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ccr17.envoyé\"/>
    </mc:Choice>
  </mc:AlternateContent>
  <xr:revisionPtr revIDLastSave="0" documentId="13_ncr:1_{53CB38A7-AC99-4CBB-AEB4-373CF3E5CAA0}" xr6:coauthVersionLast="47" xr6:coauthVersionMax="47" xr10:uidLastSave="{00000000-0000-0000-0000-000000000000}"/>
  <bookViews>
    <workbookView xWindow="-120" yWindow="-120" windowWidth="29040" windowHeight="15720" xr2:uid="{4B517048-7273-4B93-9E7A-9F4463E65913}"/>
  </bookViews>
  <sheets>
    <sheet name="Nota.du.18.Mars.2025" sheetId="29" r:id="rId1"/>
    <sheet name="Transmission.des.savoirs.2025" sheetId="30" r:id="rId2"/>
    <sheet name="Mode.d.Emploi" sheetId="31" r:id="rId3"/>
    <sheet name="Qu'est-ce" sheetId="32" r:id="rId4"/>
    <sheet name="Explications" sheetId="33" r:id="rId5"/>
    <sheet name="Modeles.A.7.lignes" sheetId="42" r:id="rId6"/>
    <sheet name="Modèles.A.14.lignes" sheetId="22" r:id="rId7"/>
    <sheet name="Modèles.A.32.lignes " sheetId="18" r:id="rId8"/>
    <sheet name="Modèles.A.42.lignes" sheetId="39" r:id="rId9"/>
    <sheet name="Modèles.au.poids.21.03.2025" sheetId="45" r:id="rId10"/>
    <sheet name="les.postits.A.7.14.32.42.lignes" sheetId="43" r:id="rId11"/>
    <sheet name="Postits.compatibles" sheetId="28" r:id="rId12"/>
    <sheet name="Répertoire.calculable" sheetId="37" r:id="rId13"/>
    <sheet name="Répertoire.exemple" sheetId="46" r:id="rId14"/>
    <sheet name="Exemple.de.Répertoire.simple" sheetId="38" r:id="rId15"/>
    <sheet name="Identité.des.Postis" sheetId="34" r:id="rId16"/>
    <sheet name="Identité.des.fiches.recettes" sheetId="35" r:id="rId17"/>
    <sheet name="Texte.pour.cellules" sheetId="41" r:id="rId18"/>
  </sheets>
  <definedNames>
    <definedName name="_xlnm._FilterDatabase" localSheetId="4" hidden="1">Explications!#REF!</definedName>
    <definedName name="_xlnm._FilterDatabase" localSheetId="16" hidden="1">'Identité.des.fiches.recettes'!#REF!</definedName>
    <definedName name="_xlnm._FilterDatabase" localSheetId="15" hidden="1">'Identité.des.Postis'!#REF!</definedName>
    <definedName name="_xlnm._FilterDatabase" localSheetId="2" hidden="1">'Mode.d.Emploi'!#REF!</definedName>
    <definedName name="_xlnm._FilterDatabase" localSheetId="8" hidden="1">'Modèles.A.42.lignes'!#REF!</definedName>
    <definedName name="_xlnm._FilterDatabase" localSheetId="3" hidden="1">'Qu''est-ce'!#REF!</definedName>
    <definedName name="_xlnm._FilterDatabase" localSheetId="12" hidden="1">'Répertoire.calculable'!$B$13:$G$702</definedName>
    <definedName name="_xlnm._FilterDatabase" localSheetId="13" hidden="1">'Répertoire.exemple'!$B$13:$G$702</definedName>
    <definedName name="_xlnm._FilterDatabase" localSheetId="17" hidden="1">'Texte.pour.cellules'!#REF!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46" l="1"/>
  <c r="B1" i="46"/>
  <c r="C1" i="46"/>
  <c r="D1" i="46"/>
  <c r="E1" i="46"/>
  <c r="F1" i="46"/>
  <c r="G1" i="46"/>
  <c r="H1" i="46"/>
  <c r="I1" i="46"/>
  <c r="J1" i="46"/>
  <c r="K1" i="46"/>
  <c r="L1" i="46"/>
  <c r="M1" i="46"/>
  <c r="N1" i="46"/>
  <c r="O1" i="46"/>
  <c r="P1" i="46"/>
  <c r="Q1" i="46"/>
  <c r="R1" i="46"/>
  <c r="S1" i="46"/>
  <c r="T1" i="46"/>
  <c r="U1" i="46"/>
  <c r="V1" i="46"/>
  <c r="W1" i="46"/>
  <c r="X1" i="46"/>
  <c r="Y1" i="46"/>
  <c r="Z1" i="46"/>
  <c r="AA1" i="46"/>
  <c r="AB1" i="46"/>
  <c r="AC1" i="46"/>
  <c r="AD1" i="46"/>
  <c r="AE1" i="46"/>
  <c r="AG1" i="46"/>
  <c r="AH1" i="46"/>
  <c r="AI1" i="46"/>
  <c r="AJ1" i="46"/>
  <c r="AK1" i="46"/>
  <c r="AP1" i="46"/>
  <c r="AQ1" i="46"/>
  <c r="AR1" i="46"/>
  <c r="AS1" i="46"/>
  <c r="AT1" i="46"/>
  <c r="AU1" i="46"/>
  <c r="AV1" i="46"/>
  <c r="AY1" i="46"/>
  <c r="AZ1" i="46"/>
  <c r="B2" i="46"/>
  <c r="C2" i="46"/>
  <c r="D2" i="46"/>
  <c r="E2" i="46"/>
  <c r="F2" i="46"/>
  <c r="G2" i="46"/>
  <c r="H2" i="46"/>
  <c r="I2" i="46"/>
  <c r="J2" i="46"/>
  <c r="K2" i="46"/>
  <c r="L2" i="46"/>
  <c r="M2" i="46"/>
  <c r="N2" i="46"/>
  <c r="O2" i="46"/>
  <c r="P2" i="46"/>
  <c r="Q2" i="46"/>
  <c r="R2" i="46"/>
  <c r="S2" i="46"/>
  <c r="T2" i="46"/>
  <c r="U2" i="46"/>
  <c r="V2" i="46"/>
  <c r="W2" i="46"/>
  <c r="X2" i="46"/>
  <c r="Y2" i="46"/>
  <c r="Z2" i="46"/>
  <c r="AA2" i="46"/>
  <c r="AB2" i="46"/>
  <c r="AC2" i="46"/>
  <c r="AD2" i="46"/>
  <c r="AE2" i="46"/>
  <c r="AG2" i="46"/>
  <c r="AH2" i="46"/>
  <c r="AI2" i="46"/>
  <c r="AJ2" i="46"/>
  <c r="AK2" i="46"/>
  <c r="AP4" i="46"/>
  <c r="B5" i="46"/>
  <c r="C5" i="46"/>
  <c r="D5" i="46"/>
  <c r="E5" i="46"/>
  <c r="F5" i="46"/>
  <c r="G5" i="46"/>
  <c r="AY6" i="46"/>
  <c r="AY7" i="46" a="1"/>
  <c r="AY7" i="46" s="1"/>
  <c r="A14" i="46"/>
  <c r="B14" i="46" s="1"/>
  <c r="A15" i="46"/>
  <c r="A16" i="46"/>
  <c r="A17" i="46"/>
  <c r="AM17" i="46" s="1"/>
  <c r="I17" i="46"/>
  <c r="A18" i="46"/>
  <c r="P18" i="46"/>
  <c r="AM18" i="46"/>
  <c r="A19" i="46"/>
  <c r="T19" i="46"/>
  <c r="H5" i="46" s="1"/>
  <c r="V19" i="46"/>
  <c r="AM19" i="46"/>
  <c r="A20" i="46"/>
  <c r="B20" i="46"/>
  <c r="C20" i="46"/>
  <c r="D20" i="46"/>
  <c r="AM20" i="46"/>
  <c r="A21" i="46"/>
  <c r="B21" i="46" s="1"/>
  <c r="J21" i="46"/>
  <c r="K21" i="46"/>
  <c r="L21" i="46"/>
  <c r="I21" i="46" s="1"/>
  <c r="I31" i="46" s="1"/>
  <c r="AM21" i="46"/>
  <c r="A22" i="46"/>
  <c r="B22" i="46"/>
  <c r="C22" i="46" s="1"/>
  <c r="D22" i="46"/>
  <c r="G22" i="46"/>
  <c r="T22" i="46"/>
  <c r="U22" i="46" s="1"/>
  <c r="W22" i="46"/>
  <c r="X22" i="46" s="1"/>
  <c r="Y22" i="46"/>
  <c r="Z22" i="46"/>
  <c r="AA22" i="46"/>
  <c r="AC22" i="46"/>
  <c r="AE22" i="46"/>
  <c r="AM22" i="46"/>
  <c r="A23" i="46"/>
  <c r="T23" i="46"/>
  <c r="U23" i="46"/>
  <c r="W23" i="46"/>
  <c r="X23" i="46" s="1"/>
  <c r="Y23" i="46"/>
  <c r="Z23" i="46"/>
  <c r="AA23" i="46"/>
  <c r="AC23" i="46"/>
  <c r="AE23" i="46"/>
  <c r="AI23" i="46"/>
  <c r="AJ23" i="46"/>
  <c r="AM23" i="46"/>
  <c r="A24" i="46"/>
  <c r="T24" i="46"/>
  <c r="U24" i="46"/>
  <c r="W24" i="46"/>
  <c r="X24" i="46" s="1"/>
  <c r="Y24" i="46"/>
  <c r="Z24" i="46"/>
  <c r="AA24" i="46"/>
  <c r="AC24" i="46"/>
  <c r="AE24" i="46"/>
  <c r="AG24" i="46"/>
  <c r="AH24" i="46"/>
  <c r="AM24" i="46"/>
  <c r="A25" i="46"/>
  <c r="N25" i="46"/>
  <c r="Y25" i="46"/>
  <c r="Z25" i="46"/>
  <c r="AA25" i="46"/>
  <c r="AG25" i="46"/>
  <c r="A26" i="46"/>
  <c r="H26" i="46"/>
  <c r="J26" i="46"/>
  <c r="K26" i="46"/>
  <c r="N26" i="46"/>
  <c r="Y26" i="46"/>
  <c r="Z26" i="46"/>
  <c r="AA26" i="46"/>
  <c r="AG26" i="46"/>
  <c r="A27" i="46"/>
  <c r="H27" i="46"/>
  <c r="K27" i="46"/>
  <c r="N27" i="46"/>
  <c r="Z27" i="46"/>
  <c r="AA27" i="46"/>
  <c r="AG27" i="46"/>
  <c r="Y27" i="46" s="1"/>
  <c r="AH27" i="46"/>
  <c r="W27" i="46" s="1"/>
  <c r="AJ27" i="46"/>
  <c r="H28" i="46"/>
  <c r="A28" i="46" s="1"/>
  <c r="I28" i="46"/>
  <c r="J28" i="46"/>
  <c r="N28" i="46"/>
  <c r="Z28" i="46"/>
  <c r="AA28" i="46"/>
  <c r="AG28" i="46"/>
  <c r="Y28" i="46" s="1"/>
  <c r="AJ28" i="46"/>
  <c r="H29" i="46"/>
  <c r="A29" i="46" s="1"/>
  <c r="N29" i="46"/>
  <c r="Z29" i="46"/>
  <c r="AA29" i="46"/>
  <c r="AG29" i="46"/>
  <c r="Y29" i="46" s="1"/>
  <c r="AJ29" i="46"/>
  <c r="AM29" i="46"/>
  <c r="A30" i="46"/>
  <c r="H30" i="46"/>
  <c r="K30" i="46"/>
  <c r="N30" i="46"/>
  <c r="Y30" i="46"/>
  <c r="Z30" i="46"/>
  <c r="AA30" i="46"/>
  <c r="AG30" i="46"/>
  <c r="AJ30" i="46"/>
  <c r="H31" i="46"/>
  <c r="A31" i="46" s="1"/>
  <c r="J31" i="46"/>
  <c r="N31" i="46"/>
  <c r="Z31" i="46"/>
  <c r="AA31" i="46"/>
  <c r="AG31" i="46"/>
  <c r="Y31" i="46" s="1"/>
  <c r="AH31" i="46"/>
  <c r="W31" i="46" s="1"/>
  <c r="AJ31" i="46"/>
  <c r="H32" i="46"/>
  <c r="A32" i="46" s="1"/>
  <c r="N32" i="46"/>
  <c r="Z32" i="46"/>
  <c r="AA32" i="46"/>
  <c r="AG32" i="46"/>
  <c r="Y32" i="46" s="1"/>
  <c r="AJ32" i="46"/>
  <c r="A33" i="46"/>
  <c r="H33" i="46"/>
  <c r="J33" i="46"/>
  <c r="K33" i="46"/>
  <c r="K37" i="46" s="1"/>
  <c r="N33" i="46"/>
  <c r="W33" i="46"/>
  <c r="X33" i="46" s="1"/>
  <c r="Y33" i="46"/>
  <c r="Z33" i="46"/>
  <c r="AA33" i="46"/>
  <c r="AE33" i="46"/>
  <c r="AJ33" i="46"/>
  <c r="A34" i="46"/>
  <c r="AM34" i="46" s="1"/>
  <c r="B34" i="46"/>
  <c r="C34" i="46" s="1"/>
  <c r="H34" i="46"/>
  <c r="N34" i="46"/>
  <c r="W34" i="46"/>
  <c r="X34" i="46" s="1"/>
  <c r="Y34" i="46"/>
  <c r="Z34" i="46"/>
  <c r="AA34" i="46"/>
  <c r="AC34" i="46"/>
  <c r="AE34" i="46"/>
  <c r="AJ34" i="46"/>
  <c r="H35" i="46"/>
  <c r="A35" i="46" s="1"/>
  <c r="I35" i="46"/>
  <c r="J35" i="46"/>
  <c r="T35" i="46" s="1"/>
  <c r="N35" i="46"/>
  <c r="W35" i="46"/>
  <c r="X35" i="46" s="1"/>
  <c r="Y35" i="46"/>
  <c r="Z35" i="46"/>
  <c r="AA35" i="46"/>
  <c r="AC35" i="46"/>
  <c r="AE35" i="46"/>
  <c r="AJ35" i="46"/>
  <c r="A36" i="46"/>
  <c r="H36" i="46"/>
  <c r="K36" i="46"/>
  <c r="N36" i="46"/>
  <c r="W36" i="46"/>
  <c r="AC36" i="46" s="1"/>
  <c r="X36" i="46"/>
  <c r="Y36" i="46"/>
  <c r="Z36" i="46"/>
  <c r="AA36" i="46"/>
  <c r="AE36" i="46"/>
  <c r="AJ36" i="46"/>
  <c r="A37" i="46"/>
  <c r="W37" i="46"/>
  <c r="X37" i="46" s="1"/>
  <c r="Y37" i="46"/>
  <c r="Z37" i="46"/>
  <c r="AA37" i="46"/>
  <c r="AE37" i="46"/>
  <c r="AJ37" i="46"/>
  <c r="AM37" i="46"/>
  <c r="A38" i="46"/>
  <c r="T38" i="46"/>
  <c r="U38" i="46"/>
  <c r="W38" i="46"/>
  <c r="X38" i="46"/>
  <c r="Y38" i="46"/>
  <c r="Z38" i="46"/>
  <c r="AA38" i="46"/>
  <c r="AC38" i="46"/>
  <c r="AE38" i="46"/>
  <c r="AG38" i="46"/>
  <c r="AH38" i="46"/>
  <c r="AJ38" i="46"/>
  <c r="A39" i="46"/>
  <c r="J39" i="46"/>
  <c r="T39" i="46"/>
  <c r="U39" i="46" s="1"/>
  <c r="W39" i="46"/>
  <c r="X39" i="46" s="1"/>
  <c r="Y39" i="46"/>
  <c r="Z39" i="46"/>
  <c r="AA39" i="46"/>
  <c r="AC39" i="46"/>
  <c r="AE39" i="46"/>
  <c r="AJ39" i="46"/>
  <c r="AM39" i="46"/>
  <c r="A40" i="46"/>
  <c r="T40" i="46"/>
  <c r="U40" i="46" s="1"/>
  <c r="W40" i="46"/>
  <c r="X40" i="46" s="1"/>
  <c r="Y40" i="46"/>
  <c r="Z40" i="46"/>
  <c r="AA40" i="46"/>
  <c r="AC40" i="46"/>
  <c r="AE40" i="46"/>
  <c r="AG40" i="46"/>
  <c r="AH40" i="46"/>
  <c r="AJ40" i="46"/>
  <c r="AM40" i="46"/>
  <c r="A41" i="46"/>
  <c r="T41" i="46"/>
  <c r="U41" i="46"/>
  <c r="W41" i="46"/>
  <c r="X41" i="46" s="1"/>
  <c r="Y41" i="46"/>
  <c r="Z41" i="46"/>
  <c r="AA41" i="46"/>
  <c r="AC41" i="46"/>
  <c r="AE41" i="46"/>
  <c r="AG41" i="46"/>
  <c r="AH41" i="46"/>
  <c r="AJ41" i="46"/>
  <c r="A42" i="46"/>
  <c r="T42" i="46"/>
  <c r="U42" i="46"/>
  <c r="W42" i="46"/>
  <c r="AC42" i="46" s="1"/>
  <c r="Y42" i="46"/>
  <c r="Z42" i="46"/>
  <c r="AA42" i="46"/>
  <c r="AE42" i="46"/>
  <c r="AJ42" i="46"/>
  <c r="A43" i="46"/>
  <c r="T43" i="46"/>
  <c r="U43" i="46" s="1"/>
  <c r="W43" i="46"/>
  <c r="X43" i="46" s="1"/>
  <c r="Y43" i="46"/>
  <c r="Z43" i="46"/>
  <c r="AA43" i="46"/>
  <c r="AE43" i="46"/>
  <c r="AG43" i="46"/>
  <c r="AH43" i="46"/>
  <c r="AJ43" i="46"/>
  <c r="AM43" i="46"/>
  <c r="A44" i="46"/>
  <c r="T44" i="46"/>
  <c r="U44" i="46"/>
  <c r="W44" i="46"/>
  <c r="AC44" i="46" s="1"/>
  <c r="X44" i="46"/>
  <c r="Y44" i="46"/>
  <c r="Z44" i="46"/>
  <c r="AA44" i="46"/>
  <c r="AE44" i="46"/>
  <c r="AG44" i="46"/>
  <c r="AH44" i="46"/>
  <c r="AJ44" i="46"/>
  <c r="A45" i="46"/>
  <c r="J45" i="46"/>
  <c r="J51" i="46" s="1"/>
  <c r="K45" i="46"/>
  <c r="L45" i="46"/>
  <c r="T45" i="46"/>
  <c r="W45" i="46"/>
  <c r="AC45" i="46" s="1"/>
  <c r="X45" i="46"/>
  <c r="Y45" i="46"/>
  <c r="Z45" i="46"/>
  <c r="AA45" i="46"/>
  <c r="AJ45" i="46"/>
  <c r="A46" i="46"/>
  <c r="B46" i="46"/>
  <c r="C46" i="46" s="1"/>
  <c r="D46" i="46"/>
  <c r="T46" i="46"/>
  <c r="U46" i="46" s="1"/>
  <c r="W46" i="46"/>
  <c r="X46" i="46"/>
  <c r="Y46" i="46"/>
  <c r="Z46" i="46"/>
  <c r="AA46" i="46"/>
  <c r="AC46" i="46"/>
  <c r="AE46" i="46"/>
  <c r="AJ46" i="46"/>
  <c r="AM46" i="46"/>
  <c r="A47" i="46"/>
  <c r="T47" i="46"/>
  <c r="U47" i="46"/>
  <c r="W47" i="46"/>
  <c r="X47" i="46" s="1"/>
  <c r="Y47" i="46"/>
  <c r="Z47" i="46"/>
  <c r="AA47" i="46"/>
  <c r="AC47" i="46"/>
  <c r="AE47" i="46"/>
  <c r="AJ47" i="46"/>
  <c r="AM47" i="46"/>
  <c r="A48" i="46"/>
  <c r="T48" i="46"/>
  <c r="U48" i="46"/>
  <c r="W48" i="46"/>
  <c r="X48" i="46" s="1"/>
  <c r="Y48" i="46"/>
  <c r="Z48" i="46"/>
  <c r="AA48" i="46"/>
  <c r="AE48" i="46"/>
  <c r="AJ48" i="46"/>
  <c r="AM48" i="46"/>
  <c r="A49" i="46"/>
  <c r="N49" i="46"/>
  <c r="Z49" i="46"/>
  <c r="AA49" i="46"/>
  <c r="AG49" i="46"/>
  <c r="Y49" i="46" s="1"/>
  <c r="AJ49" i="46"/>
  <c r="AM49" i="46"/>
  <c r="H50" i="46"/>
  <c r="A50" i="46" s="1"/>
  <c r="J50" i="46"/>
  <c r="J54" i="46" s="1"/>
  <c r="N50" i="46"/>
  <c r="Y50" i="46"/>
  <c r="Z50" i="46"/>
  <c r="AA50" i="46"/>
  <c r="AG50" i="46"/>
  <c r="AJ50" i="46"/>
  <c r="H51" i="46"/>
  <c r="A51" i="46" s="1"/>
  <c r="AM51" i="46" s="1"/>
  <c r="N51" i="46"/>
  <c r="Z51" i="46"/>
  <c r="AA51" i="46"/>
  <c r="AG51" i="46"/>
  <c r="Y51" i="46" s="1"/>
  <c r="AJ51" i="46"/>
  <c r="A52" i="46"/>
  <c r="H52" i="46"/>
  <c r="J52" i="46"/>
  <c r="K52" i="46"/>
  <c r="N52" i="46"/>
  <c r="Y52" i="46"/>
  <c r="Z52" i="46"/>
  <c r="AA52" i="46"/>
  <c r="AG52" i="46"/>
  <c r="AJ52" i="46"/>
  <c r="H53" i="46"/>
  <c r="A53" i="46" s="1"/>
  <c r="J53" i="46"/>
  <c r="N53" i="46"/>
  <c r="W53" i="46"/>
  <c r="X53" i="46" s="1"/>
  <c r="Y53" i="46"/>
  <c r="Z53" i="46"/>
  <c r="AA53" i="46"/>
  <c r="AE53" i="46"/>
  <c r="AG53" i="46"/>
  <c r="AH53" i="46"/>
  <c r="AJ53" i="46"/>
  <c r="A54" i="46"/>
  <c r="AM54" i="46" s="1"/>
  <c r="W54" i="46"/>
  <c r="X54" i="46"/>
  <c r="Y54" i="46"/>
  <c r="Z54" i="46"/>
  <c r="AA54" i="46"/>
  <c r="AC54" i="46"/>
  <c r="AE54" i="46"/>
  <c r="AG54" i="46"/>
  <c r="AH54" i="46"/>
  <c r="AJ54" i="46"/>
  <c r="A55" i="46"/>
  <c r="B55" i="46" s="1"/>
  <c r="C55" i="46"/>
  <c r="W55" i="46"/>
  <c r="AC55" i="46" s="1"/>
  <c r="X55" i="46"/>
  <c r="Y55" i="46"/>
  <c r="Z55" i="46"/>
  <c r="AA55" i="46"/>
  <c r="AE55" i="46"/>
  <c r="AG55" i="46"/>
  <c r="AH55" i="46"/>
  <c r="AJ55" i="46"/>
  <c r="A56" i="46"/>
  <c r="K56" i="46"/>
  <c r="W56" i="46"/>
  <c r="AC56" i="46" s="1"/>
  <c r="X56" i="46"/>
  <c r="Y56" i="46"/>
  <c r="Z56" i="46"/>
  <c r="AA56" i="46"/>
  <c r="AE56" i="46"/>
  <c r="AG56" i="46"/>
  <c r="AH56" i="46"/>
  <c r="AJ56" i="46"/>
  <c r="A57" i="46"/>
  <c r="T57" i="46"/>
  <c r="U57" i="46" s="1"/>
  <c r="W57" i="46"/>
  <c r="X57" i="46"/>
  <c r="Y57" i="46"/>
  <c r="Z57" i="46"/>
  <c r="AA57" i="46"/>
  <c r="AC57" i="46"/>
  <c r="AE57" i="46"/>
  <c r="AG57" i="46"/>
  <c r="AH57" i="46"/>
  <c r="AJ57" i="46"/>
  <c r="AM57" i="46"/>
  <c r="A58" i="46"/>
  <c r="AM58" i="46" s="1"/>
  <c r="T58" i="46"/>
  <c r="U58" i="46" s="1"/>
  <c r="W58" i="46"/>
  <c r="X58" i="46"/>
  <c r="Y58" i="46"/>
  <c r="Z58" i="46"/>
  <c r="AA58" i="46"/>
  <c r="AC58" i="46"/>
  <c r="AE58" i="46"/>
  <c r="AG58" i="46"/>
  <c r="AH58" i="46"/>
  <c r="AJ58" i="46"/>
  <c r="A59" i="46"/>
  <c r="T59" i="46"/>
  <c r="AG59" i="46" s="1"/>
  <c r="U59" i="46"/>
  <c r="W59" i="46"/>
  <c r="AC59" i="46" s="1"/>
  <c r="Y59" i="46"/>
  <c r="Z59" i="46"/>
  <c r="AA59" i="46"/>
  <c r="AE59" i="46"/>
  <c r="AJ59" i="46"/>
  <c r="AM59" i="46"/>
  <c r="A60" i="46"/>
  <c r="T60" i="46"/>
  <c r="U60" i="46" s="1"/>
  <c r="W60" i="46"/>
  <c r="X60" i="46"/>
  <c r="Y60" i="46"/>
  <c r="Z60" i="46"/>
  <c r="AA60" i="46"/>
  <c r="AC60" i="46"/>
  <c r="AE60" i="46"/>
  <c r="AG60" i="46"/>
  <c r="AH60" i="46"/>
  <c r="AJ60" i="46"/>
  <c r="AM60" i="46"/>
  <c r="A61" i="46"/>
  <c r="AM61" i="46" s="1"/>
  <c r="T61" i="46"/>
  <c r="U61" i="46" s="1"/>
  <c r="W61" i="46"/>
  <c r="X61" i="46"/>
  <c r="Y61" i="46"/>
  <c r="Z61" i="46"/>
  <c r="AA61" i="46"/>
  <c r="AC61" i="46"/>
  <c r="AE61" i="46"/>
  <c r="AG61" i="46"/>
  <c r="AH61" i="46"/>
  <c r="AJ61" i="46"/>
  <c r="A62" i="46"/>
  <c r="B62" i="46"/>
  <c r="G62" i="46"/>
  <c r="J62" i="46"/>
  <c r="J72" i="46" s="1"/>
  <c r="K62" i="46"/>
  <c r="K68" i="46" s="1"/>
  <c r="L62" i="46"/>
  <c r="T62" i="46"/>
  <c r="U62" i="46"/>
  <c r="W62" i="46"/>
  <c r="X62" i="46" s="1"/>
  <c r="Y62" i="46"/>
  <c r="Z62" i="46"/>
  <c r="AA62" i="46"/>
  <c r="AJ62" i="46"/>
  <c r="AM62" i="46"/>
  <c r="A63" i="46"/>
  <c r="B63" i="46" s="1"/>
  <c r="E63" i="46"/>
  <c r="T63" i="46"/>
  <c r="U63" i="46"/>
  <c r="W63" i="46"/>
  <c r="X63" i="46" s="1"/>
  <c r="Y63" i="46"/>
  <c r="Z63" i="46"/>
  <c r="AA63" i="46"/>
  <c r="AC63" i="46"/>
  <c r="AE63" i="46"/>
  <c r="AG63" i="46"/>
  <c r="AH63" i="46"/>
  <c r="AJ63" i="46"/>
  <c r="AM63" i="46"/>
  <c r="A64" i="46"/>
  <c r="T64" i="46"/>
  <c r="AG64" i="46" s="1"/>
  <c r="U64" i="46"/>
  <c r="W64" i="46"/>
  <c r="X64" i="46" s="1"/>
  <c r="Y64" i="46"/>
  <c r="Z64" i="46"/>
  <c r="AA64" i="46"/>
  <c r="AE64" i="46"/>
  <c r="AJ64" i="46"/>
  <c r="AM64" i="46"/>
  <c r="A65" i="46"/>
  <c r="T65" i="46"/>
  <c r="W65" i="46"/>
  <c r="X65" i="46" s="1"/>
  <c r="Y65" i="46"/>
  <c r="Z65" i="46"/>
  <c r="AA65" i="46"/>
  <c r="AC65" i="46"/>
  <c r="AE65" i="46"/>
  <c r="AJ65" i="46"/>
  <c r="AM65" i="46"/>
  <c r="A66" i="46"/>
  <c r="N66" i="46"/>
  <c r="Z66" i="46"/>
  <c r="AA66" i="46"/>
  <c r="AC66" i="46"/>
  <c r="AG66" i="46"/>
  <c r="Y66" i="46" s="1"/>
  <c r="AH66" i="46"/>
  <c r="W66" i="46" s="1"/>
  <c r="AJ66" i="46"/>
  <c r="A67" i="46"/>
  <c r="H67" i="46"/>
  <c r="J67" i="46"/>
  <c r="K67" i="46"/>
  <c r="N67" i="46"/>
  <c r="Y67" i="46"/>
  <c r="Z67" i="46"/>
  <c r="AA67" i="46"/>
  <c r="AG67" i="46"/>
  <c r="AH67" i="46"/>
  <c r="W67" i="46" s="1"/>
  <c r="AJ67" i="46"/>
  <c r="H68" i="46"/>
  <c r="A68" i="46" s="1"/>
  <c r="J68" i="46"/>
  <c r="N68" i="46"/>
  <c r="Z68" i="46"/>
  <c r="AA68" i="46"/>
  <c r="AG68" i="46"/>
  <c r="Y68" i="46" s="1"/>
  <c r="AJ68" i="46"/>
  <c r="AM68" i="46"/>
  <c r="A69" i="46"/>
  <c r="AM69" i="46" s="1"/>
  <c r="H69" i="46"/>
  <c r="K69" i="46"/>
  <c r="N69" i="46"/>
  <c r="W69" i="46"/>
  <c r="AC69" i="46" s="1"/>
  <c r="X69" i="46"/>
  <c r="Y69" i="46"/>
  <c r="Z69" i="46"/>
  <c r="AA69" i="46"/>
  <c r="AE69" i="46"/>
  <c r="AJ69" i="46"/>
  <c r="C70" i="46"/>
  <c r="D70" i="46"/>
  <c r="H70" i="46"/>
  <c r="A70" i="46" s="1"/>
  <c r="B70" i="46" s="1"/>
  <c r="J70" i="46"/>
  <c r="T70" i="46" s="1"/>
  <c r="AG70" i="46" s="1"/>
  <c r="N70" i="46"/>
  <c r="W70" i="46"/>
  <c r="X70" i="46" s="1"/>
  <c r="Y70" i="46"/>
  <c r="Z70" i="46"/>
  <c r="AA70" i="46"/>
  <c r="AC70" i="46"/>
  <c r="AE70" i="46"/>
  <c r="AH70" i="46"/>
  <c r="AJ70" i="46"/>
  <c r="AM70" i="46"/>
  <c r="A71" i="46"/>
  <c r="B71" i="46" s="1"/>
  <c r="H71" i="46"/>
  <c r="J71" i="46"/>
  <c r="T71" i="46" s="1"/>
  <c r="U71" i="46" s="1"/>
  <c r="K71" i="46"/>
  <c r="N71" i="46"/>
  <c r="W71" i="46"/>
  <c r="AC71" i="46" s="1"/>
  <c r="Y71" i="46"/>
  <c r="Z71" i="46"/>
  <c r="AA71" i="46"/>
  <c r="AE71" i="46"/>
  <c r="AJ71" i="46"/>
  <c r="A72" i="46"/>
  <c r="AM72" i="46" s="1"/>
  <c r="K72" i="46"/>
  <c r="N72" i="46"/>
  <c r="T72" i="46"/>
  <c r="U72" i="46" s="1"/>
  <c r="W72" i="46"/>
  <c r="X72" i="46"/>
  <c r="Y72" i="46"/>
  <c r="Z72" i="46"/>
  <c r="AA72" i="46"/>
  <c r="AC72" i="46"/>
  <c r="AE72" i="46"/>
  <c r="AG72" i="46"/>
  <c r="AH72" i="46"/>
  <c r="AJ72" i="46"/>
  <c r="A73" i="46"/>
  <c r="K73" i="46"/>
  <c r="W73" i="46"/>
  <c r="Y73" i="46"/>
  <c r="Z73" i="46"/>
  <c r="AA73" i="46"/>
  <c r="AE73" i="46"/>
  <c r="AG73" i="46"/>
  <c r="AH73" i="46"/>
  <c r="AJ73" i="46"/>
  <c r="AM73" i="46"/>
  <c r="A74" i="46"/>
  <c r="B74" i="46"/>
  <c r="C74" i="46"/>
  <c r="D74" i="46"/>
  <c r="E74" i="46"/>
  <c r="F74" i="46"/>
  <c r="G74" i="46"/>
  <c r="W74" i="46"/>
  <c r="AC74" i="46" s="1"/>
  <c r="X74" i="46"/>
  <c r="Y74" i="46"/>
  <c r="Z74" i="46"/>
  <c r="AA74" i="46"/>
  <c r="AE74" i="46"/>
  <c r="AG74" i="46"/>
  <c r="AH74" i="46"/>
  <c r="AJ74" i="46"/>
  <c r="AM74" i="46"/>
  <c r="A75" i="46"/>
  <c r="J75" i="46"/>
  <c r="W75" i="46"/>
  <c r="X75" i="46" s="1"/>
  <c r="Y75" i="46"/>
  <c r="Z75" i="46"/>
  <c r="AA75" i="46"/>
  <c r="AE75" i="46"/>
  <c r="AG75" i="46"/>
  <c r="AH75" i="46"/>
  <c r="AJ75" i="46"/>
  <c r="AM75" i="46"/>
  <c r="A76" i="46"/>
  <c r="B76" i="46" s="1"/>
  <c r="I76" i="46"/>
  <c r="W76" i="46"/>
  <c r="X76" i="46" s="1"/>
  <c r="Y76" i="46"/>
  <c r="Z76" i="46"/>
  <c r="AA76" i="46"/>
  <c r="AC76" i="46"/>
  <c r="AE76" i="46"/>
  <c r="AG76" i="46"/>
  <c r="AH76" i="46"/>
  <c r="AJ76" i="46"/>
  <c r="AM76" i="46"/>
  <c r="A77" i="46"/>
  <c r="W77" i="46"/>
  <c r="X77" i="46"/>
  <c r="Y77" i="46"/>
  <c r="Z77" i="46"/>
  <c r="AA77" i="46"/>
  <c r="AC77" i="46"/>
  <c r="AE77" i="46"/>
  <c r="AG77" i="46"/>
  <c r="AH77" i="46"/>
  <c r="AJ77" i="46"/>
  <c r="A78" i="46"/>
  <c r="AM78" i="46" s="1"/>
  <c r="I78" i="46"/>
  <c r="B78" i="46" s="1"/>
  <c r="P78" i="46"/>
  <c r="X78" i="46" s="1"/>
  <c r="W78" i="46"/>
  <c r="AC78" i="46" s="1"/>
  <c r="Y78" i="46"/>
  <c r="Z78" i="46"/>
  <c r="AA78" i="46"/>
  <c r="AE78" i="46"/>
  <c r="AG78" i="46"/>
  <c r="AH78" i="46"/>
  <c r="AJ78" i="46"/>
  <c r="A79" i="46"/>
  <c r="I79" i="46"/>
  <c r="B79" i="46" s="1"/>
  <c r="W79" i="46"/>
  <c r="AC79" i="46" s="1"/>
  <c r="Y79" i="46"/>
  <c r="Z79" i="46"/>
  <c r="AA79" i="46"/>
  <c r="AE79" i="46"/>
  <c r="AG79" i="46"/>
  <c r="AH79" i="46"/>
  <c r="AJ79" i="46"/>
  <c r="AM79" i="46"/>
  <c r="A80" i="46"/>
  <c r="AM80" i="46" s="1"/>
  <c r="W80" i="46"/>
  <c r="X80" i="46" s="1"/>
  <c r="Y80" i="46"/>
  <c r="Z80" i="46"/>
  <c r="AA80" i="46"/>
  <c r="AE80" i="46"/>
  <c r="AG80" i="46"/>
  <c r="AH80" i="46"/>
  <c r="AJ80" i="46"/>
  <c r="A81" i="46"/>
  <c r="B81" i="46" s="1"/>
  <c r="I81" i="46"/>
  <c r="J81" i="46"/>
  <c r="K81" i="46"/>
  <c r="K75" i="46" s="1"/>
  <c r="L81" i="46"/>
  <c r="T81" i="46"/>
  <c r="AG81" i="46" s="1"/>
  <c r="U81" i="46"/>
  <c r="W81" i="46"/>
  <c r="X81" i="46"/>
  <c r="Y81" i="46"/>
  <c r="Z81" i="46"/>
  <c r="AA81" i="46"/>
  <c r="AC81" i="46"/>
  <c r="AE81" i="46"/>
  <c r="AJ81" i="46"/>
  <c r="AM81" i="46"/>
  <c r="A82" i="46"/>
  <c r="B82" i="46" s="1"/>
  <c r="E82" i="46" s="1"/>
  <c r="F82" i="46"/>
  <c r="G82" i="46"/>
  <c r="T82" i="46"/>
  <c r="W82" i="46"/>
  <c r="X82" i="46" s="1"/>
  <c r="Y82" i="46"/>
  <c r="Z82" i="46"/>
  <c r="AA82" i="46"/>
  <c r="AE82" i="46"/>
  <c r="AJ82" i="46"/>
  <c r="AM82" i="46"/>
  <c r="A83" i="46"/>
  <c r="T83" i="46"/>
  <c r="U83" i="46" s="1"/>
  <c r="W83" i="46"/>
  <c r="X83" i="46" s="1"/>
  <c r="Y83" i="46"/>
  <c r="Z83" i="46"/>
  <c r="AA83" i="46"/>
  <c r="AE83" i="46"/>
  <c r="AG83" i="46"/>
  <c r="AH83" i="46"/>
  <c r="AJ83" i="46"/>
  <c r="AM83" i="46"/>
  <c r="A84" i="46"/>
  <c r="AM84" i="46" s="1"/>
  <c r="T84" i="46"/>
  <c r="AH84" i="46" s="1"/>
  <c r="W84" i="46"/>
  <c r="AC84" i="46" s="1"/>
  <c r="Y84" i="46"/>
  <c r="Z84" i="46"/>
  <c r="AA84" i="46"/>
  <c r="AE84" i="46"/>
  <c r="AG84" i="46"/>
  <c r="AJ84" i="46"/>
  <c r="A85" i="46"/>
  <c r="I85" i="46"/>
  <c r="J85" i="46"/>
  <c r="K85" i="46"/>
  <c r="N85" i="46"/>
  <c r="Y85" i="46"/>
  <c r="Z85" i="46"/>
  <c r="AA85" i="46"/>
  <c r="AG85" i="46"/>
  <c r="AJ85" i="46"/>
  <c r="A86" i="46"/>
  <c r="H86" i="46"/>
  <c r="J86" i="46"/>
  <c r="K86" i="46"/>
  <c r="N86" i="46"/>
  <c r="Z86" i="46"/>
  <c r="AA86" i="46"/>
  <c r="AC86" i="46"/>
  <c r="AG86" i="46"/>
  <c r="Y86" i="46" s="1"/>
  <c r="AH86" i="46"/>
  <c r="W86" i="46" s="1"/>
  <c r="AE86" i="46" s="1"/>
  <c r="AJ86" i="46"/>
  <c r="AS86" i="46"/>
  <c r="H87" i="46"/>
  <c r="A87" i="46" s="1"/>
  <c r="I87" i="46"/>
  <c r="J87" i="46"/>
  <c r="K87" i="46"/>
  <c r="N87" i="46"/>
  <c r="Y87" i="46"/>
  <c r="Z87" i="46"/>
  <c r="AA87" i="46"/>
  <c r="AG87" i="46"/>
  <c r="AJ87" i="46"/>
  <c r="H88" i="46"/>
  <c r="A88" i="46" s="1"/>
  <c r="J88" i="46"/>
  <c r="T88" i="46" s="1"/>
  <c r="U88" i="46" s="1"/>
  <c r="K88" i="46"/>
  <c r="N88" i="46"/>
  <c r="W88" i="46"/>
  <c r="Y88" i="46"/>
  <c r="Z88" i="46"/>
  <c r="AA88" i="46"/>
  <c r="AE88" i="46"/>
  <c r="AH88" i="46"/>
  <c r="AJ88" i="46"/>
  <c r="AN88" i="46"/>
  <c r="AO88" i="46"/>
  <c r="AP88" i="46"/>
  <c r="AQ88" i="46"/>
  <c r="B89" i="46"/>
  <c r="H89" i="46"/>
  <c r="A89" i="46" s="1"/>
  <c r="J89" i="46"/>
  <c r="T89" i="46" s="1"/>
  <c r="K89" i="46"/>
  <c r="N89" i="46"/>
  <c r="W89" i="46"/>
  <c r="X89" i="46" s="1"/>
  <c r="Y89" i="46"/>
  <c r="Z89" i="46"/>
  <c r="AA89" i="46"/>
  <c r="AC89" i="46"/>
  <c r="AE89" i="46"/>
  <c r="AG89" i="46"/>
  <c r="AJ89" i="46"/>
  <c r="AM89" i="46"/>
  <c r="A90" i="46"/>
  <c r="B90" i="46"/>
  <c r="F90" i="46"/>
  <c r="H90" i="46"/>
  <c r="J90" i="46"/>
  <c r="K90" i="46"/>
  <c r="N90" i="46"/>
  <c r="T90" i="46"/>
  <c r="AG90" i="46" s="1"/>
  <c r="W90" i="46"/>
  <c r="AC90" i="46" s="1"/>
  <c r="Y90" i="46"/>
  <c r="Z90" i="46"/>
  <c r="AA90" i="46"/>
  <c r="AE90" i="46"/>
  <c r="AJ90" i="46"/>
  <c r="AM90" i="46"/>
  <c r="H91" i="46"/>
  <c r="A91" i="46" s="1"/>
  <c r="B91" i="46" s="1"/>
  <c r="I91" i="46"/>
  <c r="J91" i="46"/>
  <c r="K91" i="46"/>
  <c r="N91" i="46"/>
  <c r="T91" i="46"/>
  <c r="W91" i="46"/>
  <c r="X91" i="46"/>
  <c r="Y91" i="46"/>
  <c r="Z91" i="46"/>
  <c r="AA91" i="46"/>
  <c r="AC91" i="46"/>
  <c r="AE91" i="46"/>
  <c r="AJ91" i="46"/>
  <c r="A92" i="46"/>
  <c r="J92" i="46"/>
  <c r="T92" i="46" s="1"/>
  <c r="K92" i="46"/>
  <c r="W92" i="46"/>
  <c r="AC92" i="46" s="1"/>
  <c r="X92" i="46"/>
  <c r="Y92" i="46"/>
  <c r="Z92" i="46"/>
  <c r="AA92" i="46"/>
  <c r="AE92" i="46"/>
  <c r="AJ92" i="46"/>
  <c r="AM92" i="46"/>
  <c r="A93" i="46"/>
  <c r="B93" i="46"/>
  <c r="T93" i="46"/>
  <c r="AH93" i="46" s="1"/>
  <c r="U93" i="46"/>
  <c r="W93" i="46"/>
  <c r="AC93" i="46" s="1"/>
  <c r="X93" i="46"/>
  <c r="Y93" i="46"/>
  <c r="Z93" i="46"/>
  <c r="AA93" i="46"/>
  <c r="AE93" i="46"/>
  <c r="AG93" i="46"/>
  <c r="AJ93" i="46"/>
  <c r="AM93" i="46"/>
  <c r="A94" i="46"/>
  <c r="J94" i="46"/>
  <c r="T94" i="46" s="1"/>
  <c r="U94" i="46" s="1"/>
  <c r="K94" i="46"/>
  <c r="W94" i="46"/>
  <c r="X94" i="46"/>
  <c r="Y94" i="46"/>
  <c r="Z94" i="46"/>
  <c r="AA94" i="46"/>
  <c r="AC94" i="46"/>
  <c r="AE94" i="46"/>
  <c r="AG94" i="46"/>
  <c r="AH94" i="46"/>
  <c r="AJ94" i="46"/>
  <c r="A95" i="46"/>
  <c r="AM95" i="46" s="1"/>
  <c r="T95" i="46"/>
  <c r="AH95" i="46" s="1"/>
  <c r="U95" i="46"/>
  <c r="W95" i="46"/>
  <c r="X95" i="46"/>
  <c r="Y95" i="46"/>
  <c r="Z95" i="46"/>
  <c r="AA95" i="46"/>
  <c r="AC95" i="46"/>
  <c r="AE95" i="46"/>
  <c r="AG95" i="46"/>
  <c r="A96" i="46"/>
  <c r="T96" i="46"/>
  <c r="AH96" i="46" s="1"/>
  <c r="U96" i="46"/>
  <c r="W96" i="46"/>
  <c r="AC96" i="46" s="1"/>
  <c r="X96" i="46"/>
  <c r="Y96" i="46"/>
  <c r="Z96" i="46"/>
  <c r="AA96" i="46"/>
  <c r="AE96" i="46"/>
  <c r="AG96" i="46"/>
  <c r="A97" i="46"/>
  <c r="I97" i="46"/>
  <c r="P97" i="46"/>
  <c r="T97" i="46"/>
  <c r="AG97" i="46" s="1"/>
  <c r="U97" i="46"/>
  <c r="W97" i="46"/>
  <c r="X97" i="46"/>
  <c r="Y97" i="46"/>
  <c r="Z97" i="46"/>
  <c r="AA97" i="46"/>
  <c r="AC97" i="46"/>
  <c r="AE97" i="46"/>
  <c r="A98" i="46"/>
  <c r="I98" i="46"/>
  <c r="T98" i="46"/>
  <c r="U98" i="46"/>
  <c r="W98" i="46"/>
  <c r="AC98" i="46" s="1"/>
  <c r="Y98" i="46"/>
  <c r="Z98" i="46"/>
  <c r="AA98" i="46"/>
  <c r="AE98" i="46"/>
  <c r="AM98" i="46"/>
  <c r="A99" i="46"/>
  <c r="B99" i="46"/>
  <c r="F99" i="46"/>
  <c r="G99" i="46"/>
  <c r="I99" i="46"/>
  <c r="T99" i="46"/>
  <c r="W99" i="46"/>
  <c r="X99" i="46"/>
  <c r="Y99" i="46"/>
  <c r="Z99" i="46"/>
  <c r="AA99" i="46"/>
  <c r="AC99" i="46"/>
  <c r="AE99" i="46"/>
  <c r="AM99" i="46"/>
  <c r="A100" i="46"/>
  <c r="B100" i="46" s="1"/>
  <c r="C100" i="46"/>
  <c r="D100" i="46"/>
  <c r="E100" i="46"/>
  <c r="F100" i="46"/>
  <c r="G100" i="46"/>
  <c r="J100" i="46"/>
  <c r="J126" i="46" s="1"/>
  <c r="T126" i="46" s="1"/>
  <c r="K100" i="46"/>
  <c r="L100" i="46"/>
  <c r="I100" i="46" s="1"/>
  <c r="W100" i="46"/>
  <c r="X100" i="46" s="1"/>
  <c r="Y100" i="46"/>
  <c r="Z100" i="46"/>
  <c r="AA100" i="46"/>
  <c r="AE100" i="46"/>
  <c r="AM100" i="46"/>
  <c r="A101" i="46"/>
  <c r="B101" i="46" s="1"/>
  <c r="E101" i="46"/>
  <c r="T101" i="46"/>
  <c r="AH101" i="46" s="1"/>
  <c r="U101" i="46"/>
  <c r="W101" i="46"/>
  <c r="X101" i="46"/>
  <c r="Y101" i="46"/>
  <c r="Z101" i="46"/>
  <c r="AA101" i="46"/>
  <c r="AC101" i="46"/>
  <c r="AE101" i="46"/>
  <c r="AG101" i="46"/>
  <c r="AM101" i="46"/>
  <c r="A102" i="46"/>
  <c r="AM102" i="46" s="1"/>
  <c r="T102" i="46"/>
  <c r="AG102" i="46" s="1"/>
  <c r="U102" i="46"/>
  <c r="W102" i="46"/>
  <c r="X102" i="46" s="1"/>
  <c r="Y102" i="46"/>
  <c r="Z102" i="46"/>
  <c r="AA102" i="46"/>
  <c r="AC102" i="46"/>
  <c r="AE102" i="46"/>
  <c r="AH102" i="46"/>
  <c r="A103" i="46"/>
  <c r="T103" i="46"/>
  <c r="AH103" i="46" s="1"/>
  <c r="U103" i="46"/>
  <c r="W103" i="46"/>
  <c r="AC103" i="46" s="1"/>
  <c r="X103" i="46"/>
  <c r="Y103" i="46"/>
  <c r="Z103" i="46"/>
  <c r="AA103" i="46"/>
  <c r="AE103" i="46"/>
  <c r="AG103" i="46"/>
  <c r="A104" i="46"/>
  <c r="AM104" i="46" s="1"/>
  <c r="I104" i="46"/>
  <c r="B104" i="46" s="1"/>
  <c r="J104" i="46"/>
  <c r="K104" i="46"/>
  <c r="N104" i="46"/>
  <c r="X104" i="46"/>
  <c r="Z104" i="46"/>
  <c r="AA104" i="46"/>
  <c r="AE104" i="46"/>
  <c r="AG104" i="46"/>
  <c r="Y104" i="46" s="1"/>
  <c r="AH104" i="46"/>
  <c r="W104" i="46" s="1"/>
  <c r="AC104" i="46" s="1"/>
  <c r="H105" i="46"/>
  <c r="A105" i="46" s="1"/>
  <c r="I105" i="46"/>
  <c r="J105" i="46"/>
  <c r="K105" i="46"/>
  <c r="N105" i="46"/>
  <c r="Z105" i="46"/>
  <c r="AA105" i="46"/>
  <c r="AE105" i="46"/>
  <c r="AG105" i="46"/>
  <c r="Y105" i="46" s="1"/>
  <c r="AH105" i="46"/>
  <c r="H106" i="46"/>
  <c r="A106" i="46" s="1"/>
  <c r="I106" i="46"/>
  <c r="B106" i="46" s="1"/>
  <c r="K106" i="46"/>
  <c r="N106" i="46"/>
  <c r="Z106" i="46"/>
  <c r="AA106" i="46"/>
  <c r="AC106" i="46"/>
  <c r="AE106" i="46"/>
  <c r="AG106" i="46"/>
  <c r="Y106" i="46" s="1"/>
  <c r="AH106" i="46"/>
  <c r="W106" i="46" s="1"/>
  <c r="X106" i="46" s="1"/>
  <c r="AM106" i="46"/>
  <c r="H107" i="46"/>
  <c r="A107" i="46" s="1"/>
  <c r="I107" i="46"/>
  <c r="J107" i="46"/>
  <c r="K107" i="46"/>
  <c r="N107" i="46"/>
  <c r="W107" i="46"/>
  <c r="AC107" i="46" s="1"/>
  <c r="X107" i="46"/>
  <c r="Y107" i="46"/>
  <c r="Z107" i="46"/>
  <c r="AA107" i="46"/>
  <c r="AE107" i="46"/>
  <c r="AG107" i="46"/>
  <c r="AH107" i="46"/>
  <c r="C108" i="46"/>
  <c r="D108" i="46"/>
  <c r="F108" i="46"/>
  <c r="H108" i="46"/>
  <c r="A108" i="46" s="1"/>
  <c r="B108" i="46" s="1"/>
  <c r="E108" i="46" s="1"/>
  <c r="I108" i="46"/>
  <c r="J108" i="46"/>
  <c r="K108" i="46"/>
  <c r="N108" i="46"/>
  <c r="W108" i="46"/>
  <c r="Z108" i="46"/>
  <c r="AA108" i="46"/>
  <c r="AE108" i="46"/>
  <c r="AG108" i="46"/>
  <c r="Y108" i="46" s="1"/>
  <c r="AH108" i="46"/>
  <c r="A109" i="46"/>
  <c r="H109" i="46"/>
  <c r="K109" i="46"/>
  <c r="N109" i="46"/>
  <c r="W109" i="46"/>
  <c r="Z109" i="46"/>
  <c r="AA109" i="46"/>
  <c r="AE109" i="46"/>
  <c r="AG109" i="46"/>
  <c r="Y109" i="46" s="1"/>
  <c r="AH109" i="46"/>
  <c r="A110" i="46"/>
  <c r="H110" i="46"/>
  <c r="J110" i="46"/>
  <c r="K110" i="46"/>
  <c r="N110" i="46"/>
  <c r="W110" i="46"/>
  <c r="AC110" i="46" s="1"/>
  <c r="X110" i="46"/>
  <c r="Z110" i="46"/>
  <c r="AA110" i="46"/>
  <c r="AE110" i="46"/>
  <c r="AG110" i="46"/>
  <c r="Y110" i="46" s="1"/>
  <c r="AH110" i="46"/>
  <c r="H111" i="46"/>
  <c r="A111" i="46" s="1"/>
  <c r="AM111" i="46" s="1"/>
  <c r="J111" i="46"/>
  <c r="K111" i="46"/>
  <c r="N111" i="46"/>
  <c r="Z111" i="46"/>
  <c r="AA111" i="46"/>
  <c r="AE111" i="46"/>
  <c r="AG111" i="46"/>
  <c r="Y111" i="46" s="1"/>
  <c r="AH111" i="46"/>
  <c r="A112" i="46"/>
  <c r="H112" i="46"/>
  <c r="K112" i="46"/>
  <c r="N112" i="46"/>
  <c r="W112" i="46"/>
  <c r="AC112" i="46" s="1"/>
  <c r="X112" i="46"/>
  <c r="Y112" i="46"/>
  <c r="Z112" i="46"/>
  <c r="AA112" i="46"/>
  <c r="AE112" i="46"/>
  <c r="D113" i="46"/>
  <c r="F113" i="46"/>
  <c r="G113" i="46"/>
  <c r="H113" i="46"/>
  <c r="A113" i="46" s="1"/>
  <c r="B113" i="46" s="1"/>
  <c r="E113" i="46" s="1"/>
  <c r="I113" i="46"/>
  <c r="J113" i="46"/>
  <c r="K113" i="46"/>
  <c r="N113" i="46"/>
  <c r="T113" i="46"/>
  <c r="W113" i="46"/>
  <c r="X113" i="46"/>
  <c r="Y113" i="46"/>
  <c r="Z113" i="46"/>
  <c r="AA113" i="46"/>
  <c r="AC113" i="46"/>
  <c r="AE113" i="46"/>
  <c r="AG113" i="46"/>
  <c r="AM113" i="46"/>
  <c r="A114" i="46"/>
  <c r="AM114" i="46" s="1"/>
  <c r="B114" i="46"/>
  <c r="D114" i="46" s="1"/>
  <c r="H114" i="46"/>
  <c r="K114" i="46"/>
  <c r="N114" i="46"/>
  <c r="W114" i="46"/>
  <c r="X114" i="46"/>
  <c r="Y114" i="46"/>
  <c r="Z114" i="46"/>
  <c r="AA114" i="46"/>
  <c r="AC114" i="46"/>
  <c r="AE114" i="46"/>
  <c r="C115" i="46"/>
  <c r="F115" i="46"/>
  <c r="H115" i="46"/>
  <c r="A115" i="46" s="1"/>
  <c r="B115" i="46" s="1"/>
  <c r="E115" i="46" s="1"/>
  <c r="I115" i="46"/>
  <c r="J115" i="46"/>
  <c r="T115" i="46" s="1"/>
  <c r="K115" i="46"/>
  <c r="N115" i="46"/>
  <c r="W115" i="46"/>
  <c r="X115" i="46"/>
  <c r="Y115" i="46"/>
  <c r="Z115" i="46"/>
  <c r="AA115" i="46"/>
  <c r="AC115" i="46"/>
  <c r="AE115" i="46"/>
  <c r="A116" i="46"/>
  <c r="AM116" i="46" s="1"/>
  <c r="B116" i="46"/>
  <c r="D116" i="46" s="1"/>
  <c r="H116" i="46"/>
  <c r="K116" i="46"/>
  <c r="N116" i="46"/>
  <c r="W116" i="46"/>
  <c r="X116" i="46" s="1"/>
  <c r="Y116" i="46"/>
  <c r="Z116" i="46"/>
  <c r="AA116" i="46"/>
  <c r="AE116" i="46"/>
  <c r="H117" i="46"/>
  <c r="A117" i="46" s="1"/>
  <c r="B117" i="46" s="1"/>
  <c r="I117" i="46"/>
  <c r="J117" i="46"/>
  <c r="K117" i="46"/>
  <c r="N117" i="46"/>
  <c r="T117" i="46"/>
  <c r="U117" i="46" s="1"/>
  <c r="W117" i="46"/>
  <c r="X117" i="46"/>
  <c r="Y117" i="46"/>
  <c r="Z117" i="46"/>
  <c r="AA117" i="46"/>
  <c r="AC117" i="46"/>
  <c r="AE117" i="46"/>
  <c r="AG117" i="46"/>
  <c r="AH117" i="46"/>
  <c r="A118" i="46"/>
  <c r="J118" i="46"/>
  <c r="K118" i="46"/>
  <c r="T118" i="46"/>
  <c r="U118" i="46"/>
  <c r="W118" i="46"/>
  <c r="X118" i="46"/>
  <c r="Y118" i="46"/>
  <c r="Z118" i="46"/>
  <c r="AA118" i="46"/>
  <c r="AC118" i="46"/>
  <c r="AE118" i="46"/>
  <c r="AG118" i="46"/>
  <c r="AH118" i="46"/>
  <c r="A119" i="46"/>
  <c r="I119" i="46"/>
  <c r="B119" i="46" s="1"/>
  <c r="J119" i="46"/>
  <c r="K119" i="46"/>
  <c r="T119" i="46"/>
  <c r="W119" i="46"/>
  <c r="X119" i="46"/>
  <c r="Y119" i="46"/>
  <c r="Z119" i="46"/>
  <c r="AA119" i="46"/>
  <c r="AC119" i="46"/>
  <c r="AE119" i="46"/>
  <c r="AH119" i="46"/>
  <c r="AM119" i="46"/>
  <c r="A120" i="46"/>
  <c r="I120" i="46"/>
  <c r="B120" i="46" s="1"/>
  <c r="J120" i="46"/>
  <c r="T120" i="46" s="1"/>
  <c r="K120" i="46"/>
  <c r="W120" i="46"/>
  <c r="X120" i="46" s="1"/>
  <c r="Y120" i="46"/>
  <c r="Z120" i="46"/>
  <c r="AA120" i="46"/>
  <c r="AC120" i="46"/>
  <c r="AE120" i="46"/>
  <c r="AM120" i="46"/>
  <c r="AS120" i="46"/>
  <c r="AT120" i="46"/>
  <c r="AU120" i="46"/>
  <c r="AV120" i="46"/>
  <c r="H121" i="46"/>
  <c r="A121" i="46" s="1"/>
  <c r="I121" i="46"/>
  <c r="J121" i="46"/>
  <c r="K121" i="46"/>
  <c r="T121" i="46"/>
  <c r="W121" i="46"/>
  <c r="X121" i="46" s="1"/>
  <c r="Y121" i="46"/>
  <c r="Z121" i="46"/>
  <c r="AA121" i="46"/>
  <c r="AE121" i="46"/>
  <c r="AH121" i="46"/>
  <c r="B122" i="46"/>
  <c r="H122" i="46"/>
  <c r="A122" i="46" s="1"/>
  <c r="K122" i="46"/>
  <c r="W122" i="46"/>
  <c r="X122" i="46" s="1"/>
  <c r="Y122" i="46"/>
  <c r="Z122" i="46"/>
  <c r="AA122" i="46"/>
  <c r="AC122" i="46"/>
  <c r="AE122" i="46"/>
  <c r="AM122" i="46"/>
  <c r="H123" i="46"/>
  <c r="A123" i="46" s="1"/>
  <c r="J123" i="46"/>
  <c r="K123" i="46"/>
  <c r="T123" i="46"/>
  <c r="W123" i="46"/>
  <c r="Y123" i="46"/>
  <c r="Z123" i="46"/>
  <c r="AA123" i="46"/>
  <c r="AE123" i="46"/>
  <c r="A124" i="46"/>
  <c r="H124" i="46"/>
  <c r="I124" i="46"/>
  <c r="J124" i="46"/>
  <c r="T124" i="46" s="1"/>
  <c r="U124" i="46" s="1"/>
  <c r="K124" i="46"/>
  <c r="W124" i="46"/>
  <c r="X124" i="46" s="1"/>
  <c r="Y124" i="46"/>
  <c r="Z124" i="46"/>
  <c r="AA124" i="46"/>
  <c r="AC124" i="46"/>
  <c r="AE124" i="46"/>
  <c r="AG124" i="46"/>
  <c r="AH124" i="46"/>
  <c r="H125" i="46"/>
  <c r="A125" i="46" s="1"/>
  <c r="I125" i="46"/>
  <c r="J125" i="46"/>
  <c r="K125" i="46"/>
  <c r="T125" i="46"/>
  <c r="U125" i="46"/>
  <c r="W125" i="46"/>
  <c r="X125" i="46" s="1"/>
  <c r="Y125" i="46"/>
  <c r="Z125" i="46"/>
  <c r="AA125" i="46"/>
  <c r="AE125" i="46"/>
  <c r="B126" i="46"/>
  <c r="D126" i="46" s="1"/>
  <c r="C126" i="46"/>
  <c r="E126" i="46"/>
  <c r="F126" i="46"/>
  <c r="H126" i="46"/>
  <c r="A126" i="46" s="1"/>
  <c r="I126" i="46"/>
  <c r="K126" i="46"/>
  <c r="W126" i="46"/>
  <c r="X126" i="46"/>
  <c r="Y126" i="46"/>
  <c r="Z126" i="46"/>
  <c r="AA126" i="46"/>
  <c r="AC126" i="46"/>
  <c r="AE126" i="46"/>
  <c r="AH126" i="46"/>
  <c r="AM126" i="46"/>
  <c r="A127" i="46"/>
  <c r="H127" i="46"/>
  <c r="I127" i="46"/>
  <c r="K127" i="46"/>
  <c r="W127" i="46"/>
  <c r="AC127" i="46" s="1"/>
  <c r="X127" i="46"/>
  <c r="Y127" i="46"/>
  <c r="Z127" i="46"/>
  <c r="AA127" i="46"/>
  <c r="AE127" i="46"/>
  <c r="B128" i="46"/>
  <c r="D128" i="46"/>
  <c r="H128" i="46"/>
  <c r="A128" i="46" s="1"/>
  <c r="I128" i="46"/>
  <c r="J128" i="46"/>
  <c r="T128" i="46" s="1"/>
  <c r="AH128" i="46" s="1"/>
  <c r="K128" i="46"/>
  <c r="U128" i="46"/>
  <c r="W128" i="46"/>
  <c r="Y128" i="46"/>
  <c r="Z128" i="46"/>
  <c r="AA128" i="46"/>
  <c r="AE128" i="46"/>
  <c r="AG128" i="46"/>
  <c r="AM128" i="46"/>
  <c r="A129" i="46"/>
  <c r="AM129" i="46" s="1"/>
  <c r="B129" i="46"/>
  <c r="G129" i="46" s="1"/>
  <c r="H129" i="46"/>
  <c r="J129" i="46"/>
  <c r="T129" i="46" s="1"/>
  <c r="AG129" i="46" s="1"/>
  <c r="K129" i="46"/>
  <c r="U129" i="46"/>
  <c r="W129" i="46"/>
  <c r="X129" i="46" s="1"/>
  <c r="Y129" i="46"/>
  <c r="Z129" i="46"/>
  <c r="AA129" i="46"/>
  <c r="AE129" i="46"/>
  <c r="AH129" i="46"/>
  <c r="H130" i="46"/>
  <c r="A130" i="46" s="1"/>
  <c r="I130" i="46"/>
  <c r="J130" i="46"/>
  <c r="K130" i="46"/>
  <c r="T130" i="46"/>
  <c r="AG130" i="46" s="1"/>
  <c r="U130" i="46"/>
  <c r="W130" i="46"/>
  <c r="X130" i="46"/>
  <c r="Y130" i="46"/>
  <c r="Z130" i="46"/>
  <c r="AA130" i="46"/>
  <c r="AC130" i="46"/>
  <c r="AE130" i="46"/>
  <c r="B131" i="46"/>
  <c r="E131" i="46" s="1"/>
  <c r="H131" i="46"/>
  <c r="A131" i="46" s="1"/>
  <c r="AM131" i="46" s="1"/>
  <c r="I131" i="46"/>
  <c r="J131" i="46"/>
  <c r="T131" i="46" s="1"/>
  <c r="K131" i="46"/>
  <c r="U131" i="46"/>
  <c r="W131" i="46"/>
  <c r="X131" i="46"/>
  <c r="Y131" i="46"/>
  <c r="Z131" i="46"/>
  <c r="AA131" i="46"/>
  <c r="AC131" i="46"/>
  <c r="AE131" i="46"/>
  <c r="A132" i="46"/>
  <c r="I132" i="46"/>
  <c r="J132" i="46"/>
  <c r="K132" i="46"/>
  <c r="T132" i="46"/>
  <c r="U132" i="46" s="1"/>
  <c r="W132" i="46"/>
  <c r="X132" i="46"/>
  <c r="Y132" i="46"/>
  <c r="Z132" i="46"/>
  <c r="AA132" i="46"/>
  <c r="AC132" i="46"/>
  <c r="AE132" i="46"/>
  <c r="A133" i="46"/>
  <c r="I133" i="46"/>
  <c r="B133" i="46" s="1"/>
  <c r="J133" i="46"/>
  <c r="T133" i="46" s="1"/>
  <c r="K133" i="46"/>
  <c r="W133" i="46"/>
  <c r="X133" i="46" s="1"/>
  <c r="Y133" i="46"/>
  <c r="Z133" i="46"/>
  <c r="AA133" i="46"/>
  <c r="AC133" i="46"/>
  <c r="AE133" i="46"/>
  <c r="AG133" i="46"/>
  <c r="AM133" i="46"/>
  <c r="A134" i="46"/>
  <c r="J134" i="46"/>
  <c r="T134" i="46" s="1"/>
  <c r="AG134" i="46" s="1"/>
  <c r="K134" i="46"/>
  <c r="U134" i="46"/>
  <c r="W134" i="46"/>
  <c r="X134" i="46" s="1"/>
  <c r="Y134" i="46"/>
  <c r="Z134" i="46"/>
  <c r="AA134" i="46"/>
  <c r="AE134" i="46"/>
  <c r="AH134" i="46"/>
  <c r="AM134" i="46"/>
  <c r="A135" i="46"/>
  <c r="B135" i="46" s="1"/>
  <c r="I135" i="46"/>
  <c r="J135" i="46"/>
  <c r="K135" i="46"/>
  <c r="T135" i="46"/>
  <c r="W135" i="46"/>
  <c r="Y135" i="46"/>
  <c r="Z135" i="46"/>
  <c r="AA135" i="46"/>
  <c r="AE135" i="46"/>
  <c r="AG135" i="46"/>
  <c r="AM135" i="46"/>
  <c r="A136" i="46"/>
  <c r="J136" i="46"/>
  <c r="T136" i="46" s="1"/>
  <c r="U136" i="46" s="1"/>
  <c r="K136" i="46"/>
  <c r="W136" i="46"/>
  <c r="X136" i="46"/>
  <c r="Y136" i="46"/>
  <c r="Z136" i="46"/>
  <c r="AA136" i="46"/>
  <c r="AC136" i="46"/>
  <c r="AE136" i="46"/>
  <c r="AG136" i="46"/>
  <c r="AH136" i="46"/>
  <c r="AM136" i="46"/>
  <c r="A137" i="46"/>
  <c r="T137" i="46"/>
  <c r="W137" i="46"/>
  <c r="X137" i="46" s="1"/>
  <c r="Y137" i="46"/>
  <c r="Z137" i="46"/>
  <c r="AA137" i="46"/>
  <c r="AC137" i="46"/>
  <c r="AE137" i="46"/>
  <c r="AG137" i="46"/>
  <c r="A138" i="46"/>
  <c r="W138" i="46"/>
  <c r="AC138" i="46" s="1"/>
  <c r="X138" i="46"/>
  <c r="Y138" i="46"/>
  <c r="Z138" i="46"/>
  <c r="AA138" i="46"/>
  <c r="AE138" i="46"/>
  <c r="A139" i="46"/>
  <c r="T139" i="46"/>
  <c r="U139" i="46"/>
  <c r="W139" i="46"/>
  <c r="Y139" i="46"/>
  <c r="Z139" i="46"/>
  <c r="AA139" i="46"/>
  <c r="AE139" i="46"/>
  <c r="AG139" i="46"/>
  <c r="AH139" i="46"/>
  <c r="AM139" i="46"/>
  <c r="A140" i="46"/>
  <c r="T140" i="46"/>
  <c r="U140" i="46"/>
  <c r="W140" i="46"/>
  <c r="Y140" i="46"/>
  <c r="Z140" i="46"/>
  <c r="AA140" i="46"/>
  <c r="AE140" i="46"/>
  <c r="AG140" i="46"/>
  <c r="AH140" i="46"/>
  <c r="AM140" i="46"/>
  <c r="A141" i="46"/>
  <c r="AM141" i="46" s="1"/>
  <c r="T141" i="46"/>
  <c r="W141" i="46"/>
  <c r="AC141" i="46" s="1"/>
  <c r="Y141" i="46"/>
  <c r="Z141" i="46"/>
  <c r="AA141" i="46"/>
  <c r="AE141" i="46"/>
  <c r="A142" i="46"/>
  <c r="AM142" i="46" s="1"/>
  <c r="T142" i="46"/>
  <c r="W142" i="46"/>
  <c r="Y142" i="46"/>
  <c r="Z142" i="46"/>
  <c r="AA142" i="46"/>
  <c r="AE142" i="46"/>
  <c r="A143" i="46"/>
  <c r="B143" i="46"/>
  <c r="C143" i="46" s="1"/>
  <c r="T143" i="46"/>
  <c r="W143" i="46"/>
  <c r="Y143" i="46"/>
  <c r="Z143" i="46"/>
  <c r="AA143" i="46"/>
  <c r="AE143" i="46"/>
  <c r="AH143" i="46"/>
  <c r="AM143" i="46"/>
  <c r="A144" i="46"/>
  <c r="AM144" i="46" s="1"/>
  <c r="J144" i="46"/>
  <c r="J150" i="46" s="1"/>
  <c r="K144" i="46"/>
  <c r="K158" i="46" s="1"/>
  <c r="L144" i="46"/>
  <c r="T144" i="46"/>
  <c r="AH144" i="46" s="1"/>
  <c r="W144" i="46"/>
  <c r="X144" i="46"/>
  <c r="Y144" i="46"/>
  <c r="Z144" i="46"/>
  <c r="AA144" i="46"/>
  <c r="AC144" i="46"/>
  <c r="AG144" i="46"/>
  <c r="A145" i="46"/>
  <c r="B145" i="46"/>
  <c r="C145" i="46" s="1"/>
  <c r="T145" i="46"/>
  <c r="AG145" i="46" s="1"/>
  <c r="W145" i="46"/>
  <c r="AC145" i="46" s="1"/>
  <c r="Y145" i="46"/>
  <c r="Z145" i="46"/>
  <c r="AA145" i="46"/>
  <c r="AE145" i="46"/>
  <c r="AM145" i="46"/>
  <c r="A146" i="46"/>
  <c r="AM146" i="46" s="1"/>
  <c r="T146" i="46"/>
  <c r="U146" i="46"/>
  <c r="W146" i="46"/>
  <c r="X146" i="46" s="1"/>
  <c r="Y146" i="46"/>
  <c r="Z146" i="46"/>
  <c r="AA146" i="46"/>
  <c r="AC146" i="46"/>
  <c r="AE146" i="46"/>
  <c r="AG146" i="46"/>
  <c r="AH146" i="46"/>
  <c r="A147" i="46"/>
  <c r="T147" i="46"/>
  <c r="U147" i="46"/>
  <c r="W147" i="46"/>
  <c r="X147" i="46" s="1"/>
  <c r="Y147" i="46"/>
  <c r="Z147" i="46"/>
  <c r="AA147" i="46"/>
  <c r="AE147" i="46"/>
  <c r="AG147" i="46"/>
  <c r="AH147" i="46"/>
  <c r="A148" i="46"/>
  <c r="J148" i="46"/>
  <c r="N148" i="46"/>
  <c r="W148" i="46"/>
  <c r="AC148" i="46" s="1"/>
  <c r="Z148" i="46"/>
  <c r="AA148" i="46"/>
  <c r="AE148" i="46"/>
  <c r="AG148" i="46"/>
  <c r="Y148" i="46" s="1"/>
  <c r="AH148" i="46"/>
  <c r="AM148" i="46"/>
  <c r="H149" i="46"/>
  <c r="A149" i="46" s="1"/>
  <c r="N149" i="46"/>
  <c r="W149" i="46"/>
  <c r="AC149" i="46" s="1"/>
  <c r="X149" i="46"/>
  <c r="Y149" i="46"/>
  <c r="Z149" i="46"/>
  <c r="AA149" i="46"/>
  <c r="AE149" i="46"/>
  <c r="AG149" i="46"/>
  <c r="AH149" i="46"/>
  <c r="A150" i="46"/>
  <c r="AM150" i="46" s="1"/>
  <c r="H150" i="46"/>
  <c r="N150" i="46"/>
  <c r="Z150" i="46"/>
  <c r="AA150" i="46"/>
  <c r="AE150" i="46"/>
  <c r="AG150" i="46"/>
  <c r="Y150" i="46" s="1"/>
  <c r="AH150" i="46"/>
  <c r="W150" i="46" s="1"/>
  <c r="X150" i="46" s="1"/>
  <c r="H151" i="46"/>
  <c r="A151" i="46" s="1"/>
  <c r="N151" i="46"/>
  <c r="W151" i="46"/>
  <c r="Y151" i="46"/>
  <c r="Z151" i="46"/>
  <c r="AA151" i="46"/>
  <c r="AE151" i="46"/>
  <c r="A152" i="46"/>
  <c r="AM152" i="46" s="1"/>
  <c r="H152" i="46"/>
  <c r="J152" i="46"/>
  <c r="T152" i="46" s="1"/>
  <c r="N152" i="46"/>
  <c r="W152" i="46"/>
  <c r="AC152" i="46" s="1"/>
  <c r="X152" i="46"/>
  <c r="Y152" i="46"/>
  <c r="Z152" i="46"/>
  <c r="AA152" i="46"/>
  <c r="AE152" i="46"/>
  <c r="A153" i="46"/>
  <c r="AM153" i="46" s="1"/>
  <c r="H153" i="46"/>
  <c r="J153" i="46"/>
  <c r="T153" i="46" s="1"/>
  <c r="U153" i="46" s="1"/>
  <c r="K153" i="46"/>
  <c r="N153" i="46"/>
  <c r="W153" i="46"/>
  <c r="Y153" i="46"/>
  <c r="Z153" i="46"/>
  <c r="AA153" i="46"/>
  <c r="AE153" i="46"/>
  <c r="AG153" i="46"/>
  <c r="AH153" i="46"/>
  <c r="A154" i="46"/>
  <c r="H154" i="46"/>
  <c r="J154" i="46"/>
  <c r="K154" i="46"/>
  <c r="N154" i="46"/>
  <c r="T154" i="46"/>
  <c r="AH154" i="46" s="1"/>
  <c r="W154" i="46"/>
  <c r="X154" i="46" s="1"/>
  <c r="Y154" i="46"/>
  <c r="Z154" i="46"/>
  <c r="AA154" i="46"/>
  <c r="AE154" i="46"/>
  <c r="AG154" i="46"/>
  <c r="A155" i="46"/>
  <c r="J155" i="46"/>
  <c r="T155" i="46" s="1"/>
  <c r="W155" i="46"/>
  <c r="AC155" i="46" s="1"/>
  <c r="X155" i="46"/>
  <c r="Y155" i="46"/>
  <c r="Z155" i="46"/>
  <c r="AA155" i="46"/>
  <c r="AE155" i="46"/>
  <c r="AM155" i="46"/>
  <c r="A156" i="46"/>
  <c r="J156" i="46"/>
  <c r="T156" i="46" s="1"/>
  <c r="U156" i="46" s="1"/>
  <c r="W156" i="46"/>
  <c r="X156" i="46" s="1"/>
  <c r="Y156" i="46"/>
  <c r="Z156" i="46"/>
  <c r="AA156" i="46"/>
  <c r="AC156" i="46"/>
  <c r="AE156" i="46"/>
  <c r="AG156" i="46"/>
  <c r="AH156" i="46"/>
  <c r="A157" i="46"/>
  <c r="AM157" i="46" s="1"/>
  <c r="J157" i="46"/>
  <c r="T157" i="46" s="1"/>
  <c r="AG157" i="46" s="1"/>
  <c r="W157" i="46"/>
  <c r="X157" i="46" s="1"/>
  <c r="Y157" i="46"/>
  <c r="Z157" i="46"/>
  <c r="AA157" i="46"/>
  <c r="AE157" i="46"/>
  <c r="AH157" i="46"/>
  <c r="A158" i="46"/>
  <c r="H158" i="46"/>
  <c r="J158" i="46"/>
  <c r="T158" i="46"/>
  <c r="AH158" i="46" s="1"/>
  <c r="W158" i="46"/>
  <c r="X158" i="46"/>
  <c r="Y158" i="46"/>
  <c r="Z158" i="46"/>
  <c r="AA158" i="46"/>
  <c r="AC158" i="46"/>
  <c r="AE158" i="46"/>
  <c r="H159" i="46"/>
  <c r="A159" i="46" s="1"/>
  <c r="J159" i="46"/>
  <c r="T159" i="46" s="1"/>
  <c r="AG159" i="46" s="1"/>
  <c r="U159" i="46"/>
  <c r="W159" i="46"/>
  <c r="X159" i="46"/>
  <c r="Y159" i="46"/>
  <c r="Z159" i="46"/>
  <c r="AA159" i="46"/>
  <c r="AC159" i="46"/>
  <c r="AE159" i="46"/>
  <c r="H160" i="46"/>
  <c r="A160" i="46" s="1"/>
  <c r="J160" i="46"/>
  <c r="T160" i="46" s="1"/>
  <c r="K160" i="46"/>
  <c r="W160" i="46"/>
  <c r="AC160" i="46" s="1"/>
  <c r="Y160" i="46"/>
  <c r="Z160" i="46"/>
  <c r="AA160" i="46"/>
  <c r="AE160" i="46"/>
  <c r="A161" i="46"/>
  <c r="AM161" i="46" s="1"/>
  <c r="B161" i="46"/>
  <c r="C161" i="46" s="1"/>
  <c r="H161" i="46"/>
  <c r="J161" i="46"/>
  <c r="K161" i="46"/>
  <c r="T161" i="46"/>
  <c r="U161" i="46"/>
  <c r="W161" i="46"/>
  <c r="X161" i="46"/>
  <c r="Y161" i="46"/>
  <c r="Z161" i="46"/>
  <c r="AA161" i="46"/>
  <c r="AC161" i="46"/>
  <c r="AE161" i="46"/>
  <c r="H162" i="46"/>
  <c r="A162" i="46" s="1"/>
  <c r="J162" i="46"/>
  <c r="T162" i="46" s="1"/>
  <c r="K162" i="46"/>
  <c r="W162" i="46"/>
  <c r="X162" i="46" s="1"/>
  <c r="Y162" i="46"/>
  <c r="Z162" i="46"/>
  <c r="AA162" i="46"/>
  <c r="AC162" i="46"/>
  <c r="AE162" i="46"/>
  <c r="A163" i="46"/>
  <c r="H163" i="46"/>
  <c r="J163" i="46"/>
  <c r="T163" i="46"/>
  <c r="U163" i="46"/>
  <c r="W163" i="46"/>
  <c r="X163" i="46" s="1"/>
  <c r="Y163" i="46"/>
  <c r="Z163" i="46"/>
  <c r="AA163" i="46"/>
  <c r="AC163" i="46"/>
  <c r="AE163" i="46"/>
  <c r="AG163" i="46"/>
  <c r="AH163" i="46"/>
  <c r="B164" i="46"/>
  <c r="C164" i="46"/>
  <c r="H164" i="46"/>
  <c r="A164" i="46" s="1"/>
  <c r="AM164" i="46" s="1"/>
  <c r="J164" i="46"/>
  <c r="T164" i="46" s="1"/>
  <c r="W164" i="46"/>
  <c r="X164" i="46" s="1"/>
  <c r="Y164" i="46"/>
  <c r="Z164" i="46"/>
  <c r="AA164" i="46"/>
  <c r="AE164" i="46"/>
  <c r="A165" i="46"/>
  <c r="W165" i="46"/>
  <c r="Y165" i="46"/>
  <c r="Z165" i="46"/>
  <c r="AA165" i="46"/>
  <c r="AE165" i="46"/>
  <c r="A166" i="46"/>
  <c r="J166" i="46"/>
  <c r="K166" i="46"/>
  <c r="T166" i="46"/>
  <c r="W166" i="46"/>
  <c r="X166" i="46" s="1"/>
  <c r="Y166" i="46"/>
  <c r="Z166" i="46"/>
  <c r="AA166" i="46"/>
  <c r="AC166" i="46"/>
  <c r="AE166" i="46"/>
  <c r="AM166" i="46"/>
  <c r="A167" i="46"/>
  <c r="AM167" i="46" s="1"/>
  <c r="J167" i="46"/>
  <c r="K167" i="46"/>
  <c r="T167" i="46"/>
  <c r="AG167" i="46" s="1"/>
  <c r="U167" i="46"/>
  <c r="W167" i="46"/>
  <c r="X167" i="46" s="1"/>
  <c r="Y167" i="46"/>
  <c r="Z167" i="46"/>
  <c r="AA167" i="46"/>
  <c r="AC167" i="46"/>
  <c r="AE167" i="46"/>
  <c r="AH167" i="46"/>
  <c r="A168" i="46"/>
  <c r="B168" i="46" s="1"/>
  <c r="G168" i="46" s="1"/>
  <c r="T168" i="46"/>
  <c r="U168" i="46"/>
  <c r="W168" i="46"/>
  <c r="AC168" i="46" s="1"/>
  <c r="Y168" i="46"/>
  <c r="Z168" i="46"/>
  <c r="AA168" i="46"/>
  <c r="AE168" i="46"/>
  <c r="AG168" i="46"/>
  <c r="AH168" i="46"/>
  <c r="AM168" i="46"/>
  <c r="A169" i="46"/>
  <c r="J169" i="46"/>
  <c r="K169" i="46"/>
  <c r="T169" i="46"/>
  <c r="W169" i="46"/>
  <c r="X169" i="46"/>
  <c r="Y169" i="46"/>
  <c r="Z169" i="46"/>
  <c r="AA169" i="46"/>
  <c r="AC169" i="46"/>
  <c r="AE169" i="46"/>
  <c r="A170" i="46"/>
  <c r="T170" i="46"/>
  <c r="U170" i="46"/>
  <c r="W170" i="46"/>
  <c r="X170" i="46"/>
  <c r="Y170" i="46"/>
  <c r="Z170" i="46"/>
  <c r="AA170" i="46"/>
  <c r="AC170" i="46"/>
  <c r="AE170" i="46"/>
  <c r="AG170" i="46"/>
  <c r="AH170" i="46"/>
  <c r="A171" i="46"/>
  <c r="T171" i="46"/>
  <c r="U171" i="46" s="1"/>
  <c r="W171" i="46"/>
  <c r="X171" i="46"/>
  <c r="Y171" i="46"/>
  <c r="Z171" i="46"/>
  <c r="AA171" i="46"/>
  <c r="AC171" i="46"/>
  <c r="AE171" i="46"/>
  <c r="AG171" i="46"/>
  <c r="AH171" i="46"/>
  <c r="A172" i="46"/>
  <c r="T172" i="46"/>
  <c r="W172" i="46"/>
  <c r="AC172" i="46" s="1"/>
  <c r="Y172" i="46"/>
  <c r="Z172" i="46"/>
  <c r="AA172" i="46"/>
  <c r="AE172" i="46"/>
  <c r="AH172" i="46"/>
  <c r="AM172" i="46"/>
  <c r="A173" i="46"/>
  <c r="T173" i="46"/>
  <c r="AG173" i="46" s="1"/>
  <c r="U173" i="46"/>
  <c r="W173" i="46"/>
  <c r="X173" i="46" s="1"/>
  <c r="Y173" i="46"/>
  <c r="Z173" i="46"/>
  <c r="AA173" i="46"/>
  <c r="AC173" i="46"/>
  <c r="AE173" i="46"/>
  <c r="AH173" i="46"/>
  <c r="AM173" i="46"/>
  <c r="A174" i="46"/>
  <c r="B174" i="46"/>
  <c r="C174" i="46"/>
  <c r="D174" i="46"/>
  <c r="E174" i="46"/>
  <c r="F174" i="46"/>
  <c r="G174" i="46"/>
  <c r="T174" i="46"/>
  <c r="AG174" i="46" s="1"/>
  <c r="W174" i="46"/>
  <c r="X174" i="46" s="1"/>
  <c r="Y174" i="46"/>
  <c r="Z174" i="46"/>
  <c r="AA174" i="46"/>
  <c r="AC174" i="46"/>
  <c r="AE174" i="46"/>
  <c r="AM174" i="46"/>
  <c r="A175" i="46"/>
  <c r="B175" i="46"/>
  <c r="I175" i="46"/>
  <c r="J175" i="46"/>
  <c r="K175" i="46"/>
  <c r="L175" i="46"/>
  <c r="AE175" i="46" s="1"/>
  <c r="T175" i="46"/>
  <c r="W175" i="46"/>
  <c r="X175" i="46" s="1"/>
  <c r="Y175" i="46"/>
  <c r="Z175" i="46"/>
  <c r="AA175" i="46"/>
  <c r="AC175" i="46"/>
  <c r="AM175" i="46"/>
  <c r="A176" i="46"/>
  <c r="B176" i="46" s="1"/>
  <c r="C176" i="46" s="1"/>
  <c r="D176" i="46"/>
  <c r="E176" i="46"/>
  <c r="F176" i="46"/>
  <c r="G176" i="46"/>
  <c r="I176" i="46"/>
  <c r="T176" i="46"/>
  <c r="W176" i="46"/>
  <c r="X176" i="46"/>
  <c r="Y176" i="46"/>
  <c r="Z176" i="46"/>
  <c r="AA176" i="46"/>
  <c r="AC176" i="46"/>
  <c r="AE176" i="46"/>
  <c r="AM176" i="46"/>
  <c r="A177" i="46"/>
  <c r="T177" i="46"/>
  <c r="U177" i="46"/>
  <c r="W177" i="46"/>
  <c r="X177" i="46"/>
  <c r="Y177" i="46"/>
  <c r="Z177" i="46"/>
  <c r="AA177" i="46"/>
  <c r="AC177" i="46"/>
  <c r="AE177" i="46"/>
  <c r="AG177" i="46"/>
  <c r="AH177" i="46"/>
  <c r="AM177" i="46"/>
  <c r="A178" i="46"/>
  <c r="T178" i="46"/>
  <c r="U178" i="46" s="1"/>
  <c r="W178" i="46"/>
  <c r="X178" i="46"/>
  <c r="Y178" i="46"/>
  <c r="Z178" i="46"/>
  <c r="AA178" i="46"/>
  <c r="AC178" i="46"/>
  <c r="AE178" i="46"/>
  <c r="AG178" i="46"/>
  <c r="AH178" i="46"/>
  <c r="AM178" i="46"/>
  <c r="A179" i="46"/>
  <c r="J179" i="46"/>
  <c r="K179" i="46"/>
  <c r="N179" i="46"/>
  <c r="Z179" i="46"/>
  <c r="AA179" i="46"/>
  <c r="AE179" i="46"/>
  <c r="AG179" i="46"/>
  <c r="Y179" i="46" s="1"/>
  <c r="AH179" i="46"/>
  <c r="AM179" i="46"/>
  <c r="H180" i="46"/>
  <c r="A180" i="46" s="1"/>
  <c r="J180" i="46"/>
  <c r="K180" i="46"/>
  <c r="N180" i="46"/>
  <c r="W180" i="46"/>
  <c r="AC180" i="46" s="1"/>
  <c r="X180" i="46"/>
  <c r="Y180" i="46"/>
  <c r="Z180" i="46"/>
  <c r="AA180" i="46"/>
  <c r="AE180" i="46"/>
  <c r="AG180" i="46"/>
  <c r="AH180" i="46"/>
  <c r="AM180" i="46"/>
  <c r="A181" i="46"/>
  <c r="H181" i="46"/>
  <c r="J181" i="46"/>
  <c r="K181" i="46"/>
  <c r="N181" i="46"/>
  <c r="Z181" i="46"/>
  <c r="AA181" i="46"/>
  <c r="AE181" i="46"/>
  <c r="AG181" i="46"/>
  <c r="Y181" i="46" s="1"/>
  <c r="AH181" i="46"/>
  <c r="W181" i="46" s="1"/>
  <c r="G182" i="46"/>
  <c r="H182" i="46"/>
  <c r="A182" i="46" s="1"/>
  <c r="B182" i="46" s="1"/>
  <c r="J182" i="46"/>
  <c r="K182" i="46"/>
  <c r="N182" i="46"/>
  <c r="T182" i="46"/>
  <c r="W182" i="46"/>
  <c r="X182" i="46"/>
  <c r="Y182" i="46"/>
  <c r="Z182" i="46"/>
  <c r="AA182" i="46"/>
  <c r="AC182" i="46"/>
  <c r="AE182" i="46"/>
  <c r="A183" i="46"/>
  <c r="B183" i="46" s="1"/>
  <c r="F183" i="46"/>
  <c r="H183" i="46"/>
  <c r="J183" i="46"/>
  <c r="T183" i="46" s="1"/>
  <c r="U183" i="46" s="1"/>
  <c r="K183" i="46"/>
  <c r="N183" i="46"/>
  <c r="W183" i="46"/>
  <c r="AC183" i="46" s="1"/>
  <c r="X183" i="46"/>
  <c r="Y183" i="46"/>
  <c r="Z183" i="46"/>
  <c r="AA183" i="46"/>
  <c r="AE183" i="46"/>
  <c r="AH183" i="46"/>
  <c r="AM183" i="46"/>
  <c r="G184" i="46"/>
  <c r="H184" i="46"/>
  <c r="A184" i="46" s="1"/>
  <c r="B184" i="46" s="1"/>
  <c r="J184" i="46"/>
  <c r="K184" i="46"/>
  <c r="N184" i="46"/>
  <c r="T184" i="46"/>
  <c r="W184" i="46"/>
  <c r="X184" i="46"/>
  <c r="Y184" i="46"/>
  <c r="Z184" i="46"/>
  <c r="AA184" i="46"/>
  <c r="AC184" i="46"/>
  <c r="AE184" i="46"/>
  <c r="A185" i="46"/>
  <c r="B185" i="46"/>
  <c r="G185" i="46" s="1"/>
  <c r="C185" i="46"/>
  <c r="D185" i="46"/>
  <c r="E185" i="46"/>
  <c r="F185" i="46"/>
  <c r="H185" i="46"/>
  <c r="J185" i="46"/>
  <c r="T185" i="46" s="1"/>
  <c r="U185" i="46" s="1"/>
  <c r="K185" i="46"/>
  <c r="N185" i="46"/>
  <c r="W185" i="46"/>
  <c r="X185" i="46"/>
  <c r="Y185" i="46"/>
  <c r="Z185" i="46"/>
  <c r="AA185" i="46"/>
  <c r="AC185" i="46"/>
  <c r="AE185" i="46"/>
  <c r="AG185" i="46"/>
  <c r="AH185" i="46"/>
  <c r="AM185" i="46"/>
  <c r="A186" i="46"/>
  <c r="AM186" i="46" s="1"/>
  <c r="J186" i="46"/>
  <c r="K186" i="46"/>
  <c r="T186" i="46"/>
  <c r="AH186" i="46" s="1"/>
  <c r="U186" i="46"/>
  <c r="W186" i="46"/>
  <c r="X186" i="46"/>
  <c r="Y186" i="46"/>
  <c r="Z186" i="46"/>
  <c r="AA186" i="46"/>
  <c r="AC186" i="46"/>
  <c r="AE186" i="46"/>
  <c r="A187" i="46"/>
  <c r="I187" i="46"/>
  <c r="B187" i="46" s="1"/>
  <c r="J187" i="46"/>
  <c r="K187" i="46"/>
  <c r="T187" i="46"/>
  <c r="AG187" i="46" s="1"/>
  <c r="U187" i="46"/>
  <c r="W187" i="46"/>
  <c r="AC187" i="46" s="1"/>
  <c r="X187" i="46"/>
  <c r="Y187" i="46"/>
  <c r="Z187" i="46"/>
  <c r="AA187" i="46"/>
  <c r="AE187" i="46"/>
  <c r="AM187" i="46"/>
  <c r="A188" i="46"/>
  <c r="I188" i="46"/>
  <c r="B188" i="46" s="1"/>
  <c r="J188" i="46"/>
  <c r="K188" i="46"/>
  <c r="T188" i="46"/>
  <c r="U188" i="46"/>
  <c r="W188" i="46"/>
  <c r="X188" i="46" s="1"/>
  <c r="Y188" i="46"/>
  <c r="Z188" i="46"/>
  <c r="AA188" i="46"/>
  <c r="AE188" i="46"/>
  <c r="AG188" i="46"/>
  <c r="AH188" i="46"/>
  <c r="AM188" i="46"/>
  <c r="A189" i="46"/>
  <c r="AM189" i="46" s="1"/>
  <c r="H189" i="46"/>
  <c r="J189" i="46"/>
  <c r="K189" i="46"/>
  <c r="T189" i="46"/>
  <c r="AH189" i="46" s="1"/>
  <c r="W189" i="46"/>
  <c r="Y189" i="46"/>
  <c r="Z189" i="46"/>
  <c r="AA189" i="46"/>
  <c r="AE189" i="46"/>
  <c r="AG189" i="46"/>
  <c r="H190" i="46"/>
  <c r="A190" i="46" s="1"/>
  <c r="J190" i="46"/>
  <c r="T190" i="46" s="1"/>
  <c r="U190" i="46" s="1"/>
  <c r="K190" i="46"/>
  <c r="W190" i="46"/>
  <c r="AC190" i="46" s="1"/>
  <c r="X190" i="46"/>
  <c r="Y190" i="46"/>
  <c r="Z190" i="46"/>
  <c r="AA190" i="46"/>
  <c r="AE190" i="46"/>
  <c r="AG190" i="46"/>
  <c r="H191" i="46"/>
  <c r="A191" i="46" s="1"/>
  <c r="I191" i="46"/>
  <c r="J191" i="46"/>
  <c r="T191" i="46" s="1"/>
  <c r="K191" i="46"/>
  <c r="W191" i="46"/>
  <c r="X191" i="46"/>
  <c r="Y191" i="46"/>
  <c r="Z191" i="46"/>
  <c r="AA191" i="46"/>
  <c r="AC191" i="46"/>
  <c r="AE191" i="46"/>
  <c r="A192" i="46"/>
  <c r="B192" i="46"/>
  <c r="G192" i="46" s="1"/>
  <c r="C192" i="46"/>
  <c r="D192" i="46"/>
  <c r="E192" i="46"/>
  <c r="F192" i="46"/>
  <c r="H192" i="46"/>
  <c r="J192" i="46"/>
  <c r="T192" i="46" s="1"/>
  <c r="U192" i="46" s="1"/>
  <c r="K192" i="46"/>
  <c r="W192" i="46"/>
  <c r="X192" i="46" s="1"/>
  <c r="Y192" i="46"/>
  <c r="Z192" i="46"/>
  <c r="AA192" i="46"/>
  <c r="AC192" i="46"/>
  <c r="AE192" i="46"/>
  <c r="AG192" i="46"/>
  <c r="AH192" i="46"/>
  <c r="AM192" i="46"/>
  <c r="A193" i="46"/>
  <c r="AM193" i="46" s="1"/>
  <c r="B193" i="46"/>
  <c r="G193" i="46" s="1"/>
  <c r="C193" i="46"/>
  <c r="D193" i="46"/>
  <c r="E193" i="46"/>
  <c r="F193" i="46"/>
  <c r="H193" i="46"/>
  <c r="J193" i="46"/>
  <c r="K193" i="46"/>
  <c r="T193" i="46"/>
  <c r="U193" i="46"/>
  <c r="W193" i="46"/>
  <c r="AC193" i="46" s="1"/>
  <c r="X193" i="46"/>
  <c r="Y193" i="46"/>
  <c r="Z193" i="46"/>
  <c r="AA193" i="46"/>
  <c r="AE193" i="46"/>
  <c r="AG193" i="46"/>
  <c r="AH193" i="46"/>
  <c r="F194" i="46"/>
  <c r="H194" i="46"/>
  <c r="A194" i="46" s="1"/>
  <c r="B194" i="46" s="1"/>
  <c r="J194" i="46"/>
  <c r="K194" i="46"/>
  <c r="T194" i="46"/>
  <c r="W194" i="46"/>
  <c r="X194" i="46"/>
  <c r="Y194" i="46"/>
  <c r="Z194" i="46"/>
  <c r="AA194" i="46"/>
  <c r="AC194" i="46"/>
  <c r="AE194" i="46"/>
  <c r="AH194" i="46"/>
  <c r="A195" i="46"/>
  <c r="AM195" i="46" s="1"/>
  <c r="B195" i="46"/>
  <c r="F195" i="46" s="1"/>
  <c r="C195" i="46"/>
  <c r="D195" i="46"/>
  <c r="E195" i="46"/>
  <c r="H195" i="46"/>
  <c r="J195" i="46"/>
  <c r="K195" i="46"/>
  <c r="T195" i="46"/>
  <c r="U195" i="46" s="1"/>
  <c r="W195" i="46"/>
  <c r="X195" i="46" s="1"/>
  <c r="Y195" i="46"/>
  <c r="Z195" i="46"/>
  <c r="AA195" i="46"/>
  <c r="AC195" i="46"/>
  <c r="AE195" i="46"/>
  <c r="AG195" i="46"/>
  <c r="AH195" i="46"/>
  <c r="A196" i="46"/>
  <c r="J196" i="46"/>
  <c r="K196" i="46"/>
  <c r="T196" i="46"/>
  <c r="W196" i="46"/>
  <c r="AC196" i="46" s="1"/>
  <c r="X196" i="46"/>
  <c r="Y196" i="46"/>
  <c r="Z196" i="46"/>
  <c r="AA196" i="46"/>
  <c r="AE196" i="46"/>
  <c r="AM196" i="46"/>
  <c r="A197" i="46"/>
  <c r="J197" i="46"/>
  <c r="K197" i="46"/>
  <c r="T197" i="46"/>
  <c r="W197" i="46"/>
  <c r="X197" i="46"/>
  <c r="Y197" i="46"/>
  <c r="Z197" i="46"/>
  <c r="AA197" i="46"/>
  <c r="AC197" i="46"/>
  <c r="AE197" i="46"/>
  <c r="A198" i="46"/>
  <c r="I198" i="46"/>
  <c r="J198" i="46"/>
  <c r="T198" i="46" s="1"/>
  <c r="K198" i="46"/>
  <c r="W198" i="46"/>
  <c r="AC198" i="46" s="1"/>
  <c r="X198" i="46"/>
  <c r="Y198" i="46"/>
  <c r="Z198" i="46"/>
  <c r="AA198" i="46"/>
  <c r="AE198" i="46"/>
  <c r="A199" i="46"/>
  <c r="B199" i="46"/>
  <c r="C199" i="46"/>
  <c r="D199" i="46"/>
  <c r="T199" i="46"/>
  <c r="AG199" i="46" s="1"/>
  <c r="U199" i="46"/>
  <c r="W199" i="46"/>
  <c r="X199" i="46" s="1"/>
  <c r="Y199" i="46"/>
  <c r="Z199" i="46"/>
  <c r="AA199" i="46"/>
  <c r="AC199" i="46"/>
  <c r="AE199" i="46"/>
  <c r="AH199" i="46"/>
  <c r="AM199" i="46"/>
  <c r="A200" i="46"/>
  <c r="AM200" i="46" s="1"/>
  <c r="T200" i="46"/>
  <c r="U200" i="46" s="1"/>
  <c r="W200" i="46"/>
  <c r="X200" i="46" s="1"/>
  <c r="Y200" i="46"/>
  <c r="Z200" i="46"/>
  <c r="AA200" i="46"/>
  <c r="AC200" i="46"/>
  <c r="AE200" i="46"/>
  <c r="AG200" i="46"/>
  <c r="AH200" i="46"/>
  <c r="A201" i="46"/>
  <c r="B201" i="46"/>
  <c r="E201" i="46" s="1"/>
  <c r="C201" i="46"/>
  <c r="D201" i="46"/>
  <c r="G201" i="46"/>
  <c r="T201" i="46"/>
  <c r="AG201" i="46" s="1"/>
  <c r="U201" i="46"/>
  <c r="W201" i="46"/>
  <c r="X201" i="46" s="1"/>
  <c r="Y201" i="46"/>
  <c r="Z201" i="46"/>
  <c r="AA201" i="46"/>
  <c r="AC201" i="46"/>
  <c r="AE201" i="46"/>
  <c r="AM201" i="46"/>
  <c r="A202" i="46"/>
  <c r="AM202" i="46" s="1"/>
  <c r="B202" i="46"/>
  <c r="G202" i="46" s="1"/>
  <c r="T202" i="46"/>
  <c r="U202" i="46"/>
  <c r="W202" i="46"/>
  <c r="Y202" i="46"/>
  <c r="Z202" i="46"/>
  <c r="AA202" i="46"/>
  <c r="AE202" i="46"/>
  <c r="AG202" i="46"/>
  <c r="AH202" i="46"/>
  <c r="A203" i="46"/>
  <c r="B203" i="46"/>
  <c r="E203" i="46" s="1"/>
  <c r="D203" i="46"/>
  <c r="T203" i="46"/>
  <c r="U203" i="46" s="1"/>
  <c r="W203" i="46"/>
  <c r="AC203" i="46" s="1"/>
  <c r="X203" i="46"/>
  <c r="Y203" i="46"/>
  <c r="Z203" i="46"/>
  <c r="AA203" i="46"/>
  <c r="AE203" i="46"/>
  <c r="AM203" i="46"/>
  <c r="A204" i="46"/>
  <c r="B204" i="46" s="1"/>
  <c r="D204" i="46" s="1"/>
  <c r="C204" i="46"/>
  <c r="E204" i="46"/>
  <c r="F204" i="46"/>
  <c r="G204" i="46"/>
  <c r="T204" i="46"/>
  <c r="U204" i="46" s="1"/>
  <c r="W204" i="46"/>
  <c r="X204" i="46"/>
  <c r="Y204" i="46"/>
  <c r="Z204" i="46"/>
  <c r="AA204" i="46"/>
  <c r="AC204" i="46"/>
  <c r="AE204" i="46"/>
  <c r="AM204" i="46"/>
  <c r="A205" i="46"/>
  <c r="T205" i="46"/>
  <c r="U205" i="46"/>
  <c r="W205" i="46"/>
  <c r="AC205" i="46" s="1"/>
  <c r="X205" i="46"/>
  <c r="Y205" i="46"/>
  <c r="Z205" i="46"/>
  <c r="AA205" i="46"/>
  <c r="AE205" i="46"/>
  <c r="AG205" i="46"/>
  <c r="AH205" i="46"/>
  <c r="A206" i="46"/>
  <c r="B206" i="46"/>
  <c r="C206" i="46"/>
  <c r="D206" i="46"/>
  <c r="E206" i="46"/>
  <c r="T206" i="46"/>
  <c r="U206" i="46"/>
  <c r="W206" i="46"/>
  <c r="X206" i="46" s="1"/>
  <c r="Y206" i="46"/>
  <c r="Z206" i="46"/>
  <c r="AA206" i="46"/>
  <c r="AC206" i="46"/>
  <c r="AE206" i="46"/>
  <c r="AG206" i="46"/>
  <c r="AH206" i="46"/>
  <c r="AM206" i="46"/>
  <c r="A207" i="46"/>
  <c r="B207" i="46"/>
  <c r="F207" i="46"/>
  <c r="G207" i="46"/>
  <c r="T207" i="46"/>
  <c r="U207" i="46" s="1"/>
  <c r="W207" i="46"/>
  <c r="X207" i="46"/>
  <c r="Y207" i="46"/>
  <c r="Z207" i="46"/>
  <c r="AA207" i="46"/>
  <c r="AC207" i="46"/>
  <c r="AE207" i="46"/>
  <c r="AG207" i="46"/>
  <c r="AH207" i="46"/>
  <c r="AM207" i="46"/>
  <c r="A208" i="46"/>
  <c r="B208" i="46"/>
  <c r="F208" i="46" s="1"/>
  <c r="C208" i="46"/>
  <c r="D208" i="46"/>
  <c r="E208" i="46"/>
  <c r="G208" i="46"/>
  <c r="T208" i="46"/>
  <c r="AH208" i="46" s="1"/>
  <c r="U208" i="46"/>
  <c r="W208" i="46"/>
  <c r="X208" i="46"/>
  <c r="Y208" i="46"/>
  <c r="Z208" i="46"/>
  <c r="AA208" i="46"/>
  <c r="AC208" i="46"/>
  <c r="AE208" i="46"/>
  <c r="AG208" i="46"/>
  <c r="AM208" i="46"/>
  <c r="A209" i="46"/>
  <c r="AM209" i="46" s="1"/>
  <c r="B209" i="46"/>
  <c r="D209" i="46"/>
  <c r="T209" i="46"/>
  <c r="AG209" i="46" s="1"/>
  <c r="U209" i="46"/>
  <c r="W209" i="46"/>
  <c r="X209" i="46"/>
  <c r="Y209" i="46"/>
  <c r="Z209" i="46"/>
  <c r="AA209" i="46"/>
  <c r="AC209" i="46"/>
  <c r="AE209" i="46"/>
  <c r="AH209" i="46"/>
  <c r="A210" i="46"/>
  <c r="AM210" i="46" s="1"/>
  <c r="B210" i="46"/>
  <c r="T210" i="46"/>
  <c r="U210" i="46"/>
  <c r="W210" i="46"/>
  <c r="AC210" i="46" s="1"/>
  <c r="X210" i="46"/>
  <c r="Y210" i="46"/>
  <c r="Z210" i="46"/>
  <c r="AA210" i="46"/>
  <c r="AE210" i="46"/>
  <c r="AG210" i="46"/>
  <c r="AH210" i="46"/>
  <c r="A211" i="46"/>
  <c r="B211" i="46"/>
  <c r="C211" i="46" s="1"/>
  <c r="D211" i="46"/>
  <c r="G211" i="46"/>
  <c r="T211" i="46"/>
  <c r="W211" i="46"/>
  <c r="X211" i="46" s="1"/>
  <c r="Y211" i="46"/>
  <c r="Z211" i="46"/>
  <c r="AA211" i="46"/>
  <c r="AC211" i="46"/>
  <c r="AE211" i="46"/>
  <c r="AM211" i="46"/>
  <c r="A212" i="46"/>
  <c r="T212" i="46"/>
  <c r="U212" i="46"/>
  <c r="W212" i="46"/>
  <c r="X212" i="46"/>
  <c r="Y212" i="46"/>
  <c r="Z212" i="46"/>
  <c r="AA212" i="46"/>
  <c r="AC212" i="46"/>
  <c r="AE212" i="46"/>
  <c r="AG212" i="46"/>
  <c r="AH212" i="46"/>
  <c r="A213" i="46"/>
  <c r="B213" i="46"/>
  <c r="C213" i="46" s="1"/>
  <c r="T213" i="46"/>
  <c r="AG213" i="46" s="1"/>
  <c r="U213" i="46"/>
  <c r="W213" i="46"/>
  <c r="X213" i="46" s="1"/>
  <c r="Y213" i="46"/>
  <c r="Z213" i="46"/>
  <c r="AA213" i="46"/>
  <c r="AC213" i="46"/>
  <c r="AE213" i="46"/>
  <c r="AH213" i="46"/>
  <c r="AM213" i="46"/>
  <c r="A214" i="46"/>
  <c r="T214" i="46"/>
  <c r="AH214" i="46" s="1"/>
  <c r="U214" i="46"/>
  <c r="W214" i="46"/>
  <c r="X214" i="46"/>
  <c r="Y214" i="46"/>
  <c r="Z214" i="46"/>
  <c r="AA214" i="46"/>
  <c r="AC214" i="46"/>
  <c r="AE214" i="46"/>
  <c r="AG214" i="46"/>
  <c r="A215" i="46"/>
  <c r="B215" i="46"/>
  <c r="C215" i="46" s="1"/>
  <c r="T215" i="46"/>
  <c r="W215" i="46"/>
  <c r="AC215" i="46" s="1"/>
  <c r="Y215" i="46"/>
  <c r="Z215" i="46"/>
  <c r="AA215" i="46"/>
  <c r="AE215" i="46"/>
  <c r="AH215" i="46"/>
  <c r="AM215" i="46"/>
  <c r="A216" i="46"/>
  <c r="B216" i="46" s="1"/>
  <c r="C216" i="46"/>
  <c r="E216" i="46"/>
  <c r="G216" i="46"/>
  <c r="T216" i="46"/>
  <c r="U216" i="46" s="1"/>
  <c r="W216" i="46"/>
  <c r="X216" i="46" s="1"/>
  <c r="Y216" i="46"/>
  <c r="Z216" i="46"/>
  <c r="AA216" i="46"/>
  <c r="AC216" i="46"/>
  <c r="AE216" i="46"/>
  <c r="AM216" i="46"/>
  <c r="A217" i="46"/>
  <c r="AM217" i="46" s="1"/>
  <c r="B217" i="46"/>
  <c r="C217" i="46" s="1"/>
  <c r="D217" i="46"/>
  <c r="E217" i="46"/>
  <c r="F217" i="46"/>
  <c r="G217" i="46"/>
  <c r="T217" i="46"/>
  <c r="W217" i="46"/>
  <c r="X217" i="46"/>
  <c r="Y217" i="46"/>
  <c r="Z217" i="46"/>
  <c r="AA217" i="46"/>
  <c r="AC217" i="46"/>
  <c r="AE217" i="46"/>
  <c r="AH217" i="46"/>
  <c r="A218" i="46"/>
  <c r="B218" i="46" s="1"/>
  <c r="T218" i="46"/>
  <c r="U218" i="46"/>
  <c r="W218" i="46"/>
  <c r="X218" i="46" s="1"/>
  <c r="Y218" i="46"/>
  <c r="Z218" i="46"/>
  <c r="AA218" i="46"/>
  <c r="AC218" i="46"/>
  <c r="AE218" i="46"/>
  <c r="AG218" i="46"/>
  <c r="AH218" i="46"/>
  <c r="AM218" i="46"/>
  <c r="A219" i="46"/>
  <c r="T219" i="46"/>
  <c r="U219" i="46" s="1"/>
  <c r="W219" i="46"/>
  <c r="X219" i="46" s="1"/>
  <c r="Y219" i="46"/>
  <c r="Z219" i="46"/>
  <c r="AA219" i="46"/>
  <c r="AE219" i="46"/>
  <c r="AG219" i="46"/>
  <c r="AH219" i="46"/>
  <c r="A220" i="46"/>
  <c r="B220" i="46"/>
  <c r="E220" i="46" s="1"/>
  <c r="C220" i="46"/>
  <c r="D220" i="46"/>
  <c r="G220" i="46"/>
  <c r="T220" i="46"/>
  <c r="AG220" i="46" s="1"/>
  <c r="U220" i="46"/>
  <c r="W220" i="46"/>
  <c r="X220" i="46"/>
  <c r="Y220" i="46"/>
  <c r="Z220" i="46"/>
  <c r="AA220" i="46"/>
  <c r="AC220" i="46"/>
  <c r="AE220" i="46"/>
  <c r="AH220" i="46"/>
  <c r="AM220" i="46"/>
  <c r="A221" i="46"/>
  <c r="T221" i="46"/>
  <c r="W221" i="46"/>
  <c r="AC221" i="46" s="1"/>
  <c r="X221" i="46"/>
  <c r="Y221" i="46"/>
  <c r="Z221" i="46"/>
  <c r="AA221" i="46"/>
  <c r="AE221" i="46"/>
  <c r="A222" i="46"/>
  <c r="B222" i="46" s="1"/>
  <c r="D222" i="46" s="1"/>
  <c r="E222" i="46"/>
  <c r="G222" i="46"/>
  <c r="T222" i="46"/>
  <c r="AH222" i="46" s="1"/>
  <c r="U222" i="46"/>
  <c r="W222" i="46"/>
  <c r="X222" i="46"/>
  <c r="Y222" i="46"/>
  <c r="Z222" i="46"/>
  <c r="AA222" i="46"/>
  <c r="AC222" i="46"/>
  <c r="AE222" i="46"/>
  <c r="AG222" i="46"/>
  <c r="A223" i="46"/>
  <c r="B223" i="46"/>
  <c r="G223" i="46" s="1"/>
  <c r="C223" i="46"/>
  <c r="D223" i="46"/>
  <c r="E223" i="46"/>
  <c r="F223" i="46"/>
  <c r="T223" i="46"/>
  <c r="U223" i="46"/>
  <c r="W223" i="46"/>
  <c r="AC223" i="46" s="1"/>
  <c r="Y223" i="46"/>
  <c r="Z223" i="46"/>
  <c r="AA223" i="46"/>
  <c r="AE223" i="46"/>
  <c r="AG223" i="46"/>
  <c r="AH223" i="46"/>
  <c r="AM223" i="46"/>
  <c r="A224" i="46"/>
  <c r="B224" i="46"/>
  <c r="C224" i="46" s="1"/>
  <c r="T224" i="46"/>
  <c r="W224" i="46"/>
  <c r="X224" i="46"/>
  <c r="Y224" i="46"/>
  <c r="Z224" i="46"/>
  <c r="AA224" i="46"/>
  <c r="AC224" i="46"/>
  <c r="AE224" i="46"/>
  <c r="AM224" i="46"/>
  <c r="A225" i="46"/>
  <c r="B225" i="46" s="1"/>
  <c r="C225" i="46"/>
  <c r="D225" i="46"/>
  <c r="E225" i="46"/>
  <c r="T225" i="46"/>
  <c r="W225" i="46"/>
  <c r="Y225" i="46"/>
  <c r="Z225" i="46"/>
  <c r="AA225" i="46"/>
  <c r="AE225" i="46"/>
  <c r="AM225" i="46"/>
  <c r="A226" i="46"/>
  <c r="AM226" i="46" s="1"/>
  <c r="B226" i="46"/>
  <c r="E226" i="46" s="1"/>
  <c r="T226" i="46"/>
  <c r="U226" i="46"/>
  <c r="W226" i="46"/>
  <c r="AC226" i="46" s="1"/>
  <c r="X226" i="46"/>
  <c r="Y226" i="46"/>
  <c r="Z226" i="46"/>
  <c r="AA226" i="46"/>
  <c r="AE226" i="46"/>
  <c r="AG226" i="46"/>
  <c r="AH226" i="46"/>
  <c r="A227" i="46"/>
  <c r="B227" i="46"/>
  <c r="D227" i="46" s="1"/>
  <c r="F227" i="46"/>
  <c r="T227" i="46"/>
  <c r="AG227" i="46" s="1"/>
  <c r="W227" i="46"/>
  <c r="X227" i="46" s="1"/>
  <c r="Y227" i="46"/>
  <c r="Z227" i="46"/>
  <c r="AA227" i="46"/>
  <c r="AC227" i="46"/>
  <c r="AE227" i="46"/>
  <c r="AH227" i="46"/>
  <c r="AM227" i="46"/>
  <c r="A228" i="46"/>
  <c r="B228" i="46" s="1"/>
  <c r="C228" i="46"/>
  <c r="D228" i="46"/>
  <c r="E228" i="46"/>
  <c r="F228" i="46"/>
  <c r="G228" i="46"/>
  <c r="T228" i="46"/>
  <c r="U228" i="46" s="1"/>
  <c r="W228" i="46"/>
  <c r="X228" i="46"/>
  <c r="Y228" i="46"/>
  <c r="Z228" i="46"/>
  <c r="AA228" i="46"/>
  <c r="AC228" i="46"/>
  <c r="AE228" i="46"/>
  <c r="AG228" i="46"/>
  <c r="AH228" i="46"/>
  <c r="AM228" i="46"/>
  <c r="A229" i="46"/>
  <c r="AM229" i="46" s="1"/>
  <c r="B229" i="46"/>
  <c r="C229" i="46" s="1"/>
  <c r="D229" i="46"/>
  <c r="T229" i="46"/>
  <c r="AH229" i="46" s="1"/>
  <c r="W229" i="46"/>
  <c r="X229" i="46" s="1"/>
  <c r="Y229" i="46"/>
  <c r="Z229" i="46"/>
  <c r="AA229" i="46"/>
  <c r="AC229" i="46"/>
  <c r="AE229" i="46"/>
  <c r="AG229" i="46"/>
  <c r="A230" i="46"/>
  <c r="T230" i="46"/>
  <c r="AH230" i="46" s="1"/>
  <c r="U230" i="46"/>
  <c r="W230" i="46"/>
  <c r="X230" i="46"/>
  <c r="Y230" i="46"/>
  <c r="Z230" i="46"/>
  <c r="AA230" i="46"/>
  <c r="AC230" i="46"/>
  <c r="AE230" i="46"/>
  <c r="AG230" i="46"/>
  <c r="A231" i="46"/>
  <c r="B231" i="46"/>
  <c r="C231" i="46"/>
  <c r="F231" i="46"/>
  <c r="T231" i="46"/>
  <c r="U231" i="46" s="1"/>
  <c r="W231" i="46"/>
  <c r="AC231" i="46" s="1"/>
  <c r="Y231" i="46"/>
  <c r="Z231" i="46"/>
  <c r="AA231" i="46"/>
  <c r="AE231" i="46"/>
  <c r="AG231" i="46"/>
  <c r="AH231" i="46"/>
  <c r="AM231" i="46"/>
  <c r="A232" i="46"/>
  <c r="B232" i="46" s="1"/>
  <c r="T232" i="46"/>
  <c r="U232" i="46"/>
  <c r="W232" i="46"/>
  <c r="X232" i="46"/>
  <c r="Y232" i="46"/>
  <c r="Z232" i="46"/>
  <c r="AA232" i="46"/>
  <c r="AC232" i="46"/>
  <c r="AE232" i="46"/>
  <c r="AM232" i="46"/>
  <c r="A233" i="46"/>
  <c r="AM233" i="46" s="1"/>
  <c r="B233" i="46"/>
  <c r="D233" i="46"/>
  <c r="T233" i="46"/>
  <c r="W233" i="46"/>
  <c r="X233" i="46"/>
  <c r="Y233" i="46"/>
  <c r="Z233" i="46"/>
  <c r="AA233" i="46"/>
  <c r="AC233" i="46"/>
  <c r="AE233" i="46"/>
  <c r="AH233" i="46"/>
  <c r="A234" i="46"/>
  <c r="AM234" i="46" s="1"/>
  <c r="T234" i="46"/>
  <c r="U234" i="46"/>
  <c r="W234" i="46"/>
  <c r="X234" i="46" s="1"/>
  <c r="Y234" i="46"/>
  <c r="Z234" i="46"/>
  <c r="AA234" i="46"/>
  <c r="AE234" i="46"/>
  <c r="AG234" i="46"/>
  <c r="AH234" i="46"/>
  <c r="A235" i="46"/>
  <c r="AM235" i="46" s="1"/>
  <c r="T235" i="46"/>
  <c r="U235" i="46" s="1"/>
  <c r="W235" i="46"/>
  <c r="X235" i="46" s="1"/>
  <c r="Y235" i="46"/>
  <c r="Z235" i="46"/>
  <c r="AA235" i="46"/>
  <c r="AC235" i="46"/>
  <c r="AE235" i="46"/>
  <c r="AG235" i="46"/>
  <c r="AH235" i="46"/>
  <c r="A236" i="46"/>
  <c r="B236" i="46"/>
  <c r="C236" i="46"/>
  <c r="D236" i="46"/>
  <c r="G236" i="46"/>
  <c r="T236" i="46"/>
  <c r="AG236" i="46" s="1"/>
  <c r="U236" i="46"/>
  <c r="W236" i="46"/>
  <c r="X236" i="46"/>
  <c r="Y236" i="46"/>
  <c r="Z236" i="46"/>
  <c r="AA236" i="46"/>
  <c r="AC236" i="46"/>
  <c r="AE236" i="46"/>
  <c r="AH236" i="46"/>
  <c r="AM236" i="46"/>
  <c r="A237" i="46"/>
  <c r="T237" i="46"/>
  <c r="AH237" i="46" s="1"/>
  <c r="U237" i="46"/>
  <c r="W237" i="46"/>
  <c r="Y237" i="46"/>
  <c r="Z237" i="46"/>
  <c r="AA237" i="46"/>
  <c r="AE237" i="46"/>
  <c r="AG237" i="46"/>
  <c r="A238" i="46"/>
  <c r="B238" i="46" s="1"/>
  <c r="D238" i="46" s="1"/>
  <c r="C238" i="46"/>
  <c r="E238" i="46"/>
  <c r="F238" i="46"/>
  <c r="G238" i="46"/>
  <c r="T238" i="46"/>
  <c r="AH238" i="46" s="1"/>
  <c r="W238" i="46"/>
  <c r="X238" i="46" s="1"/>
  <c r="Y238" i="46"/>
  <c r="Z238" i="46"/>
  <c r="AA238" i="46"/>
  <c r="AC238" i="46"/>
  <c r="AE238" i="46"/>
  <c r="AM238" i="46"/>
  <c r="A239" i="46"/>
  <c r="B239" i="46"/>
  <c r="G239" i="46" s="1"/>
  <c r="C239" i="46"/>
  <c r="E239" i="46"/>
  <c r="F239" i="46"/>
  <c r="T239" i="46"/>
  <c r="U239" i="46"/>
  <c r="W239" i="46"/>
  <c r="AC239" i="46" s="1"/>
  <c r="X239" i="46"/>
  <c r="Y239" i="46"/>
  <c r="Z239" i="46"/>
  <c r="AA239" i="46"/>
  <c r="AE239" i="46"/>
  <c r="AG239" i="46"/>
  <c r="AH239" i="46"/>
  <c r="AM239" i="46"/>
  <c r="A240" i="46"/>
  <c r="B240" i="46"/>
  <c r="C240" i="46" s="1"/>
  <c r="F240" i="46"/>
  <c r="T240" i="46"/>
  <c r="U240" i="46" s="1"/>
  <c r="W240" i="46"/>
  <c r="X240" i="46"/>
  <c r="Y240" i="46"/>
  <c r="Z240" i="46"/>
  <c r="AA240" i="46"/>
  <c r="AC240" i="46"/>
  <c r="AE240" i="46"/>
  <c r="AM240" i="46"/>
  <c r="A241" i="46"/>
  <c r="B241" i="46" s="1"/>
  <c r="D241" i="46" s="1"/>
  <c r="C241" i="46"/>
  <c r="E241" i="46"/>
  <c r="T241" i="46"/>
  <c r="U241" i="46"/>
  <c r="W241" i="46"/>
  <c r="AC241" i="46" s="1"/>
  <c r="X241" i="46"/>
  <c r="Y241" i="46"/>
  <c r="Z241" i="46"/>
  <c r="AA241" i="46"/>
  <c r="AE241" i="46"/>
  <c r="AM241" i="46"/>
  <c r="A242" i="46"/>
  <c r="AM242" i="46" s="1"/>
  <c r="B242" i="46"/>
  <c r="E242" i="46" s="1"/>
  <c r="T242" i="46"/>
  <c r="W242" i="46"/>
  <c r="AC242" i="46" s="1"/>
  <c r="Y242" i="46"/>
  <c r="Z242" i="46"/>
  <c r="AA242" i="46"/>
  <c r="AE242" i="46"/>
  <c r="A243" i="46"/>
  <c r="B243" i="46"/>
  <c r="D243" i="46" s="1"/>
  <c r="C243" i="46"/>
  <c r="G243" i="46"/>
  <c r="T243" i="46"/>
  <c r="AG243" i="46" s="1"/>
  <c r="U243" i="46"/>
  <c r="W243" i="46"/>
  <c r="X243" i="46" s="1"/>
  <c r="Y243" i="46"/>
  <c r="Z243" i="46"/>
  <c r="AA243" i="46"/>
  <c r="AE243" i="46"/>
  <c r="AM243" i="46"/>
  <c r="A244" i="46"/>
  <c r="B244" i="46"/>
  <c r="C244" i="46" s="1"/>
  <c r="F244" i="46"/>
  <c r="T244" i="46"/>
  <c r="U244" i="46" s="1"/>
  <c r="W244" i="46"/>
  <c r="AC244" i="46" s="1"/>
  <c r="X244" i="46"/>
  <c r="Y244" i="46"/>
  <c r="Z244" i="46"/>
  <c r="AA244" i="46"/>
  <c r="AE244" i="46"/>
  <c r="AG244" i="46"/>
  <c r="AH244" i="46"/>
  <c r="AM244" i="46"/>
  <c r="A245" i="46"/>
  <c r="B245" i="46"/>
  <c r="C245" i="46" s="1"/>
  <c r="D245" i="46"/>
  <c r="T245" i="46"/>
  <c r="AG245" i="46" s="1"/>
  <c r="W245" i="46"/>
  <c r="X245" i="46" s="1"/>
  <c r="Y245" i="46"/>
  <c r="Z245" i="46"/>
  <c r="AA245" i="46"/>
  <c r="AC245" i="46"/>
  <c r="AE245" i="46"/>
  <c r="AM245" i="46"/>
  <c r="A246" i="46"/>
  <c r="T246" i="46"/>
  <c r="AH246" i="46" s="1"/>
  <c r="U246" i="46"/>
  <c r="W246" i="46"/>
  <c r="AC246" i="46" s="1"/>
  <c r="X246" i="46"/>
  <c r="Y246" i="46"/>
  <c r="Z246" i="46"/>
  <c r="AA246" i="46"/>
  <c r="AE246" i="46"/>
  <c r="AG246" i="46"/>
  <c r="A247" i="46"/>
  <c r="B247" i="46"/>
  <c r="C247" i="46" s="1"/>
  <c r="T247" i="46"/>
  <c r="W247" i="46"/>
  <c r="AC247" i="46" s="1"/>
  <c r="Y247" i="46"/>
  <c r="Z247" i="46"/>
  <c r="AA247" i="46"/>
  <c r="AE247" i="46"/>
  <c r="AM247" i="46"/>
  <c r="A248" i="46"/>
  <c r="B248" i="46" s="1"/>
  <c r="D248" i="46" s="1"/>
  <c r="C248" i="46"/>
  <c r="G248" i="46"/>
  <c r="T248" i="46"/>
  <c r="U248" i="46"/>
  <c r="W248" i="46"/>
  <c r="AC248" i="46" s="1"/>
  <c r="X248" i="46"/>
  <c r="Y248" i="46"/>
  <c r="Z248" i="46"/>
  <c r="AA248" i="46"/>
  <c r="AE248" i="46"/>
  <c r="AM248" i="46"/>
  <c r="A249" i="46"/>
  <c r="B249" i="46"/>
  <c r="C249" i="46" s="1"/>
  <c r="F249" i="46"/>
  <c r="T249" i="46"/>
  <c r="U249" i="46" s="1"/>
  <c r="W249" i="46"/>
  <c r="X249" i="46"/>
  <c r="Y249" i="46"/>
  <c r="Z249" i="46"/>
  <c r="AA249" i="46"/>
  <c r="AC249" i="46"/>
  <c r="AE249" i="46"/>
  <c r="AM249" i="46"/>
  <c r="A250" i="46"/>
  <c r="B250" i="46"/>
  <c r="C250" i="46" s="1"/>
  <c r="D250" i="46"/>
  <c r="T250" i="46"/>
  <c r="AG250" i="46" s="1"/>
  <c r="W250" i="46"/>
  <c r="Y250" i="46"/>
  <c r="Z250" i="46"/>
  <c r="AA250" i="46"/>
  <c r="AE250" i="46"/>
  <c r="AM250" i="46"/>
  <c r="A251" i="46"/>
  <c r="AM251" i="46" s="1"/>
  <c r="B251" i="46"/>
  <c r="E251" i="46" s="1"/>
  <c r="F251" i="46"/>
  <c r="T251" i="46"/>
  <c r="U251" i="46" s="1"/>
  <c r="W251" i="46"/>
  <c r="AC251" i="46" s="1"/>
  <c r="X251" i="46"/>
  <c r="Y251" i="46"/>
  <c r="Z251" i="46"/>
  <c r="AA251" i="46"/>
  <c r="AE251" i="46"/>
  <c r="AG251" i="46"/>
  <c r="AH251" i="46"/>
  <c r="A252" i="46"/>
  <c r="B252" i="46"/>
  <c r="C252" i="46" s="1"/>
  <c r="G252" i="46"/>
  <c r="T252" i="46"/>
  <c r="AG252" i="46" s="1"/>
  <c r="U252" i="46"/>
  <c r="W252" i="46"/>
  <c r="AC252" i="46" s="1"/>
  <c r="X252" i="46"/>
  <c r="Y252" i="46"/>
  <c r="Z252" i="46"/>
  <c r="AA252" i="46"/>
  <c r="AE252" i="46"/>
  <c r="AH252" i="46"/>
  <c r="AM252" i="46"/>
  <c r="A253" i="46"/>
  <c r="T253" i="46"/>
  <c r="AH253" i="46" s="1"/>
  <c r="U253" i="46"/>
  <c r="W253" i="46"/>
  <c r="AC253" i="46" s="1"/>
  <c r="X253" i="46"/>
  <c r="Y253" i="46"/>
  <c r="Z253" i="46"/>
  <c r="AA253" i="46"/>
  <c r="AE253" i="46"/>
  <c r="AG253" i="46"/>
  <c r="A254" i="46"/>
  <c r="B254" i="46"/>
  <c r="C254" i="46" s="1"/>
  <c r="F254" i="46"/>
  <c r="T254" i="46"/>
  <c r="AG254" i="46" s="1"/>
  <c r="W254" i="46"/>
  <c r="X254" i="46" s="1"/>
  <c r="Y254" i="46"/>
  <c r="Z254" i="46"/>
  <c r="AA254" i="46"/>
  <c r="AC254" i="46"/>
  <c r="AE254" i="46"/>
  <c r="AM254" i="46"/>
  <c r="A255" i="46"/>
  <c r="B255" i="46" s="1"/>
  <c r="D255" i="46" s="1"/>
  <c r="T255" i="46"/>
  <c r="U255" i="46"/>
  <c r="W255" i="46"/>
  <c r="Y255" i="46"/>
  <c r="Z255" i="46"/>
  <c r="AA255" i="46"/>
  <c r="AE255" i="46"/>
  <c r="AG255" i="46"/>
  <c r="AH255" i="46"/>
  <c r="A256" i="46"/>
  <c r="B256" i="46"/>
  <c r="T256" i="46"/>
  <c r="W256" i="46"/>
  <c r="X256" i="46"/>
  <c r="Y256" i="46"/>
  <c r="Z256" i="46"/>
  <c r="AA256" i="46"/>
  <c r="AC256" i="46"/>
  <c r="AE256" i="46"/>
  <c r="AM256" i="46"/>
  <c r="A257" i="46"/>
  <c r="B257" i="46" s="1"/>
  <c r="C257" i="46"/>
  <c r="D257" i="46"/>
  <c r="E257" i="46"/>
  <c r="T257" i="46"/>
  <c r="U257" i="46"/>
  <c r="W257" i="46"/>
  <c r="AC257" i="46" s="1"/>
  <c r="X257" i="46"/>
  <c r="Y257" i="46"/>
  <c r="Z257" i="46"/>
  <c r="AA257" i="46"/>
  <c r="AE257" i="46"/>
  <c r="AM257" i="46"/>
  <c r="A258" i="46"/>
  <c r="AM258" i="46" s="1"/>
  <c r="T258" i="46"/>
  <c r="AG258" i="46" s="1"/>
  <c r="W258" i="46"/>
  <c r="AC258" i="46" s="1"/>
  <c r="Y258" i="46"/>
  <c r="Z258" i="46"/>
  <c r="AA258" i="46"/>
  <c r="AE258" i="46"/>
  <c r="A259" i="46"/>
  <c r="B259" i="46"/>
  <c r="C259" i="46" s="1"/>
  <c r="E259" i="46"/>
  <c r="G259" i="46"/>
  <c r="T259" i="46"/>
  <c r="AG259" i="46" s="1"/>
  <c r="U259" i="46"/>
  <c r="W259" i="46"/>
  <c r="Y259" i="46"/>
  <c r="Z259" i="46"/>
  <c r="AA259" i="46"/>
  <c r="AE259" i="46"/>
  <c r="AH259" i="46"/>
  <c r="AM259" i="46"/>
  <c r="A260" i="46"/>
  <c r="B260" i="46" s="1"/>
  <c r="T260" i="46"/>
  <c r="U260" i="46" s="1"/>
  <c r="W260" i="46"/>
  <c r="AC260" i="46" s="1"/>
  <c r="X260" i="46"/>
  <c r="Y260" i="46"/>
  <c r="Z260" i="46"/>
  <c r="AA260" i="46"/>
  <c r="AE260" i="46"/>
  <c r="AG260" i="46"/>
  <c r="AH260" i="46"/>
  <c r="A261" i="46"/>
  <c r="B261" i="46"/>
  <c r="T261" i="46"/>
  <c r="AH261" i="46" s="1"/>
  <c r="W261" i="46"/>
  <c r="Y261" i="46"/>
  <c r="Z261" i="46"/>
  <c r="AA261" i="46"/>
  <c r="AE261" i="46"/>
  <c r="AG261" i="46"/>
  <c r="AM261" i="46"/>
  <c r="A262" i="46"/>
  <c r="T262" i="46"/>
  <c r="AH262" i="46" s="1"/>
  <c r="U262" i="46"/>
  <c r="W262" i="46"/>
  <c r="Y262" i="46"/>
  <c r="Z262" i="46"/>
  <c r="AA262" i="46"/>
  <c r="AE262" i="46"/>
  <c r="AG262" i="46"/>
  <c r="A263" i="46"/>
  <c r="B263" i="46" s="1"/>
  <c r="T263" i="46"/>
  <c r="AH263" i="46" s="1"/>
  <c r="W263" i="46"/>
  <c r="Y263" i="46"/>
  <c r="Z263" i="46"/>
  <c r="AA263" i="46"/>
  <c r="AE263" i="46"/>
  <c r="AG263" i="46"/>
  <c r="AM263" i="46"/>
  <c r="A264" i="46"/>
  <c r="B264" i="46" s="1"/>
  <c r="C264" i="46"/>
  <c r="D264" i="46"/>
  <c r="E264" i="46"/>
  <c r="F264" i="46"/>
  <c r="G264" i="46"/>
  <c r="T264" i="46"/>
  <c r="U264" i="46" s="1"/>
  <c r="W264" i="46"/>
  <c r="X264" i="46"/>
  <c r="Y264" i="46"/>
  <c r="Z264" i="46"/>
  <c r="AA264" i="46"/>
  <c r="AC264" i="46"/>
  <c r="AE264" i="46"/>
  <c r="AM264" i="46"/>
  <c r="A265" i="46"/>
  <c r="T265" i="46"/>
  <c r="U265" i="46" s="1"/>
  <c r="W265" i="46"/>
  <c r="X265" i="46"/>
  <c r="Y265" i="46"/>
  <c r="Z265" i="46"/>
  <c r="AA265" i="46"/>
  <c r="AC265" i="46"/>
  <c r="AE265" i="46"/>
  <c r="AG265" i="46"/>
  <c r="AH265" i="46"/>
  <c r="A266" i="46"/>
  <c r="B266" i="46" s="1"/>
  <c r="T266" i="46"/>
  <c r="U266" i="46"/>
  <c r="W266" i="46"/>
  <c r="AC266" i="46" s="1"/>
  <c r="X266" i="46"/>
  <c r="Y266" i="46"/>
  <c r="Z266" i="46"/>
  <c r="AA266" i="46"/>
  <c r="AE266" i="46"/>
  <c r="AG266" i="46"/>
  <c r="AH266" i="46"/>
  <c r="AM266" i="46"/>
  <c r="A267" i="46"/>
  <c r="AM267" i="46" s="1"/>
  <c r="B267" i="46"/>
  <c r="T267" i="46"/>
  <c r="U267" i="46" s="1"/>
  <c r="W267" i="46"/>
  <c r="AC267" i="46" s="1"/>
  <c r="X267" i="46"/>
  <c r="Y267" i="46"/>
  <c r="Z267" i="46"/>
  <c r="AA267" i="46"/>
  <c r="AE267" i="46"/>
  <c r="AG267" i="46"/>
  <c r="AH267" i="46"/>
  <c r="A268" i="46"/>
  <c r="B268" i="46"/>
  <c r="F268" i="46" s="1"/>
  <c r="C268" i="46"/>
  <c r="D268" i="46"/>
  <c r="E268" i="46"/>
  <c r="T268" i="46"/>
  <c r="AG268" i="46" s="1"/>
  <c r="U268" i="46"/>
  <c r="W268" i="46"/>
  <c r="X268" i="46"/>
  <c r="Y268" i="46"/>
  <c r="Z268" i="46"/>
  <c r="AA268" i="46"/>
  <c r="AC268" i="46"/>
  <c r="AE268" i="46"/>
  <c r="AH268" i="46"/>
  <c r="AM268" i="46"/>
  <c r="A269" i="46"/>
  <c r="AM269" i="46" s="1"/>
  <c r="B269" i="46"/>
  <c r="C269" i="46"/>
  <c r="T269" i="46"/>
  <c r="U269" i="46"/>
  <c r="W269" i="46"/>
  <c r="X269" i="46" s="1"/>
  <c r="Y269" i="46"/>
  <c r="Z269" i="46"/>
  <c r="AA269" i="46"/>
  <c r="AC269" i="46"/>
  <c r="AE269" i="46"/>
  <c r="AG269" i="46"/>
  <c r="AH269" i="46"/>
  <c r="A270" i="46"/>
  <c r="B270" i="46"/>
  <c r="C270" i="46"/>
  <c r="D270" i="46"/>
  <c r="E270" i="46"/>
  <c r="F270" i="46"/>
  <c r="G270" i="46"/>
  <c r="T270" i="46"/>
  <c r="AH270" i="46" s="1"/>
  <c r="W270" i="46"/>
  <c r="X270" i="46" s="1"/>
  <c r="Y270" i="46"/>
  <c r="Z270" i="46"/>
  <c r="AA270" i="46"/>
  <c r="AC270" i="46"/>
  <c r="AE270" i="46"/>
  <c r="AG270" i="46"/>
  <c r="AM270" i="46"/>
  <c r="A271" i="46"/>
  <c r="B271" i="46"/>
  <c r="G271" i="46" s="1"/>
  <c r="D271" i="46"/>
  <c r="T271" i="46"/>
  <c r="U271" i="46"/>
  <c r="W271" i="46"/>
  <c r="X271" i="46"/>
  <c r="Y271" i="46"/>
  <c r="Z271" i="46"/>
  <c r="AA271" i="46"/>
  <c r="AC271" i="46"/>
  <c r="AE271" i="46"/>
  <c r="AG271" i="46"/>
  <c r="AH271" i="46"/>
  <c r="AM271" i="46"/>
  <c r="A272" i="46"/>
  <c r="B272" i="46"/>
  <c r="T272" i="46"/>
  <c r="W272" i="46"/>
  <c r="AC272" i="46" s="1"/>
  <c r="Y272" i="46"/>
  <c r="Z272" i="46"/>
  <c r="AA272" i="46"/>
  <c r="AE272" i="46"/>
  <c r="AM272" i="46"/>
  <c r="A273" i="46"/>
  <c r="B273" i="46" s="1"/>
  <c r="F273" i="46"/>
  <c r="T273" i="46"/>
  <c r="AH273" i="46" s="1"/>
  <c r="W273" i="46"/>
  <c r="AC273" i="46" s="1"/>
  <c r="Y273" i="46"/>
  <c r="Z273" i="46"/>
  <c r="AA273" i="46"/>
  <c r="AE273" i="46"/>
  <c r="AG273" i="46"/>
  <c r="AM273" i="46"/>
  <c r="A274" i="46"/>
  <c r="B274" i="46" s="1"/>
  <c r="D274" i="46"/>
  <c r="T274" i="46"/>
  <c r="W274" i="46"/>
  <c r="Y274" i="46"/>
  <c r="Z274" i="46"/>
  <c r="AA274" i="46"/>
  <c r="AE274" i="46"/>
  <c r="A275" i="46"/>
  <c r="AM275" i="46" s="1"/>
  <c r="B275" i="46"/>
  <c r="F275" i="46" s="1"/>
  <c r="T275" i="46"/>
  <c r="W275" i="46"/>
  <c r="X275" i="46"/>
  <c r="Y275" i="46"/>
  <c r="Z275" i="46"/>
  <c r="AA275" i="46"/>
  <c r="AC275" i="46"/>
  <c r="AE275" i="46"/>
  <c r="A276" i="46"/>
  <c r="B276" i="46" s="1"/>
  <c r="C276" i="46" s="1"/>
  <c r="E276" i="46"/>
  <c r="T276" i="46"/>
  <c r="U276" i="46" s="1"/>
  <c r="W276" i="46"/>
  <c r="X276" i="46" s="1"/>
  <c r="Y276" i="46"/>
  <c r="Z276" i="46"/>
  <c r="AA276" i="46"/>
  <c r="AE276" i="46"/>
  <c r="AH276" i="46"/>
  <c r="A277" i="46"/>
  <c r="T277" i="46"/>
  <c r="U277" i="46" s="1"/>
  <c r="W277" i="46"/>
  <c r="Y277" i="46"/>
  <c r="Z277" i="46"/>
  <c r="AA277" i="46"/>
  <c r="AE277" i="46"/>
  <c r="AH277" i="46"/>
  <c r="A278" i="46"/>
  <c r="T278" i="46"/>
  <c r="U278" i="46" s="1"/>
  <c r="W278" i="46"/>
  <c r="X278" i="46" s="1"/>
  <c r="Y278" i="46"/>
  <c r="Z278" i="46"/>
  <c r="AA278" i="46"/>
  <c r="AE278" i="46"/>
  <c r="A279" i="46"/>
  <c r="B279" i="46"/>
  <c r="C279" i="46"/>
  <c r="D279" i="46"/>
  <c r="E279" i="46"/>
  <c r="F279" i="46"/>
  <c r="G279" i="46"/>
  <c r="T279" i="46"/>
  <c r="AG279" i="46" s="1"/>
  <c r="W279" i="46"/>
  <c r="X279" i="46" s="1"/>
  <c r="Y279" i="46"/>
  <c r="Z279" i="46"/>
  <c r="AA279" i="46"/>
  <c r="AC279" i="46"/>
  <c r="AE279" i="46"/>
  <c r="AM279" i="46"/>
  <c r="A280" i="46"/>
  <c r="B280" i="46" s="1"/>
  <c r="C280" i="46" s="1"/>
  <c r="G280" i="46"/>
  <c r="T280" i="46"/>
  <c r="U280" i="46"/>
  <c r="W280" i="46"/>
  <c r="AC280" i="46" s="1"/>
  <c r="X280" i="46"/>
  <c r="Y280" i="46"/>
  <c r="Z280" i="46"/>
  <c r="AA280" i="46"/>
  <c r="AE280" i="46"/>
  <c r="AG280" i="46"/>
  <c r="AH280" i="46"/>
  <c r="AM280" i="46"/>
  <c r="A281" i="46"/>
  <c r="AM281" i="46" s="1"/>
  <c r="B281" i="46"/>
  <c r="C281" i="46" s="1"/>
  <c r="D281" i="46"/>
  <c r="F281" i="46"/>
  <c r="T281" i="46"/>
  <c r="U281" i="46" s="1"/>
  <c r="W281" i="46"/>
  <c r="Y281" i="46"/>
  <c r="Z281" i="46"/>
  <c r="AA281" i="46"/>
  <c r="AE281" i="46"/>
  <c r="A282" i="46"/>
  <c r="T282" i="46"/>
  <c r="U282" i="46"/>
  <c r="W282" i="46"/>
  <c r="X282" i="46"/>
  <c r="Y282" i="46"/>
  <c r="Z282" i="46"/>
  <c r="AA282" i="46"/>
  <c r="AC282" i="46"/>
  <c r="AE282" i="46"/>
  <c r="AG282" i="46"/>
  <c r="AH282" i="46"/>
  <c r="A283" i="46"/>
  <c r="B283" i="46"/>
  <c r="C283" i="46" s="1"/>
  <c r="D283" i="46"/>
  <c r="T283" i="46"/>
  <c r="W283" i="46"/>
  <c r="Y283" i="46"/>
  <c r="Z283" i="46"/>
  <c r="AA283" i="46"/>
  <c r="AE283" i="46"/>
  <c r="AM283" i="46"/>
  <c r="A284" i="46"/>
  <c r="T284" i="46"/>
  <c r="AH284" i="46" s="1"/>
  <c r="U284" i="46"/>
  <c r="W284" i="46"/>
  <c r="X284" i="46"/>
  <c r="Y284" i="46"/>
  <c r="Z284" i="46"/>
  <c r="AA284" i="46"/>
  <c r="AC284" i="46"/>
  <c r="AE284" i="46"/>
  <c r="AG284" i="46"/>
  <c r="A285" i="46"/>
  <c r="B285" i="46"/>
  <c r="D285" i="46" s="1"/>
  <c r="T285" i="46"/>
  <c r="W285" i="46"/>
  <c r="AC285" i="46" s="1"/>
  <c r="Y285" i="46"/>
  <c r="Z285" i="46"/>
  <c r="AA285" i="46"/>
  <c r="AE285" i="46"/>
  <c r="AH285" i="46"/>
  <c r="AM285" i="46"/>
  <c r="A286" i="46"/>
  <c r="T286" i="46"/>
  <c r="AH286" i="46" s="1"/>
  <c r="U286" i="46"/>
  <c r="W286" i="46"/>
  <c r="X286" i="46" s="1"/>
  <c r="Y286" i="46"/>
  <c r="Z286" i="46"/>
  <c r="AA286" i="46"/>
  <c r="AC286" i="46"/>
  <c r="AE286" i="46"/>
  <c r="AG286" i="46"/>
  <c r="A287" i="46"/>
  <c r="AM287" i="46" s="1"/>
  <c r="B287" i="46"/>
  <c r="F287" i="46" s="1"/>
  <c r="G287" i="46"/>
  <c r="T287" i="46"/>
  <c r="W287" i="46"/>
  <c r="X287" i="46"/>
  <c r="Y287" i="46"/>
  <c r="Z287" i="46"/>
  <c r="AA287" i="46"/>
  <c r="AC287" i="46"/>
  <c r="AE287" i="46"/>
  <c r="A288" i="46"/>
  <c r="B288" i="46" s="1"/>
  <c r="T288" i="46"/>
  <c r="AH288" i="46" s="1"/>
  <c r="U288" i="46"/>
  <c r="W288" i="46"/>
  <c r="AC288" i="46" s="1"/>
  <c r="X288" i="46"/>
  <c r="Y288" i="46"/>
  <c r="Z288" i="46"/>
  <c r="AA288" i="46"/>
  <c r="AE288" i="46"/>
  <c r="AG288" i="46"/>
  <c r="AM288" i="46"/>
  <c r="A289" i="46"/>
  <c r="AM289" i="46" s="1"/>
  <c r="B289" i="46"/>
  <c r="T289" i="46"/>
  <c r="U289" i="46" s="1"/>
  <c r="W289" i="46"/>
  <c r="X289" i="46" s="1"/>
  <c r="Y289" i="46"/>
  <c r="Z289" i="46"/>
  <c r="AA289" i="46"/>
  <c r="AE289" i="46"/>
  <c r="AG289" i="46"/>
  <c r="A290" i="46"/>
  <c r="B290" i="46"/>
  <c r="F290" i="46" s="1"/>
  <c r="C290" i="46"/>
  <c r="D290" i="46"/>
  <c r="E290" i="46"/>
  <c r="G290" i="46"/>
  <c r="T290" i="46"/>
  <c r="AG290" i="46" s="1"/>
  <c r="U290" i="46"/>
  <c r="W290" i="46"/>
  <c r="X290" i="46"/>
  <c r="Y290" i="46"/>
  <c r="Z290" i="46"/>
  <c r="AA290" i="46"/>
  <c r="AC290" i="46"/>
  <c r="AE290" i="46"/>
  <c r="AH290" i="46"/>
  <c r="AM290" i="46"/>
  <c r="A291" i="46"/>
  <c r="AM291" i="46" s="1"/>
  <c r="B291" i="46"/>
  <c r="F291" i="46" s="1"/>
  <c r="T291" i="46"/>
  <c r="U291" i="46" s="1"/>
  <c r="W291" i="46"/>
  <c r="Y291" i="46"/>
  <c r="Z291" i="46"/>
  <c r="AA291" i="46"/>
  <c r="AE291" i="46"/>
  <c r="AG291" i="46"/>
  <c r="AH291" i="46"/>
  <c r="A292" i="46"/>
  <c r="B292" i="46" s="1"/>
  <c r="T292" i="46"/>
  <c r="U292" i="46" s="1"/>
  <c r="W292" i="46"/>
  <c r="X292" i="46"/>
  <c r="Y292" i="46"/>
  <c r="Z292" i="46"/>
  <c r="AA292" i="46"/>
  <c r="AC292" i="46"/>
  <c r="AE292" i="46"/>
  <c r="AM292" i="46"/>
  <c r="A293" i="46"/>
  <c r="B293" i="46"/>
  <c r="G293" i="46" s="1"/>
  <c r="D293" i="46"/>
  <c r="E293" i="46"/>
  <c r="F293" i="46"/>
  <c r="T293" i="46"/>
  <c r="U293" i="46"/>
  <c r="W293" i="46"/>
  <c r="AC293" i="46" s="1"/>
  <c r="X293" i="46"/>
  <c r="Y293" i="46"/>
  <c r="Z293" i="46"/>
  <c r="AA293" i="46"/>
  <c r="AE293" i="46"/>
  <c r="AG293" i="46"/>
  <c r="AH293" i="46"/>
  <c r="AM293" i="46"/>
  <c r="A294" i="46"/>
  <c r="B294" i="46"/>
  <c r="C294" i="46"/>
  <c r="G294" i="46"/>
  <c r="T294" i="46"/>
  <c r="U294" i="46" s="1"/>
  <c r="W294" i="46"/>
  <c r="X294" i="46"/>
  <c r="Y294" i="46"/>
  <c r="Z294" i="46"/>
  <c r="AA294" i="46"/>
  <c r="AC294" i="46"/>
  <c r="AE294" i="46"/>
  <c r="AM294" i="46"/>
  <c r="A295" i="46"/>
  <c r="B295" i="46"/>
  <c r="C295" i="46"/>
  <c r="D295" i="46"/>
  <c r="E295" i="46"/>
  <c r="F295" i="46"/>
  <c r="G295" i="46"/>
  <c r="T295" i="46"/>
  <c r="AG295" i="46" s="1"/>
  <c r="W295" i="46"/>
  <c r="X295" i="46" s="1"/>
  <c r="Y295" i="46"/>
  <c r="Z295" i="46"/>
  <c r="AA295" i="46"/>
  <c r="AC295" i="46"/>
  <c r="AE295" i="46"/>
  <c r="AM295" i="46"/>
  <c r="A296" i="46"/>
  <c r="AM296" i="46" s="1"/>
  <c r="T296" i="46"/>
  <c r="U296" i="46"/>
  <c r="W296" i="46"/>
  <c r="AC296" i="46" s="1"/>
  <c r="X296" i="46"/>
  <c r="Y296" i="46"/>
  <c r="Z296" i="46"/>
  <c r="AA296" i="46"/>
  <c r="AE296" i="46"/>
  <c r="AG296" i="46"/>
  <c r="AH296" i="46"/>
  <c r="A297" i="46"/>
  <c r="B297" i="46"/>
  <c r="C297" i="46" s="1"/>
  <c r="D297" i="46"/>
  <c r="F297" i="46"/>
  <c r="T297" i="46"/>
  <c r="U297" i="46"/>
  <c r="W297" i="46"/>
  <c r="X297" i="46" s="1"/>
  <c r="Y297" i="46"/>
  <c r="Z297" i="46"/>
  <c r="AA297" i="46"/>
  <c r="AE297" i="46"/>
  <c r="AM297" i="46"/>
  <c r="A298" i="46"/>
  <c r="T298" i="46"/>
  <c r="U298" i="46"/>
  <c r="W298" i="46"/>
  <c r="X298" i="46"/>
  <c r="Y298" i="46"/>
  <c r="Z298" i="46"/>
  <c r="AA298" i="46"/>
  <c r="AC298" i="46"/>
  <c r="AE298" i="46"/>
  <c r="AG298" i="46"/>
  <c r="AH298" i="46"/>
  <c r="A299" i="46"/>
  <c r="B299" i="46"/>
  <c r="C299" i="46"/>
  <c r="D299" i="46"/>
  <c r="T299" i="46"/>
  <c r="AG299" i="46" s="1"/>
  <c r="U299" i="46"/>
  <c r="W299" i="46"/>
  <c r="Y299" i="46"/>
  <c r="Z299" i="46"/>
  <c r="AA299" i="46"/>
  <c r="AE299" i="46"/>
  <c r="AM299" i="46"/>
  <c r="A300" i="46"/>
  <c r="T300" i="46"/>
  <c r="AH300" i="46" s="1"/>
  <c r="U300" i="46"/>
  <c r="W300" i="46"/>
  <c r="X300" i="46"/>
  <c r="Y300" i="46"/>
  <c r="Z300" i="46"/>
  <c r="AA300" i="46"/>
  <c r="AC300" i="46"/>
  <c r="AE300" i="46"/>
  <c r="AG300" i="46"/>
  <c r="A301" i="46"/>
  <c r="B301" i="46"/>
  <c r="C301" i="46" s="1"/>
  <c r="T301" i="46"/>
  <c r="W301" i="46"/>
  <c r="Y301" i="46"/>
  <c r="Z301" i="46"/>
  <c r="AA301" i="46"/>
  <c r="AE301" i="46"/>
  <c r="AM301" i="46"/>
  <c r="A302" i="46"/>
  <c r="T302" i="46"/>
  <c r="AH302" i="46" s="1"/>
  <c r="U302" i="46"/>
  <c r="W302" i="46"/>
  <c r="X302" i="46" s="1"/>
  <c r="Y302" i="46"/>
  <c r="Z302" i="46"/>
  <c r="AA302" i="46"/>
  <c r="AE302" i="46"/>
  <c r="AG302" i="46"/>
  <c r="A303" i="46"/>
  <c r="AM303" i="46" s="1"/>
  <c r="B303" i="46"/>
  <c r="D303" i="46"/>
  <c r="F303" i="46"/>
  <c r="G303" i="46"/>
  <c r="T303" i="46"/>
  <c r="W303" i="46"/>
  <c r="X303" i="46"/>
  <c r="Y303" i="46"/>
  <c r="Z303" i="46"/>
  <c r="AA303" i="46"/>
  <c r="AC303" i="46"/>
  <c r="AE303" i="46"/>
  <c r="AH303" i="46"/>
  <c r="A304" i="46"/>
  <c r="B304" i="46" s="1"/>
  <c r="D304" i="46" s="1"/>
  <c r="C304" i="46"/>
  <c r="E304" i="46"/>
  <c r="T304" i="46"/>
  <c r="AH304" i="46" s="1"/>
  <c r="U304" i="46"/>
  <c r="W304" i="46"/>
  <c r="X304" i="46" s="1"/>
  <c r="Y304" i="46"/>
  <c r="Z304" i="46"/>
  <c r="AA304" i="46"/>
  <c r="AE304" i="46"/>
  <c r="AG304" i="46"/>
  <c r="A305" i="46"/>
  <c r="AM305" i="46" s="1"/>
  <c r="B305" i="46"/>
  <c r="G305" i="46" s="1"/>
  <c r="F305" i="46"/>
  <c r="T305" i="46"/>
  <c r="U305" i="46" s="1"/>
  <c r="W305" i="46"/>
  <c r="X305" i="46" s="1"/>
  <c r="Y305" i="46"/>
  <c r="Z305" i="46"/>
  <c r="AA305" i="46"/>
  <c r="AE305" i="46"/>
  <c r="A306" i="46"/>
  <c r="B306" i="46"/>
  <c r="F306" i="46" s="1"/>
  <c r="C306" i="46"/>
  <c r="D306" i="46"/>
  <c r="E306" i="46"/>
  <c r="T306" i="46"/>
  <c r="AG306" i="46" s="1"/>
  <c r="U306" i="46"/>
  <c r="W306" i="46"/>
  <c r="X306" i="46"/>
  <c r="Y306" i="46"/>
  <c r="Z306" i="46"/>
  <c r="AA306" i="46"/>
  <c r="AC306" i="46"/>
  <c r="AE306" i="46"/>
  <c r="AH306" i="46"/>
  <c r="AM306" i="46"/>
  <c r="A307" i="46"/>
  <c r="AM307" i="46" s="1"/>
  <c r="B307" i="46"/>
  <c r="F307" i="46"/>
  <c r="T307" i="46"/>
  <c r="U307" i="46" s="1"/>
  <c r="W307" i="46"/>
  <c r="AC307" i="46" s="1"/>
  <c r="X307" i="46"/>
  <c r="Y307" i="46"/>
  <c r="Z307" i="46"/>
  <c r="AA307" i="46"/>
  <c r="AE307" i="46"/>
  <c r="AG307" i="46"/>
  <c r="AH307" i="46"/>
  <c r="A308" i="46"/>
  <c r="B308" i="46" s="1"/>
  <c r="E308" i="46" s="1"/>
  <c r="C308" i="46"/>
  <c r="G308" i="46"/>
  <c r="T308" i="46"/>
  <c r="U308" i="46"/>
  <c r="W308" i="46"/>
  <c r="X308" i="46"/>
  <c r="Y308" i="46"/>
  <c r="Z308" i="46"/>
  <c r="AA308" i="46"/>
  <c r="AC308" i="46"/>
  <c r="AE308" i="46"/>
  <c r="AM308" i="46"/>
  <c r="A309" i="46"/>
  <c r="B309" i="46"/>
  <c r="G309" i="46" s="1"/>
  <c r="T309" i="46"/>
  <c r="U309" i="46"/>
  <c r="W309" i="46"/>
  <c r="Y309" i="46"/>
  <c r="Z309" i="46"/>
  <c r="AA309" i="46"/>
  <c r="AE309" i="46"/>
  <c r="AG309" i="46"/>
  <c r="AH309" i="46"/>
  <c r="AM309" i="46"/>
  <c r="A310" i="46"/>
  <c r="B310" i="46" s="1"/>
  <c r="T310" i="46"/>
  <c r="U310" i="46" s="1"/>
  <c r="W310" i="46"/>
  <c r="X310" i="46"/>
  <c r="Y310" i="46"/>
  <c r="Z310" i="46"/>
  <c r="AA310" i="46"/>
  <c r="AC310" i="46"/>
  <c r="AE310" i="46"/>
  <c r="AG310" i="46"/>
  <c r="AH310" i="46"/>
  <c r="AM310" i="46"/>
  <c r="A311" i="46"/>
  <c r="B311" i="46"/>
  <c r="C311" i="46"/>
  <c r="D311" i="46"/>
  <c r="E311" i="46"/>
  <c r="F311" i="46"/>
  <c r="G311" i="46"/>
  <c r="T311" i="46"/>
  <c r="W311" i="46"/>
  <c r="X311" i="46" s="1"/>
  <c r="Y311" i="46"/>
  <c r="Z311" i="46"/>
  <c r="AA311" i="46"/>
  <c r="AC311" i="46"/>
  <c r="AE311" i="46"/>
  <c r="AM311" i="46"/>
  <c r="A312" i="46"/>
  <c r="B312" i="46" s="1"/>
  <c r="T312" i="46"/>
  <c r="U312" i="46"/>
  <c r="W312" i="46"/>
  <c r="AC312" i="46" s="1"/>
  <c r="X312" i="46"/>
  <c r="Y312" i="46"/>
  <c r="Z312" i="46"/>
  <c r="AA312" i="46"/>
  <c r="AE312" i="46"/>
  <c r="AG312" i="46"/>
  <c r="AH312" i="46"/>
  <c r="A313" i="46"/>
  <c r="B313" i="46"/>
  <c r="T313" i="46"/>
  <c r="AG313" i="46" s="1"/>
  <c r="W313" i="46"/>
  <c r="X313" i="46" s="1"/>
  <c r="Y313" i="46"/>
  <c r="Z313" i="46"/>
  <c r="AA313" i="46"/>
  <c r="AC313" i="46"/>
  <c r="AE313" i="46"/>
  <c r="AM313" i="46"/>
  <c r="A314" i="46"/>
  <c r="T314" i="46"/>
  <c r="U314" i="46"/>
  <c r="W314" i="46"/>
  <c r="X314" i="46"/>
  <c r="Y314" i="46"/>
  <c r="Z314" i="46"/>
  <c r="AA314" i="46"/>
  <c r="AC314" i="46"/>
  <c r="AE314" i="46"/>
  <c r="AG314" i="46"/>
  <c r="AH314" i="46"/>
  <c r="A315" i="46"/>
  <c r="B315" i="46" s="1"/>
  <c r="T315" i="46"/>
  <c r="U315" i="46"/>
  <c r="W315" i="46"/>
  <c r="Y315" i="46"/>
  <c r="Z315" i="46"/>
  <c r="AA315" i="46"/>
  <c r="AE315" i="46"/>
  <c r="AG315" i="46"/>
  <c r="AH315" i="46"/>
  <c r="AM315" i="46"/>
  <c r="A316" i="46"/>
  <c r="T316" i="46"/>
  <c r="AH316" i="46" s="1"/>
  <c r="U316" i="46"/>
  <c r="W316" i="46"/>
  <c r="X316" i="46"/>
  <c r="Y316" i="46"/>
  <c r="Z316" i="46"/>
  <c r="AA316" i="46"/>
  <c r="AC316" i="46"/>
  <c r="AE316" i="46"/>
  <c r="AG316" i="46"/>
  <c r="A317" i="46"/>
  <c r="AM317" i="46" s="1"/>
  <c r="B317" i="46"/>
  <c r="T317" i="46"/>
  <c r="U317" i="46" s="1"/>
  <c r="W317" i="46"/>
  <c r="AC317" i="46" s="1"/>
  <c r="Y317" i="46"/>
  <c r="Z317" i="46"/>
  <c r="AA317" i="46"/>
  <c r="AE317" i="46"/>
  <c r="AG317" i="46"/>
  <c r="AH317" i="46"/>
  <c r="A318" i="46"/>
  <c r="B318" i="46" s="1"/>
  <c r="F318" i="46" s="1"/>
  <c r="C318" i="46"/>
  <c r="D318" i="46"/>
  <c r="E318" i="46"/>
  <c r="T318" i="46"/>
  <c r="AH318" i="46" s="1"/>
  <c r="W318" i="46"/>
  <c r="X318" i="46" s="1"/>
  <c r="Y318" i="46"/>
  <c r="Z318" i="46"/>
  <c r="AA318" i="46"/>
  <c r="AE318" i="46"/>
  <c r="AG318" i="46"/>
  <c r="A319" i="46"/>
  <c r="AM319" i="46" s="1"/>
  <c r="B319" i="46"/>
  <c r="D319" i="46"/>
  <c r="T319" i="46"/>
  <c r="U319" i="46" s="1"/>
  <c r="W319" i="46"/>
  <c r="X319" i="46"/>
  <c r="Y319" i="46"/>
  <c r="Z319" i="46"/>
  <c r="AA319" i="46"/>
  <c r="AC319" i="46"/>
  <c r="AE319" i="46"/>
  <c r="AG319" i="46"/>
  <c r="AH319" i="46"/>
  <c r="A320" i="46"/>
  <c r="B320" i="46"/>
  <c r="C320" i="46" s="1"/>
  <c r="T320" i="46"/>
  <c r="U320" i="46" s="1"/>
  <c r="W320" i="46"/>
  <c r="X320" i="46" s="1"/>
  <c r="Y320" i="46"/>
  <c r="Z320" i="46"/>
  <c r="AA320" i="46"/>
  <c r="AE320" i="46"/>
  <c r="AG320" i="46"/>
  <c r="AH320" i="46"/>
  <c r="AM320" i="46"/>
  <c r="A321" i="46"/>
  <c r="AM321" i="46" s="1"/>
  <c r="T321" i="46"/>
  <c r="U321" i="46" s="1"/>
  <c r="W321" i="46"/>
  <c r="X321" i="46" s="1"/>
  <c r="Y321" i="46"/>
  <c r="Z321" i="46"/>
  <c r="AA321" i="46"/>
  <c r="AE321" i="46"/>
  <c r="AG321" i="46"/>
  <c r="AH321" i="46"/>
  <c r="A322" i="46"/>
  <c r="B322" i="46"/>
  <c r="C322" i="46"/>
  <c r="T322" i="46"/>
  <c r="AG322" i="46" s="1"/>
  <c r="U322" i="46"/>
  <c r="W322" i="46"/>
  <c r="X322" i="46"/>
  <c r="Y322" i="46"/>
  <c r="Z322" i="46"/>
  <c r="AA322" i="46"/>
  <c r="AC322" i="46"/>
  <c r="AE322" i="46"/>
  <c r="AH322" i="46"/>
  <c r="AM322" i="46"/>
  <c r="A323" i="46"/>
  <c r="AM323" i="46" s="1"/>
  <c r="B323" i="46"/>
  <c r="T323" i="46"/>
  <c r="U323" i="46"/>
  <c r="W323" i="46"/>
  <c r="X323" i="46"/>
  <c r="Y323" i="46"/>
  <c r="Z323" i="46"/>
  <c r="AA323" i="46"/>
  <c r="AC323" i="46"/>
  <c r="AE323" i="46"/>
  <c r="AG323" i="46"/>
  <c r="AH323" i="46"/>
  <c r="A324" i="46"/>
  <c r="B324" i="46" s="1"/>
  <c r="T324" i="46"/>
  <c r="U324" i="46" s="1"/>
  <c r="W324" i="46"/>
  <c r="X324" i="46"/>
  <c r="Y324" i="46"/>
  <c r="Z324" i="46"/>
  <c r="AA324" i="46"/>
  <c r="AC324" i="46"/>
  <c r="AE324" i="46"/>
  <c r="AG324" i="46"/>
  <c r="AH324" i="46"/>
  <c r="AM324" i="46"/>
  <c r="A325" i="46"/>
  <c r="B325" i="46"/>
  <c r="G325" i="46" s="1"/>
  <c r="C325" i="46"/>
  <c r="D325" i="46"/>
  <c r="E325" i="46"/>
  <c r="F325" i="46"/>
  <c r="T325" i="46"/>
  <c r="U325" i="46"/>
  <c r="W325" i="46"/>
  <c r="X325" i="46" s="1"/>
  <c r="Y325" i="46"/>
  <c r="Z325" i="46"/>
  <c r="AA325" i="46"/>
  <c r="AC325" i="46"/>
  <c r="AE325" i="46"/>
  <c r="AG325" i="46"/>
  <c r="AH325" i="46"/>
  <c r="AM325" i="46"/>
  <c r="A326" i="46"/>
  <c r="B326" i="46" s="1"/>
  <c r="T326" i="46"/>
  <c r="W326" i="46"/>
  <c r="X326" i="46"/>
  <c r="Y326" i="46"/>
  <c r="Z326" i="46"/>
  <c r="AA326" i="46"/>
  <c r="AC326" i="46"/>
  <c r="AE326" i="46"/>
  <c r="AM326" i="46"/>
  <c r="A327" i="46"/>
  <c r="B327" i="46"/>
  <c r="C327" i="46"/>
  <c r="D327" i="46"/>
  <c r="E327" i="46"/>
  <c r="F327" i="46"/>
  <c r="G327" i="46"/>
  <c r="T327" i="46"/>
  <c r="U327" i="46"/>
  <c r="W327" i="46"/>
  <c r="X327" i="46" s="1"/>
  <c r="Y327" i="46"/>
  <c r="Z327" i="46"/>
  <c r="AA327" i="46"/>
  <c r="AC327" i="46"/>
  <c r="AE327" i="46"/>
  <c r="AM327" i="46"/>
  <c r="A328" i="46"/>
  <c r="B328" i="46"/>
  <c r="C328" i="46" s="1"/>
  <c r="E328" i="46"/>
  <c r="T328" i="46"/>
  <c r="U328" i="46"/>
  <c r="W328" i="46"/>
  <c r="AC328" i="46" s="1"/>
  <c r="X328" i="46"/>
  <c r="Y328" i="46"/>
  <c r="Z328" i="46"/>
  <c r="AA328" i="46"/>
  <c r="AE328" i="46"/>
  <c r="AG328" i="46"/>
  <c r="AH328" i="46"/>
  <c r="AM328" i="46"/>
  <c r="A329" i="46"/>
  <c r="B329" i="46" s="1"/>
  <c r="C329" i="46"/>
  <c r="T329" i="46"/>
  <c r="AG329" i="46" s="1"/>
  <c r="W329" i="46"/>
  <c r="X329" i="46" s="1"/>
  <c r="Y329" i="46"/>
  <c r="Z329" i="46"/>
  <c r="AA329" i="46"/>
  <c r="AE329" i="46"/>
  <c r="AM329" i="46"/>
  <c r="A330" i="46"/>
  <c r="B330" i="46" s="1"/>
  <c r="D330" i="46" s="1"/>
  <c r="C330" i="46"/>
  <c r="F330" i="46"/>
  <c r="G330" i="46"/>
  <c r="T330" i="46"/>
  <c r="U330" i="46"/>
  <c r="W330" i="46"/>
  <c r="AC330" i="46" s="1"/>
  <c r="Y330" i="46"/>
  <c r="Z330" i="46"/>
  <c r="AA330" i="46"/>
  <c r="AE330" i="46"/>
  <c r="AG330" i="46"/>
  <c r="AH330" i="46"/>
  <c r="AM330" i="46"/>
  <c r="A331" i="46"/>
  <c r="B331" i="46" s="1"/>
  <c r="T331" i="46"/>
  <c r="AG331" i="46" s="1"/>
  <c r="U331" i="46"/>
  <c r="W331" i="46"/>
  <c r="Y331" i="46"/>
  <c r="Z331" i="46"/>
  <c r="AA331" i="46"/>
  <c r="AE331" i="46"/>
  <c r="AM331" i="46"/>
  <c r="A332" i="46"/>
  <c r="T332" i="46"/>
  <c r="AH332" i="46" s="1"/>
  <c r="U332" i="46"/>
  <c r="W332" i="46"/>
  <c r="Y332" i="46"/>
  <c r="Z332" i="46"/>
  <c r="AA332" i="46"/>
  <c r="AE332" i="46"/>
  <c r="A333" i="46"/>
  <c r="B333" i="46" s="1"/>
  <c r="T333" i="46"/>
  <c r="W333" i="46"/>
  <c r="Y333" i="46"/>
  <c r="Z333" i="46"/>
  <c r="AA333" i="46"/>
  <c r="AE333" i="46"/>
  <c r="AM333" i="46"/>
  <c r="A334" i="46"/>
  <c r="B334" i="46" s="1"/>
  <c r="T334" i="46"/>
  <c r="AH334" i="46" s="1"/>
  <c r="U334" i="46"/>
  <c r="W334" i="46"/>
  <c r="X334" i="46" s="1"/>
  <c r="Y334" i="46"/>
  <c r="Z334" i="46"/>
  <c r="AA334" i="46"/>
  <c r="AE334" i="46"/>
  <c r="A335" i="46"/>
  <c r="AM335" i="46" s="1"/>
  <c r="B335" i="46"/>
  <c r="C335" i="46" s="1"/>
  <c r="E335" i="46"/>
  <c r="F335" i="46"/>
  <c r="G335" i="46"/>
  <c r="T335" i="46"/>
  <c r="U335" i="46" s="1"/>
  <c r="W335" i="46"/>
  <c r="X335" i="46"/>
  <c r="Y335" i="46"/>
  <c r="Z335" i="46"/>
  <c r="AA335" i="46"/>
  <c r="AC335" i="46"/>
  <c r="AE335" i="46"/>
  <c r="A336" i="46"/>
  <c r="B336" i="46"/>
  <c r="C336" i="46" s="1"/>
  <c r="D336" i="46"/>
  <c r="E336" i="46"/>
  <c r="T336" i="46"/>
  <c r="W336" i="46"/>
  <c r="X336" i="46"/>
  <c r="Y336" i="46"/>
  <c r="Z336" i="46"/>
  <c r="AA336" i="46"/>
  <c r="AC336" i="46"/>
  <c r="AE336" i="46"/>
  <c r="AM336" i="46"/>
  <c r="A337" i="46"/>
  <c r="AM337" i="46" s="1"/>
  <c r="T337" i="46"/>
  <c r="U337" i="46" s="1"/>
  <c r="W337" i="46"/>
  <c r="X337" i="46" s="1"/>
  <c r="Y337" i="46"/>
  <c r="Z337" i="46"/>
  <c r="AA337" i="46"/>
  <c r="AC337" i="46"/>
  <c r="AE337" i="46"/>
  <c r="A338" i="46"/>
  <c r="B338" i="46"/>
  <c r="G338" i="46" s="1"/>
  <c r="C338" i="46"/>
  <c r="D338" i="46"/>
  <c r="E338" i="46"/>
  <c r="F338" i="46"/>
  <c r="T338" i="46"/>
  <c r="AG338" i="46" s="1"/>
  <c r="W338" i="46"/>
  <c r="X338" i="46"/>
  <c r="Y338" i="46"/>
  <c r="Z338" i="46"/>
  <c r="AA338" i="46"/>
  <c r="AC338" i="46"/>
  <c r="AE338" i="46"/>
  <c r="AH338" i="46"/>
  <c r="AM338" i="46"/>
  <c r="A339" i="46"/>
  <c r="B339" i="46"/>
  <c r="C339" i="46" s="1"/>
  <c r="T339" i="46"/>
  <c r="U339" i="46"/>
  <c r="W339" i="46"/>
  <c r="X339" i="46" s="1"/>
  <c r="Y339" i="46"/>
  <c r="Z339" i="46"/>
  <c r="AA339" i="46"/>
  <c r="AC339" i="46"/>
  <c r="AE339" i="46"/>
  <c r="AG339" i="46"/>
  <c r="AH339" i="46"/>
  <c r="AM339" i="46"/>
  <c r="A340" i="46"/>
  <c r="T340" i="46"/>
  <c r="U340" i="46" s="1"/>
  <c r="W340" i="46"/>
  <c r="X340" i="46"/>
  <c r="Y340" i="46"/>
  <c r="Z340" i="46"/>
  <c r="AA340" i="46"/>
  <c r="AC340" i="46"/>
  <c r="AE340" i="46"/>
  <c r="AG340" i="46"/>
  <c r="AH340" i="46"/>
  <c r="A341" i="46"/>
  <c r="B341" i="46"/>
  <c r="G341" i="46" s="1"/>
  <c r="D341" i="46"/>
  <c r="E341" i="46"/>
  <c r="F341" i="46"/>
  <c r="T341" i="46"/>
  <c r="U341" i="46"/>
  <c r="W341" i="46"/>
  <c r="X341" i="46"/>
  <c r="Y341" i="46"/>
  <c r="Z341" i="46"/>
  <c r="AA341" i="46"/>
  <c r="AC341" i="46"/>
  <c r="AE341" i="46"/>
  <c r="AG341" i="46"/>
  <c r="AH341" i="46"/>
  <c r="AM341" i="46"/>
  <c r="A342" i="46"/>
  <c r="B342" i="46"/>
  <c r="C342" i="46" s="1"/>
  <c r="G342" i="46"/>
  <c r="T342" i="46"/>
  <c r="AG342" i="46" s="1"/>
  <c r="W342" i="46"/>
  <c r="X342" i="46" s="1"/>
  <c r="Y342" i="46"/>
  <c r="Z342" i="46"/>
  <c r="AA342" i="46"/>
  <c r="AC342" i="46"/>
  <c r="AE342" i="46"/>
  <c r="AM342" i="46"/>
  <c r="A343" i="46"/>
  <c r="B343" i="46"/>
  <c r="C343" i="46"/>
  <c r="D343" i="46"/>
  <c r="E343" i="46"/>
  <c r="F343" i="46"/>
  <c r="G343" i="46"/>
  <c r="T343" i="46"/>
  <c r="U343" i="46" s="1"/>
  <c r="W343" i="46"/>
  <c r="X343" i="46" s="1"/>
  <c r="Y343" i="46"/>
  <c r="Z343" i="46"/>
  <c r="AA343" i="46"/>
  <c r="AE343" i="46"/>
  <c r="AM343" i="46"/>
  <c r="A344" i="46"/>
  <c r="B344" i="46" s="1"/>
  <c r="D344" i="46"/>
  <c r="T344" i="46"/>
  <c r="U344" i="46"/>
  <c r="W344" i="46"/>
  <c r="AC344" i="46" s="1"/>
  <c r="X344" i="46"/>
  <c r="Y344" i="46"/>
  <c r="Z344" i="46"/>
  <c r="AA344" i="46"/>
  <c r="AE344" i="46"/>
  <c r="AG344" i="46"/>
  <c r="AH344" i="46"/>
  <c r="A345" i="46"/>
  <c r="B345" i="46"/>
  <c r="T345" i="46"/>
  <c r="U345" i="46"/>
  <c r="W345" i="46"/>
  <c r="Y345" i="46"/>
  <c r="Z345" i="46"/>
  <c r="AA345" i="46"/>
  <c r="AE345" i="46"/>
  <c r="AG345" i="46"/>
  <c r="AH345" i="46"/>
  <c r="AM345" i="46"/>
  <c r="A346" i="46"/>
  <c r="T346" i="46"/>
  <c r="U346" i="46"/>
  <c r="W346" i="46"/>
  <c r="AC346" i="46" s="1"/>
  <c r="X346" i="46"/>
  <c r="Y346" i="46"/>
  <c r="Z346" i="46"/>
  <c r="AA346" i="46"/>
  <c r="AE346" i="46"/>
  <c r="AG346" i="46"/>
  <c r="AH346" i="46"/>
  <c r="A347" i="46"/>
  <c r="B347" i="46"/>
  <c r="C347" i="46" s="1"/>
  <c r="T347" i="46"/>
  <c r="AH347" i="46" s="1"/>
  <c r="W347" i="46"/>
  <c r="Y347" i="46"/>
  <c r="Z347" i="46"/>
  <c r="AA347" i="46"/>
  <c r="AE347" i="46"/>
  <c r="AG347" i="46"/>
  <c r="AM347" i="46"/>
  <c r="A348" i="46"/>
  <c r="T348" i="46"/>
  <c r="U348" i="46"/>
  <c r="W348" i="46"/>
  <c r="X348" i="46"/>
  <c r="Y348" i="46"/>
  <c r="Z348" i="46"/>
  <c r="AA348" i="46"/>
  <c r="AC348" i="46"/>
  <c r="AE348" i="46"/>
  <c r="A349" i="46"/>
  <c r="B349" i="46"/>
  <c r="C349" i="46" s="1"/>
  <c r="F349" i="46"/>
  <c r="G349" i="46"/>
  <c r="T349" i="46"/>
  <c r="W349" i="46"/>
  <c r="AC349" i="46" s="1"/>
  <c r="Y349" i="46"/>
  <c r="Z349" i="46"/>
  <c r="AA349" i="46"/>
  <c r="AE349" i="46"/>
  <c r="AM349" i="46"/>
  <c r="A350" i="46"/>
  <c r="B350" i="46" s="1"/>
  <c r="T350" i="46"/>
  <c r="U350" i="46" s="1"/>
  <c r="W350" i="46"/>
  <c r="X350" i="46" s="1"/>
  <c r="Y350" i="46"/>
  <c r="Z350" i="46"/>
  <c r="AA350" i="46"/>
  <c r="AE350" i="46"/>
  <c r="AG350" i="46"/>
  <c r="AH350" i="46"/>
  <c r="AM350" i="46"/>
  <c r="A351" i="46"/>
  <c r="AM351" i="46" s="1"/>
  <c r="B351" i="46"/>
  <c r="C351" i="46" s="1"/>
  <c r="T351" i="46"/>
  <c r="U351" i="46" s="1"/>
  <c r="W351" i="46"/>
  <c r="X351" i="46"/>
  <c r="Y351" i="46"/>
  <c r="Z351" i="46"/>
  <c r="AA351" i="46"/>
  <c r="AC351" i="46"/>
  <c r="AE351" i="46"/>
  <c r="AG351" i="46"/>
  <c r="AH351" i="46"/>
  <c r="A352" i="46"/>
  <c r="B352" i="46" s="1"/>
  <c r="T352" i="46"/>
  <c r="U352" i="46" s="1"/>
  <c r="W352" i="46"/>
  <c r="Y352" i="46"/>
  <c r="Z352" i="46"/>
  <c r="AA352" i="46"/>
  <c r="AE352" i="46"/>
  <c r="AG352" i="46"/>
  <c r="AH352" i="46"/>
  <c r="AM352" i="46"/>
  <c r="A353" i="46"/>
  <c r="AM353" i="46" s="1"/>
  <c r="B353" i="46"/>
  <c r="E353" i="46" s="1"/>
  <c r="F353" i="46"/>
  <c r="G353" i="46"/>
  <c r="T353" i="46"/>
  <c r="U353" i="46"/>
  <c r="W353" i="46"/>
  <c r="X353" i="46" s="1"/>
  <c r="Y353" i="46"/>
  <c r="Z353" i="46"/>
  <c r="AA353" i="46"/>
  <c r="AC353" i="46"/>
  <c r="AE353" i="46"/>
  <c r="AG353" i="46"/>
  <c r="AH353" i="46"/>
  <c r="A354" i="46"/>
  <c r="B354" i="46"/>
  <c r="C354" i="46" s="1"/>
  <c r="D354" i="46"/>
  <c r="E354" i="46"/>
  <c r="F354" i="46"/>
  <c r="G354" i="46"/>
  <c r="T354" i="46"/>
  <c r="AG354" i="46" s="1"/>
  <c r="W354" i="46"/>
  <c r="X354" i="46" s="1"/>
  <c r="Y354" i="46"/>
  <c r="Z354" i="46"/>
  <c r="AA354" i="46"/>
  <c r="AC354" i="46"/>
  <c r="AE354" i="46"/>
  <c r="AM354" i="46"/>
  <c r="A355" i="46"/>
  <c r="B355" i="46"/>
  <c r="C355" i="46" s="1"/>
  <c r="E355" i="46"/>
  <c r="T355" i="46"/>
  <c r="AG355" i="46" s="1"/>
  <c r="W355" i="46"/>
  <c r="AC355" i="46" s="1"/>
  <c r="X355" i="46"/>
  <c r="Y355" i="46"/>
  <c r="Z355" i="46"/>
  <c r="AA355" i="46"/>
  <c r="AE355" i="46"/>
  <c r="AM355" i="46"/>
  <c r="A356" i="46"/>
  <c r="AM356" i="46" s="1"/>
  <c r="B356" i="46"/>
  <c r="T356" i="46"/>
  <c r="AG356" i="46" s="1"/>
  <c r="U356" i="46"/>
  <c r="W356" i="46"/>
  <c r="X356" i="46"/>
  <c r="Y356" i="46"/>
  <c r="Z356" i="46"/>
  <c r="AA356" i="46"/>
  <c r="AC356" i="46"/>
  <c r="AE356" i="46"/>
  <c r="AH356" i="46"/>
  <c r="A357" i="46"/>
  <c r="B357" i="46"/>
  <c r="G357" i="46" s="1"/>
  <c r="F357" i="46"/>
  <c r="T357" i="46"/>
  <c r="U357" i="46" s="1"/>
  <c r="W357" i="46"/>
  <c r="X357" i="46"/>
  <c r="Y357" i="46"/>
  <c r="Z357" i="46"/>
  <c r="AA357" i="46"/>
  <c r="AC357" i="46"/>
  <c r="AE357" i="46"/>
  <c r="AM357" i="46"/>
  <c r="A358" i="46"/>
  <c r="B358" i="46" s="1"/>
  <c r="E358" i="46" s="1"/>
  <c r="F358" i="46"/>
  <c r="G358" i="46"/>
  <c r="T358" i="46"/>
  <c r="U358" i="46"/>
  <c r="W358" i="46"/>
  <c r="X358" i="46"/>
  <c r="Y358" i="46"/>
  <c r="Z358" i="46"/>
  <c r="AA358" i="46"/>
  <c r="AC358" i="46"/>
  <c r="AE358" i="46"/>
  <c r="AG358" i="46"/>
  <c r="AH358" i="46"/>
  <c r="A359" i="46"/>
  <c r="B359" i="46"/>
  <c r="C359" i="46" s="1"/>
  <c r="D359" i="46"/>
  <c r="T359" i="46"/>
  <c r="AG359" i="46" s="1"/>
  <c r="W359" i="46"/>
  <c r="X359" i="46"/>
  <c r="Y359" i="46"/>
  <c r="Z359" i="46"/>
  <c r="AA359" i="46"/>
  <c r="AC359" i="46"/>
  <c r="AE359" i="46"/>
  <c r="AH359" i="46"/>
  <c r="AM359" i="46"/>
  <c r="A360" i="46"/>
  <c r="AM360" i="46" s="1"/>
  <c r="B360" i="46"/>
  <c r="T360" i="46"/>
  <c r="U360" i="46"/>
  <c r="W360" i="46"/>
  <c r="X360" i="46" s="1"/>
  <c r="Y360" i="46"/>
  <c r="Z360" i="46"/>
  <c r="AA360" i="46"/>
  <c r="AC360" i="46"/>
  <c r="AE360" i="46"/>
  <c r="AG360" i="46"/>
  <c r="AH360" i="46"/>
  <c r="A361" i="46"/>
  <c r="B361" i="46" s="1"/>
  <c r="F361" i="46"/>
  <c r="T361" i="46"/>
  <c r="AG361" i="46" s="1"/>
  <c r="U361" i="46"/>
  <c r="W361" i="46"/>
  <c r="X361" i="46" s="1"/>
  <c r="Y361" i="46"/>
  <c r="Z361" i="46"/>
  <c r="AA361" i="46"/>
  <c r="AC361" i="46"/>
  <c r="AE361" i="46"/>
  <c r="A362" i="46"/>
  <c r="B362" i="46" s="1"/>
  <c r="D362" i="46"/>
  <c r="G362" i="46"/>
  <c r="T362" i="46"/>
  <c r="U362" i="46"/>
  <c r="W362" i="46"/>
  <c r="AC362" i="46" s="1"/>
  <c r="X362" i="46"/>
  <c r="Y362" i="46"/>
  <c r="Z362" i="46"/>
  <c r="AA362" i="46"/>
  <c r="AE362" i="46"/>
  <c r="AG362" i="46"/>
  <c r="AH362" i="46"/>
  <c r="A363" i="46"/>
  <c r="T363" i="46"/>
  <c r="AG363" i="46" s="1"/>
  <c r="U363" i="46"/>
  <c r="W363" i="46"/>
  <c r="AC363" i="46" s="1"/>
  <c r="X363" i="46"/>
  <c r="Y363" i="46"/>
  <c r="Z363" i="46"/>
  <c r="AA363" i="46"/>
  <c r="AE363" i="46"/>
  <c r="AH363" i="46"/>
  <c r="A364" i="46"/>
  <c r="B364" i="46" s="1"/>
  <c r="C364" i="46"/>
  <c r="D364" i="46"/>
  <c r="E364" i="46"/>
  <c r="F364" i="46"/>
  <c r="G364" i="46"/>
  <c r="T364" i="46"/>
  <c r="U364" i="46"/>
  <c r="W364" i="46"/>
  <c r="X364" i="46"/>
  <c r="Y364" i="46"/>
  <c r="Z364" i="46"/>
  <c r="AA364" i="46"/>
  <c r="AC364" i="46"/>
  <c r="AE364" i="46"/>
  <c r="AM364" i="46"/>
  <c r="A365" i="46"/>
  <c r="T365" i="46"/>
  <c r="U365" i="46"/>
  <c r="W365" i="46"/>
  <c r="AC365" i="46" s="1"/>
  <c r="X365" i="46"/>
  <c r="Y365" i="46"/>
  <c r="Z365" i="46"/>
  <c r="AA365" i="46"/>
  <c r="AE365" i="46"/>
  <c r="AG365" i="46"/>
  <c r="AH365" i="46"/>
  <c r="A366" i="46"/>
  <c r="B366" i="46"/>
  <c r="F366" i="46" s="1"/>
  <c r="C366" i="46"/>
  <c r="D366" i="46"/>
  <c r="E366" i="46"/>
  <c r="T366" i="46"/>
  <c r="U366" i="46"/>
  <c r="W366" i="46"/>
  <c r="X366" i="46" s="1"/>
  <c r="Y366" i="46"/>
  <c r="Z366" i="46"/>
  <c r="AA366" i="46"/>
  <c r="AC366" i="46"/>
  <c r="AE366" i="46"/>
  <c r="AG366" i="46"/>
  <c r="AH366" i="46"/>
  <c r="AM366" i="46"/>
  <c r="A367" i="46"/>
  <c r="AM367" i="46" s="1"/>
  <c r="B367" i="46"/>
  <c r="T367" i="46"/>
  <c r="U367" i="46" s="1"/>
  <c r="W367" i="46"/>
  <c r="Y367" i="46"/>
  <c r="Z367" i="46"/>
  <c r="AA367" i="46"/>
  <c r="AE367" i="46"/>
  <c r="AG367" i="46"/>
  <c r="AH367" i="46"/>
  <c r="A368" i="46"/>
  <c r="B368" i="46"/>
  <c r="F368" i="46" s="1"/>
  <c r="D368" i="46"/>
  <c r="E368" i="46"/>
  <c r="G368" i="46"/>
  <c r="T368" i="46"/>
  <c r="W368" i="46"/>
  <c r="X368" i="46"/>
  <c r="Y368" i="46"/>
  <c r="Z368" i="46"/>
  <c r="AA368" i="46"/>
  <c r="AC368" i="46"/>
  <c r="AE368" i="46"/>
  <c r="AM368" i="46"/>
  <c r="A369" i="46"/>
  <c r="AM369" i="46" s="1"/>
  <c r="B369" i="46"/>
  <c r="C369" i="46" s="1"/>
  <c r="F369" i="46"/>
  <c r="T369" i="46"/>
  <c r="AG369" i="46" s="1"/>
  <c r="U369" i="46"/>
  <c r="W369" i="46"/>
  <c r="X369" i="46" s="1"/>
  <c r="Y369" i="46"/>
  <c r="Z369" i="46"/>
  <c r="AA369" i="46"/>
  <c r="AC369" i="46"/>
  <c r="AE369" i="46"/>
  <c r="A370" i="46"/>
  <c r="B370" i="46" s="1"/>
  <c r="G370" i="46" s="1"/>
  <c r="D370" i="46"/>
  <c r="T370" i="46"/>
  <c r="AH370" i="46" s="1"/>
  <c r="W370" i="46"/>
  <c r="AC370" i="46" s="1"/>
  <c r="X370" i="46"/>
  <c r="Y370" i="46"/>
  <c r="Z370" i="46"/>
  <c r="AA370" i="46"/>
  <c r="AE370" i="46"/>
  <c r="AG370" i="46"/>
  <c r="A371" i="46"/>
  <c r="T371" i="46"/>
  <c r="AH371" i="46" s="1"/>
  <c r="W371" i="46"/>
  <c r="Y371" i="46"/>
  <c r="Z371" i="46"/>
  <c r="AA371" i="46"/>
  <c r="AE371" i="46"/>
  <c r="A372" i="46"/>
  <c r="T372" i="46"/>
  <c r="U372" i="46"/>
  <c r="W372" i="46"/>
  <c r="X372" i="46"/>
  <c r="Y372" i="46"/>
  <c r="Z372" i="46"/>
  <c r="AA372" i="46"/>
  <c r="AC372" i="46"/>
  <c r="AE372" i="46"/>
  <c r="AG372" i="46"/>
  <c r="AH372" i="46"/>
  <c r="A373" i="46"/>
  <c r="B373" i="46"/>
  <c r="C373" i="46"/>
  <c r="D373" i="46"/>
  <c r="T373" i="46"/>
  <c r="W373" i="46"/>
  <c r="X373" i="46"/>
  <c r="Y373" i="46"/>
  <c r="Z373" i="46"/>
  <c r="AA373" i="46"/>
  <c r="AC373" i="46"/>
  <c r="AE373" i="46"/>
  <c r="AM373" i="46"/>
  <c r="A374" i="46"/>
  <c r="T374" i="46"/>
  <c r="W374" i="46"/>
  <c r="X374" i="46"/>
  <c r="Y374" i="46"/>
  <c r="Z374" i="46"/>
  <c r="AA374" i="46"/>
  <c r="AC374" i="46"/>
  <c r="AE374" i="46"/>
  <c r="AG374" i="46"/>
  <c r="A375" i="46"/>
  <c r="B375" i="46"/>
  <c r="E375" i="46" s="1"/>
  <c r="T375" i="46"/>
  <c r="W375" i="46"/>
  <c r="AC375" i="46" s="1"/>
  <c r="X375" i="46"/>
  <c r="Y375" i="46"/>
  <c r="Z375" i="46"/>
  <c r="AA375" i="46"/>
  <c r="AE375" i="46"/>
  <c r="AH375" i="46"/>
  <c r="AM375" i="46"/>
  <c r="A376" i="46"/>
  <c r="AM376" i="46" s="1"/>
  <c r="B376" i="46"/>
  <c r="E376" i="46"/>
  <c r="T376" i="46"/>
  <c r="W376" i="46"/>
  <c r="X376" i="46" s="1"/>
  <c r="Y376" i="46"/>
  <c r="Z376" i="46"/>
  <c r="AA376" i="46"/>
  <c r="AE376" i="46"/>
  <c r="A377" i="46"/>
  <c r="B377" i="46"/>
  <c r="E377" i="46" s="1"/>
  <c r="G377" i="46"/>
  <c r="T377" i="46"/>
  <c r="W377" i="46"/>
  <c r="X377" i="46" s="1"/>
  <c r="Y377" i="46"/>
  <c r="Z377" i="46"/>
  <c r="AA377" i="46"/>
  <c r="AC377" i="46"/>
  <c r="AE377" i="46"/>
  <c r="AM377" i="46"/>
  <c r="A378" i="46"/>
  <c r="B378" i="46"/>
  <c r="C378" i="46"/>
  <c r="D378" i="46"/>
  <c r="E378" i="46"/>
  <c r="T378" i="46"/>
  <c r="U378" i="46"/>
  <c r="W378" i="46"/>
  <c r="X378" i="46" s="1"/>
  <c r="Y378" i="46"/>
  <c r="Z378" i="46"/>
  <c r="AA378" i="46"/>
  <c r="AC378" i="46"/>
  <c r="AE378" i="46"/>
  <c r="AG378" i="46"/>
  <c r="AH378" i="46"/>
  <c r="AM378" i="46"/>
  <c r="A379" i="46"/>
  <c r="AM379" i="46" s="1"/>
  <c r="B379" i="46"/>
  <c r="F379" i="46"/>
  <c r="T379" i="46"/>
  <c r="U379" i="46"/>
  <c r="W379" i="46"/>
  <c r="X379" i="46" s="1"/>
  <c r="Y379" i="46"/>
  <c r="Z379" i="46"/>
  <c r="AA379" i="46"/>
  <c r="AC379" i="46"/>
  <c r="AE379" i="46"/>
  <c r="AG379" i="46"/>
  <c r="AH379" i="46"/>
  <c r="A380" i="46"/>
  <c r="B380" i="46" s="1"/>
  <c r="C380" i="46" s="1"/>
  <c r="T380" i="46"/>
  <c r="AG380" i="46" s="1"/>
  <c r="U380" i="46"/>
  <c r="W380" i="46"/>
  <c r="X380" i="46" s="1"/>
  <c r="Y380" i="46"/>
  <c r="Z380" i="46"/>
  <c r="AA380" i="46"/>
  <c r="AC380" i="46"/>
  <c r="AE380" i="46"/>
  <c r="AM380" i="46"/>
  <c r="A381" i="46"/>
  <c r="B381" i="46" s="1"/>
  <c r="T381" i="46"/>
  <c r="U381" i="46"/>
  <c r="W381" i="46"/>
  <c r="AC381" i="46" s="1"/>
  <c r="X381" i="46"/>
  <c r="Y381" i="46"/>
  <c r="Z381" i="46"/>
  <c r="AA381" i="46"/>
  <c r="AE381" i="46"/>
  <c r="AG381" i="46"/>
  <c r="AH381" i="46"/>
  <c r="AM381" i="46"/>
  <c r="A382" i="46"/>
  <c r="B382" i="46" s="1"/>
  <c r="T382" i="46"/>
  <c r="U382" i="46" s="1"/>
  <c r="W382" i="46"/>
  <c r="X382" i="46"/>
  <c r="Y382" i="46"/>
  <c r="Z382" i="46"/>
  <c r="AA382" i="46"/>
  <c r="AC382" i="46"/>
  <c r="AE382" i="46"/>
  <c r="AM382" i="46"/>
  <c r="A383" i="46"/>
  <c r="T383" i="46"/>
  <c r="U383" i="46" s="1"/>
  <c r="W383" i="46"/>
  <c r="Y383" i="46"/>
  <c r="Z383" i="46"/>
  <c r="AA383" i="46"/>
  <c r="AE383" i="46"/>
  <c r="AG383" i="46"/>
  <c r="AH383" i="46"/>
  <c r="A384" i="46"/>
  <c r="AM384" i="46" s="1"/>
  <c r="B384" i="46"/>
  <c r="C384" i="46"/>
  <c r="G384" i="46"/>
  <c r="T384" i="46"/>
  <c r="U384" i="46" s="1"/>
  <c r="W384" i="46"/>
  <c r="Y384" i="46"/>
  <c r="Z384" i="46"/>
  <c r="AA384" i="46"/>
  <c r="AE384" i="46"/>
  <c r="A385" i="46"/>
  <c r="AM385" i="46" s="1"/>
  <c r="B385" i="46"/>
  <c r="C385" i="46" s="1"/>
  <c r="D385" i="46"/>
  <c r="E385" i="46"/>
  <c r="F385" i="46"/>
  <c r="G385" i="46"/>
  <c r="T385" i="46"/>
  <c r="AG385" i="46" s="1"/>
  <c r="W385" i="46"/>
  <c r="X385" i="46" s="1"/>
  <c r="Y385" i="46"/>
  <c r="Z385" i="46"/>
  <c r="AA385" i="46"/>
  <c r="AE385" i="46"/>
  <c r="A386" i="46"/>
  <c r="AM386" i="46" s="1"/>
  <c r="B386" i="46"/>
  <c r="D386" i="46"/>
  <c r="G386" i="46"/>
  <c r="T386" i="46"/>
  <c r="U386" i="46" s="1"/>
  <c r="W386" i="46"/>
  <c r="AC386" i="46" s="1"/>
  <c r="X386" i="46"/>
  <c r="Y386" i="46"/>
  <c r="Z386" i="46"/>
  <c r="AA386" i="46"/>
  <c r="AE386" i="46"/>
  <c r="A387" i="46"/>
  <c r="T387" i="46"/>
  <c r="AH387" i="46" s="1"/>
  <c r="U387" i="46"/>
  <c r="W387" i="46"/>
  <c r="X387" i="46" s="1"/>
  <c r="Y387" i="46"/>
  <c r="Z387" i="46"/>
  <c r="AA387" i="46"/>
  <c r="AC387" i="46"/>
  <c r="AE387" i="46"/>
  <c r="AG387" i="46"/>
  <c r="A388" i="46"/>
  <c r="AM388" i="46" s="1"/>
  <c r="T388" i="46"/>
  <c r="U388" i="46"/>
  <c r="W388" i="46"/>
  <c r="X388" i="46"/>
  <c r="Y388" i="46"/>
  <c r="Z388" i="46"/>
  <c r="AA388" i="46"/>
  <c r="AC388" i="46"/>
  <c r="AE388" i="46"/>
  <c r="AG388" i="46"/>
  <c r="AH388" i="46"/>
  <c r="A389" i="46"/>
  <c r="B389" i="46"/>
  <c r="D389" i="46" s="1"/>
  <c r="C389" i="46"/>
  <c r="T389" i="46"/>
  <c r="U389" i="46"/>
  <c r="W389" i="46"/>
  <c r="X389" i="46"/>
  <c r="Y389" i="46"/>
  <c r="Z389" i="46"/>
  <c r="AA389" i="46"/>
  <c r="AC389" i="46"/>
  <c r="AE389" i="46"/>
  <c r="AG389" i="46"/>
  <c r="AH389" i="46"/>
  <c r="AM389" i="46"/>
  <c r="A390" i="46"/>
  <c r="T390" i="46"/>
  <c r="W390" i="46"/>
  <c r="X390" i="46"/>
  <c r="Y390" i="46"/>
  <c r="Z390" i="46"/>
  <c r="AA390" i="46"/>
  <c r="AC390" i="46"/>
  <c r="AE390" i="46"/>
  <c r="AG390" i="46"/>
  <c r="A391" i="46"/>
  <c r="B391" i="46"/>
  <c r="T391" i="46"/>
  <c r="AG391" i="46" s="1"/>
  <c r="W391" i="46"/>
  <c r="AC391" i="46" s="1"/>
  <c r="X391" i="46"/>
  <c r="Y391" i="46"/>
  <c r="Z391" i="46"/>
  <c r="AA391" i="46"/>
  <c r="AE391" i="46"/>
  <c r="AM391" i="46"/>
  <c r="A392" i="46"/>
  <c r="AM392" i="46" s="1"/>
  <c r="T392" i="46"/>
  <c r="U392" i="46"/>
  <c r="W392" i="46"/>
  <c r="X392" i="46" s="1"/>
  <c r="Y392" i="46"/>
  <c r="Z392" i="46"/>
  <c r="AA392" i="46"/>
  <c r="AE392" i="46"/>
  <c r="AG392" i="46"/>
  <c r="AH392" i="46"/>
  <c r="A393" i="46"/>
  <c r="B393" i="46"/>
  <c r="C393" i="46"/>
  <c r="E393" i="46"/>
  <c r="T393" i="46"/>
  <c r="W393" i="46"/>
  <c r="X393" i="46" s="1"/>
  <c r="Y393" i="46"/>
  <c r="Z393" i="46"/>
  <c r="AA393" i="46"/>
  <c r="AC393" i="46"/>
  <c r="AE393" i="46"/>
  <c r="AH393" i="46"/>
  <c r="AM393" i="46"/>
  <c r="A394" i="46"/>
  <c r="B394" i="46"/>
  <c r="C394" i="46"/>
  <c r="D394" i="46"/>
  <c r="E394" i="46"/>
  <c r="T394" i="46"/>
  <c r="U394" i="46"/>
  <c r="W394" i="46"/>
  <c r="AC394" i="46" s="1"/>
  <c r="X394" i="46"/>
  <c r="Y394" i="46"/>
  <c r="Z394" i="46"/>
  <c r="AA394" i="46"/>
  <c r="AE394" i="46"/>
  <c r="AG394" i="46"/>
  <c r="AH394" i="46"/>
  <c r="AM394" i="46"/>
  <c r="A395" i="46"/>
  <c r="AM395" i="46" s="1"/>
  <c r="B395" i="46"/>
  <c r="T395" i="46"/>
  <c r="U395" i="46" s="1"/>
  <c r="W395" i="46"/>
  <c r="X395" i="46" s="1"/>
  <c r="Y395" i="46"/>
  <c r="Z395" i="46"/>
  <c r="AA395" i="46"/>
  <c r="AC395" i="46"/>
  <c r="AE395" i="46"/>
  <c r="AG395" i="46"/>
  <c r="AH395" i="46"/>
  <c r="A396" i="46"/>
  <c r="B396" i="46" s="1"/>
  <c r="G396" i="46" s="1"/>
  <c r="D396" i="46"/>
  <c r="E396" i="46"/>
  <c r="F396" i="46"/>
  <c r="T396" i="46"/>
  <c r="AH396" i="46" s="1"/>
  <c r="U396" i="46"/>
  <c r="W396" i="46"/>
  <c r="X396" i="46" s="1"/>
  <c r="Y396" i="46"/>
  <c r="Z396" i="46"/>
  <c r="AA396" i="46"/>
  <c r="AE396" i="46"/>
  <c r="AG396" i="46"/>
  <c r="AM396" i="46"/>
  <c r="A397" i="46"/>
  <c r="AM397" i="46" s="1"/>
  <c r="T397" i="46"/>
  <c r="U397" i="46"/>
  <c r="W397" i="46"/>
  <c r="AC397" i="46" s="1"/>
  <c r="Y397" i="46"/>
  <c r="Z397" i="46"/>
  <c r="AA397" i="46"/>
  <c r="AE397" i="46"/>
  <c r="AG397" i="46"/>
  <c r="AH397" i="46"/>
  <c r="A398" i="46"/>
  <c r="B398" i="46" s="1"/>
  <c r="E398" i="46" s="1"/>
  <c r="G398" i="46"/>
  <c r="T398" i="46"/>
  <c r="U398" i="46" s="1"/>
  <c r="W398" i="46"/>
  <c r="X398" i="46"/>
  <c r="Y398" i="46"/>
  <c r="Z398" i="46"/>
  <c r="AA398" i="46"/>
  <c r="AC398" i="46"/>
  <c r="AE398" i="46"/>
  <c r="AM398" i="46"/>
  <c r="A399" i="46"/>
  <c r="B399" i="46" s="1"/>
  <c r="G399" i="46" s="1"/>
  <c r="C399" i="46"/>
  <c r="F399" i="46"/>
  <c r="T399" i="46"/>
  <c r="U399" i="46" s="1"/>
  <c r="W399" i="46"/>
  <c r="AC399" i="46" s="1"/>
  <c r="X399" i="46"/>
  <c r="Y399" i="46"/>
  <c r="Z399" i="46"/>
  <c r="AA399" i="46"/>
  <c r="AE399" i="46"/>
  <c r="AG399" i="46"/>
  <c r="AH399" i="46"/>
  <c r="A400" i="46"/>
  <c r="AM400" i="46" s="1"/>
  <c r="B400" i="46"/>
  <c r="G400" i="46" s="1"/>
  <c r="C400" i="46"/>
  <c r="T400" i="46"/>
  <c r="AG400" i="46" s="1"/>
  <c r="U400" i="46"/>
  <c r="W400" i="46"/>
  <c r="Y400" i="46"/>
  <c r="Z400" i="46"/>
  <c r="AA400" i="46"/>
  <c r="AE400" i="46"/>
  <c r="AH400" i="46"/>
  <c r="A401" i="46"/>
  <c r="AM401" i="46" s="1"/>
  <c r="B401" i="46"/>
  <c r="C401" i="46" s="1"/>
  <c r="D401" i="46"/>
  <c r="E401" i="46"/>
  <c r="F401" i="46"/>
  <c r="G401" i="46"/>
  <c r="T401" i="46"/>
  <c r="AG401" i="46" s="1"/>
  <c r="W401" i="46"/>
  <c r="AC401" i="46" s="1"/>
  <c r="X401" i="46"/>
  <c r="Y401" i="46"/>
  <c r="Z401" i="46"/>
  <c r="AA401" i="46"/>
  <c r="AE401" i="46"/>
  <c r="A402" i="46"/>
  <c r="AM402" i="46" s="1"/>
  <c r="T402" i="46"/>
  <c r="U402" i="46" s="1"/>
  <c r="W402" i="46"/>
  <c r="AC402" i="46" s="1"/>
  <c r="Y402" i="46"/>
  <c r="Z402" i="46"/>
  <c r="AA402" i="46"/>
  <c r="AE402" i="46"/>
  <c r="AG402" i="46"/>
  <c r="A403" i="46"/>
  <c r="T403" i="46"/>
  <c r="AH403" i="46" s="1"/>
  <c r="U403" i="46"/>
  <c r="W403" i="46"/>
  <c r="X403" i="46" s="1"/>
  <c r="Y403" i="46"/>
  <c r="Z403" i="46"/>
  <c r="AA403" i="46"/>
  <c r="AC403" i="46"/>
  <c r="AE403" i="46"/>
  <c r="AG403" i="46"/>
  <c r="A404" i="46"/>
  <c r="T404" i="46"/>
  <c r="U404" i="46"/>
  <c r="W404" i="46"/>
  <c r="X404" i="46"/>
  <c r="Y404" i="46"/>
  <c r="Z404" i="46"/>
  <c r="AA404" i="46"/>
  <c r="AC404" i="46"/>
  <c r="AE404" i="46"/>
  <c r="AG404" i="46"/>
  <c r="AH404" i="46"/>
  <c r="A405" i="46"/>
  <c r="B405" i="46" s="1"/>
  <c r="T405" i="46"/>
  <c r="U405" i="46" s="1"/>
  <c r="W405" i="46"/>
  <c r="X405" i="46"/>
  <c r="Y405" i="46"/>
  <c r="Z405" i="46"/>
  <c r="AA405" i="46"/>
  <c r="AC405" i="46"/>
  <c r="AE405" i="46"/>
  <c r="AG405" i="46"/>
  <c r="AH405" i="46"/>
  <c r="AM405" i="46"/>
  <c r="A406" i="46"/>
  <c r="T406" i="46"/>
  <c r="W406" i="46"/>
  <c r="X406" i="46"/>
  <c r="Y406" i="46"/>
  <c r="Z406" i="46"/>
  <c r="AA406" i="46"/>
  <c r="AC406" i="46"/>
  <c r="AE406" i="46"/>
  <c r="AG406" i="46"/>
  <c r="A407" i="46"/>
  <c r="B407" i="46"/>
  <c r="C407" i="46" s="1"/>
  <c r="T407" i="46"/>
  <c r="AG407" i="46" s="1"/>
  <c r="U407" i="46"/>
  <c r="W407" i="46"/>
  <c r="AC407" i="46" s="1"/>
  <c r="Y407" i="46"/>
  <c r="Z407" i="46"/>
  <c r="AA407" i="46"/>
  <c r="AE407" i="46"/>
  <c r="AH407" i="46"/>
  <c r="AM407" i="46"/>
  <c r="A408" i="46"/>
  <c r="AM408" i="46" s="1"/>
  <c r="B408" i="46"/>
  <c r="E408" i="46" s="1"/>
  <c r="T408" i="46"/>
  <c r="U408" i="46"/>
  <c r="W408" i="46"/>
  <c r="X408" i="46" s="1"/>
  <c r="Y408" i="46"/>
  <c r="Z408" i="46"/>
  <c r="AA408" i="46"/>
  <c r="AC408" i="46"/>
  <c r="AE408" i="46"/>
  <c r="AG408" i="46"/>
  <c r="AH408" i="46"/>
  <c r="A409" i="46"/>
  <c r="B409" i="46"/>
  <c r="C409" i="46"/>
  <c r="D409" i="46"/>
  <c r="T409" i="46"/>
  <c r="AH409" i="46" s="1"/>
  <c r="W409" i="46"/>
  <c r="X409" i="46" s="1"/>
  <c r="Y409" i="46"/>
  <c r="Z409" i="46"/>
  <c r="AA409" i="46"/>
  <c r="AC409" i="46"/>
  <c r="AE409" i="46"/>
  <c r="AM409" i="46"/>
  <c r="A410" i="46"/>
  <c r="B410" i="46"/>
  <c r="T410" i="46"/>
  <c r="U410" i="46"/>
  <c r="W410" i="46"/>
  <c r="X410" i="46" s="1"/>
  <c r="Y410" i="46"/>
  <c r="Z410" i="46"/>
  <c r="AA410" i="46"/>
  <c r="AC410" i="46"/>
  <c r="AE410" i="46"/>
  <c r="AG410" i="46"/>
  <c r="AH410" i="46"/>
  <c r="AM410" i="46"/>
  <c r="A411" i="46"/>
  <c r="AM411" i="46" s="1"/>
  <c r="B411" i="46"/>
  <c r="T411" i="46"/>
  <c r="U411" i="46"/>
  <c r="W411" i="46"/>
  <c r="X411" i="46"/>
  <c r="Y411" i="46"/>
  <c r="Z411" i="46"/>
  <c r="AA411" i="46"/>
  <c r="AC411" i="46"/>
  <c r="AE411" i="46"/>
  <c r="AG411" i="46"/>
  <c r="AH411" i="46"/>
  <c r="A412" i="46"/>
  <c r="B412" i="46" s="1"/>
  <c r="G412" i="46" s="1"/>
  <c r="C412" i="46"/>
  <c r="D412" i="46"/>
  <c r="E412" i="46"/>
  <c r="T412" i="46"/>
  <c r="AG412" i="46" s="1"/>
  <c r="U412" i="46"/>
  <c r="W412" i="46"/>
  <c r="X412" i="46" s="1"/>
  <c r="Y412" i="46"/>
  <c r="Z412" i="46"/>
  <c r="AA412" i="46"/>
  <c r="AC412" i="46"/>
  <c r="AE412" i="46"/>
  <c r="AM412" i="46"/>
  <c r="A413" i="46"/>
  <c r="AM413" i="46" s="1"/>
  <c r="B413" i="46"/>
  <c r="C413" i="46"/>
  <c r="F413" i="46"/>
  <c r="G413" i="46"/>
  <c r="T413" i="46"/>
  <c r="U413" i="46" s="1"/>
  <c r="W413" i="46"/>
  <c r="AC413" i="46" s="1"/>
  <c r="X413" i="46"/>
  <c r="Y413" i="46"/>
  <c r="Z413" i="46"/>
  <c r="AA413" i="46"/>
  <c r="AE413" i="46"/>
  <c r="AG413" i="46"/>
  <c r="AH413" i="46"/>
  <c r="A414" i="46"/>
  <c r="B414" i="46"/>
  <c r="C414" i="46"/>
  <c r="D414" i="46"/>
  <c r="E414" i="46"/>
  <c r="F414" i="46"/>
  <c r="G414" i="46"/>
  <c r="T414" i="46"/>
  <c r="AG414" i="46" s="1"/>
  <c r="U414" i="46"/>
  <c r="W414" i="46"/>
  <c r="X414" i="46"/>
  <c r="Y414" i="46"/>
  <c r="Z414" i="46"/>
  <c r="AA414" i="46"/>
  <c r="AC414" i="46"/>
  <c r="AE414" i="46"/>
  <c r="AH414" i="46"/>
  <c r="AM414" i="46"/>
  <c r="A415" i="46"/>
  <c r="AM415" i="46" s="1"/>
  <c r="T415" i="46"/>
  <c r="U415" i="46" s="1"/>
  <c r="W415" i="46"/>
  <c r="X415" i="46" s="1"/>
  <c r="Y415" i="46"/>
  <c r="Z415" i="46"/>
  <c r="AA415" i="46"/>
  <c r="AC415" i="46"/>
  <c r="AE415" i="46"/>
  <c r="AH415" i="46"/>
  <c r="A416" i="46"/>
  <c r="B416" i="46"/>
  <c r="T416" i="46"/>
  <c r="U416" i="46" s="1"/>
  <c r="W416" i="46"/>
  <c r="X416" i="46"/>
  <c r="Y416" i="46"/>
  <c r="Z416" i="46"/>
  <c r="AA416" i="46"/>
  <c r="AC416" i="46"/>
  <c r="AE416" i="46"/>
  <c r="AG416" i="46"/>
  <c r="AH416" i="46"/>
  <c r="AM416" i="46"/>
  <c r="A417" i="46"/>
  <c r="AM417" i="46" s="1"/>
  <c r="B417" i="46"/>
  <c r="C417" i="46" s="1"/>
  <c r="F417" i="46"/>
  <c r="T417" i="46"/>
  <c r="AG417" i="46" s="1"/>
  <c r="U417" i="46"/>
  <c r="W417" i="46"/>
  <c r="X417" i="46"/>
  <c r="Y417" i="46"/>
  <c r="Z417" i="46"/>
  <c r="AA417" i="46"/>
  <c r="AC417" i="46"/>
  <c r="AE417" i="46"/>
  <c r="AH417" i="46"/>
  <c r="A418" i="46"/>
  <c r="T418" i="46"/>
  <c r="U418" i="46"/>
  <c r="W418" i="46"/>
  <c r="X418" i="46"/>
  <c r="Y418" i="46"/>
  <c r="Z418" i="46"/>
  <c r="AA418" i="46"/>
  <c r="AC418" i="46"/>
  <c r="AE418" i="46"/>
  <c r="AG418" i="46"/>
  <c r="AH418" i="46"/>
  <c r="A419" i="46"/>
  <c r="B419" i="46"/>
  <c r="C419" i="46" s="1"/>
  <c r="G419" i="46"/>
  <c r="T419" i="46"/>
  <c r="W419" i="46"/>
  <c r="X419" i="46" s="1"/>
  <c r="Y419" i="46"/>
  <c r="Z419" i="46"/>
  <c r="AA419" i="46"/>
  <c r="AC419" i="46"/>
  <c r="AE419" i="46"/>
  <c r="AM419" i="46"/>
  <c r="A420" i="46"/>
  <c r="B420" i="46" s="1"/>
  <c r="F420" i="46" s="1"/>
  <c r="T420" i="46"/>
  <c r="U420" i="46"/>
  <c r="W420" i="46"/>
  <c r="X420" i="46"/>
  <c r="Y420" i="46"/>
  <c r="Z420" i="46"/>
  <c r="AA420" i="46"/>
  <c r="AC420" i="46"/>
  <c r="AE420" i="46"/>
  <c r="AG420" i="46"/>
  <c r="AH420" i="46"/>
  <c r="AM420" i="46"/>
  <c r="A421" i="46"/>
  <c r="B421" i="46"/>
  <c r="D421" i="46" s="1"/>
  <c r="C421" i="46"/>
  <c r="T421" i="46"/>
  <c r="AG421" i="46" s="1"/>
  <c r="U421" i="46"/>
  <c r="W421" i="46"/>
  <c r="AC421" i="46" s="1"/>
  <c r="Y421" i="46"/>
  <c r="Z421" i="46"/>
  <c r="AA421" i="46"/>
  <c r="AE421" i="46"/>
  <c r="AM421" i="46"/>
  <c r="A422" i="46"/>
  <c r="B422" i="46" s="1"/>
  <c r="D422" i="46" s="1"/>
  <c r="C422" i="46"/>
  <c r="G422" i="46"/>
  <c r="T422" i="46"/>
  <c r="U422" i="46"/>
  <c r="W422" i="46"/>
  <c r="Y422" i="46"/>
  <c r="Z422" i="46"/>
  <c r="AA422" i="46"/>
  <c r="AE422" i="46"/>
  <c r="A423" i="46"/>
  <c r="B423" i="46"/>
  <c r="F423" i="46"/>
  <c r="G423" i="46"/>
  <c r="T423" i="46"/>
  <c r="W423" i="46"/>
  <c r="AC423" i="46" s="1"/>
  <c r="X423" i="46"/>
  <c r="Y423" i="46"/>
  <c r="Z423" i="46"/>
  <c r="AA423" i="46"/>
  <c r="AE423" i="46"/>
  <c r="AM423" i="46"/>
  <c r="A424" i="46"/>
  <c r="T424" i="46"/>
  <c r="U424" i="46" s="1"/>
  <c r="W424" i="46"/>
  <c r="AC424" i="46" s="1"/>
  <c r="X424" i="46"/>
  <c r="Y424" i="46"/>
  <c r="Z424" i="46"/>
  <c r="AA424" i="46"/>
  <c r="AE424" i="46"/>
  <c r="AG424" i="46"/>
  <c r="A425" i="46"/>
  <c r="B425" i="46"/>
  <c r="C425" i="46"/>
  <c r="D425" i="46"/>
  <c r="T425" i="46"/>
  <c r="U425" i="46" s="1"/>
  <c r="W425" i="46"/>
  <c r="X425" i="46" s="1"/>
  <c r="Y425" i="46"/>
  <c r="Z425" i="46"/>
  <c r="AA425" i="46"/>
  <c r="AC425" i="46"/>
  <c r="AE425" i="46"/>
  <c r="AM425" i="46"/>
  <c r="A426" i="46"/>
  <c r="B426" i="46"/>
  <c r="C426" i="46" s="1"/>
  <c r="T426" i="46"/>
  <c r="U426" i="46"/>
  <c r="W426" i="46"/>
  <c r="X426" i="46"/>
  <c r="Y426" i="46"/>
  <c r="Z426" i="46"/>
  <c r="AA426" i="46"/>
  <c r="AC426" i="46"/>
  <c r="AE426" i="46"/>
  <c r="AG426" i="46"/>
  <c r="AH426" i="46"/>
  <c r="AM426" i="46"/>
  <c r="A427" i="46"/>
  <c r="T427" i="46"/>
  <c r="U427" i="46" s="1"/>
  <c r="W427" i="46"/>
  <c r="X427" i="46"/>
  <c r="Y427" i="46"/>
  <c r="Z427" i="46"/>
  <c r="AA427" i="46"/>
  <c r="AC427" i="46"/>
  <c r="AE427" i="46"/>
  <c r="AG427" i="46"/>
  <c r="AH427" i="46"/>
  <c r="A428" i="46"/>
  <c r="B428" i="46" s="1"/>
  <c r="T428" i="46"/>
  <c r="AH428" i="46" s="1"/>
  <c r="U428" i="46"/>
  <c r="W428" i="46"/>
  <c r="X428" i="46"/>
  <c r="Y428" i="46"/>
  <c r="Z428" i="46"/>
  <c r="AA428" i="46"/>
  <c r="AC428" i="46"/>
  <c r="AE428" i="46"/>
  <c r="AG428" i="46"/>
  <c r="A429" i="46"/>
  <c r="B429" i="46" s="1"/>
  <c r="T429" i="46"/>
  <c r="U429" i="46"/>
  <c r="W429" i="46"/>
  <c r="Y429" i="46"/>
  <c r="Z429" i="46"/>
  <c r="AA429" i="46"/>
  <c r="AE429" i="46"/>
  <c r="AG429" i="46"/>
  <c r="AH429" i="46"/>
  <c r="A430" i="46"/>
  <c r="AM430" i="46" s="1"/>
  <c r="B430" i="46"/>
  <c r="C430" i="46" s="1"/>
  <c r="T430" i="46"/>
  <c r="W430" i="46"/>
  <c r="X430" i="46"/>
  <c r="Y430" i="46"/>
  <c r="Z430" i="46"/>
  <c r="AA430" i="46"/>
  <c r="AC430" i="46"/>
  <c r="AE430" i="46"/>
  <c r="A431" i="46"/>
  <c r="B431" i="46"/>
  <c r="C431" i="46"/>
  <c r="D431" i="46"/>
  <c r="E431" i="46"/>
  <c r="F431" i="46"/>
  <c r="G431" i="46"/>
  <c r="T431" i="46"/>
  <c r="AG431" i="46" s="1"/>
  <c r="U431" i="46"/>
  <c r="W431" i="46"/>
  <c r="AC431" i="46" s="1"/>
  <c r="Y431" i="46"/>
  <c r="Z431" i="46"/>
  <c r="AA431" i="46"/>
  <c r="AE431" i="46"/>
  <c r="AM431" i="46"/>
  <c r="A432" i="46"/>
  <c r="AM432" i="46" s="1"/>
  <c r="B432" i="46"/>
  <c r="F432" i="46" s="1"/>
  <c r="G432" i="46"/>
  <c r="T432" i="46"/>
  <c r="W432" i="46"/>
  <c r="X432" i="46"/>
  <c r="Y432" i="46"/>
  <c r="Z432" i="46"/>
  <c r="AA432" i="46"/>
  <c r="AC432" i="46"/>
  <c r="AE432" i="46"/>
  <c r="A433" i="46"/>
  <c r="B433" i="46"/>
  <c r="F433" i="46" s="1"/>
  <c r="C433" i="46"/>
  <c r="D433" i="46"/>
  <c r="E433" i="46"/>
  <c r="T433" i="46"/>
  <c r="U433" i="46"/>
  <c r="W433" i="46"/>
  <c r="X433" i="46" s="1"/>
  <c r="Y433" i="46"/>
  <c r="Z433" i="46"/>
  <c r="AA433" i="46"/>
  <c r="AC433" i="46"/>
  <c r="AE433" i="46"/>
  <c r="AG433" i="46"/>
  <c r="AH433" i="46"/>
  <c r="AM433" i="46"/>
  <c r="A434" i="46"/>
  <c r="AM434" i="46" s="1"/>
  <c r="B434" i="46"/>
  <c r="T434" i="46"/>
  <c r="U434" i="46"/>
  <c r="W434" i="46"/>
  <c r="X434" i="46"/>
  <c r="Y434" i="46"/>
  <c r="Z434" i="46"/>
  <c r="AA434" i="46"/>
  <c r="AC434" i="46"/>
  <c r="AE434" i="46"/>
  <c r="AG434" i="46"/>
  <c r="AH434" i="46"/>
  <c r="A435" i="46"/>
  <c r="B435" i="46"/>
  <c r="D435" i="46" s="1"/>
  <c r="C435" i="46"/>
  <c r="T435" i="46"/>
  <c r="AG435" i="46" s="1"/>
  <c r="U435" i="46"/>
  <c r="W435" i="46"/>
  <c r="X435" i="46"/>
  <c r="Y435" i="46"/>
  <c r="Z435" i="46"/>
  <c r="AA435" i="46"/>
  <c r="AC435" i="46"/>
  <c r="AE435" i="46"/>
  <c r="AM435" i="46"/>
  <c r="A436" i="46"/>
  <c r="B436" i="46" s="1"/>
  <c r="F436" i="46"/>
  <c r="T436" i="46"/>
  <c r="AG436" i="46" s="1"/>
  <c r="U436" i="46"/>
  <c r="W436" i="46"/>
  <c r="AC436" i="46" s="1"/>
  <c r="X436" i="46"/>
  <c r="Y436" i="46"/>
  <c r="Z436" i="46"/>
  <c r="AA436" i="46"/>
  <c r="AE436" i="46"/>
  <c r="AM436" i="46"/>
  <c r="A437" i="46"/>
  <c r="B437" i="46"/>
  <c r="D437" i="46" s="1"/>
  <c r="C437" i="46"/>
  <c r="F437" i="46"/>
  <c r="G437" i="46"/>
  <c r="T437" i="46"/>
  <c r="U437" i="46"/>
  <c r="W437" i="46"/>
  <c r="X437" i="46" s="1"/>
  <c r="Y437" i="46"/>
  <c r="Z437" i="46"/>
  <c r="AA437" i="46"/>
  <c r="AE437" i="46"/>
  <c r="AM437" i="46"/>
  <c r="A438" i="46"/>
  <c r="B438" i="46"/>
  <c r="G438" i="46" s="1"/>
  <c r="C438" i="46"/>
  <c r="D438" i="46"/>
  <c r="E438" i="46"/>
  <c r="F438" i="46"/>
  <c r="T438" i="46"/>
  <c r="U438" i="46"/>
  <c r="W438" i="46"/>
  <c r="Y438" i="46"/>
  <c r="Z438" i="46"/>
  <c r="AA438" i="46"/>
  <c r="AE438" i="46"/>
  <c r="AG438" i="46"/>
  <c r="AH438" i="46"/>
  <c r="AM438" i="46"/>
  <c r="A439" i="46"/>
  <c r="B439" i="46" s="1"/>
  <c r="T439" i="46"/>
  <c r="U439" i="46" s="1"/>
  <c r="W439" i="46"/>
  <c r="X439" i="46"/>
  <c r="Y439" i="46"/>
  <c r="Z439" i="46"/>
  <c r="AA439" i="46"/>
  <c r="AC439" i="46"/>
  <c r="AE439" i="46"/>
  <c r="AG439" i="46"/>
  <c r="AH439" i="46"/>
  <c r="AM439" i="46"/>
  <c r="A440" i="46"/>
  <c r="B440" i="46" s="1"/>
  <c r="D440" i="46" s="1"/>
  <c r="T440" i="46"/>
  <c r="AH440" i="46" s="1"/>
  <c r="U440" i="46"/>
  <c r="W440" i="46"/>
  <c r="X440" i="46" s="1"/>
  <c r="Y440" i="46"/>
  <c r="Z440" i="46"/>
  <c r="AA440" i="46"/>
  <c r="AC440" i="46"/>
  <c r="AE440" i="46"/>
  <c r="AG440" i="46"/>
  <c r="A441" i="46"/>
  <c r="T441" i="46"/>
  <c r="AH441" i="46" s="1"/>
  <c r="U441" i="46"/>
  <c r="W441" i="46"/>
  <c r="AC441" i="46" s="1"/>
  <c r="X441" i="46"/>
  <c r="Y441" i="46"/>
  <c r="Z441" i="46"/>
  <c r="AA441" i="46"/>
  <c r="AE441" i="46"/>
  <c r="AG441" i="46"/>
  <c r="A442" i="46"/>
  <c r="B442" i="46"/>
  <c r="C442" i="46"/>
  <c r="D442" i="46"/>
  <c r="E442" i="46"/>
  <c r="F442" i="46"/>
  <c r="G442" i="46"/>
  <c r="T442" i="46"/>
  <c r="U442" i="46"/>
  <c r="W442" i="46"/>
  <c r="Y442" i="46"/>
  <c r="Z442" i="46"/>
  <c r="AA442" i="46"/>
  <c r="AE442" i="46"/>
  <c r="AM442" i="46"/>
  <c r="A443" i="46"/>
  <c r="T443" i="46"/>
  <c r="U443" i="46" s="1"/>
  <c r="W443" i="46"/>
  <c r="AC443" i="46" s="1"/>
  <c r="X443" i="46"/>
  <c r="Y443" i="46"/>
  <c r="Z443" i="46"/>
  <c r="AA443" i="46"/>
  <c r="AE443" i="46"/>
  <c r="AG443" i="46"/>
  <c r="A444" i="46"/>
  <c r="B444" i="46"/>
  <c r="C444" i="46" s="1"/>
  <c r="D444" i="46"/>
  <c r="T444" i="46"/>
  <c r="U444" i="46" s="1"/>
  <c r="W444" i="46"/>
  <c r="X444" i="46"/>
  <c r="Y444" i="46"/>
  <c r="Z444" i="46"/>
  <c r="AA444" i="46"/>
  <c r="AC444" i="46"/>
  <c r="AE444" i="46"/>
  <c r="AH444" i="46"/>
  <c r="AM444" i="46"/>
  <c r="A445" i="46"/>
  <c r="T445" i="46"/>
  <c r="U445" i="46"/>
  <c r="W445" i="46"/>
  <c r="X445" i="46"/>
  <c r="Y445" i="46"/>
  <c r="Z445" i="46"/>
  <c r="AA445" i="46"/>
  <c r="AC445" i="46"/>
  <c r="AE445" i="46"/>
  <c r="AG445" i="46"/>
  <c r="AH445" i="46"/>
  <c r="A446" i="46"/>
  <c r="AM446" i="46" s="1"/>
  <c r="B446" i="46"/>
  <c r="G446" i="46"/>
  <c r="T446" i="46"/>
  <c r="W446" i="46"/>
  <c r="AC446" i="46" s="1"/>
  <c r="X446" i="46"/>
  <c r="Y446" i="46"/>
  <c r="Z446" i="46"/>
  <c r="AA446" i="46"/>
  <c r="AE446" i="46"/>
  <c r="AH446" i="46"/>
  <c r="A447" i="46"/>
  <c r="B447" i="46"/>
  <c r="C447" i="46"/>
  <c r="D447" i="46"/>
  <c r="E447" i="46"/>
  <c r="F447" i="46"/>
  <c r="G447" i="46"/>
  <c r="T447" i="46"/>
  <c r="U447" i="46" s="1"/>
  <c r="W447" i="46"/>
  <c r="X447" i="46"/>
  <c r="Y447" i="46"/>
  <c r="Z447" i="46"/>
  <c r="AA447" i="46"/>
  <c r="AC447" i="46"/>
  <c r="AE447" i="46"/>
  <c r="AM447" i="46"/>
  <c r="A448" i="46"/>
  <c r="T448" i="46"/>
  <c r="U448" i="46" s="1"/>
  <c r="W448" i="46"/>
  <c r="X448" i="46"/>
  <c r="Y448" i="46"/>
  <c r="Z448" i="46"/>
  <c r="AA448" i="46"/>
  <c r="AC448" i="46"/>
  <c r="AE448" i="46"/>
  <c r="A449" i="46"/>
  <c r="B449" i="46"/>
  <c r="T449" i="46"/>
  <c r="U449" i="46"/>
  <c r="W449" i="46"/>
  <c r="X449" i="46" s="1"/>
  <c r="Y449" i="46"/>
  <c r="Z449" i="46"/>
  <c r="AA449" i="46"/>
  <c r="AC449" i="46"/>
  <c r="AE449" i="46"/>
  <c r="AG449" i="46"/>
  <c r="AH449" i="46"/>
  <c r="AM449" i="46"/>
  <c r="A450" i="46"/>
  <c r="AM450" i="46" s="1"/>
  <c r="T450" i="46"/>
  <c r="U450" i="46"/>
  <c r="W450" i="46"/>
  <c r="X450" i="46"/>
  <c r="Y450" i="46"/>
  <c r="Z450" i="46"/>
  <c r="AA450" i="46"/>
  <c r="AC450" i="46"/>
  <c r="AE450" i="46"/>
  <c r="AG450" i="46"/>
  <c r="AH450" i="46"/>
  <c r="A451" i="46"/>
  <c r="B451" i="46"/>
  <c r="D451" i="46" s="1"/>
  <c r="C451" i="46"/>
  <c r="T451" i="46"/>
  <c r="W451" i="46"/>
  <c r="X451" i="46"/>
  <c r="Y451" i="46"/>
  <c r="Z451" i="46"/>
  <c r="AA451" i="46"/>
  <c r="AC451" i="46"/>
  <c r="AE451" i="46"/>
  <c r="AM451" i="46"/>
  <c r="A452" i="46"/>
  <c r="B452" i="46" s="1"/>
  <c r="F452" i="46" s="1"/>
  <c r="E452" i="46"/>
  <c r="T452" i="46"/>
  <c r="U452" i="46"/>
  <c r="W452" i="46"/>
  <c r="Y452" i="46"/>
  <c r="Z452" i="46"/>
  <c r="AA452" i="46"/>
  <c r="AE452" i="46"/>
  <c r="AM452" i="46"/>
  <c r="A453" i="46"/>
  <c r="B453" i="46"/>
  <c r="D453" i="46" s="1"/>
  <c r="E453" i="46"/>
  <c r="F453" i="46"/>
  <c r="G453" i="46"/>
  <c r="T453" i="46"/>
  <c r="AG453" i="46" s="1"/>
  <c r="U453" i="46"/>
  <c r="W453" i="46"/>
  <c r="X453" i="46" s="1"/>
  <c r="Y453" i="46"/>
  <c r="Z453" i="46"/>
  <c r="AA453" i="46"/>
  <c r="AE453" i="46"/>
  <c r="AH453" i="46"/>
  <c r="AM453" i="46"/>
  <c r="A454" i="46"/>
  <c r="B454" i="46"/>
  <c r="G454" i="46" s="1"/>
  <c r="C454" i="46"/>
  <c r="D454" i="46"/>
  <c r="E454" i="46"/>
  <c r="F454" i="46"/>
  <c r="T454" i="46"/>
  <c r="U454" i="46"/>
  <c r="W454" i="46"/>
  <c r="Y454" i="46"/>
  <c r="Z454" i="46"/>
  <c r="AA454" i="46"/>
  <c r="AE454" i="46"/>
  <c r="AG454" i="46"/>
  <c r="AH454" i="46"/>
  <c r="AM454" i="46"/>
  <c r="A455" i="46"/>
  <c r="B455" i="46"/>
  <c r="C455" i="46" s="1"/>
  <c r="F455" i="46"/>
  <c r="G455" i="46"/>
  <c r="T455" i="46"/>
  <c r="U455" i="46" s="1"/>
  <c r="W455" i="46"/>
  <c r="X455" i="46"/>
  <c r="Y455" i="46"/>
  <c r="Z455" i="46"/>
  <c r="AA455" i="46"/>
  <c r="AC455" i="46"/>
  <c r="AE455" i="46"/>
  <c r="AG455" i="46"/>
  <c r="AH455" i="46"/>
  <c r="AM455" i="46"/>
  <c r="A456" i="46"/>
  <c r="B456" i="46" s="1"/>
  <c r="C456" i="46"/>
  <c r="D456" i="46"/>
  <c r="T456" i="46"/>
  <c r="AH456" i="46" s="1"/>
  <c r="U456" i="46"/>
  <c r="W456" i="46"/>
  <c r="X456" i="46" s="1"/>
  <c r="Y456" i="46"/>
  <c r="Z456" i="46"/>
  <c r="AA456" i="46"/>
  <c r="AC456" i="46"/>
  <c r="AE456" i="46"/>
  <c r="AG456" i="46"/>
  <c r="AM456" i="46"/>
  <c r="A457" i="46"/>
  <c r="T457" i="46"/>
  <c r="AH457" i="46" s="1"/>
  <c r="U457" i="46"/>
  <c r="W457" i="46"/>
  <c r="AC457" i="46" s="1"/>
  <c r="X457" i="46"/>
  <c r="Y457" i="46"/>
  <c r="Z457" i="46"/>
  <c r="AA457" i="46"/>
  <c r="AE457" i="46"/>
  <c r="AG457" i="46"/>
  <c r="A458" i="46"/>
  <c r="B458" i="46"/>
  <c r="E458" i="46" s="1"/>
  <c r="C458" i="46"/>
  <c r="D458" i="46"/>
  <c r="F458" i="46"/>
  <c r="G458" i="46"/>
  <c r="T458" i="46"/>
  <c r="U458" i="46" s="1"/>
  <c r="W458" i="46"/>
  <c r="AC458" i="46" s="1"/>
  <c r="Y458" i="46"/>
  <c r="Z458" i="46"/>
  <c r="AA458" i="46"/>
  <c r="AE458" i="46"/>
  <c r="AM458" i="46"/>
  <c r="A459" i="46"/>
  <c r="T459" i="46"/>
  <c r="AG459" i="46" s="1"/>
  <c r="W459" i="46"/>
  <c r="AC459" i="46" s="1"/>
  <c r="Y459" i="46"/>
  <c r="Z459" i="46"/>
  <c r="AA459" i="46"/>
  <c r="AE459" i="46"/>
  <c r="A460" i="46"/>
  <c r="AM460" i="46" s="1"/>
  <c r="T460" i="46"/>
  <c r="U460" i="46" s="1"/>
  <c r="W460" i="46"/>
  <c r="X460" i="46"/>
  <c r="Y460" i="46"/>
  <c r="Z460" i="46"/>
  <c r="AA460" i="46"/>
  <c r="AC460" i="46"/>
  <c r="AE460" i="46"/>
  <c r="A461" i="46"/>
  <c r="T461" i="46"/>
  <c r="U461" i="46"/>
  <c r="W461" i="46"/>
  <c r="X461" i="46" s="1"/>
  <c r="Y461" i="46"/>
  <c r="Z461" i="46"/>
  <c r="AA461" i="46"/>
  <c r="AE461" i="46"/>
  <c r="AG461" i="46"/>
  <c r="AH461" i="46"/>
  <c r="A462" i="46"/>
  <c r="AM462" i="46" s="1"/>
  <c r="B462" i="46"/>
  <c r="T462" i="46"/>
  <c r="U462" i="46" s="1"/>
  <c r="W462" i="46"/>
  <c r="X462" i="46"/>
  <c r="Y462" i="46"/>
  <c r="Z462" i="46"/>
  <c r="AA462" i="46"/>
  <c r="AC462" i="46"/>
  <c r="AE462" i="46"/>
  <c r="AG462" i="46"/>
  <c r="AH462" i="46"/>
  <c r="A463" i="46"/>
  <c r="B463" i="46"/>
  <c r="C463" i="46"/>
  <c r="D463" i="46"/>
  <c r="E463" i="46"/>
  <c r="F463" i="46"/>
  <c r="G463" i="46"/>
  <c r="T463" i="46"/>
  <c r="U463" i="46"/>
  <c r="W463" i="46"/>
  <c r="AC463" i="46" s="1"/>
  <c r="X463" i="46"/>
  <c r="Y463" i="46"/>
  <c r="Z463" i="46"/>
  <c r="AA463" i="46"/>
  <c r="AE463" i="46"/>
  <c r="AM463" i="46"/>
  <c r="A464" i="46"/>
  <c r="AM464" i="46" s="1"/>
  <c r="B464" i="46"/>
  <c r="C464" i="46" s="1"/>
  <c r="D464" i="46"/>
  <c r="E464" i="46"/>
  <c r="F464" i="46"/>
  <c r="T464" i="46"/>
  <c r="U464" i="46"/>
  <c r="W464" i="46"/>
  <c r="X464" i="46"/>
  <c r="Y464" i="46"/>
  <c r="Z464" i="46"/>
  <c r="AA464" i="46"/>
  <c r="AC464" i="46"/>
  <c r="AE464" i="46"/>
  <c r="AG464" i="46"/>
  <c r="AH464" i="46"/>
  <c r="A465" i="46"/>
  <c r="B465" i="46"/>
  <c r="C465" i="46" s="1"/>
  <c r="T465" i="46"/>
  <c r="U465" i="46"/>
  <c r="W465" i="46"/>
  <c r="X465" i="46" s="1"/>
  <c r="Y465" i="46"/>
  <c r="Z465" i="46"/>
  <c r="AA465" i="46"/>
  <c r="AC465" i="46"/>
  <c r="AE465" i="46"/>
  <c r="AG465" i="46"/>
  <c r="AH465" i="46"/>
  <c r="AM465" i="46"/>
  <c r="A466" i="46"/>
  <c r="AM466" i="46" s="1"/>
  <c r="B466" i="46"/>
  <c r="T466" i="46"/>
  <c r="U466" i="46"/>
  <c r="W466" i="46"/>
  <c r="X466" i="46" s="1"/>
  <c r="Y466" i="46"/>
  <c r="Z466" i="46"/>
  <c r="AA466" i="46"/>
  <c r="AE466" i="46"/>
  <c r="AG466" i="46"/>
  <c r="AH466" i="46"/>
  <c r="A467" i="46"/>
  <c r="B467" i="46"/>
  <c r="T467" i="46"/>
  <c r="AG467" i="46" s="1"/>
  <c r="U467" i="46"/>
  <c r="W467" i="46"/>
  <c r="X467" i="46" s="1"/>
  <c r="Y467" i="46"/>
  <c r="Z467" i="46"/>
  <c r="AA467" i="46"/>
  <c r="AE467" i="46"/>
  <c r="AH467" i="46"/>
  <c r="AM467" i="46"/>
  <c r="A468" i="46"/>
  <c r="B468" i="46" s="1"/>
  <c r="T468" i="46"/>
  <c r="U468" i="46"/>
  <c r="W468" i="46"/>
  <c r="X468" i="46" s="1"/>
  <c r="Y468" i="46"/>
  <c r="Z468" i="46"/>
  <c r="AA468" i="46"/>
  <c r="AE468" i="46"/>
  <c r="AM468" i="46"/>
  <c r="A469" i="46"/>
  <c r="B469" i="46"/>
  <c r="C469" i="46"/>
  <c r="T469" i="46"/>
  <c r="AG469" i="46" s="1"/>
  <c r="U469" i="46"/>
  <c r="W469" i="46"/>
  <c r="Y469" i="46"/>
  <c r="Z469" i="46"/>
  <c r="AA469" i="46"/>
  <c r="AE469" i="46"/>
  <c r="AM469" i="46"/>
  <c r="A470" i="46"/>
  <c r="B470" i="46" s="1"/>
  <c r="T470" i="46"/>
  <c r="U470" i="46"/>
  <c r="W470" i="46"/>
  <c r="X470" i="46" s="1"/>
  <c r="Y470" i="46"/>
  <c r="Z470" i="46"/>
  <c r="AA470" i="46"/>
  <c r="AC470" i="46"/>
  <c r="AE470" i="46"/>
  <c r="AG470" i="46"/>
  <c r="AH470" i="46"/>
  <c r="AM470" i="46"/>
  <c r="A471" i="46"/>
  <c r="B471" i="46" s="1"/>
  <c r="T471" i="46"/>
  <c r="U471" i="46" s="1"/>
  <c r="W471" i="46"/>
  <c r="X471" i="46"/>
  <c r="Y471" i="46"/>
  <c r="Z471" i="46"/>
  <c r="AA471" i="46"/>
  <c r="AC471" i="46"/>
  <c r="AE471" i="46"/>
  <c r="AG471" i="46"/>
  <c r="AH471" i="46"/>
  <c r="AM471" i="46"/>
  <c r="A472" i="46"/>
  <c r="B472" i="46" s="1"/>
  <c r="C472" i="46" s="1"/>
  <c r="D472" i="46"/>
  <c r="T472" i="46"/>
  <c r="AH472" i="46" s="1"/>
  <c r="U472" i="46"/>
  <c r="W472" i="46"/>
  <c r="X472" i="46" s="1"/>
  <c r="Y472" i="46"/>
  <c r="Z472" i="46"/>
  <c r="AA472" i="46"/>
  <c r="AE472" i="46"/>
  <c r="AM472" i="46"/>
  <c r="A473" i="46"/>
  <c r="T473" i="46"/>
  <c r="AH473" i="46" s="1"/>
  <c r="U473" i="46"/>
  <c r="W473" i="46"/>
  <c r="AC473" i="46" s="1"/>
  <c r="Y473" i="46"/>
  <c r="Z473" i="46"/>
  <c r="AA473" i="46"/>
  <c r="AE473" i="46"/>
  <c r="AG473" i="46"/>
  <c r="A474" i="46"/>
  <c r="B474" i="46"/>
  <c r="F474" i="46" s="1"/>
  <c r="C474" i="46"/>
  <c r="D474" i="46"/>
  <c r="E474" i="46"/>
  <c r="T474" i="46"/>
  <c r="U474" i="46"/>
  <c r="W474" i="46"/>
  <c r="AC474" i="46" s="1"/>
  <c r="Y474" i="46"/>
  <c r="Z474" i="46"/>
  <c r="AA474" i="46"/>
  <c r="AE474" i="46"/>
  <c r="AG474" i="46"/>
  <c r="AH474" i="46"/>
  <c r="AM474" i="46"/>
  <c r="A475" i="46"/>
  <c r="T475" i="46"/>
  <c r="U475" i="46" s="1"/>
  <c r="W475" i="46"/>
  <c r="X475" i="46" s="1"/>
  <c r="Y475" i="46"/>
  <c r="Z475" i="46"/>
  <c r="AA475" i="46"/>
  <c r="AE475" i="46"/>
  <c r="AH475" i="46"/>
  <c r="A476" i="46"/>
  <c r="B476" i="46" s="1"/>
  <c r="T476" i="46"/>
  <c r="U476" i="46" s="1"/>
  <c r="W476" i="46"/>
  <c r="X476" i="46"/>
  <c r="Y476" i="46"/>
  <c r="Z476" i="46"/>
  <c r="AA476" i="46"/>
  <c r="AC476" i="46"/>
  <c r="AE476" i="46"/>
  <c r="AG476" i="46"/>
  <c r="AH476" i="46"/>
  <c r="AM476" i="46"/>
  <c r="A477" i="46"/>
  <c r="AM477" i="46" s="1"/>
  <c r="T477" i="46"/>
  <c r="U477" i="46" s="1"/>
  <c r="W477" i="46"/>
  <c r="X477" i="46"/>
  <c r="Y477" i="46"/>
  <c r="Z477" i="46"/>
  <c r="AA477" i="46"/>
  <c r="AC477" i="46"/>
  <c r="AE477" i="46"/>
  <c r="AG477" i="46"/>
  <c r="AH477" i="46"/>
  <c r="A478" i="46"/>
  <c r="AM478" i="46" s="1"/>
  <c r="T478" i="46"/>
  <c r="U478" i="46" s="1"/>
  <c r="W478" i="46"/>
  <c r="X478" i="46"/>
  <c r="Y478" i="46"/>
  <c r="Z478" i="46"/>
  <c r="AA478" i="46"/>
  <c r="AC478" i="46"/>
  <c r="AE478" i="46"/>
  <c r="AG478" i="46"/>
  <c r="AH478" i="46"/>
  <c r="A479" i="46"/>
  <c r="B479" i="46"/>
  <c r="C479" i="46" s="1"/>
  <c r="D479" i="46"/>
  <c r="E479" i="46"/>
  <c r="F479" i="46"/>
  <c r="G479" i="46"/>
  <c r="T479" i="46"/>
  <c r="AG479" i="46" s="1"/>
  <c r="U479" i="46"/>
  <c r="W479" i="46"/>
  <c r="X479" i="46"/>
  <c r="Y479" i="46"/>
  <c r="Z479" i="46"/>
  <c r="AA479" i="46"/>
  <c r="AC479" i="46"/>
  <c r="AE479" i="46"/>
  <c r="AH479" i="46"/>
  <c r="AM479" i="46"/>
  <c r="A480" i="46"/>
  <c r="B480" i="46"/>
  <c r="F480" i="46" s="1"/>
  <c r="C480" i="46"/>
  <c r="D480" i="46"/>
  <c r="E480" i="46"/>
  <c r="G480" i="46"/>
  <c r="T480" i="46"/>
  <c r="AG480" i="46" s="1"/>
  <c r="U480" i="46"/>
  <c r="W480" i="46"/>
  <c r="X480" i="46"/>
  <c r="Y480" i="46"/>
  <c r="Z480" i="46"/>
  <c r="AA480" i="46"/>
  <c r="AC480" i="46"/>
  <c r="AE480" i="46"/>
  <c r="AM480" i="46"/>
  <c r="A481" i="46"/>
  <c r="B481" i="46" s="1"/>
  <c r="T481" i="46"/>
  <c r="AG481" i="46" s="1"/>
  <c r="W481" i="46"/>
  <c r="X481" i="46" s="1"/>
  <c r="Y481" i="46"/>
  <c r="Z481" i="46"/>
  <c r="AA481" i="46"/>
  <c r="AC481" i="46"/>
  <c r="AE481" i="46"/>
  <c r="AH481" i="46"/>
  <c r="AM481" i="46"/>
  <c r="A482" i="46"/>
  <c r="B482" i="46" s="1"/>
  <c r="T482" i="46"/>
  <c r="U482" i="46"/>
  <c r="W482" i="46"/>
  <c r="AC482" i="46" s="1"/>
  <c r="X482" i="46"/>
  <c r="Y482" i="46"/>
  <c r="Z482" i="46"/>
  <c r="AA482" i="46"/>
  <c r="AE482" i="46"/>
  <c r="AG482" i="46"/>
  <c r="AH482" i="46"/>
  <c r="AM482" i="46"/>
  <c r="A483" i="46"/>
  <c r="B483" i="46"/>
  <c r="C483" i="46" s="1"/>
  <c r="F483" i="46"/>
  <c r="G483" i="46"/>
  <c r="T483" i="46"/>
  <c r="AG483" i="46" s="1"/>
  <c r="U483" i="46"/>
  <c r="W483" i="46"/>
  <c r="AC483" i="46" s="1"/>
  <c r="X483" i="46"/>
  <c r="Y483" i="46"/>
  <c r="Z483" i="46"/>
  <c r="AA483" i="46"/>
  <c r="AE483" i="46"/>
  <c r="AH483" i="46"/>
  <c r="AM483" i="46"/>
  <c r="A484" i="46"/>
  <c r="B484" i="46" s="1"/>
  <c r="C484" i="46"/>
  <c r="D484" i="46"/>
  <c r="E484" i="46"/>
  <c r="F484" i="46"/>
  <c r="G484" i="46"/>
  <c r="T484" i="46"/>
  <c r="U484" i="46"/>
  <c r="W484" i="46"/>
  <c r="AC484" i="46" s="1"/>
  <c r="X484" i="46"/>
  <c r="Y484" i="46"/>
  <c r="Z484" i="46"/>
  <c r="AA484" i="46"/>
  <c r="AE484" i="46"/>
  <c r="AM484" i="46"/>
  <c r="A485" i="46"/>
  <c r="B485" i="46"/>
  <c r="C485" i="46" s="1"/>
  <c r="D485" i="46"/>
  <c r="E485" i="46"/>
  <c r="G485" i="46"/>
  <c r="T485" i="46"/>
  <c r="AH485" i="46" s="1"/>
  <c r="W485" i="46"/>
  <c r="Y485" i="46"/>
  <c r="Z485" i="46"/>
  <c r="AA485" i="46"/>
  <c r="AE485" i="46"/>
  <c r="AM485" i="46"/>
  <c r="A486" i="46"/>
  <c r="B486" i="46" s="1"/>
  <c r="T486" i="46"/>
  <c r="U486" i="46"/>
  <c r="W486" i="46"/>
  <c r="X486" i="46" s="1"/>
  <c r="Y486" i="46"/>
  <c r="Z486" i="46"/>
  <c r="AA486" i="46"/>
  <c r="AC486" i="46"/>
  <c r="AE486" i="46"/>
  <c r="AG486" i="46"/>
  <c r="AH486" i="46"/>
  <c r="A487" i="46"/>
  <c r="B487" i="46"/>
  <c r="E487" i="46" s="1"/>
  <c r="F487" i="46"/>
  <c r="G487" i="46"/>
  <c r="T487" i="46"/>
  <c r="U487" i="46" s="1"/>
  <c r="W487" i="46"/>
  <c r="X487" i="46" s="1"/>
  <c r="Y487" i="46"/>
  <c r="Z487" i="46"/>
  <c r="AA487" i="46"/>
  <c r="AC487" i="46"/>
  <c r="AE487" i="46"/>
  <c r="AG487" i="46"/>
  <c r="AH487" i="46"/>
  <c r="AM487" i="46"/>
  <c r="A488" i="46"/>
  <c r="B488" i="46" s="1"/>
  <c r="C488" i="46" s="1"/>
  <c r="G488" i="46"/>
  <c r="T488" i="46"/>
  <c r="U488" i="46" s="1"/>
  <c r="W488" i="46"/>
  <c r="X488" i="46" s="1"/>
  <c r="Y488" i="46"/>
  <c r="Z488" i="46"/>
  <c r="AA488" i="46"/>
  <c r="AC488" i="46"/>
  <c r="AE488" i="46"/>
  <c r="A489" i="46"/>
  <c r="T489" i="46"/>
  <c r="U489" i="46"/>
  <c r="W489" i="46"/>
  <c r="AC489" i="46" s="1"/>
  <c r="Y489" i="46"/>
  <c r="Z489" i="46"/>
  <c r="AA489" i="46"/>
  <c r="AE489" i="46"/>
  <c r="A490" i="46"/>
  <c r="B490" i="46" s="1"/>
  <c r="G490" i="46"/>
  <c r="T490" i="46"/>
  <c r="U490" i="46"/>
  <c r="W490" i="46"/>
  <c r="AC490" i="46" s="1"/>
  <c r="Y490" i="46"/>
  <c r="Z490" i="46"/>
  <c r="AA490" i="46"/>
  <c r="AE490" i="46"/>
  <c r="A491" i="46"/>
  <c r="B491" i="46"/>
  <c r="C491" i="46" s="1"/>
  <c r="E491" i="46"/>
  <c r="F491" i="46"/>
  <c r="G491" i="46"/>
  <c r="T491" i="46"/>
  <c r="U491" i="46" s="1"/>
  <c r="W491" i="46"/>
  <c r="X491" i="46"/>
  <c r="Y491" i="46"/>
  <c r="Z491" i="46"/>
  <c r="AA491" i="46"/>
  <c r="AC491" i="46"/>
  <c r="AE491" i="46"/>
  <c r="AG491" i="46"/>
  <c r="AH491" i="46"/>
  <c r="AM491" i="46"/>
  <c r="A492" i="46"/>
  <c r="B492" i="46"/>
  <c r="F492" i="46" s="1"/>
  <c r="C492" i="46"/>
  <c r="D492" i="46"/>
  <c r="E492" i="46"/>
  <c r="T492" i="46"/>
  <c r="U492" i="46" s="1"/>
  <c r="W492" i="46"/>
  <c r="X492" i="46"/>
  <c r="Y492" i="46"/>
  <c r="Z492" i="46"/>
  <c r="AA492" i="46"/>
  <c r="AC492" i="46"/>
  <c r="AE492" i="46"/>
  <c r="AG492" i="46"/>
  <c r="AH492" i="46"/>
  <c r="AM492" i="46"/>
  <c r="A493" i="46"/>
  <c r="AM493" i="46" s="1"/>
  <c r="B493" i="46"/>
  <c r="D493" i="46" s="1"/>
  <c r="T493" i="46"/>
  <c r="U493" i="46" s="1"/>
  <c r="W493" i="46"/>
  <c r="X493" i="46"/>
  <c r="Y493" i="46"/>
  <c r="Z493" i="46"/>
  <c r="AA493" i="46"/>
  <c r="AC493" i="46"/>
  <c r="AE493" i="46"/>
  <c r="AG493" i="46"/>
  <c r="AH493" i="46"/>
  <c r="A494" i="46"/>
  <c r="AM494" i="46" s="1"/>
  <c r="B494" i="46"/>
  <c r="E494" i="46"/>
  <c r="F494" i="46"/>
  <c r="G494" i="46"/>
  <c r="T494" i="46"/>
  <c r="U494" i="46" s="1"/>
  <c r="W494" i="46"/>
  <c r="X494" i="46"/>
  <c r="Y494" i="46"/>
  <c r="Z494" i="46"/>
  <c r="AA494" i="46"/>
  <c r="AC494" i="46"/>
  <c r="AE494" i="46"/>
  <c r="AG494" i="46"/>
  <c r="AH494" i="46"/>
  <c r="A495" i="46"/>
  <c r="B495" i="46"/>
  <c r="F495" i="46" s="1"/>
  <c r="C495" i="46"/>
  <c r="D495" i="46"/>
  <c r="E495" i="46"/>
  <c r="T495" i="46"/>
  <c r="AG495" i="46" s="1"/>
  <c r="U495" i="46"/>
  <c r="W495" i="46"/>
  <c r="AC495" i="46" s="1"/>
  <c r="Y495" i="46"/>
  <c r="Z495" i="46"/>
  <c r="AA495" i="46"/>
  <c r="AE495" i="46"/>
  <c r="AH495" i="46"/>
  <c r="AM495" i="46"/>
  <c r="A496" i="46"/>
  <c r="B496" i="46" s="1"/>
  <c r="T496" i="46"/>
  <c r="U496" i="46"/>
  <c r="W496" i="46"/>
  <c r="X496" i="46"/>
  <c r="Y496" i="46"/>
  <c r="Z496" i="46"/>
  <c r="AA496" i="46"/>
  <c r="AC496" i="46"/>
  <c r="AE496" i="46"/>
  <c r="AG496" i="46"/>
  <c r="AH496" i="46"/>
  <c r="A497" i="46"/>
  <c r="B497" i="46" s="1"/>
  <c r="T497" i="46"/>
  <c r="U497" i="46"/>
  <c r="W497" i="46"/>
  <c r="X497" i="46" s="1"/>
  <c r="Y497" i="46"/>
  <c r="Z497" i="46"/>
  <c r="AA497" i="46"/>
  <c r="AC497" i="46"/>
  <c r="AE497" i="46"/>
  <c r="AG497" i="46"/>
  <c r="AH497" i="46"/>
  <c r="AM497" i="46"/>
  <c r="A498" i="46"/>
  <c r="B498" i="46"/>
  <c r="C498" i="46"/>
  <c r="E498" i="46"/>
  <c r="F498" i="46"/>
  <c r="T498" i="46"/>
  <c r="U498" i="46"/>
  <c r="W498" i="46"/>
  <c r="X498" i="46"/>
  <c r="Y498" i="46"/>
  <c r="Z498" i="46"/>
  <c r="AA498" i="46"/>
  <c r="AC498" i="46"/>
  <c r="AE498" i="46"/>
  <c r="AG498" i="46"/>
  <c r="AH498" i="46"/>
  <c r="AM498" i="46"/>
  <c r="A499" i="46"/>
  <c r="B499" i="46"/>
  <c r="T499" i="46"/>
  <c r="AG499" i="46" s="1"/>
  <c r="W499" i="46"/>
  <c r="X499" i="46"/>
  <c r="Y499" i="46"/>
  <c r="Z499" i="46"/>
  <c r="AA499" i="46"/>
  <c r="AC499" i="46"/>
  <c r="AE499" i="46"/>
  <c r="AM499" i="46"/>
  <c r="A500" i="46"/>
  <c r="B500" i="46" s="1"/>
  <c r="F500" i="46" s="1"/>
  <c r="C500" i="46"/>
  <c r="D500" i="46"/>
  <c r="E500" i="46"/>
  <c r="G500" i="46"/>
  <c r="T500" i="46"/>
  <c r="U500" i="46"/>
  <c r="W500" i="46"/>
  <c r="X500" i="46" s="1"/>
  <c r="Y500" i="46"/>
  <c r="Z500" i="46"/>
  <c r="AA500" i="46"/>
  <c r="AC500" i="46"/>
  <c r="AE500" i="46"/>
  <c r="AM500" i="46"/>
  <c r="A501" i="46"/>
  <c r="B501" i="46"/>
  <c r="C501" i="46"/>
  <c r="D501" i="46"/>
  <c r="T501" i="46"/>
  <c r="AG501" i="46" s="1"/>
  <c r="U501" i="46"/>
  <c r="W501" i="46"/>
  <c r="Y501" i="46"/>
  <c r="Z501" i="46"/>
  <c r="AA501" i="46"/>
  <c r="AE501" i="46"/>
  <c r="AM501" i="46"/>
  <c r="A502" i="46"/>
  <c r="AM502" i="46" s="1"/>
  <c r="B502" i="46"/>
  <c r="C502" i="46" s="1"/>
  <c r="T502" i="46"/>
  <c r="U502" i="46"/>
  <c r="W502" i="46"/>
  <c r="X502" i="46" s="1"/>
  <c r="Y502" i="46"/>
  <c r="Z502" i="46"/>
  <c r="AA502" i="46"/>
  <c r="AE502" i="46"/>
  <c r="AG502" i="46"/>
  <c r="AH502" i="46"/>
  <c r="A503" i="46"/>
  <c r="B503" i="46" s="1"/>
  <c r="T503" i="46"/>
  <c r="U503" i="46" s="1"/>
  <c r="W503" i="46"/>
  <c r="AC503" i="46" s="1"/>
  <c r="X503" i="46"/>
  <c r="Y503" i="46"/>
  <c r="Z503" i="46"/>
  <c r="AA503" i="46"/>
  <c r="AE503" i="46"/>
  <c r="AG503" i="46"/>
  <c r="AH503" i="46"/>
  <c r="AM503" i="46"/>
  <c r="A504" i="46"/>
  <c r="B504" i="46" s="1"/>
  <c r="C504" i="46"/>
  <c r="D504" i="46"/>
  <c r="G504" i="46"/>
  <c r="T504" i="46"/>
  <c r="AH504" i="46" s="1"/>
  <c r="W504" i="46"/>
  <c r="AC504" i="46" s="1"/>
  <c r="X504" i="46"/>
  <c r="Y504" i="46"/>
  <c r="Z504" i="46"/>
  <c r="AA504" i="46"/>
  <c r="AE504" i="46"/>
  <c r="AG504" i="46"/>
  <c r="AM504" i="46"/>
  <c r="A505" i="46"/>
  <c r="T505" i="46"/>
  <c r="AH505" i="46" s="1"/>
  <c r="W505" i="46"/>
  <c r="AC505" i="46" s="1"/>
  <c r="X505" i="46"/>
  <c r="Y505" i="46"/>
  <c r="Z505" i="46"/>
  <c r="AA505" i="46"/>
  <c r="AE505" i="46"/>
  <c r="A506" i="46"/>
  <c r="B506" i="46"/>
  <c r="C506" i="46" s="1"/>
  <c r="T506" i="46"/>
  <c r="U506" i="46" s="1"/>
  <c r="W506" i="46"/>
  <c r="AC506" i="46" s="1"/>
  <c r="X506" i="46"/>
  <c r="Y506" i="46"/>
  <c r="Z506" i="46"/>
  <c r="AA506" i="46"/>
  <c r="AE506" i="46"/>
  <c r="AG506" i="46"/>
  <c r="AH506" i="46"/>
  <c r="AM506" i="46"/>
  <c r="A507" i="46"/>
  <c r="B507" i="46"/>
  <c r="C507" i="46" s="1"/>
  <c r="D507" i="46"/>
  <c r="E507" i="46"/>
  <c r="G507" i="46"/>
  <c r="T507" i="46"/>
  <c r="W507" i="46"/>
  <c r="X507" i="46"/>
  <c r="Y507" i="46"/>
  <c r="Z507" i="46"/>
  <c r="AA507" i="46"/>
  <c r="AC507" i="46"/>
  <c r="AE507" i="46"/>
  <c r="AG507" i="46"/>
  <c r="AM507" i="46"/>
  <c r="A508" i="46"/>
  <c r="B508" i="46"/>
  <c r="F508" i="46" s="1"/>
  <c r="C508" i="46"/>
  <c r="E508" i="46"/>
  <c r="G508" i="46"/>
  <c r="T508" i="46"/>
  <c r="U508" i="46" s="1"/>
  <c r="W508" i="46"/>
  <c r="X508" i="46"/>
  <c r="Y508" i="46"/>
  <c r="Z508" i="46"/>
  <c r="AA508" i="46"/>
  <c r="AC508" i="46"/>
  <c r="AE508" i="46"/>
  <c r="AM508" i="46"/>
  <c r="A509" i="46"/>
  <c r="AM509" i="46" s="1"/>
  <c r="T509" i="46"/>
  <c r="W509" i="46"/>
  <c r="X509" i="46"/>
  <c r="Y509" i="46"/>
  <c r="Z509" i="46"/>
  <c r="AA509" i="46"/>
  <c r="AC509" i="46"/>
  <c r="AE509" i="46"/>
  <c r="A510" i="46"/>
  <c r="B510" i="46" s="1"/>
  <c r="E510" i="46" s="1"/>
  <c r="G510" i="46"/>
  <c r="T510" i="46"/>
  <c r="U510" i="46" s="1"/>
  <c r="W510" i="46"/>
  <c r="X510" i="46"/>
  <c r="Y510" i="46"/>
  <c r="Z510" i="46"/>
  <c r="AA510" i="46"/>
  <c r="AC510" i="46"/>
  <c r="AE510" i="46"/>
  <c r="AG510" i="46"/>
  <c r="AH510" i="46"/>
  <c r="A511" i="46"/>
  <c r="B511" i="46"/>
  <c r="C511" i="46"/>
  <c r="D511" i="46"/>
  <c r="T511" i="46"/>
  <c r="U511" i="46"/>
  <c r="W511" i="46"/>
  <c r="Y511" i="46"/>
  <c r="Z511" i="46"/>
  <c r="AA511" i="46"/>
  <c r="AE511" i="46"/>
  <c r="AM511" i="46"/>
  <c r="A512" i="46"/>
  <c r="AM512" i="46" s="1"/>
  <c r="B512" i="46"/>
  <c r="F512" i="46" s="1"/>
  <c r="T512" i="46"/>
  <c r="U512" i="46" s="1"/>
  <c r="W512" i="46"/>
  <c r="X512" i="46"/>
  <c r="Y512" i="46"/>
  <c r="Z512" i="46"/>
  <c r="AA512" i="46"/>
  <c r="AC512" i="46"/>
  <c r="AE512" i="46"/>
  <c r="AG512" i="46"/>
  <c r="AH512" i="46"/>
  <c r="A513" i="46"/>
  <c r="B513" i="46"/>
  <c r="G513" i="46" s="1"/>
  <c r="C513" i="46"/>
  <c r="D513" i="46"/>
  <c r="E513" i="46"/>
  <c r="T513" i="46"/>
  <c r="AH513" i="46" s="1"/>
  <c r="W513" i="46"/>
  <c r="X513" i="46" s="1"/>
  <c r="Y513" i="46"/>
  <c r="Z513" i="46"/>
  <c r="AA513" i="46"/>
  <c r="AC513" i="46"/>
  <c r="AE513" i="46"/>
  <c r="AG513" i="46"/>
  <c r="AM513" i="46"/>
  <c r="A514" i="46"/>
  <c r="B514" i="46"/>
  <c r="T514" i="46"/>
  <c r="U514" i="46"/>
  <c r="W514" i="46"/>
  <c r="AC514" i="46" s="1"/>
  <c r="X514" i="46"/>
  <c r="Y514" i="46"/>
  <c r="Z514" i="46"/>
  <c r="AA514" i="46"/>
  <c r="AE514" i="46"/>
  <c r="AG514" i="46"/>
  <c r="AH514" i="46"/>
  <c r="AM514" i="46"/>
  <c r="A515" i="46"/>
  <c r="T515" i="46"/>
  <c r="U515" i="46"/>
  <c r="W515" i="46"/>
  <c r="AC515" i="46" s="1"/>
  <c r="X515" i="46"/>
  <c r="Y515" i="46"/>
  <c r="Z515" i="46"/>
  <c r="AA515" i="46"/>
  <c r="AE515" i="46"/>
  <c r="AG515" i="46"/>
  <c r="AH515" i="46"/>
  <c r="A516" i="46"/>
  <c r="B516" i="46" s="1"/>
  <c r="C516" i="46" s="1"/>
  <c r="D516" i="46"/>
  <c r="E516" i="46"/>
  <c r="G516" i="46"/>
  <c r="T516" i="46"/>
  <c r="U516" i="46"/>
  <c r="W516" i="46"/>
  <c r="Y516" i="46"/>
  <c r="Z516" i="46"/>
  <c r="AA516" i="46"/>
  <c r="AE516" i="46"/>
  <c r="AM516" i="46"/>
  <c r="A517" i="46"/>
  <c r="B517" i="46"/>
  <c r="D517" i="46" s="1"/>
  <c r="C517" i="46"/>
  <c r="E517" i="46"/>
  <c r="F517" i="46"/>
  <c r="G517" i="46"/>
  <c r="T517" i="46"/>
  <c r="W517" i="46"/>
  <c r="AC517" i="46" s="1"/>
  <c r="X517" i="46"/>
  <c r="Y517" i="46"/>
  <c r="Z517" i="46"/>
  <c r="AA517" i="46"/>
  <c r="AE517" i="46"/>
  <c r="AM517" i="46"/>
  <c r="A518" i="46"/>
  <c r="B518" i="46" s="1"/>
  <c r="D518" i="46" s="1"/>
  <c r="T518" i="46"/>
  <c r="U518" i="46"/>
  <c r="W518" i="46"/>
  <c r="AC518" i="46" s="1"/>
  <c r="X518" i="46"/>
  <c r="Y518" i="46"/>
  <c r="Z518" i="46"/>
  <c r="AA518" i="46"/>
  <c r="AE518" i="46"/>
  <c r="AG518" i="46"/>
  <c r="AH518" i="46"/>
  <c r="AM518" i="46"/>
  <c r="A519" i="46"/>
  <c r="AM519" i="46" s="1"/>
  <c r="B519" i="46"/>
  <c r="C519" i="46" s="1"/>
  <c r="T519" i="46"/>
  <c r="AH519" i="46" s="1"/>
  <c r="W519" i="46"/>
  <c r="X519" i="46"/>
  <c r="Y519" i="46"/>
  <c r="Z519" i="46"/>
  <c r="AA519" i="46"/>
  <c r="AC519" i="46"/>
  <c r="AE519" i="46"/>
  <c r="AG519" i="46"/>
  <c r="A520" i="46"/>
  <c r="B520" i="46" s="1"/>
  <c r="F520" i="46" s="1"/>
  <c r="D520" i="46"/>
  <c r="E520" i="46"/>
  <c r="T520" i="46"/>
  <c r="AG520" i="46" s="1"/>
  <c r="W520" i="46"/>
  <c r="X520" i="46"/>
  <c r="Y520" i="46"/>
  <c r="Z520" i="46"/>
  <c r="AA520" i="46"/>
  <c r="AC520" i="46"/>
  <c r="AE520" i="46"/>
  <c r="AM520" i="46"/>
  <c r="A521" i="46"/>
  <c r="B521" i="46" s="1"/>
  <c r="T521" i="46"/>
  <c r="U521" i="46" s="1"/>
  <c r="W521" i="46"/>
  <c r="AC521" i="46" s="1"/>
  <c r="X521" i="46"/>
  <c r="Y521" i="46"/>
  <c r="Z521" i="46"/>
  <c r="AA521" i="46"/>
  <c r="AE521" i="46"/>
  <c r="AG521" i="46"/>
  <c r="AH521" i="46"/>
  <c r="A522" i="46"/>
  <c r="B522" i="46"/>
  <c r="C522" i="46" s="1"/>
  <c r="D522" i="46"/>
  <c r="E522" i="46"/>
  <c r="G522" i="46"/>
  <c r="T522" i="46"/>
  <c r="U522" i="46"/>
  <c r="W522" i="46"/>
  <c r="X522" i="46" s="1"/>
  <c r="Y522" i="46"/>
  <c r="Z522" i="46"/>
  <c r="AA522" i="46"/>
  <c r="AE522" i="46"/>
  <c r="AM522" i="46"/>
  <c r="A523" i="46"/>
  <c r="AM523" i="46" s="1"/>
  <c r="B523" i="46"/>
  <c r="C523" i="46" s="1"/>
  <c r="D523" i="46"/>
  <c r="E523" i="46"/>
  <c r="F523" i="46"/>
  <c r="G523" i="46"/>
  <c r="T523" i="46"/>
  <c r="U523" i="46" s="1"/>
  <c r="W523" i="46"/>
  <c r="X523" i="46"/>
  <c r="Y523" i="46"/>
  <c r="Z523" i="46"/>
  <c r="AA523" i="46"/>
  <c r="AC523" i="46"/>
  <c r="AE523" i="46"/>
  <c r="AG523" i="46"/>
  <c r="AH523" i="46"/>
  <c r="A524" i="46"/>
  <c r="B524" i="46"/>
  <c r="C524" i="46"/>
  <c r="D524" i="46"/>
  <c r="T524" i="46"/>
  <c r="W524" i="46"/>
  <c r="Y524" i="46"/>
  <c r="Z524" i="46"/>
  <c r="AA524" i="46"/>
  <c r="AE524" i="46"/>
  <c r="AM524" i="46"/>
  <c r="A525" i="46"/>
  <c r="T525" i="46"/>
  <c r="AH525" i="46" s="1"/>
  <c r="U525" i="46"/>
  <c r="W525" i="46"/>
  <c r="X525" i="46"/>
  <c r="Y525" i="46"/>
  <c r="Z525" i="46"/>
  <c r="AA525" i="46"/>
  <c r="AC525" i="46"/>
  <c r="AE525" i="46"/>
  <c r="AG525" i="46"/>
  <c r="A526" i="46"/>
  <c r="B526" i="46"/>
  <c r="C526" i="46" s="1"/>
  <c r="D526" i="46"/>
  <c r="T526" i="46"/>
  <c r="AG526" i="46" s="1"/>
  <c r="U526" i="46"/>
  <c r="W526" i="46"/>
  <c r="AC526" i="46" s="1"/>
  <c r="X526" i="46"/>
  <c r="Y526" i="46"/>
  <c r="Z526" i="46"/>
  <c r="AA526" i="46"/>
  <c r="AE526" i="46"/>
  <c r="AH526" i="46"/>
  <c r="AM526" i="46"/>
  <c r="A527" i="46"/>
  <c r="T527" i="46"/>
  <c r="AH527" i="46" s="1"/>
  <c r="U527" i="46"/>
  <c r="W527" i="46"/>
  <c r="X527" i="46" s="1"/>
  <c r="Y527" i="46"/>
  <c r="Z527" i="46"/>
  <c r="AA527" i="46"/>
  <c r="AC527" i="46"/>
  <c r="AE527" i="46"/>
  <c r="AG527" i="46"/>
  <c r="A528" i="46"/>
  <c r="B528" i="46"/>
  <c r="D528" i="46" s="1"/>
  <c r="C528" i="46"/>
  <c r="E528" i="46"/>
  <c r="F528" i="46"/>
  <c r="G528" i="46"/>
  <c r="T528" i="46"/>
  <c r="W528" i="46"/>
  <c r="X528" i="46"/>
  <c r="Y528" i="46"/>
  <c r="Z528" i="46"/>
  <c r="AA528" i="46"/>
  <c r="AC528" i="46"/>
  <c r="AE528" i="46"/>
  <c r="AM528" i="46"/>
  <c r="A529" i="46"/>
  <c r="B529" i="46"/>
  <c r="T529" i="46"/>
  <c r="AG529" i="46" s="1"/>
  <c r="U529" i="46"/>
  <c r="W529" i="46"/>
  <c r="AC529" i="46" s="1"/>
  <c r="Y529" i="46"/>
  <c r="Z529" i="46"/>
  <c r="AA529" i="46"/>
  <c r="AE529" i="46"/>
  <c r="AH529" i="46"/>
  <c r="AM529" i="46"/>
  <c r="A530" i="46"/>
  <c r="AM530" i="46" s="1"/>
  <c r="T530" i="46"/>
  <c r="U530" i="46" s="1"/>
  <c r="W530" i="46"/>
  <c r="X530" i="46" s="1"/>
  <c r="Y530" i="46"/>
  <c r="Z530" i="46"/>
  <c r="AA530" i="46"/>
  <c r="AC530" i="46"/>
  <c r="AE530" i="46"/>
  <c r="AG530" i="46"/>
  <c r="AH530" i="46"/>
  <c r="A531" i="46"/>
  <c r="B531" i="46"/>
  <c r="F531" i="46" s="1"/>
  <c r="C531" i="46"/>
  <c r="D531" i="46"/>
  <c r="E531" i="46"/>
  <c r="G531" i="46"/>
  <c r="T531" i="46"/>
  <c r="AG531" i="46" s="1"/>
  <c r="U531" i="46"/>
  <c r="W531" i="46"/>
  <c r="X531" i="46" s="1"/>
  <c r="Y531" i="46"/>
  <c r="Z531" i="46"/>
  <c r="AA531" i="46"/>
  <c r="AC531" i="46"/>
  <c r="AE531" i="46"/>
  <c r="AH531" i="46"/>
  <c r="AM531" i="46"/>
  <c r="A532" i="46"/>
  <c r="AM532" i="46" s="1"/>
  <c r="B532" i="46"/>
  <c r="T532" i="46"/>
  <c r="U532" i="46"/>
  <c r="W532" i="46"/>
  <c r="AC532" i="46" s="1"/>
  <c r="Y532" i="46"/>
  <c r="Z532" i="46"/>
  <c r="AA532" i="46"/>
  <c r="AE532" i="46"/>
  <c r="AG532" i="46"/>
  <c r="AH532" i="46"/>
  <c r="A533" i="46"/>
  <c r="B533" i="46" s="1"/>
  <c r="F533" i="46"/>
  <c r="G533" i="46"/>
  <c r="T533" i="46"/>
  <c r="U533" i="46" s="1"/>
  <c r="W533" i="46"/>
  <c r="X533" i="46" s="1"/>
  <c r="Y533" i="46"/>
  <c r="Z533" i="46"/>
  <c r="AA533" i="46"/>
  <c r="AC533" i="46"/>
  <c r="AE533" i="46"/>
  <c r="AM533" i="46"/>
  <c r="A534" i="46"/>
  <c r="B534" i="46" s="1"/>
  <c r="G534" i="46" s="1"/>
  <c r="C534" i="46"/>
  <c r="D534" i="46"/>
  <c r="E534" i="46"/>
  <c r="F534" i="46"/>
  <c r="T534" i="46"/>
  <c r="U534" i="46"/>
  <c r="W534" i="46"/>
  <c r="AC534" i="46" s="1"/>
  <c r="Y534" i="46"/>
  <c r="Z534" i="46"/>
  <c r="AA534" i="46"/>
  <c r="AE534" i="46"/>
  <c r="AG534" i="46"/>
  <c r="AH534" i="46"/>
  <c r="AM534" i="46"/>
  <c r="A535" i="46"/>
  <c r="AM535" i="46" s="1"/>
  <c r="B535" i="46"/>
  <c r="C535" i="46"/>
  <c r="G535" i="46"/>
  <c r="T535" i="46"/>
  <c r="U535" i="46"/>
  <c r="W535" i="46"/>
  <c r="X535" i="46"/>
  <c r="Y535" i="46"/>
  <c r="Z535" i="46"/>
  <c r="AA535" i="46"/>
  <c r="AC535" i="46"/>
  <c r="AE535" i="46"/>
  <c r="AG535" i="46"/>
  <c r="AH535" i="46"/>
  <c r="A536" i="46"/>
  <c r="B536" i="46" s="1"/>
  <c r="D536" i="46"/>
  <c r="E536" i="46"/>
  <c r="F536" i="46"/>
  <c r="T536" i="46"/>
  <c r="AG536" i="46" s="1"/>
  <c r="W536" i="46"/>
  <c r="X536" i="46"/>
  <c r="Y536" i="46"/>
  <c r="Z536" i="46"/>
  <c r="AA536" i="46"/>
  <c r="AC536" i="46"/>
  <c r="AE536" i="46"/>
  <c r="AM536" i="46"/>
  <c r="A537" i="46"/>
  <c r="T537" i="46"/>
  <c r="U537" i="46" s="1"/>
  <c r="W537" i="46"/>
  <c r="AC537" i="46" s="1"/>
  <c r="X537" i="46"/>
  <c r="Y537" i="46"/>
  <c r="Z537" i="46"/>
  <c r="AA537" i="46"/>
  <c r="AE537" i="46"/>
  <c r="AG537" i="46"/>
  <c r="AH537" i="46"/>
  <c r="A538" i="46"/>
  <c r="B538" i="46"/>
  <c r="C538" i="46" s="1"/>
  <c r="D538" i="46"/>
  <c r="E538" i="46"/>
  <c r="G538" i="46"/>
  <c r="T538" i="46"/>
  <c r="U538" i="46"/>
  <c r="W538" i="46"/>
  <c r="X538" i="46" s="1"/>
  <c r="Y538" i="46"/>
  <c r="Z538" i="46"/>
  <c r="AA538" i="46"/>
  <c r="AC538" i="46"/>
  <c r="AE538" i="46"/>
  <c r="AM538" i="46"/>
  <c r="A539" i="46"/>
  <c r="AM539" i="46" s="1"/>
  <c r="B539" i="46"/>
  <c r="C539" i="46" s="1"/>
  <c r="D539" i="46"/>
  <c r="E539" i="46"/>
  <c r="F539" i="46"/>
  <c r="G539" i="46"/>
  <c r="T539" i="46"/>
  <c r="U539" i="46" s="1"/>
  <c r="W539" i="46"/>
  <c r="X539" i="46"/>
  <c r="Y539" i="46"/>
  <c r="Z539" i="46"/>
  <c r="AA539" i="46"/>
  <c r="AC539" i="46"/>
  <c r="AE539" i="46"/>
  <c r="AG539" i="46"/>
  <c r="AH539" i="46"/>
  <c r="A540" i="46"/>
  <c r="AM540" i="46" s="1"/>
  <c r="B540" i="46"/>
  <c r="C540" i="46"/>
  <c r="D540" i="46"/>
  <c r="T540" i="46"/>
  <c r="U540" i="46"/>
  <c r="W540" i="46"/>
  <c r="X540" i="46" s="1"/>
  <c r="Y540" i="46"/>
  <c r="Z540" i="46"/>
  <c r="AA540" i="46"/>
  <c r="AE540" i="46"/>
  <c r="A541" i="46"/>
  <c r="T541" i="46"/>
  <c r="AH541" i="46" s="1"/>
  <c r="U541" i="46"/>
  <c r="W541" i="46"/>
  <c r="X541" i="46"/>
  <c r="Y541" i="46"/>
  <c r="Z541" i="46"/>
  <c r="AA541" i="46"/>
  <c r="AC541" i="46"/>
  <c r="AE541" i="46"/>
  <c r="AG541" i="46"/>
  <c r="A542" i="46"/>
  <c r="B542" i="46"/>
  <c r="C542" i="46"/>
  <c r="D542" i="46"/>
  <c r="T542" i="46"/>
  <c r="AG542" i="46" s="1"/>
  <c r="U542" i="46"/>
  <c r="W542" i="46"/>
  <c r="AC542" i="46" s="1"/>
  <c r="X542" i="46"/>
  <c r="Y542" i="46"/>
  <c r="Z542" i="46"/>
  <c r="AA542" i="46"/>
  <c r="AE542" i="46"/>
  <c r="AH542" i="46"/>
  <c r="AM542" i="46"/>
  <c r="A543" i="46"/>
  <c r="T543" i="46"/>
  <c r="AH543" i="46" s="1"/>
  <c r="W543" i="46"/>
  <c r="X543" i="46" s="1"/>
  <c r="Y543" i="46"/>
  <c r="Z543" i="46"/>
  <c r="AA543" i="46"/>
  <c r="AC543" i="46"/>
  <c r="AE543" i="46"/>
  <c r="AG543" i="46"/>
  <c r="A544" i="46"/>
  <c r="B544" i="46"/>
  <c r="D544" i="46" s="1"/>
  <c r="C544" i="46"/>
  <c r="E544" i="46"/>
  <c r="F544" i="46"/>
  <c r="G544" i="46"/>
  <c r="T544" i="46"/>
  <c r="W544" i="46"/>
  <c r="X544" i="46"/>
  <c r="Y544" i="46"/>
  <c r="Z544" i="46"/>
  <c r="AA544" i="46"/>
  <c r="AC544" i="46"/>
  <c r="AE544" i="46"/>
  <c r="AM544" i="46"/>
  <c r="A545" i="46"/>
  <c r="B545" i="46"/>
  <c r="C545" i="46"/>
  <c r="D545" i="46"/>
  <c r="E545" i="46"/>
  <c r="T545" i="46"/>
  <c r="AG545" i="46" s="1"/>
  <c r="U545" i="46"/>
  <c r="W545" i="46"/>
  <c r="AC545" i="46" s="1"/>
  <c r="Y545" i="46"/>
  <c r="Z545" i="46"/>
  <c r="AA545" i="46"/>
  <c r="AE545" i="46"/>
  <c r="AH545" i="46"/>
  <c r="AM545" i="46"/>
  <c r="A546" i="46"/>
  <c r="T546" i="46"/>
  <c r="U546" i="46" s="1"/>
  <c r="W546" i="46"/>
  <c r="X546" i="46" s="1"/>
  <c r="Y546" i="46"/>
  <c r="Z546" i="46"/>
  <c r="AA546" i="46"/>
  <c r="AC546" i="46"/>
  <c r="AE546" i="46"/>
  <c r="AG546" i="46"/>
  <c r="AH546" i="46"/>
  <c r="A547" i="46"/>
  <c r="B547" i="46"/>
  <c r="F547" i="46" s="1"/>
  <c r="C547" i="46"/>
  <c r="D547" i="46"/>
  <c r="E547" i="46"/>
  <c r="G547" i="46"/>
  <c r="T547" i="46"/>
  <c r="AG547" i="46" s="1"/>
  <c r="U547" i="46"/>
  <c r="W547" i="46"/>
  <c r="X547" i="46" s="1"/>
  <c r="Y547" i="46"/>
  <c r="Z547" i="46"/>
  <c r="AA547" i="46"/>
  <c r="AE547" i="46"/>
  <c r="AH547" i="46"/>
  <c r="AM547" i="46"/>
  <c r="A548" i="46"/>
  <c r="AM548" i="46" s="1"/>
  <c r="B548" i="46"/>
  <c r="G548" i="46"/>
  <c r="T548" i="46"/>
  <c r="U548" i="46"/>
  <c r="W548" i="46"/>
  <c r="AC548" i="46" s="1"/>
  <c r="X548" i="46"/>
  <c r="Y548" i="46"/>
  <c r="Z548" i="46"/>
  <c r="AA548" i="46"/>
  <c r="AE548" i="46"/>
  <c r="AG548" i="46"/>
  <c r="AH548" i="46"/>
  <c r="A549" i="46"/>
  <c r="B549" i="46" s="1"/>
  <c r="D549" i="46" s="1"/>
  <c r="G549" i="46"/>
  <c r="T549" i="46"/>
  <c r="U549" i="46"/>
  <c r="W549" i="46"/>
  <c r="X549" i="46"/>
  <c r="Y549" i="46"/>
  <c r="Z549" i="46"/>
  <c r="AA549" i="46"/>
  <c r="AC549" i="46"/>
  <c r="AE549" i="46"/>
  <c r="AM549" i="46"/>
  <c r="A550" i="46"/>
  <c r="B550" i="46" s="1"/>
  <c r="G550" i="46" s="1"/>
  <c r="D550" i="46"/>
  <c r="F550" i="46"/>
  <c r="T550" i="46"/>
  <c r="U550" i="46"/>
  <c r="W550" i="46"/>
  <c r="AC550" i="46" s="1"/>
  <c r="Y550" i="46"/>
  <c r="Z550" i="46"/>
  <c r="AA550" i="46"/>
  <c r="AE550" i="46"/>
  <c r="AG550" i="46"/>
  <c r="AH550" i="46"/>
  <c r="A551" i="46"/>
  <c r="AM551" i="46" s="1"/>
  <c r="T551" i="46"/>
  <c r="U551" i="46"/>
  <c r="W551" i="46"/>
  <c r="X551" i="46"/>
  <c r="Y551" i="46"/>
  <c r="Z551" i="46"/>
  <c r="AA551" i="46"/>
  <c r="AC551" i="46"/>
  <c r="AE551" i="46"/>
  <c r="AG551" i="46"/>
  <c r="AH551" i="46"/>
  <c r="A552" i="46"/>
  <c r="B552" i="46"/>
  <c r="C552" i="46"/>
  <c r="D552" i="46"/>
  <c r="E552" i="46"/>
  <c r="F552" i="46"/>
  <c r="G552" i="46"/>
  <c r="T552" i="46"/>
  <c r="AG552" i="46" s="1"/>
  <c r="W552" i="46"/>
  <c r="Y552" i="46"/>
  <c r="Z552" i="46"/>
  <c r="AA552" i="46"/>
  <c r="AE552" i="46"/>
  <c r="AM552" i="46"/>
  <c r="A553" i="46"/>
  <c r="B553" i="46" s="1"/>
  <c r="T553" i="46"/>
  <c r="U553" i="46" s="1"/>
  <c r="W553" i="46"/>
  <c r="AC553" i="46" s="1"/>
  <c r="X553" i="46"/>
  <c r="Y553" i="46"/>
  <c r="Z553" i="46"/>
  <c r="AA553" i="46"/>
  <c r="AE553" i="46"/>
  <c r="AM553" i="46"/>
  <c r="A554" i="46"/>
  <c r="B554" i="46"/>
  <c r="C554" i="46" s="1"/>
  <c r="D554" i="46"/>
  <c r="E554" i="46"/>
  <c r="G554" i="46"/>
  <c r="T554" i="46"/>
  <c r="U554" i="46"/>
  <c r="W554" i="46"/>
  <c r="X554" i="46" s="1"/>
  <c r="Y554" i="46"/>
  <c r="Z554" i="46"/>
  <c r="AA554" i="46"/>
  <c r="AC554" i="46"/>
  <c r="AE554" i="46"/>
  <c r="AM554" i="46"/>
  <c r="A555" i="46"/>
  <c r="AM555" i="46" s="1"/>
  <c r="B555" i="46"/>
  <c r="C555" i="46" s="1"/>
  <c r="T555" i="46"/>
  <c r="U555" i="46"/>
  <c r="W555" i="46"/>
  <c r="X555" i="46"/>
  <c r="Y555" i="46"/>
  <c r="Z555" i="46"/>
  <c r="AA555" i="46"/>
  <c r="AC555" i="46"/>
  <c r="AE555" i="46"/>
  <c r="AG555" i="46"/>
  <c r="AH555" i="46"/>
  <c r="A556" i="46"/>
  <c r="AM556" i="46" s="1"/>
  <c r="T556" i="46"/>
  <c r="AH556" i="46" s="1"/>
  <c r="U556" i="46"/>
  <c r="W556" i="46"/>
  <c r="X556" i="46" s="1"/>
  <c r="Y556" i="46"/>
  <c r="Z556" i="46"/>
  <c r="AA556" i="46"/>
  <c r="AC556" i="46"/>
  <c r="AE556" i="46"/>
  <c r="AG556" i="46"/>
  <c r="A557" i="46"/>
  <c r="T557" i="46"/>
  <c r="AH557" i="46" s="1"/>
  <c r="U557" i="46"/>
  <c r="W557" i="46"/>
  <c r="X557" i="46"/>
  <c r="Y557" i="46"/>
  <c r="Z557" i="46"/>
  <c r="AA557" i="46"/>
  <c r="AC557" i="46"/>
  <c r="AE557" i="46"/>
  <c r="AG557" i="46"/>
  <c r="A558" i="46"/>
  <c r="B558" i="46"/>
  <c r="C558" i="46"/>
  <c r="D558" i="46"/>
  <c r="T558" i="46"/>
  <c r="AG558" i="46" s="1"/>
  <c r="W558" i="46"/>
  <c r="AC558" i="46" s="1"/>
  <c r="X558" i="46"/>
  <c r="Y558" i="46"/>
  <c r="Z558" i="46"/>
  <c r="AA558" i="46"/>
  <c r="AE558" i="46"/>
  <c r="AH558" i="46"/>
  <c r="AM558" i="46"/>
  <c r="A559" i="46"/>
  <c r="T559" i="46"/>
  <c r="AH559" i="46" s="1"/>
  <c r="U559" i="46"/>
  <c r="W559" i="46"/>
  <c r="X559" i="46" s="1"/>
  <c r="Y559" i="46"/>
  <c r="Z559" i="46"/>
  <c r="AA559" i="46"/>
  <c r="AE559" i="46"/>
  <c r="AG559" i="46"/>
  <c r="A560" i="46"/>
  <c r="B560" i="46"/>
  <c r="C560" i="46"/>
  <c r="E560" i="46"/>
  <c r="T560" i="46"/>
  <c r="W560" i="46"/>
  <c r="X560" i="46"/>
  <c r="Y560" i="46"/>
  <c r="Z560" i="46"/>
  <c r="AA560" i="46"/>
  <c r="AC560" i="46"/>
  <c r="AE560" i="46"/>
  <c r="AH560" i="46"/>
  <c r="AM560" i="46"/>
  <c r="A561" i="46"/>
  <c r="B561" i="46"/>
  <c r="C561" i="46" s="1"/>
  <c r="T561" i="46"/>
  <c r="AG561" i="46" s="1"/>
  <c r="U561" i="46"/>
  <c r="W561" i="46"/>
  <c r="AC561" i="46" s="1"/>
  <c r="X561" i="46"/>
  <c r="Y561" i="46"/>
  <c r="Z561" i="46"/>
  <c r="AA561" i="46"/>
  <c r="AE561" i="46"/>
  <c r="AH561" i="46"/>
  <c r="AM561" i="46"/>
  <c r="A562" i="46"/>
  <c r="AM562" i="46" s="1"/>
  <c r="B562" i="46"/>
  <c r="F562" i="46"/>
  <c r="G562" i="46"/>
  <c r="T562" i="46"/>
  <c r="U562" i="46" s="1"/>
  <c r="W562" i="46"/>
  <c r="X562" i="46" s="1"/>
  <c r="Y562" i="46"/>
  <c r="Z562" i="46"/>
  <c r="AA562" i="46"/>
  <c r="AC562" i="46"/>
  <c r="AE562" i="46"/>
  <c r="A563" i="46"/>
  <c r="B563" i="46"/>
  <c r="F563" i="46" s="1"/>
  <c r="C563" i="46"/>
  <c r="D563" i="46"/>
  <c r="E563" i="46"/>
  <c r="G563" i="46"/>
  <c r="T563" i="46"/>
  <c r="AG563" i="46" s="1"/>
  <c r="U563" i="46"/>
  <c r="W563" i="46"/>
  <c r="X563" i="46" s="1"/>
  <c r="Y563" i="46"/>
  <c r="Z563" i="46"/>
  <c r="AA563" i="46"/>
  <c r="AC563" i="46"/>
  <c r="AE563" i="46"/>
  <c r="AH563" i="46"/>
  <c r="AM563" i="46"/>
  <c r="A564" i="46"/>
  <c r="AM564" i="46" s="1"/>
  <c r="T564" i="46"/>
  <c r="U564" i="46"/>
  <c r="W564" i="46"/>
  <c r="Y564" i="46"/>
  <c r="Z564" i="46"/>
  <c r="AA564" i="46"/>
  <c r="AE564" i="46"/>
  <c r="AG564" i="46"/>
  <c r="AH564" i="46"/>
  <c r="A565" i="46"/>
  <c r="B565" i="46" s="1"/>
  <c r="E565" i="46" s="1"/>
  <c r="T565" i="46"/>
  <c r="AH565" i="46" s="1"/>
  <c r="U565" i="46"/>
  <c r="W565" i="46"/>
  <c r="X565" i="46"/>
  <c r="Y565" i="46"/>
  <c r="Z565" i="46"/>
  <c r="AA565" i="46"/>
  <c r="AC565" i="46"/>
  <c r="AE565" i="46"/>
  <c r="AM565" i="46"/>
  <c r="A566" i="46"/>
  <c r="B566" i="46" s="1"/>
  <c r="G566" i="46" s="1"/>
  <c r="T566" i="46"/>
  <c r="U566" i="46"/>
  <c r="W566" i="46"/>
  <c r="AC566" i="46" s="1"/>
  <c r="Y566" i="46"/>
  <c r="Z566" i="46"/>
  <c r="AA566" i="46"/>
  <c r="AE566" i="46"/>
  <c r="AG566" i="46"/>
  <c r="AH566" i="46"/>
  <c r="A567" i="46"/>
  <c r="AM567" i="46" s="1"/>
  <c r="T567" i="46"/>
  <c r="U567" i="46"/>
  <c r="W567" i="46"/>
  <c r="X567" i="46"/>
  <c r="Y567" i="46"/>
  <c r="Z567" i="46"/>
  <c r="AA567" i="46"/>
  <c r="AC567" i="46"/>
  <c r="AE567" i="46"/>
  <c r="AG567" i="46"/>
  <c r="AH567" i="46"/>
  <c r="A568" i="46"/>
  <c r="B568" i="46"/>
  <c r="G568" i="46" s="1"/>
  <c r="C568" i="46"/>
  <c r="D568" i="46"/>
  <c r="E568" i="46"/>
  <c r="F568" i="46"/>
  <c r="T568" i="46"/>
  <c r="W568" i="46"/>
  <c r="AC568" i="46" s="1"/>
  <c r="Y568" i="46"/>
  <c r="Z568" i="46"/>
  <c r="AA568" i="46"/>
  <c r="AE568" i="46"/>
  <c r="AM568" i="46"/>
  <c r="A569" i="46"/>
  <c r="B569" i="46"/>
  <c r="C569" i="46" s="1"/>
  <c r="T569" i="46"/>
  <c r="U569" i="46" s="1"/>
  <c r="W569" i="46"/>
  <c r="AC569" i="46" s="1"/>
  <c r="X569" i="46"/>
  <c r="Y569" i="46"/>
  <c r="Z569" i="46"/>
  <c r="AA569" i="46"/>
  <c r="AE569" i="46"/>
  <c r="AM569" i="46"/>
  <c r="A570" i="46"/>
  <c r="B570" i="46"/>
  <c r="D570" i="46"/>
  <c r="E570" i="46"/>
  <c r="G570" i="46"/>
  <c r="T570" i="46"/>
  <c r="AG570" i="46" s="1"/>
  <c r="U570" i="46"/>
  <c r="W570" i="46"/>
  <c r="X570" i="46" s="1"/>
  <c r="Y570" i="46"/>
  <c r="Z570" i="46"/>
  <c r="AA570" i="46"/>
  <c r="AC570" i="46"/>
  <c r="AE570" i="46"/>
  <c r="AM570" i="46"/>
  <c r="A571" i="46"/>
  <c r="AM571" i="46" s="1"/>
  <c r="T571" i="46"/>
  <c r="U571" i="46"/>
  <c r="W571" i="46"/>
  <c r="X571" i="46"/>
  <c r="Y571" i="46"/>
  <c r="Z571" i="46"/>
  <c r="AA571" i="46"/>
  <c r="AC571" i="46"/>
  <c r="AE571" i="46"/>
  <c r="AG571" i="46"/>
  <c r="AH571" i="46"/>
  <c r="A572" i="46"/>
  <c r="AM572" i="46" s="1"/>
  <c r="T572" i="46"/>
  <c r="AG572" i="46" s="1"/>
  <c r="W572" i="46"/>
  <c r="X572" i="46" s="1"/>
  <c r="Y572" i="46"/>
  <c r="Z572" i="46"/>
  <c r="AA572" i="46"/>
  <c r="AC572" i="46"/>
  <c r="AE572" i="46"/>
  <c r="A573" i="46"/>
  <c r="T573" i="46"/>
  <c r="AH573" i="46" s="1"/>
  <c r="U573" i="46"/>
  <c r="W573" i="46"/>
  <c r="X573" i="46"/>
  <c r="Y573" i="46"/>
  <c r="Z573" i="46"/>
  <c r="AA573" i="46"/>
  <c r="AC573" i="46"/>
  <c r="AE573" i="46"/>
  <c r="AG573" i="46"/>
  <c r="A574" i="46"/>
  <c r="B574" i="46"/>
  <c r="F574" i="46" s="1"/>
  <c r="C574" i="46"/>
  <c r="D574" i="46"/>
  <c r="T574" i="46"/>
  <c r="AG574" i="46" s="1"/>
  <c r="W574" i="46"/>
  <c r="AC574" i="46" s="1"/>
  <c r="X574" i="46"/>
  <c r="Y574" i="46"/>
  <c r="Z574" i="46"/>
  <c r="AA574" i="46"/>
  <c r="AE574" i="46"/>
  <c r="AH574" i="46"/>
  <c r="AM574" i="46"/>
  <c r="A575" i="46"/>
  <c r="B575" i="46" s="1"/>
  <c r="C575" i="46"/>
  <c r="E575" i="46"/>
  <c r="F575" i="46"/>
  <c r="T575" i="46"/>
  <c r="AH575" i="46" s="1"/>
  <c r="W575" i="46"/>
  <c r="X575" i="46" s="1"/>
  <c r="Y575" i="46"/>
  <c r="Z575" i="46"/>
  <c r="AA575" i="46"/>
  <c r="AC575" i="46"/>
  <c r="AE575" i="46"/>
  <c r="AG575" i="46"/>
  <c r="AM575" i="46"/>
  <c r="A576" i="46"/>
  <c r="B576" i="46"/>
  <c r="D576" i="46" s="1"/>
  <c r="C576" i="46"/>
  <c r="E576" i="46"/>
  <c r="F576" i="46"/>
  <c r="G576" i="46"/>
  <c r="T576" i="46"/>
  <c r="W576" i="46"/>
  <c r="X576" i="46"/>
  <c r="Y576" i="46"/>
  <c r="Z576" i="46"/>
  <c r="AA576" i="46"/>
  <c r="AC576" i="46"/>
  <c r="AE576" i="46"/>
  <c r="AH576" i="46"/>
  <c r="AM576" i="46"/>
  <c r="A577" i="46"/>
  <c r="B577" i="46"/>
  <c r="C577" i="46"/>
  <c r="D577" i="46"/>
  <c r="E577" i="46"/>
  <c r="T577" i="46"/>
  <c r="AG577" i="46" s="1"/>
  <c r="U577" i="46"/>
  <c r="W577" i="46"/>
  <c r="X577" i="46" s="1"/>
  <c r="Y577" i="46"/>
  <c r="Z577" i="46"/>
  <c r="AA577" i="46"/>
  <c r="AC577" i="46"/>
  <c r="AE577" i="46"/>
  <c r="AH577" i="46"/>
  <c r="AM577" i="46"/>
  <c r="A578" i="46"/>
  <c r="AM578" i="46" s="1"/>
  <c r="T578" i="46"/>
  <c r="U578" i="46" s="1"/>
  <c r="W578" i="46"/>
  <c r="X578" i="46" s="1"/>
  <c r="Y578" i="46"/>
  <c r="Z578" i="46"/>
  <c r="AA578" i="46"/>
  <c r="AE578" i="46"/>
  <c r="A579" i="46"/>
  <c r="B579" i="46"/>
  <c r="T579" i="46"/>
  <c r="AG579" i="46" s="1"/>
  <c r="U579" i="46"/>
  <c r="W579" i="46"/>
  <c r="X579" i="46" s="1"/>
  <c r="Y579" i="46"/>
  <c r="Z579" i="46"/>
  <c r="AA579" i="46"/>
  <c r="AE579" i="46"/>
  <c r="AH579" i="46"/>
  <c r="AM579" i="46"/>
  <c r="A580" i="46"/>
  <c r="AM580" i="46" s="1"/>
  <c r="B580" i="46"/>
  <c r="D580" i="46"/>
  <c r="T580" i="46"/>
  <c r="U580" i="46"/>
  <c r="W580" i="46"/>
  <c r="X580" i="46" s="1"/>
  <c r="Y580" i="46"/>
  <c r="Z580" i="46"/>
  <c r="AA580" i="46"/>
  <c r="AE580" i="46"/>
  <c r="AG580" i="46"/>
  <c r="AH580" i="46"/>
  <c r="A581" i="46"/>
  <c r="T581" i="46"/>
  <c r="AH581" i="46" s="1"/>
  <c r="U581" i="46"/>
  <c r="W581" i="46"/>
  <c r="X581" i="46"/>
  <c r="Y581" i="46"/>
  <c r="Z581" i="46"/>
  <c r="AA581" i="46"/>
  <c r="AC581" i="46"/>
  <c r="AE581" i="46"/>
  <c r="AG581" i="46"/>
  <c r="A582" i="46"/>
  <c r="T582" i="46"/>
  <c r="U582" i="46"/>
  <c r="W582" i="46"/>
  <c r="AC582" i="46" s="1"/>
  <c r="Y582" i="46"/>
  <c r="Z582" i="46"/>
  <c r="AA582" i="46"/>
  <c r="AE582" i="46"/>
  <c r="AG582" i="46"/>
  <c r="AH582" i="46"/>
  <c r="A583" i="46"/>
  <c r="B583" i="46" s="1"/>
  <c r="T583" i="46"/>
  <c r="U583" i="46"/>
  <c r="W583" i="46"/>
  <c r="X583" i="46"/>
  <c r="Y583" i="46"/>
  <c r="Z583" i="46"/>
  <c r="AA583" i="46"/>
  <c r="AC583" i="46"/>
  <c r="AE583" i="46"/>
  <c r="AG583" i="46"/>
  <c r="AH583" i="46"/>
  <c r="AM583" i="46"/>
  <c r="A584" i="46"/>
  <c r="B584" i="46"/>
  <c r="G584" i="46" s="1"/>
  <c r="C584" i="46"/>
  <c r="D584" i="46"/>
  <c r="E584" i="46"/>
  <c r="F584" i="46"/>
  <c r="T584" i="46"/>
  <c r="W584" i="46"/>
  <c r="X584" i="46" s="1"/>
  <c r="Y584" i="46"/>
  <c r="Z584" i="46"/>
  <c r="AA584" i="46"/>
  <c r="AE584" i="46"/>
  <c r="AM584" i="46"/>
  <c r="A585" i="46"/>
  <c r="AM585" i="46" s="1"/>
  <c r="T585" i="46"/>
  <c r="U585" i="46" s="1"/>
  <c r="W585" i="46"/>
  <c r="AC585" i="46" s="1"/>
  <c r="X585" i="46"/>
  <c r="Y585" i="46"/>
  <c r="Z585" i="46"/>
  <c r="AA585" i="46"/>
  <c r="AE585" i="46"/>
  <c r="AG585" i="46"/>
  <c r="AH585" i="46"/>
  <c r="A586" i="46"/>
  <c r="B586" i="46"/>
  <c r="D586" i="46"/>
  <c r="E586" i="46"/>
  <c r="T586" i="46"/>
  <c r="AG586" i="46" s="1"/>
  <c r="U586" i="46"/>
  <c r="W586" i="46"/>
  <c r="X586" i="46" s="1"/>
  <c r="Y586" i="46"/>
  <c r="Z586" i="46"/>
  <c r="AA586" i="46"/>
  <c r="AC586" i="46"/>
  <c r="AE586" i="46"/>
  <c r="AH586" i="46"/>
  <c r="AM586" i="46"/>
  <c r="A587" i="46"/>
  <c r="AM587" i="46" s="1"/>
  <c r="B587" i="46"/>
  <c r="C587" i="46" s="1"/>
  <c r="D587" i="46"/>
  <c r="E587" i="46"/>
  <c r="F587" i="46"/>
  <c r="G587" i="46"/>
  <c r="T587" i="46"/>
  <c r="U587" i="46"/>
  <c r="W587" i="46"/>
  <c r="AC587" i="46" s="1"/>
  <c r="X587" i="46"/>
  <c r="Y587" i="46"/>
  <c r="Z587" i="46"/>
  <c r="AA587" i="46"/>
  <c r="AE587" i="46"/>
  <c r="AG587" i="46"/>
  <c r="AH587" i="46"/>
  <c r="A588" i="46"/>
  <c r="AM588" i="46" s="1"/>
  <c r="B588" i="46"/>
  <c r="C588" i="46" s="1"/>
  <c r="D588" i="46"/>
  <c r="T588" i="46"/>
  <c r="U588" i="46"/>
  <c r="W588" i="46"/>
  <c r="X588" i="46" s="1"/>
  <c r="Y588" i="46"/>
  <c r="Z588" i="46"/>
  <c r="AA588" i="46"/>
  <c r="AC588" i="46"/>
  <c r="AE588" i="46"/>
  <c r="AG588" i="46"/>
  <c r="AH588" i="46"/>
  <c r="A589" i="46"/>
  <c r="T589" i="46"/>
  <c r="AH589" i="46" s="1"/>
  <c r="U589" i="46"/>
  <c r="W589" i="46"/>
  <c r="X589" i="46"/>
  <c r="Y589" i="46"/>
  <c r="Z589" i="46"/>
  <c r="AA589" i="46"/>
  <c r="AC589" i="46"/>
  <c r="AE589" i="46"/>
  <c r="AG589" i="46"/>
  <c r="A590" i="46"/>
  <c r="AM590" i="46" s="1"/>
  <c r="B590" i="46"/>
  <c r="C590" i="46"/>
  <c r="D590" i="46"/>
  <c r="F590" i="46"/>
  <c r="T590" i="46"/>
  <c r="U590" i="46" s="1"/>
  <c r="W590" i="46"/>
  <c r="AC590" i="46" s="1"/>
  <c r="X590" i="46"/>
  <c r="Y590" i="46"/>
  <c r="Z590" i="46"/>
  <c r="AA590" i="46"/>
  <c r="AE590" i="46"/>
  <c r="A591" i="46"/>
  <c r="B591" i="46" s="1"/>
  <c r="C591" i="46"/>
  <c r="E591" i="46"/>
  <c r="F591" i="46"/>
  <c r="T591" i="46"/>
  <c r="W591" i="46"/>
  <c r="X591" i="46"/>
  <c r="Y591" i="46"/>
  <c r="Z591" i="46"/>
  <c r="AA591" i="46"/>
  <c r="AC591" i="46"/>
  <c r="AE591" i="46"/>
  <c r="A592" i="46"/>
  <c r="B592" i="46"/>
  <c r="D592" i="46" s="1"/>
  <c r="C592" i="46"/>
  <c r="E592" i="46"/>
  <c r="F592" i="46"/>
  <c r="G592" i="46"/>
  <c r="T592" i="46"/>
  <c r="W592" i="46"/>
  <c r="X592" i="46"/>
  <c r="Y592" i="46"/>
  <c r="Z592" i="46"/>
  <c r="AA592" i="46"/>
  <c r="AC592" i="46"/>
  <c r="AE592" i="46"/>
  <c r="AM592" i="46"/>
  <c r="A593" i="46"/>
  <c r="B593" i="46"/>
  <c r="C593" i="46"/>
  <c r="D593" i="46"/>
  <c r="E593" i="46"/>
  <c r="T593" i="46"/>
  <c r="W593" i="46"/>
  <c r="X593" i="46"/>
  <c r="Y593" i="46"/>
  <c r="Z593" i="46"/>
  <c r="AA593" i="46"/>
  <c r="AC593" i="46"/>
  <c r="AE593" i="46"/>
  <c r="AM593" i="46"/>
  <c r="A594" i="46"/>
  <c r="AM594" i="46" s="1"/>
  <c r="B594" i="46"/>
  <c r="E594" i="46"/>
  <c r="F594" i="46"/>
  <c r="G594" i="46"/>
  <c r="T594" i="46"/>
  <c r="W594" i="46"/>
  <c r="X594" i="46" s="1"/>
  <c r="Y594" i="46"/>
  <c r="Z594" i="46"/>
  <c r="AA594" i="46"/>
  <c r="AC594" i="46"/>
  <c r="AE594" i="46"/>
  <c r="A595" i="46"/>
  <c r="B595" i="46"/>
  <c r="F595" i="46" s="1"/>
  <c r="D595" i="46"/>
  <c r="E595" i="46"/>
  <c r="G595" i="46"/>
  <c r="T595" i="46"/>
  <c r="U595" i="46"/>
  <c r="W595" i="46"/>
  <c r="X595" i="46" s="1"/>
  <c r="Y595" i="46"/>
  <c r="Z595" i="46"/>
  <c r="AA595" i="46"/>
  <c r="AC595" i="46"/>
  <c r="AE595" i="46"/>
  <c r="AM595" i="46"/>
  <c r="A596" i="46"/>
  <c r="AM596" i="46" s="1"/>
  <c r="B596" i="46"/>
  <c r="C596" i="46" s="1"/>
  <c r="E596" i="46"/>
  <c r="F596" i="46"/>
  <c r="G596" i="46"/>
  <c r="T596" i="46"/>
  <c r="U596" i="46"/>
  <c r="W596" i="46"/>
  <c r="X596" i="46" s="1"/>
  <c r="Y596" i="46"/>
  <c r="Z596" i="46"/>
  <c r="AA596" i="46"/>
  <c r="AE596" i="46"/>
  <c r="AG596" i="46"/>
  <c r="AH596" i="46"/>
  <c r="A597" i="46"/>
  <c r="B597" i="46" s="1"/>
  <c r="F597" i="46" s="1"/>
  <c r="T597" i="46"/>
  <c r="W597" i="46"/>
  <c r="X597" i="46"/>
  <c r="Y597" i="46"/>
  <c r="Z597" i="46"/>
  <c r="AA597" i="46"/>
  <c r="AC597" i="46"/>
  <c r="AE597" i="46"/>
  <c r="A598" i="46"/>
  <c r="B598" i="46" s="1"/>
  <c r="G598" i="46" s="1"/>
  <c r="C598" i="46"/>
  <c r="D598" i="46"/>
  <c r="E598" i="46"/>
  <c r="F598" i="46"/>
  <c r="T598" i="46"/>
  <c r="U598" i="46"/>
  <c r="W598" i="46"/>
  <c r="X598" i="46"/>
  <c r="Y598" i="46"/>
  <c r="Z598" i="46"/>
  <c r="AA598" i="46"/>
  <c r="AC598" i="46"/>
  <c r="AE598" i="46"/>
  <c r="AG598" i="46"/>
  <c r="AH598" i="46"/>
  <c r="AM598" i="46"/>
  <c r="A599" i="46"/>
  <c r="B599" i="46"/>
  <c r="C599" i="46" s="1"/>
  <c r="F599" i="46"/>
  <c r="T599" i="46"/>
  <c r="U599" i="46"/>
  <c r="W599" i="46"/>
  <c r="X599" i="46"/>
  <c r="Y599" i="46"/>
  <c r="Z599" i="46"/>
  <c r="AA599" i="46"/>
  <c r="AC599" i="46"/>
  <c r="AE599" i="46"/>
  <c r="AG599" i="46"/>
  <c r="AH599" i="46"/>
  <c r="AM599" i="46"/>
  <c r="A600" i="46"/>
  <c r="B600" i="46"/>
  <c r="G600" i="46" s="1"/>
  <c r="C600" i="46"/>
  <c r="D600" i="46"/>
  <c r="E600" i="46"/>
  <c r="F600" i="46"/>
  <c r="T600" i="46"/>
  <c r="U600" i="46"/>
  <c r="W600" i="46"/>
  <c r="X600" i="46" s="1"/>
  <c r="Y600" i="46"/>
  <c r="Z600" i="46"/>
  <c r="AA600" i="46"/>
  <c r="AE600" i="46"/>
  <c r="AM600" i="46"/>
  <c r="A601" i="46"/>
  <c r="B601" i="46"/>
  <c r="C601" i="46" s="1"/>
  <c r="T601" i="46"/>
  <c r="U601" i="46"/>
  <c r="W601" i="46"/>
  <c r="X601" i="46" s="1"/>
  <c r="Y601" i="46"/>
  <c r="Z601" i="46"/>
  <c r="AA601" i="46"/>
  <c r="AE601" i="46"/>
  <c r="AG601" i="46"/>
  <c r="AH601" i="46"/>
  <c r="AM601" i="46"/>
  <c r="A602" i="46"/>
  <c r="B602" i="46"/>
  <c r="C602" i="46" s="1"/>
  <c r="F602" i="46"/>
  <c r="T602" i="46"/>
  <c r="U602" i="46"/>
  <c r="W602" i="46"/>
  <c r="X602" i="46" s="1"/>
  <c r="Y602" i="46"/>
  <c r="Z602" i="46"/>
  <c r="AA602" i="46"/>
  <c r="AC602" i="46"/>
  <c r="AE602" i="46"/>
  <c r="AG602" i="46"/>
  <c r="AH602" i="46"/>
  <c r="AM602" i="46"/>
  <c r="A603" i="46"/>
  <c r="B603" i="46"/>
  <c r="C603" i="46"/>
  <c r="D603" i="46"/>
  <c r="E603" i="46"/>
  <c r="F603" i="46"/>
  <c r="G603" i="46"/>
  <c r="T603" i="46"/>
  <c r="U603" i="46"/>
  <c r="W603" i="46"/>
  <c r="X603" i="46"/>
  <c r="Y603" i="46"/>
  <c r="Z603" i="46"/>
  <c r="AA603" i="46"/>
  <c r="AC603" i="46"/>
  <c r="AE603" i="46"/>
  <c r="AG603" i="46"/>
  <c r="AH603" i="46"/>
  <c r="AM603" i="46"/>
  <c r="A604" i="46"/>
  <c r="B604" i="46" s="1"/>
  <c r="T604" i="46"/>
  <c r="U604" i="46"/>
  <c r="W604" i="46"/>
  <c r="AC604" i="46" s="1"/>
  <c r="X604" i="46"/>
  <c r="Y604" i="46"/>
  <c r="Z604" i="46"/>
  <c r="AA604" i="46"/>
  <c r="AE604" i="46"/>
  <c r="AG604" i="46"/>
  <c r="AH604" i="46"/>
  <c r="A605" i="46"/>
  <c r="B605" i="46" s="1"/>
  <c r="C605" i="46"/>
  <c r="D605" i="46"/>
  <c r="E605" i="46"/>
  <c r="F605" i="46"/>
  <c r="G605" i="46"/>
  <c r="T605" i="46"/>
  <c r="AH605" i="46" s="1"/>
  <c r="U605" i="46"/>
  <c r="W605" i="46"/>
  <c r="AC605" i="46" s="1"/>
  <c r="Y605" i="46"/>
  <c r="Z605" i="46"/>
  <c r="AA605" i="46"/>
  <c r="AE605" i="46"/>
  <c r="AM605" i="46"/>
  <c r="A606" i="46"/>
  <c r="B606" i="46" s="1"/>
  <c r="G606" i="46" s="1"/>
  <c r="T606" i="46"/>
  <c r="U606" i="46"/>
  <c r="W606" i="46"/>
  <c r="AC606" i="46" s="1"/>
  <c r="Y606" i="46"/>
  <c r="Z606" i="46"/>
  <c r="AA606" i="46"/>
  <c r="AE606" i="46"/>
  <c r="A607" i="46"/>
  <c r="B607" i="46" s="1"/>
  <c r="E607" i="46" s="1"/>
  <c r="F607" i="46"/>
  <c r="G607" i="46"/>
  <c r="T607" i="46"/>
  <c r="U607" i="46" s="1"/>
  <c r="W607" i="46"/>
  <c r="X607" i="46"/>
  <c r="Y607" i="46"/>
  <c r="Z607" i="46"/>
  <c r="AA607" i="46"/>
  <c r="AC607" i="46"/>
  <c r="AE607" i="46"/>
  <c r="AM607" i="46"/>
  <c r="A608" i="46"/>
  <c r="B608" i="46"/>
  <c r="C608" i="46"/>
  <c r="D608" i="46"/>
  <c r="T608" i="46"/>
  <c r="U608" i="46" s="1"/>
  <c r="W608" i="46"/>
  <c r="X608" i="46" s="1"/>
  <c r="Y608" i="46"/>
  <c r="Z608" i="46"/>
  <c r="AA608" i="46"/>
  <c r="AE608" i="46"/>
  <c r="AG608" i="46"/>
  <c r="AH608" i="46"/>
  <c r="AM608" i="46"/>
  <c r="A609" i="46"/>
  <c r="B609" i="46"/>
  <c r="T609" i="46"/>
  <c r="U609" i="46" s="1"/>
  <c r="W609" i="46"/>
  <c r="X609" i="46"/>
  <c r="Y609" i="46"/>
  <c r="Z609" i="46"/>
  <c r="AA609" i="46"/>
  <c r="AC609" i="46"/>
  <c r="AE609" i="46"/>
  <c r="AG609" i="46"/>
  <c r="AH609" i="46"/>
  <c r="AM609" i="46"/>
  <c r="A610" i="46"/>
  <c r="AM610" i="46" s="1"/>
  <c r="T610" i="46"/>
  <c r="U610" i="46"/>
  <c r="W610" i="46"/>
  <c r="X610" i="46"/>
  <c r="Y610" i="46"/>
  <c r="Z610" i="46"/>
  <c r="AA610" i="46"/>
  <c r="AC610" i="46"/>
  <c r="AE610" i="46"/>
  <c r="AG610" i="46"/>
  <c r="AH610" i="46"/>
  <c r="A611" i="46"/>
  <c r="B611" i="46"/>
  <c r="C611" i="46"/>
  <c r="D611" i="46"/>
  <c r="E611" i="46"/>
  <c r="F611" i="46"/>
  <c r="G611" i="46"/>
  <c r="T611" i="46"/>
  <c r="AG611" i="46" s="1"/>
  <c r="U611" i="46"/>
  <c r="W611" i="46"/>
  <c r="X611" i="46"/>
  <c r="Y611" i="46"/>
  <c r="Z611" i="46"/>
  <c r="AA611" i="46"/>
  <c r="AC611" i="46"/>
  <c r="AE611" i="46"/>
  <c r="AM611" i="46"/>
  <c r="A612" i="46"/>
  <c r="B612" i="46" s="1"/>
  <c r="T612" i="46"/>
  <c r="U612" i="46"/>
  <c r="W612" i="46"/>
  <c r="AC612" i="46" s="1"/>
  <c r="Y612" i="46"/>
  <c r="Z612" i="46"/>
  <c r="AA612" i="46"/>
  <c r="AE612" i="46"/>
  <c r="AG612" i="46"/>
  <c r="AH612" i="46"/>
  <c r="A613" i="46"/>
  <c r="B613" i="46" s="1"/>
  <c r="G613" i="46"/>
  <c r="T613" i="46"/>
  <c r="U613" i="46"/>
  <c r="W613" i="46"/>
  <c r="X613" i="46" s="1"/>
  <c r="Y613" i="46"/>
  <c r="Z613" i="46"/>
  <c r="AA613" i="46"/>
  <c r="AE613" i="46"/>
  <c r="A614" i="46"/>
  <c r="B614" i="46"/>
  <c r="C614" i="46"/>
  <c r="D614" i="46"/>
  <c r="E614" i="46"/>
  <c r="F614" i="46"/>
  <c r="G614" i="46"/>
  <c r="T614" i="46"/>
  <c r="U614" i="46"/>
  <c r="W614" i="46"/>
  <c r="X614" i="46"/>
  <c r="Y614" i="46"/>
  <c r="Z614" i="46"/>
  <c r="AA614" i="46"/>
  <c r="AC614" i="46"/>
  <c r="AE614" i="46"/>
  <c r="AG614" i="46"/>
  <c r="AH614" i="46"/>
  <c r="AM614" i="46"/>
  <c r="A615" i="46"/>
  <c r="AM615" i="46" s="1"/>
  <c r="B615" i="46"/>
  <c r="C615" i="46" s="1"/>
  <c r="T615" i="46"/>
  <c r="U615" i="46" s="1"/>
  <c r="W615" i="46"/>
  <c r="X615" i="46"/>
  <c r="Y615" i="46"/>
  <c r="Z615" i="46"/>
  <c r="AA615" i="46"/>
  <c r="AC615" i="46"/>
  <c r="AE615" i="46"/>
  <c r="AG615" i="46"/>
  <c r="AH615" i="46"/>
  <c r="A616" i="46"/>
  <c r="T616" i="46"/>
  <c r="AH616" i="46" s="1"/>
  <c r="W616" i="46"/>
  <c r="X616" i="46" s="1"/>
  <c r="Y616" i="46"/>
  <c r="Z616" i="46"/>
  <c r="AA616" i="46"/>
  <c r="AC616" i="46"/>
  <c r="AE616" i="46"/>
  <c r="AG616" i="46"/>
  <c r="A617" i="46"/>
  <c r="B617" i="46"/>
  <c r="T617" i="46"/>
  <c r="AG617" i="46" s="1"/>
  <c r="U617" i="46"/>
  <c r="W617" i="46"/>
  <c r="AC617" i="46" s="1"/>
  <c r="X617" i="46"/>
  <c r="Y617" i="46"/>
  <c r="Z617" i="46"/>
  <c r="AA617" i="46"/>
  <c r="AE617" i="46"/>
  <c r="AH617" i="46"/>
  <c r="AM617" i="46"/>
  <c r="A618" i="46"/>
  <c r="B618" i="46"/>
  <c r="C618" i="46" s="1"/>
  <c r="G618" i="46"/>
  <c r="T618" i="46"/>
  <c r="U618" i="46" s="1"/>
  <c r="W618" i="46"/>
  <c r="AC618" i="46" s="1"/>
  <c r="X618" i="46"/>
  <c r="Y618" i="46"/>
  <c r="Z618" i="46"/>
  <c r="AA618" i="46"/>
  <c r="AE618" i="46"/>
  <c r="AM618" i="46"/>
  <c r="A619" i="46"/>
  <c r="B619" i="46" s="1"/>
  <c r="E619" i="46" s="1"/>
  <c r="T619" i="46"/>
  <c r="W619" i="46"/>
  <c r="X619" i="46"/>
  <c r="Y619" i="46"/>
  <c r="Z619" i="46"/>
  <c r="AA619" i="46"/>
  <c r="AC619" i="46"/>
  <c r="AE619" i="46"/>
  <c r="A620" i="46"/>
  <c r="B620" i="46"/>
  <c r="C620" i="46"/>
  <c r="D620" i="46"/>
  <c r="E620" i="46"/>
  <c r="T620" i="46"/>
  <c r="U620" i="46"/>
  <c r="W620" i="46"/>
  <c r="X620" i="46" s="1"/>
  <c r="Y620" i="46"/>
  <c r="Z620" i="46"/>
  <c r="AA620" i="46"/>
  <c r="AE620" i="46"/>
  <c r="AG620" i="46"/>
  <c r="AH620" i="46"/>
  <c r="AM620" i="46"/>
  <c r="A621" i="46"/>
  <c r="AM621" i="46" s="1"/>
  <c r="T621" i="46"/>
  <c r="U621" i="46"/>
  <c r="W621" i="46"/>
  <c r="X621" i="46"/>
  <c r="Y621" i="46"/>
  <c r="Z621" i="46"/>
  <c r="AA621" i="46"/>
  <c r="AC621" i="46"/>
  <c r="AE621" i="46"/>
  <c r="AG621" i="46"/>
  <c r="AH621" i="46"/>
  <c r="A622" i="46"/>
  <c r="B622" i="46"/>
  <c r="E622" i="46" s="1"/>
  <c r="C622" i="46"/>
  <c r="D622" i="46"/>
  <c r="F622" i="46"/>
  <c r="G622" i="46"/>
  <c r="T622" i="46"/>
  <c r="AG622" i="46" s="1"/>
  <c r="W622" i="46"/>
  <c r="X622" i="46"/>
  <c r="Y622" i="46"/>
  <c r="Z622" i="46"/>
  <c r="AA622" i="46"/>
  <c r="AC622" i="46"/>
  <c r="AE622" i="46"/>
  <c r="AM622" i="46"/>
  <c r="A623" i="46"/>
  <c r="B623" i="46" s="1"/>
  <c r="T623" i="46"/>
  <c r="U623" i="46" s="1"/>
  <c r="W623" i="46"/>
  <c r="AC623" i="46" s="1"/>
  <c r="Y623" i="46"/>
  <c r="Z623" i="46"/>
  <c r="AA623" i="46"/>
  <c r="AE623" i="46"/>
  <c r="AM623" i="46"/>
  <c r="A624" i="46"/>
  <c r="AM624" i="46" s="1"/>
  <c r="B624" i="46"/>
  <c r="C624" i="46" s="1"/>
  <c r="E624" i="46"/>
  <c r="F624" i="46"/>
  <c r="G624" i="46"/>
  <c r="T624" i="46"/>
  <c r="U624" i="46"/>
  <c r="W624" i="46"/>
  <c r="X624" i="46"/>
  <c r="Y624" i="46"/>
  <c r="Z624" i="46"/>
  <c r="AA624" i="46"/>
  <c r="AC624" i="46"/>
  <c r="AE624" i="46"/>
  <c r="A625" i="46"/>
  <c r="B625" i="46"/>
  <c r="G625" i="46" s="1"/>
  <c r="D625" i="46"/>
  <c r="E625" i="46"/>
  <c r="F625" i="46"/>
  <c r="T625" i="46"/>
  <c r="U625" i="46"/>
  <c r="W625" i="46"/>
  <c r="Y625" i="46"/>
  <c r="Z625" i="46"/>
  <c r="AA625" i="46"/>
  <c r="AE625" i="46"/>
  <c r="AG625" i="46"/>
  <c r="AH625" i="46"/>
  <c r="AM625" i="46"/>
  <c r="A626" i="46"/>
  <c r="AM626" i="46" s="1"/>
  <c r="T626" i="46"/>
  <c r="U626" i="46" s="1"/>
  <c r="W626" i="46"/>
  <c r="X626" i="46" s="1"/>
  <c r="Y626" i="46"/>
  <c r="Z626" i="46"/>
  <c r="AA626" i="46"/>
  <c r="AC626" i="46"/>
  <c r="AE626" i="46"/>
  <c r="AG626" i="46"/>
  <c r="AH626" i="46"/>
  <c r="A627" i="46"/>
  <c r="B627" i="46"/>
  <c r="C627" i="46"/>
  <c r="D627" i="46"/>
  <c r="E627" i="46"/>
  <c r="F627" i="46"/>
  <c r="G627" i="46"/>
  <c r="T627" i="46"/>
  <c r="AG627" i="46" s="1"/>
  <c r="U627" i="46"/>
  <c r="W627" i="46"/>
  <c r="X627" i="46"/>
  <c r="Y627" i="46"/>
  <c r="Z627" i="46"/>
  <c r="AA627" i="46"/>
  <c r="AC627" i="46"/>
  <c r="AE627" i="46"/>
  <c r="AM627" i="46"/>
  <c r="A628" i="46"/>
  <c r="T628" i="46"/>
  <c r="U628" i="46"/>
  <c r="W628" i="46"/>
  <c r="AC628" i="46" s="1"/>
  <c r="X628" i="46"/>
  <c r="Y628" i="46"/>
  <c r="Z628" i="46"/>
  <c r="AA628" i="46"/>
  <c r="AE628" i="46"/>
  <c r="AG628" i="46"/>
  <c r="AH628" i="46"/>
  <c r="A629" i="46"/>
  <c r="B629" i="46" s="1"/>
  <c r="T629" i="46"/>
  <c r="U629" i="46"/>
  <c r="W629" i="46"/>
  <c r="Y629" i="46"/>
  <c r="Z629" i="46"/>
  <c r="AA629" i="46"/>
  <c r="AE629" i="46"/>
  <c r="A630" i="46"/>
  <c r="B630" i="46"/>
  <c r="C630" i="46"/>
  <c r="D630" i="46"/>
  <c r="E630" i="46"/>
  <c r="F630" i="46"/>
  <c r="G630" i="46"/>
  <c r="T630" i="46"/>
  <c r="U630" i="46"/>
  <c r="W630" i="46"/>
  <c r="X630" i="46"/>
  <c r="Y630" i="46"/>
  <c r="Z630" i="46"/>
  <c r="AA630" i="46"/>
  <c r="AC630" i="46"/>
  <c r="AE630" i="46"/>
  <c r="AG630" i="46"/>
  <c r="AH630" i="46"/>
  <c r="AM630" i="46"/>
  <c r="A631" i="46"/>
  <c r="AM631" i="46" s="1"/>
  <c r="B631" i="46"/>
  <c r="D631" i="46" s="1"/>
  <c r="C631" i="46"/>
  <c r="T631" i="46"/>
  <c r="U631" i="46" s="1"/>
  <c r="W631" i="46"/>
  <c r="X631" i="46"/>
  <c r="Y631" i="46"/>
  <c r="Z631" i="46"/>
  <c r="AA631" i="46"/>
  <c r="AC631" i="46"/>
  <c r="AE631" i="46"/>
  <c r="AG631" i="46"/>
  <c r="AH631" i="46"/>
  <c r="A632" i="46"/>
  <c r="T632" i="46"/>
  <c r="W632" i="46"/>
  <c r="X632" i="46" s="1"/>
  <c r="Y632" i="46"/>
  <c r="Z632" i="46"/>
  <c r="AA632" i="46"/>
  <c r="AC632" i="46"/>
  <c r="AE632" i="46"/>
  <c r="A633" i="46"/>
  <c r="B633" i="46"/>
  <c r="E633" i="46" s="1"/>
  <c r="T633" i="46"/>
  <c r="U633" i="46"/>
  <c r="W633" i="46"/>
  <c r="AC633" i="46" s="1"/>
  <c r="X633" i="46"/>
  <c r="Y633" i="46"/>
  <c r="Z633" i="46"/>
  <c r="AA633" i="46"/>
  <c r="AE633" i="46"/>
  <c r="AG633" i="46"/>
  <c r="AH633" i="46"/>
  <c r="AM633" i="46"/>
  <c r="A634" i="46"/>
  <c r="B634" i="46"/>
  <c r="G634" i="46"/>
  <c r="T634" i="46"/>
  <c r="AG634" i="46" s="1"/>
  <c r="W634" i="46"/>
  <c r="X634" i="46"/>
  <c r="Y634" i="46"/>
  <c r="Z634" i="46"/>
  <c r="AA634" i="46"/>
  <c r="AC634" i="46"/>
  <c r="AE634" i="46"/>
  <c r="AH634" i="46"/>
  <c r="AM634" i="46"/>
  <c r="A635" i="46"/>
  <c r="B635" i="46" s="1"/>
  <c r="C635" i="46" s="1"/>
  <c r="E635" i="46"/>
  <c r="F635" i="46"/>
  <c r="G635" i="46"/>
  <c r="T635" i="46"/>
  <c r="W635" i="46"/>
  <c r="X635" i="46"/>
  <c r="Y635" i="46"/>
  <c r="Z635" i="46"/>
  <c r="AA635" i="46"/>
  <c r="AC635" i="46"/>
  <c r="AE635" i="46"/>
  <c r="A636" i="46"/>
  <c r="AM636" i="46" s="1"/>
  <c r="T636" i="46"/>
  <c r="U636" i="46"/>
  <c r="W636" i="46"/>
  <c r="Y636" i="46"/>
  <c r="Z636" i="46"/>
  <c r="AA636" i="46"/>
  <c r="AE636" i="46"/>
  <c r="AG636" i="46"/>
  <c r="AH636" i="46"/>
  <c r="A637" i="46"/>
  <c r="AM637" i="46" s="1"/>
  <c r="B637" i="46"/>
  <c r="F637" i="46" s="1"/>
  <c r="T637" i="46"/>
  <c r="U637" i="46"/>
  <c r="W637" i="46"/>
  <c r="X637" i="46"/>
  <c r="Y637" i="46"/>
  <c r="Z637" i="46"/>
  <c r="AA637" i="46"/>
  <c r="AC637" i="46"/>
  <c r="AE637" i="46"/>
  <c r="AG637" i="46"/>
  <c r="AH637" i="46"/>
  <c r="A638" i="46"/>
  <c r="B638" i="46"/>
  <c r="E638" i="46" s="1"/>
  <c r="C638" i="46"/>
  <c r="D638" i="46"/>
  <c r="F638" i="46"/>
  <c r="G638" i="46"/>
  <c r="T638" i="46"/>
  <c r="AG638" i="46" s="1"/>
  <c r="W638" i="46"/>
  <c r="X638" i="46"/>
  <c r="Y638" i="46"/>
  <c r="Z638" i="46"/>
  <c r="AA638" i="46"/>
  <c r="AC638" i="46"/>
  <c r="AE638" i="46"/>
  <c r="AM638" i="46"/>
  <c r="A639" i="46"/>
  <c r="B639" i="46" s="1"/>
  <c r="C639" i="46" s="1"/>
  <c r="T639" i="46"/>
  <c r="AH639" i="46" s="1"/>
  <c r="U639" i="46"/>
  <c r="W639" i="46"/>
  <c r="AC639" i="46" s="1"/>
  <c r="Y639" i="46"/>
  <c r="Z639" i="46"/>
  <c r="AA639" i="46"/>
  <c r="AE639" i="46"/>
  <c r="A640" i="46"/>
  <c r="AM640" i="46" s="1"/>
  <c r="B640" i="46"/>
  <c r="C640" i="46" s="1"/>
  <c r="E640" i="46"/>
  <c r="F640" i="46"/>
  <c r="G640" i="46"/>
  <c r="T640" i="46"/>
  <c r="U640" i="46"/>
  <c r="W640" i="46"/>
  <c r="X640" i="46"/>
  <c r="Y640" i="46"/>
  <c r="Z640" i="46"/>
  <c r="AA640" i="46"/>
  <c r="AC640" i="46"/>
  <c r="AE640" i="46"/>
  <c r="A641" i="46"/>
  <c r="B641" i="46"/>
  <c r="G641" i="46" s="1"/>
  <c r="D641" i="46"/>
  <c r="E641" i="46"/>
  <c r="F641" i="46"/>
  <c r="T641" i="46"/>
  <c r="U641" i="46"/>
  <c r="W641" i="46"/>
  <c r="AC641" i="46" s="1"/>
  <c r="X641" i="46"/>
  <c r="Y641" i="46"/>
  <c r="Z641" i="46"/>
  <c r="AA641" i="46"/>
  <c r="AE641" i="46"/>
  <c r="AG641" i="46"/>
  <c r="AH641" i="46"/>
  <c r="AM641" i="46"/>
  <c r="A642" i="46"/>
  <c r="B642" i="46" s="1"/>
  <c r="T642" i="46"/>
  <c r="U642" i="46" s="1"/>
  <c r="W642" i="46"/>
  <c r="X642" i="46" s="1"/>
  <c r="Y642" i="46"/>
  <c r="Z642" i="46"/>
  <c r="AA642" i="46"/>
  <c r="AC642" i="46"/>
  <c r="AE642" i="46"/>
  <c r="AM642" i="46"/>
  <c r="A643" i="46"/>
  <c r="B643" i="46"/>
  <c r="C643" i="46"/>
  <c r="D643" i="46"/>
  <c r="E643" i="46"/>
  <c r="F643" i="46"/>
  <c r="G643" i="46"/>
  <c r="T643" i="46"/>
  <c r="AG643" i="46" s="1"/>
  <c r="U643" i="46"/>
  <c r="W643" i="46"/>
  <c r="X643" i="46"/>
  <c r="Y643" i="46"/>
  <c r="Z643" i="46"/>
  <c r="AA643" i="46"/>
  <c r="AC643" i="46"/>
  <c r="AE643" i="46"/>
  <c r="AM643" i="46"/>
  <c r="A644" i="46"/>
  <c r="AM644" i="46" s="1"/>
  <c r="T644" i="46"/>
  <c r="AG644" i="46" s="1"/>
  <c r="U644" i="46"/>
  <c r="W644" i="46"/>
  <c r="AC644" i="46" s="1"/>
  <c r="X644" i="46"/>
  <c r="Y644" i="46"/>
  <c r="Z644" i="46"/>
  <c r="AA644" i="46"/>
  <c r="AE644" i="46"/>
  <c r="A645" i="46"/>
  <c r="B645" i="46" s="1"/>
  <c r="D645" i="46" s="1"/>
  <c r="C645" i="46"/>
  <c r="E645" i="46"/>
  <c r="F645" i="46"/>
  <c r="G645" i="46"/>
  <c r="T645" i="46"/>
  <c r="AH645" i="46" s="1"/>
  <c r="U645" i="46"/>
  <c r="W645" i="46"/>
  <c r="X645" i="46" s="1"/>
  <c r="Y645" i="46"/>
  <c r="Z645" i="46"/>
  <c r="AA645" i="46"/>
  <c r="AC645" i="46"/>
  <c r="AE645" i="46"/>
  <c r="AG645" i="46"/>
  <c r="AM645" i="46"/>
  <c r="A646" i="46"/>
  <c r="B646" i="46"/>
  <c r="C646" i="46"/>
  <c r="D646" i="46"/>
  <c r="E646" i="46"/>
  <c r="F646" i="46"/>
  <c r="G646" i="46"/>
  <c r="T646" i="46"/>
  <c r="U646" i="46"/>
  <c r="W646" i="46"/>
  <c r="X646" i="46"/>
  <c r="Y646" i="46"/>
  <c r="Z646" i="46"/>
  <c r="AA646" i="46"/>
  <c r="AC646" i="46"/>
  <c r="AE646" i="46"/>
  <c r="AG646" i="46"/>
  <c r="AH646" i="46"/>
  <c r="AM646" i="46"/>
  <c r="A647" i="46"/>
  <c r="AM647" i="46" s="1"/>
  <c r="B647" i="46"/>
  <c r="C647" i="46" s="1"/>
  <c r="T647" i="46"/>
  <c r="AG647" i="46" s="1"/>
  <c r="U647" i="46"/>
  <c r="W647" i="46"/>
  <c r="X647" i="46"/>
  <c r="Y647" i="46"/>
  <c r="Z647" i="46"/>
  <c r="AA647" i="46"/>
  <c r="AC647" i="46"/>
  <c r="AE647" i="46"/>
  <c r="A648" i="46"/>
  <c r="T648" i="46"/>
  <c r="W648" i="46"/>
  <c r="X648" i="46" s="1"/>
  <c r="Y648" i="46"/>
  <c r="Z648" i="46"/>
  <c r="AA648" i="46"/>
  <c r="AC648" i="46"/>
  <c r="AE648" i="46"/>
  <c r="AG648" i="46"/>
  <c r="A649" i="46"/>
  <c r="B649" i="46"/>
  <c r="C649" i="46" s="1"/>
  <c r="G649" i="46"/>
  <c r="T649" i="46"/>
  <c r="U649" i="46"/>
  <c r="W649" i="46"/>
  <c r="AC649" i="46" s="1"/>
  <c r="Y649" i="46"/>
  <c r="Z649" i="46"/>
  <c r="AA649" i="46"/>
  <c r="AE649" i="46"/>
  <c r="AG649" i="46"/>
  <c r="AH649" i="46"/>
  <c r="AM649" i="46"/>
  <c r="A650" i="46"/>
  <c r="B650" i="46"/>
  <c r="D650" i="46" s="1"/>
  <c r="G650" i="46"/>
  <c r="T650" i="46"/>
  <c r="AG650" i="46" s="1"/>
  <c r="U650" i="46"/>
  <c r="W650" i="46"/>
  <c r="X650" i="46" s="1"/>
  <c r="Y650" i="46"/>
  <c r="Z650" i="46"/>
  <c r="AA650" i="46"/>
  <c r="AC650" i="46"/>
  <c r="AE650" i="46"/>
  <c r="AH650" i="46"/>
  <c r="AM650" i="46"/>
  <c r="A651" i="46"/>
  <c r="B651" i="46" s="1"/>
  <c r="C651" i="46" s="1"/>
  <c r="T651" i="46"/>
  <c r="W651" i="46"/>
  <c r="X651" i="46"/>
  <c r="Y651" i="46"/>
  <c r="Z651" i="46"/>
  <c r="AA651" i="46"/>
  <c r="AC651" i="46"/>
  <c r="AE651" i="46"/>
  <c r="AG651" i="46"/>
  <c r="AM651" i="46"/>
  <c r="A652" i="46"/>
  <c r="B652" i="46" s="1"/>
  <c r="T652" i="46"/>
  <c r="U652" i="46"/>
  <c r="W652" i="46"/>
  <c r="Y652" i="46"/>
  <c r="Z652" i="46"/>
  <c r="AA652" i="46"/>
  <c r="AE652" i="46"/>
  <c r="AG652" i="46"/>
  <c r="AH652" i="46"/>
  <c r="AM652" i="46"/>
  <c r="A653" i="46"/>
  <c r="AM653" i="46" s="1"/>
  <c r="T653" i="46"/>
  <c r="U653" i="46"/>
  <c r="W653" i="46"/>
  <c r="X653" i="46"/>
  <c r="Y653" i="46"/>
  <c r="Z653" i="46"/>
  <c r="AA653" i="46"/>
  <c r="AC653" i="46"/>
  <c r="AE653" i="46"/>
  <c r="AG653" i="46"/>
  <c r="AH653" i="46"/>
  <c r="A654" i="46"/>
  <c r="B654" i="46"/>
  <c r="E654" i="46" s="1"/>
  <c r="C654" i="46"/>
  <c r="D654" i="46"/>
  <c r="F654" i="46"/>
  <c r="G654" i="46"/>
  <c r="T654" i="46"/>
  <c r="W654" i="46"/>
  <c r="AC654" i="46" s="1"/>
  <c r="X654" i="46"/>
  <c r="Y654" i="46"/>
  <c r="Z654" i="46"/>
  <c r="AA654" i="46"/>
  <c r="AE654" i="46"/>
  <c r="AM654" i="46"/>
  <c r="A655" i="46"/>
  <c r="B655" i="46" s="1"/>
  <c r="C655" i="46"/>
  <c r="E655" i="46"/>
  <c r="G655" i="46"/>
  <c r="T655" i="46"/>
  <c r="AH655" i="46" s="1"/>
  <c r="W655" i="46"/>
  <c r="AC655" i="46" s="1"/>
  <c r="X655" i="46"/>
  <c r="Y655" i="46"/>
  <c r="Z655" i="46"/>
  <c r="AA655" i="46"/>
  <c r="AE655" i="46"/>
  <c r="AG655" i="46"/>
  <c r="A656" i="46"/>
  <c r="AM656" i="46" s="1"/>
  <c r="B656" i="46"/>
  <c r="C656" i="46" s="1"/>
  <c r="E656" i="46"/>
  <c r="F656" i="46"/>
  <c r="G656" i="46"/>
  <c r="T656" i="46"/>
  <c r="AG656" i="46" s="1"/>
  <c r="W656" i="46"/>
  <c r="X656" i="46"/>
  <c r="Y656" i="46"/>
  <c r="Z656" i="46"/>
  <c r="AA656" i="46"/>
  <c r="AC656" i="46"/>
  <c r="AE656" i="46"/>
  <c r="AH656" i="46"/>
  <c r="A657" i="46"/>
  <c r="B657" i="46"/>
  <c r="G657" i="46" s="1"/>
  <c r="D657" i="46"/>
  <c r="E657" i="46"/>
  <c r="F657" i="46"/>
  <c r="T657" i="46"/>
  <c r="U657" i="46"/>
  <c r="W657" i="46"/>
  <c r="X657" i="46"/>
  <c r="Y657" i="46"/>
  <c r="Z657" i="46"/>
  <c r="AA657" i="46"/>
  <c r="AC657" i="46"/>
  <c r="AE657" i="46"/>
  <c r="AG657" i="46"/>
  <c r="AH657" i="46"/>
  <c r="AM657" i="46"/>
  <c r="A658" i="46"/>
  <c r="AM658" i="46" s="1"/>
  <c r="B658" i="46"/>
  <c r="G658" i="46" s="1"/>
  <c r="C658" i="46"/>
  <c r="T658" i="46"/>
  <c r="U658" i="46" s="1"/>
  <c r="W658" i="46"/>
  <c r="X658" i="46" s="1"/>
  <c r="Y658" i="46"/>
  <c r="Z658" i="46"/>
  <c r="AA658" i="46"/>
  <c r="AC658" i="46"/>
  <c r="AE658" i="46"/>
  <c r="AH658" i="46"/>
  <c r="A659" i="46"/>
  <c r="B659" i="46"/>
  <c r="C659" i="46"/>
  <c r="D659" i="46"/>
  <c r="E659" i="46"/>
  <c r="F659" i="46"/>
  <c r="G659" i="46"/>
  <c r="T659" i="46"/>
  <c r="AG659" i="46" s="1"/>
  <c r="U659" i="46"/>
  <c r="W659" i="46"/>
  <c r="X659" i="46"/>
  <c r="Y659" i="46"/>
  <c r="Z659" i="46"/>
  <c r="AA659" i="46"/>
  <c r="AC659" i="46"/>
  <c r="AE659" i="46"/>
  <c r="AM659" i="46"/>
  <c r="A660" i="46"/>
  <c r="AM660" i="46" s="1"/>
  <c r="T660" i="46"/>
  <c r="U660" i="46" s="1"/>
  <c r="W660" i="46"/>
  <c r="AC660" i="46" s="1"/>
  <c r="Y660" i="46"/>
  <c r="Z660" i="46"/>
  <c r="AA660" i="46"/>
  <c r="AE660" i="46"/>
  <c r="A661" i="46"/>
  <c r="B661" i="46" s="1"/>
  <c r="D661" i="46" s="1"/>
  <c r="E661" i="46"/>
  <c r="F661" i="46"/>
  <c r="G661" i="46"/>
  <c r="T661" i="46"/>
  <c r="AH661" i="46" s="1"/>
  <c r="W661" i="46"/>
  <c r="X661" i="46" s="1"/>
  <c r="Y661" i="46"/>
  <c r="Z661" i="46"/>
  <c r="AA661" i="46"/>
  <c r="AC661" i="46"/>
  <c r="AE661" i="46"/>
  <c r="A662" i="46"/>
  <c r="B662" i="46"/>
  <c r="C662" i="46" s="1"/>
  <c r="D662" i="46"/>
  <c r="E662" i="46"/>
  <c r="F662" i="46"/>
  <c r="G662" i="46"/>
  <c r="T662" i="46"/>
  <c r="U662" i="46"/>
  <c r="W662" i="46"/>
  <c r="X662" i="46"/>
  <c r="Y662" i="46"/>
  <c r="Z662" i="46"/>
  <c r="AA662" i="46"/>
  <c r="AC662" i="46"/>
  <c r="AE662" i="46"/>
  <c r="AG662" i="46"/>
  <c r="AH662" i="46"/>
  <c r="AM662" i="46"/>
  <c r="A663" i="46"/>
  <c r="AM663" i="46" s="1"/>
  <c r="T663" i="46"/>
  <c r="U663" i="46" s="1"/>
  <c r="W663" i="46"/>
  <c r="X663" i="46"/>
  <c r="Y663" i="46"/>
  <c r="Z663" i="46"/>
  <c r="AA663" i="46"/>
  <c r="AC663" i="46"/>
  <c r="AE663" i="46"/>
  <c r="A664" i="46"/>
  <c r="T664" i="46"/>
  <c r="W664" i="46"/>
  <c r="X664" i="46" s="1"/>
  <c r="Y664" i="46"/>
  <c r="Z664" i="46"/>
  <c r="AA664" i="46"/>
  <c r="AE664" i="46"/>
  <c r="A665" i="46"/>
  <c r="B665" i="46"/>
  <c r="C665" i="46"/>
  <c r="E665" i="46"/>
  <c r="G665" i="46"/>
  <c r="T665" i="46"/>
  <c r="U665" i="46"/>
  <c r="W665" i="46"/>
  <c r="AC665" i="46" s="1"/>
  <c r="X665" i="46"/>
  <c r="Y665" i="46"/>
  <c r="Z665" i="46"/>
  <c r="AA665" i="46"/>
  <c r="AE665" i="46"/>
  <c r="AG665" i="46"/>
  <c r="AH665" i="46"/>
  <c r="AM665" i="46"/>
  <c r="A666" i="46"/>
  <c r="B666" i="46"/>
  <c r="D666" i="46"/>
  <c r="F666" i="46"/>
  <c r="G666" i="46"/>
  <c r="T666" i="46"/>
  <c r="AG666" i="46" s="1"/>
  <c r="W666" i="46"/>
  <c r="AC666" i="46" s="1"/>
  <c r="X666" i="46"/>
  <c r="Y666" i="46"/>
  <c r="Z666" i="46"/>
  <c r="AA666" i="46"/>
  <c r="AE666" i="46"/>
  <c r="AM666" i="46"/>
  <c r="A667" i="46"/>
  <c r="B667" i="46" s="1"/>
  <c r="C667" i="46" s="1"/>
  <c r="D667" i="46"/>
  <c r="E667" i="46"/>
  <c r="F667" i="46"/>
  <c r="G667" i="46"/>
  <c r="T667" i="46"/>
  <c r="W667" i="46"/>
  <c r="X667" i="46"/>
  <c r="Y667" i="46"/>
  <c r="Z667" i="46"/>
  <c r="AA667" i="46"/>
  <c r="AC667" i="46"/>
  <c r="AE667" i="46"/>
  <c r="AM667" i="46"/>
  <c r="A668" i="46"/>
  <c r="B668" i="46" s="1"/>
  <c r="T668" i="46"/>
  <c r="U668" i="46"/>
  <c r="W668" i="46"/>
  <c r="Y668" i="46"/>
  <c r="Z668" i="46"/>
  <c r="AA668" i="46"/>
  <c r="AE668" i="46"/>
  <c r="AG668" i="46"/>
  <c r="AH668" i="46"/>
  <c r="AM668" i="46"/>
  <c r="A669" i="46"/>
  <c r="AM669" i="46" s="1"/>
  <c r="T669" i="46"/>
  <c r="U669" i="46"/>
  <c r="W669" i="46"/>
  <c r="X669" i="46"/>
  <c r="Y669" i="46"/>
  <c r="Z669" i="46"/>
  <c r="AA669" i="46"/>
  <c r="AC669" i="46"/>
  <c r="AE669" i="46"/>
  <c r="AG669" i="46"/>
  <c r="AH669" i="46"/>
  <c r="A670" i="46"/>
  <c r="B670" i="46"/>
  <c r="E670" i="46" s="1"/>
  <c r="C670" i="46"/>
  <c r="D670" i="46"/>
  <c r="F670" i="46"/>
  <c r="T670" i="46"/>
  <c r="W670" i="46"/>
  <c r="AC670" i="46" s="1"/>
  <c r="Y670" i="46"/>
  <c r="Z670" i="46"/>
  <c r="AA670" i="46"/>
  <c r="AE670" i="46"/>
  <c r="AM670" i="46"/>
  <c r="A671" i="46"/>
  <c r="B671" i="46" s="1"/>
  <c r="E671" i="46" s="1"/>
  <c r="C671" i="46"/>
  <c r="T671" i="46"/>
  <c r="AH671" i="46" s="1"/>
  <c r="U671" i="46"/>
  <c r="W671" i="46"/>
  <c r="X671" i="46"/>
  <c r="Y671" i="46"/>
  <c r="Z671" i="46"/>
  <c r="AA671" i="46"/>
  <c r="AC671" i="46"/>
  <c r="AE671" i="46"/>
  <c r="A672" i="46"/>
  <c r="AM672" i="46" s="1"/>
  <c r="B672" i="46"/>
  <c r="C672" i="46" s="1"/>
  <c r="D672" i="46"/>
  <c r="T672" i="46"/>
  <c r="AH672" i="46" s="1"/>
  <c r="W672" i="46"/>
  <c r="X672" i="46"/>
  <c r="Y672" i="46"/>
  <c r="Z672" i="46"/>
  <c r="AA672" i="46"/>
  <c r="AC672" i="46"/>
  <c r="AE672" i="46"/>
  <c r="A673" i="46"/>
  <c r="B673" i="46"/>
  <c r="G673" i="46" s="1"/>
  <c r="T673" i="46"/>
  <c r="U673" i="46"/>
  <c r="W673" i="46"/>
  <c r="AC673" i="46" s="1"/>
  <c r="X673" i="46"/>
  <c r="Y673" i="46"/>
  <c r="Z673" i="46"/>
  <c r="AA673" i="46"/>
  <c r="AE673" i="46"/>
  <c r="AG673" i="46"/>
  <c r="AH673" i="46"/>
  <c r="AM673" i="46"/>
  <c r="A674" i="46"/>
  <c r="B674" i="46" s="1"/>
  <c r="T674" i="46"/>
  <c r="U674" i="46" s="1"/>
  <c r="W674" i="46"/>
  <c r="AC674" i="46" s="1"/>
  <c r="X674" i="46"/>
  <c r="Y674" i="46"/>
  <c r="Z674" i="46"/>
  <c r="AA674" i="46"/>
  <c r="AE674" i="46"/>
  <c r="AM674" i="46"/>
  <c r="A675" i="46"/>
  <c r="B675" i="46"/>
  <c r="F675" i="46" s="1"/>
  <c r="C675" i="46"/>
  <c r="D675" i="46"/>
  <c r="E675" i="46"/>
  <c r="G675" i="46"/>
  <c r="T675" i="46"/>
  <c r="U675" i="46"/>
  <c r="W675" i="46"/>
  <c r="X675" i="46"/>
  <c r="Y675" i="46"/>
  <c r="Z675" i="46"/>
  <c r="AA675" i="46"/>
  <c r="AC675" i="46"/>
  <c r="AE675" i="46"/>
  <c r="AM675" i="46"/>
  <c r="A676" i="46"/>
  <c r="AM676" i="46" s="1"/>
  <c r="T676" i="46"/>
  <c r="AG676" i="46" s="1"/>
  <c r="W676" i="46"/>
  <c r="AC676" i="46" s="1"/>
  <c r="X676" i="46"/>
  <c r="Y676" i="46"/>
  <c r="Z676" i="46"/>
  <c r="AA676" i="46"/>
  <c r="AE676" i="46"/>
  <c r="A677" i="46"/>
  <c r="AM677" i="46" s="1"/>
  <c r="T677" i="46"/>
  <c r="AG677" i="46" s="1"/>
  <c r="W677" i="46"/>
  <c r="X677" i="46" s="1"/>
  <c r="Y677" i="46"/>
  <c r="Z677" i="46"/>
  <c r="AA677" i="46"/>
  <c r="AE677" i="46"/>
  <c r="A678" i="46"/>
  <c r="B678" i="46"/>
  <c r="C678" i="46"/>
  <c r="D678" i="46"/>
  <c r="E678" i="46"/>
  <c r="F678" i="46"/>
  <c r="G678" i="46"/>
  <c r="T678" i="46"/>
  <c r="U678" i="46"/>
  <c r="W678" i="46"/>
  <c r="X678" i="46" s="1"/>
  <c r="Y678" i="46"/>
  <c r="Z678" i="46"/>
  <c r="AA678" i="46"/>
  <c r="AE678" i="46"/>
  <c r="AG678" i="46"/>
  <c r="AH678" i="46"/>
  <c r="AM678" i="46"/>
  <c r="A679" i="46"/>
  <c r="AM679" i="46" s="1"/>
  <c r="T679" i="46"/>
  <c r="AG679" i="46" s="1"/>
  <c r="W679" i="46"/>
  <c r="X679" i="46"/>
  <c r="Y679" i="46"/>
  <c r="Z679" i="46"/>
  <c r="AA679" i="46"/>
  <c r="AC679" i="46"/>
  <c r="AE679" i="46"/>
  <c r="A680" i="46"/>
  <c r="T680" i="46"/>
  <c r="AH680" i="46" s="1"/>
  <c r="W680" i="46"/>
  <c r="X680" i="46" s="1"/>
  <c r="Y680" i="46"/>
  <c r="Z680" i="46"/>
  <c r="AA680" i="46"/>
  <c r="AC680" i="46"/>
  <c r="AE680" i="46"/>
  <c r="A681" i="46"/>
  <c r="B681" i="46"/>
  <c r="D681" i="46" s="1"/>
  <c r="C681" i="46"/>
  <c r="E681" i="46"/>
  <c r="F681" i="46"/>
  <c r="G681" i="46"/>
  <c r="T681" i="46"/>
  <c r="U681" i="46"/>
  <c r="W681" i="46"/>
  <c r="AC681" i="46" s="1"/>
  <c r="Y681" i="46"/>
  <c r="Z681" i="46"/>
  <c r="AA681" i="46"/>
  <c r="AE681" i="46"/>
  <c r="AG681" i="46"/>
  <c r="AH681" i="46"/>
  <c r="AM681" i="46"/>
  <c r="A682" i="46"/>
  <c r="B682" i="46"/>
  <c r="E682" i="46" s="1"/>
  <c r="D682" i="46"/>
  <c r="G682" i="46"/>
  <c r="T682" i="46"/>
  <c r="AG682" i="46" s="1"/>
  <c r="W682" i="46"/>
  <c r="X682" i="46" s="1"/>
  <c r="Y682" i="46"/>
  <c r="Z682" i="46"/>
  <c r="AA682" i="46"/>
  <c r="AC682" i="46"/>
  <c r="AE682" i="46"/>
  <c r="AM682" i="46"/>
  <c r="A683" i="46"/>
  <c r="B683" i="46" s="1"/>
  <c r="C683" i="46" s="1"/>
  <c r="D683" i="46"/>
  <c r="F683" i="46"/>
  <c r="G683" i="46"/>
  <c r="T683" i="46"/>
  <c r="W683" i="46"/>
  <c r="X683" i="46"/>
  <c r="Y683" i="46"/>
  <c r="Z683" i="46"/>
  <c r="AA683" i="46"/>
  <c r="AC683" i="46"/>
  <c r="AE683" i="46"/>
  <c r="A684" i="46"/>
  <c r="AM684" i="46" s="1"/>
  <c r="T684" i="46"/>
  <c r="AG684" i="46" s="1"/>
  <c r="W684" i="46"/>
  <c r="Y684" i="46"/>
  <c r="Z684" i="46"/>
  <c r="AA684" i="46"/>
  <c r="AE684" i="46"/>
  <c r="A685" i="46"/>
  <c r="AM685" i="46" s="1"/>
  <c r="B685" i="46"/>
  <c r="E685" i="46" s="1"/>
  <c r="F685" i="46"/>
  <c r="T685" i="46"/>
  <c r="U685" i="46"/>
  <c r="W685" i="46"/>
  <c r="X685" i="46" s="1"/>
  <c r="Y685" i="46"/>
  <c r="Z685" i="46"/>
  <c r="AA685" i="46"/>
  <c r="AE685" i="46"/>
  <c r="AG685" i="46"/>
  <c r="AH685" i="46"/>
  <c r="A686" i="46"/>
  <c r="B686" i="46"/>
  <c r="E686" i="46" s="1"/>
  <c r="D686" i="46"/>
  <c r="G686" i="46"/>
  <c r="T686" i="46"/>
  <c r="W686" i="46"/>
  <c r="X686" i="46" s="1"/>
  <c r="Y686" i="46"/>
  <c r="Z686" i="46"/>
  <c r="AA686" i="46"/>
  <c r="AE686" i="46"/>
  <c r="AM686" i="46"/>
  <c r="A687" i="46"/>
  <c r="B687" i="46" s="1"/>
  <c r="F687" i="46" s="1"/>
  <c r="C687" i="46"/>
  <c r="D687" i="46"/>
  <c r="E687" i="46"/>
  <c r="G687" i="46"/>
  <c r="T687" i="46"/>
  <c r="AH687" i="46" s="1"/>
  <c r="U687" i="46"/>
  <c r="W687" i="46"/>
  <c r="X687" i="46" s="1"/>
  <c r="Y687" i="46"/>
  <c r="Z687" i="46"/>
  <c r="AA687" i="46"/>
  <c r="AE687" i="46"/>
  <c r="A688" i="46"/>
  <c r="AM688" i="46" s="1"/>
  <c r="B688" i="46"/>
  <c r="C688" i="46" s="1"/>
  <c r="E688" i="46"/>
  <c r="G688" i="46"/>
  <c r="T688" i="46"/>
  <c r="AG688" i="46" s="1"/>
  <c r="W688" i="46"/>
  <c r="X688" i="46"/>
  <c r="Y688" i="46"/>
  <c r="Z688" i="46"/>
  <c r="AA688" i="46"/>
  <c r="AC688" i="46"/>
  <c r="AE688" i="46"/>
  <c r="A689" i="46"/>
  <c r="B689" i="46" s="1"/>
  <c r="T689" i="46"/>
  <c r="U689" i="46"/>
  <c r="W689" i="46"/>
  <c r="X689" i="46" s="1"/>
  <c r="Y689" i="46"/>
  <c r="Z689" i="46"/>
  <c r="AA689" i="46"/>
  <c r="AC689" i="46"/>
  <c r="AE689" i="46"/>
  <c r="AG689" i="46"/>
  <c r="AH689" i="46"/>
  <c r="A690" i="46"/>
  <c r="AM690" i="46" s="1"/>
  <c r="T690" i="46"/>
  <c r="U690" i="46" s="1"/>
  <c r="W690" i="46"/>
  <c r="X690" i="46" s="1"/>
  <c r="Y690" i="46"/>
  <c r="Z690" i="46"/>
  <c r="AA690" i="46"/>
  <c r="AC690" i="46"/>
  <c r="AE690" i="46"/>
  <c r="AG690" i="46"/>
  <c r="AH690" i="46"/>
  <c r="A691" i="46"/>
  <c r="B691" i="46"/>
  <c r="F691" i="46" s="1"/>
  <c r="C691" i="46"/>
  <c r="D691" i="46"/>
  <c r="E691" i="46"/>
  <c r="G691" i="46"/>
  <c r="T691" i="46"/>
  <c r="U691" i="46" s="1"/>
  <c r="W691" i="46"/>
  <c r="X691" i="46"/>
  <c r="Y691" i="46"/>
  <c r="Z691" i="46"/>
  <c r="AA691" i="46"/>
  <c r="AC691" i="46"/>
  <c r="AE691" i="46"/>
  <c r="AM691" i="46"/>
  <c r="A692" i="46"/>
  <c r="AM692" i="46" s="1"/>
  <c r="T692" i="46"/>
  <c r="U692" i="46" s="1"/>
  <c r="W692" i="46"/>
  <c r="AC692" i="46" s="1"/>
  <c r="X692" i="46"/>
  <c r="Y692" i="46"/>
  <c r="Z692" i="46"/>
  <c r="AA692" i="46"/>
  <c r="AE692" i="46"/>
  <c r="AG692" i="46"/>
  <c r="AH692" i="46"/>
  <c r="A693" i="46"/>
  <c r="B693" i="46" s="1"/>
  <c r="T693" i="46"/>
  <c r="U693" i="46"/>
  <c r="W693" i="46"/>
  <c r="X693" i="46" s="1"/>
  <c r="Y693" i="46"/>
  <c r="Z693" i="46"/>
  <c r="AA693" i="46"/>
  <c r="AE693" i="46"/>
  <c r="AG693" i="46"/>
  <c r="AH693" i="46"/>
  <c r="A694" i="46"/>
  <c r="AM694" i="46" s="1"/>
  <c r="B694" i="46"/>
  <c r="D694" i="46" s="1"/>
  <c r="T694" i="46"/>
  <c r="U694" i="46"/>
  <c r="W694" i="46"/>
  <c r="X694" i="46" s="1"/>
  <c r="Y694" i="46"/>
  <c r="Z694" i="46"/>
  <c r="AA694" i="46"/>
  <c r="AC694" i="46"/>
  <c r="AE694" i="46"/>
  <c r="AG694" i="46"/>
  <c r="AH694" i="46"/>
  <c r="A695" i="46"/>
  <c r="B695" i="46" s="1"/>
  <c r="T695" i="46"/>
  <c r="U695" i="46" s="1"/>
  <c r="W695" i="46"/>
  <c r="X695" i="46"/>
  <c r="Y695" i="46"/>
  <c r="Z695" i="46"/>
  <c r="AA695" i="46"/>
  <c r="AC695" i="46"/>
  <c r="AE695" i="46"/>
  <c r="AG695" i="46"/>
  <c r="AH695" i="46"/>
  <c r="AM695" i="46"/>
  <c r="A696" i="46"/>
  <c r="T696" i="46"/>
  <c r="AH696" i="46" s="1"/>
  <c r="W696" i="46"/>
  <c r="X696" i="46"/>
  <c r="Y696" i="46"/>
  <c r="Z696" i="46"/>
  <c r="AA696" i="46"/>
  <c r="AC696" i="46"/>
  <c r="AE696" i="46"/>
  <c r="AG696" i="46"/>
  <c r="A697" i="46"/>
  <c r="B697" i="46" s="1"/>
  <c r="T697" i="46"/>
  <c r="U697" i="46" s="1"/>
  <c r="W697" i="46"/>
  <c r="AC697" i="46" s="1"/>
  <c r="X697" i="46"/>
  <c r="Y697" i="46"/>
  <c r="Z697" i="46"/>
  <c r="AA697" i="46"/>
  <c r="AE697" i="46"/>
  <c r="AG697" i="46"/>
  <c r="AH697" i="46"/>
  <c r="AM697" i="46"/>
  <c r="A698" i="46"/>
  <c r="B698" i="46"/>
  <c r="C698" i="46" s="1"/>
  <c r="D698" i="46"/>
  <c r="E698" i="46"/>
  <c r="F698" i="46"/>
  <c r="G698" i="46"/>
  <c r="T698" i="46"/>
  <c r="AG698" i="46" s="1"/>
  <c r="U698" i="46"/>
  <c r="W698" i="46"/>
  <c r="X698" i="46" s="1"/>
  <c r="Y698" i="46"/>
  <c r="Z698" i="46"/>
  <c r="AA698" i="46"/>
  <c r="AC698" i="46"/>
  <c r="AE698" i="46"/>
  <c r="AH698" i="46"/>
  <c r="AM698" i="46"/>
  <c r="A699" i="46"/>
  <c r="B699" i="46"/>
  <c r="E699" i="46" s="1"/>
  <c r="C699" i="46"/>
  <c r="D699" i="46"/>
  <c r="G699" i="46"/>
  <c r="T699" i="46"/>
  <c r="U699" i="46" s="1"/>
  <c r="W699" i="46"/>
  <c r="X699" i="46"/>
  <c r="Y699" i="46"/>
  <c r="Z699" i="46"/>
  <c r="AA699" i="46"/>
  <c r="AC699" i="46"/>
  <c r="AE699" i="46"/>
  <c r="AM699" i="46"/>
  <c r="A700" i="46"/>
  <c r="AM700" i="46" s="1"/>
  <c r="B700" i="46"/>
  <c r="C700" i="46" s="1"/>
  <c r="T700" i="46"/>
  <c r="AG700" i="46" s="1"/>
  <c r="W700" i="46"/>
  <c r="X700" i="46" s="1"/>
  <c r="Y700" i="46"/>
  <c r="Z700" i="46"/>
  <c r="AA700" i="46"/>
  <c r="AC700" i="46"/>
  <c r="AE700" i="46"/>
  <c r="AM701" i="46"/>
  <c r="AX702" i="46"/>
  <c r="AZ702" i="46"/>
  <c r="N7" i="42"/>
  <c r="N7" i="22"/>
  <c r="N7" i="18"/>
  <c r="N7" i="39"/>
  <c r="U2" i="39"/>
  <c r="T2" i="39"/>
  <c r="S2" i="39"/>
  <c r="U1" i="39"/>
  <c r="T1" i="39"/>
  <c r="S1" i="39"/>
  <c r="U2" i="18"/>
  <c r="T2" i="18"/>
  <c r="S2" i="18"/>
  <c r="U1" i="18"/>
  <c r="T1" i="18"/>
  <c r="S1" i="18"/>
  <c r="U2" i="22"/>
  <c r="T2" i="22"/>
  <c r="S2" i="22"/>
  <c r="U1" i="22"/>
  <c r="T1" i="22"/>
  <c r="S1" i="22"/>
  <c r="U2" i="42"/>
  <c r="T2" i="42"/>
  <c r="S2" i="42"/>
  <c r="U1" i="42"/>
  <c r="T1" i="42"/>
  <c r="S1" i="42"/>
  <c r="P10" i="39"/>
  <c r="N10" i="39"/>
  <c r="P68" i="39"/>
  <c r="N68" i="39"/>
  <c r="P10" i="18"/>
  <c r="N10" i="18"/>
  <c r="P58" i="18"/>
  <c r="N58" i="18"/>
  <c r="P10" i="22"/>
  <c r="N10" i="22"/>
  <c r="P40" i="22"/>
  <c r="N40" i="22"/>
  <c r="P10" i="42"/>
  <c r="N10" i="42"/>
  <c r="P33" i="42"/>
  <c r="N33" i="42"/>
  <c r="M122" i="39"/>
  <c r="M123" i="39"/>
  <c r="M64" i="39"/>
  <c r="M65" i="39"/>
  <c r="M102" i="18"/>
  <c r="M103" i="18"/>
  <c r="M54" i="18"/>
  <c r="M55" i="18"/>
  <c r="M66" i="22"/>
  <c r="N66" i="22"/>
  <c r="M67" i="22"/>
  <c r="N67" i="22"/>
  <c r="M36" i="22"/>
  <c r="N36" i="22"/>
  <c r="M37" i="22"/>
  <c r="N37" i="22"/>
  <c r="M53" i="42"/>
  <c r="N53" i="42"/>
  <c r="M54" i="42"/>
  <c r="N54" i="42"/>
  <c r="M29" i="42"/>
  <c r="M30" i="42"/>
  <c r="M2" i="39"/>
  <c r="M1" i="39"/>
  <c r="M2" i="18"/>
  <c r="M1" i="18"/>
  <c r="M2" i="22"/>
  <c r="M1" i="22"/>
  <c r="M2" i="42"/>
  <c r="M1" i="42"/>
  <c r="D642" i="46" l="1"/>
  <c r="E642" i="46"/>
  <c r="F642" i="46"/>
  <c r="C642" i="46"/>
  <c r="G642" i="46"/>
  <c r="F652" i="46"/>
  <c r="G652" i="46"/>
  <c r="C652" i="46"/>
  <c r="D652" i="46"/>
  <c r="E652" i="46"/>
  <c r="D583" i="46"/>
  <c r="E583" i="46"/>
  <c r="G583" i="46"/>
  <c r="F583" i="46"/>
  <c r="C583" i="46"/>
  <c r="E695" i="46"/>
  <c r="F695" i="46"/>
  <c r="D695" i="46"/>
  <c r="G695" i="46"/>
  <c r="C695" i="46"/>
  <c r="F668" i="46"/>
  <c r="G668" i="46"/>
  <c r="C668" i="46"/>
  <c r="D668" i="46"/>
  <c r="E668" i="46"/>
  <c r="D674" i="46"/>
  <c r="E674" i="46"/>
  <c r="F674" i="46"/>
  <c r="C674" i="46"/>
  <c r="G674" i="46"/>
  <c r="G689" i="46"/>
  <c r="C689" i="46"/>
  <c r="E689" i="46"/>
  <c r="F689" i="46"/>
  <c r="D689" i="46"/>
  <c r="F693" i="46"/>
  <c r="G693" i="46"/>
  <c r="D693" i="46"/>
  <c r="C693" i="46"/>
  <c r="E693" i="46"/>
  <c r="D697" i="46"/>
  <c r="C697" i="46"/>
  <c r="F697" i="46"/>
  <c r="E697" i="46"/>
  <c r="G697" i="46"/>
  <c r="C694" i="46"/>
  <c r="U688" i="46"/>
  <c r="U684" i="46"/>
  <c r="U683" i="46"/>
  <c r="AH683" i="46"/>
  <c r="U682" i="46"/>
  <c r="U680" i="46"/>
  <c r="U679" i="46"/>
  <c r="U661" i="46"/>
  <c r="B653" i="46"/>
  <c r="B636" i="46"/>
  <c r="C629" i="46"/>
  <c r="D629" i="46"/>
  <c r="E629" i="46"/>
  <c r="F579" i="46"/>
  <c r="E579" i="46"/>
  <c r="G579" i="46"/>
  <c r="D579" i="46"/>
  <c r="AG568" i="46"/>
  <c r="AH568" i="46"/>
  <c r="U568" i="46"/>
  <c r="X532" i="46"/>
  <c r="B530" i="46"/>
  <c r="C486" i="46"/>
  <c r="D486" i="46"/>
  <c r="E486" i="46"/>
  <c r="F486" i="46"/>
  <c r="C637" i="46"/>
  <c r="D637" i="46"/>
  <c r="E637" i="46"/>
  <c r="X668" i="46"/>
  <c r="AC668" i="46"/>
  <c r="E631" i="46"/>
  <c r="F631" i="46"/>
  <c r="G631" i="46"/>
  <c r="C617" i="46"/>
  <c r="D617" i="46"/>
  <c r="E617" i="46"/>
  <c r="F617" i="46"/>
  <c r="G617" i="46"/>
  <c r="X142" i="46"/>
  <c r="AC142" i="46"/>
  <c r="AM693" i="46"/>
  <c r="B692" i="46"/>
  <c r="B690" i="46"/>
  <c r="F688" i="46"/>
  <c r="F686" i="46"/>
  <c r="G685" i="46"/>
  <c r="E683" i="46"/>
  <c r="F682" i="46"/>
  <c r="U677" i="46"/>
  <c r="U676" i="46"/>
  <c r="AG675" i="46"/>
  <c r="AH675" i="46"/>
  <c r="X670" i="46"/>
  <c r="U667" i="46"/>
  <c r="AH667" i="46"/>
  <c r="U666" i="46"/>
  <c r="B663" i="46"/>
  <c r="B660" i="46"/>
  <c r="C657" i="46"/>
  <c r="D656" i="46"/>
  <c r="D655" i="46"/>
  <c r="F655" i="46"/>
  <c r="AG640" i="46"/>
  <c r="AH640" i="46"/>
  <c r="AG624" i="46"/>
  <c r="AH624" i="46"/>
  <c r="B585" i="46"/>
  <c r="AM537" i="46"/>
  <c r="B537" i="46"/>
  <c r="D496" i="46"/>
  <c r="E496" i="46"/>
  <c r="F496" i="46"/>
  <c r="C496" i="46"/>
  <c r="G496" i="46"/>
  <c r="C367" i="46"/>
  <c r="D367" i="46"/>
  <c r="E367" i="46"/>
  <c r="F367" i="46"/>
  <c r="G367" i="46"/>
  <c r="AH664" i="46"/>
  <c r="U664" i="46"/>
  <c r="AH632" i="46"/>
  <c r="U632" i="46"/>
  <c r="B664" i="46"/>
  <c r="AM664" i="46"/>
  <c r="D639" i="46"/>
  <c r="E639" i="46"/>
  <c r="F639" i="46"/>
  <c r="G639" i="46"/>
  <c r="B632" i="46"/>
  <c r="AM632" i="46"/>
  <c r="AG618" i="46"/>
  <c r="AH618" i="46"/>
  <c r="D599" i="46"/>
  <c r="E599" i="46"/>
  <c r="G599" i="46"/>
  <c r="U594" i="46"/>
  <c r="AG594" i="46"/>
  <c r="AH594" i="46"/>
  <c r="C580" i="46"/>
  <c r="E580" i="46"/>
  <c r="G580" i="46"/>
  <c r="F580" i="46"/>
  <c r="AG524" i="46"/>
  <c r="AH524" i="46"/>
  <c r="U524" i="46"/>
  <c r="X511" i="46"/>
  <c r="AC511" i="46"/>
  <c r="D470" i="46"/>
  <c r="E470" i="46"/>
  <c r="F470" i="46"/>
  <c r="G470" i="46"/>
  <c r="C470" i="46"/>
  <c r="B450" i="46"/>
  <c r="D658" i="46"/>
  <c r="E658" i="46"/>
  <c r="F658" i="46"/>
  <c r="X625" i="46"/>
  <c r="AC625" i="46"/>
  <c r="U700" i="46"/>
  <c r="AM689" i="46"/>
  <c r="D688" i="46"/>
  <c r="C686" i="46"/>
  <c r="B684" i="46"/>
  <c r="C682" i="46"/>
  <c r="B680" i="46"/>
  <c r="AM680" i="46"/>
  <c r="B679" i="46"/>
  <c r="U672" i="46"/>
  <c r="AG670" i="46"/>
  <c r="U670" i="46"/>
  <c r="C661" i="46"/>
  <c r="AG613" i="46"/>
  <c r="AH613" i="46"/>
  <c r="X605" i="46"/>
  <c r="AG451" i="46"/>
  <c r="AH451" i="46"/>
  <c r="U451" i="46"/>
  <c r="AH663" i="46"/>
  <c r="AM655" i="46"/>
  <c r="U619" i="46"/>
  <c r="AG619" i="46"/>
  <c r="AH619" i="46"/>
  <c r="C607" i="46"/>
  <c r="D607" i="46"/>
  <c r="D601" i="46"/>
  <c r="F601" i="46"/>
  <c r="G601" i="46"/>
  <c r="E601" i="46"/>
  <c r="X516" i="46"/>
  <c r="AC516" i="46"/>
  <c r="G497" i="46"/>
  <c r="C497" i="46"/>
  <c r="E497" i="46"/>
  <c r="F497" i="46"/>
  <c r="D497" i="46"/>
  <c r="C462" i="46"/>
  <c r="D462" i="46"/>
  <c r="E462" i="46"/>
  <c r="F462" i="46"/>
  <c r="G462" i="46"/>
  <c r="AU5" i="46"/>
  <c r="AU6" i="46"/>
  <c r="AG17" i="46" s="1"/>
  <c r="U14" i="46" s="1"/>
  <c r="C685" i="46"/>
  <c r="D685" i="46"/>
  <c r="AH688" i="46"/>
  <c r="AH679" i="46"/>
  <c r="E673" i="46"/>
  <c r="G672" i="46"/>
  <c r="AG663" i="46"/>
  <c r="AH660" i="46"/>
  <c r="G619" i="46"/>
  <c r="C613" i="46"/>
  <c r="D613" i="46"/>
  <c r="E613" i="46"/>
  <c r="F613" i="46"/>
  <c r="C586" i="46"/>
  <c r="F586" i="46"/>
  <c r="G586" i="46"/>
  <c r="C548" i="46"/>
  <c r="D548" i="46"/>
  <c r="E548" i="46"/>
  <c r="F548" i="46"/>
  <c r="AG540" i="46"/>
  <c r="AH540" i="46"/>
  <c r="B515" i="46"/>
  <c r="AM515" i="46"/>
  <c r="AM496" i="46"/>
  <c r="C411" i="46"/>
  <c r="D411" i="46"/>
  <c r="E411" i="46"/>
  <c r="G411" i="46"/>
  <c r="F411" i="46"/>
  <c r="C623" i="46"/>
  <c r="D623" i="46"/>
  <c r="E623" i="46"/>
  <c r="F623" i="46"/>
  <c r="G623" i="46"/>
  <c r="E700" i="46"/>
  <c r="AM683" i="46"/>
  <c r="D700" i="46"/>
  <c r="F699" i="46"/>
  <c r="AM687" i="46"/>
  <c r="AG683" i="46"/>
  <c r="AH682" i="46"/>
  <c r="B676" i="46"/>
  <c r="D673" i="46"/>
  <c r="F672" i="46"/>
  <c r="G671" i="46"/>
  <c r="C666" i="46"/>
  <c r="E666" i="46"/>
  <c r="D665" i="46"/>
  <c r="F665" i="46"/>
  <c r="AM661" i="46"/>
  <c r="AG660" i="46"/>
  <c r="AG658" i="46"/>
  <c r="X649" i="46"/>
  <c r="AH648" i="46"/>
  <c r="U648" i="46"/>
  <c r="D647" i="46"/>
  <c r="C641" i="46"/>
  <c r="U634" i="46"/>
  <c r="C625" i="46"/>
  <c r="F619" i="46"/>
  <c r="F608" i="46"/>
  <c r="G608" i="46"/>
  <c r="E608" i="46"/>
  <c r="AG595" i="46"/>
  <c r="AH595" i="46"/>
  <c r="D561" i="46"/>
  <c r="D560" i="46"/>
  <c r="G560" i="46"/>
  <c r="F560" i="46"/>
  <c r="D553" i="46"/>
  <c r="E553" i="46"/>
  <c r="F553" i="46"/>
  <c r="C553" i="46"/>
  <c r="G553" i="46"/>
  <c r="AH516" i="46"/>
  <c r="AG516" i="46"/>
  <c r="C468" i="46"/>
  <c r="F468" i="46"/>
  <c r="G468" i="46"/>
  <c r="E468" i="46"/>
  <c r="D468" i="46"/>
  <c r="AG686" i="46"/>
  <c r="U686" i="46"/>
  <c r="AG593" i="46"/>
  <c r="AH593" i="46"/>
  <c r="U593" i="46"/>
  <c r="F673" i="46"/>
  <c r="AC693" i="46"/>
  <c r="U696" i="46"/>
  <c r="AG687" i="46"/>
  <c r="AH686" i="46"/>
  <c r="AH684" i="46"/>
  <c r="AG680" i="46"/>
  <c r="B677" i="46"/>
  <c r="C673" i="46"/>
  <c r="E672" i="46"/>
  <c r="B669" i="46"/>
  <c r="AG661" i="46"/>
  <c r="X652" i="46"/>
  <c r="AC652" i="46"/>
  <c r="B644" i="46"/>
  <c r="AM639" i="46"/>
  <c r="U635" i="46"/>
  <c r="AG635" i="46"/>
  <c r="AH635" i="46"/>
  <c r="C633" i="46"/>
  <c r="D633" i="46"/>
  <c r="F633" i="46"/>
  <c r="G633" i="46"/>
  <c r="B626" i="46"/>
  <c r="E604" i="46"/>
  <c r="C604" i="46"/>
  <c r="D604" i="46"/>
  <c r="F604" i="46"/>
  <c r="G604" i="46"/>
  <c r="E588" i="46"/>
  <c r="F588" i="46"/>
  <c r="G588" i="46"/>
  <c r="B581" i="46"/>
  <c r="AM581" i="46"/>
  <c r="X566" i="46"/>
  <c r="X550" i="46"/>
  <c r="AG549" i="46"/>
  <c r="AH549" i="46"/>
  <c r="U651" i="46"/>
  <c r="AH651" i="46"/>
  <c r="E647" i="46"/>
  <c r="F647" i="46"/>
  <c r="G647" i="46"/>
  <c r="AG639" i="46"/>
  <c r="X636" i="46"/>
  <c r="AC636" i="46"/>
  <c r="C619" i="46"/>
  <c r="D619" i="46"/>
  <c r="E615" i="46"/>
  <c r="F615" i="46"/>
  <c r="G615" i="46"/>
  <c r="D615" i="46"/>
  <c r="F561" i="46"/>
  <c r="G561" i="46"/>
  <c r="E561" i="46"/>
  <c r="AM475" i="46"/>
  <c r="B475" i="46"/>
  <c r="AC685" i="46"/>
  <c r="D671" i="46"/>
  <c r="F671" i="46"/>
  <c r="AG667" i="46"/>
  <c r="AH666" i="46"/>
  <c r="G651" i="46"/>
  <c r="B648" i="46"/>
  <c r="AM648" i="46"/>
  <c r="C634" i="46"/>
  <c r="D634" i="46"/>
  <c r="E634" i="46"/>
  <c r="F634" i="46"/>
  <c r="AG632" i="46"/>
  <c r="X629" i="46"/>
  <c r="AC629" i="46"/>
  <c r="B628" i="46"/>
  <c r="AM628" i="46"/>
  <c r="F609" i="46"/>
  <c r="D609" i="46"/>
  <c r="E609" i="46"/>
  <c r="G609" i="46"/>
  <c r="C609" i="46"/>
  <c r="F529" i="46"/>
  <c r="G529" i="46"/>
  <c r="D529" i="46"/>
  <c r="E529" i="46"/>
  <c r="C529" i="46"/>
  <c r="AC686" i="46"/>
  <c r="AH674" i="46"/>
  <c r="G694" i="46"/>
  <c r="AG654" i="46"/>
  <c r="AH654" i="46"/>
  <c r="U654" i="46"/>
  <c r="B582" i="46"/>
  <c r="AM582" i="46"/>
  <c r="C562" i="46"/>
  <c r="D562" i="46"/>
  <c r="E562" i="46"/>
  <c r="AM546" i="46"/>
  <c r="B546" i="46"/>
  <c r="B559" i="46"/>
  <c r="AM559" i="46"/>
  <c r="AG664" i="46"/>
  <c r="AC687" i="46"/>
  <c r="AH677" i="46"/>
  <c r="AH676" i="46"/>
  <c r="AH700" i="46"/>
  <c r="AH699" i="46"/>
  <c r="F694" i="46"/>
  <c r="AG672" i="46"/>
  <c r="AM671" i="46"/>
  <c r="AH670" i="46"/>
  <c r="X660" i="46"/>
  <c r="E651" i="46"/>
  <c r="F650" i="46"/>
  <c r="E649" i="46"/>
  <c r="AH647" i="46"/>
  <c r="AH642" i="46"/>
  <c r="D635" i="46"/>
  <c r="AG629" i="46"/>
  <c r="AH629" i="46"/>
  <c r="F620" i="46"/>
  <c r="G620" i="46"/>
  <c r="B616" i="46"/>
  <c r="AM616" i="46"/>
  <c r="AG606" i="46"/>
  <c r="AH606" i="46"/>
  <c r="E597" i="46"/>
  <c r="C597" i="46"/>
  <c r="D597" i="46"/>
  <c r="C612" i="46"/>
  <c r="D612" i="46"/>
  <c r="E612" i="46"/>
  <c r="F612" i="46"/>
  <c r="G612" i="46"/>
  <c r="F700" i="46"/>
  <c r="G700" i="46"/>
  <c r="AG674" i="46"/>
  <c r="AC664" i="46"/>
  <c r="F651" i="46"/>
  <c r="AG699" i="46"/>
  <c r="B696" i="46"/>
  <c r="AM696" i="46"/>
  <c r="E694" i="46"/>
  <c r="AG691" i="46"/>
  <c r="AH691" i="46"/>
  <c r="AC677" i="46"/>
  <c r="AG671" i="46"/>
  <c r="U656" i="46"/>
  <c r="U655" i="46"/>
  <c r="D651" i="46"/>
  <c r="AH644" i="46"/>
  <c r="AG642" i="46"/>
  <c r="G629" i="46"/>
  <c r="X623" i="46"/>
  <c r="B621" i="46"/>
  <c r="X612" i="46"/>
  <c r="AG597" i="46"/>
  <c r="AH597" i="46"/>
  <c r="U597" i="46"/>
  <c r="AH591" i="46"/>
  <c r="AG591" i="46"/>
  <c r="U591" i="46"/>
  <c r="X568" i="46"/>
  <c r="AC552" i="46"/>
  <c r="X552" i="46"/>
  <c r="AG623" i="46"/>
  <c r="AH623" i="46"/>
  <c r="AZ3" i="46"/>
  <c r="AH4" i="46"/>
  <c r="AC678" i="46"/>
  <c r="X684" i="46"/>
  <c r="AC684" i="46"/>
  <c r="X681" i="46"/>
  <c r="C650" i="46"/>
  <c r="E650" i="46"/>
  <c r="D649" i="46"/>
  <c r="F649" i="46"/>
  <c r="X639" i="46"/>
  <c r="G637" i="46"/>
  <c r="F629" i="46"/>
  <c r="C606" i="46"/>
  <c r="D606" i="46"/>
  <c r="E606" i="46"/>
  <c r="F606" i="46"/>
  <c r="G597" i="46"/>
  <c r="C579" i="46"/>
  <c r="AC564" i="46"/>
  <c r="X564" i="46"/>
  <c r="D521" i="46"/>
  <c r="E521" i="46"/>
  <c r="F521" i="46"/>
  <c r="G521" i="46"/>
  <c r="C521" i="46"/>
  <c r="G486" i="46"/>
  <c r="U592" i="46"/>
  <c r="AG592" i="46"/>
  <c r="E514" i="46"/>
  <c r="F514" i="46"/>
  <c r="G514" i="46"/>
  <c r="D499" i="46"/>
  <c r="E499" i="46"/>
  <c r="G499" i="46"/>
  <c r="E590" i="46"/>
  <c r="G590" i="46"/>
  <c r="B589" i="46"/>
  <c r="AM589" i="46"/>
  <c r="AH578" i="46"/>
  <c r="E524" i="46"/>
  <c r="F524" i="46"/>
  <c r="G524" i="46"/>
  <c r="AM521" i="46"/>
  <c r="U517" i="46"/>
  <c r="AG517" i="46"/>
  <c r="AH517" i="46"/>
  <c r="AG490" i="46"/>
  <c r="AH490" i="46"/>
  <c r="G481" i="46"/>
  <c r="C481" i="46"/>
  <c r="D481" i="46"/>
  <c r="E481" i="46"/>
  <c r="F481" i="46"/>
  <c r="B418" i="46"/>
  <c r="AM418" i="46"/>
  <c r="D640" i="46"/>
  <c r="AM635" i="46"/>
  <c r="D624" i="46"/>
  <c r="AM619" i="46"/>
  <c r="F618" i="46"/>
  <c r="C594" i="46"/>
  <c r="D594" i="46"/>
  <c r="F593" i="46"/>
  <c r="G593" i="46"/>
  <c r="D591" i="46"/>
  <c r="G591" i="46"/>
  <c r="AG578" i="46"/>
  <c r="F566" i="46"/>
  <c r="G565" i="46"/>
  <c r="F549" i="46"/>
  <c r="E540" i="46"/>
  <c r="F540" i="46"/>
  <c r="G540" i="46"/>
  <c r="C532" i="46"/>
  <c r="D532" i="46"/>
  <c r="E532" i="46"/>
  <c r="F532" i="46"/>
  <c r="G532" i="46"/>
  <c r="AG511" i="46"/>
  <c r="AH511" i="46"/>
  <c r="F510" i="46"/>
  <c r="B505" i="46"/>
  <c r="AM505" i="46"/>
  <c r="E501" i="46"/>
  <c r="F501" i="46"/>
  <c r="G501" i="46"/>
  <c r="AG485" i="46"/>
  <c r="G465" i="46"/>
  <c r="E465" i="46"/>
  <c r="F465" i="46"/>
  <c r="D465" i="46"/>
  <c r="AC452" i="46"/>
  <c r="X452" i="46"/>
  <c r="D439" i="46"/>
  <c r="E439" i="46"/>
  <c r="F439" i="46"/>
  <c r="C439" i="46"/>
  <c r="G439" i="46"/>
  <c r="U638" i="46"/>
  <c r="U622" i="46"/>
  <c r="AC620" i="46"/>
  <c r="E618" i="46"/>
  <c r="AH607" i="46"/>
  <c r="AC601" i="46"/>
  <c r="AC600" i="46"/>
  <c r="AM597" i="46"/>
  <c r="D596" i="46"/>
  <c r="C595" i="46"/>
  <c r="AC584" i="46"/>
  <c r="U572" i="46"/>
  <c r="G569" i="46"/>
  <c r="E566" i="46"/>
  <c r="F565" i="46"/>
  <c r="B564" i="46"/>
  <c r="AG554" i="46"/>
  <c r="AH554" i="46"/>
  <c r="E550" i="46"/>
  <c r="X534" i="46"/>
  <c r="C490" i="46"/>
  <c r="D490" i="46"/>
  <c r="E490" i="46"/>
  <c r="F490" i="46"/>
  <c r="E469" i="46"/>
  <c r="F469" i="46"/>
  <c r="G469" i="46"/>
  <c r="D469" i="46"/>
  <c r="B460" i="46"/>
  <c r="AM629" i="46"/>
  <c r="D618" i="46"/>
  <c r="AM613" i="46"/>
  <c r="AC608" i="46"/>
  <c r="AG607" i="46"/>
  <c r="AM591" i="46"/>
  <c r="AH590" i="46"/>
  <c r="AC580" i="46"/>
  <c r="AC579" i="46"/>
  <c r="AC578" i="46"/>
  <c r="E569" i="46"/>
  <c r="D566" i="46"/>
  <c r="D565" i="46"/>
  <c r="AC559" i="46"/>
  <c r="C549" i="46"/>
  <c r="E549" i="46"/>
  <c r="B541" i="46"/>
  <c r="AM541" i="46"/>
  <c r="AG533" i="46"/>
  <c r="AH533" i="46"/>
  <c r="D510" i="46"/>
  <c r="C510" i="46"/>
  <c r="AH488" i="46"/>
  <c r="AG488" i="46"/>
  <c r="F476" i="46"/>
  <c r="C476" i="46"/>
  <c r="D476" i="46"/>
  <c r="E476" i="46"/>
  <c r="G476" i="46"/>
  <c r="D466" i="46"/>
  <c r="G466" i="46"/>
  <c r="E466" i="46"/>
  <c r="F466" i="46"/>
  <c r="C466" i="46"/>
  <c r="G670" i="46"/>
  <c r="U616" i="46"/>
  <c r="AM606" i="46"/>
  <c r="AH592" i="46"/>
  <c r="AG590" i="46"/>
  <c r="U574" i="46"/>
  <c r="B567" i="46"/>
  <c r="C566" i="46"/>
  <c r="C565" i="46"/>
  <c r="AH562" i="46"/>
  <c r="G555" i="46"/>
  <c r="B551" i="46"/>
  <c r="C550" i="46"/>
  <c r="AC547" i="46"/>
  <c r="X545" i="46"/>
  <c r="U543" i="46"/>
  <c r="E542" i="46"/>
  <c r="F542" i="46"/>
  <c r="G542" i="46"/>
  <c r="B525" i="46"/>
  <c r="AM525" i="46"/>
  <c r="AC522" i="46"/>
  <c r="U519" i="46"/>
  <c r="E511" i="46"/>
  <c r="F511" i="46"/>
  <c r="G511" i="46"/>
  <c r="X495" i="46"/>
  <c r="AM448" i="46"/>
  <c r="B448" i="46"/>
  <c r="D569" i="46"/>
  <c r="F569" i="46"/>
  <c r="AG562" i="46"/>
  <c r="F555" i="46"/>
  <c r="U544" i="46"/>
  <c r="AG544" i="46"/>
  <c r="AH544" i="46"/>
  <c r="E526" i="46"/>
  <c r="F526" i="46"/>
  <c r="G526" i="46"/>
  <c r="F518" i="46"/>
  <c r="D502" i="46"/>
  <c r="E502" i="46"/>
  <c r="F502" i="46"/>
  <c r="G502" i="46"/>
  <c r="B473" i="46"/>
  <c r="AM473" i="46"/>
  <c r="X454" i="46"/>
  <c r="AC454" i="46"/>
  <c r="AG430" i="46"/>
  <c r="AH430" i="46"/>
  <c r="U430" i="46"/>
  <c r="F426" i="46"/>
  <c r="D426" i="46"/>
  <c r="E426" i="46"/>
  <c r="G426" i="46"/>
  <c r="AM612" i="46"/>
  <c r="U576" i="46"/>
  <c r="AG576" i="46"/>
  <c r="U575" i="46"/>
  <c r="B572" i="46"/>
  <c r="C570" i="46"/>
  <c r="F570" i="46"/>
  <c r="AM566" i="46"/>
  <c r="U558" i="46"/>
  <c r="E555" i="46"/>
  <c r="AM550" i="46"/>
  <c r="C533" i="46"/>
  <c r="D533" i="46"/>
  <c r="E533" i="46"/>
  <c r="X529" i="46"/>
  <c r="G519" i="46"/>
  <c r="E518" i="46"/>
  <c r="G512" i="46"/>
  <c r="E493" i="46"/>
  <c r="X485" i="46"/>
  <c r="AC485" i="46"/>
  <c r="D482" i="46"/>
  <c r="G482" i="46"/>
  <c r="C482" i="46"/>
  <c r="E482" i="46"/>
  <c r="F482" i="46"/>
  <c r="AC613" i="46"/>
  <c r="AG605" i="46"/>
  <c r="AM604" i="46"/>
  <c r="G602" i="46"/>
  <c r="AC596" i="46"/>
  <c r="X582" i="46"/>
  <c r="B571" i="46"/>
  <c r="AG565" i="46"/>
  <c r="B556" i="46"/>
  <c r="D555" i="46"/>
  <c r="B543" i="46"/>
  <c r="AM543" i="46"/>
  <c r="U528" i="46"/>
  <c r="AG528" i="46"/>
  <c r="AH528" i="46"/>
  <c r="U507" i="46"/>
  <c r="AH507" i="46"/>
  <c r="U485" i="46"/>
  <c r="AG584" i="46"/>
  <c r="AH584" i="46"/>
  <c r="U584" i="46"/>
  <c r="B573" i="46"/>
  <c r="AM573" i="46"/>
  <c r="AC540" i="46"/>
  <c r="B527" i="46"/>
  <c r="AM527" i="46"/>
  <c r="D519" i="46"/>
  <c r="E519" i="46"/>
  <c r="F519" i="46"/>
  <c r="G518" i="46"/>
  <c r="C518" i="46"/>
  <c r="C512" i="46"/>
  <c r="D512" i="46"/>
  <c r="E512" i="46"/>
  <c r="AG508" i="46"/>
  <c r="AH508" i="46"/>
  <c r="D506" i="46"/>
  <c r="E506" i="46"/>
  <c r="F506" i="46"/>
  <c r="G506" i="46"/>
  <c r="C493" i="46"/>
  <c r="F493" i="46"/>
  <c r="G493" i="46"/>
  <c r="AM461" i="46"/>
  <c r="B461" i="46"/>
  <c r="AH638" i="46"/>
  <c r="AH622" i="46"/>
  <c r="E602" i="46"/>
  <c r="AG600" i="46"/>
  <c r="AH600" i="46"/>
  <c r="E574" i="46"/>
  <c r="G574" i="46"/>
  <c r="AH569" i="46"/>
  <c r="B557" i="46"/>
  <c r="AM557" i="46"/>
  <c r="AH553" i="46"/>
  <c r="D535" i="46"/>
  <c r="E535" i="46"/>
  <c r="F535" i="46"/>
  <c r="C520" i="46"/>
  <c r="G520" i="46"/>
  <c r="E503" i="46"/>
  <c r="C503" i="46"/>
  <c r="D503" i="46"/>
  <c r="F503" i="46"/>
  <c r="G503" i="46"/>
  <c r="AH489" i="46"/>
  <c r="AG489" i="46"/>
  <c r="X438" i="46"/>
  <c r="AC438" i="46"/>
  <c r="AG437" i="46"/>
  <c r="AH437" i="46"/>
  <c r="C436" i="46"/>
  <c r="D436" i="46"/>
  <c r="E436" i="46"/>
  <c r="G436" i="46"/>
  <c r="AH659" i="46"/>
  <c r="AH643" i="46"/>
  <c r="AH627" i="46"/>
  <c r="AH611" i="46"/>
  <c r="D602" i="46"/>
  <c r="AH572" i="46"/>
  <c r="AH570" i="46"/>
  <c r="AG569" i="46"/>
  <c r="U560" i="46"/>
  <c r="AG560" i="46"/>
  <c r="E558" i="46"/>
  <c r="F558" i="46"/>
  <c r="G558" i="46"/>
  <c r="AG553" i="46"/>
  <c r="C536" i="46"/>
  <c r="G536" i="46"/>
  <c r="AG522" i="46"/>
  <c r="AH522" i="46"/>
  <c r="D514" i="46"/>
  <c r="F499" i="46"/>
  <c r="B459" i="46"/>
  <c r="AM459" i="46"/>
  <c r="F449" i="46"/>
  <c r="G449" i="46"/>
  <c r="D449" i="46"/>
  <c r="E449" i="46"/>
  <c r="C449" i="46"/>
  <c r="F410" i="46"/>
  <c r="G410" i="46"/>
  <c r="E410" i="46"/>
  <c r="D410" i="46"/>
  <c r="C410" i="46"/>
  <c r="B610" i="46"/>
  <c r="X606" i="46"/>
  <c r="B578" i="46"/>
  <c r="F577" i="46"/>
  <c r="G577" i="46"/>
  <c r="D575" i="46"/>
  <c r="G575" i="46"/>
  <c r="F545" i="46"/>
  <c r="G545" i="46"/>
  <c r="AG538" i="46"/>
  <c r="AH538" i="46"/>
  <c r="X524" i="46"/>
  <c r="AC524" i="46"/>
  <c r="C514" i="46"/>
  <c r="U509" i="46"/>
  <c r="AG509" i="46"/>
  <c r="AH509" i="46"/>
  <c r="C499" i="46"/>
  <c r="E471" i="46"/>
  <c r="C471" i="46"/>
  <c r="D471" i="46"/>
  <c r="F471" i="46"/>
  <c r="G471" i="46"/>
  <c r="D467" i="46"/>
  <c r="E467" i="46"/>
  <c r="F467" i="46"/>
  <c r="B441" i="46"/>
  <c r="AM441" i="46"/>
  <c r="C395" i="46"/>
  <c r="D395" i="46"/>
  <c r="E395" i="46"/>
  <c r="AC332" i="46"/>
  <c r="X332" i="46"/>
  <c r="C494" i="46"/>
  <c r="D494" i="46"/>
  <c r="D491" i="46"/>
  <c r="D488" i="46"/>
  <c r="D487" i="46"/>
  <c r="AG484" i="46"/>
  <c r="AH484" i="46"/>
  <c r="AG475" i="46"/>
  <c r="AG472" i="46"/>
  <c r="AH460" i="46"/>
  <c r="AG452" i="46"/>
  <c r="AH452" i="46"/>
  <c r="AH448" i="46"/>
  <c r="AG423" i="46"/>
  <c r="U423" i="46"/>
  <c r="AH423" i="46"/>
  <c r="AG419" i="46"/>
  <c r="AH419" i="46"/>
  <c r="U419" i="46"/>
  <c r="U377" i="46"/>
  <c r="AG377" i="46"/>
  <c r="AH377" i="46"/>
  <c r="AH368" i="46"/>
  <c r="U368" i="46"/>
  <c r="AG368" i="46"/>
  <c r="F554" i="46"/>
  <c r="F538" i="46"/>
  <c r="F522" i="46"/>
  <c r="F516" i="46"/>
  <c r="AM510" i="46"/>
  <c r="B509" i="46"/>
  <c r="D508" i="46"/>
  <c r="F507" i="46"/>
  <c r="U505" i="46"/>
  <c r="U504" i="46"/>
  <c r="X501" i="46"/>
  <c r="AC501" i="46"/>
  <c r="C487" i="46"/>
  <c r="F485" i="46"/>
  <c r="U481" i="46"/>
  <c r="AH469" i="46"/>
  <c r="AG460" i="46"/>
  <c r="AG448" i="46"/>
  <c r="AM427" i="46"/>
  <c r="B427" i="46"/>
  <c r="E488" i="46"/>
  <c r="F488" i="46"/>
  <c r="AC475" i="46"/>
  <c r="AC472" i="46"/>
  <c r="U432" i="46"/>
  <c r="AG432" i="46"/>
  <c r="B371" i="46"/>
  <c r="AM371" i="46"/>
  <c r="U283" i="46"/>
  <c r="AG283" i="46"/>
  <c r="AH283" i="46"/>
  <c r="B489" i="46"/>
  <c r="AM489" i="46"/>
  <c r="AC468" i="46"/>
  <c r="AC467" i="46"/>
  <c r="AC466" i="46"/>
  <c r="AC461" i="46"/>
  <c r="C452" i="46"/>
  <c r="D452" i="46"/>
  <c r="G452" i="46"/>
  <c r="B443" i="46"/>
  <c r="AM443" i="46"/>
  <c r="C423" i="46"/>
  <c r="D423" i="46"/>
  <c r="E423" i="46"/>
  <c r="U552" i="46"/>
  <c r="U536" i="46"/>
  <c r="U520" i="46"/>
  <c r="U513" i="46"/>
  <c r="AG500" i="46"/>
  <c r="AH500" i="46"/>
  <c r="U499" i="46"/>
  <c r="AM490" i="46"/>
  <c r="AM488" i="46"/>
  <c r="AM486" i="46"/>
  <c r="X458" i="46"/>
  <c r="C453" i="46"/>
  <c r="X421" i="46"/>
  <c r="B415" i="46"/>
  <c r="F407" i="46"/>
  <c r="G407" i="46"/>
  <c r="D407" i="46"/>
  <c r="E407" i="46"/>
  <c r="D483" i="46"/>
  <c r="E483" i="46"/>
  <c r="D455" i="46"/>
  <c r="E455" i="46"/>
  <c r="E444" i="46"/>
  <c r="F444" i="46"/>
  <c r="G444" i="46"/>
  <c r="C432" i="46"/>
  <c r="D432" i="46"/>
  <c r="E432" i="46"/>
  <c r="E382" i="46"/>
  <c r="D382" i="46"/>
  <c r="F382" i="46"/>
  <c r="G382" i="46"/>
  <c r="C382" i="46"/>
  <c r="D324" i="46"/>
  <c r="E324" i="46"/>
  <c r="F324" i="46"/>
  <c r="G324" i="46"/>
  <c r="C324" i="46"/>
  <c r="B298" i="46"/>
  <c r="AM298" i="46"/>
  <c r="C289" i="46"/>
  <c r="D289" i="46"/>
  <c r="E289" i="46"/>
  <c r="F289" i="46"/>
  <c r="G289" i="46"/>
  <c r="F513" i="46"/>
  <c r="E504" i="46"/>
  <c r="F504" i="46"/>
  <c r="X459" i="46"/>
  <c r="E456" i="46"/>
  <c r="F456" i="46"/>
  <c r="G456" i="46"/>
  <c r="C428" i="46"/>
  <c r="D428" i="46"/>
  <c r="E428" i="46"/>
  <c r="F428" i="46"/>
  <c r="G428" i="46"/>
  <c r="F408" i="46"/>
  <c r="B392" i="46"/>
  <c r="X474" i="46"/>
  <c r="X473" i="46"/>
  <c r="X469" i="46"/>
  <c r="AC469" i="46"/>
  <c r="AG458" i="46"/>
  <c r="AH458" i="46"/>
  <c r="AG446" i="46"/>
  <c r="U446" i="46"/>
  <c r="B445" i="46"/>
  <c r="AM445" i="46"/>
  <c r="AC429" i="46"/>
  <c r="X429" i="46"/>
  <c r="AM404" i="46"/>
  <c r="B404" i="46"/>
  <c r="AG398" i="46"/>
  <c r="AH398" i="46"/>
  <c r="D351" i="46"/>
  <c r="E351" i="46"/>
  <c r="F351" i="46"/>
  <c r="G351" i="46"/>
  <c r="U459" i="46"/>
  <c r="AH459" i="46"/>
  <c r="AG447" i="46"/>
  <c r="AH447" i="46"/>
  <c r="C440" i="46"/>
  <c r="E440" i="46"/>
  <c r="F440" i="46"/>
  <c r="G440" i="46"/>
  <c r="C434" i="46"/>
  <c r="D434" i="46"/>
  <c r="E434" i="46"/>
  <c r="F434" i="46"/>
  <c r="G434" i="46"/>
  <c r="B424" i="46"/>
  <c r="AM424" i="46"/>
  <c r="C420" i="46"/>
  <c r="D420" i="46"/>
  <c r="E420" i="46"/>
  <c r="G420" i="46"/>
  <c r="D416" i="46"/>
  <c r="F416" i="46"/>
  <c r="C416" i="46"/>
  <c r="E416" i="46"/>
  <c r="G416" i="46"/>
  <c r="C408" i="46"/>
  <c r="D408" i="46"/>
  <c r="G408" i="46"/>
  <c r="B457" i="46"/>
  <c r="AM457" i="46"/>
  <c r="C446" i="46"/>
  <c r="D446" i="46"/>
  <c r="E446" i="46"/>
  <c r="F446" i="46"/>
  <c r="X442" i="46"/>
  <c r="AC442" i="46"/>
  <c r="X422" i="46"/>
  <c r="AC422" i="46"/>
  <c r="AG376" i="46"/>
  <c r="AH376" i="46"/>
  <c r="U376" i="46"/>
  <c r="X315" i="46"/>
  <c r="AC315" i="46"/>
  <c r="B314" i="46"/>
  <c r="AM314" i="46"/>
  <c r="AG505" i="46"/>
  <c r="D498" i="46"/>
  <c r="G498" i="46"/>
  <c r="AH480" i="46"/>
  <c r="AG468" i="46"/>
  <c r="AH468" i="46"/>
  <c r="AG444" i="46"/>
  <c r="AH432" i="46"/>
  <c r="C429" i="46"/>
  <c r="D429" i="46"/>
  <c r="E429" i="46"/>
  <c r="F429" i="46"/>
  <c r="G429" i="46"/>
  <c r="E409" i="46"/>
  <c r="F409" i="46"/>
  <c r="G409" i="46"/>
  <c r="D393" i="46"/>
  <c r="F393" i="46"/>
  <c r="G393" i="46"/>
  <c r="AH552" i="46"/>
  <c r="AH536" i="46"/>
  <c r="AH520" i="46"/>
  <c r="AH501" i="46"/>
  <c r="G495" i="46"/>
  <c r="X490" i="46"/>
  <c r="X489" i="46"/>
  <c r="B477" i="46"/>
  <c r="G474" i="46"/>
  <c r="G467" i="46"/>
  <c r="AG463" i="46"/>
  <c r="AH463" i="46"/>
  <c r="AG442" i="46"/>
  <c r="AH442" i="46"/>
  <c r="AM428" i="46"/>
  <c r="E425" i="46"/>
  <c r="F425" i="46"/>
  <c r="G425" i="46"/>
  <c r="AH422" i="46"/>
  <c r="AG422" i="46"/>
  <c r="E405" i="46"/>
  <c r="F405" i="46"/>
  <c r="G405" i="46"/>
  <c r="C405" i="46"/>
  <c r="D405" i="46"/>
  <c r="G395" i="46"/>
  <c r="B383" i="46"/>
  <c r="AM383" i="46"/>
  <c r="C361" i="46"/>
  <c r="D361" i="46"/>
  <c r="E361" i="46"/>
  <c r="G361" i="46"/>
  <c r="AC502" i="46"/>
  <c r="AH499" i="46"/>
  <c r="G492" i="46"/>
  <c r="B478" i="46"/>
  <c r="E472" i="46"/>
  <c r="F472" i="46"/>
  <c r="G472" i="46"/>
  <c r="C467" i="46"/>
  <c r="G464" i="46"/>
  <c r="X431" i="46"/>
  <c r="X400" i="46"/>
  <c r="AC400" i="46"/>
  <c r="F395" i="46"/>
  <c r="F391" i="46"/>
  <c r="G391" i="46"/>
  <c r="D381" i="46"/>
  <c r="E381" i="46"/>
  <c r="B365" i="46"/>
  <c r="AM365" i="46"/>
  <c r="G350" i="46"/>
  <c r="C350" i="46"/>
  <c r="AG311" i="46"/>
  <c r="AH311" i="46"/>
  <c r="U311" i="46"/>
  <c r="X283" i="46"/>
  <c r="AC283" i="46"/>
  <c r="AT5" i="46"/>
  <c r="AS4" i="46"/>
  <c r="AT4" i="46"/>
  <c r="AT6" i="46"/>
  <c r="O12" i="46" s="1"/>
  <c r="U13" i="46" s="1"/>
  <c r="D413" i="46"/>
  <c r="E413" i="46"/>
  <c r="F398" i="46"/>
  <c r="F394" i="46"/>
  <c r="G394" i="46"/>
  <c r="D384" i="46"/>
  <c r="E384" i="46"/>
  <c r="F384" i="46"/>
  <c r="C376" i="46"/>
  <c r="D376" i="46"/>
  <c r="F376" i="46"/>
  <c r="G376" i="46"/>
  <c r="C356" i="46"/>
  <c r="D356" i="46"/>
  <c r="E356" i="46"/>
  <c r="F356" i="46"/>
  <c r="G356" i="46"/>
  <c r="X352" i="46"/>
  <c r="AC352" i="46"/>
  <c r="D310" i="46"/>
  <c r="E310" i="46"/>
  <c r="F310" i="46"/>
  <c r="C310" i="46"/>
  <c r="G310" i="46"/>
  <c r="B302" i="46"/>
  <c r="AM302" i="46"/>
  <c r="E437" i="46"/>
  <c r="AH425" i="46"/>
  <c r="F422" i="46"/>
  <c r="F421" i="46"/>
  <c r="AG415" i="46"/>
  <c r="E399" i="46"/>
  <c r="D398" i="46"/>
  <c r="C396" i="46"/>
  <c r="AH391" i="46"/>
  <c r="F377" i="46"/>
  <c r="AH348" i="46"/>
  <c r="AG348" i="46"/>
  <c r="X345" i="46"/>
  <c r="AC345" i="46"/>
  <c r="C344" i="46"/>
  <c r="E344" i="46"/>
  <c r="F344" i="46"/>
  <c r="G344" i="46"/>
  <c r="F334" i="46"/>
  <c r="C334" i="46"/>
  <c r="D334" i="46"/>
  <c r="E334" i="46"/>
  <c r="G334" i="46"/>
  <c r="E315" i="46"/>
  <c r="F315" i="46"/>
  <c r="C315" i="46"/>
  <c r="D315" i="46"/>
  <c r="G315" i="46"/>
  <c r="B286" i="46"/>
  <c r="AM286" i="46"/>
  <c r="AG169" i="46"/>
  <c r="AH169" i="46"/>
  <c r="U169" i="46"/>
  <c r="AH443" i="46"/>
  <c r="AG425" i="46"/>
  <c r="AH424" i="46"/>
  <c r="E422" i="46"/>
  <c r="X402" i="46"/>
  <c r="D399" i="46"/>
  <c r="C398" i="46"/>
  <c r="B397" i="46"/>
  <c r="U373" i="46"/>
  <c r="AG373" i="46"/>
  <c r="AG357" i="46"/>
  <c r="AH357" i="46"/>
  <c r="F352" i="46"/>
  <c r="G352" i="46"/>
  <c r="C352" i="46"/>
  <c r="D352" i="46"/>
  <c r="E352" i="46"/>
  <c r="X330" i="46"/>
  <c r="E329" i="46"/>
  <c r="D329" i="46"/>
  <c r="F329" i="46"/>
  <c r="G329" i="46"/>
  <c r="F322" i="46"/>
  <c r="E322" i="46"/>
  <c r="G322" i="46"/>
  <c r="D322" i="46"/>
  <c r="C188" i="46"/>
  <c r="D188" i="46"/>
  <c r="E188" i="46"/>
  <c r="F188" i="46"/>
  <c r="G188" i="46"/>
  <c r="C377" i="46"/>
  <c r="D377" i="46"/>
  <c r="G339" i="46"/>
  <c r="E339" i="46"/>
  <c r="F339" i="46"/>
  <c r="D339" i="46"/>
  <c r="AC291" i="46"/>
  <c r="X291" i="46"/>
  <c r="U287" i="46"/>
  <c r="AG287" i="46"/>
  <c r="AH287" i="46"/>
  <c r="AM277" i="46"/>
  <c r="B277" i="46"/>
  <c r="AG182" i="46"/>
  <c r="U182" i="46"/>
  <c r="AH182" i="46"/>
  <c r="G430" i="46"/>
  <c r="E421" i="46"/>
  <c r="G421" i="46"/>
  <c r="D400" i="46"/>
  <c r="E400" i="46"/>
  <c r="F400" i="46"/>
  <c r="AC392" i="46"/>
  <c r="U349" i="46"/>
  <c r="AG349" i="46"/>
  <c r="AH349" i="46"/>
  <c r="E345" i="46"/>
  <c r="C345" i="46"/>
  <c r="D345" i="46"/>
  <c r="F345" i="46"/>
  <c r="G345" i="46"/>
  <c r="C323" i="46"/>
  <c r="G323" i="46"/>
  <c r="E323" i="46"/>
  <c r="F323" i="46"/>
  <c r="D323" i="46"/>
  <c r="AM219" i="46"/>
  <c r="B219" i="46"/>
  <c r="U197" i="46"/>
  <c r="AG197" i="46"/>
  <c r="AH197" i="46"/>
  <c r="G451" i="46"/>
  <c r="G435" i="46"/>
  <c r="F430" i="46"/>
  <c r="AM422" i="46"/>
  <c r="F419" i="46"/>
  <c r="C386" i="46"/>
  <c r="E386" i="46"/>
  <c r="F386" i="46"/>
  <c r="C379" i="46"/>
  <c r="D379" i="46"/>
  <c r="E379" i="46"/>
  <c r="G379" i="46"/>
  <c r="F378" i="46"/>
  <c r="G378" i="46"/>
  <c r="E373" i="46"/>
  <c r="F373" i="46"/>
  <c r="G373" i="46"/>
  <c r="B372" i="46"/>
  <c r="AM372" i="46"/>
  <c r="C362" i="46"/>
  <c r="E362" i="46"/>
  <c r="F362" i="46"/>
  <c r="C319" i="46"/>
  <c r="F319" i="46"/>
  <c r="G319" i="46"/>
  <c r="E319" i="46"/>
  <c r="D312" i="46"/>
  <c r="F312" i="46"/>
  <c r="C312" i="46"/>
  <c r="E312" i="46"/>
  <c r="G312" i="46"/>
  <c r="C260" i="46"/>
  <c r="E260" i="46"/>
  <c r="F260" i="46"/>
  <c r="G260" i="46"/>
  <c r="D260" i="46"/>
  <c r="F451" i="46"/>
  <c r="F435" i="46"/>
  <c r="AH431" i="46"/>
  <c r="E430" i="46"/>
  <c r="AH421" i="46"/>
  <c r="E419" i="46"/>
  <c r="AM399" i="46"/>
  <c r="AH384" i="46"/>
  <c r="AH374" i="46"/>
  <c r="U374" i="46"/>
  <c r="AG371" i="46"/>
  <c r="B340" i="46"/>
  <c r="AM340" i="46"/>
  <c r="B316" i="46"/>
  <c r="AM316" i="46"/>
  <c r="AG297" i="46"/>
  <c r="AH297" i="46"/>
  <c r="X225" i="46"/>
  <c r="AC225" i="46"/>
  <c r="AC453" i="46"/>
  <c r="E451" i="46"/>
  <c r="AC437" i="46"/>
  <c r="AH436" i="46"/>
  <c r="E435" i="46"/>
  <c r="D430" i="46"/>
  <c r="D419" i="46"/>
  <c r="X407" i="46"/>
  <c r="AC396" i="46"/>
  <c r="AH390" i="46"/>
  <c r="U390" i="46"/>
  <c r="AG384" i="46"/>
  <c r="F380" i="46"/>
  <c r="AC376" i="46"/>
  <c r="AH364" i="46"/>
  <c r="AG364" i="46"/>
  <c r="AG336" i="46"/>
  <c r="AH336" i="46"/>
  <c r="U336" i="46"/>
  <c r="AC333" i="46"/>
  <c r="X333" i="46"/>
  <c r="AC331" i="46"/>
  <c r="X331" i="46"/>
  <c r="AG301" i="46"/>
  <c r="U301" i="46"/>
  <c r="AH301" i="46"/>
  <c r="E263" i="46"/>
  <c r="D263" i="46"/>
  <c r="F263" i="46"/>
  <c r="G263" i="46"/>
  <c r="C263" i="46"/>
  <c r="G417" i="46"/>
  <c r="AH406" i="46"/>
  <c r="U406" i="46"/>
  <c r="B402" i="46"/>
  <c r="U391" i="46"/>
  <c r="AC385" i="46"/>
  <c r="B374" i="46"/>
  <c r="AM374" i="46"/>
  <c r="B363" i="46"/>
  <c r="AM363" i="46"/>
  <c r="E359" i="46"/>
  <c r="F359" i="46"/>
  <c r="G359" i="46"/>
  <c r="D358" i="46"/>
  <c r="C358" i="46"/>
  <c r="U333" i="46"/>
  <c r="AG333" i="46"/>
  <c r="AH333" i="46"/>
  <c r="F320" i="46"/>
  <c r="G320" i="46"/>
  <c r="E320" i="46"/>
  <c r="D320" i="46"/>
  <c r="AC309" i="46"/>
  <c r="X309" i="46"/>
  <c r="U409" i="46"/>
  <c r="AG409" i="46"/>
  <c r="B387" i="46"/>
  <c r="AM387" i="46"/>
  <c r="X383" i="46"/>
  <c r="AC383" i="46"/>
  <c r="AG382" i="46"/>
  <c r="AH382" i="46"/>
  <c r="D380" i="46"/>
  <c r="E380" i="46"/>
  <c r="G380" i="46"/>
  <c r="B346" i="46"/>
  <c r="AM346" i="46"/>
  <c r="AG334" i="46"/>
  <c r="C333" i="46"/>
  <c r="D333" i="46"/>
  <c r="E333" i="46"/>
  <c r="F333" i="46"/>
  <c r="G333" i="46"/>
  <c r="AH326" i="46"/>
  <c r="U326" i="46"/>
  <c r="AG326" i="46"/>
  <c r="AG242" i="46"/>
  <c r="AH242" i="46"/>
  <c r="U242" i="46"/>
  <c r="B237" i="46"/>
  <c r="AM237" i="46"/>
  <c r="AM440" i="46"/>
  <c r="AH435" i="46"/>
  <c r="E417" i="46"/>
  <c r="B403" i="46"/>
  <c r="AM403" i="46"/>
  <c r="U393" i="46"/>
  <c r="AG393" i="46"/>
  <c r="E391" i="46"/>
  <c r="E389" i="46"/>
  <c r="F389" i="46"/>
  <c r="G389" i="46"/>
  <c r="AH386" i="46"/>
  <c r="G381" i="46"/>
  <c r="AG375" i="46"/>
  <c r="U375" i="46"/>
  <c r="AH373" i="46"/>
  <c r="C370" i="46"/>
  <c r="E370" i="46"/>
  <c r="F370" i="46"/>
  <c r="C360" i="46"/>
  <c r="D360" i="46"/>
  <c r="E360" i="46"/>
  <c r="F360" i="46"/>
  <c r="G360" i="46"/>
  <c r="F350" i="46"/>
  <c r="X347" i="46"/>
  <c r="AC347" i="46"/>
  <c r="E331" i="46"/>
  <c r="F331" i="46"/>
  <c r="C331" i="46"/>
  <c r="D331" i="46"/>
  <c r="G331" i="46"/>
  <c r="D326" i="46"/>
  <c r="E326" i="46"/>
  <c r="C326" i="46"/>
  <c r="F326" i="46"/>
  <c r="G326" i="46"/>
  <c r="E317" i="46"/>
  <c r="G317" i="46"/>
  <c r="D317" i="46"/>
  <c r="F317" i="46"/>
  <c r="C317" i="46"/>
  <c r="AM312" i="46"/>
  <c r="G433" i="46"/>
  <c r="AM429" i="46"/>
  <c r="D417" i="46"/>
  <c r="X397" i="46"/>
  <c r="D391" i="46"/>
  <c r="B390" i="46"/>
  <c r="AM390" i="46"/>
  <c r="B388" i="46"/>
  <c r="AG386" i="46"/>
  <c r="F381" i="46"/>
  <c r="X371" i="46"/>
  <c r="AC371" i="46"/>
  <c r="E350" i="46"/>
  <c r="U347" i="46"/>
  <c r="X299" i="46"/>
  <c r="AC299" i="46"/>
  <c r="F288" i="46"/>
  <c r="G288" i="46"/>
  <c r="C288" i="46"/>
  <c r="D288" i="46"/>
  <c r="E288" i="46"/>
  <c r="F412" i="46"/>
  <c r="B406" i="46"/>
  <c r="AM406" i="46"/>
  <c r="AH402" i="46"/>
  <c r="C391" i="46"/>
  <c r="X384" i="46"/>
  <c r="AC384" i="46"/>
  <c r="C381" i="46"/>
  <c r="C375" i="46"/>
  <c r="D375" i="46"/>
  <c r="F375" i="46"/>
  <c r="G375" i="46"/>
  <c r="U371" i="46"/>
  <c r="X367" i="46"/>
  <c r="AC367" i="46"/>
  <c r="D350" i="46"/>
  <c r="B321" i="46"/>
  <c r="D292" i="46"/>
  <c r="E292" i="46"/>
  <c r="F292" i="46"/>
  <c r="G292" i="46"/>
  <c r="C292" i="46"/>
  <c r="AH274" i="46"/>
  <c r="AG274" i="46"/>
  <c r="U274" i="46"/>
  <c r="G255" i="46"/>
  <c r="C255" i="46"/>
  <c r="E255" i="46"/>
  <c r="F255" i="46"/>
  <c r="C313" i="46"/>
  <c r="E313" i="46"/>
  <c r="C267" i="46"/>
  <c r="D267" i="46"/>
  <c r="G267" i="46"/>
  <c r="F266" i="46"/>
  <c r="G266" i="46"/>
  <c r="X259" i="46"/>
  <c r="AC259" i="46"/>
  <c r="D232" i="46"/>
  <c r="F232" i="46"/>
  <c r="E232" i="46"/>
  <c r="G232" i="46"/>
  <c r="C232" i="46"/>
  <c r="U224" i="46"/>
  <c r="AG224" i="46"/>
  <c r="AH224" i="46"/>
  <c r="E357" i="46"/>
  <c r="E349" i="46"/>
  <c r="G347" i="46"/>
  <c r="C303" i="46"/>
  <c r="E303" i="46"/>
  <c r="D294" i="46"/>
  <c r="E294" i="46"/>
  <c r="F294" i="46"/>
  <c r="C274" i="46"/>
  <c r="E274" i="46"/>
  <c r="F274" i="46"/>
  <c r="G274" i="46"/>
  <c r="D269" i="46"/>
  <c r="E269" i="46"/>
  <c r="F269" i="46"/>
  <c r="G269" i="46"/>
  <c r="AM147" i="46"/>
  <c r="U370" i="46"/>
  <c r="AM358" i="46"/>
  <c r="D357" i="46"/>
  <c r="D349" i="46"/>
  <c r="D347" i="46"/>
  <c r="B337" i="46"/>
  <c r="D335" i="46"/>
  <c r="U329" i="46"/>
  <c r="AM318" i="46"/>
  <c r="AH313" i="46"/>
  <c r="B296" i="46"/>
  <c r="C233" i="46"/>
  <c r="F233" i="46"/>
  <c r="G233" i="46"/>
  <c r="E233" i="46"/>
  <c r="C357" i="46"/>
  <c r="U355" i="46"/>
  <c r="AG343" i="46"/>
  <c r="AH343" i="46"/>
  <c r="F336" i="46"/>
  <c r="G336" i="46"/>
  <c r="C287" i="46"/>
  <c r="D287" i="46"/>
  <c r="E287" i="46"/>
  <c r="E283" i="46"/>
  <c r="F283" i="46"/>
  <c r="G283" i="46"/>
  <c r="B282" i="46"/>
  <c r="AM282" i="46"/>
  <c r="U275" i="46"/>
  <c r="AG275" i="46"/>
  <c r="AG272" i="46"/>
  <c r="AH272" i="46"/>
  <c r="U272" i="46"/>
  <c r="AC263" i="46"/>
  <c r="X263" i="46"/>
  <c r="U256" i="46"/>
  <c r="AG256" i="46"/>
  <c r="AH256" i="46"/>
  <c r="AC202" i="46"/>
  <c r="X202" i="46"/>
  <c r="B348" i="46"/>
  <c r="AM348" i="46"/>
  <c r="E347" i="46"/>
  <c r="F347" i="46"/>
  <c r="AH337" i="46"/>
  <c r="AG327" i="46"/>
  <c r="AH327" i="46"/>
  <c r="C305" i="46"/>
  <c r="D305" i="46"/>
  <c r="E305" i="46"/>
  <c r="F304" i="46"/>
  <c r="G304" i="46"/>
  <c r="AH294" i="46"/>
  <c r="AM278" i="46"/>
  <c r="B278" i="46"/>
  <c r="G275" i="46"/>
  <c r="D272" i="46"/>
  <c r="E272" i="46"/>
  <c r="C272" i="46"/>
  <c r="F272" i="46"/>
  <c r="G272" i="46"/>
  <c r="U263" i="46"/>
  <c r="D256" i="46"/>
  <c r="E256" i="46"/>
  <c r="C256" i="46"/>
  <c r="F256" i="46"/>
  <c r="G256" i="46"/>
  <c r="AH221" i="46"/>
  <c r="AG221" i="46"/>
  <c r="U221" i="46"/>
  <c r="U401" i="46"/>
  <c r="U385" i="46"/>
  <c r="G355" i="46"/>
  <c r="U354" i="46"/>
  <c r="AC350" i="46"/>
  <c r="U342" i="46"/>
  <c r="AG337" i="46"/>
  <c r="AH335" i="46"/>
  <c r="AM334" i="46"/>
  <c r="E330" i="46"/>
  <c r="G328" i="46"/>
  <c r="AC321" i="46"/>
  <c r="AC320" i="46"/>
  <c r="AC318" i="46"/>
  <c r="AC302" i="46"/>
  <c r="E299" i="46"/>
  <c r="F299" i="46"/>
  <c r="G299" i="46"/>
  <c r="AG294" i="46"/>
  <c r="X250" i="46"/>
  <c r="AC250" i="46"/>
  <c r="G369" i="46"/>
  <c r="F355" i="46"/>
  <c r="AG335" i="46"/>
  <c r="B332" i="46"/>
  <c r="AM332" i="46"/>
  <c r="F328" i="46"/>
  <c r="AM304" i="46"/>
  <c r="AC301" i="46"/>
  <c r="X301" i="46"/>
  <c r="C275" i="46"/>
  <c r="D275" i="46"/>
  <c r="E275" i="46"/>
  <c r="AH264" i="46"/>
  <c r="AG264" i="46"/>
  <c r="AG175" i="46"/>
  <c r="AH175" i="46"/>
  <c r="U175" i="46"/>
  <c r="AM370" i="46"/>
  <c r="E369" i="46"/>
  <c r="AM362" i="46"/>
  <c r="D355" i="46"/>
  <c r="F342" i="46"/>
  <c r="AG332" i="46"/>
  <c r="AH331" i="46"/>
  <c r="D328" i="46"/>
  <c r="C307" i="46"/>
  <c r="D307" i="46"/>
  <c r="E307" i="46"/>
  <c r="G307" i="46"/>
  <c r="D301" i="46"/>
  <c r="AG285" i="46"/>
  <c r="U285" i="46"/>
  <c r="B284" i="46"/>
  <c r="AM284" i="46"/>
  <c r="X281" i="46"/>
  <c r="AC281" i="46"/>
  <c r="D276" i="46"/>
  <c r="X273" i="46"/>
  <c r="X261" i="46"/>
  <c r="AC261" i="46"/>
  <c r="AG247" i="46"/>
  <c r="AH247" i="46"/>
  <c r="U247" i="46"/>
  <c r="D369" i="46"/>
  <c r="U359" i="46"/>
  <c r="AM344" i="46"/>
  <c r="AC334" i="46"/>
  <c r="X317" i="46"/>
  <c r="U313" i="46"/>
  <c r="AG308" i="46"/>
  <c r="AH308" i="46"/>
  <c r="AC304" i="46"/>
  <c r="B300" i="46"/>
  <c r="AM300" i="46"/>
  <c r="U261" i="46"/>
  <c r="X258" i="46"/>
  <c r="AH355" i="46"/>
  <c r="D342" i="46"/>
  <c r="E342" i="46"/>
  <c r="AH329" i="46"/>
  <c r="F309" i="46"/>
  <c r="AH305" i="46"/>
  <c r="E301" i="46"/>
  <c r="F301" i="46"/>
  <c r="G301" i="46"/>
  <c r="AC297" i="46"/>
  <c r="C291" i="46"/>
  <c r="D291" i="46"/>
  <c r="E291" i="46"/>
  <c r="G291" i="46"/>
  <c r="C285" i="46"/>
  <c r="E285" i="46"/>
  <c r="F285" i="46"/>
  <c r="G285" i="46"/>
  <c r="AG281" i="46"/>
  <c r="AH281" i="46"/>
  <c r="F276" i="46"/>
  <c r="G276" i="46"/>
  <c r="C210" i="46"/>
  <c r="D210" i="46"/>
  <c r="E210" i="46"/>
  <c r="F210" i="46"/>
  <c r="G210" i="46"/>
  <c r="AH412" i="46"/>
  <c r="AH380" i="46"/>
  <c r="AH369" i="46"/>
  <c r="C368" i="46"/>
  <c r="AM361" i="46"/>
  <c r="X349" i="46"/>
  <c r="C341" i="46"/>
  <c r="U338" i="46"/>
  <c r="U318" i="46"/>
  <c r="G313" i="46"/>
  <c r="E309" i="46"/>
  <c r="AG305" i="46"/>
  <c r="AH299" i="46"/>
  <c r="X277" i="46"/>
  <c r="AC277" i="46"/>
  <c r="AH275" i="46"/>
  <c r="E266" i="46"/>
  <c r="E261" i="46"/>
  <c r="F261" i="46"/>
  <c r="C261" i="46"/>
  <c r="D261" i="46"/>
  <c r="G261" i="46"/>
  <c r="F218" i="46"/>
  <c r="G218" i="46"/>
  <c r="C218" i="46"/>
  <c r="D218" i="46"/>
  <c r="E218" i="46"/>
  <c r="AG211" i="46"/>
  <c r="AH211" i="46"/>
  <c r="U211" i="46"/>
  <c r="AH401" i="46"/>
  <c r="AH385" i="46"/>
  <c r="G366" i="46"/>
  <c r="AH361" i="46"/>
  <c r="C353" i="46"/>
  <c r="D353" i="46"/>
  <c r="AH342" i="46"/>
  <c r="F313" i="46"/>
  <c r="D309" i="46"/>
  <c r="AG292" i="46"/>
  <c r="AH292" i="46"/>
  <c r="D280" i="46"/>
  <c r="E280" i="46"/>
  <c r="F280" i="46"/>
  <c r="AH278" i="46"/>
  <c r="C273" i="46"/>
  <c r="D273" i="46"/>
  <c r="E273" i="46"/>
  <c r="G273" i="46"/>
  <c r="F267" i="46"/>
  <c r="D266" i="46"/>
  <c r="B265" i="46"/>
  <c r="AM265" i="46"/>
  <c r="AC255" i="46"/>
  <c r="X255" i="46"/>
  <c r="AC237" i="46"/>
  <c r="X237" i="46"/>
  <c r="B191" i="46"/>
  <c r="AM191" i="46"/>
  <c r="AH354" i="46"/>
  <c r="AC343" i="46"/>
  <c r="AC329" i="46"/>
  <c r="G318" i="46"/>
  <c r="D313" i="46"/>
  <c r="C309" i="46"/>
  <c r="D308" i="46"/>
  <c r="F308" i="46"/>
  <c r="U303" i="46"/>
  <c r="AG303" i="46"/>
  <c r="AH289" i="46"/>
  <c r="AG278" i="46"/>
  <c r="AC274" i="46"/>
  <c r="X274" i="46"/>
  <c r="E267" i="46"/>
  <c r="C266" i="46"/>
  <c r="X262" i="46"/>
  <c r="AC262" i="46"/>
  <c r="AM159" i="46"/>
  <c r="B159" i="46"/>
  <c r="B137" i="46"/>
  <c r="AM137" i="46"/>
  <c r="AC305" i="46"/>
  <c r="G297" i="46"/>
  <c r="C293" i="46"/>
  <c r="AC289" i="46"/>
  <c r="X285" i="46"/>
  <c r="G281" i="46"/>
  <c r="AC278" i="46"/>
  <c r="AG277" i="46"/>
  <c r="AM276" i="46"/>
  <c r="U273" i="46"/>
  <c r="X272" i="46"/>
  <c r="U258" i="46"/>
  <c r="AG257" i="46"/>
  <c r="AH257" i="46"/>
  <c r="U254" i="46"/>
  <c r="U250" i="46"/>
  <c r="X247" i="46"/>
  <c r="U245" i="46"/>
  <c r="X242" i="46"/>
  <c r="U238" i="46"/>
  <c r="B235" i="46"/>
  <c r="B234" i="46"/>
  <c r="AG225" i="46"/>
  <c r="AH225" i="46"/>
  <c r="U225" i="46"/>
  <c r="G224" i="46"/>
  <c r="AC189" i="46"/>
  <c r="X189" i="46"/>
  <c r="W179" i="46"/>
  <c r="AG176" i="46"/>
  <c r="AH176" i="46"/>
  <c r="U176" i="46"/>
  <c r="F224" i="46"/>
  <c r="B221" i="46"/>
  <c r="AM221" i="46"/>
  <c r="D213" i="46"/>
  <c r="AG184" i="46"/>
  <c r="U184" i="46"/>
  <c r="AH184" i="46"/>
  <c r="AG166" i="46"/>
  <c r="U166" i="46"/>
  <c r="AH166" i="46"/>
  <c r="U164" i="46"/>
  <c r="AH164" i="46"/>
  <c r="AM151" i="46"/>
  <c r="B151" i="46"/>
  <c r="E297" i="46"/>
  <c r="E281" i="46"/>
  <c r="AG276" i="46"/>
  <c r="F259" i="46"/>
  <c r="G254" i="46"/>
  <c r="G251" i="46"/>
  <c r="E250" i="46"/>
  <c r="G249" i="46"/>
  <c r="AG248" i="46"/>
  <c r="AH248" i="46"/>
  <c r="G245" i="46"/>
  <c r="G244" i="46"/>
  <c r="AG241" i="46"/>
  <c r="AH241" i="46"/>
  <c r="G240" i="46"/>
  <c r="E236" i="46"/>
  <c r="F236" i="46"/>
  <c r="F222" i="46"/>
  <c r="X215" i="46"/>
  <c r="C202" i="46"/>
  <c r="D202" i="46"/>
  <c r="E202" i="46"/>
  <c r="F202" i="46"/>
  <c r="E182" i="46"/>
  <c r="F182" i="46"/>
  <c r="C182" i="46"/>
  <c r="I195" i="46"/>
  <c r="I174" i="46"/>
  <c r="I182" i="46"/>
  <c r="I171" i="46"/>
  <c r="I172" i="46"/>
  <c r="B172" i="46" s="1"/>
  <c r="I178" i="46"/>
  <c r="B178" i="46" s="1"/>
  <c r="I185" i="46"/>
  <c r="I192" i="46"/>
  <c r="I179" i="46"/>
  <c r="B179" i="46" s="1"/>
  <c r="I173" i="46"/>
  <c r="B173" i="46" s="1"/>
  <c r="I186" i="46"/>
  <c r="B186" i="46" s="1"/>
  <c r="I196" i="46"/>
  <c r="I180" i="46"/>
  <c r="I183" i="46"/>
  <c r="I193" i="46"/>
  <c r="I169" i="46"/>
  <c r="B169" i="46" s="1"/>
  <c r="I190" i="46"/>
  <c r="I184" i="46"/>
  <c r="I197" i="46"/>
  <c r="I181" i="46"/>
  <c r="B181" i="46" s="1"/>
  <c r="I194" i="46"/>
  <c r="I177" i="46"/>
  <c r="B177" i="46" s="1"/>
  <c r="I170" i="46"/>
  <c r="B170" i="46" s="1"/>
  <c r="AM163" i="46"/>
  <c r="B163" i="46"/>
  <c r="U160" i="46"/>
  <c r="AG160" i="46"/>
  <c r="AH160" i="46"/>
  <c r="AG155" i="46"/>
  <c r="U155" i="46"/>
  <c r="AH155" i="46"/>
  <c r="D224" i="46"/>
  <c r="E224" i="46"/>
  <c r="E213" i="46"/>
  <c r="F213" i="46"/>
  <c r="G213" i="46"/>
  <c r="AG203" i="46"/>
  <c r="AH203" i="46"/>
  <c r="U198" i="46"/>
  <c r="AG198" i="46"/>
  <c r="AH198" i="46"/>
  <c r="B197" i="46"/>
  <c r="AM197" i="46"/>
  <c r="D175" i="46"/>
  <c r="C175" i="46"/>
  <c r="E175" i="46"/>
  <c r="F175" i="46"/>
  <c r="G175" i="46"/>
  <c r="AM160" i="46"/>
  <c r="B160" i="46"/>
  <c r="U295" i="46"/>
  <c r="U279" i="46"/>
  <c r="AC276" i="46"/>
  <c r="U270" i="46"/>
  <c r="B262" i="46"/>
  <c r="AM262" i="46"/>
  <c r="D259" i="46"/>
  <c r="F257" i="46"/>
  <c r="G257" i="46"/>
  <c r="E254" i="46"/>
  <c r="D252" i="46"/>
  <c r="E249" i="46"/>
  <c r="F248" i="46"/>
  <c r="G247" i="46"/>
  <c r="E244" i="46"/>
  <c r="F243" i="46"/>
  <c r="G242" i="46"/>
  <c r="D239" i="46"/>
  <c r="U229" i="46"/>
  <c r="U227" i="46"/>
  <c r="F225" i="46"/>
  <c r="G225" i="46"/>
  <c r="C222" i="46"/>
  <c r="AG215" i="46"/>
  <c r="U215" i="46"/>
  <c r="B212" i="46"/>
  <c r="AM212" i="46"/>
  <c r="I189" i="46"/>
  <c r="B189" i="46" s="1"/>
  <c r="C183" i="46"/>
  <c r="D183" i="46"/>
  <c r="E183" i="46"/>
  <c r="G183" i="46"/>
  <c r="D182" i="46"/>
  <c r="E164" i="46"/>
  <c r="F164" i="46"/>
  <c r="G164" i="46"/>
  <c r="D164" i="46"/>
  <c r="G306" i="46"/>
  <c r="AM274" i="46"/>
  <c r="F271" i="46"/>
  <c r="AM260" i="46"/>
  <c r="B258" i="46"/>
  <c r="AM255" i="46"/>
  <c r="D254" i="46"/>
  <c r="C251" i="46"/>
  <c r="D251" i="46"/>
  <c r="F250" i="46"/>
  <c r="G250" i="46"/>
  <c r="D249" i="46"/>
  <c r="E248" i="46"/>
  <c r="F247" i="46"/>
  <c r="E245" i="46"/>
  <c r="F245" i="46"/>
  <c r="D244" i="46"/>
  <c r="E243" i="46"/>
  <c r="F242" i="46"/>
  <c r="D240" i="46"/>
  <c r="E240" i="46"/>
  <c r="G226" i="46"/>
  <c r="AC219" i="46"/>
  <c r="F215" i="46"/>
  <c r="B214" i="46"/>
  <c r="AM214" i="46"/>
  <c r="AH204" i="46"/>
  <c r="AG204" i="46"/>
  <c r="D187" i="46"/>
  <c r="E187" i="46"/>
  <c r="F187" i="46"/>
  <c r="G187" i="46"/>
  <c r="E184" i="46"/>
  <c r="F184" i="46"/>
  <c r="C184" i="46"/>
  <c r="D184" i="46"/>
  <c r="AM182" i="46"/>
  <c r="AM181" i="46"/>
  <c r="AH123" i="46"/>
  <c r="U123" i="46"/>
  <c r="AG123" i="46"/>
  <c r="E271" i="46"/>
  <c r="E252" i="46"/>
  <c r="F252" i="46"/>
  <c r="B246" i="46"/>
  <c r="AM246" i="46"/>
  <c r="F241" i="46"/>
  <c r="G241" i="46"/>
  <c r="AC234" i="46"/>
  <c r="X231" i="46"/>
  <c r="G229" i="46"/>
  <c r="G227" i="46"/>
  <c r="AM222" i="46"/>
  <c r="C187" i="46"/>
  <c r="X181" i="46"/>
  <c r="AC181" i="46"/>
  <c r="B171" i="46"/>
  <c r="B253" i="46"/>
  <c r="AM253" i="46"/>
  <c r="D247" i="46"/>
  <c r="E247" i="46"/>
  <c r="C242" i="46"/>
  <c r="D242" i="46"/>
  <c r="C226" i="46"/>
  <c r="D226" i="46"/>
  <c r="F226" i="46"/>
  <c r="U217" i="46"/>
  <c r="AG217" i="46"/>
  <c r="AG216" i="46"/>
  <c r="AH216" i="46"/>
  <c r="D215" i="46"/>
  <c r="E215" i="46"/>
  <c r="G215" i="46"/>
  <c r="AM198" i="46"/>
  <c r="B198" i="46"/>
  <c r="U172" i="46"/>
  <c r="AG172" i="46"/>
  <c r="U152" i="46"/>
  <c r="AG152" i="46"/>
  <c r="AH152" i="46"/>
  <c r="AM127" i="46"/>
  <c r="B127" i="46"/>
  <c r="AM112" i="46"/>
  <c r="B112" i="46"/>
  <c r="C271" i="46"/>
  <c r="AH258" i="46"/>
  <c r="AH254" i="46"/>
  <c r="AH250" i="46"/>
  <c r="AH249" i="46"/>
  <c r="AH245" i="46"/>
  <c r="AH240" i="46"/>
  <c r="AG249" i="46"/>
  <c r="AG240" i="46"/>
  <c r="AG238" i="46"/>
  <c r="E229" i="46"/>
  <c r="F229" i="46"/>
  <c r="C227" i="46"/>
  <c r="E227" i="46"/>
  <c r="U194" i="46"/>
  <c r="AG194" i="46"/>
  <c r="B190" i="46"/>
  <c r="AM190" i="46"/>
  <c r="AM184" i="46"/>
  <c r="AC165" i="46"/>
  <c r="X165" i="46"/>
  <c r="AH243" i="46"/>
  <c r="U233" i="46"/>
  <c r="AG233" i="46"/>
  <c r="AG232" i="46"/>
  <c r="AH232" i="46"/>
  <c r="B230" i="46"/>
  <c r="AM230" i="46"/>
  <c r="E199" i="46"/>
  <c r="F199" i="46"/>
  <c r="G199" i="46"/>
  <c r="U162" i="46"/>
  <c r="AG162" i="46"/>
  <c r="AH162" i="46"/>
  <c r="AM156" i="46"/>
  <c r="AH295" i="46"/>
  <c r="AH279" i="46"/>
  <c r="G268" i="46"/>
  <c r="D231" i="46"/>
  <c r="E231" i="46"/>
  <c r="G231" i="46"/>
  <c r="D216" i="46"/>
  <c r="F216" i="46"/>
  <c r="C209" i="46"/>
  <c r="E209" i="46"/>
  <c r="F209" i="46"/>
  <c r="G209" i="46"/>
  <c r="C207" i="46"/>
  <c r="D207" i="46"/>
  <c r="E207" i="46"/>
  <c r="F206" i="46"/>
  <c r="G206" i="46"/>
  <c r="B205" i="46"/>
  <c r="AM205" i="46"/>
  <c r="AG196" i="46"/>
  <c r="AH196" i="46"/>
  <c r="U196" i="46"/>
  <c r="AG164" i="46"/>
  <c r="AM162" i="46"/>
  <c r="B162" i="46"/>
  <c r="AC243" i="46"/>
  <c r="X223" i="46"/>
  <c r="B200" i="46"/>
  <c r="C194" i="46"/>
  <c r="D194" i="46"/>
  <c r="E194" i="46"/>
  <c r="G194" i="46"/>
  <c r="AG191" i="46"/>
  <c r="AH191" i="46"/>
  <c r="U191" i="46"/>
  <c r="AC188" i="46"/>
  <c r="AM158" i="46"/>
  <c r="C135" i="46"/>
  <c r="E135" i="46"/>
  <c r="F122" i="46"/>
  <c r="C122" i="46"/>
  <c r="D122" i="46"/>
  <c r="E122" i="46"/>
  <c r="G122" i="46"/>
  <c r="AM171" i="46"/>
  <c r="X168" i="46"/>
  <c r="AC164" i="46"/>
  <c r="AG161" i="46"/>
  <c r="AH161" i="46"/>
  <c r="X160" i="46"/>
  <c r="AC157" i="46"/>
  <c r="AM154" i="46"/>
  <c r="B154" i="46"/>
  <c r="B153" i="46"/>
  <c r="AH142" i="46"/>
  <c r="U142" i="46"/>
  <c r="AC121" i="46"/>
  <c r="U115" i="46"/>
  <c r="AG115" i="46"/>
  <c r="AH115" i="46"/>
  <c r="B105" i="46"/>
  <c r="AM105" i="46"/>
  <c r="F211" i="46"/>
  <c r="G203" i="46"/>
  <c r="AC154" i="46"/>
  <c r="AM149" i="46"/>
  <c r="AC134" i="46"/>
  <c r="AG82" i="46"/>
  <c r="AH82" i="46"/>
  <c r="U82" i="46"/>
  <c r="E211" i="46"/>
  <c r="F203" i="46"/>
  <c r="AM194" i="46"/>
  <c r="AM170" i="46"/>
  <c r="B152" i="46"/>
  <c r="X139" i="46"/>
  <c r="AC139" i="46"/>
  <c r="C128" i="46"/>
  <c r="F128" i="46"/>
  <c r="E128" i="46"/>
  <c r="G128" i="46"/>
  <c r="B123" i="46"/>
  <c r="AM123" i="46"/>
  <c r="AM94" i="46"/>
  <c r="E129" i="46"/>
  <c r="C129" i="46"/>
  <c r="D129" i="46"/>
  <c r="F129" i="46"/>
  <c r="E116" i="46"/>
  <c r="X31" i="46"/>
  <c r="AC31" i="46"/>
  <c r="AE31" i="46"/>
  <c r="C203" i="46"/>
  <c r="U189" i="46"/>
  <c r="U174" i="46"/>
  <c r="F168" i="46"/>
  <c r="U158" i="46"/>
  <c r="AC147" i="46"/>
  <c r="X143" i="46"/>
  <c r="AC143" i="46"/>
  <c r="AG131" i="46"/>
  <c r="AH131" i="46"/>
  <c r="E168" i="46"/>
  <c r="G161" i="46"/>
  <c r="U143" i="46"/>
  <c r="AG143" i="46"/>
  <c r="X140" i="46"/>
  <c r="AC140" i="46"/>
  <c r="AM138" i="46"/>
  <c r="AG132" i="46"/>
  <c r="AH132" i="46"/>
  <c r="B130" i="46"/>
  <c r="AM130" i="46"/>
  <c r="C116" i="46"/>
  <c r="F116" i="46"/>
  <c r="G116" i="46"/>
  <c r="AM110" i="46"/>
  <c r="G106" i="46"/>
  <c r="C106" i="46"/>
  <c r="D106" i="46"/>
  <c r="E106" i="46"/>
  <c r="F106" i="46"/>
  <c r="B35" i="46"/>
  <c r="AM35" i="46"/>
  <c r="F220" i="46"/>
  <c r="F201" i="46"/>
  <c r="AH187" i="46"/>
  <c r="B180" i="46"/>
  <c r="AM169" i="46"/>
  <c r="D168" i="46"/>
  <c r="D161" i="46"/>
  <c r="U157" i="46"/>
  <c r="U154" i="46"/>
  <c r="AC150" i="46"/>
  <c r="X145" i="46"/>
  <c r="U144" i="46"/>
  <c r="D143" i="46"/>
  <c r="AH135" i="46"/>
  <c r="U135" i="46"/>
  <c r="U121" i="46"/>
  <c r="AG121" i="46"/>
  <c r="AG119" i="46"/>
  <c r="U119" i="46"/>
  <c r="X108" i="46"/>
  <c r="AC108" i="46"/>
  <c r="U126" i="46"/>
  <c r="AG126" i="46"/>
  <c r="AH190" i="46"/>
  <c r="C168" i="46"/>
  <c r="X148" i="46"/>
  <c r="U133" i="46"/>
  <c r="AH133" i="46"/>
  <c r="E161" i="46"/>
  <c r="F161" i="46"/>
  <c r="AH145" i="46"/>
  <c r="U145" i="46"/>
  <c r="AE144" i="46"/>
  <c r="I144" i="46"/>
  <c r="P141" i="46"/>
  <c r="X141" i="46" s="1"/>
  <c r="E143" i="46"/>
  <c r="F143" i="46"/>
  <c r="G143" i="46"/>
  <c r="D133" i="46"/>
  <c r="F133" i="46"/>
  <c r="G131" i="46"/>
  <c r="C131" i="46"/>
  <c r="D131" i="46"/>
  <c r="F131" i="46"/>
  <c r="B124" i="46"/>
  <c r="AM124" i="46"/>
  <c r="U120" i="46"/>
  <c r="AG120" i="46"/>
  <c r="AH120" i="46"/>
  <c r="AM118" i="46"/>
  <c r="E117" i="46"/>
  <c r="C117" i="46"/>
  <c r="D117" i="46"/>
  <c r="P172" i="46"/>
  <c r="X172" i="46" s="1"/>
  <c r="G145" i="46"/>
  <c r="K156" i="46"/>
  <c r="K159" i="46"/>
  <c r="K157" i="46"/>
  <c r="K138" i="46"/>
  <c r="K165" i="46"/>
  <c r="K151" i="46"/>
  <c r="K155" i="46"/>
  <c r="K164" i="46"/>
  <c r="G133" i="46"/>
  <c r="AC129" i="46"/>
  <c r="B125" i="46"/>
  <c r="AM125" i="46"/>
  <c r="G120" i="46"/>
  <c r="D120" i="46"/>
  <c r="E120" i="46"/>
  <c r="C119" i="46"/>
  <c r="D119" i="46"/>
  <c r="G119" i="46"/>
  <c r="E119" i="46"/>
  <c r="F119" i="46"/>
  <c r="AM117" i="46"/>
  <c r="G117" i="46"/>
  <c r="AG183" i="46"/>
  <c r="AH159" i="46"/>
  <c r="X151" i="46"/>
  <c r="AC151" i="46"/>
  <c r="K150" i="46"/>
  <c r="K148" i="46"/>
  <c r="F145" i="46"/>
  <c r="AG142" i="46"/>
  <c r="G135" i="46"/>
  <c r="E133" i="46"/>
  <c r="AM132" i="46"/>
  <c r="B132" i="46"/>
  <c r="F120" i="46"/>
  <c r="F117" i="46"/>
  <c r="U113" i="46"/>
  <c r="AH113" i="46"/>
  <c r="G104" i="46"/>
  <c r="C104" i="46"/>
  <c r="E104" i="46"/>
  <c r="F104" i="46"/>
  <c r="E76" i="46"/>
  <c r="F76" i="46"/>
  <c r="G76" i="46"/>
  <c r="D76" i="46"/>
  <c r="C76" i="46"/>
  <c r="AH201" i="46"/>
  <c r="B196" i="46"/>
  <c r="G195" i="46"/>
  <c r="AG186" i="46"/>
  <c r="AH174" i="46"/>
  <c r="K163" i="46"/>
  <c r="K149" i="46"/>
  <c r="E145" i="46"/>
  <c r="AH141" i="46"/>
  <c r="U141" i="46"/>
  <c r="AG141" i="46"/>
  <c r="F135" i="46"/>
  <c r="C133" i="46"/>
  <c r="C120" i="46"/>
  <c r="X109" i="46"/>
  <c r="AC109" i="46"/>
  <c r="D104" i="46"/>
  <c r="AM165" i="46"/>
  <c r="AG158" i="46"/>
  <c r="K152" i="46"/>
  <c r="D145" i="46"/>
  <c r="B144" i="46"/>
  <c r="D135" i="46"/>
  <c r="AH99" i="46"/>
  <c r="AG99" i="46"/>
  <c r="G93" i="46"/>
  <c r="F93" i="46"/>
  <c r="AG65" i="46"/>
  <c r="AH65" i="46"/>
  <c r="U65" i="46"/>
  <c r="E114" i="46"/>
  <c r="AM42" i="46"/>
  <c r="C21" i="46"/>
  <c r="D21" i="46"/>
  <c r="G21" i="46"/>
  <c r="F21" i="46"/>
  <c r="E21" i="46"/>
  <c r="AM115" i="46"/>
  <c r="G115" i="46"/>
  <c r="C99" i="46"/>
  <c r="D99" i="46"/>
  <c r="E99" i="46"/>
  <c r="E81" i="46"/>
  <c r="F81" i="46"/>
  <c r="G81" i="46"/>
  <c r="C81" i="46"/>
  <c r="D81" i="46"/>
  <c r="X27" i="46"/>
  <c r="AC27" i="46"/>
  <c r="AE27" i="46"/>
  <c r="C114" i="46"/>
  <c r="F114" i="46"/>
  <c r="G114" i="46"/>
  <c r="C101" i="46"/>
  <c r="D101" i="46"/>
  <c r="F101" i="46"/>
  <c r="G101" i="46"/>
  <c r="J149" i="46"/>
  <c r="AC125" i="46"/>
  <c r="B121" i="46"/>
  <c r="AM121" i="46"/>
  <c r="AC116" i="46"/>
  <c r="D115" i="46"/>
  <c r="G108" i="46"/>
  <c r="B107" i="46"/>
  <c r="AM107" i="46"/>
  <c r="B87" i="46"/>
  <c r="AM87" i="46"/>
  <c r="X84" i="46"/>
  <c r="B54" i="46"/>
  <c r="C78" i="46"/>
  <c r="D78" i="46"/>
  <c r="E78" i="46"/>
  <c r="F78" i="46"/>
  <c r="X128" i="46"/>
  <c r="AC128" i="46"/>
  <c r="AM109" i="46"/>
  <c r="B96" i="46"/>
  <c r="AM96" i="46"/>
  <c r="U91" i="46"/>
  <c r="AG91" i="46"/>
  <c r="AH91" i="46"/>
  <c r="B83" i="46"/>
  <c r="G78" i="46"/>
  <c r="AM88" i="46"/>
  <c r="B88" i="46"/>
  <c r="X79" i="46"/>
  <c r="B33" i="46"/>
  <c r="AM33" i="46"/>
  <c r="X135" i="46"/>
  <c r="AC135" i="46"/>
  <c r="C113" i="46"/>
  <c r="AM108" i="46"/>
  <c r="C89" i="46"/>
  <c r="G89" i="46"/>
  <c r="E89" i="46"/>
  <c r="F89" i="46"/>
  <c r="D89" i="46"/>
  <c r="W111" i="46"/>
  <c r="X98" i="46"/>
  <c r="AH92" i="46"/>
  <c r="U92" i="46"/>
  <c r="AG92" i="46"/>
  <c r="F79" i="46"/>
  <c r="C79" i="46"/>
  <c r="D79" i="46"/>
  <c r="E79" i="46"/>
  <c r="G79" i="46"/>
  <c r="AG45" i="46"/>
  <c r="U45" i="46"/>
  <c r="AH45" i="46"/>
  <c r="E34" i="46"/>
  <c r="F34" i="46"/>
  <c r="G34" i="46"/>
  <c r="D34" i="46"/>
  <c r="X153" i="46"/>
  <c r="AC153" i="46"/>
  <c r="AH137" i="46"/>
  <c r="U137" i="46"/>
  <c r="AG125" i="46"/>
  <c r="AH125" i="46"/>
  <c r="AM103" i="46"/>
  <c r="B97" i="46"/>
  <c r="AM97" i="46"/>
  <c r="E93" i="46"/>
  <c r="C91" i="46"/>
  <c r="D91" i="46"/>
  <c r="E91" i="46"/>
  <c r="F91" i="46"/>
  <c r="G91" i="46"/>
  <c r="AE45" i="46"/>
  <c r="I45" i="46"/>
  <c r="P42" i="46"/>
  <c r="X42" i="46" s="1"/>
  <c r="J151" i="46"/>
  <c r="T151" i="46" s="1"/>
  <c r="X123" i="46"/>
  <c r="AC123" i="46"/>
  <c r="W105" i="46"/>
  <c r="I94" i="46"/>
  <c r="B94" i="46" s="1"/>
  <c r="I101" i="46"/>
  <c r="I111" i="46"/>
  <c r="B111" i="46" s="1"/>
  <c r="I136" i="46"/>
  <c r="B136" i="46" s="1"/>
  <c r="I122" i="46"/>
  <c r="I95" i="46"/>
  <c r="B95" i="46" s="1"/>
  <c r="I109" i="46"/>
  <c r="B109" i="46" s="1"/>
  <c r="I129" i="46"/>
  <c r="I134" i="46"/>
  <c r="B134" i="46" s="1"/>
  <c r="I118" i="46"/>
  <c r="B118" i="46" s="1"/>
  <c r="I96" i="46"/>
  <c r="I102" i="46"/>
  <c r="B102" i="46" s="1"/>
  <c r="I112" i="46"/>
  <c r="I114" i="46"/>
  <c r="I116" i="46"/>
  <c r="I103" i="46"/>
  <c r="B103" i="46" s="1"/>
  <c r="I110" i="46"/>
  <c r="B110" i="46" s="1"/>
  <c r="I123" i="46"/>
  <c r="AG98" i="46"/>
  <c r="AH98" i="46"/>
  <c r="D93" i="46"/>
  <c r="J165" i="46"/>
  <c r="T165" i="46" s="1"/>
  <c r="J138" i="46"/>
  <c r="T138" i="46" s="1"/>
  <c r="AH130" i="46"/>
  <c r="G126" i="46"/>
  <c r="U99" i="46"/>
  <c r="C93" i="46"/>
  <c r="AM91" i="46"/>
  <c r="U35" i="46"/>
  <c r="AG35" i="46"/>
  <c r="AH35" i="46"/>
  <c r="AM32" i="46"/>
  <c r="B32" i="46"/>
  <c r="C71" i="46"/>
  <c r="D71" i="46"/>
  <c r="F71" i="46"/>
  <c r="G71" i="46"/>
  <c r="AC67" i="46"/>
  <c r="AE67" i="46"/>
  <c r="G63" i="46"/>
  <c r="F63" i="46"/>
  <c r="AM41" i="46"/>
  <c r="AC37" i="46"/>
  <c r="AH32" i="46"/>
  <c r="W32" i="46" s="1"/>
  <c r="AH25" i="46"/>
  <c r="W25" i="46" s="1"/>
  <c r="AH30" i="46"/>
  <c r="W30" i="46" s="1"/>
  <c r="AH52" i="46"/>
  <c r="W52" i="46" s="1"/>
  <c r="AH28" i="46"/>
  <c r="W28" i="46" s="1"/>
  <c r="AH50" i="46"/>
  <c r="W50" i="46" s="1"/>
  <c r="AH87" i="46"/>
  <c r="W87" i="46" s="1"/>
  <c r="AH85" i="46"/>
  <c r="W85" i="46" s="1"/>
  <c r="AH26" i="46"/>
  <c r="W26" i="46" s="1"/>
  <c r="AH68" i="46"/>
  <c r="W68" i="46" s="1"/>
  <c r="AH29" i="46"/>
  <c r="W29" i="46" s="1"/>
  <c r="AH51" i="46"/>
  <c r="W51" i="46" s="1"/>
  <c r="AM25" i="46"/>
  <c r="D14" i="46"/>
  <c r="E14" i="46"/>
  <c r="F14" i="46"/>
  <c r="G14" i="46"/>
  <c r="D55" i="46"/>
  <c r="E55" i="46"/>
  <c r="F55" i="46"/>
  <c r="G55" i="46"/>
  <c r="AM50" i="46"/>
  <c r="K51" i="46"/>
  <c r="K50" i="46"/>
  <c r="K54" i="46" s="1"/>
  <c r="K39" i="46"/>
  <c r="K53" i="46"/>
  <c r="AC100" i="46"/>
  <c r="X90" i="46"/>
  <c r="B84" i="46"/>
  <c r="I80" i="46"/>
  <c r="I83" i="46"/>
  <c r="I88" i="46"/>
  <c r="I92" i="46" s="1"/>
  <c r="B92" i="46" s="1"/>
  <c r="I86" i="46"/>
  <c r="B86" i="46" s="1"/>
  <c r="I84" i="46"/>
  <c r="I77" i="46"/>
  <c r="B77" i="46" s="1"/>
  <c r="I82" i="46"/>
  <c r="X67" i="46"/>
  <c r="AM30" i="46"/>
  <c r="B30" i="46"/>
  <c r="F20" i="46"/>
  <c r="G20" i="46"/>
  <c r="E20" i="46"/>
  <c r="B17" i="46"/>
  <c r="C82" i="46"/>
  <c r="D82" i="46"/>
  <c r="B80" i="46"/>
  <c r="AM44" i="46"/>
  <c r="B44" i="46"/>
  <c r="AG22" i="46"/>
  <c r="AH22" i="46"/>
  <c r="AH90" i="46"/>
  <c r="U90" i="46"/>
  <c r="AM36" i="46"/>
  <c r="B36" i="46"/>
  <c r="B26" i="46"/>
  <c r="J127" i="46"/>
  <c r="T127" i="46" s="1"/>
  <c r="J116" i="46"/>
  <c r="T116" i="46" s="1"/>
  <c r="J114" i="46"/>
  <c r="T114" i="46" s="1"/>
  <c r="J112" i="46"/>
  <c r="T112" i="46" s="1"/>
  <c r="AG88" i="46"/>
  <c r="AM86" i="46"/>
  <c r="X71" i="46"/>
  <c r="AC64" i="46"/>
  <c r="AG62" i="46"/>
  <c r="AH62" i="46"/>
  <c r="AM56" i="46"/>
  <c r="AH49" i="46"/>
  <c r="W49" i="46" s="1"/>
  <c r="AG47" i="46"/>
  <c r="AH47" i="46"/>
  <c r="B45" i="46"/>
  <c r="AM45" i="46"/>
  <c r="B98" i="46"/>
  <c r="B85" i="46"/>
  <c r="AE62" i="46"/>
  <c r="P59" i="46"/>
  <c r="X59" i="46" s="1"/>
  <c r="F46" i="46"/>
  <c r="G46" i="46"/>
  <c r="E46" i="46"/>
  <c r="AG39" i="46"/>
  <c r="AH39" i="46"/>
  <c r="B31" i="46"/>
  <c r="AM31" i="46"/>
  <c r="AM16" i="46"/>
  <c r="J109" i="46"/>
  <c r="AM85" i="46"/>
  <c r="U70" i="46"/>
  <c r="AG48" i="46"/>
  <c r="AH48" i="46"/>
  <c r="AG23" i="46"/>
  <c r="AH23" i="46"/>
  <c r="J122" i="46"/>
  <c r="T122" i="46" s="1"/>
  <c r="T100" i="46"/>
  <c r="AH97" i="46"/>
  <c r="I90" i="46"/>
  <c r="U89" i="46"/>
  <c r="AH89" i="46"/>
  <c r="AC82" i="46"/>
  <c r="I75" i="46"/>
  <c r="B75" i="46" s="1"/>
  <c r="X73" i="46"/>
  <c r="AC73" i="46"/>
  <c r="AM52" i="46"/>
  <c r="B27" i="46"/>
  <c r="AM27" i="46"/>
  <c r="J106" i="46"/>
  <c r="I89" i="46"/>
  <c r="AC83" i="46"/>
  <c r="AM66" i="46"/>
  <c r="I62" i="46"/>
  <c r="B61" i="46"/>
  <c r="AC43" i="46"/>
  <c r="AM38" i="46"/>
  <c r="B38" i="46"/>
  <c r="AM26" i="46"/>
  <c r="I15" i="46"/>
  <c r="I24" i="46"/>
  <c r="B24" i="46" s="1"/>
  <c r="I27" i="46"/>
  <c r="I20" i="46"/>
  <c r="I32" i="46"/>
  <c r="I34" i="46"/>
  <c r="I25" i="46"/>
  <c r="B25" i="46" s="1"/>
  <c r="I30" i="46"/>
  <c r="I36" i="46"/>
  <c r="I19" i="46"/>
  <c r="B19" i="46" s="1"/>
  <c r="I22" i="46"/>
  <c r="I16" i="46"/>
  <c r="B16" i="46" s="1"/>
  <c r="I23" i="46"/>
  <c r="I26" i="46"/>
  <c r="I33" i="46"/>
  <c r="I37" i="46" s="1"/>
  <c r="B37" i="46" s="1"/>
  <c r="I29" i="46"/>
  <c r="B29" i="46" s="1"/>
  <c r="X88" i="46"/>
  <c r="AC88" i="46"/>
  <c r="AG71" i="46"/>
  <c r="AH71" i="46"/>
  <c r="K49" i="46"/>
  <c r="AH46" i="46"/>
  <c r="B23" i="46"/>
  <c r="K29" i="46"/>
  <c r="K15" i="46"/>
  <c r="K32" i="46"/>
  <c r="K34" i="46"/>
  <c r="K25" i="46"/>
  <c r="K28" i="46"/>
  <c r="K31" i="46"/>
  <c r="K35" i="46"/>
  <c r="B15" i="46"/>
  <c r="C90" i="46"/>
  <c r="D90" i="46"/>
  <c r="E90" i="46"/>
  <c r="G90" i="46"/>
  <c r="E70" i="46"/>
  <c r="F70" i="46"/>
  <c r="X66" i="46"/>
  <c r="AE66" i="46"/>
  <c r="D63" i="46"/>
  <c r="C62" i="46"/>
  <c r="D62" i="46"/>
  <c r="E62" i="46"/>
  <c r="F62" i="46"/>
  <c r="B53" i="46"/>
  <c r="AM53" i="46"/>
  <c r="AG46" i="46"/>
  <c r="T33" i="46"/>
  <c r="J37" i="46"/>
  <c r="T37" i="46" s="1"/>
  <c r="B28" i="46"/>
  <c r="AM28" i="46"/>
  <c r="J29" i="46"/>
  <c r="J15" i="46"/>
  <c r="J27" i="46"/>
  <c r="J32" i="46"/>
  <c r="J34" i="46"/>
  <c r="T34" i="46" s="1"/>
  <c r="J25" i="46"/>
  <c r="J30" i="46"/>
  <c r="J36" i="46"/>
  <c r="T36" i="46" s="1"/>
  <c r="I18" i="46"/>
  <c r="B18" i="46" s="1"/>
  <c r="X86" i="46"/>
  <c r="E71" i="46"/>
  <c r="G70" i="46"/>
  <c r="B69" i="46"/>
  <c r="C63" i="46"/>
  <c r="AG42" i="46"/>
  <c r="AH42" i="46"/>
  <c r="C14" i="46"/>
  <c r="J56" i="46"/>
  <c r="U84" i="46"/>
  <c r="AM71" i="46"/>
  <c r="AC80" i="46"/>
  <c r="AC75" i="46"/>
  <c r="J69" i="46"/>
  <c r="AC53" i="46"/>
  <c r="AC33" i="46"/>
  <c r="AM67" i="46"/>
  <c r="AH59" i="46"/>
  <c r="F22" i="46"/>
  <c r="AR4" i="46"/>
  <c r="AQ4" i="46" s="1"/>
  <c r="AC62" i="46"/>
  <c r="AC48" i="46"/>
  <c r="E22" i="46"/>
  <c r="K66" i="46"/>
  <c r="AM55" i="46"/>
  <c r="J49" i="46"/>
  <c r="AH81" i="46"/>
  <c r="AM77" i="46"/>
  <c r="J66" i="46"/>
  <c r="AH64" i="46"/>
  <c r="K70" i="46"/>
  <c r="AJ182" i="45"/>
  <c r="AH182" i="45"/>
  <c r="Z179" i="45"/>
  <c r="Z178" i="45"/>
  <c r="X178" i="45"/>
  <c r="W178" i="45"/>
  <c r="V178" i="45"/>
  <c r="U178" i="45"/>
  <c r="T178" i="45"/>
  <c r="S178" i="45"/>
  <c r="R178" i="45"/>
  <c r="Q178" i="45"/>
  <c r="P178" i="45"/>
  <c r="O178" i="45"/>
  <c r="N178" i="45"/>
  <c r="M178" i="45"/>
  <c r="L178" i="45"/>
  <c r="K178" i="45"/>
  <c r="J178" i="45"/>
  <c r="I178" i="45"/>
  <c r="H178" i="45"/>
  <c r="G178" i="45"/>
  <c r="F178" i="45"/>
  <c r="E178" i="45"/>
  <c r="D178" i="45"/>
  <c r="C178" i="45"/>
  <c r="Z177" i="45"/>
  <c r="X177" i="45"/>
  <c r="W177" i="45"/>
  <c r="V177" i="45"/>
  <c r="U177" i="45"/>
  <c r="T177" i="45"/>
  <c r="S177" i="45"/>
  <c r="R177" i="45"/>
  <c r="Q177" i="45"/>
  <c r="P177" i="45"/>
  <c r="O177" i="45"/>
  <c r="N177" i="45"/>
  <c r="M177" i="45"/>
  <c r="L177" i="45"/>
  <c r="K177" i="45"/>
  <c r="J177" i="45"/>
  <c r="I177" i="45"/>
  <c r="H177" i="45"/>
  <c r="G177" i="45"/>
  <c r="F177" i="45"/>
  <c r="E177" i="45"/>
  <c r="D177" i="45"/>
  <c r="C177" i="45"/>
  <c r="Z176" i="45"/>
  <c r="Z175" i="45"/>
  <c r="Z174" i="45"/>
  <c r="Z173" i="45"/>
  <c r="Z172" i="45"/>
  <c r="Z171" i="45"/>
  <c r="B170" i="45"/>
  <c r="Z170" i="45" s="1"/>
  <c r="B169" i="45"/>
  <c r="Z169" i="45" s="1"/>
  <c r="Z168" i="45"/>
  <c r="B168" i="45"/>
  <c r="B167" i="45"/>
  <c r="Z167" i="45" s="1"/>
  <c r="Z166" i="45"/>
  <c r="B166" i="45"/>
  <c r="Z165" i="45"/>
  <c r="B165" i="45"/>
  <c r="B164" i="45"/>
  <c r="Z164" i="45" s="1"/>
  <c r="Z163" i="45"/>
  <c r="B163" i="45"/>
  <c r="Z162" i="45"/>
  <c r="B162" i="45"/>
  <c r="B161" i="45"/>
  <c r="Z161" i="45" s="1"/>
  <c r="Z160" i="45"/>
  <c r="B160" i="45"/>
  <c r="B159" i="45"/>
  <c r="Z159" i="45" s="1"/>
  <c r="B158" i="45"/>
  <c r="Z158" i="45" s="1"/>
  <c r="Z157" i="45"/>
  <c r="B157" i="45"/>
  <c r="B156" i="45"/>
  <c r="Z156" i="45" s="1"/>
  <c r="Z155" i="45"/>
  <c r="B155" i="45"/>
  <c r="B154" i="45"/>
  <c r="Z154" i="45" s="1"/>
  <c r="Z153" i="45"/>
  <c r="B153" i="45"/>
  <c r="Z152" i="45"/>
  <c r="B152" i="45"/>
  <c r="B151" i="45"/>
  <c r="Z151" i="45" s="1"/>
  <c r="Z150" i="45"/>
  <c r="B150" i="45"/>
  <c r="Z149" i="45"/>
  <c r="B149" i="45"/>
  <c r="B148" i="45"/>
  <c r="Z148" i="45" s="1"/>
  <c r="Z147" i="45"/>
  <c r="B147" i="45"/>
  <c r="Z146" i="45"/>
  <c r="B146" i="45"/>
  <c r="B145" i="45"/>
  <c r="Z145" i="45" s="1"/>
  <c r="B144" i="45"/>
  <c r="Z144" i="45" s="1"/>
  <c r="B143" i="45"/>
  <c r="Z143" i="45" s="1"/>
  <c r="B142" i="45"/>
  <c r="Z142" i="45" s="1"/>
  <c r="Z141" i="45"/>
  <c r="Z140" i="45"/>
  <c r="A140" i="45"/>
  <c r="Z139" i="45"/>
  <c r="U139" i="45"/>
  <c r="D139" i="45"/>
  <c r="C139" i="45"/>
  <c r="Z138" i="45"/>
  <c r="W138" i="45"/>
  <c r="U138" i="45"/>
  <c r="R138" i="45"/>
  <c r="H138" i="45"/>
  <c r="B138" i="45"/>
  <c r="Z137" i="45"/>
  <c r="W137" i="45"/>
  <c r="U137" i="45"/>
  <c r="R137" i="45"/>
  <c r="H137" i="45"/>
  <c r="B137" i="45"/>
  <c r="Z136" i="45"/>
  <c r="W136" i="45"/>
  <c r="U136" i="45"/>
  <c r="R136" i="45"/>
  <c r="H136" i="45"/>
  <c r="E136" i="45"/>
  <c r="D136" i="45"/>
  <c r="B136" i="45"/>
  <c r="W135" i="45"/>
  <c r="U135" i="45"/>
  <c r="R135" i="45"/>
  <c r="H135" i="45"/>
  <c r="B135" i="45"/>
  <c r="Z135" i="45" s="1"/>
  <c r="Z134" i="45"/>
  <c r="W134" i="45"/>
  <c r="U134" i="45"/>
  <c r="R134" i="45"/>
  <c r="H134" i="45"/>
  <c r="B134" i="45"/>
  <c r="W133" i="45"/>
  <c r="U133" i="45"/>
  <c r="R133" i="45"/>
  <c r="H133" i="45"/>
  <c r="E133" i="45"/>
  <c r="D133" i="45"/>
  <c r="B133" i="45"/>
  <c r="Z133" i="45" s="1"/>
  <c r="W132" i="45"/>
  <c r="U132" i="45"/>
  <c r="R132" i="45"/>
  <c r="H132" i="45"/>
  <c r="E132" i="45"/>
  <c r="D132" i="45"/>
  <c r="B132" i="45"/>
  <c r="Z132" i="45" s="1"/>
  <c r="Z131" i="45"/>
  <c r="W131" i="45"/>
  <c r="U131" i="45"/>
  <c r="R131" i="45"/>
  <c r="H131" i="45"/>
  <c r="D131" i="45"/>
  <c r="B131" i="45"/>
  <c r="Z130" i="45"/>
  <c r="W130" i="45"/>
  <c r="U130" i="45"/>
  <c r="R130" i="45"/>
  <c r="H130" i="45"/>
  <c r="B130" i="45"/>
  <c r="Z129" i="45"/>
  <c r="W129" i="45"/>
  <c r="U129" i="45"/>
  <c r="R129" i="45"/>
  <c r="H129" i="45"/>
  <c r="B129" i="45"/>
  <c r="Z128" i="45"/>
  <c r="W128" i="45"/>
  <c r="U128" i="45"/>
  <c r="R128" i="45"/>
  <c r="H128" i="45"/>
  <c r="D128" i="45"/>
  <c r="B128" i="45"/>
  <c r="W127" i="45"/>
  <c r="U127" i="45"/>
  <c r="R127" i="45"/>
  <c r="H127" i="45"/>
  <c r="C127" i="45"/>
  <c r="B127" i="45"/>
  <c r="Z127" i="45" s="1"/>
  <c r="Z126" i="45"/>
  <c r="W126" i="45"/>
  <c r="U126" i="45"/>
  <c r="R126" i="45"/>
  <c r="H126" i="45"/>
  <c r="B126" i="45"/>
  <c r="Z125" i="45"/>
  <c r="W125" i="45"/>
  <c r="U125" i="45"/>
  <c r="R125" i="45"/>
  <c r="H125" i="45"/>
  <c r="B125" i="45"/>
  <c r="W124" i="45"/>
  <c r="U124" i="45"/>
  <c r="R124" i="45"/>
  <c r="H124" i="45"/>
  <c r="E124" i="45"/>
  <c r="D124" i="45"/>
  <c r="B124" i="45"/>
  <c r="Z124" i="45" s="1"/>
  <c r="Z123" i="45"/>
  <c r="W123" i="45"/>
  <c r="U123" i="45"/>
  <c r="R123" i="45"/>
  <c r="H123" i="45"/>
  <c r="E123" i="45"/>
  <c r="D123" i="45"/>
  <c r="B123" i="45"/>
  <c r="Z122" i="45"/>
  <c r="W122" i="45"/>
  <c r="U122" i="45"/>
  <c r="R122" i="45"/>
  <c r="H122" i="45"/>
  <c r="D122" i="45"/>
  <c r="B122" i="45"/>
  <c r="Z121" i="45"/>
  <c r="W121" i="45"/>
  <c r="U121" i="45"/>
  <c r="R121" i="45"/>
  <c r="H121" i="45"/>
  <c r="B121" i="45"/>
  <c r="Z120" i="45"/>
  <c r="W120" i="45"/>
  <c r="U120" i="45"/>
  <c r="R120" i="45"/>
  <c r="H120" i="45"/>
  <c r="B120" i="45"/>
  <c r="W119" i="45"/>
  <c r="U119" i="45"/>
  <c r="R119" i="45"/>
  <c r="H119" i="45"/>
  <c r="B119" i="45"/>
  <c r="Z119" i="45" s="1"/>
  <c r="Z118" i="45"/>
  <c r="W118" i="45"/>
  <c r="U118" i="45"/>
  <c r="R118" i="45"/>
  <c r="H118" i="45"/>
  <c r="B118" i="45"/>
  <c r="Z117" i="45"/>
  <c r="W117" i="45"/>
  <c r="U117" i="45"/>
  <c r="R117" i="45"/>
  <c r="H117" i="45"/>
  <c r="B117" i="45"/>
  <c r="W116" i="45"/>
  <c r="U116" i="45"/>
  <c r="R116" i="45"/>
  <c r="H116" i="45"/>
  <c r="C116" i="45"/>
  <c r="C125" i="45" s="1"/>
  <c r="B116" i="45"/>
  <c r="Z116" i="45" s="1"/>
  <c r="Z115" i="45"/>
  <c r="W115" i="45"/>
  <c r="U115" i="45"/>
  <c r="R115" i="45"/>
  <c r="H115" i="45"/>
  <c r="E115" i="45"/>
  <c r="D115" i="45"/>
  <c r="B115" i="45"/>
  <c r="Z114" i="45"/>
  <c r="W114" i="45"/>
  <c r="U114" i="45"/>
  <c r="R114" i="45"/>
  <c r="H114" i="45"/>
  <c r="E114" i="45"/>
  <c r="D114" i="45"/>
  <c r="B114" i="45"/>
  <c r="Z113" i="45"/>
  <c r="W113" i="45"/>
  <c r="U113" i="45"/>
  <c r="R113" i="45"/>
  <c r="H113" i="45"/>
  <c r="E113" i="45"/>
  <c r="E122" i="45" s="1"/>
  <c r="E131" i="45" s="1"/>
  <c r="D113" i="45"/>
  <c r="B113" i="45"/>
  <c r="Z112" i="45"/>
  <c r="W112" i="45"/>
  <c r="U112" i="45"/>
  <c r="R112" i="45"/>
  <c r="H112" i="45"/>
  <c r="E112" i="45"/>
  <c r="E121" i="45" s="1"/>
  <c r="E130" i="45" s="1"/>
  <c r="D112" i="45"/>
  <c r="D121" i="45" s="1"/>
  <c r="D130" i="45" s="1"/>
  <c r="B112" i="45"/>
  <c r="W111" i="45"/>
  <c r="U111" i="45"/>
  <c r="R111" i="45"/>
  <c r="H111" i="45"/>
  <c r="B111" i="45"/>
  <c r="Z111" i="45" s="1"/>
  <c r="Z110" i="45"/>
  <c r="U110" i="45"/>
  <c r="R110" i="45"/>
  <c r="H110" i="45"/>
  <c r="E110" i="45"/>
  <c r="E119" i="45" s="1"/>
  <c r="E128" i="45" s="1"/>
  <c r="D110" i="45"/>
  <c r="D119" i="45" s="1"/>
  <c r="B110" i="45"/>
  <c r="W109" i="45"/>
  <c r="U109" i="45"/>
  <c r="R109" i="45"/>
  <c r="H109" i="45"/>
  <c r="E109" i="45"/>
  <c r="E118" i="45" s="1"/>
  <c r="E127" i="45" s="1"/>
  <c r="D109" i="45"/>
  <c r="D118" i="45" s="1"/>
  <c r="D127" i="45" s="1"/>
  <c r="C109" i="45"/>
  <c r="C118" i="45" s="1"/>
  <c r="B109" i="45"/>
  <c r="Z109" i="45" s="1"/>
  <c r="W108" i="45"/>
  <c r="U108" i="45"/>
  <c r="R108" i="45"/>
  <c r="H108" i="45"/>
  <c r="B108" i="45"/>
  <c r="Z107" i="45"/>
  <c r="U107" i="45"/>
  <c r="R107" i="45"/>
  <c r="H107" i="45"/>
  <c r="C107" i="45"/>
  <c r="Z106" i="45"/>
  <c r="U106" i="45"/>
  <c r="C106" i="45"/>
  <c r="C115" i="45" s="1"/>
  <c r="C124" i="45" s="1"/>
  <c r="C133" i="45" s="1"/>
  <c r="Z105" i="45"/>
  <c r="U105" i="45"/>
  <c r="Z104" i="45"/>
  <c r="U104" i="45"/>
  <c r="Z103" i="45"/>
  <c r="U103" i="45"/>
  <c r="F103" i="45"/>
  <c r="E103" i="45"/>
  <c r="D103" i="45"/>
  <c r="C103" i="45"/>
  <c r="Z102" i="45"/>
  <c r="U102" i="45"/>
  <c r="Z101" i="45"/>
  <c r="U101" i="45"/>
  <c r="Q101" i="45"/>
  <c r="O101" i="45"/>
  <c r="Z100" i="45"/>
  <c r="U100" i="45"/>
  <c r="W107" i="45" s="1"/>
  <c r="J100" i="45"/>
  <c r="C100" i="45"/>
  <c r="Z99" i="45"/>
  <c r="Z98" i="45"/>
  <c r="Z97" i="45"/>
  <c r="Q97" i="45"/>
  <c r="N97" i="45"/>
  <c r="E97" i="45"/>
  <c r="D97" i="45"/>
  <c r="A97" i="45"/>
  <c r="Z96" i="45"/>
  <c r="Z95" i="45"/>
  <c r="Z94" i="45"/>
  <c r="Z93" i="45"/>
  <c r="Z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C92" i="45"/>
  <c r="Z91" i="45"/>
  <c r="X91" i="45"/>
  <c r="W91" i="45"/>
  <c r="V91" i="45"/>
  <c r="U91" i="45"/>
  <c r="T91" i="45"/>
  <c r="S91" i="45"/>
  <c r="R91" i="45"/>
  <c r="Q91" i="45"/>
  <c r="P91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C91" i="45"/>
  <c r="Z90" i="45"/>
  <c r="Z89" i="45"/>
  <c r="Z88" i="45"/>
  <c r="Z87" i="45"/>
  <c r="Z86" i="45"/>
  <c r="E86" i="45"/>
  <c r="Z85" i="45"/>
  <c r="Z84" i="45"/>
  <c r="B84" i="45"/>
  <c r="B83" i="45"/>
  <c r="Z83" i="45" s="1"/>
  <c r="Z82" i="45"/>
  <c r="E82" i="45"/>
  <c r="B82" i="45"/>
  <c r="Z81" i="45"/>
  <c r="E81" i="45"/>
  <c r="B81" i="45"/>
  <c r="B80" i="45"/>
  <c r="Z80" i="45" s="1"/>
  <c r="Z79" i="45"/>
  <c r="B79" i="45"/>
  <c r="Z78" i="45"/>
  <c r="B78" i="45"/>
  <c r="B77" i="45"/>
  <c r="Z77" i="45" s="1"/>
  <c r="B76" i="45"/>
  <c r="Z76" i="45" s="1"/>
  <c r="B75" i="45"/>
  <c r="Z75" i="45" s="1"/>
  <c r="B74" i="45"/>
  <c r="Z74" i="45" s="1"/>
  <c r="Z73" i="45"/>
  <c r="E73" i="45"/>
  <c r="Z72" i="45"/>
  <c r="E72" i="45"/>
  <c r="E78" i="45" s="1"/>
  <c r="A72" i="45"/>
  <c r="Z71" i="45"/>
  <c r="U71" i="45"/>
  <c r="E71" i="45"/>
  <c r="D71" i="45"/>
  <c r="Z70" i="45"/>
  <c r="W70" i="45"/>
  <c r="U70" i="45"/>
  <c r="R70" i="45"/>
  <c r="H70" i="45"/>
  <c r="B70" i="45"/>
  <c r="Z69" i="45"/>
  <c r="W69" i="45"/>
  <c r="U69" i="45"/>
  <c r="R69" i="45"/>
  <c r="H69" i="45"/>
  <c r="E69" i="45"/>
  <c r="B69" i="45"/>
  <c r="Z68" i="45"/>
  <c r="W68" i="45"/>
  <c r="U68" i="45"/>
  <c r="R68" i="45"/>
  <c r="H68" i="45"/>
  <c r="C68" i="45"/>
  <c r="B68" i="45"/>
  <c r="W67" i="45"/>
  <c r="U67" i="45"/>
  <c r="R67" i="45"/>
  <c r="H67" i="45"/>
  <c r="C67" i="45"/>
  <c r="B67" i="45"/>
  <c r="Z67" i="45" s="1"/>
  <c r="Z66" i="45"/>
  <c r="W66" i="45"/>
  <c r="U66" i="45"/>
  <c r="R66" i="45"/>
  <c r="H66" i="45"/>
  <c r="E66" i="45"/>
  <c r="D66" i="45"/>
  <c r="B66" i="45"/>
  <c r="W65" i="45"/>
  <c r="U65" i="45"/>
  <c r="R65" i="45"/>
  <c r="H65" i="45"/>
  <c r="E65" i="45"/>
  <c r="D65" i="45"/>
  <c r="C65" i="45"/>
  <c r="B65" i="45"/>
  <c r="Z65" i="45" s="1"/>
  <c r="W64" i="45"/>
  <c r="U64" i="45"/>
  <c r="R64" i="45"/>
  <c r="H64" i="45"/>
  <c r="C64" i="45"/>
  <c r="B64" i="45"/>
  <c r="Z64" i="45" s="1"/>
  <c r="W63" i="45"/>
  <c r="U63" i="45"/>
  <c r="R63" i="45"/>
  <c r="H63" i="45"/>
  <c r="D63" i="45"/>
  <c r="C63" i="45"/>
  <c r="B63" i="45"/>
  <c r="Z63" i="45" s="1"/>
  <c r="W62" i="45"/>
  <c r="U62" i="45"/>
  <c r="R62" i="45"/>
  <c r="H62" i="45"/>
  <c r="B62" i="45"/>
  <c r="Z62" i="45" s="1"/>
  <c r="Z61" i="45"/>
  <c r="W61" i="45"/>
  <c r="U61" i="45"/>
  <c r="R61" i="45"/>
  <c r="H61" i="45"/>
  <c r="E61" i="45"/>
  <c r="B61" i="45"/>
  <c r="Z60" i="45"/>
  <c r="U60" i="45"/>
  <c r="R60" i="45"/>
  <c r="H60" i="45"/>
  <c r="E60" i="45"/>
  <c r="B60" i="45"/>
  <c r="U59" i="45"/>
  <c r="R59" i="45"/>
  <c r="H59" i="45"/>
  <c r="D59" i="45"/>
  <c r="C59" i="45"/>
  <c r="B59" i="45"/>
  <c r="Z59" i="45" s="1"/>
  <c r="Z58" i="45"/>
  <c r="U58" i="45"/>
  <c r="R58" i="45"/>
  <c r="H58" i="45"/>
  <c r="B58" i="45"/>
  <c r="Z57" i="45"/>
  <c r="W57" i="45"/>
  <c r="U57" i="45"/>
  <c r="R57" i="45"/>
  <c r="H57" i="45"/>
  <c r="C57" i="45"/>
  <c r="Z56" i="45"/>
  <c r="U56" i="45"/>
  <c r="Z55" i="45"/>
  <c r="U55" i="45"/>
  <c r="C55" i="45"/>
  <c r="Z54" i="45"/>
  <c r="U54" i="45"/>
  <c r="Z53" i="45"/>
  <c r="U53" i="45"/>
  <c r="F53" i="45"/>
  <c r="C53" i="45" s="1"/>
  <c r="C60" i="45" s="1"/>
  <c r="E53" i="45"/>
  <c r="E68" i="45" s="1"/>
  <c r="D53" i="45"/>
  <c r="D58" i="45" s="1"/>
  <c r="Z52" i="45"/>
  <c r="U52" i="45"/>
  <c r="C52" i="45"/>
  <c r="Z51" i="45"/>
  <c r="U51" i="45"/>
  <c r="Q51" i="45"/>
  <c r="O51" i="45"/>
  <c r="C51" i="45"/>
  <c r="Z50" i="45"/>
  <c r="U50" i="45"/>
  <c r="J50" i="45"/>
  <c r="C50" i="45"/>
  <c r="Z49" i="45"/>
  <c r="C49" i="45"/>
  <c r="Z48" i="45"/>
  <c r="Z47" i="45"/>
  <c r="Q47" i="45"/>
  <c r="N47" i="45"/>
  <c r="C47" i="45"/>
  <c r="A47" i="45"/>
  <c r="Z46" i="45"/>
  <c r="Z45" i="45"/>
  <c r="Z44" i="45"/>
  <c r="Z43" i="45"/>
  <c r="Z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D42" i="45"/>
  <c r="C42" i="45"/>
  <c r="Z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D41" i="45"/>
  <c r="C41" i="45"/>
  <c r="Z40" i="45"/>
  <c r="Z39" i="45"/>
  <c r="Z38" i="45"/>
  <c r="D37" i="45"/>
  <c r="B37" i="45"/>
  <c r="Z37" i="45" s="1"/>
  <c r="D36" i="45"/>
  <c r="C36" i="45"/>
  <c r="B36" i="45"/>
  <c r="Z36" i="45" s="1"/>
  <c r="B35" i="45"/>
  <c r="Z35" i="45" s="1"/>
  <c r="Z34" i="45"/>
  <c r="C34" i="45"/>
  <c r="B34" i="45"/>
  <c r="B33" i="45"/>
  <c r="Z33" i="45" s="1"/>
  <c r="Z32" i="45"/>
  <c r="B32" i="45"/>
  <c r="Z31" i="45"/>
  <c r="D31" i="45"/>
  <c r="B31" i="45"/>
  <c r="B30" i="45"/>
  <c r="Z30" i="45" s="1"/>
  <c r="Z29" i="45"/>
  <c r="Z28" i="45"/>
  <c r="D28" i="45"/>
  <c r="C28" i="45"/>
  <c r="A28" i="45"/>
  <c r="Z27" i="45"/>
  <c r="U27" i="45"/>
  <c r="D27" i="45"/>
  <c r="W26" i="45"/>
  <c r="U26" i="45"/>
  <c r="R26" i="45"/>
  <c r="H26" i="45"/>
  <c r="E26" i="45"/>
  <c r="D26" i="45"/>
  <c r="B26" i="45"/>
  <c r="Z26" i="45" s="1"/>
  <c r="Z25" i="45"/>
  <c r="W25" i="45"/>
  <c r="U25" i="45"/>
  <c r="R25" i="45"/>
  <c r="H25" i="45"/>
  <c r="D25" i="45"/>
  <c r="B25" i="45"/>
  <c r="W24" i="45"/>
  <c r="U24" i="45"/>
  <c r="R24" i="45"/>
  <c r="H24" i="45"/>
  <c r="E24" i="45"/>
  <c r="D24" i="45"/>
  <c r="B24" i="45"/>
  <c r="Z24" i="45" s="1"/>
  <c r="U23" i="45"/>
  <c r="R23" i="45"/>
  <c r="H23" i="45"/>
  <c r="D23" i="45"/>
  <c r="B23" i="45"/>
  <c r="Z23" i="45" s="1"/>
  <c r="Z22" i="45"/>
  <c r="W22" i="45"/>
  <c r="U22" i="45"/>
  <c r="R22" i="45"/>
  <c r="H22" i="45"/>
  <c r="B22" i="45"/>
  <c r="Z21" i="45"/>
  <c r="W21" i="45"/>
  <c r="U21" i="45"/>
  <c r="R21" i="45"/>
  <c r="H21" i="45"/>
  <c r="B21" i="45"/>
  <c r="Z20" i="45"/>
  <c r="U20" i="45"/>
  <c r="R20" i="45"/>
  <c r="H20" i="45"/>
  <c r="E20" i="45"/>
  <c r="D20" i="45"/>
  <c r="Z19" i="45"/>
  <c r="U19" i="45"/>
  <c r="Z18" i="45"/>
  <c r="U18" i="45"/>
  <c r="Z17" i="45"/>
  <c r="U17" i="45"/>
  <c r="Z16" i="45"/>
  <c r="U16" i="45"/>
  <c r="F16" i="45"/>
  <c r="C16" i="45" s="1"/>
  <c r="E16" i="45"/>
  <c r="D16" i="45"/>
  <c r="D21" i="45" s="1"/>
  <c r="Z15" i="45"/>
  <c r="U15" i="45"/>
  <c r="Z14" i="45"/>
  <c r="U14" i="45"/>
  <c r="Q14" i="45"/>
  <c r="O14" i="45"/>
  <c r="Z13" i="45"/>
  <c r="U13" i="45"/>
  <c r="J13" i="45"/>
  <c r="Z12" i="45"/>
  <c r="Z11" i="45"/>
  <c r="C11" i="45"/>
  <c r="Z10" i="45"/>
  <c r="Q10" i="45"/>
  <c r="N10" i="45"/>
  <c r="D10" i="45"/>
  <c r="A10" i="45"/>
  <c r="AI7" i="45"/>
  <c r="AI6" i="45"/>
  <c r="AI6" i="45" a="1"/>
  <c r="F6" i="45"/>
  <c r="AJ3" i="45"/>
  <c r="X3" i="45"/>
  <c r="AF2" i="45"/>
  <c r="AE2" i="45"/>
  <c r="AD2" i="45"/>
  <c r="AC2" i="45"/>
  <c r="AB2" i="45"/>
  <c r="Z2" i="45"/>
  <c r="X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B2" i="45"/>
  <c r="A2" i="45"/>
  <c r="AJ1" i="45"/>
  <c r="AI1" i="45"/>
  <c r="AF1" i="45"/>
  <c r="AE1" i="45"/>
  <c r="AD1" i="45"/>
  <c r="AC1" i="45"/>
  <c r="AB1" i="45"/>
  <c r="Z1" i="45"/>
  <c r="X1" i="45"/>
  <c r="S1" i="45"/>
  <c r="R1" i="45"/>
  <c r="Q1" i="45"/>
  <c r="P1" i="45"/>
  <c r="O1" i="45"/>
  <c r="N1" i="45"/>
  <c r="M1" i="45"/>
  <c r="L1" i="45"/>
  <c r="K1" i="45"/>
  <c r="J1" i="45"/>
  <c r="I1" i="45"/>
  <c r="H1" i="45"/>
  <c r="G1" i="45"/>
  <c r="F1" i="45"/>
  <c r="E1" i="45"/>
  <c r="D1" i="45"/>
  <c r="C1" i="45"/>
  <c r="B1" i="45"/>
  <c r="A1" i="45"/>
  <c r="F6" i="42"/>
  <c r="F6" i="22"/>
  <c r="F6" i="18"/>
  <c r="A2" i="39"/>
  <c r="A2" i="18"/>
  <c r="A2" i="22"/>
  <c r="A2" i="42"/>
  <c r="AT700" i="37"/>
  <c r="AT699" i="37"/>
  <c r="AT698" i="37"/>
  <c r="AT697" i="37"/>
  <c r="AT696" i="37"/>
  <c r="AT695" i="37"/>
  <c r="AT694" i="37"/>
  <c r="AJ694" i="37"/>
  <c r="AT693" i="37"/>
  <c r="AJ693" i="37"/>
  <c r="AT692" i="37"/>
  <c r="AT691" i="37"/>
  <c r="AT690" i="37"/>
  <c r="AT689" i="37"/>
  <c r="AT688" i="37"/>
  <c r="AT687" i="37"/>
  <c r="AT686" i="37"/>
  <c r="AJ686" i="37"/>
  <c r="AT685" i="37"/>
  <c r="AJ685" i="37"/>
  <c r="AT684" i="37"/>
  <c r="AT683" i="37"/>
  <c r="AT682" i="37"/>
  <c r="AJ682" i="37"/>
  <c r="AT681" i="37"/>
  <c r="AT680" i="37"/>
  <c r="AT679" i="37"/>
  <c r="AT678" i="37"/>
  <c r="AJ678" i="37"/>
  <c r="AT677" i="37"/>
  <c r="AJ677" i="37"/>
  <c r="AT676" i="37"/>
  <c r="AT675" i="37"/>
  <c r="AT674" i="37"/>
  <c r="AJ674" i="37"/>
  <c r="AT673" i="37"/>
  <c r="AJ673" i="37"/>
  <c r="AT672" i="37"/>
  <c r="AT671" i="37"/>
  <c r="AT670" i="37"/>
  <c r="AT669" i="37"/>
  <c r="AT668" i="37"/>
  <c r="AT667" i="37"/>
  <c r="AT666" i="37"/>
  <c r="AT665" i="37"/>
  <c r="AT664" i="37"/>
  <c r="AJ664" i="37"/>
  <c r="AT663" i="37"/>
  <c r="AT662" i="37"/>
  <c r="AT661" i="37"/>
  <c r="AJ661" i="37"/>
  <c r="AT660" i="37"/>
  <c r="AT659" i="37"/>
  <c r="AT658" i="37"/>
  <c r="AJ658" i="37"/>
  <c r="AT657" i="37"/>
  <c r="AJ657" i="37"/>
  <c r="AT656" i="37"/>
  <c r="AJ656" i="37"/>
  <c r="AT655" i="37"/>
  <c r="AJ655" i="37"/>
  <c r="AT654" i="37"/>
  <c r="AT653" i="37"/>
  <c r="AT652" i="37"/>
  <c r="AT651" i="37"/>
  <c r="AT650" i="37"/>
  <c r="AT649" i="37"/>
  <c r="AT648" i="37"/>
  <c r="AT647" i="37"/>
  <c r="AT646" i="37"/>
  <c r="AJ646" i="37"/>
  <c r="AT645" i="37"/>
  <c r="AT644" i="37"/>
  <c r="AT643" i="37"/>
  <c r="AT642" i="37"/>
  <c r="AJ642" i="37"/>
  <c r="AT641" i="37"/>
  <c r="AJ641" i="37"/>
  <c r="AT640" i="37"/>
  <c r="AJ640" i="37"/>
  <c r="AT639" i="37"/>
  <c r="AJ639" i="37"/>
  <c r="AT638" i="37"/>
  <c r="AJ638" i="37"/>
  <c r="AT637" i="37"/>
  <c r="AJ637" i="37"/>
  <c r="AT636" i="37"/>
  <c r="AT635" i="37"/>
  <c r="AT634" i="37"/>
  <c r="AT633" i="37"/>
  <c r="AT632" i="37"/>
  <c r="AT631" i="37"/>
  <c r="AT630" i="37"/>
  <c r="AJ630" i="37"/>
  <c r="AT629" i="37"/>
  <c r="AJ629" i="37"/>
  <c r="AT628" i="37"/>
  <c r="AT627" i="37"/>
  <c r="AT626" i="37"/>
  <c r="AT625" i="37"/>
  <c r="AT624" i="37"/>
  <c r="AT623" i="37"/>
  <c r="AT622" i="37"/>
  <c r="AJ622" i="37"/>
  <c r="AT621" i="37"/>
  <c r="AJ621" i="37"/>
  <c r="AT620" i="37"/>
  <c r="AT619" i="37"/>
  <c r="AT618" i="37"/>
  <c r="AJ618" i="37"/>
  <c r="AT617" i="37"/>
  <c r="AT616" i="37"/>
  <c r="AT615" i="37"/>
  <c r="AT614" i="37"/>
  <c r="AJ614" i="37"/>
  <c r="AT613" i="37"/>
  <c r="AJ613" i="37"/>
  <c r="AT612" i="37"/>
  <c r="AT611" i="37"/>
  <c r="AT610" i="37"/>
  <c r="AJ610" i="37"/>
  <c r="AT609" i="37"/>
  <c r="AJ609" i="37"/>
  <c r="AT608" i="37"/>
  <c r="AT607" i="37"/>
  <c r="AT606" i="37"/>
  <c r="AT605" i="37"/>
  <c r="AT604" i="37"/>
  <c r="AT603" i="37"/>
  <c r="AT602" i="37"/>
  <c r="AT601" i="37"/>
  <c r="AT600" i="37"/>
  <c r="AJ600" i="37"/>
  <c r="AT599" i="37"/>
  <c r="AT598" i="37"/>
  <c r="AT597" i="37"/>
  <c r="AJ597" i="37"/>
  <c r="AT596" i="37"/>
  <c r="AT595" i="37"/>
  <c r="AT594" i="37"/>
  <c r="AJ594" i="37"/>
  <c r="AT593" i="37"/>
  <c r="AJ593" i="37"/>
  <c r="AT592" i="37"/>
  <c r="AJ592" i="37"/>
  <c r="AT591" i="37"/>
  <c r="AJ591" i="37"/>
  <c r="AT590" i="37"/>
  <c r="AT589" i="37"/>
  <c r="AT588" i="37"/>
  <c r="AT587" i="37"/>
  <c r="AT586" i="37"/>
  <c r="AT585" i="37"/>
  <c r="AT584" i="37"/>
  <c r="AT583" i="37"/>
  <c r="AT582" i="37"/>
  <c r="AJ582" i="37"/>
  <c r="AT581" i="37"/>
  <c r="AT580" i="37"/>
  <c r="AT579" i="37"/>
  <c r="AT578" i="37"/>
  <c r="AJ578" i="37"/>
  <c r="AT577" i="37"/>
  <c r="AJ577" i="37"/>
  <c r="AT576" i="37"/>
  <c r="AJ576" i="37"/>
  <c r="AT575" i="37"/>
  <c r="AJ575" i="37"/>
  <c r="AT574" i="37"/>
  <c r="AJ574" i="37"/>
  <c r="AT573" i="37"/>
  <c r="AJ573" i="37"/>
  <c r="AT572" i="37"/>
  <c r="AT571" i="37"/>
  <c r="AT570" i="37"/>
  <c r="AT569" i="37"/>
  <c r="AT568" i="37"/>
  <c r="AT567" i="37"/>
  <c r="AT566" i="37"/>
  <c r="AJ566" i="37"/>
  <c r="AT565" i="37"/>
  <c r="AJ565" i="37"/>
  <c r="AT564" i="37"/>
  <c r="AT563" i="37"/>
  <c r="AT562" i="37"/>
  <c r="AT561" i="37"/>
  <c r="AT560" i="37"/>
  <c r="AT559" i="37"/>
  <c r="AT558" i="37"/>
  <c r="AJ558" i="37"/>
  <c r="AT557" i="37"/>
  <c r="AJ557" i="37"/>
  <c r="AT556" i="37"/>
  <c r="AT555" i="37"/>
  <c r="AT554" i="37"/>
  <c r="AJ554" i="37"/>
  <c r="AT553" i="37"/>
  <c r="AT552" i="37"/>
  <c r="AT551" i="37"/>
  <c r="AT550" i="37"/>
  <c r="AJ550" i="37"/>
  <c r="AT549" i="37"/>
  <c r="AJ549" i="37"/>
  <c r="AT548" i="37"/>
  <c r="AT547" i="37"/>
  <c r="AT546" i="37"/>
  <c r="AJ546" i="37"/>
  <c r="AT545" i="37"/>
  <c r="AJ545" i="37"/>
  <c r="AT544" i="37"/>
  <c r="AT543" i="37"/>
  <c r="AT542" i="37"/>
  <c r="AT541" i="37"/>
  <c r="AT540" i="37"/>
  <c r="AT539" i="37"/>
  <c r="AT538" i="37"/>
  <c r="AT537" i="37"/>
  <c r="AT536" i="37"/>
  <c r="AJ536" i="37"/>
  <c r="AT535" i="37"/>
  <c r="AT534" i="37"/>
  <c r="AT533" i="37"/>
  <c r="AJ533" i="37"/>
  <c r="AT532" i="37"/>
  <c r="AT531" i="37"/>
  <c r="AT530" i="37"/>
  <c r="AJ530" i="37"/>
  <c r="AT529" i="37"/>
  <c r="AJ529" i="37"/>
  <c r="AT528" i="37"/>
  <c r="AJ528" i="37"/>
  <c r="AT527" i="37"/>
  <c r="AJ527" i="37"/>
  <c r="AT526" i="37"/>
  <c r="AT525" i="37"/>
  <c r="AT524" i="37"/>
  <c r="AT523" i="37"/>
  <c r="AT522" i="37"/>
  <c r="AT521" i="37"/>
  <c r="AT520" i="37"/>
  <c r="AT519" i="37"/>
  <c r="AT518" i="37"/>
  <c r="AJ518" i="37"/>
  <c r="AT517" i="37"/>
  <c r="AT516" i="37"/>
  <c r="AT515" i="37"/>
  <c r="AT514" i="37"/>
  <c r="AJ514" i="37"/>
  <c r="AT513" i="37"/>
  <c r="AJ513" i="37"/>
  <c r="AT512" i="37"/>
  <c r="AJ512" i="37"/>
  <c r="AT511" i="37"/>
  <c r="AJ511" i="37"/>
  <c r="AT510" i="37"/>
  <c r="AJ510" i="37"/>
  <c r="AT509" i="37"/>
  <c r="AJ509" i="37"/>
  <c r="AT508" i="37"/>
  <c r="AT507" i="37"/>
  <c r="AT506" i="37"/>
  <c r="AT505" i="37"/>
  <c r="AT504" i="37"/>
  <c r="AT503" i="37"/>
  <c r="AT502" i="37"/>
  <c r="AJ502" i="37"/>
  <c r="AT501" i="37"/>
  <c r="AJ501" i="37"/>
  <c r="AT500" i="37"/>
  <c r="AT499" i="37"/>
  <c r="AT498" i="37"/>
  <c r="AT497" i="37"/>
  <c r="AT496" i="37"/>
  <c r="AT495" i="37"/>
  <c r="AT494" i="37"/>
  <c r="AJ494" i="37"/>
  <c r="AT493" i="37"/>
  <c r="AJ493" i="37"/>
  <c r="AT492" i="37"/>
  <c r="AT491" i="37"/>
  <c r="AT490" i="37"/>
  <c r="AJ490" i="37"/>
  <c r="AT489" i="37"/>
  <c r="AT488" i="37"/>
  <c r="AT487" i="37"/>
  <c r="AT486" i="37"/>
  <c r="AJ486" i="37"/>
  <c r="AT485" i="37"/>
  <c r="AJ485" i="37"/>
  <c r="AT484" i="37"/>
  <c r="AT483" i="37"/>
  <c r="AT482" i="37"/>
  <c r="AJ482" i="37"/>
  <c r="AT481" i="37"/>
  <c r="AJ481" i="37"/>
  <c r="AT480" i="37"/>
  <c r="AT479" i="37"/>
  <c r="AT478" i="37"/>
  <c r="AT477" i="37"/>
  <c r="AT476" i="37"/>
  <c r="AT475" i="37"/>
  <c r="AT474" i="37"/>
  <c r="AT473" i="37"/>
  <c r="AT472" i="37"/>
  <c r="AJ472" i="37"/>
  <c r="AT471" i="37"/>
  <c r="AT470" i="37"/>
  <c r="AT469" i="37"/>
  <c r="AJ469" i="37"/>
  <c r="AT468" i="37"/>
  <c r="AT467" i="37"/>
  <c r="AT466" i="37"/>
  <c r="AJ466" i="37"/>
  <c r="AT465" i="37"/>
  <c r="AJ465" i="37"/>
  <c r="AT464" i="37"/>
  <c r="AJ464" i="37"/>
  <c r="AT463" i="37"/>
  <c r="AJ463" i="37"/>
  <c r="AT462" i="37"/>
  <c r="AT461" i="37"/>
  <c r="AT460" i="37"/>
  <c r="AT459" i="37"/>
  <c r="AT458" i="37"/>
  <c r="AT457" i="37"/>
  <c r="AT456" i="37"/>
  <c r="AT455" i="37"/>
  <c r="AT454" i="37"/>
  <c r="AJ454" i="37"/>
  <c r="AT453" i="37"/>
  <c r="AT452" i="37"/>
  <c r="AT451" i="37"/>
  <c r="AT450" i="37"/>
  <c r="AJ450" i="37"/>
  <c r="AT449" i="37"/>
  <c r="AJ449" i="37"/>
  <c r="AT448" i="37"/>
  <c r="AJ448" i="37"/>
  <c r="AT447" i="37"/>
  <c r="AJ447" i="37"/>
  <c r="AT446" i="37"/>
  <c r="AJ446" i="37"/>
  <c r="AT445" i="37"/>
  <c r="AJ445" i="37"/>
  <c r="AT444" i="37"/>
  <c r="AT443" i="37"/>
  <c r="AT442" i="37"/>
  <c r="AT441" i="37"/>
  <c r="AT440" i="37"/>
  <c r="AT439" i="37"/>
  <c r="AT438" i="37"/>
  <c r="AJ438" i="37"/>
  <c r="AT437" i="37"/>
  <c r="AJ437" i="37"/>
  <c r="AT436" i="37"/>
  <c r="AT435" i="37"/>
  <c r="AT434" i="37"/>
  <c r="AT433" i="37"/>
  <c r="AT432" i="37"/>
  <c r="AT431" i="37"/>
  <c r="AT430" i="37"/>
  <c r="AJ430" i="37"/>
  <c r="AT429" i="37"/>
  <c r="AJ429" i="37"/>
  <c r="AT428" i="37"/>
  <c r="AT427" i="37"/>
  <c r="AT426" i="37"/>
  <c r="AJ426" i="37"/>
  <c r="AT425" i="37"/>
  <c r="AT424" i="37"/>
  <c r="AT423" i="37"/>
  <c r="AT422" i="37"/>
  <c r="AJ422" i="37"/>
  <c r="AT421" i="37"/>
  <c r="AJ421" i="37"/>
  <c r="AT420" i="37"/>
  <c r="AT419" i="37"/>
  <c r="AT418" i="37"/>
  <c r="AJ418" i="37"/>
  <c r="AT417" i="37"/>
  <c r="AJ417" i="37"/>
  <c r="AT416" i="37"/>
  <c r="AT415" i="37"/>
  <c r="AT414" i="37"/>
  <c r="AT413" i="37"/>
  <c r="AT412" i="37"/>
  <c r="AT411" i="37"/>
  <c r="AT410" i="37"/>
  <c r="AT409" i="37"/>
  <c r="AT408" i="37"/>
  <c r="AJ408" i="37"/>
  <c r="AT407" i="37"/>
  <c r="AT406" i="37"/>
  <c r="AT405" i="37"/>
  <c r="AJ405" i="37"/>
  <c r="AT404" i="37"/>
  <c r="AT403" i="37"/>
  <c r="AT402" i="37"/>
  <c r="AJ402" i="37"/>
  <c r="AT401" i="37"/>
  <c r="AJ401" i="37"/>
  <c r="AT400" i="37"/>
  <c r="AJ400" i="37"/>
  <c r="AT399" i="37"/>
  <c r="AJ399" i="37"/>
  <c r="AT398" i="37"/>
  <c r="AT397" i="37"/>
  <c r="AT396" i="37"/>
  <c r="AT395" i="37"/>
  <c r="AT394" i="37"/>
  <c r="AT393" i="37"/>
  <c r="AT392" i="37"/>
  <c r="AT391" i="37"/>
  <c r="AT390" i="37"/>
  <c r="AJ390" i="37"/>
  <c r="AT389" i="37"/>
  <c r="AT388" i="37"/>
  <c r="AT387" i="37"/>
  <c r="AT386" i="37"/>
  <c r="AJ386" i="37"/>
  <c r="AT385" i="37"/>
  <c r="AJ385" i="37"/>
  <c r="AT384" i="37"/>
  <c r="AJ384" i="37"/>
  <c r="AT383" i="37"/>
  <c r="AJ383" i="37"/>
  <c r="AT382" i="37"/>
  <c r="AJ382" i="37"/>
  <c r="AT381" i="37"/>
  <c r="AJ381" i="37"/>
  <c r="AT380" i="37"/>
  <c r="AT379" i="37"/>
  <c r="AT378" i="37"/>
  <c r="AT377" i="37"/>
  <c r="AT376" i="37"/>
  <c r="AT375" i="37"/>
  <c r="AT374" i="37"/>
  <c r="AJ374" i="37"/>
  <c r="AT373" i="37"/>
  <c r="AJ373" i="37"/>
  <c r="AT372" i="37"/>
  <c r="AT371" i="37"/>
  <c r="AT370" i="37"/>
  <c r="AT369" i="37"/>
  <c r="AT368" i="37"/>
  <c r="AT367" i="37"/>
  <c r="AT366" i="37"/>
  <c r="AJ366" i="37"/>
  <c r="AT365" i="37"/>
  <c r="AJ365" i="37"/>
  <c r="AT364" i="37"/>
  <c r="AT363" i="37"/>
  <c r="AT362" i="37"/>
  <c r="AJ362" i="37"/>
  <c r="AT361" i="37"/>
  <c r="AT360" i="37"/>
  <c r="AT359" i="37"/>
  <c r="AT358" i="37"/>
  <c r="AJ358" i="37"/>
  <c r="AT357" i="37"/>
  <c r="AJ357" i="37"/>
  <c r="AT356" i="37"/>
  <c r="AT355" i="37"/>
  <c r="AT354" i="37"/>
  <c r="AJ354" i="37"/>
  <c r="AT353" i="37"/>
  <c r="AJ353" i="37"/>
  <c r="AT352" i="37"/>
  <c r="AT351" i="37"/>
  <c r="AT350" i="37"/>
  <c r="AT349" i="37"/>
  <c r="AT348" i="37"/>
  <c r="AT347" i="37"/>
  <c r="AT346" i="37"/>
  <c r="AT345" i="37"/>
  <c r="AT344" i="37"/>
  <c r="AJ344" i="37"/>
  <c r="AT343" i="37"/>
  <c r="AT342" i="37"/>
  <c r="AT341" i="37"/>
  <c r="AJ341" i="37"/>
  <c r="AT340" i="37"/>
  <c r="AT339" i="37"/>
  <c r="AT338" i="37"/>
  <c r="AJ338" i="37"/>
  <c r="AT337" i="37"/>
  <c r="AJ337" i="37"/>
  <c r="AT336" i="37"/>
  <c r="AJ336" i="37"/>
  <c r="AT335" i="37"/>
  <c r="AJ335" i="37"/>
  <c r="AT334" i="37"/>
  <c r="AT333" i="37"/>
  <c r="AT332" i="37"/>
  <c r="AT331" i="37"/>
  <c r="AT330" i="37"/>
  <c r="AT329" i="37"/>
  <c r="AT328" i="37"/>
  <c r="AT327" i="37"/>
  <c r="AT326" i="37"/>
  <c r="AJ326" i="37"/>
  <c r="AT325" i="37"/>
  <c r="AT324" i="37"/>
  <c r="AT323" i="37"/>
  <c r="AT322" i="37"/>
  <c r="AJ322" i="37"/>
  <c r="AT321" i="37"/>
  <c r="AJ321" i="37"/>
  <c r="AT320" i="37"/>
  <c r="AJ320" i="37"/>
  <c r="AT319" i="37"/>
  <c r="AJ319" i="37"/>
  <c r="AT318" i="37"/>
  <c r="AJ318" i="37"/>
  <c r="AT317" i="37"/>
  <c r="AJ317" i="37"/>
  <c r="AT316" i="37"/>
  <c r="AT315" i="37"/>
  <c r="AT314" i="37"/>
  <c r="AT313" i="37"/>
  <c r="AT312" i="37"/>
  <c r="AT311" i="37"/>
  <c r="AT310" i="37"/>
  <c r="AJ310" i="37"/>
  <c r="AT309" i="37"/>
  <c r="AJ309" i="37"/>
  <c r="AT308" i="37"/>
  <c r="AT307" i="37"/>
  <c r="AT306" i="37"/>
  <c r="AT305" i="37"/>
  <c r="AT304" i="37"/>
  <c r="AT303" i="37"/>
  <c r="AT302" i="37"/>
  <c r="AJ302" i="37"/>
  <c r="AT301" i="37"/>
  <c r="AJ301" i="37"/>
  <c r="AT300" i="37"/>
  <c r="AT299" i="37"/>
  <c r="AT298" i="37"/>
  <c r="AJ298" i="37"/>
  <c r="AT297" i="37"/>
  <c r="AT296" i="37"/>
  <c r="AT295" i="37"/>
  <c r="AT294" i="37"/>
  <c r="AJ294" i="37"/>
  <c r="AT293" i="37"/>
  <c r="AJ293" i="37"/>
  <c r="AT292" i="37"/>
  <c r="AT291" i="37"/>
  <c r="AT290" i="37"/>
  <c r="AJ290" i="37"/>
  <c r="AT289" i="37"/>
  <c r="AJ289" i="37"/>
  <c r="AT288" i="37"/>
  <c r="AT287" i="37"/>
  <c r="AT286" i="37"/>
  <c r="AT285" i="37"/>
  <c r="AT284" i="37"/>
  <c r="AT283" i="37"/>
  <c r="AT282" i="37"/>
  <c r="AT281" i="37"/>
  <c r="AT280" i="37"/>
  <c r="AJ280" i="37"/>
  <c r="AT279" i="37"/>
  <c r="AT278" i="37"/>
  <c r="AT277" i="37"/>
  <c r="AJ277" i="37"/>
  <c r="AT276" i="37"/>
  <c r="AT275" i="37"/>
  <c r="AT274" i="37"/>
  <c r="AJ274" i="37"/>
  <c r="AT273" i="37"/>
  <c r="AJ273" i="37"/>
  <c r="AT272" i="37"/>
  <c r="AJ272" i="37"/>
  <c r="AT271" i="37"/>
  <c r="AJ271" i="37"/>
  <c r="AT270" i="37"/>
  <c r="AT269" i="37"/>
  <c r="AT268" i="37"/>
  <c r="AT267" i="37"/>
  <c r="AT266" i="37"/>
  <c r="AT265" i="37"/>
  <c r="AT264" i="37"/>
  <c r="AT263" i="37"/>
  <c r="AT262" i="37"/>
  <c r="AJ262" i="37"/>
  <c r="AT261" i="37"/>
  <c r="AT260" i="37"/>
  <c r="AT259" i="37"/>
  <c r="AT258" i="37"/>
  <c r="AJ258" i="37"/>
  <c r="AT257" i="37"/>
  <c r="AJ257" i="37"/>
  <c r="AT256" i="37"/>
  <c r="AJ256" i="37"/>
  <c r="AT255" i="37"/>
  <c r="AJ255" i="37"/>
  <c r="AT254" i="37"/>
  <c r="AJ254" i="37"/>
  <c r="AT253" i="37"/>
  <c r="AJ253" i="37"/>
  <c r="AT252" i="37"/>
  <c r="AT251" i="37"/>
  <c r="AT250" i="37"/>
  <c r="AT249" i="37"/>
  <c r="AT248" i="37"/>
  <c r="AT247" i="37"/>
  <c r="AT246" i="37"/>
  <c r="AJ246" i="37"/>
  <c r="AT245" i="37"/>
  <c r="AJ245" i="37"/>
  <c r="AT244" i="37"/>
  <c r="AT243" i="37"/>
  <c r="AT242" i="37"/>
  <c r="AT241" i="37"/>
  <c r="AT240" i="37"/>
  <c r="AT239" i="37"/>
  <c r="AT238" i="37"/>
  <c r="AJ238" i="37"/>
  <c r="AT237" i="37"/>
  <c r="AJ237" i="37"/>
  <c r="AT236" i="37"/>
  <c r="AT235" i="37"/>
  <c r="AT234" i="37"/>
  <c r="AJ234" i="37"/>
  <c r="AT233" i="37"/>
  <c r="AT232" i="37"/>
  <c r="AT231" i="37"/>
  <c r="AT230" i="37"/>
  <c r="AJ230" i="37"/>
  <c r="AT229" i="37"/>
  <c r="AJ229" i="37"/>
  <c r="AT228" i="37"/>
  <c r="AT227" i="37"/>
  <c r="AT226" i="37"/>
  <c r="AJ226" i="37"/>
  <c r="AT225" i="37"/>
  <c r="AJ225" i="37"/>
  <c r="AT224" i="37"/>
  <c r="AT223" i="37"/>
  <c r="AT222" i="37"/>
  <c r="AT221" i="37"/>
  <c r="AT220" i="37"/>
  <c r="AT219" i="37"/>
  <c r="AT218" i="37"/>
  <c r="AT217" i="37"/>
  <c r="AT216" i="37"/>
  <c r="AJ216" i="37"/>
  <c r="AT215" i="37"/>
  <c r="AT214" i="37"/>
  <c r="AT213" i="37"/>
  <c r="AJ213" i="37"/>
  <c r="AT212" i="37"/>
  <c r="AT211" i="37"/>
  <c r="AT210" i="37"/>
  <c r="AJ210" i="37"/>
  <c r="AT209" i="37"/>
  <c r="AJ209" i="37"/>
  <c r="AT208" i="37"/>
  <c r="AJ208" i="37"/>
  <c r="AT207" i="37"/>
  <c r="AJ207" i="37"/>
  <c r="AT206" i="37"/>
  <c r="AT205" i="37"/>
  <c r="AT204" i="37"/>
  <c r="AT203" i="37"/>
  <c r="AT202" i="37"/>
  <c r="AT201" i="37"/>
  <c r="AT200" i="37"/>
  <c r="AT199" i="37"/>
  <c r="AT198" i="37"/>
  <c r="AJ198" i="37"/>
  <c r="AT197" i="37"/>
  <c r="AT196" i="37"/>
  <c r="AT195" i="37"/>
  <c r="AT194" i="37"/>
  <c r="AJ194" i="37"/>
  <c r="AT193" i="37"/>
  <c r="AJ193" i="37"/>
  <c r="AT192" i="37"/>
  <c r="AJ192" i="37"/>
  <c r="AT191" i="37"/>
  <c r="AJ191" i="37"/>
  <c r="AT190" i="37"/>
  <c r="AJ190" i="37"/>
  <c r="AT189" i="37"/>
  <c r="AJ189" i="37"/>
  <c r="AT188" i="37"/>
  <c r="AT187" i="37"/>
  <c r="AT186" i="37"/>
  <c r="AT185" i="37"/>
  <c r="AT184" i="37"/>
  <c r="AT183" i="37"/>
  <c r="AT182" i="37"/>
  <c r="AJ182" i="37"/>
  <c r="AT181" i="37"/>
  <c r="AT180" i="37"/>
  <c r="AT179" i="37"/>
  <c r="AT178" i="37"/>
  <c r="AT177" i="37"/>
  <c r="AT176" i="37"/>
  <c r="AJ176" i="37"/>
  <c r="AT175" i="37"/>
  <c r="AJ175" i="37"/>
  <c r="AT174" i="37"/>
  <c r="AJ174" i="37"/>
  <c r="AT173" i="37"/>
  <c r="AJ173" i="37"/>
  <c r="AT172" i="37"/>
  <c r="AT171" i="37"/>
  <c r="AT170" i="37"/>
  <c r="AJ170" i="37"/>
  <c r="AT169" i="37"/>
  <c r="AT168" i="37"/>
  <c r="AT167" i="37"/>
  <c r="AT166" i="37"/>
  <c r="AT165" i="37"/>
  <c r="AT164" i="37"/>
  <c r="AT163" i="37"/>
  <c r="AT162" i="37"/>
  <c r="AJ162" i="37"/>
  <c r="AT161" i="37"/>
  <c r="AJ161" i="37"/>
  <c r="AT160" i="37"/>
  <c r="AT159" i="37"/>
  <c r="AT158" i="37"/>
  <c r="AT157" i="37"/>
  <c r="AJ157" i="37"/>
  <c r="AT156" i="37"/>
  <c r="AT155" i="37"/>
  <c r="AT154" i="37"/>
  <c r="AJ154" i="37"/>
  <c r="AT153" i="37"/>
  <c r="AJ153" i="37"/>
  <c r="AT152" i="37"/>
  <c r="AJ152" i="37"/>
  <c r="AT151" i="37"/>
  <c r="AT150" i="37"/>
  <c r="AT149" i="37"/>
  <c r="AT148" i="37"/>
  <c r="AT147" i="37"/>
  <c r="AT146" i="37"/>
  <c r="AT145" i="37"/>
  <c r="AT144" i="37"/>
  <c r="AJ144" i="37"/>
  <c r="AT143" i="37"/>
  <c r="AJ143" i="37"/>
  <c r="AT142" i="37"/>
  <c r="AT141" i="37"/>
  <c r="AT140" i="37"/>
  <c r="AT139" i="37"/>
  <c r="AT138" i="37"/>
  <c r="AJ138" i="37"/>
  <c r="AT137" i="37"/>
  <c r="AJ137" i="37"/>
  <c r="AT136" i="37"/>
  <c r="AJ136" i="37"/>
  <c r="AT135" i="37"/>
  <c r="AJ135" i="37"/>
  <c r="AT134" i="37"/>
  <c r="AJ134" i="37"/>
  <c r="AT133" i="37"/>
  <c r="AT132" i="37"/>
  <c r="AT131" i="37"/>
  <c r="AT130" i="37"/>
  <c r="AT129" i="37"/>
  <c r="AT128" i="37"/>
  <c r="AJ128" i="37"/>
  <c r="AT127" i="37"/>
  <c r="AJ127" i="37"/>
  <c r="AT126" i="37"/>
  <c r="AJ126" i="37"/>
  <c r="AT125" i="37"/>
  <c r="AJ125" i="37"/>
  <c r="AT124" i="37"/>
  <c r="AT123" i="37"/>
  <c r="AT122" i="37"/>
  <c r="AT121" i="37"/>
  <c r="AT120" i="37"/>
  <c r="AT119" i="37"/>
  <c r="AT118" i="37"/>
  <c r="AJ118" i="37"/>
  <c r="AT117" i="37"/>
  <c r="AJ117" i="37"/>
  <c r="AT116" i="37"/>
  <c r="AT115" i="37"/>
  <c r="AT114" i="37"/>
  <c r="AT113" i="37"/>
  <c r="AT112" i="37"/>
  <c r="AJ112" i="37"/>
  <c r="AT111" i="37"/>
  <c r="AJ111" i="37"/>
  <c r="AT110" i="37"/>
  <c r="AJ110" i="37"/>
  <c r="AT109" i="37"/>
  <c r="AJ109" i="37"/>
  <c r="AT108" i="37"/>
  <c r="AT107" i="37"/>
  <c r="AT106" i="37"/>
  <c r="AJ106" i="37"/>
  <c r="AT105" i="37"/>
  <c r="AT104" i="37"/>
  <c r="AT103" i="37"/>
  <c r="AT102" i="37"/>
  <c r="AT101" i="37"/>
  <c r="AT100" i="37"/>
  <c r="AT99" i="37"/>
  <c r="AT98" i="37"/>
  <c r="AT97" i="37"/>
  <c r="AT96" i="37"/>
  <c r="AT95" i="37"/>
  <c r="AT94" i="37"/>
  <c r="AT93" i="37"/>
  <c r="AJ93" i="37"/>
  <c r="AT92" i="37"/>
  <c r="AT91" i="37"/>
  <c r="AT90" i="37"/>
  <c r="AJ90" i="37"/>
  <c r="AT89" i="37"/>
  <c r="AJ89" i="37"/>
  <c r="AT88" i="37"/>
  <c r="AJ88" i="37"/>
  <c r="AT87" i="37"/>
  <c r="AT86" i="37"/>
  <c r="AT85" i="37"/>
  <c r="AT84" i="37"/>
  <c r="AT83" i="37"/>
  <c r="AT82" i="37"/>
  <c r="AT81" i="37"/>
  <c r="AT80" i="37"/>
  <c r="AT79" i="37"/>
  <c r="AJ79" i="37"/>
  <c r="AT78" i="37"/>
  <c r="AT77" i="37"/>
  <c r="AT76" i="37"/>
  <c r="AT75" i="37"/>
  <c r="AT74" i="37"/>
  <c r="AJ74" i="37"/>
  <c r="AT73" i="37"/>
  <c r="AJ73" i="37"/>
  <c r="AT72" i="37"/>
  <c r="AJ72" i="37"/>
  <c r="AT71" i="37"/>
  <c r="AJ71" i="37"/>
  <c r="AT70" i="37"/>
  <c r="AJ70" i="37"/>
  <c r="AT69" i="37"/>
  <c r="AT68" i="37"/>
  <c r="AT67" i="37"/>
  <c r="AT66" i="37"/>
  <c r="AT65" i="37"/>
  <c r="AT64" i="37"/>
  <c r="AT63" i="37"/>
  <c r="AT62" i="37"/>
  <c r="AJ62" i="37"/>
  <c r="AT61" i="37"/>
  <c r="AJ61" i="37"/>
  <c r="AT60" i="37"/>
  <c r="AT59" i="37"/>
  <c r="AT58" i="37"/>
  <c r="AT57" i="37"/>
  <c r="AJ57" i="37"/>
  <c r="AT56" i="37"/>
  <c r="AJ56" i="37"/>
  <c r="AT55" i="37"/>
  <c r="AJ55" i="37"/>
  <c r="AT54" i="37"/>
  <c r="AJ54" i="37"/>
  <c r="AT53" i="37"/>
  <c r="AJ53" i="37"/>
  <c r="AT52" i="37"/>
  <c r="AT51" i="37"/>
  <c r="AT50" i="37"/>
  <c r="AT49" i="37"/>
  <c r="AT48" i="37"/>
  <c r="AT47" i="37"/>
  <c r="AT46" i="37"/>
  <c r="AJ46" i="37"/>
  <c r="AT45" i="37"/>
  <c r="AJ45" i="37"/>
  <c r="AT44" i="37"/>
  <c r="AT43" i="37"/>
  <c r="AT42" i="37"/>
  <c r="AJ42" i="37"/>
  <c r="AT41" i="37"/>
  <c r="AT40" i="37"/>
  <c r="AT39" i="37"/>
  <c r="AT38" i="37"/>
  <c r="AJ38" i="37"/>
  <c r="AT37" i="37"/>
  <c r="AJ37" i="37"/>
  <c r="AT36" i="37"/>
  <c r="AT35" i="37"/>
  <c r="AT34" i="37"/>
  <c r="AJ34" i="37"/>
  <c r="AT33" i="37"/>
  <c r="AJ33" i="37"/>
  <c r="AT32" i="37"/>
  <c r="AT31" i="37"/>
  <c r="AT30" i="37"/>
  <c r="AT29" i="37"/>
  <c r="AT28" i="37"/>
  <c r="AT27" i="37"/>
  <c r="AT26" i="37"/>
  <c r="AT25" i="37"/>
  <c r="AT24" i="37"/>
  <c r="AJ24" i="37"/>
  <c r="AT23" i="37"/>
  <c r="AT22" i="37"/>
  <c r="AT21" i="37"/>
  <c r="AT20" i="37"/>
  <c r="AT19" i="37"/>
  <c r="AT18" i="37"/>
  <c r="AT17" i="37"/>
  <c r="E47" i="43"/>
  <c r="D47" i="43"/>
  <c r="C47" i="43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AQ700" i="37"/>
  <c r="AQ699" i="37"/>
  <c r="AQ698" i="37"/>
  <c r="AQ697" i="37"/>
  <c r="AQ696" i="37"/>
  <c r="AQ695" i="37"/>
  <c r="AQ694" i="37"/>
  <c r="AQ693" i="37"/>
  <c r="AQ692" i="37"/>
  <c r="AQ691" i="37"/>
  <c r="AQ690" i="37"/>
  <c r="AQ689" i="37"/>
  <c r="AQ688" i="37"/>
  <c r="AQ687" i="37"/>
  <c r="AQ686" i="37"/>
  <c r="AQ685" i="37"/>
  <c r="AQ684" i="37"/>
  <c r="AQ683" i="37"/>
  <c r="AQ682" i="37"/>
  <c r="AQ681" i="37"/>
  <c r="AQ680" i="37"/>
  <c r="AQ679" i="37"/>
  <c r="AQ678" i="37"/>
  <c r="AQ677" i="37"/>
  <c r="AQ676" i="37"/>
  <c r="AQ675" i="37"/>
  <c r="AQ674" i="37"/>
  <c r="AQ673" i="37"/>
  <c r="AQ672" i="37"/>
  <c r="AQ671" i="37"/>
  <c r="AQ670" i="37"/>
  <c r="AQ669" i="37"/>
  <c r="AQ668" i="37"/>
  <c r="AQ667" i="37"/>
  <c r="AQ666" i="37"/>
  <c r="AQ665" i="37"/>
  <c r="AQ664" i="37"/>
  <c r="AQ663" i="37"/>
  <c r="AQ662" i="37"/>
  <c r="AQ661" i="37"/>
  <c r="AQ660" i="37"/>
  <c r="AQ659" i="37"/>
  <c r="AQ658" i="37"/>
  <c r="AQ657" i="37"/>
  <c r="AQ656" i="37"/>
  <c r="AQ655" i="37"/>
  <c r="AQ654" i="37"/>
  <c r="AQ653" i="37"/>
  <c r="AQ652" i="37"/>
  <c r="AQ651" i="37"/>
  <c r="AQ650" i="37"/>
  <c r="AQ649" i="37"/>
  <c r="AQ648" i="37"/>
  <c r="AQ647" i="37"/>
  <c r="AQ646" i="37"/>
  <c r="AQ645" i="37"/>
  <c r="AQ644" i="37"/>
  <c r="AQ643" i="37"/>
  <c r="AQ642" i="37"/>
  <c r="AQ641" i="37"/>
  <c r="AQ640" i="37"/>
  <c r="AQ639" i="37"/>
  <c r="AQ638" i="37"/>
  <c r="AQ637" i="37"/>
  <c r="AQ636" i="37"/>
  <c r="AQ635" i="37"/>
  <c r="AQ634" i="37"/>
  <c r="AQ633" i="37"/>
  <c r="AQ632" i="37"/>
  <c r="AQ631" i="37"/>
  <c r="AQ630" i="37"/>
  <c r="AQ629" i="37"/>
  <c r="AQ628" i="37"/>
  <c r="AQ627" i="37"/>
  <c r="AQ626" i="37"/>
  <c r="AQ625" i="37"/>
  <c r="AQ624" i="37"/>
  <c r="AQ623" i="37"/>
  <c r="AQ622" i="37"/>
  <c r="AQ621" i="37"/>
  <c r="AQ620" i="37"/>
  <c r="AQ619" i="37"/>
  <c r="AQ618" i="37"/>
  <c r="AQ617" i="37"/>
  <c r="AQ616" i="37"/>
  <c r="AQ615" i="37"/>
  <c r="AQ614" i="37"/>
  <c r="AQ613" i="37"/>
  <c r="AQ612" i="37"/>
  <c r="AQ611" i="37"/>
  <c r="AQ610" i="37"/>
  <c r="AQ609" i="37"/>
  <c r="AQ608" i="37"/>
  <c r="AQ607" i="37"/>
  <c r="AQ606" i="37"/>
  <c r="AQ605" i="37"/>
  <c r="AQ604" i="37"/>
  <c r="AQ603" i="37"/>
  <c r="AQ602" i="37"/>
  <c r="AQ601" i="37"/>
  <c r="AQ600" i="37"/>
  <c r="AQ599" i="37"/>
  <c r="AQ598" i="37"/>
  <c r="AQ597" i="37"/>
  <c r="AQ596" i="37"/>
  <c r="AQ595" i="37"/>
  <c r="AQ594" i="37"/>
  <c r="AQ593" i="37"/>
  <c r="AQ592" i="37"/>
  <c r="AQ591" i="37"/>
  <c r="AQ590" i="37"/>
  <c r="AQ589" i="37"/>
  <c r="AQ588" i="37"/>
  <c r="AQ587" i="37"/>
  <c r="AQ586" i="37"/>
  <c r="AQ585" i="37"/>
  <c r="AQ584" i="37"/>
  <c r="AQ583" i="37"/>
  <c r="AQ582" i="37"/>
  <c r="AQ581" i="37"/>
  <c r="AQ580" i="37"/>
  <c r="AQ579" i="37"/>
  <c r="AQ578" i="37"/>
  <c r="AQ577" i="37"/>
  <c r="AQ576" i="37"/>
  <c r="AQ575" i="37"/>
  <c r="AQ574" i="37"/>
  <c r="AQ573" i="37"/>
  <c r="AQ572" i="37"/>
  <c r="AQ571" i="37"/>
  <c r="AQ570" i="37"/>
  <c r="AQ569" i="37"/>
  <c r="AQ568" i="37"/>
  <c r="AQ567" i="37"/>
  <c r="AQ566" i="37"/>
  <c r="AQ565" i="37"/>
  <c r="AQ564" i="37"/>
  <c r="AQ563" i="37"/>
  <c r="AQ562" i="37"/>
  <c r="AQ561" i="37"/>
  <c r="AQ560" i="37"/>
  <c r="AQ559" i="37"/>
  <c r="AQ558" i="37"/>
  <c r="AQ557" i="37"/>
  <c r="AQ556" i="37"/>
  <c r="AQ555" i="37"/>
  <c r="AQ554" i="37"/>
  <c r="AQ553" i="37"/>
  <c r="AQ552" i="37"/>
  <c r="AQ551" i="37"/>
  <c r="AQ550" i="37"/>
  <c r="AQ549" i="37"/>
  <c r="AQ548" i="37"/>
  <c r="AQ547" i="37"/>
  <c r="AQ546" i="37"/>
  <c r="AQ545" i="37"/>
  <c r="AQ544" i="37"/>
  <c r="AQ543" i="37"/>
  <c r="AQ542" i="37"/>
  <c r="AQ541" i="37"/>
  <c r="AQ540" i="37"/>
  <c r="AQ539" i="37"/>
  <c r="AQ538" i="37"/>
  <c r="AQ537" i="37"/>
  <c r="AQ536" i="37"/>
  <c r="AQ535" i="37"/>
  <c r="AQ534" i="37"/>
  <c r="AQ533" i="37"/>
  <c r="AQ532" i="37"/>
  <c r="AQ531" i="37"/>
  <c r="AQ530" i="37"/>
  <c r="AQ529" i="37"/>
  <c r="AQ528" i="37"/>
  <c r="AQ527" i="37"/>
  <c r="AQ526" i="37"/>
  <c r="AQ525" i="37"/>
  <c r="AQ524" i="37"/>
  <c r="AQ523" i="37"/>
  <c r="AQ522" i="37"/>
  <c r="AQ521" i="37"/>
  <c r="AQ520" i="37"/>
  <c r="AQ519" i="37"/>
  <c r="AQ518" i="37"/>
  <c r="AQ517" i="37"/>
  <c r="AQ516" i="37"/>
  <c r="AQ515" i="37"/>
  <c r="AQ514" i="37"/>
  <c r="AQ513" i="37"/>
  <c r="AQ512" i="37"/>
  <c r="AQ511" i="37"/>
  <c r="AQ510" i="37"/>
  <c r="AQ509" i="37"/>
  <c r="AQ508" i="37"/>
  <c r="AQ507" i="37"/>
  <c r="AQ506" i="37"/>
  <c r="AQ505" i="37"/>
  <c r="AQ504" i="37"/>
  <c r="AQ503" i="37"/>
  <c r="AQ502" i="37"/>
  <c r="AQ501" i="37"/>
  <c r="AQ500" i="37"/>
  <c r="AQ499" i="37"/>
  <c r="AQ498" i="37"/>
  <c r="AQ497" i="37"/>
  <c r="AQ496" i="37"/>
  <c r="AQ495" i="37"/>
  <c r="AQ494" i="37"/>
  <c r="AQ493" i="37"/>
  <c r="AQ492" i="37"/>
  <c r="AQ491" i="37"/>
  <c r="AQ490" i="37"/>
  <c r="AQ489" i="37"/>
  <c r="AQ488" i="37"/>
  <c r="AQ487" i="37"/>
  <c r="AQ486" i="37"/>
  <c r="AQ485" i="37"/>
  <c r="AQ484" i="37"/>
  <c r="AQ483" i="37"/>
  <c r="AQ482" i="37"/>
  <c r="AQ481" i="37"/>
  <c r="AQ480" i="37"/>
  <c r="AQ479" i="37"/>
  <c r="AQ478" i="37"/>
  <c r="AQ477" i="37"/>
  <c r="AQ476" i="37"/>
  <c r="AQ475" i="37"/>
  <c r="AQ474" i="37"/>
  <c r="AQ473" i="37"/>
  <c r="AQ472" i="37"/>
  <c r="AQ471" i="37"/>
  <c r="AQ470" i="37"/>
  <c r="AQ469" i="37"/>
  <c r="AQ468" i="37"/>
  <c r="AQ467" i="37"/>
  <c r="AQ466" i="37"/>
  <c r="AQ465" i="37"/>
  <c r="AQ464" i="37"/>
  <c r="AQ463" i="37"/>
  <c r="AQ462" i="37"/>
  <c r="AQ461" i="37"/>
  <c r="AQ460" i="37"/>
  <c r="AQ459" i="37"/>
  <c r="AQ458" i="37"/>
  <c r="AQ457" i="37"/>
  <c r="AQ456" i="37"/>
  <c r="AQ455" i="37"/>
  <c r="AQ454" i="37"/>
  <c r="AQ453" i="37"/>
  <c r="AQ452" i="37"/>
  <c r="AQ451" i="37"/>
  <c r="AQ450" i="37"/>
  <c r="AQ449" i="37"/>
  <c r="AQ448" i="37"/>
  <c r="AQ447" i="37"/>
  <c r="AQ446" i="37"/>
  <c r="AQ445" i="37"/>
  <c r="AQ444" i="37"/>
  <c r="AQ443" i="37"/>
  <c r="AQ442" i="37"/>
  <c r="AQ441" i="37"/>
  <c r="AQ440" i="37"/>
  <c r="AQ439" i="37"/>
  <c r="AQ438" i="37"/>
  <c r="AQ437" i="37"/>
  <c r="AQ436" i="37"/>
  <c r="AQ435" i="37"/>
  <c r="AQ434" i="37"/>
  <c r="AQ433" i="37"/>
  <c r="AQ432" i="37"/>
  <c r="AQ431" i="37"/>
  <c r="AQ430" i="37"/>
  <c r="AQ429" i="37"/>
  <c r="AQ428" i="37"/>
  <c r="AQ427" i="37"/>
  <c r="AQ426" i="37"/>
  <c r="AQ425" i="37"/>
  <c r="AQ424" i="37"/>
  <c r="AQ423" i="37"/>
  <c r="AQ422" i="37"/>
  <c r="AQ421" i="37"/>
  <c r="AQ420" i="37"/>
  <c r="AQ419" i="37"/>
  <c r="AQ418" i="37"/>
  <c r="AQ417" i="37"/>
  <c r="AQ416" i="37"/>
  <c r="AQ415" i="37"/>
  <c r="AQ414" i="37"/>
  <c r="AQ413" i="37"/>
  <c r="AQ412" i="37"/>
  <c r="AQ411" i="37"/>
  <c r="AQ410" i="37"/>
  <c r="AQ409" i="37"/>
  <c r="AQ408" i="37"/>
  <c r="AQ407" i="37"/>
  <c r="AQ406" i="37"/>
  <c r="AQ405" i="37"/>
  <c r="AQ404" i="37"/>
  <c r="AQ403" i="37"/>
  <c r="AQ402" i="37"/>
  <c r="AQ401" i="37"/>
  <c r="AQ400" i="37"/>
  <c r="AQ399" i="37"/>
  <c r="AQ398" i="37"/>
  <c r="AQ397" i="37"/>
  <c r="AQ396" i="37"/>
  <c r="AQ395" i="37"/>
  <c r="AQ394" i="37"/>
  <c r="AQ393" i="37"/>
  <c r="AQ392" i="37"/>
  <c r="AQ391" i="37"/>
  <c r="AQ390" i="37"/>
  <c r="AQ389" i="37"/>
  <c r="AQ388" i="37"/>
  <c r="AQ387" i="37"/>
  <c r="AQ386" i="37"/>
  <c r="AQ385" i="37"/>
  <c r="AQ384" i="37"/>
  <c r="AQ383" i="37"/>
  <c r="AQ382" i="37"/>
  <c r="AQ381" i="37"/>
  <c r="AQ380" i="37"/>
  <c r="AQ379" i="37"/>
  <c r="AQ378" i="37"/>
  <c r="AQ377" i="37"/>
  <c r="AQ376" i="37"/>
  <c r="AQ375" i="37"/>
  <c r="AQ374" i="37"/>
  <c r="AQ373" i="37"/>
  <c r="AQ372" i="37"/>
  <c r="AQ371" i="37"/>
  <c r="AQ370" i="37"/>
  <c r="AQ369" i="37"/>
  <c r="AQ368" i="37"/>
  <c r="AQ367" i="37"/>
  <c r="AQ366" i="37"/>
  <c r="AQ365" i="37"/>
  <c r="AQ364" i="37"/>
  <c r="AQ363" i="37"/>
  <c r="AQ362" i="37"/>
  <c r="AQ361" i="37"/>
  <c r="AQ360" i="37"/>
  <c r="AQ359" i="37"/>
  <c r="AQ358" i="37"/>
  <c r="AQ357" i="37"/>
  <c r="AQ356" i="37"/>
  <c r="AQ355" i="37"/>
  <c r="AQ354" i="37"/>
  <c r="AQ353" i="37"/>
  <c r="AQ352" i="37"/>
  <c r="AQ351" i="37"/>
  <c r="AQ350" i="37"/>
  <c r="AQ349" i="37"/>
  <c r="AQ348" i="37"/>
  <c r="AQ347" i="37"/>
  <c r="AQ346" i="37"/>
  <c r="AQ345" i="37"/>
  <c r="AQ344" i="37"/>
  <c r="AQ343" i="37"/>
  <c r="AQ342" i="37"/>
  <c r="AQ341" i="37"/>
  <c r="AQ340" i="37"/>
  <c r="AQ339" i="37"/>
  <c r="AQ338" i="37"/>
  <c r="AQ337" i="37"/>
  <c r="AQ336" i="37"/>
  <c r="AQ335" i="37"/>
  <c r="AQ334" i="37"/>
  <c r="AQ333" i="37"/>
  <c r="AQ332" i="37"/>
  <c r="AQ331" i="37"/>
  <c r="AQ330" i="37"/>
  <c r="AQ329" i="37"/>
  <c r="AQ328" i="37"/>
  <c r="AQ327" i="37"/>
  <c r="AQ326" i="37"/>
  <c r="AQ325" i="37"/>
  <c r="AQ324" i="37"/>
  <c r="AQ323" i="37"/>
  <c r="AQ322" i="37"/>
  <c r="AQ321" i="37"/>
  <c r="AQ320" i="37"/>
  <c r="AQ319" i="37"/>
  <c r="AQ318" i="37"/>
  <c r="AQ317" i="37"/>
  <c r="AQ316" i="37"/>
  <c r="AQ315" i="37"/>
  <c r="AQ314" i="37"/>
  <c r="AQ313" i="37"/>
  <c r="AQ312" i="37"/>
  <c r="AQ311" i="37"/>
  <c r="AQ310" i="37"/>
  <c r="AQ309" i="37"/>
  <c r="AQ308" i="37"/>
  <c r="AQ307" i="37"/>
  <c r="AQ306" i="37"/>
  <c r="AQ305" i="37"/>
  <c r="AQ304" i="37"/>
  <c r="AQ303" i="37"/>
  <c r="AQ302" i="37"/>
  <c r="AQ301" i="37"/>
  <c r="AQ300" i="37"/>
  <c r="AQ299" i="37"/>
  <c r="AQ298" i="37"/>
  <c r="AQ297" i="37"/>
  <c r="AQ296" i="37"/>
  <c r="AQ295" i="37"/>
  <c r="AQ294" i="37"/>
  <c r="AQ293" i="37"/>
  <c r="AQ292" i="37"/>
  <c r="AQ291" i="37"/>
  <c r="AQ290" i="37"/>
  <c r="AQ289" i="37"/>
  <c r="AQ288" i="37"/>
  <c r="AQ287" i="37"/>
  <c r="AQ286" i="37"/>
  <c r="AQ285" i="37"/>
  <c r="AQ284" i="37"/>
  <c r="AQ283" i="37"/>
  <c r="AQ282" i="37"/>
  <c r="AQ281" i="37"/>
  <c r="AQ280" i="37"/>
  <c r="AQ279" i="37"/>
  <c r="AQ278" i="37"/>
  <c r="AQ277" i="37"/>
  <c r="AQ276" i="37"/>
  <c r="AQ275" i="37"/>
  <c r="AQ274" i="37"/>
  <c r="AQ273" i="37"/>
  <c r="AQ272" i="37"/>
  <c r="AQ271" i="37"/>
  <c r="AQ270" i="37"/>
  <c r="AQ269" i="37"/>
  <c r="AQ268" i="37"/>
  <c r="AQ267" i="37"/>
  <c r="AQ266" i="37"/>
  <c r="AQ265" i="37"/>
  <c r="AQ264" i="37"/>
  <c r="AQ263" i="37"/>
  <c r="AQ262" i="37"/>
  <c r="AQ261" i="37"/>
  <c r="AQ260" i="37"/>
  <c r="AQ259" i="37"/>
  <c r="AQ258" i="37"/>
  <c r="AQ257" i="37"/>
  <c r="AQ256" i="37"/>
  <c r="AQ255" i="37"/>
  <c r="AQ254" i="37"/>
  <c r="AQ253" i="37"/>
  <c r="AQ252" i="37"/>
  <c r="AQ251" i="37"/>
  <c r="AQ250" i="37"/>
  <c r="AQ249" i="37"/>
  <c r="AQ248" i="37"/>
  <c r="AQ247" i="37"/>
  <c r="AQ246" i="37"/>
  <c r="AQ245" i="37"/>
  <c r="AQ244" i="37"/>
  <c r="AQ243" i="37"/>
  <c r="AQ242" i="37"/>
  <c r="AQ241" i="37"/>
  <c r="AQ240" i="37"/>
  <c r="AQ239" i="37"/>
  <c r="AQ238" i="37"/>
  <c r="AQ237" i="37"/>
  <c r="AQ236" i="37"/>
  <c r="AQ235" i="37"/>
  <c r="AQ234" i="37"/>
  <c r="AQ233" i="37"/>
  <c r="AQ232" i="37"/>
  <c r="AQ231" i="37"/>
  <c r="AQ230" i="37"/>
  <c r="AQ229" i="37"/>
  <c r="AQ228" i="37"/>
  <c r="AQ227" i="37"/>
  <c r="AQ226" i="37"/>
  <c r="AQ225" i="37"/>
  <c r="AQ224" i="37"/>
  <c r="AQ223" i="37"/>
  <c r="AQ222" i="37"/>
  <c r="AQ221" i="37"/>
  <c r="AQ220" i="37"/>
  <c r="AQ219" i="37"/>
  <c r="AQ218" i="37"/>
  <c r="AQ217" i="37"/>
  <c r="AQ216" i="37"/>
  <c r="AQ215" i="37"/>
  <c r="AQ214" i="37"/>
  <c r="AQ213" i="37"/>
  <c r="AQ212" i="37"/>
  <c r="AQ211" i="37"/>
  <c r="AQ210" i="37"/>
  <c r="AQ209" i="37"/>
  <c r="AQ208" i="37"/>
  <c r="AQ207" i="37"/>
  <c r="AQ206" i="37"/>
  <c r="AQ205" i="37"/>
  <c r="AQ204" i="37"/>
  <c r="AQ203" i="37"/>
  <c r="AQ202" i="37"/>
  <c r="AQ201" i="37"/>
  <c r="AQ200" i="37"/>
  <c r="AQ199" i="37"/>
  <c r="AQ198" i="37"/>
  <c r="AQ197" i="37"/>
  <c r="AQ196" i="37"/>
  <c r="AQ195" i="37"/>
  <c r="AQ194" i="37"/>
  <c r="AQ193" i="37"/>
  <c r="AQ192" i="37"/>
  <c r="AQ191" i="37"/>
  <c r="AQ190" i="37"/>
  <c r="AQ189" i="37"/>
  <c r="AQ188" i="37"/>
  <c r="AQ187" i="37"/>
  <c r="AQ186" i="37"/>
  <c r="AQ185" i="37"/>
  <c r="AQ184" i="37"/>
  <c r="AQ183" i="37"/>
  <c r="AQ182" i="37"/>
  <c r="AQ181" i="37"/>
  <c r="AQ180" i="37"/>
  <c r="AQ179" i="37"/>
  <c r="AQ178" i="37"/>
  <c r="AQ177" i="37"/>
  <c r="AQ176" i="37"/>
  <c r="AQ174" i="37"/>
  <c r="AQ173" i="37"/>
  <c r="AQ172" i="37"/>
  <c r="AQ171" i="37"/>
  <c r="AQ170" i="37"/>
  <c r="AQ169" i="37"/>
  <c r="AQ168" i="37"/>
  <c r="AQ167" i="37"/>
  <c r="AQ166" i="37"/>
  <c r="AQ165" i="37"/>
  <c r="AQ164" i="37"/>
  <c r="AQ163" i="37"/>
  <c r="AQ162" i="37"/>
  <c r="AQ161" i="37"/>
  <c r="AQ160" i="37"/>
  <c r="AQ159" i="37"/>
  <c r="AQ158" i="37"/>
  <c r="AQ157" i="37"/>
  <c r="AQ156" i="37"/>
  <c r="AQ155" i="37"/>
  <c r="AQ154" i="37"/>
  <c r="AQ153" i="37"/>
  <c r="AQ152" i="37"/>
  <c r="AQ151" i="37"/>
  <c r="AQ150" i="37"/>
  <c r="AQ149" i="37"/>
  <c r="AQ148" i="37"/>
  <c r="AQ147" i="37"/>
  <c r="AQ146" i="37"/>
  <c r="AQ145" i="37"/>
  <c r="AQ143" i="37"/>
  <c r="AQ142" i="37"/>
  <c r="AQ141" i="37"/>
  <c r="AQ140" i="37"/>
  <c r="AQ139" i="37"/>
  <c r="AQ138" i="37"/>
  <c r="AQ137" i="37"/>
  <c r="AQ136" i="37"/>
  <c r="AQ135" i="37"/>
  <c r="AQ134" i="37"/>
  <c r="AQ133" i="37"/>
  <c r="AQ132" i="37"/>
  <c r="AQ131" i="37"/>
  <c r="AQ130" i="37"/>
  <c r="AQ129" i="37"/>
  <c r="AQ128" i="37"/>
  <c r="AQ127" i="37"/>
  <c r="AQ126" i="37"/>
  <c r="AQ125" i="37"/>
  <c r="AQ124" i="37"/>
  <c r="AQ123" i="37"/>
  <c r="AQ122" i="37"/>
  <c r="AQ121" i="37"/>
  <c r="AQ120" i="37"/>
  <c r="AQ119" i="37"/>
  <c r="AQ118" i="37"/>
  <c r="AQ117" i="37"/>
  <c r="AQ116" i="37"/>
  <c r="AQ115" i="37"/>
  <c r="AQ114" i="37"/>
  <c r="AQ113" i="37"/>
  <c r="AQ112" i="37"/>
  <c r="AQ111" i="37"/>
  <c r="AQ110" i="37"/>
  <c r="AQ109" i="37"/>
  <c r="AQ108" i="37"/>
  <c r="AQ107" i="37"/>
  <c r="AQ106" i="37"/>
  <c r="AQ105" i="37"/>
  <c r="AQ104" i="37"/>
  <c r="AQ103" i="37"/>
  <c r="AQ102" i="37"/>
  <c r="AQ101" i="37"/>
  <c r="AQ99" i="37"/>
  <c r="AQ98" i="37"/>
  <c r="AQ97" i="37"/>
  <c r="AQ96" i="37"/>
  <c r="AQ95" i="37"/>
  <c r="AQ94" i="37"/>
  <c r="AQ93" i="37"/>
  <c r="AQ92" i="37"/>
  <c r="AQ91" i="37"/>
  <c r="AQ90" i="37"/>
  <c r="AQ89" i="37"/>
  <c r="AQ88" i="37"/>
  <c r="AQ84" i="37"/>
  <c r="AQ83" i="37"/>
  <c r="AQ82" i="37"/>
  <c r="AQ80" i="37"/>
  <c r="AQ79" i="37"/>
  <c r="AQ78" i="37"/>
  <c r="AQ77" i="37"/>
  <c r="AQ76" i="37"/>
  <c r="AQ75" i="37"/>
  <c r="AQ74" i="37"/>
  <c r="AQ73" i="37"/>
  <c r="AQ72" i="37"/>
  <c r="AQ71" i="37"/>
  <c r="AQ70" i="37"/>
  <c r="AQ69" i="37"/>
  <c r="AQ65" i="37"/>
  <c r="AQ64" i="37"/>
  <c r="AQ63" i="37"/>
  <c r="AQ61" i="37"/>
  <c r="AQ60" i="37"/>
  <c r="AQ59" i="37"/>
  <c r="AQ58" i="37"/>
  <c r="AQ57" i="37"/>
  <c r="AQ56" i="37"/>
  <c r="AQ55" i="37"/>
  <c r="AQ54" i="37"/>
  <c r="AQ53" i="37"/>
  <c r="AQ48" i="37"/>
  <c r="AQ47" i="37"/>
  <c r="AQ46" i="37"/>
  <c r="AQ44" i="37"/>
  <c r="AQ43" i="37"/>
  <c r="AQ42" i="37"/>
  <c r="AQ41" i="37"/>
  <c r="AQ40" i="37"/>
  <c r="AQ39" i="37"/>
  <c r="AQ38" i="37"/>
  <c r="AQ37" i="37"/>
  <c r="AQ36" i="37"/>
  <c r="AQ35" i="37"/>
  <c r="AQ34" i="37"/>
  <c r="AQ33" i="37"/>
  <c r="AQ32" i="37"/>
  <c r="AQ31" i="37"/>
  <c r="AQ30" i="37"/>
  <c r="AQ29" i="37"/>
  <c r="AQ28" i="37"/>
  <c r="AQ27" i="37"/>
  <c r="AQ26" i="37"/>
  <c r="AQ25" i="37"/>
  <c r="AQ24" i="37"/>
  <c r="AQ23" i="37"/>
  <c r="AQ22" i="37"/>
  <c r="AQ20" i="37"/>
  <c r="AQ19" i="37"/>
  <c r="AQ18" i="37"/>
  <c r="AO677" i="37"/>
  <c r="AO676" i="37"/>
  <c r="AO672" i="37"/>
  <c r="AO671" i="37"/>
  <c r="AO614" i="37"/>
  <c r="AO582" i="37"/>
  <c r="AO576" i="37"/>
  <c r="AO566" i="37"/>
  <c r="AO562" i="37"/>
  <c r="AO486" i="37"/>
  <c r="AO485" i="37"/>
  <c r="AO468" i="37"/>
  <c r="AO467" i="37"/>
  <c r="AO466" i="37"/>
  <c r="AO464" i="37"/>
  <c r="AO463" i="37"/>
  <c r="AO448" i="37"/>
  <c r="AO405" i="37"/>
  <c r="AO358" i="37"/>
  <c r="AO357" i="37"/>
  <c r="AO356" i="37"/>
  <c r="AO355" i="37"/>
  <c r="AO310" i="37"/>
  <c r="AO306" i="37"/>
  <c r="AO293" i="37"/>
  <c r="AO278" i="37"/>
  <c r="AO258" i="37"/>
  <c r="AO243" i="37"/>
  <c r="AO228" i="37"/>
  <c r="AO214" i="37"/>
  <c r="AO211" i="37"/>
  <c r="AO210" i="37"/>
  <c r="AO182" i="37"/>
  <c r="AO144" i="37"/>
  <c r="AO143" i="37"/>
  <c r="AO112" i="37"/>
  <c r="AO109" i="37"/>
  <c r="AO108" i="37"/>
  <c r="AO106" i="37"/>
  <c r="AO105" i="37"/>
  <c r="AO36" i="37"/>
  <c r="AM700" i="37"/>
  <c r="AM699" i="37"/>
  <c r="AM698" i="37"/>
  <c r="AM697" i="37"/>
  <c r="AM696" i="37"/>
  <c r="AM695" i="37"/>
  <c r="AM694" i="37"/>
  <c r="AM693" i="37"/>
  <c r="AM692" i="37"/>
  <c r="AM691" i="37"/>
  <c r="AM690" i="37"/>
  <c r="AM689" i="37"/>
  <c r="AM688" i="37"/>
  <c r="AM687" i="37"/>
  <c r="AM686" i="37"/>
  <c r="AM685" i="37"/>
  <c r="AM684" i="37"/>
  <c r="AM683" i="37"/>
  <c r="AM682" i="37"/>
  <c r="AM681" i="37"/>
  <c r="AM680" i="37"/>
  <c r="AM679" i="37"/>
  <c r="AM678" i="37"/>
  <c r="AM677" i="37"/>
  <c r="AM676" i="37"/>
  <c r="AM675" i="37"/>
  <c r="AM674" i="37"/>
  <c r="AM673" i="37"/>
  <c r="AM672" i="37"/>
  <c r="AM671" i="37"/>
  <c r="AM670" i="37"/>
  <c r="AM669" i="37"/>
  <c r="AM668" i="37"/>
  <c r="AM667" i="37"/>
  <c r="AM666" i="37"/>
  <c r="AM665" i="37"/>
  <c r="AM664" i="37"/>
  <c r="AM663" i="37"/>
  <c r="AM662" i="37"/>
  <c r="AM661" i="37"/>
  <c r="AM660" i="37"/>
  <c r="AM659" i="37"/>
  <c r="AM658" i="37"/>
  <c r="AM657" i="37"/>
  <c r="AM656" i="37"/>
  <c r="AM655" i="37"/>
  <c r="AM654" i="37"/>
  <c r="AM653" i="37"/>
  <c r="AM652" i="37"/>
  <c r="AM651" i="37"/>
  <c r="AM650" i="37"/>
  <c r="AM649" i="37"/>
  <c r="AM648" i="37"/>
  <c r="AM647" i="37"/>
  <c r="AM646" i="37"/>
  <c r="AM645" i="37"/>
  <c r="AM644" i="37"/>
  <c r="AM643" i="37"/>
  <c r="AM642" i="37"/>
  <c r="AM641" i="37"/>
  <c r="AM640" i="37"/>
  <c r="AM639" i="37"/>
  <c r="AM638" i="37"/>
  <c r="AM637" i="37"/>
  <c r="AM636" i="37"/>
  <c r="AM635" i="37"/>
  <c r="AM634" i="37"/>
  <c r="AM633" i="37"/>
  <c r="AM632" i="37"/>
  <c r="AM631" i="37"/>
  <c r="AM630" i="37"/>
  <c r="AM629" i="37"/>
  <c r="AM628" i="37"/>
  <c r="AM627" i="37"/>
  <c r="AM626" i="37"/>
  <c r="AM625" i="37"/>
  <c r="AM624" i="37"/>
  <c r="AM623" i="37"/>
  <c r="AM622" i="37"/>
  <c r="AM621" i="37"/>
  <c r="AM620" i="37"/>
  <c r="AM619" i="37"/>
  <c r="AM618" i="37"/>
  <c r="AM617" i="37"/>
  <c r="AM616" i="37"/>
  <c r="AM615" i="37"/>
  <c r="AM614" i="37"/>
  <c r="AM613" i="37"/>
  <c r="AM612" i="37"/>
  <c r="AM611" i="37"/>
  <c r="AM610" i="37"/>
  <c r="AM609" i="37"/>
  <c r="AM608" i="37"/>
  <c r="AM607" i="37"/>
  <c r="AM606" i="37"/>
  <c r="AM605" i="37"/>
  <c r="AM604" i="37"/>
  <c r="AM603" i="37"/>
  <c r="AM602" i="37"/>
  <c r="AM601" i="37"/>
  <c r="AM600" i="37"/>
  <c r="AM599" i="37"/>
  <c r="AM598" i="37"/>
  <c r="AM597" i="37"/>
  <c r="AM596" i="37"/>
  <c r="AM595" i="37"/>
  <c r="AM594" i="37"/>
  <c r="AM593" i="37"/>
  <c r="AM592" i="37"/>
  <c r="AM591" i="37"/>
  <c r="AM590" i="37"/>
  <c r="AM589" i="37"/>
  <c r="AM588" i="37"/>
  <c r="AM587" i="37"/>
  <c r="AM586" i="37"/>
  <c r="AM585" i="37"/>
  <c r="AM584" i="37"/>
  <c r="AM583" i="37"/>
  <c r="AM582" i="37"/>
  <c r="AM581" i="37"/>
  <c r="AM580" i="37"/>
  <c r="AM579" i="37"/>
  <c r="AM578" i="37"/>
  <c r="AM577" i="37"/>
  <c r="AM576" i="37"/>
  <c r="AM575" i="37"/>
  <c r="AM574" i="37"/>
  <c r="AM573" i="37"/>
  <c r="AM572" i="37"/>
  <c r="AM571" i="37"/>
  <c r="AM570" i="37"/>
  <c r="AM569" i="37"/>
  <c r="AM568" i="37"/>
  <c r="AM567" i="37"/>
  <c r="AM566" i="37"/>
  <c r="AM565" i="37"/>
  <c r="AM564" i="37"/>
  <c r="AM563" i="37"/>
  <c r="AM562" i="37"/>
  <c r="AM561" i="37"/>
  <c r="AM560" i="37"/>
  <c r="AM559" i="37"/>
  <c r="AM558" i="37"/>
  <c r="AM557" i="37"/>
  <c r="AM556" i="37"/>
  <c r="AM555" i="37"/>
  <c r="AM554" i="37"/>
  <c r="AM553" i="37"/>
  <c r="AM552" i="37"/>
  <c r="AM551" i="37"/>
  <c r="AM550" i="37"/>
  <c r="AM549" i="37"/>
  <c r="AM548" i="37"/>
  <c r="AM547" i="37"/>
  <c r="AM546" i="37"/>
  <c r="AM545" i="37"/>
  <c r="AM544" i="37"/>
  <c r="AM543" i="37"/>
  <c r="AM542" i="37"/>
  <c r="AM541" i="37"/>
  <c r="AM540" i="37"/>
  <c r="AM539" i="37"/>
  <c r="AM538" i="37"/>
  <c r="AM537" i="37"/>
  <c r="AM536" i="37"/>
  <c r="AM535" i="37"/>
  <c r="AM534" i="37"/>
  <c r="AM533" i="37"/>
  <c r="AM532" i="37"/>
  <c r="AM531" i="37"/>
  <c r="AM530" i="37"/>
  <c r="AM529" i="37"/>
  <c r="AM528" i="37"/>
  <c r="AM527" i="37"/>
  <c r="AM526" i="37"/>
  <c r="AM525" i="37"/>
  <c r="AM524" i="37"/>
  <c r="AM523" i="37"/>
  <c r="AM522" i="37"/>
  <c r="AM521" i="37"/>
  <c r="AM520" i="37"/>
  <c r="AM519" i="37"/>
  <c r="AM518" i="37"/>
  <c r="AM517" i="37"/>
  <c r="AM516" i="37"/>
  <c r="AM515" i="37"/>
  <c r="AM514" i="37"/>
  <c r="AM513" i="37"/>
  <c r="AM512" i="37"/>
  <c r="AM511" i="37"/>
  <c r="AM510" i="37"/>
  <c r="AM509" i="37"/>
  <c r="AM508" i="37"/>
  <c r="AM507" i="37"/>
  <c r="AM506" i="37"/>
  <c r="AM505" i="37"/>
  <c r="AM504" i="37"/>
  <c r="AM503" i="37"/>
  <c r="AM502" i="37"/>
  <c r="AM501" i="37"/>
  <c r="AM500" i="37"/>
  <c r="AM499" i="37"/>
  <c r="AM498" i="37"/>
  <c r="AM497" i="37"/>
  <c r="AM496" i="37"/>
  <c r="AM495" i="37"/>
  <c r="AM494" i="37"/>
  <c r="AM493" i="37"/>
  <c r="AM492" i="37"/>
  <c r="AM491" i="37"/>
  <c r="AM490" i="37"/>
  <c r="AM489" i="37"/>
  <c r="AM488" i="37"/>
  <c r="AM487" i="37"/>
  <c r="AM486" i="37"/>
  <c r="AM485" i="37"/>
  <c r="AM484" i="37"/>
  <c r="AM483" i="37"/>
  <c r="AM482" i="37"/>
  <c r="AM481" i="37"/>
  <c r="AM480" i="37"/>
  <c r="AM479" i="37"/>
  <c r="AM478" i="37"/>
  <c r="AM477" i="37"/>
  <c r="AM476" i="37"/>
  <c r="AM475" i="37"/>
  <c r="AM474" i="37"/>
  <c r="AM473" i="37"/>
  <c r="AM472" i="37"/>
  <c r="AM471" i="37"/>
  <c r="AM470" i="37"/>
  <c r="AM469" i="37"/>
  <c r="AM468" i="37"/>
  <c r="AM467" i="37"/>
  <c r="AM466" i="37"/>
  <c r="AM465" i="37"/>
  <c r="AM464" i="37"/>
  <c r="AM463" i="37"/>
  <c r="AM462" i="37"/>
  <c r="AM461" i="37"/>
  <c r="AM460" i="37"/>
  <c r="AM459" i="37"/>
  <c r="AM458" i="37"/>
  <c r="AM457" i="37"/>
  <c r="AM456" i="37"/>
  <c r="AM455" i="37"/>
  <c r="AM454" i="37"/>
  <c r="AM453" i="37"/>
  <c r="AM452" i="37"/>
  <c r="AM451" i="37"/>
  <c r="AM450" i="37"/>
  <c r="AM449" i="37"/>
  <c r="AM448" i="37"/>
  <c r="AM447" i="37"/>
  <c r="AM446" i="37"/>
  <c r="AM445" i="37"/>
  <c r="AM444" i="37"/>
  <c r="AM443" i="37"/>
  <c r="AM442" i="37"/>
  <c r="AM441" i="37"/>
  <c r="AM440" i="37"/>
  <c r="AM439" i="37"/>
  <c r="AM438" i="37"/>
  <c r="AM437" i="37"/>
  <c r="AM436" i="37"/>
  <c r="AM435" i="37"/>
  <c r="AM434" i="37"/>
  <c r="AM433" i="37"/>
  <c r="AM432" i="37"/>
  <c r="AM431" i="37"/>
  <c r="AM430" i="37"/>
  <c r="AM429" i="37"/>
  <c r="AM428" i="37"/>
  <c r="AM427" i="37"/>
  <c r="AM426" i="37"/>
  <c r="AM425" i="37"/>
  <c r="AM424" i="37"/>
  <c r="AM423" i="37"/>
  <c r="AM422" i="37"/>
  <c r="AM421" i="37"/>
  <c r="AM420" i="37"/>
  <c r="AM419" i="37"/>
  <c r="AM418" i="37"/>
  <c r="AM417" i="37"/>
  <c r="AM416" i="37"/>
  <c r="AM415" i="37"/>
  <c r="AM414" i="37"/>
  <c r="AM413" i="37"/>
  <c r="AM412" i="37"/>
  <c r="AM411" i="37"/>
  <c r="AM410" i="37"/>
  <c r="AM409" i="37"/>
  <c r="AM408" i="37"/>
  <c r="AM407" i="37"/>
  <c r="AM406" i="37"/>
  <c r="AM405" i="37"/>
  <c r="AM404" i="37"/>
  <c r="AM403" i="37"/>
  <c r="AM402" i="37"/>
  <c r="AM401" i="37"/>
  <c r="AM400" i="37"/>
  <c r="AM399" i="37"/>
  <c r="AM398" i="37"/>
  <c r="AM397" i="37"/>
  <c r="AM396" i="37"/>
  <c r="AM395" i="37"/>
  <c r="AM394" i="37"/>
  <c r="AM393" i="37"/>
  <c r="AM392" i="37"/>
  <c r="AM391" i="37"/>
  <c r="AM390" i="37"/>
  <c r="AM389" i="37"/>
  <c r="AM388" i="37"/>
  <c r="AM387" i="37"/>
  <c r="AM386" i="37"/>
  <c r="AM385" i="37"/>
  <c r="AM384" i="37"/>
  <c r="AM383" i="37"/>
  <c r="AM382" i="37"/>
  <c r="AM381" i="37"/>
  <c r="AM380" i="37"/>
  <c r="AM379" i="37"/>
  <c r="AM378" i="37"/>
  <c r="AM377" i="37"/>
  <c r="AM376" i="37"/>
  <c r="AM375" i="37"/>
  <c r="AM374" i="37"/>
  <c r="AM373" i="37"/>
  <c r="AM372" i="37"/>
  <c r="AM371" i="37"/>
  <c r="AM370" i="37"/>
  <c r="AM369" i="37"/>
  <c r="AM368" i="37"/>
  <c r="AM367" i="37"/>
  <c r="AM366" i="37"/>
  <c r="AM365" i="37"/>
  <c r="AM364" i="37"/>
  <c r="AM363" i="37"/>
  <c r="AM362" i="37"/>
  <c r="AM361" i="37"/>
  <c r="AM360" i="37"/>
  <c r="AM359" i="37"/>
  <c r="AM358" i="37"/>
  <c r="AM357" i="37"/>
  <c r="AM356" i="37"/>
  <c r="AM355" i="37"/>
  <c r="AM354" i="37"/>
  <c r="AM353" i="37"/>
  <c r="AM352" i="37"/>
  <c r="AM351" i="37"/>
  <c r="AM350" i="37"/>
  <c r="AM349" i="37"/>
  <c r="AM348" i="37"/>
  <c r="AM347" i="37"/>
  <c r="AM346" i="37"/>
  <c r="AM345" i="37"/>
  <c r="AM344" i="37"/>
  <c r="AM343" i="37"/>
  <c r="AM342" i="37"/>
  <c r="AM341" i="37"/>
  <c r="AM340" i="37"/>
  <c r="AM339" i="37"/>
  <c r="AM338" i="37"/>
  <c r="AM337" i="37"/>
  <c r="AM336" i="37"/>
  <c r="AM335" i="37"/>
  <c r="AM334" i="37"/>
  <c r="AM333" i="37"/>
  <c r="AM332" i="37"/>
  <c r="AM331" i="37"/>
  <c r="AM330" i="37"/>
  <c r="AM329" i="37"/>
  <c r="AM328" i="37"/>
  <c r="AM327" i="37"/>
  <c r="AM326" i="37"/>
  <c r="AM325" i="37"/>
  <c r="AM324" i="37"/>
  <c r="AM323" i="37"/>
  <c r="AM322" i="37"/>
  <c r="AM321" i="37"/>
  <c r="AM320" i="37"/>
  <c r="AM319" i="37"/>
  <c r="AM318" i="37"/>
  <c r="AM317" i="37"/>
  <c r="AM316" i="37"/>
  <c r="AM315" i="37"/>
  <c r="AM314" i="37"/>
  <c r="AM313" i="37"/>
  <c r="AM312" i="37"/>
  <c r="AM311" i="37"/>
  <c r="AM310" i="37"/>
  <c r="AM309" i="37"/>
  <c r="AM308" i="37"/>
  <c r="AM307" i="37"/>
  <c r="AM306" i="37"/>
  <c r="AM305" i="37"/>
  <c r="AM304" i="37"/>
  <c r="AM303" i="37"/>
  <c r="AM302" i="37"/>
  <c r="AM301" i="37"/>
  <c r="AM300" i="37"/>
  <c r="AM299" i="37"/>
  <c r="AM298" i="37"/>
  <c r="AM297" i="37"/>
  <c r="AM296" i="37"/>
  <c r="AM295" i="37"/>
  <c r="AM294" i="37"/>
  <c r="AM293" i="37"/>
  <c r="AM292" i="37"/>
  <c r="AM291" i="37"/>
  <c r="AM290" i="37"/>
  <c r="AM289" i="37"/>
  <c r="AM288" i="37"/>
  <c r="AM287" i="37"/>
  <c r="AM286" i="37"/>
  <c r="AM285" i="37"/>
  <c r="AM284" i="37"/>
  <c r="AM283" i="37"/>
  <c r="AM282" i="37"/>
  <c r="AM281" i="37"/>
  <c r="AM280" i="37"/>
  <c r="AM279" i="37"/>
  <c r="AM278" i="37"/>
  <c r="AM277" i="37"/>
  <c r="AM276" i="37"/>
  <c r="AM275" i="37"/>
  <c r="AM274" i="37"/>
  <c r="AM273" i="37"/>
  <c r="AM272" i="37"/>
  <c r="AM271" i="37"/>
  <c r="AM270" i="37"/>
  <c r="AM269" i="37"/>
  <c r="AM268" i="37"/>
  <c r="AM267" i="37"/>
  <c r="AM266" i="37"/>
  <c r="AM265" i="37"/>
  <c r="AM264" i="37"/>
  <c r="AM263" i="37"/>
  <c r="AM262" i="37"/>
  <c r="AM261" i="37"/>
  <c r="AM260" i="37"/>
  <c r="AM259" i="37"/>
  <c r="AM258" i="37"/>
  <c r="AM257" i="37"/>
  <c r="AM256" i="37"/>
  <c r="AM255" i="37"/>
  <c r="AM254" i="37"/>
  <c r="AM253" i="37"/>
  <c r="AM252" i="37"/>
  <c r="AM251" i="37"/>
  <c r="AM250" i="37"/>
  <c r="AM249" i="37"/>
  <c r="AM248" i="37"/>
  <c r="AM247" i="37"/>
  <c r="AM246" i="37"/>
  <c r="AM245" i="37"/>
  <c r="AM244" i="37"/>
  <c r="AM243" i="37"/>
  <c r="AM242" i="37"/>
  <c r="AM241" i="37"/>
  <c r="AM240" i="37"/>
  <c r="AM239" i="37"/>
  <c r="AM238" i="37"/>
  <c r="AM237" i="37"/>
  <c r="AM236" i="37"/>
  <c r="AM235" i="37"/>
  <c r="AM234" i="37"/>
  <c r="AM233" i="37"/>
  <c r="AM232" i="37"/>
  <c r="AM231" i="37"/>
  <c r="AM230" i="37"/>
  <c r="AM229" i="37"/>
  <c r="AM228" i="37"/>
  <c r="AM227" i="37"/>
  <c r="AM226" i="37"/>
  <c r="AM225" i="37"/>
  <c r="AM224" i="37"/>
  <c r="AM223" i="37"/>
  <c r="AM222" i="37"/>
  <c r="AM221" i="37"/>
  <c r="AM220" i="37"/>
  <c r="AM219" i="37"/>
  <c r="AM218" i="37"/>
  <c r="AM217" i="37"/>
  <c r="AM216" i="37"/>
  <c r="AM215" i="37"/>
  <c r="AM214" i="37"/>
  <c r="AM213" i="37"/>
  <c r="AM212" i="37"/>
  <c r="AM211" i="37"/>
  <c r="AM210" i="37"/>
  <c r="AM209" i="37"/>
  <c r="AM208" i="37"/>
  <c r="AM207" i="37"/>
  <c r="AM206" i="37"/>
  <c r="AM205" i="37"/>
  <c r="AM204" i="37"/>
  <c r="AM203" i="37"/>
  <c r="AM202" i="37"/>
  <c r="AM201" i="37"/>
  <c r="AM200" i="37"/>
  <c r="AM199" i="37"/>
  <c r="AM198" i="37"/>
  <c r="AM197" i="37"/>
  <c r="AM196" i="37"/>
  <c r="AM195" i="37"/>
  <c r="AM194" i="37"/>
  <c r="AM193" i="37"/>
  <c r="AM192" i="37"/>
  <c r="AM191" i="37"/>
  <c r="AM190" i="37"/>
  <c r="AM189" i="37"/>
  <c r="AM188" i="37"/>
  <c r="AM187" i="37"/>
  <c r="AM186" i="37"/>
  <c r="AM185" i="37"/>
  <c r="AM184" i="37"/>
  <c r="AM183" i="37"/>
  <c r="AM182" i="37"/>
  <c r="AM181" i="37"/>
  <c r="AM180" i="37"/>
  <c r="AM179" i="37"/>
  <c r="AM178" i="37"/>
  <c r="AM177" i="37"/>
  <c r="AM176" i="37"/>
  <c r="AM175" i="37"/>
  <c r="AM174" i="37"/>
  <c r="AM173" i="37"/>
  <c r="AM172" i="37"/>
  <c r="AM171" i="37"/>
  <c r="AM170" i="37"/>
  <c r="AM169" i="37"/>
  <c r="AM168" i="37"/>
  <c r="AM167" i="37"/>
  <c r="AM166" i="37"/>
  <c r="AM165" i="37"/>
  <c r="AM164" i="37"/>
  <c r="AM163" i="37"/>
  <c r="AM162" i="37"/>
  <c r="AM161" i="37"/>
  <c r="AM160" i="37"/>
  <c r="AM159" i="37"/>
  <c r="AM158" i="37"/>
  <c r="AM157" i="37"/>
  <c r="AM156" i="37"/>
  <c r="AM155" i="37"/>
  <c r="AM154" i="37"/>
  <c r="AM153" i="37"/>
  <c r="AM152" i="37"/>
  <c r="AM151" i="37"/>
  <c r="AM150" i="37"/>
  <c r="AM149" i="37"/>
  <c r="AM148" i="37"/>
  <c r="AM147" i="37"/>
  <c r="AM146" i="37"/>
  <c r="AM145" i="37"/>
  <c r="AM144" i="37"/>
  <c r="AM143" i="37"/>
  <c r="AM142" i="37"/>
  <c r="AM141" i="37"/>
  <c r="AM140" i="37"/>
  <c r="AM139" i="37"/>
  <c r="AM138" i="37"/>
  <c r="AM137" i="37"/>
  <c r="AM136" i="37"/>
  <c r="AM135" i="37"/>
  <c r="AM134" i="37"/>
  <c r="AM133" i="37"/>
  <c r="AM132" i="37"/>
  <c r="AM131" i="37"/>
  <c r="AM130" i="37"/>
  <c r="AM129" i="37"/>
  <c r="AM128" i="37"/>
  <c r="AM127" i="37"/>
  <c r="AM126" i="37"/>
  <c r="AM125" i="37"/>
  <c r="AM124" i="37"/>
  <c r="AM123" i="37"/>
  <c r="AM122" i="37"/>
  <c r="AM121" i="37"/>
  <c r="AM120" i="37"/>
  <c r="AM119" i="37"/>
  <c r="AM118" i="37"/>
  <c r="AM117" i="37"/>
  <c r="AM116" i="37"/>
  <c r="AM115" i="37"/>
  <c r="AM114" i="37"/>
  <c r="AM113" i="37"/>
  <c r="AM112" i="37"/>
  <c r="AM111" i="37"/>
  <c r="AM110" i="37"/>
  <c r="AM109" i="37"/>
  <c r="AM108" i="37"/>
  <c r="AM107" i="37"/>
  <c r="AM106" i="37"/>
  <c r="AM105" i="37"/>
  <c r="AM104" i="37"/>
  <c r="AM103" i="37"/>
  <c r="AM102" i="37"/>
  <c r="AM101" i="37"/>
  <c r="AM100" i="37"/>
  <c r="AM99" i="37"/>
  <c r="AM98" i="37"/>
  <c r="AM97" i="37"/>
  <c r="AM96" i="37"/>
  <c r="AM95" i="37"/>
  <c r="AM94" i="37"/>
  <c r="AM93" i="37"/>
  <c r="AM92" i="37"/>
  <c r="AM91" i="37"/>
  <c r="AM90" i="37"/>
  <c r="AM89" i="37"/>
  <c r="AM88" i="37"/>
  <c r="AM87" i="37"/>
  <c r="AM86" i="37"/>
  <c r="AM85" i="37"/>
  <c r="AM84" i="37"/>
  <c r="AM83" i="37"/>
  <c r="AM82" i="37"/>
  <c r="AM81" i="37"/>
  <c r="AM80" i="37"/>
  <c r="AM79" i="37"/>
  <c r="AM78" i="37"/>
  <c r="AM77" i="37"/>
  <c r="AM76" i="37"/>
  <c r="AM75" i="37"/>
  <c r="AM74" i="37"/>
  <c r="AM73" i="37"/>
  <c r="AM72" i="37"/>
  <c r="AM71" i="37"/>
  <c r="AM70" i="37"/>
  <c r="AM69" i="37"/>
  <c r="AM68" i="37"/>
  <c r="AM67" i="37"/>
  <c r="AM66" i="37"/>
  <c r="AM65" i="37"/>
  <c r="AM64" i="37"/>
  <c r="AM63" i="37"/>
  <c r="AM62" i="37"/>
  <c r="AM61" i="37"/>
  <c r="AM60" i="37"/>
  <c r="AM59" i="37"/>
  <c r="AM58" i="37"/>
  <c r="AM57" i="37"/>
  <c r="AM56" i="37"/>
  <c r="AM55" i="37"/>
  <c r="AM54" i="37"/>
  <c r="AM53" i="37"/>
  <c r="AM52" i="37"/>
  <c r="AM51" i="37"/>
  <c r="AM50" i="37"/>
  <c r="AM49" i="37"/>
  <c r="AM48" i="37"/>
  <c r="AM47" i="37"/>
  <c r="AM46" i="37"/>
  <c r="AM45" i="37"/>
  <c r="AM44" i="37"/>
  <c r="AM43" i="37"/>
  <c r="AM42" i="37"/>
  <c r="AM41" i="37"/>
  <c r="AM40" i="37"/>
  <c r="AM39" i="37"/>
  <c r="AM38" i="37"/>
  <c r="AM37" i="37"/>
  <c r="AM36" i="37"/>
  <c r="AM35" i="37"/>
  <c r="AM34" i="37"/>
  <c r="AM33" i="37"/>
  <c r="AM32" i="37"/>
  <c r="AM31" i="37"/>
  <c r="AM30" i="37"/>
  <c r="AM29" i="37"/>
  <c r="AM28" i="37"/>
  <c r="AM27" i="37"/>
  <c r="AM26" i="37"/>
  <c r="AM25" i="37"/>
  <c r="AM24" i="37"/>
  <c r="AM23" i="37"/>
  <c r="AM22" i="37"/>
  <c r="AM21" i="37"/>
  <c r="AM20" i="37"/>
  <c r="AM19" i="37"/>
  <c r="AM18" i="37"/>
  <c r="AL700" i="37"/>
  <c r="AL699" i="37"/>
  <c r="AL698" i="37"/>
  <c r="AL697" i="37"/>
  <c r="AL696" i="37"/>
  <c r="AL695" i="37"/>
  <c r="AL694" i="37"/>
  <c r="AL693" i="37"/>
  <c r="AL692" i="37"/>
  <c r="AL691" i="37"/>
  <c r="AL690" i="37"/>
  <c r="AL689" i="37"/>
  <c r="AL688" i="37"/>
  <c r="AL687" i="37"/>
  <c r="AL686" i="37"/>
  <c r="AL685" i="37"/>
  <c r="AL684" i="37"/>
  <c r="AL683" i="37"/>
  <c r="AL682" i="37"/>
  <c r="AL681" i="37"/>
  <c r="AL680" i="37"/>
  <c r="AL679" i="37"/>
  <c r="AL678" i="37"/>
  <c r="AL677" i="37"/>
  <c r="AL676" i="37"/>
  <c r="AL675" i="37"/>
  <c r="AL674" i="37"/>
  <c r="AL673" i="37"/>
  <c r="AL672" i="37"/>
  <c r="AL671" i="37"/>
  <c r="AL670" i="37"/>
  <c r="AL669" i="37"/>
  <c r="AL668" i="37"/>
  <c r="AL667" i="37"/>
  <c r="AL666" i="37"/>
  <c r="AL665" i="37"/>
  <c r="AL664" i="37"/>
  <c r="AL663" i="37"/>
  <c r="AL662" i="37"/>
  <c r="AL661" i="37"/>
  <c r="AL660" i="37"/>
  <c r="AL659" i="37"/>
  <c r="AL658" i="37"/>
  <c r="AL657" i="37"/>
  <c r="AL656" i="37"/>
  <c r="AL655" i="37"/>
  <c r="AL654" i="37"/>
  <c r="AL653" i="37"/>
  <c r="AL652" i="37"/>
  <c r="AL651" i="37"/>
  <c r="AL650" i="37"/>
  <c r="AL649" i="37"/>
  <c r="AL648" i="37"/>
  <c r="AL647" i="37"/>
  <c r="AL646" i="37"/>
  <c r="AL645" i="37"/>
  <c r="AL644" i="37"/>
  <c r="AL643" i="37"/>
  <c r="AL642" i="37"/>
  <c r="AL641" i="37"/>
  <c r="AL640" i="37"/>
  <c r="AL639" i="37"/>
  <c r="AL638" i="37"/>
  <c r="AL637" i="37"/>
  <c r="AL636" i="37"/>
  <c r="AL635" i="37"/>
  <c r="AL634" i="37"/>
  <c r="AL633" i="37"/>
  <c r="AL632" i="37"/>
  <c r="AL631" i="37"/>
  <c r="AL630" i="37"/>
  <c r="AL629" i="37"/>
  <c r="AL628" i="37"/>
  <c r="AL627" i="37"/>
  <c r="AL626" i="37"/>
  <c r="AL625" i="37"/>
  <c r="AL624" i="37"/>
  <c r="AL623" i="37"/>
  <c r="AL622" i="37"/>
  <c r="AL621" i="37"/>
  <c r="AL620" i="37"/>
  <c r="AL619" i="37"/>
  <c r="AL618" i="37"/>
  <c r="AL617" i="37"/>
  <c r="AL616" i="37"/>
  <c r="AL615" i="37"/>
  <c r="AL614" i="37"/>
  <c r="AL613" i="37"/>
  <c r="AL612" i="37"/>
  <c r="AL611" i="37"/>
  <c r="AL610" i="37"/>
  <c r="AL609" i="37"/>
  <c r="AL608" i="37"/>
  <c r="AL607" i="37"/>
  <c r="AL606" i="37"/>
  <c r="AL605" i="37"/>
  <c r="AL604" i="37"/>
  <c r="AL603" i="37"/>
  <c r="AL602" i="37"/>
  <c r="AL601" i="37"/>
  <c r="AL600" i="37"/>
  <c r="AL599" i="37"/>
  <c r="AL598" i="37"/>
  <c r="AL597" i="37"/>
  <c r="AL596" i="37"/>
  <c r="AL595" i="37"/>
  <c r="AL594" i="37"/>
  <c r="AL593" i="37"/>
  <c r="AL592" i="37"/>
  <c r="AL591" i="37"/>
  <c r="AL590" i="37"/>
  <c r="AL589" i="37"/>
  <c r="AL588" i="37"/>
  <c r="AL587" i="37"/>
  <c r="AL586" i="37"/>
  <c r="AL585" i="37"/>
  <c r="AL584" i="37"/>
  <c r="AL583" i="37"/>
  <c r="AL582" i="37"/>
  <c r="AL581" i="37"/>
  <c r="AL580" i="37"/>
  <c r="AL579" i="37"/>
  <c r="AL578" i="37"/>
  <c r="AL577" i="37"/>
  <c r="AL576" i="37"/>
  <c r="AL575" i="37"/>
  <c r="AL574" i="37"/>
  <c r="AL573" i="37"/>
  <c r="AL572" i="37"/>
  <c r="AL571" i="37"/>
  <c r="AL570" i="37"/>
  <c r="AL569" i="37"/>
  <c r="AL568" i="37"/>
  <c r="AL567" i="37"/>
  <c r="AL566" i="37"/>
  <c r="AL565" i="37"/>
  <c r="AL564" i="37"/>
  <c r="AL563" i="37"/>
  <c r="AL562" i="37"/>
  <c r="AL561" i="37"/>
  <c r="AL560" i="37"/>
  <c r="AL559" i="37"/>
  <c r="AL558" i="37"/>
  <c r="AL557" i="37"/>
  <c r="AL556" i="37"/>
  <c r="AL555" i="37"/>
  <c r="AL554" i="37"/>
  <c r="AL553" i="37"/>
  <c r="AL552" i="37"/>
  <c r="AL551" i="37"/>
  <c r="AL550" i="37"/>
  <c r="AL549" i="37"/>
  <c r="AL548" i="37"/>
  <c r="AL547" i="37"/>
  <c r="AL546" i="37"/>
  <c r="AL545" i="37"/>
  <c r="AL544" i="37"/>
  <c r="AL543" i="37"/>
  <c r="AL542" i="37"/>
  <c r="AL541" i="37"/>
  <c r="AL540" i="37"/>
  <c r="AL539" i="37"/>
  <c r="AL538" i="37"/>
  <c r="AL537" i="37"/>
  <c r="AL536" i="37"/>
  <c r="AL535" i="37"/>
  <c r="AL534" i="37"/>
  <c r="AL533" i="37"/>
  <c r="AL532" i="37"/>
  <c r="AL531" i="37"/>
  <c r="AL530" i="37"/>
  <c r="AL529" i="37"/>
  <c r="AL528" i="37"/>
  <c r="AL527" i="37"/>
  <c r="AL526" i="37"/>
  <c r="AL525" i="37"/>
  <c r="AL524" i="37"/>
  <c r="AL523" i="37"/>
  <c r="AL522" i="37"/>
  <c r="AL521" i="37"/>
  <c r="AL520" i="37"/>
  <c r="AL519" i="37"/>
  <c r="AL518" i="37"/>
  <c r="AL517" i="37"/>
  <c r="AL516" i="37"/>
  <c r="AL515" i="37"/>
  <c r="AL514" i="37"/>
  <c r="AL513" i="37"/>
  <c r="AL512" i="37"/>
  <c r="AL511" i="37"/>
  <c r="AL510" i="37"/>
  <c r="AL509" i="37"/>
  <c r="AL508" i="37"/>
  <c r="AL507" i="37"/>
  <c r="AL506" i="37"/>
  <c r="AL505" i="37"/>
  <c r="AL504" i="37"/>
  <c r="AL503" i="37"/>
  <c r="AL502" i="37"/>
  <c r="AL501" i="37"/>
  <c r="AL500" i="37"/>
  <c r="AL499" i="37"/>
  <c r="AL498" i="37"/>
  <c r="AL497" i="37"/>
  <c r="AL496" i="37"/>
  <c r="AL495" i="37"/>
  <c r="AL494" i="37"/>
  <c r="AL493" i="37"/>
  <c r="AL492" i="37"/>
  <c r="AL491" i="37"/>
  <c r="AL490" i="37"/>
  <c r="AL489" i="37"/>
  <c r="AL488" i="37"/>
  <c r="AL487" i="37"/>
  <c r="AL486" i="37"/>
  <c r="AL485" i="37"/>
  <c r="AL484" i="37"/>
  <c r="AL483" i="37"/>
  <c r="AL482" i="37"/>
  <c r="AL481" i="37"/>
  <c r="AL480" i="37"/>
  <c r="AL479" i="37"/>
  <c r="AL478" i="37"/>
  <c r="AL477" i="37"/>
  <c r="AL476" i="37"/>
  <c r="AL475" i="37"/>
  <c r="AL474" i="37"/>
  <c r="AL473" i="37"/>
  <c r="AL472" i="37"/>
  <c r="AL471" i="37"/>
  <c r="AL470" i="37"/>
  <c r="AL469" i="37"/>
  <c r="AL468" i="37"/>
  <c r="AL467" i="37"/>
  <c r="AL466" i="37"/>
  <c r="AL465" i="37"/>
  <c r="AL464" i="37"/>
  <c r="AL463" i="37"/>
  <c r="AL462" i="37"/>
  <c r="AL461" i="37"/>
  <c r="AL460" i="37"/>
  <c r="AL459" i="37"/>
  <c r="AL458" i="37"/>
  <c r="AL457" i="37"/>
  <c r="AL456" i="37"/>
  <c r="AL455" i="37"/>
  <c r="AL454" i="37"/>
  <c r="AL453" i="37"/>
  <c r="AL452" i="37"/>
  <c r="AL451" i="37"/>
  <c r="AL450" i="37"/>
  <c r="AL449" i="37"/>
  <c r="AL448" i="37"/>
  <c r="AL447" i="37"/>
  <c r="AL446" i="37"/>
  <c r="AL445" i="37"/>
  <c r="AL444" i="37"/>
  <c r="AL443" i="37"/>
  <c r="AL442" i="37"/>
  <c r="AL441" i="37"/>
  <c r="AL440" i="37"/>
  <c r="AL439" i="37"/>
  <c r="AL438" i="37"/>
  <c r="AL437" i="37"/>
  <c r="AL436" i="37"/>
  <c r="AL435" i="37"/>
  <c r="AL434" i="37"/>
  <c r="AL433" i="37"/>
  <c r="AL432" i="37"/>
  <c r="AL431" i="37"/>
  <c r="AL430" i="37"/>
  <c r="AL429" i="37"/>
  <c r="AL428" i="37"/>
  <c r="AL427" i="37"/>
  <c r="AL426" i="37"/>
  <c r="AL425" i="37"/>
  <c r="AL424" i="37"/>
  <c r="AL423" i="37"/>
  <c r="AL422" i="37"/>
  <c r="AL421" i="37"/>
  <c r="AL420" i="37"/>
  <c r="AL419" i="37"/>
  <c r="AL418" i="37"/>
  <c r="AL417" i="37"/>
  <c r="AL416" i="37"/>
  <c r="AL415" i="37"/>
  <c r="AL414" i="37"/>
  <c r="AL413" i="37"/>
  <c r="AL412" i="37"/>
  <c r="AL411" i="37"/>
  <c r="AL410" i="37"/>
  <c r="AL409" i="37"/>
  <c r="AL408" i="37"/>
  <c r="AL407" i="37"/>
  <c r="AL406" i="37"/>
  <c r="AL405" i="37"/>
  <c r="AL404" i="37"/>
  <c r="AL403" i="37"/>
  <c r="AL402" i="37"/>
  <c r="AL401" i="37"/>
  <c r="AL400" i="37"/>
  <c r="AL399" i="37"/>
  <c r="AL398" i="37"/>
  <c r="AL397" i="37"/>
  <c r="AL396" i="37"/>
  <c r="AL395" i="37"/>
  <c r="AL394" i="37"/>
  <c r="AL393" i="37"/>
  <c r="AL392" i="37"/>
  <c r="AL391" i="37"/>
  <c r="AL390" i="37"/>
  <c r="AL389" i="37"/>
  <c r="AL388" i="37"/>
  <c r="AL387" i="37"/>
  <c r="AL386" i="37"/>
  <c r="AL385" i="37"/>
  <c r="AL384" i="37"/>
  <c r="AL383" i="37"/>
  <c r="AL382" i="37"/>
  <c r="AL381" i="37"/>
  <c r="AL380" i="37"/>
  <c r="AL379" i="37"/>
  <c r="AL378" i="37"/>
  <c r="AL377" i="37"/>
  <c r="AL376" i="37"/>
  <c r="AL375" i="37"/>
  <c r="AL374" i="37"/>
  <c r="AL373" i="37"/>
  <c r="AL372" i="37"/>
  <c r="AL371" i="37"/>
  <c r="AL370" i="37"/>
  <c r="AL369" i="37"/>
  <c r="AL368" i="37"/>
  <c r="AL367" i="37"/>
  <c r="AL366" i="37"/>
  <c r="AL365" i="37"/>
  <c r="AL364" i="37"/>
  <c r="AL363" i="37"/>
  <c r="AL362" i="37"/>
  <c r="AL361" i="37"/>
  <c r="AL360" i="37"/>
  <c r="AL359" i="37"/>
  <c r="AL358" i="37"/>
  <c r="AL357" i="37"/>
  <c r="AL356" i="37"/>
  <c r="AL355" i="37"/>
  <c r="AL354" i="37"/>
  <c r="AL353" i="37"/>
  <c r="AL352" i="37"/>
  <c r="AL351" i="37"/>
  <c r="AL350" i="37"/>
  <c r="AL349" i="37"/>
  <c r="AL348" i="37"/>
  <c r="AL347" i="37"/>
  <c r="AL346" i="37"/>
  <c r="AL345" i="37"/>
  <c r="AL344" i="37"/>
  <c r="AL343" i="37"/>
  <c r="AL342" i="37"/>
  <c r="AL341" i="37"/>
  <c r="AL340" i="37"/>
  <c r="AL339" i="37"/>
  <c r="AL338" i="37"/>
  <c r="AL337" i="37"/>
  <c r="AL336" i="37"/>
  <c r="AL335" i="37"/>
  <c r="AL334" i="37"/>
  <c r="AL333" i="37"/>
  <c r="AL332" i="37"/>
  <c r="AL331" i="37"/>
  <c r="AL330" i="37"/>
  <c r="AL329" i="37"/>
  <c r="AL328" i="37"/>
  <c r="AL327" i="37"/>
  <c r="AL326" i="37"/>
  <c r="AL325" i="37"/>
  <c r="AL324" i="37"/>
  <c r="AL323" i="37"/>
  <c r="AL322" i="37"/>
  <c r="AL321" i="37"/>
  <c r="AL320" i="37"/>
  <c r="AL319" i="37"/>
  <c r="AL318" i="37"/>
  <c r="AL317" i="37"/>
  <c r="AL316" i="37"/>
  <c r="AL315" i="37"/>
  <c r="AL314" i="37"/>
  <c r="AL313" i="37"/>
  <c r="AL312" i="37"/>
  <c r="AL311" i="37"/>
  <c r="AL310" i="37"/>
  <c r="AL309" i="37"/>
  <c r="AL308" i="37"/>
  <c r="AL307" i="37"/>
  <c r="AL306" i="37"/>
  <c r="AL305" i="37"/>
  <c r="AL304" i="37"/>
  <c r="AL303" i="37"/>
  <c r="AL302" i="37"/>
  <c r="AL301" i="37"/>
  <c r="AL300" i="37"/>
  <c r="AL299" i="37"/>
  <c r="AL298" i="37"/>
  <c r="AL297" i="37"/>
  <c r="AL296" i="37"/>
  <c r="AL295" i="37"/>
  <c r="AL294" i="37"/>
  <c r="AL293" i="37"/>
  <c r="AL292" i="37"/>
  <c r="AL291" i="37"/>
  <c r="AL290" i="37"/>
  <c r="AL289" i="37"/>
  <c r="AL288" i="37"/>
  <c r="AL287" i="37"/>
  <c r="AL286" i="37"/>
  <c r="AL285" i="37"/>
  <c r="AL284" i="37"/>
  <c r="AL283" i="37"/>
  <c r="AL282" i="37"/>
  <c r="AL281" i="37"/>
  <c r="AL280" i="37"/>
  <c r="AL279" i="37"/>
  <c r="AL278" i="37"/>
  <c r="AL277" i="37"/>
  <c r="AL276" i="37"/>
  <c r="AL275" i="37"/>
  <c r="AL274" i="37"/>
  <c r="AL273" i="37"/>
  <c r="AL272" i="37"/>
  <c r="AL271" i="37"/>
  <c r="AL270" i="37"/>
  <c r="AL269" i="37"/>
  <c r="AL268" i="37"/>
  <c r="AL267" i="37"/>
  <c r="AL266" i="37"/>
  <c r="AL265" i="37"/>
  <c r="AL264" i="37"/>
  <c r="AL263" i="37"/>
  <c r="AL262" i="37"/>
  <c r="AL261" i="37"/>
  <c r="AL260" i="37"/>
  <c r="AL259" i="37"/>
  <c r="AL258" i="37"/>
  <c r="AL257" i="37"/>
  <c r="AL256" i="37"/>
  <c r="AL255" i="37"/>
  <c r="AL254" i="37"/>
  <c r="AL253" i="37"/>
  <c r="AL252" i="37"/>
  <c r="AL251" i="37"/>
  <c r="AL250" i="37"/>
  <c r="AL249" i="37"/>
  <c r="AL248" i="37"/>
  <c r="AL247" i="37"/>
  <c r="AL246" i="37"/>
  <c r="AL245" i="37"/>
  <c r="AL244" i="37"/>
  <c r="AL243" i="37"/>
  <c r="AL242" i="37"/>
  <c r="AL241" i="37"/>
  <c r="AL240" i="37"/>
  <c r="AL239" i="37"/>
  <c r="AL238" i="37"/>
  <c r="AL237" i="37"/>
  <c r="AL236" i="37"/>
  <c r="AL235" i="37"/>
  <c r="AL234" i="37"/>
  <c r="AL233" i="37"/>
  <c r="AL232" i="37"/>
  <c r="AL231" i="37"/>
  <c r="AL230" i="37"/>
  <c r="AL229" i="37"/>
  <c r="AL228" i="37"/>
  <c r="AL227" i="37"/>
  <c r="AL226" i="37"/>
  <c r="AL225" i="37"/>
  <c r="AL224" i="37"/>
  <c r="AL223" i="37"/>
  <c r="AL222" i="37"/>
  <c r="AL221" i="37"/>
  <c r="AL220" i="37"/>
  <c r="AL219" i="37"/>
  <c r="AL218" i="37"/>
  <c r="AL217" i="37"/>
  <c r="AL216" i="37"/>
  <c r="AL215" i="37"/>
  <c r="AL214" i="37"/>
  <c r="AL213" i="37"/>
  <c r="AL212" i="37"/>
  <c r="AL211" i="37"/>
  <c r="AL210" i="37"/>
  <c r="AL209" i="37"/>
  <c r="AL208" i="37"/>
  <c r="AL207" i="37"/>
  <c r="AL206" i="37"/>
  <c r="AL205" i="37"/>
  <c r="AL204" i="37"/>
  <c r="AL203" i="37"/>
  <c r="AL202" i="37"/>
  <c r="AL201" i="37"/>
  <c r="AL200" i="37"/>
  <c r="AL199" i="37"/>
  <c r="AL198" i="37"/>
  <c r="AL197" i="37"/>
  <c r="AL196" i="37"/>
  <c r="AL195" i="37"/>
  <c r="AL194" i="37"/>
  <c r="AL193" i="37"/>
  <c r="AL192" i="37"/>
  <c r="AL191" i="37"/>
  <c r="AL190" i="37"/>
  <c r="AL189" i="37"/>
  <c r="AL188" i="37"/>
  <c r="AL187" i="37"/>
  <c r="AL186" i="37"/>
  <c r="AL185" i="37"/>
  <c r="AL184" i="37"/>
  <c r="AL183" i="37"/>
  <c r="AL182" i="37"/>
  <c r="AL181" i="37"/>
  <c r="AL180" i="37"/>
  <c r="AL179" i="37"/>
  <c r="AL178" i="37"/>
  <c r="AL177" i="37"/>
  <c r="AL176" i="37"/>
  <c r="AL175" i="37"/>
  <c r="AL174" i="37"/>
  <c r="AL173" i="37"/>
  <c r="AL172" i="37"/>
  <c r="AL171" i="37"/>
  <c r="AL170" i="37"/>
  <c r="AL169" i="37"/>
  <c r="AL168" i="37"/>
  <c r="AL167" i="37"/>
  <c r="AL166" i="37"/>
  <c r="AL165" i="37"/>
  <c r="AL164" i="37"/>
  <c r="AL163" i="37"/>
  <c r="AL162" i="37"/>
  <c r="AL161" i="37"/>
  <c r="AL160" i="37"/>
  <c r="AL159" i="37"/>
  <c r="AL158" i="37"/>
  <c r="AL157" i="37"/>
  <c r="AL156" i="37"/>
  <c r="AL155" i="37"/>
  <c r="AL154" i="37"/>
  <c r="AL153" i="37"/>
  <c r="AL152" i="37"/>
  <c r="AL151" i="37"/>
  <c r="AL150" i="37"/>
  <c r="AL149" i="37"/>
  <c r="AL148" i="37"/>
  <c r="AL147" i="37"/>
  <c r="AL146" i="37"/>
  <c r="AL145" i="37"/>
  <c r="AL144" i="37"/>
  <c r="AL143" i="37"/>
  <c r="AL142" i="37"/>
  <c r="AL141" i="37"/>
  <c r="AL140" i="37"/>
  <c r="AL139" i="37"/>
  <c r="AL138" i="37"/>
  <c r="AL137" i="37"/>
  <c r="AL136" i="37"/>
  <c r="AL135" i="37"/>
  <c r="AL134" i="37"/>
  <c r="AL133" i="37"/>
  <c r="AL132" i="37"/>
  <c r="AL131" i="37"/>
  <c r="AL130" i="37"/>
  <c r="AL129" i="37"/>
  <c r="AL128" i="37"/>
  <c r="AL127" i="37"/>
  <c r="AL126" i="37"/>
  <c r="AL125" i="37"/>
  <c r="AL124" i="37"/>
  <c r="AL123" i="37"/>
  <c r="AL122" i="37"/>
  <c r="AL121" i="37"/>
  <c r="AL120" i="37"/>
  <c r="AL119" i="37"/>
  <c r="AL118" i="37"/>
  <c r="AL117" i="37"/>
  <c r="AL116" i="37"/>
  <c r="AL115" i="37"/>
  <c r="AL114" i="37"/>
  <c r="AL113" i="37"/>
  <c r="AL112" i="37"/>
  <c r="AL111" i="37"/>
  <c r="AL110" i="37"/>
  <c r="AL109" i="37"/>
  <c r="AL108" i="37"/>
  <c r="AL107" i="37"/>
  <c r="AL106" i="37"/>
  <c r="AL105" i="37"/>
  <c r="AL104" i="37"/>
  <c r="AL103" i="37"/>
  <c r="AL102" i="37"/>
  <c r="AL101" i="37"/>
  <c r="AL100" i="37"/>
  <c r="AL99" i="37"/>
  <c r="AL98" i="37"/>
  <c r="AL97" i="37"/>
  <c r="AL96" i="37"/>
  <c r="AL95" i="37"/>
  <c r="AL94" i="37"/>
  <c r="AL93" i="37"/>
  <c r="AL92" i="37"/>
  <c r="AL91" i="37"/>
  <c r="AL90" i="37"/>
  <c r="AL89" i="37"/>
  <c r="AL88" i="37"/>
  <c r="AL87" i="37"/>
  <c r="AL86" i="37"/>
  <c r="AL85" i="37"/>
  <c r="AL84" i="37"/>
  <c r="AL83" i="37"/>
  <c r="AL82" i="37"/>
  <c r="AL81" i="37"/>
  <c r="AL80" i="37"/>
  <c r="AL79" i="37"/>
  <c r="AL78" i="37"/>
  <c r="AL77" i="37"/>
  <c r="AL76" i="37"/>
  <c r="AL75" i="37"/>
  <c r="AL74" i="37"/>
  <c r="AL73" i="37"/>
  <c r="AL72" i="37"/>
  <c r="AL71" i="37"/>
  <c r="AL70" i="37"/>
  <c r="AL69" i="37"/>
  <c r="AL68" i="37"/>
  <c r="AL67" i="37"/>
  <c r="AL66" i="37"/>
  <c r="AL65" i="37"/>
  <c r="AL64" i="37"/>
  <c r="AL63" i="37"/>
  <c r="AL62" i="37"/>
  <c r="AL61" i="37"/>
  <c r="AL60" i="37"/>
  <c r="AL59" i="37"/>
  <c r="AL58" i="37"/>
  <c r="AL57" i="37"/>
  <c r="AL56" i="37"/>
  <c r="AL55" i="37"/>
  <c r="AL54" i="37"/>
  <c r="AL53" i="37"/>
  <c r="AL52" i="37"/>
  <c r="AL51" i="37"/>
  <c r="AL50" i="37"/>
  <c r="AL49" i="37"/>
  <c r="AL48" i="37"/>
  <c r="AL47" i="37"/>
  <c r="AL46" i="37"/>
  <c r="AL45" i="37"/>
  <c r="AL44" i="37"/>
  <c r="AL43" i="37"/>
  <c r="AL42" i="37"/>
  <c r="AL41" i="37"/>
  <c r="AL40" i="37"/>
  <c r="AL39" i="37"/>
  <c r="AL38" i="37"/>
  <c r="AL37" i="37"/>
  <c r="AL36" i="37"/>
  <c r="AL35" i="37"/>
  <c r="AL34" i="37"/>
  <c r="AL33" i="37"/>
  <c r="AL32" i="37"/>
  <c r="AL31" i="37"/>
  <c r="AL30" i="37"/>
  <c r="AL29" i="37"/>
  <c r="AL28" i="37"/>
  <c r="AL27" i="37"/>
  <c r="AL26" i="37"/>
  <c r="AL25" i="37"/>
  <c r="AL24" i="37"/>
  <c r="AL23" i="37"/>
  <c r="AL22" i="37"/>
  <c r="AL21" i="37"/>
  <c r="AL20" i="37"/>
  <c r="AL19" i="37"/>
  <c r="AL18" i="37"/>
  <c r="AK700" i="37"/>
  <c r="AK699" i="37"/>
  <c r="AK698" i="37"/>
  <c r="AK697" i="37"/>
  <c r="AK696" i="37"/>
  <c r="AK695" i="37"/>
  <c r="AK694" i="37"/>
  <c r="AK693" i="37"/>
  <c r="AK692" i="37"/>
  <c r="AK691" i="37"/>
  <c r="AK690" i="37"/>
  <c r="AK689" i="37"/>
  <c r="AK688" i="37"/>
  <c r="AK687" i="37"/>
  <c r="AK686" i="37"/>
  <c r="AK685" i="37"/>
  <c r="AK684" i="37"/>
  <c r="AK683" i="37"/>
  <c r="AK682" i="37"/>
  <c r="AK681" i="37"/>
  <c r="AK680" i="37"/>
  <c r="AK679" i="37"/>
  <c r="AK678" i="37"/>
  <c r="AK677" i="37"/>
  <c r="AK676" i="37"/>
  <c r="AK675" i="37"/>
  <c r="AK674" i="37"/>
  <c r="AK673" i="37"/>
  <c r="AK672" i="37"/>
  <c r="AK671" i="37"/>
  <c r="AK670" i="37"/>
  <c r="AK669" i="37"/>
  <c r="AK668" i="37"/>
  <c r="AK667" i="37"/>
  <c r="AK666" i="37"/>
  <c r="AK665" i="37"/>
  <c r="AK664" i="37"/>
  <c r="AK663" i="37"/>
  <c r="AK662" i="37"/>
  <c r="AK661" i="37"/>
  <c r="AK660" i="37"/>
  <c r="AK659" i="37"/>
  <c r="AK658" i="37"/>
  <c r="AK657" i="37"/>
  <c r="AK656" i="37"/>
  <c r="AK655" i="37"/>
  <c r="AK654" i="37"/>
  <c r="AK653" i="37"/>
  <c r="AK652" i="37"/>
  <c r="AK651" i="37"/>
  <c r="AK650" i="37"/>
  <c r="AK649" i="37"/>
  <c r="AK648" i="37"/>
  <c r="AK647" i="37"/>
  <c r="AK646" i="37"/>
  <c r="AK645" i="37"/>
  <c r="AK644" i="37"/>
  <c r="AK643" i="37"/>
  <c r="AK642" i="37"/>
  <c r="AK641" i="37"/>
  <c r="AK640" i="37"/>
  <c r="AK639" i="37"/>
  <c r="AK638" i="37"/>
  <c r="AK637" i="37"/>
  <c r="AK636" i="37"/>
  <c r="AK635" i="37"/>
  <c r="AK634" i="37"/>
  <c r="AK633" i="37"/>
  <c r="AK632" i="37"/>
  <c r="AK631" i="37"/>
  <c r="AK630" i="37"/>
  <c r="AK629" i="37"/>
  <c r="AK628" i="37"/>
  <c r="AK627" i="37"/>
  <c r="AK626" i="37"/>
  <c r="AK625" i="37"/>
  <c r="AK624" i="37"/>
  <c r="AK623" i="37"/>
  <c r="AK622" i="37"/>
  <c r="AK621" i="37"/>
  <c r="AK620" i="37"/>
  <c r="AK619" i="37"/>
  <c r="AK618" i="37"/>
  <c r="AK617" i="37"/>
  <c r="AK616" i="37"/>
  <c r="AK615" i="37"/>
  <c r="AK614" i="37"/>
  <c r="AK613" i="37"/>
  <c r="AK612" i="37"/>
  <c r="AK611" i="37"/>
  <c r="AK610" i="37"/>
  <c r="AK609" i="37"/>
  <c r="AK608" i="37"/>
  <c r="AK607" i="37"/>
  <c r="AK606" i="37"/>
  <c r="AK605" i="37"/>
  <c r="AK604" i="37"/>
  <c r="AK603" i="37"/>
  <c r="AK602" i="37"/>
  <c r="AK601" i="37"/>
  <c r="AK600" i="37"/>
  <c r="AK599" i="37"/>
  <c r="AK598" i="37"/>
  <c r="AK597" i="37"/>
  <c r="AK596" i="37"/>
  <c r="AK595" i="37"/>
  <c r="AK594" i="37"/>
  <c r="AK593" i="37"/>
  <c r="AK592" i="37"/>
  <c r="AK591" i="37"/>
  <c r="AK590" i="37"/>
  <c r="AK589" i="37"/>
  <c r="AK588" i="37"/>
  <c r="AK587" i="37"/>
  <c r="AK586" i="37"/>
  <c r="AK585" i="37"/>
  <c r="AK584" i="37"/>
  <c r="AK583" i="37"/>
  <c r="AK582" i="37"/>
  <c r="AK581" i="37"/>
  <c r="AK580" i="37"/>
  <c r="AK579" i="37"/>
  <c r="AK578" i="37"/>
  <c r="AK577" i="37"/>
  <c r="AK576" i="37"/>
  <c r="AK575" i="37"/>
  <c r="AK574" i="37"/>
  <c r="AK573" i="37"/>
  <c r="AK572" i="37"/>
  <c r="AK571" i="37"/>
  <c r="AK570" i="37"/>
  <c r="AK569" i="37"/>
  <c r="AK568" i="37"/>
  <c r="AK567" i="37"/>
  <c r="AK566" i="37"/>
  <c r="AK565" i="37"/>
  <c r="AK564" i="37"/>
  <c r="AK563" i="37"/>
  <c r="AK562" i="37"/>
  <c r="AK561" i="37"/>
  <c r="AK560" i="37"/>
  <c r="AK559" i="37"/>
  <c r="AK558" i="37"/>
  <c r="AK557" i="37"/>
  <c r="AK556" i="37"/>
  <c r="AK555" i="37"/>
  <c r="AK554" i="37"/>
  <c r="AK553" i="37"/>
  <c r="AK552" i="37"/>
  <c r="AK551" i="37"/>
  <c r="AK550" i="37"/>
  <c r="AK549" i="37"/>
  <c r="AK548" i="37"/>
  <c r="AK547" i="37"/>
  <c r="AK546" i="37"/>
  <c r="AK545" i="37"/>
  <c r="AK544" i="37"/>
  <c r="AK543" i="37"/>
  <c r="AK542" i="37"/>
  <c r="AK541" i="37"/>
  <c r="AK540" i="37"/>
  <c r="AK539" i="37"/>
  <c r="AK538" i="37"/>
  <c r="AK537" i="37"/>
  <c r="AK536" i="37"/>
  <c r="AK535" i="37"/>
  <c r="AK534" i="37"/>
  <c r="AK533" i="37"/>
  <c r="AK532" i="37"/>
  <c r="AK531" i="37"/>
  <c r="AK530" i="37"/>
  <c r="AK529" i="37"/>
  <c r="AK528" i="37"/>
  <c r="AK527" i="37"/>
  <c r="AK526" i="37"/>
  <c r="AK525" i="37"/>
  <c r="AK524" i="37"/>
  <c r="AK523" i="37"/>
  <c r="AK522" i="37"/>
  <c r="AK521" i="37"/>
  <c r="AK520" i="37"/>
  <c r="AK519" i="37"/>
  <c r="AK518" i="37"/>
  <c r="AK517" i="37"/>
  <c r="AK516" i="37"/>
  <c r="AK515" i="37"/>
  <c r="AK514" i="37"/>
  <c r="AK513" i="37"/>
  <c r="AK512" i="37"/>
  <c r="AK511" i="37"/>
  <c r="AK510" i="37"/>
  <c r="AK509" i="37"/>
  <c r="AK508" i="37"/>
  <c r="AK507" i="37"/>
  <c r="AK506" i="37"/>
  <c r="AK505" i="37"/>
  <c r="AK504" i="37"/>
  <c r="AK503" i="37"/>
  <c r="AK502" i="37"/>
  <c r="AK501" i="37"/>
  <c r="AK500" i="37"/>
  <c r="AK499" i="37"/>
  <c r="AK498" i="37"/>
  <c r="AK497" i="37"/>
  <c r="AK496" i="37"/>
  <c r="AK495" i="37"/>
  <c r="AK494" i="37"/>
  <c r="AK493" i="37"/>
  <c r="AK492" i="37"/>
  <c r="AK491" i="37"/>
  <c r="AK490" i="37"/>
  <c r="AK489" i="37"/>
  <c r="AK488" i="37"/>
  <c r="AK487" i="37"/>
  <c r="AK486" i="37"/>
  <c r="AK485" i="37"/>
  <c r="AK484" i="37"/>
  <c r="AK483" i="37"/>
  <c r="AK482" i="37"/>
  <c r="AK481" i="37"/>
  <c r="AK480" i="37"/>
  <c r="AK479" i="37"/>
  <c r="AK478" i="37"/>
  <c r="AK477" i="37"/>
  <c r="AK476" i="37"/>
  <c r="AK475" i="37"/>
  <c r="AK474" i="37"/>
  <c r="AK473" i="37"/>
  <c r="AK472" i="37"/>
  <c r="AK471" i="37"/>
  <c r="AK470" i="37"/>
  <c r="AK469" i="37"/>
  <c r="AK468" i="37"/>
  <c r="AK467" i="37"/>
  <c r="AK466" i="37"/>
  <c r="AK465" i="37"/>
  <c r="AK464" i="37"/>
  <c r="AK463" i="37"/>
  <c r="AK462" i="37"/>
  <c r="AK461" i="37"/>
  <c r="AK460" i="37"/>
  <c r="AK459" i="37"/>
  <c r="AK458" i="37"/>
  <c r="AK457" i="37"/>
  <c r="AK456" i="37"/>
  <c r="AK455" i="37"/>
  <c r="AK454" i="37"/>
  <c r="AK453" i="37"/>
  <c r="AK452" i="37"/>
  <c r="AK451" i="37"/>
  <c r="AK450" i="37"/>
  <c r="AK449" i="37"/>
  <c r="AK448" i="37"/>
  <c r="AK447" i="37"/>
  <c r="AK446" i="37"/>
  <c r="AK445" i="37"/>
  <c r="AK444" i="37"/>
  <c r="AK443" i="37"/>
  <c r="AK442" i="37"/>
  <c r="AK441" i="37"/>
  <c r="AK440" i="37"/>
  <c r="AK439" i="37"/>
  <c r="AK438" i="37"/>
  <c r="AK437" i="37"/>
  <c r="AK436" i="37"/>
  <c r="AK435" i="37"/>
  <c r="AK434" i="37"/>
  <c r="AK433" i="37"/>
  <c r="AK432" i="37"/>
  <c r="AK431" i="37"/>
  <c r="AK430" i="37"/>
  <c r="AK429" i="37"/>
  <c r="AK428" i="37"/>
  <c r="AK427" i="37"/>
  <c r="AK426" i="37"/>
  <c r="AK425" i="37"/>
  <c r="AK424" i="37"/>
  <c r="AK423" i="37"/>
  <c r="AK422" i="37"/>
  <c r="AK421" i="37"/>
  <c r="AK420" i="37"/>
  <c r="AK419" i="37"/>
  <c r="AK418" i="37"/>
  <c r="AK417" i="37"/>
  <c r="AK416" i="37"/>
  <c r="AK415" i="37"/>
  <c r="AK414" i="37"/>
  <c r="AK413" i="37"/>
  <c r="AK412" i="37"/>
  <c r="AK411" i="37"/>
  <c r="AK410" i="37"/>
  <c r="AK409" i="37"/>
  <c r="AK408" i="37"/>
  <c r="AK407" i="37"/>
  <c r="AK406" i="37"/>
  <c r="AK405" i="37"/>
  <c r="AK404" i="37"/>
  <c r="AK403" i="37"/>
  <c r="AK402" i="37"/>
  <c r="AK401" i="37"/>
  <c r="AK400" i="37"/>
  <c r="AK399" i="37"/>
  <c r="AK398" i="37"/>
  <c r="AK397" i="37"/>
  <c r="AK396" i="37"/>
  <c r="AK395" i="37"/>
  <c r="AK394" i="37"/>
  <c r="AK393" i="37"/>
  <c r="AK392" i="37"/>
  <c r="AK391" i="37"/>
  <c r="AK390" i="37"/>
  <c r="AK389" i="37"/>
  <c r="AK388" i="37"/>
  <c r="AK387" i="37"/>
  <c r="AK386" i="37"/>
  <c r="AK385" i="37"/>
  <c r="AK384" i="37"/>
  <c r="AK383" i="37"/>
  <c r="AK382" i="37"/>
  <c r="AK381" i="37"/>
  <c r="AK380" i="37"/>
  <c r="AK379" i="37"/>
  <c r="AK378" i="37"/>
  <c r="AK377" i="37"/>
  <c r="AK376" i="37"/>
  <c r="AK375" i="37"/>
  <c r="AK374" i="37"/>
  <c r="AK373" i="37"/>
  <c r="AK372" i="37"/>
  <c r="AK371" i="37"/>
  <c r="AK370" i="37"/>
  <c r="AK369" i="37"/>
  <c r="AK368" i="37"/>
  <c r="AK367" i="37"/>
  <c r="AK366" i="37"/>
  <c r="AK365" i="37"/>
  <c r="AK364" i="37"/>
  <c r="AK363" i="37"/>
  <c r="AK362" i="37"/>
  <c r="AK361" i="37"/>
  <c r="AK360" i="37"/>
  <c r="AK359" i="37"/>
  <c r="AK358" i="37"/>
  <c r="AK357" i="37"/>
  <c r="AK356" i="37"/>
  <c r="AK355" i="37"/>
  <c r="AK354" i="37"/>
  <c r="AK353" i="37"/>
  <c r="AK352" i="37"/>
  <c r="AK351" i="37"/>
  <c r="AK350" i="37"/>
  <c r="AK349" i="37"/>
  <c r="AK348" i="37"/>
  <c r="AK347" i="37"/>
  <c r="AK346" i="37"/>
  <c r="AK345" i="37"/>
  <c r="AK344" i="37"/>
  <c r="AK343" i="37"/>
  <c r="AK342" i="37"/>
  <c r="AK341" i="37"/>
  <c r="AK340" i="37"/>
  <c r="AK339" i="37"/>
  <c r="AK338" i="37"/>
  <c r="AK337" i="37"/>
  <c r="AK336" i="37"/>
  <c r="AK335" i="37"/>
  <c r="AK334" i="37"/>
  <c r="AK333" i="37"/>
  <c r="AK332" i="37"/>
  <c r="AK331" i="37"/>
  <c r="AK330" i="37"/>
  <c r="AK329" i="37"/>
  <c r="AK328" i="37"/>
  <c r="AK327" i="37"/>
  <c r="AK326" i="37"/>
  <c r="AK325" i="37"/>
  <c r="AK324" i="37"/>
  <c r="AK323" i="37"/>
  <c r="AK322" i="37"/>
  <c r="AK321" i="37"/>
  <c r="AK320" i="37"/>
  <c r="AK319" i="37"/>
  <c r="AK318" i="37"/>
  <c r="AK317" i="37"/>
  <c r="AK316" i="37"/>
  <c r="AK315" i="37"/>
  <c r="AK314" i="37"/>
  <c r="AK313" i="37"/>
  <c r="AK312" i="37"/>
  <c r="AK311" i="37"/>
  <c r="AK310" i="37"/>
  <c r="AK309" i="37"/>
  <c r="AK308" i="37"/>
  <c r="AK307" i="37"/>
  <c r="AK306" i="37"/>
  <c r="AK305" i="37"/>
  <c r="AK304" i="37"/>
  <c r="AK303" i="37"/>
  <c r="AK302" i="37"/>
  <c r="AK301" i="37"/>
  <c r="AK300" i="37"/>
  <c r="AK299" i="37"/>
  <c r="AK298" i="37"/>
  <c r="AK297" i="37"/>
  <c r="AK296" i="37"/>
  <c r="AK295" i="37"/>
  <c r="AK294" i="37"/>
  <c r="AK293" i="37"/>
  <c r="AK292" i="37"/>
  <c r="AK291" i="37"/>
  <c r="AK290" i="37"/>
  <c r="AK289" i="37"/>
  <c r="AK288" i="37"/>
  <c r="AK287" i="37"/>
  <c r="AK286" i="37"/>
  <c r="AK285" i="37"/>
  <c r="AK284" i="37"/>
  <c r="AK283" i="37"/>
  <c r="AK282" i="37"/>
  <c r="AK281" i="37"/>
  <c r="AK280" i="37"/>
  <c r="AK279" i="37"/>
  <c r="AK278" i="37"/>
  <c r="AK277" i="37"/>
  <c r="AK276" i="37"/>
  <c r="AK275" i="37"/>
  <c r="AK274" i="37"/>
  <c r="AK273" i="37"/>
  <c r="AK272" i="37"/>
  <c r="AK271" i="37"/>
  <c r="AK270" i="37"/>
  <c r="AK269" i="37"/>
  <c r="AK268" i="37"/>
  <c r="AK267" i="37"/>
  <c r="AK266" i="37"/>
  <c r="AK265" i="37"/>
  <c r="AK264" i="37"/>
  <c r="AK263" i="37"/>
  <c r="AK262" i="37"/>
  <c r="AK261" i="37"/>
  <c r="AK260" i="37"/>
  <c r="AK259" i="37"/>
  <c r="AK258" i="37"/>
  <c r="AK257" i="37"/>
  <c r="AK256" i="37"/>
  <c r="AK255" i="37"/>
  <c r="AK254" i="37"/>
  <c r="AK253" i="37"/>
  <c r="AK252" i="37"/>
  <c r="AK251" i="37"/>
  <c r="AK250" i="37"/>
  <c r="AK249" i="37"/>
  <c r="AK248" i="37"/>
  <c r="AK247" i="37"/>
  <c r="AK246" i="37"/>
  <c r="AK245" i="37"/>
  <c r="AK244" i="37"/>
  <c r="AK243" i="37"/>
  <c r="AK242" i="37"/>
  <c r="AK241" i="37"/>
  <c r="AK240" i="37"/>
  <c r="AK239" i="37"/>
  <c r="AK238" i="37"/>
  <c r="AK237" i="37"/>
  <c r="AK236" i="37"/>
  <c r="AK235" i="37"/>
  <c r="AK234" i="37"/>
  <c r="AK233" i="37"/>
  <c r="AK232" i="37"/>
  <c r="AK231" i="37"/>
  <c r="AK230" i="37"/>
  <c r="AK229" i="37"/>
  <c r="AK228" i="37"/>
  <c r="AK227" i="37"/>
  <c r="AK226" i="37"/>
  <c r="AK225" i="37"/>
  <c r="AK224" i="37"/>
  <c r="AK223" i="37"/>
  <c r="AK222" i="37"/>
  <c r="AK221" i="37"/>
  <c r="AK220" i="37"/>
  <c r="AK219" i="37"/>
  <c r="AK218" i="37"/>
  <c r="AK217" i="37"/>
  <c r="AK216" i="37"/>
  <c r="AK215" i="37"/>
  <c r="AK214" i="37"/>
  <c r="AK213" i="37"/>
  <c r="AK212" i="37"/>
  <c r="AK211" i="37"/>
  <c r="AK210" i="37"/>
  <c r="AK209" i="37"/>
  <c r="AK208" i="37"/>
  <c r="AK207" i="37"/>
  <c r="AK206" i="37"/>
  <c r="AK205" i="37"/>
  <c r="AK204" i="37"/>
  <c r="AK203" i="37"/>
  <c r="AK202" i="37"/>
  <c r="AK201" i="37"/>
  <c r="AK200" i="37"/>
  <c r="AK199" i="37"/>
  <c r="AK198" i="37"/>
  <c r="AK197" i="37"/>
  <c r="AK196" i="37"/>
  <c r="AK195" i="37"/>
  <c r="AK194" i="37"/>
  <c r="AK193" i="37"/>
  <c r="AK192" i="37"/>
  <c r="AK191" i="37"/>
  <c r="AK190" i="37"/>
  <c r="AK189" i="37"/>
  <c r="AK188" i="37"/>
  <c r="AK187" i="37"/>
  <c r="AK186" i="37"/>
  <c r="AK185" i="37"/>
  <c r="AK184" i="37"/>
  <c r="AK183" i="37"/>
  <c r="AK182" i="37"/>
  <c r="AK181" i="37"/>
  <c r="AK178" i="37"/>
  <c r="AK177" i="37"/>
  <c r="AK176" i="37"/>
  <c r="AK175" i="37"/>
  <c r="AK174" i="37"/>
  <c r="AK173" i="37"/>
  <c r="AK172" i="37"/>
  <c r="AK171" i="37"/>
  <c r="AK170" i="37"/>
  <c r="AK169" i="37"/>
  <c r="AK168" i="37"/>
  <c r="AK167" i="37"/>
  <c r="AK166" i="37"/>
  <c r="AK165" i="37"/>
  <c r="AK164" i="37"/>
  <c r="AK163" i="37"/>
  <c r="AK162" i="37"/>
  <c r="AK161" i="37"/>
  <c r="AK160" i="37"/>
  <c r="AK159" i="37"/>
  <c r="AK158" i="37"/>
  <c r="AK157" i="37"/>
  <c r="AK156" i="37"/>
  <c r="AK155" i="37"/>
  <c r="AK154" i="37"/>
  <c r="AK153" i="37"/>
  <c r="AK152" i="37"/>
  <c r="AK151" i="37"/>
  <c r="AK149" i="37"/>
  <c r="AK147" i="37"/>
  <c r="AK146" i="37"/>
  <c r="AK145" i="37"/>
  <c r="AK144" i="37"/>
  <c r="AK143" i="37"/>
  <c r="AK142" i="37"/>
  <c r="AK141" i="37"/>
  <c r="AK140" i="37"/>
  <c r="AK139" i="37"/>
  <c r="AK138" i="37"/>
  <c r="AK137" i="37"/>
  <c r="AK136" i="37"/>
  <c r="AK135" i="37"/>
  <c r="AK134" i="37"/>
  <c r="AK133" i="37"/>
  <c r="AK132" i="37"/>
  <c r="AK131" i="37"/>
  <c r="AK130" i="37"/>
  <c r="AK129" i="37"/>
  <c r="AK128" i="37"/>
  <c r="AK127" i="37"/>
  <c r="AK126" i="37"/>
  <c r="AK125" i="37"/>
  <c r="AK124" i="37"/>
  <c r="AK123" i="37"/>
  <c r="AK122" i="37"/>
  <c r="AK121" i="37"/>
  <c r="AK120" i="37"/>
  <c r="AK119" i="37"/>
  <c r="AK118" i="37"/>
  <c r="AK117" i="37"/>
  <c r="AK116" i="37"/>
  <c r="AK115" i="37"/>
  <c r="AK114" i="37"/>
  <c r="AK113" i="37"/>
  <c r="AK112" i="37"/>
  <c r="AK111" i="37"/>
  <c r="AK110" i="37"/>
  <c r="AK109" i="37"/>
  <c r="AK108" i="37"/>
  <c r="AK107" i="37"/>
  <c r="AK106" i="37"/>
  <c r="AK105" i="37"/>
  <c r="AK104" i="37"/>
  <c r="AK103" i="37"/>
  <c r="AK102" i="37"/>
  <c r="AK101" i="37"/>
  <c r="AK100" i="37"/>
  <c r="AK99" i="37"/>
  <c r="AK98" i="37"/>
  <c r="AK97" i="37"/>
  <c r="AK96" i="37"/>
  <c r="AK95" i="37"/>
  <c r="AK94" i="37"/>
  <c r="AK93" i="37"/>
  <c r="AK92" i="37"/>
  <c r="AK91" i="37"/>
  <c r="AK90" i="37"/>
  <c r="AK89" i="37"/>
  <c r="AK88" i="37"/>
  <c r="AK84" i="37"/>
  <c r="AK83" i="37"/>
  <c r="AK82" i="37"/>
  <c r="AK81" i="37"/>
  <c r="AK80" i="37"/>
  <c r="AK79" i="37"/>
  <c r="AK78" i="37"/>
  <c r="AK77" i="37"/>
  <c r="AK76" i="37"/>
  <c r="AK75" i="37"/>
  <c r="AK74" i="37"/>
  <c r="AK73" i="37"/>
  <c r="AK72" i="37"/>
  <c r="AK71" i="37"/>
  <c r="AK70" i="37"/>
  <c r="AK69" i="37"/>
  <c r="AK65" i="37"/>
  <c r="AK64" i="37"/>
  <c r="AK63" i="37"/>
  <c r="AK62" i="37"/>
  <c r="AK61" i="37"/>
  <c r="AK60" i="37"/>
  <c r="AK59" i="37"/>
  <c r="AK58" i="37"/>
  <c r="AK57" i="37"/>
  <c r="AK56" i="37"/>
  <c r="AK55" i="37"/>
  <c r="AK54" i="37"/>
  <c r="AK53" i="37"/>
  <c r="AK48" i="37"/>
  <c r="AK47" i="37"/>
  <c r="AK46" i="37"/>
  <c r="AK45" i="37"/>
  <c r="AK44" i="37"/>
  <c r="AK43" i="37"/>
  <c r="AK42" i="37"/>
  <c r="AK41" i="37"/>
  <c r="AK40" i="37"/>
  <c r="AK39" i="37"/>
  <c r="AK38" i="37"/>
  <c r="AK37" i="37"/>
  <c r="AK36" i="37"/>
  <c r="AK35" i="37"/>
  <c r="AK34" i="37"/>
  <c r="AK33" i="37"/>
  <c r="AK24" i="37"/>
  <c r="AK23" i="37"/>
  <c r="AK22" i="37"/>
  <c r="AK21" i="37"/>
  <c r="AK20" i="37"/>
  <c r="AK19" i="37"/>
  <c r="AK18" i="37"/>
  <c r="AI700" i="37"/>
  <c r="AI699" i="37"/>
  <c r="AJ699" i="37" s="1"/>
  <c r="AI698" i="37"/>
  <c r="AJ698" i="37" s="1"/>
  <c r="AI697" i="37"/>
  <c r="AO697" i="37" s="1"/>
  <c r="AI696" i="37"/>
  <c r="AO696" i="37" s="1"/>
  <c r="AI695" i="37"/>
  <c r="AO695" i="37" s="1"/>
  <c r="AI694" i="37"/>
  <c r="AO694" i="37" s="1"/>
  <c r="AI693" i="37"/>
  <c r="AO693" i="37" s="1"/>
  <c r="AI692" i="37"/>
  <c r="AJ692" i="37" s="1"/>
  <c r="AI691" i="37"/>
  <c r="AJ691" i="37" s="1"/>
  <c r="AI690" i="37"/>
  <c r="AJ690" i="37" s="1"/>
  <c r="AI689" i="37"/>
  <c r="AJ689" i="37" s="1"/>
  <c r="AI688" i="37"/>
  <c r="AO688" i="37" s="1"/>
  <c r="AI687" i="37"/>
  <c r="AJ687" i="37" s="1"/>
  <c r="AI686" i="37"/>
  <c r="AI685" i="37"/>
  <c r="AI684" i="37"/>
  <c r="AJ684" i="37" s="1"/>
  <c r="AI683" i="37"/>
  <c r="AJ683" i="37" s="1"/>
  <c r="AI682" i="37"/>
  <c r="AI681" i="37"/>
  <c r="AJ681" i="37" s="1"/>
  <c r="AI680" i="37"/>
  <c r="AO680" i="37" s="1"/>
  <c r="AI679" i="37"/>
  <c r="AO679" i="37" s="1"/>
  <c r="AI678" i="37"/>
  <c r="AI677" i="37"/>
  <c r="AI676" i="37"/>
  <c r="AJ676" i="37" s="1"/>
  <c r="AI675" i="37"/>
  <c r="AJ675" i="37" s="1"/>
  <c r="AI674" i="37"/>
  <c r="AI673" i="37"/>
  <c r="AI672" i="37"/>
  <c r="AJ672" i="37" s="1"/>
  <c r="AI671" i="37"/>
  <c r="AJ671" i="37" s="1"/>
  <c r="AI670" i="37"/>
  <c r="AJ670" i="37" s="1"/>
  <c r="AI669" i="37"/>
  <c r="AJ669" i="37" s="1"/>
  <c r="AI668" i="37"/>
  <c r="AJ668" i="37" s="1"/>
  <c r="AI667" i="37"/>
  <c r="AJ667" i="37" s="1"/>
  <c r="AI666" i="37"/>
  <c r="AJ666" i="37" s="1"/>
  <c r="AI665" i="37"/>
  <c r="AJ665" i="37" s="1"/>
  <c r="AI664" i="37"/>
  <c r="AO664" i="37" s="1"/>
  <c r="AI663" i="37"/>
  <c r="AJ663" i="37" s="1"/>
  <c r="AI662" i="37"/>
  <c r="AO662" i="37" s="1"/>
  <c r="AI661" i="37"/>
  <c r="AO661" i="37" s="1"/>
  <c r="AI660" i="37"/>
  <c r="AJ660" i="37" s="1"/>
  <c r="AI659" i="37"/>
  <c r="AJ659" i="37" s="1"/>
  <c r="AI658" i="37"/>
  <c r="AI657" i="37"/>
  <c r="AI656" i="37"/>
  <c r="AI655" i="37"/>
  <c r="AI654" i="37"/>
  <c r="AJ654" i="37" s="1"/>
  <c r="AI653" i="37"/>
  <c r="AJ653" i="37" s="1"/>
  <c r="AI652" i="37"/>
  <c r="AJ652" i="37" s="1"/>
  <c r="AI651" i="37"/>
  <c r="AJ651" i="37" s="1"/>
  <c r="AI650" i="37"/>
  <c r="AO650" i="37" s="1"/>
  <c r="AI649" i="37"/>
  <c r="AJ649" i="37" s="1"/>
  <c r="AI648" i="37"/>
  <c r="AO648" i="37" s="1"/>
  <c r="AI647" i="37"/>
  <c r="AO647" i="37" s="1"/>
  <c r="AI646" i="37"/>
  <c r="AO646" i="37" s="1"/>
  <c r="AI645" i="37"/>
  <c r="AJ645" i="37" s="1"/>
  <c r="AI644" i="37"/>
  <c r="AJ644" i="37" s="1"/>
  <c r="AI643" i="37"/>
  <c r="AJ643" i="37" s="1"/>
  <c r="AI642" i="37"/>
  <c r="AI641" i="37"/>
  <c r="AI640" i="37"/>
  <c r="AO640" i="37" s="1"/>
  <c r="AI639" i="37"/>
  <c r="AI638" i="37"/>
  <c r="AI637" i="37"/>
  <c r="AI636" i="37"/>
  <c r="AI635" i="37"/>
  <c r="AI634" i="37"/>
  <c r="AJ634" i="37" s="1"/>
  <c r="AI633" i="37"/>
  <c r="AJ633" i="37" s="1"/>
  <c r="AI632" i="37"/>
  <c r="AO632" i="37" s="1"/>
  <c r="AI631" i="37"/>
  <c r="AO631" i="37" s="1"/>
  <c r="AI630" i="37"/>
  <c r="AI629" i="37"/>
  <c r="AO629" i="37" s="1"/>
  <c r="AI628" i="37"/>
  <c r="AJ628" i="37" s="1"/>
  <c r="AI627" i="37"/>
  <c r="AJ627" i="37" s="1"/>
  <c r="AI626" i="37"/>
  <c r="AJ626" i="37" s="1"/>
  <c r="AI625" i="37"/>
  <c r="AO625" i="37" s="1"/>
  <c r="AI624" i="37"/>
  <c r="AO624" i="37" s="1"/>
  <c r="AI623" i="37"/>
  <c r="AJ623" i="37" s="1"/>
  <c r="AI622" i="37"/>
  <c r="AI621" i="37"/>
  <c r="AI620" i="37"/>
  <c r="AJ620" i="37" s="1"/>
  <c r="AI619" i="37"/>
  <c r="AJ619" i="37" s="1"/>
  <c r="AI618" i="37"/>
  <c r="AI617" i="37"/>
  <c r="AO617" i="37" s="1"/>
  <c r="AI616" i="37"/>
  <c r="AO616" i="37" s="1"/>
  <c r="AI615" i="37"/>
  <c r="AO615" i="37" s="1"/>
  <c r="AI614" i="37"/>
  <c r="AI613" i="37"/>
  <c r="AO613" i="37" s="1"/>
  <c r="AI612" i="37"/>
  <c r="AJ612" i="37" s="1"/>
  <c r="AI611" i="37"/>
  <c r="AJ611" i="37" s="1"/>
  <c r="AI610" i="37"/>
  <c r="AI609" i="37"/>
  <c r="AI608" i="37"/>
  <c r="AO608" i="37" s="1"/>
  <c r="AI607" i="37"/>
  <c r="AJ607" i="37" s="1"/>
  <c r="AI606" i="37"/>
  <c r="AJ606" i="37" s="1"/>
  <c r="AI605" i="37"/>
  <c r="AJ605" i="37" s="1"/>
  <c r="AI604" i="37"/>
  <c r="AJ604" i="37" s="1"/>
  <c r="AI603" i="37"/>
  <c r="AJ603" i="37" s="1"/>
  <c r="AI602" i="37"/>
  <c r="AO602" i="37" s="1"/>
  <c r="AI601" i="37"/>
  <c r="AJ601" i="37" s="1"/>
  <c r="AI600" i="37"/>
  <c r="AO600" i="37" s="1"/>
  <c r="AI599" i="37"/>
  <c r="AJ599" i="37" s="1"/>
  <c r="AI598" i="37"/>
  <c r="AO598" i="37" s="1"/>
  <c r="AI597" i="37"/>
  <c r="AO597" i="37" s="1"/>
  <c r="AI596" i="37"/>
  <c r="AJ596" i="37" s="1"/>
  <c r="AI595" i="37"/>
  <c r="AJ595" i="37" s="1"/>
  <c r="AI594" i="37"/>
  <c r="AI593" i="37"/>
  <c r="AI592" i="37"/>
  <c r="AI591" i="37"/>
  <c r="AI590" i="37"/>
  <c r="AJ590" i="37" s="1"/>
  <c r="AI589" i="37"/>
  <c r="AJ589" i="37" s="1"/>
  <c r="AI588" i="37"/>
  <c r="AJ588" i="37" s="1"/>
  <c r="AI587" i="37"/>
  <c r="AI586" i="37"/>
  <c r="AJ586" i="37" s="1"/>
  <c r="AI585" i="37"/>
  <c r="AJ585" i="37" s="1"/>
  <c r="AI584" i="37"/>
  <c r="AO584" i="37" s="1"/>
  <c r="AI583" i="37"/>
  <c r="AO583" i="37" s="1"/>
  <c r="AI582" i="37"/>
  <c r="AI581" i="37"/>
  <c r="AO581" i="37" s="1"/>
  <c r="AI580" i="37"/>
  <c r="AJ580" i="37" s="1"/>
  <c r="AI579" i="37"/>
  <c r="AJ579" i="37" s="1"/>
  <c r="AI578" i="37"/>
  <c r="AI577" i="37"/>
  <c r="AI576" i="37"/>
  <c r="AI575" i="37"/>
  <c r="AI574" i="37"/>
  <c r="AI573" i="37"/>
  <c r="AI572" i="37"/>
  <c r="AJ572" i="37" s="1"/>
  <c r="AI571" i="37"/>
  <c r="AJ571" i="37" s="1"/>
  <c r="AI570" i="37"/>
  <c r="AJ570" i="37" s="1"/>
  <c r="AI569" i="37"/>
  <c r="AO569" i="37" s="1"/>
  <c r="AI568" i="37"/>
  <c r="AO568" i="37" s="1"/>
  <c r="AI567" i="37"/>
  <c r="AO567" i="37" s="1"/>
  <c r="AI566" i="37"/>
  <c r="AI565" i="37"/>
  <c r="AI564" i="37"/>
  <c r="AJ564" i="37" s="1"/>
  <c r="AI563" i="37"/>
  <c r="AJ563" i="37" s="1"/>
  <c r="AI562" i="37"/>
  <c r="AJ562" i="37" s="1"/>
  <c r="AI561" i="37"/>
  <c r="AJ561" i="37" s="1"/>
  <c r="AI560" i="37"/>
  <c r="AJ560" i="37" s="1"/>
  <c r="AI559" i="37"/>
  <c r="AJ559" i="37" s="1"/>
  <c r="AI558" i="37"/>
  <c r="AI557" i="37"/>
  <c r="AI556" i="37"/>
  <c r="AJ556" i="37" s="1"/>
  <c r="AI555" i="37"/>
  <c r="AJ555" i="37" s="1"/>
  <c r="AI554" i="37"/>
  <c r="AI553" i="37"/>
  <c r="AJ553" i="37" s="1"/>
  <c r="AI552" i="37"/>
  <c r="AO552" i="37" s="1"/>
  <c r="AI551" i="37"/>
  <c r="AO551" i="37" s="1"/>
  <c r="AI550" i="37"/>
  <c r="AO550" i="37" s="1"/>
  <c r="AI549" i="37"/>
  <c r="AO549" i="37" s="1"/>
  <c r="AI548" i="37"/>
  <c r="AJ548" i="37" s="1"/>
  <c r="AI547" i="37"/>
  <c r="AJ547" i="37" s="1"/>
  <c r="AI546" i="37"/>
  <c r="AI545" i="37"/>
  <c r="AO545" i="37" s="1"/>
  <c r="AI544" i="37"/>
  <c r="AO544" i="37" s="1"/>
  <c r="AI543" i="37"/>
  <c r="AJ543" i="37" s="1"/>
  <c r="AI542" i="37"/>
  <c r="AJ542" i="37" s="1"/>
  <c r="AI541" i="37"/>
  <c r="AO541" i="37" s="1"/>
  <c r="AI540" i="37"/>
  <c r="AJ540" i="37" s="1"/>
  <c r="AI539" i="37"/>
  <c r="AJ539" i="37" s="1"/>
  <c r="AI538" i="37"/>
  <c r="AJ538" i="37" s="1"/>
  <c r="AI537" i="37"/>
  <c r="AJ537" i="37" s="1"/>
  <c r="AI536" i="37"/>
  <c r="AO536" i="37" s="1"/>
  <c r="AI535" i="37"/>
  <c r="AO535" i="37" s="1"/>
  <c r="AI534" i="37"/>
  <c r="AO534" i="37" s="1"/>
  <c r="AI533" i="37"/>
  <c r="AI532" i="37"/>
  <c r="AJ532" i="37" s="1"/>
  <c r="AI531" i="37"/>
  <c r="AJ531" i="37" s="1"/>
  <c r="AI530" i="37"/>
  <c r="AI529" i="37"/>
  <c r="AI528" i="37"/>
  <c r="AO528" i="37" s="1"/>
  <c r="AI527" i="37"/>
  <c r="AI526" i="37"/>
  <c r="AJ526" i="37" s="1"/>
  <c r="AI525" i="37"/>
  <c r="AJ525" i="37" s="1"/>
  <c r="AI524" i="37"/>
  <c r="AJ524" i="37" s="1"/>
  <c r="AI523" i="37"/>
  <c r="AJ523" i="37" s="1"/>
  <c r="AI522" i="37"/>
  <c r="AJ522" i="37" s="1"/>
  <c r="AI521" i="37"/>
  <c r="AJ521" i="37" s="1"/>
  <c r="AI520" i="37"/>
  <c r="AO520" i="37" s="1"/>
  <c r="AI519" i="37"/>
  <c r="AO519" i="37" s="1"/>
  <c r="AI518" i="37"/>
  <c r="AI517" i="37"/>
  <c r="AO517" i="37" s="1"/>
  <c r="AI516" i="37"/>
  <c r="AJ516" i="37" s="1"/>
  <c r="AI515" i="37"/>
  <c r="AJ515" i="37" s="1"/>
  <c r="AI514" i="37"/>
  <c r="AO514" i="37" s="1"/>
  <c r="AI513" i="37"/>
  <c r="AI512" i="37"/>
  <c r="AO512" i="37" s="1"/>
  <c r="AI511" i="37"/>
  <c r="AO511" i="37" s="1"/>
  <c r="AI510" i="37"/>
  <c r="AI509" i="37"/>
  <c r="AI508" i="37"/>
  <c r="AI507" i="37"/>
  <c r="AJ507" i="37" s="1"/>
  <c r="AI506" i="37"/>
  <c r="AJ506" i="37" s="1"/>
  <c r="AI505" i="37"/>
  <c r="AO505" i="37" s="1"/>
  <c r="AI504" i="37"/>
  <c r="AO504" i="37" s="1"/>
  <c r="AI503" i="37"/>
  <c r="AO503" i="37" s="1"/>
  <c r="AI502" i="37"/>
  <c r="AI501" i="37"/>
  <c r="AO501" i="37" s="1"/>
  <c r="AI500" i="37"/>
  <c r="AJ500" i="37" s="1"/>
  <c r="AI499" i="37"/>
  <c r="AJ499" i="37" s="1"/>
  <c r="AI498" i="37"/>
  <c r="AJ498" i="37" s="1"/>
  <c r="AI497" i="37"/>
  <c r="AJ497" i="37" s="1"/>
  <c r="AI496" i="37"/>
  <c r="AO496" i="37" s="1"/>
  <c r="AI495" i="37"/>
  <c r="AJ495" i="37" s="1"/>
  <c r="AI494" i="37"/>
  <c r="AI493" i="37"/>
  <c r="AO493" i="37" s="1"/>
  <c r="AI492" i="37"/>
  <c r="AJ492" i="37" s="1"/>
  <c r="AI491" i="37"/>
  <c r="AJ491" i="37" s="1"/>
  <c r="AI490" i="37"/>
  <c r="AI489" i="37"/>
  <c r="AJ489" i="37" s="1"/>
  <c r="AI488" i="37"/>
  <c r="AO488" i="37" s="1"/>
  <c r="AI487" i="37"/>
  <c r="AJ487" i="37" s="1"/>
  <c r="AI486" i="37"/>
  <c r="AI485" i="37"/>
  <c r="AI484" i="37"/>
  <c r="AJ484" i="37" s="1"/>
  <c r="AI483" i="37"/>
  <c r="AJ483" i="37" s="1"/>
  <c r="AI482" i="37"/>
  <c r="AI481" i="37"/>
  <c r="AI480" i="37"/>
  <c r="AO480" i="37" s="1"/>
  <c r="AI479" i="37"/>
  <c r="AJ479" i="37" s="1"/>
  <c r="AI478" i="37"/>
  <c r="AJ478" i="37" s="1"/>
  <c r="AI477" i="37"/>
  <c r="AJ477" i="37" s="1"/>
  <c r="AI476" i="37"/>
  <c r="AJ476" i="37" s="1"/>
  <c r="AI475" i="37"/>
  <c r="AI474" i="37"/>
  <c r="AJ474" i="37" s="1"/>
  <c r="AI473" i="37"/>
  <c r="AJ473" i="37" s="1"/>
  <c r="AI472" i="37"/>
  <c r="AO472" i="37" s="1"/>
  <c r="AI471" i="37"/>
  <c r="AJ471" i="37" s="1"/>
  <c r="AI470" i="37"/>
  <c r="AJ470" i="37" s="1"/>
  <c r="AI469" i="37"/>
  <c r="AI468" i="37"/>
  <c r="AJ468" i="37" s="1"/>
  <c r="AI467" i="37"/>
  <c r="AJ467" i="37" s="1"/>
  <c r="AI466" i="37"/>
  <c r="AI465" i="37"/>
  <c r="AI464" i="37"/>
  <c r="AI463" i="37"/>
  <c r="AI462" i="37"/>
  <c r="AJ462" i="37" s="1"/>
  <c r="AI461" i="37"/>
  <c r="AJ461" i="37" s="1"/>
  <c r="AI460" i="37"/>
  <c r="AJ460" i="37" s="1"/>
  <c r="AI459" i="37"/>
  <c r="AJ459" i="37" s="1"/>
  <c r="AI458" i="37"/>
  <c r="AO458" i="37" s="1"/>
  <c r="AI457" i="37"/>
  <c r="AO457" i="37" s="1"/>
  <c r="AI456" i="37"/>
  <c r="AO456" i="37" s="1"/>
  <c r="AI455" i="37"/>
  <c r="AJ455" i="37" s="1"/>
  <c r="AI454" i="37"/>
  <c r="AO454" i="37" s="1"/>
  <c r="AI453" i="37"/>
  <c r="AO453" i="37" s="1"/>
  <c r="AI452" i="37"/>
  <c r="AJ452" i="37" s="1"/>
  <c r="AI451" i="37"/>
  <c r="AJ451" i="37" s="1"/>
  <c r="AI450" i="37"/>
  <c r="AI449" i="37"/>
  <c r="AI448" i="37"/>
  <c r="AI447" i="37"/>
  <c r="AI446" i="37"/>
  <c r="AI445" i="37"/>
  <c r="AI444" i="37"/>
  <c r="AJ444" i="37" s="1"/>
  <c r="AI443" i="37"/>
  <c r="AJ443" i="37" s="1"/>
  <c r="AI442" i="37"/>
  <c r="AJ442" i="37" s="1"/>
  <c r="AI441" i="37"/>
  <c r="AO441" i="37" s="1"/>
  <c r="AI440" i="37"/>
  <c r="AO440" i="37" s="1"/>
  <c r="AI439" i="37"/>
  <c r="AO439" i="37" s="1"/>
  <c r="AI438" i="37"/>
  <c r="AI437" i="37"/>
  <c r="AO437" i="37" s="1"/>
  <c r="AI436" i="37"/>
  <c r="AJ436" i="37" s="1"/>
  <c r="AI435" i="37"/>
  <c r="AJ435" i="37" s="1"/>
  <c r="AI434" i="37"/>
  <c r="AJ434" i="37" s="1"/>
  <c r="AI433" i="37"/>
  <c r="AJ433" i="37" s="1"/>
  <c r="AI432" i="37"/>
  <c r="AJ432" i="37" s="1"/>
  <c r="AI431" i="37"/>
  <c r="AJ431" i="37" s="1"/>
  <c r="AI430" i="37"/>
  <c r="AI429" i="37"/>
  <c r="AI428" i="37"/>
  <c r="AI427" i="37"/>
  <c r="AI426" i="37"/>
  <c r="AI425" i="37"/>
  <c r="AJ425" i="37" s="1"/>
  <c r="AI424" i="37"/>
  <c r="AO424" i="37" s="1"/>
  <c r="AI423" i="37"/>
  <c r="AO423" i="37" s="1"/>
  <c r="AI422" i="37"/>
  <c r="AI421" i="37"/>
  <c r="AO421" i="37" s="1"/>
  <c r="AI420" i="37"/>
  <c r="AJ420" i="37" s="1"/>
  <c r="AI419" i="37"/>
  <c r="AJ419" i="37" s="1"/>
  <c r="AI418" i="37"/>
  <c r="AI417" i="37"/>
  <c r="AO417" i="37" s="1"/>
  <c r="AI416" i="37"/>
  <c r="AJ416" i="37" s="1"/>
  <c r="AI415" i="37"/>
  <c r="AO415" i="37" s="1"/>
  <c r="AI414" i="37"/>
  <c r="AJ414" i="37" s="1"/>
  <c r="AI413" i="37"/>
  <c r="AJ413" i="37" s="1"/>
  <c r="AI412" i="37"/>
  <c r="AJ412" i="37" s="1"/>
  <c r="AI411" i="37"/>
  <c r="AJ411" i="37" s="1"/>
  <c r="AI410" i="37"/>
  <c r="AJ410" i="37" s="1"/>
  <c r="AI409" i="37"/>
  <c r="AJ409" i="37" s="1"/>
  <c r="AI408" i="37"/>
  <c r="AO408" i="37" s="1"/>
  <c r="AI407" i="37"/>
  <c r="AJ407" i="37" s="1"/>
  <c r="AI406" i="37"/>
  <c r="AJ406" i="37" s="1"/>
  <c r="AI405" i="37"/>
  <c r="AI404" i="37"/>
  <c r="AJ404" i="37" s="1"/>
  <c r="AI403" i="37"/>
  <c r="AJ403" i="37" s="1"/>
  <c r="AI402" i="37"/>
  <c r="AI401" i="37"/>
  <c r="AI400" i="37"/>
  <c r="AI399" i="37"/>
  <c r="AI398" i="37"/>
  <c r="AJ398" i="37" s="1"/>
  <c r="AI397" i="37"/>
  <c r="AO397" i="37" s="1"/>
  <c r="AI396" i="37"/>
  <c r="AJ396" i="37" s="1"/>
  <c r="AI395" i="37"/>
  <c r="AJ395" i="37" s="1"/>
  <c r="AI394" i="37"/>
  <c r="AO394" i="37" s="1"/>
  <c r="AI393" i="37"/>
  <c r="AO393" i="37" s="1"/>
  <c r="AI392" i="37"/>
  <c r="AO392" i="37" s="1"/>
  <c r="AI391" i="37"/>
  <c r="AO391" i="37" s="1"/>
  <c r="AI390" i="37"/>
  <c r="AO390" i="37" s="1"/>
  <c r="AI389" i="37"/>
  <c r="AJ389" i="37" s="1"/>
  <c r="AI388" i="37"/>
  <c r="AJ388" i="37" s="1"/>
  <c r="AI387" i="37"/>
  <c r="AJ387" i="37" s="1"/>
  <c r="AI386" i="37"/>
  <c r="AI385" i="37"/>
  <c r="AI384" i="37"/>
  <c r="AO384" i="37" s="1"/>
  <c r="AI383" i="37"/>
  <c r="AI382" i="37"/>
  <c r="AI381" i="37"/>
  <c r="AI380" i="37"/>
  <c r="AJ380" i="37" s="1"/>
  <c r="AI379" i="37"/>
  <c r="AJ379" i="37" s="1"/>
  <c r="AI378" i="37"/>
  <c r="AJ378" i="37" s="1"/>
  <c r="AI377" i="37"/>
  <c r="AJ377" i="37" s="1"/>
  <c r="AI376" i="37"/>
  <c r="AO376" i="37" s="1"/>
  <c r="AI375" i="37"/>
  <c r="AO375" i="37" s="1"/>
  <c r="AI374" i="37"/>
  <c r="AI373" i="37"/>
  <c r="AO373" i="37" s="1"/>
  <c r="AI372" i="37"/>
  <c r="AJ372" i="37" s="1"/>
  <c r="AI371" i="37"/>
  <c r="AJ371" i="37" s="1"/>
  <c r="AI370" i="37"/>
  <c r="AJ370" i="37" s="1"/>
  <c r="AI369" i="37"/>
  <c r="AJ369" i="37" s="1"/>
  <c r="AI368" i="37"/>
  <c r="AJ368" i="37" s="1"/>
  <c r="AI367" i="37"/>
  <c r="AJ367" i="37" s="1"/>
  <c r="AI366" i="37"/>
  <c r="AI365" i="37"/>
  <c r="AI364" i="37"/>
  <c r="AJ364" i="37" s="1"/>
  <c r="AI363" i="37"/>
  <c r="AJ363" i="37" s="1"/>
  <c r="AI362" i="37"/>
  <c r="AI361" i="37"/>
  <c r="AJ361" i="37" s="1"/>
  <c r="AI360" i="37"/>
  <c r="AO360" i="37" s="1"/>
  <c r="AI359" i="37"/>
  <c r="AO359" i="37" s="1"/>
  <c r="AI358" i="37"/>
  <c r="AI357" i="37"/>
  <c r="AI356" i="37"/>
  <c r="AJ356" i="37" s="1"/>
  <c r="AI355" i="37"/>
  <c r="AJ355" i="37" s="1"/>
  <c r="AI354" i="37"/>
  <c r="AI353" i="37"/>
  <c r="AI352" i="37"/>
  <c r="AO352" i="37" s="1"/>
  <c r="AI351" i="37"/>
  <c r="AJ351" i="37" s="1"/>
  <c r="AI350" i="37"/>
  <c r="AJ350" i="37" s="1"/>
  <c r="AI349" i="37"/>
  <c r="AJ349" i="37" s="1"/>
  <c r="AI348" i="37"/>
  <c r="AJ348" i="37" s="1"/>
  <c r="AI347" i="37"/>
  <c r="AJ347" i="37" s="1"/>
  <c r="AI346" i="37"/>
  <c r="AO346" i="37" s="1"/>
  <c r="AI345" i="37"/>
  <c r="AJ345" i="37" s="1"/>
  <c r="AI344" i="37"/>
  <c r="AO344" i="37" s="1"/>
  <c r="AI343" i="37"/>
  <c r="AJ343" i="37" s="1"/>
  <c r="AI342" i="37"/>
  <c r="AO342" i="37" s="1"/>
  <c r="AI341" i="37"/>
  <c r="AO341" i="37" s="1"/>
  <c r="AI340" i="37"/>
  <c r="AJ340" i="37" s="1"/>
  <c r="AI339" i="37"/>
  <c r="AJ339" i="37" s="1"/>
  <c r="AI338" i="37"/>
  <c r="AI337" i="37"/>
  <c r="AI336" i="37"/>
  <c r="AO336" i="37" s="1"/>
  <c r="AI335" i="37"/>
  <c r="AO335" i="37" s="1"/>
  <c r="AI334" i="37"/>
  <c r="AJ334" i="37" s="1"/>
  <c r="AI333" i="37"/>
  <c r="AJ333" i="37" s="1"/>
  <c r="AI332" i="37"/>
  <c r="AJ332" i="37" s="1"/>
  <c r="AI331" i="37"/>
  <c r="AJ331" i="37" s="1"/>
  <c r="AI330" i="37"/>
  <c r="AJ330" i="37" s="1"/>
  <c r="AI329" i="37"/>
  <c r="AJ329" i="37" s="1"/>
  <c r="AI328" i="37"/>
  <c r="AO328" i="37" s="1"/>
  <c r="AI327" i="37"/>
  <c r="AO327" i="37" s="1"/>
  <c r="AI326" i="37"/>
  <c r="AO326" i="37" s="1"/>
  <c r="AI325" i="37"/>
  <c r="AJ325" i="37" s="1"/>
  <c r="AI324" i="37"/>
  <c r="AJ324" i="37" s="1"/>
  <c r="AI323" i="37"/>
  <c r="AJ323" i="37" s="1"/>
  <c r="AI322" i="37"/>
  <c r="AI321" i="37"/>
  <c r="AI320" i="37"/>
  <c r="AI319" i="37"/>
  <c r="AO319" i="37" s="1"/>
  <c r="AI318" i="37"/>
  <c r="AI317" i="37"/>
  <c r="AI316" i="37"/>
  <c r="AJ316" i="37" s="1"/>
  <c r="AI315" i="37"/>
  <c r="AJ315" i="37" s="1"/>
  <c r="AI314" i="37"/>
  <c r="AO314" i="37" s="1"/>
  <c r="AI313" i="37"/>
  <c r="AJ313" i="37" s="1"/>
  <c r="AI312" i="37"/>
  <c r="AO312" i="37" s="1"/>
  <c r="AI311" i="37"/>
  <c r="AJ311" i="37" s="1"/>
  <c r="AI310" i="37"/>
  <c r="AI309" i="37"/>
  <c r="AI308" i="37"/>
  <c r="AJ308" i="37" s="1"/>
  <c r="AI307" i="37"/>
  <c r="AJ307" i="37" s="1"/>
  <c r="AI306" i="37"/>
  <c r="AJ306" i="37" s="1"/>
  <c r="AI305" i="37"/>
  <c r="AJ305" i="37" s="1"/>
  <c r="AI304" i="37"/>
  <c r="AO304" i="37" s="1"/>
  <c r="AI303" i="37"/>
  <c r="AO303" i="37" s="1"/>
  <c r="AI302" i="37"/>
  <c r="AI301" i="37"/>
  <c r="AI300" i="37"/>
  <c r="AI299" i="37"/>
  <c r="AJ299" i="37" s="1"/>
  <c r="AI298" i="37"/>
  <c r="AI297" i="37"/>
  <c r="AJ297" i="37" s="1"/>
  <c r="AI296" i="37"/>
  <c r="AO296" i="37" s="1"/>
  <c r="AI295" i="37"/>
  <c r="AO295" i="37" s="1"/>
  <c r="AI294" i="37"/>
  <c r="AI293" i="37"/>
  <c r="AI292" i="37"/>
  <c r="AJ292" i="37" s="1"/>
  <c r="AI291" i="37"/>
  <c r="AJ291" i="37" s="1"/>
  <c r="AI290" i="37"/>
  <c r="AI289" i="37"/>
  <c r="AI288" i="37"/>
  <c r="AJ288" i="37" s="1"/>
  <c r="AI287" i="37"/>
  <c r="AJ287" i="37" s="1"/>
  <c r="AI286" i="37"/>
  <c r="AJ286" i="37" s="1"/>
  <c r="AI285" i="37"/>
  <c r="AJ285" i="37" s="1"/>
  <c r="AI284" i="37"/>
  <c r="AJ284" i="37" s="1"/>
  <c r="AI283" i="37"/>
  <c r="AJ283" i="37" s="1"/>
  <c r="AI282" i="37"/>
  <c r="AJ282" i="37" s="1"/>
  <c r="AI281" i="37"/>
  <c r="AJ281" i="37" s="1"/>
  <c r="AI280" i="37"/>
  <c r="AO280" i="37" s="1"/>
  <c r="AI279" i="37"/>
  <c r="AO279" i="37" s="1"/>
  <c r="AI278" i="37"/>
  <c r="AJ278" i="37" s="1"/>
  <c r="AI277" i="37"/>
  <c r="AO277" i="37" s="1"/>
  <c r="AI276" i="37"/>
  <c r="AJ276" i="37" s="1"/>
  <c r="AI275" i="37"/>
  <c r="AJ275" i="37" s="1"/>
  <c r="AI274" i="37"/>
  <c r="AO274" i="37" s="1"/>
  <c r="AI273" i="37"/>
  <c r="AI272" i="37"/>
  <c r="AO272" i="37" s="1"/>
  <c r="AI271" i="37"/>
  <c r="AO271" i="37" s="1"/>
  <c r="AI270" i="37"/>
  <c r="AJ270" i="37" s="1"/>
  <c r="AI269" i="37"/>
  <c r="AJ269" i="37" s="1"/>
  <c r="AI268" i="37"/>
  <c r="AJ268" i="37" s="1"/>
  <c r="AI267" i="37"/>
  <c r="AJ267" i="37" s="1"/>
  <c r="AI266" i="37"/>
  <c r="AJ266" i="37" s="1"/>
  <c r="AI265" i="37"/>
  <c r="AJ265" i="37" s="1"/>
  <c r="AI264" i="37"/>
  <c r="AO264" i="37" s="1"/>
  <c r="AI263" i="37"/>
  <c r="AO263" i="37" s="1"/>
  <c r="AI262" i="37"/>
  <c r="AO262" i="37" s="1"/>
  <c r="AI261" i="37"/>
  <c r="AJ261" i="37" s="1"/>
  <c r="AI260" i="37"/>
  <c r="AJ260" i="37" s="1"/>
  <c r="AI259" i="37"/>
  <c r="AJ259" i="37" s="1"/>
  <c r="AI258" i="37"/>
  <c r="AI257" i="37"/>
  <c r="AI256" i="37"/>
  <c r="AO256" i="37" s="1"/>
  <c r="AI255" i="37"/>
  <c r="AO255" i="37" s="1"/>
  <c r="AI254" i="37"/>
  <c r="AI253" i="37"/>
  <c r="AI252" i="37"/>
  <c r="AJ252" i="37" s="1"/>
  <c r="AI251" i="37"/>
  <c r="AJ251" i="37" s="1"/>
  <c r="AI250" i="37"/>
  <c r="AJ250" i="37" s="1"/>
  <c r="AI249" i="37"/>
  <c r="AJ249" i="37" s="1"/>
  <c r="AI248" i="37"/>
  <c r="AO248" i="37" s="1"/>
  <c r="AI247" i="37"/>
  <c r="AO247" i="37" s="1"/>
  <c r="AI246" i="37"/>
  <c r="AO246" i="37" s="1"/>
  <c r="AI245" i="37"/>
  <c r="AI244" i="37"/>
  <c r="AJ244" i="37" s="1"/>
  <c r="AI243" i="37"/>
  <c r="AJ243" i="37" s="1"/>
  <c r="AI242" i="37"/>
  <c r="AJ242" i="37" s="1"/>
  <c r="AI241" i="37"/>
  <c r="AJ241" i="37" s="1"/>
  <c r="AI240" i="37"/>
  <c r="AO240" i="37" s="1"/>
  <c r="AI239" i="37"/>
  <c r="AO239" i="37" s="1"/>
  <c r="AI238" i="37"/>
  <c r="AI237" i="37"/>
  <c r="AI236" i="37"/>
  <c r="AJ236" i="37" s="1"/>
  <c r="AI235" i="37"/>
  <c r="AJ235" i="37" s="1"/>
  <c r="AI234" i="37"/>
  <c r="AI233" i="37"/>
  <c r="AJ233" i="37" s="1"/>
  <c r="AI232" i="37"/>
  <c r="AO232" i="37" s="1"/>
  <c r="AI231" i="37"/>
  <c r="AO231" i="37" s="1"/>
  <c r="AI230" i="37"/>
  <c r="AI229" i="37"/>
  <c r="AO229" i="37" s="1"/>
  <c r="AI228" i="37"/>
  <c r="AJ228" i="37" s="1"/>
  <c r="AI227" i="37"/>
  <c r="AI226" i="37"/>
  <c r="AI225" i="37"/>
  <c r="AI224" i="37"/>
  <c r="AJ224" i="37" s="1"/>
  <c r="AI223" i="37"/>
  <c r="AO223" i="37" s="1"/>
  <c r="AI222" i="37"/>
  <c r="AJ222" i="37" s="1"/>
  <c r="AI221" i="37"/>
  <c r="AJ221" i="37" s="1"/>
  <c r="AI220" i="37"/>
  <c r="AJ220" i="37" s="1"/>
  <c r="AI219" i="37"/>
  <c r="AJ219" i="37" s="1"/>
  <c r="AI218" i="37"/>
  <c r="AJ218" i="37" s="1"/>
  <c r="AI217" i="37"/>
  <c r="AJ217" i="37" s="1"/>
  <c r="AI216" i="37"/>
  <c r="AO216" i="37" s="1"/>
  <c r="AI215" i="37"/>
  <c r="AJ215" i="37" s="1"/>
  <c r="AI214" i="37"/>
  <c r="AJ214" i="37" s="1"/>
  <c r="AI213" i="37"/>
  <c r="AI212" i="37"/>
  <c r="AJ212" i="37" s="1"/>
  <c r="AI211" i="37"/>
  <c r="AJ211" i="37" s="1"/>
  <c r="AI210" i="37"/>
  <c r="AI209" i="37"/>
  <c r="AO209" i="37" s="1"/>
  <c r="AI208" i="37"/>
  <c r="AI207" i="37"/>
  <c r="AO207" i="37" s="1"/>
  <c r="AI206" i="37"/>
  <c r="AJ206" i="37" s="1"/>
  <c r="AI205" i="37"/>
  <c r="AJ205" i="37" s="1"/>
  <c r="AI204" i="37"/>
  <c r="AI203" i="37"/>
  <c r="AJ203" i="37" s="1"/>
  <c r="AI202" i="37"/>
  <c r="AJ202" i="37" s="1"/>
  <c r="AI201" i="37"/>
  <c r="AJ201" i="37" s="1"/>
  <c r="AI200" i="37"/>
  <c r="AO200" i="37" s="1"/>
  <c r="AI199" i="37"/>
  <c r="AJ199" i="37" s="1"/>
  <c r="AI198" i="37"/>
  <c r="AI197" i="37"/>
  <c r="AJ197" i="37" s="1"/>
  <c r="AI196" i="37"/>
  <c r="AJ196" i="37" s="1"/>
  <c r="AI195" i="37"/>
  <c r="AJ195" i="37" s="1"/>
  <c r="AI194" i="37"/>
  <c r="AI193" i="37"/>
  <c r="AI192" i="37"/>
  <c r="AO192" i="37" s="1"/>
  <c r="AI191" i="37"/>
  <c r="AO191" i="37" s="1"/>
  <c r="AI190" i="37"/>
  <c r="AI189" i="37"/>
  <c r="AO189" i="37" s="1"/>
  <c r="AI188" i="37"/>
  <c r="AJ188" i="37" s="1"/>
  <c r="AI187" i="37"/>
  <c r="AJ187" i="37" s="1"/>
  <c r="AI186" i="37"/>
  <c r="AJ186" i="37" s="1"/>
  <c r="AI185" i="37"/>
  <c r="AO185" i="37" s="1"/>
  <c r="AI184" i="37"/>
  <c r="AO184" i="37" s="1"/>
  <c r="AI183" i="37"/>
  <c r="AJ183" i="37" s="1"/>
  <c r="AI182" i="37"/>
  <c r="AI178" i="37"/>
  <c r="AJ178" i="37" s="1"/>
  <c r="AI177" i="37"/>
  <c r="AJ177" i="37" s="1"/>
  <c r="AI176" i="37"/>
  <c r="AI175" i="37"/>
  <c r="AO175" i="37" s="1"/>
  <c r="AI174" i="37"/>
  <c r="AI173" i="37"/>
  <c r="AI172" i="37"/>
  <c r="AI171" i="37"/>
  <c r="AJ171" i="37" s="1"/>
  <c r="AI170" i="37"/>
  <c r="AI169" i="37"/>
  <c r="AJ169" i="37" s="1"/>
  <c r="AI168" i="37"/>
  <c r="AJ168" i="37" s="1"/>
  <c r="AI167" i="37"/>
  <c r="AJ167" i="37" s="1"/>
  <c r="AI166" i="37"/>
  <c r="AJ166" i="37" s="1"/>
  <c r="AI165" i="37"/>
  <c r="AO165" i="37" s="1"/>
  <c r="AI164" i="37"/>
  <c r="AJ164" i="37" s="1"/>
  <c r="AI163" i="37"/>
  <c r="AI162" i="37"/>
  <c r="AO162" i="37" s="1"/>
  <c r="AI161" i="37"/>
  <c r="AI160" i="37"/>
  <c r="AJ160" i="37" s="1"/>
  <c r="AI159" i="37"/>
  <c r="AJ159" i="37" s="1"/>
  <c r="AI158" i="37"/>
  <c r="AO158" i="37" s="1"/>
  <c r="AI157" i="37"/>
  <c r="AI156" i="37"/>
  <c r="AJ156" i="37" s="1"/>
  <c r="AI155" i="37"/>
  <c r="AJ155" i="37" s="1"/>
  <c r="AI154" i="37"/>
  <c r="AO154" i="37" s="1"/>
  <c r="AI153" i="37"/>
  <c r="AI152" i="37"/>
  <c r="AO152" i="37" s="1"/>
  <c r="AI151" i="37"/>
  <c r="AO151" i="37" s="1"/>
  <c r="AI147" i="37"/>
  <c r="AI146" i="37"/>
  <c r="AO146" i="37" s="1"/>
  <c r="AI145" i="37"/>
  <c r="AJ145" i="37" s="1"/>
  <c r="AI144" i="37"/>
  <c r="AI143" i="37"/>
  <c r="AI142" i="37"/>
  <c r="AJ142" i="37" s="1"/>
  <c r="AI141" i="37"/>
  <c r="AO141" i="37" s="1"/>
  <c r="AI140" i="37"/>
  <c r="AI139" i="37"/>
  <c r="AJ139" i="37" s="1"/>
  <c r="AI138" i="37"/>
  <c r="AO138" i="37" s="1"/>
  <c r="AI137" i="37"/>
  <c r="AI136" i="37"/>
  <c r="AI135" i="37"/>
  <c r="AI134" i="37"/>
  <c r="AI133" i="37"/>
  <c r="AJ133" i="37" s="1"/>
  <c r="AI132" i="37"/>
  <c r="AJ132" i="37" s="1"/>
  <c r="AI131" i="37"/>
  <c r="AJ131" i="37" s="1"/>
  <c r="AI130" i="37"/>
  <c r="AO130" i="37" s="1"/>
  <c r="AI129" i="37"/>
  <c r="AO129" i="37" s="1"/>
  <c r="AI128" i="37"/>
  <c r="AO128" i="37" s="1"/>
  <c r="AI127" i="37"/>
  <c r="AO127" i="37" s="1"/>
  <c r="AI126" i="37"/>
  <c r="AI125" i="37"/>
  <c r="AI124" i="37"/>
  <c r="AJ124" i="37" s="1"/>
  <c r="AI123" i="37"/>
  <c r="AJ123" i="37" s="1"/>
  <c r="AI122" i="37"/>
  <c r="AJ122" i="37" s="1"/>
  <c r="AI121" i="37"/>
  <c r="AJ121" i="37" s="1"/>
  <c r="AI120" i="37"/>
  <c r="AJ120" i="37" s="1"/>
  <c r="AI119" i="37"/>
  <c r="AJ119" i="37" s="1"/>
  <c r="AI118" i="37"/>
  <c r="AI117" i="37"/>
  <c r="AI116" i="37"/>
  <c r="AJ116" i="37" s="1"/>
  <c r="AI115" i="37"/>
  <c r="AJ115" i="37" s="1"/>
  <c r="AI114" i="37"/>
  <c r="AO114" i="37" s="1"/>
  <c r="AI113" i="37"/>
  <c r="AO113" i="37" s="1"/>
  <c r="AI112" i="37"/>
  <c r="AI111" i="37"/>
  <c r="AO111" i="37" s="1"/>
  <c r="AI110" i="37"/>
  <c r="AI109" i="37"/>
  <c r="AI108" i="37"/>
  <c r="AJ108" i="37" s="1"/>
  <c r="AI107" i="37"/>
  <c r="AI106" i="37"/>
  <c r="AI105" i="37"/>
  <c r="AJ105" i="37" s="1"/>
  <c r="AI104" i="37"/>
  <c r="AJ104" i="37" s="1"/>
  <c r="AI103" i="37"/>
  <c r="AJ103" i="37" s="1"/>
  <c r="AI102" i="37"/>
  <c r="AJ102" i="37" s="1"/>
  <c r="AI101" i="37"/>
  <c r="AJ101" i="37" s="1"/>
  <c r="AI100" i="37"/>
  <c r="AJ100" i="37" s="1"/>
  <c r="AI99" i="37"/>
  <c r="AJ99" i="37" s="1"/>
  <c r="AI98" i="37"/>
  <c r="AO98" i="37" s="1"/>
  <c r="AI97" i="37"/>
  <c r="AJ97" i="37" s="1"/>
  <c r="AI96" i="37"/>
  <c r="AO96" i="37" s="1"/>
  <c r="AI95" i="37"/>
  <c r="AO95" i="37" s="1"/>
  <c r="AI94" i="37"/>
  <c r="AJ94" i="37" s="1"/>
  <c r="AI93" i="37"/>
  <c r="AI92" i="37"/>
  <c r="AJ92" i="37" s="1"/>
  <c r="AI91" i="37"/>
  <c r="AI90" i="37"/>
  <c r="AO90" i="37" s="1"/>
  <c r="AI89" i="37"/>
  <c r="AO89" i="37" s="1"/>
  <c r="AI88" i="37"/>
  <c r="AI84" i="37"/>
  <c r="AI83" i="37"/>
  <c r="AJ83" i="37" s="1"/>
  <c r="AI82" i="37"/>
  <c r="AJ82" i="37" s="1"/>
  <c r="AI81" i="37"/>
  <c r="AO81" i="37" s="1"/>
  <c r="AI80" i="37"/>
  <c r="AO80" i="37" s="1"/>
  <c r="AI79" i="37"/>
  <c r="AO79" i="37" s="1"/>
  <c r="AI78" i="37"/>
  <c r="AO78" i="37" s="1"/>
  <c r="AI77" i="37"/>
  <c r="AJ77" i="37" s="1"/>
  <c r="AI76" i="37"/>
  <c r="AJ76" i="37" s="1"/>
  <c r="AI75" i="37"/>
  <c r="AJ75" i="37" s="1"/>
  <c r="AI74" i="37"/>
  <c r="AO74" i="37" s="1"/>
  <c r="AI73" i="37"/>
  <c r="AI72" i="37"/>
  <c r="AI71" i="37"/>
  <c r="AI70" i="37"/>
  <c r="AO70" i="37" s="1"/>
  <c r="AI69" i="37"/>
  <c r="AO69" i="37" s="1"/>
  <c r="AI65" i="37"/>
  <c r="AJ65" i="37" s="1"/>
  <c r="AI64" i="37"/>
  <c r="AO64" i="37" s="1"/>
  <c r="AI63" i="37"/>
  <c r="AO63" i="37" s="1"/>
  <c r="AI62" i="37"/>
  <c r="AI61" i="37"/>
  <c r="AO61" i="37" s="1"/>
  <c r="AI60" i="37"/>
  <c r="AJ60" i="37" s="1"/>
  <c r="AI59" i="37"/>
  <c r="AJ59" i="37" s="1"/>
  <c r="AI58" i="37"/>
  <c r="AJ58" i="37" s="1"/>
  <c r="AI57" i="37"/>
  <c r="AO57" i="37" s="1"/>
  <c r="AI56" i="37"/>
  <c r="AO56" i="37" s="1"/>
  <c r="AI55" i="37"/>
  <c r="AI54" i="37"/>
  <c r="AI53" i="37"/>
  <c r="AO53" i="37" s="1"/>
  <c r="AI48" i="37"/>
  <c r="AJ48" i="37" s="1"/>
  <c r="AI47" i="37"/>
  <c r="AJ47" i="37" s="1"/>
  <c r="AI46" i="37"/>
  <c r="AI45" i="37"/>
  <c r="AI44" i="37"/>
  <c r="AJ44" i="37" s="1"/>
  <c r="AI43" i="37"/>
  <c r="AJ43" i="37" s="1"/>
  <c r="AI42" i="37"/>
  <c r="AI41" i="37"/>
  <c r="AJ41" i="37" s="1"/>
  <c r="AI40" i="37"/>
  <c r="AO40" i="37" s="1"/>
  <c r="AI39" i="37"/>
  <c r="AO39" i="37" s="1"/>
  <c r="AI38" i="37"/>
  <c r="AI37" i="37"/>
  <c r="AO37" i="37" s="1"/>
  <c r="AI36" i="37"/>
  <c r="AJ36" i="37" s="1"/>
  <c r="AI35" i="37"/>
  <c r="AJ35" i="37" s="1"/>
  <c r="AI34" i="37"/>
  <c r="AO34" i="37" s="1"/>
  <c r="AI33" i="37"/>
  <c r="AI24" i="37"/>
  <c r="AI23" i="37"/>
  <c r="AJ23" i="37" s="1"/>
  <c r="AI22" i="37"/>
  <c r="AO22" i="37" s="1"/>
  <c r="AI21" i="37"/>
  <c r="AO21" i="37" s="1"/>
  <c r="AI20" i="37"/>
  <c r="AJ20" i="37" s="1"/>
  <c r="AI19" i="37"/>
  <c r="AJ19" i="37" s="1"/>
  <c r="AI18" i="37"/>
  <c r="AO18" i="37" s="1"/>
  <c r="AS20" i="37"/>
  <c r="AS21" i="37"/>
  <c r="AS22" i="37"/>
  <c r="AS23" i="37"/>
  <c r="AS24" i="37"/>
  <c r="AS25" i="37"/>
  <c r="AK25" i="37" s="1"/>
  <c r="AS26" i="37"/>
  <c r="AS27" i="37"/>
  <c r="AS28" i="37"/>
  <c r="AK28" i="37" s="1"/>
  <c r="AS29" i="37"/>
  <c r="AK29" i="37" s="1"/>
  <c r="AS30" i="37"/>
  <c r="AK30" i="37" s="1"/>
  <c r="AS31" i="37"/>
  <c r="AK31" i="37" s="1"/>
  <c r="AS32" i="37"/>
  <c r="AK32" i="37" s="1"/>
  <c r="AS49" i="37"/>
  <c r="AK49" i="37" s="1"/>
  <c r="AS50" i="37"/>
  <c r="AK50" i="37" s="1"/>
  <c r="AS51" i="37"/>
  <c r="AK51" i="37" s="1"/>
  <c r="AS52" i="37"/>
  <c r="AK52" i="37" s="1"/>
  <c r="AS53" i="37"/>
  <c r="AS54" i="37"/>
  <c r="AS55" i="37"/>
  <c r="AS56" i="37"/>
  <c r="AS66" i="37"/>
  <c r="AK66" i="37" s="1"/>
  <c r="AS67" i="37"/>
  <c r="AK67" i="37" s="1"/>
  <c r="AS68" i="37"/>
  <c r="AK68" i="37" s="1"/>
  <c r="AS73" i="37"/>
  <c r="AS74" i="37"/>
  <c r="AS75" i="37"/>
  <c r="AS76" i="37"/>
  <c r="AS77" i="37"/>
  <c r="AS78" i="37"/>
  <c r="AS79" i="37"/>
  <c r="AS80" i="37"/>
  <c r="AS85" i="37"/>
  <c r="AK85" i="37" s="1"/>
  <c r="AS86" i="37"/>
  <c r="AK86" i="37" s="1"/>
  <c r="AS87" i="37"/>
  <c r="AK87" i="37" s="1"/>
  <c r="AS148" i="37"/>
  <c r="AK148" i="37" s="1"/>
  <c r="AS149" i="37"/>
  <c r="AS150" i="37"/>
  <c r="AK150" i="37" s="1"/>
  <c r="AS179" i="37"/>
  <c r="AK179" i="37" s="1"/>
  <c r="AS180" i="37"/>
  <c r="AK180" i="37" s="1"/>
  <c r="AS181" i="37"/>
  <c r="B1" i="37"/>
  <c r="C1" i="37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B2" i="37"/>
  <c r="C2" i="37"/>
  <c r="D2" i="37"/>
  <c r="E2" i="37"/>
  <c r="F2" i="37"/>
  <c r="G2" i="37"/>
  <c r="H2" i="37"/>
  <c r="I2" i="37"/>
  <c r="J2" i="37"/>
  <c r="K2" i="37"/>
  <c r="L2" i="37"/>
  <c r="M2" i="37"/>
  <c r="N2" i="37"/>
  <c r="O2" i="37"/>
  <c r="P2" i="37"/>
  <c r="Q2" i="37"/>
  <c r="R2" i="37"/>
  <c r="S2" i="37"/>
  <c r="T2" i="37"/>
  <c r="U2" i="37"/>
  <c r="V2" i="37"/>
  <c r="W2" i="37"/>
  <c r="X2" i="37"/>
  <c r="Y2" i="37"/>
  <c r="Z2" i="37"/>
  <c r="AA2" i="37"/>
  <c r="AB2" i="37"/>
  <c r="AC2" i="37"/>
  <c r="AD2" i="37"/>
  <c r="AE2" i="37"/>
  <c r="AF2" i="37"/>
  <c r="AG2" i="37"/>
  <c r="AH2" i="37"/>
  <c r="AI2" i="37"/>
  <c r="AJ2" i="37"/>
  <c r="AK2" i="37"/>
  <c r="AL2" i="37"/>
  <c r="BA4" i="37"/>
  <c r="AH14" i="37"/>
  <c r="AF14" i="37"/>
  <c r="AM2" i="37"/>
  <c r="AN2" i="37"/>
  <c r="AO2" i="37"/>
  <c r="AP2" i="37"/>
  <c r="AQ2" i="37"/>
  <c r="A2" i="37"/>
  <c r="E136" i="46" l="1"/>
  <c r="F136" i="46"/>
  <c r="G136" i="46"/>
  <c r="C136" i="46"/>
  <c r="D136" i="46"/>
  <c r="C111" i="46"/>
  <c r="D111" i="46"/>
  <c r="F111" i="46"/>
  <c r="G111" i="46"/>
  <c r="E111" i="46"/>
  <c r="C110" i="46"/>
  <c r="D110" i="46"/>
  <c r="E110" i="46"/>
  <c r="F110" i="46"/>
  <c r="G110" i="46"/>
  <c r="F94" i="46"/>
  <c r="G94" i="46"/>
  <c r="D94" i="46"/>
  <c r="E94" i="46"/>
  <c r="C94" i="46"/>
  <c r="C173" i="46"/>
  <c r="D173" i="46"/>
  <c r="E173" i="46"/>
  <c r="F173" i="46"/>
  <c r="G173" i="46"/>
  <c r="C103" i="46"/>
  <c r="D103" i="46"/>
  <c r="E103" i="46"/>
  <c r="F103" i="46"/>
  <c r="G103" i="46"/>
  <c r="C25" i="46"/>
  <c r="D25" i="46"/>
  <c r="E25" i="46"/>
  <c r="G25" i="46"/>
  <c r="F25" i="46"/>
  <c r="G24" i="46"/>
  <c r="F24" i="46"/>
  <c r="C24" i="46"/>
  <c r="D24" i="46"/>
  <c r="E24" i="46"/>
  <c r="C77" i="46"/>
  <c r="D77" i="46"/>
  <c r="F77" i="46"/>
  <c r="G77" i="46"/>
  <c r="E77" i="46"/>
  <c r="D170" i="46"/>
  <c r="E170" i="46"/>
  <c r="F170" i="46"/>
  <c r="C170" i="46"/>
  <c r="G170" i="46"/>
  <c r="C86" i="46"/>
  <c r="D86" i="46"/>
  <c r="E86" i="46"/>
  <c r="F86" i="46"/>
  <c r="G86" i="46"/>
  <c r="C181" i="46"/>
  <c r="D181" i="46"/>
  <c r="E181" i="46"/>
  <c r="G181" i="46"/>
  <c r="F181" i="46"/>
  <c r="C118" i="46"/>
  <c r="F118" i="46"/>
  <c r="G118" i="46"/>
  <c r="D118" i="46"/>
  <c r="E118" i="46"/>
  <c r="E18" i="46"/>
  <c r="F18" i="46"/>
  <c r="G18" i="46"/>
  <c r="D18" i="46"/>
  <c r="C18" i="46"/>
  <c r="C16" i="46"/>
  <c r="D16" i="46"/>
  <c r="E16" i="46"/>
  <c r="F16" i="46"/>
  <c r="G16" i="46"/>
  <c r="E109" i="46"/>
  <c r="D109" i="46"/>
  <c r="F109" i="46"/>
  <c r="G109" i="46"/>
  <c r="C109" i="46"/>
  <c r="D169" i="46"/>
  <c r="E169" i="46"/>
  <c r="C169" i="46"/>
  <c r="F169" i="46"/>
  <c r="G169" i="46"/>
  <c r="J73" i="46"/>
  <c r="T69" i="46"/>
  <c r="C53" i="46"/>
  <c r="F53" i="46"/>
  <c r="G53" i="46"/>
  <c r="E53" i="46"/>
  <c r="D53" i="46"/>
  <c r="D29" i="46"/>
  <c r="E29" i="46"/>
  <c r="G29" i="46"/>
  <c r="C29" i="46"/>
  <c r="F29" i="46"/>
  <c r="C45" i="46"/>
  <c r="D45" i="46"/>
  <c r="E45" i="46"/>
  <c r="F45" i="46"/>
  <c r="G45" i="46"/>
  <c r="C26" i="46"/>
  <c r="D26" i="46"/>
  <c r="E26" i="46"/>
  <c r="F26" i="46"/>
  <c r="G26" i="46"/>
  <c r="G154" i="46"/>
  <c r="F154" i="46"/>
  <c r="E154" i="46"/>
  <c r="C154" i="46"/>
  <c r="D154" i="46"/>
  <c r="C127" i="46"/>
  <c r="F127" i="46"/>
  <c r="G127" i="46"/>
  <c r="D127" i="46"/>
  <c r="E127" i="46"/>
  <c r="C197" i="46"/>
  <c r="D197" i="46"/>
  <c r="E197" i="46"/>
  <c r="G197" i="46"/>
  <c r="F197" i="46"/>
  <c r="E186" i="46"/>
  <c r="F186" i="46"/>
  <c r="C186" i="46"/>
  <c r="D186" i="46"/>
  <c r="G186" i="46"/>
  <c r="C403" i="46"/>
  <c r="F403" i="46"/>
  <c r="D403" i="46"/>
  <c r="E403" i="46"/>
  <c r="G403" i="46"/>
  <c r="C374" i="46"/>
  <c r="D374" i="46"/>
  <c r="F374" i="46"/>
  <c r="G374" i="46"/>
  <c r="E374" i="46"/>
  <c r="C219" i="46"/>
  <c r="D219" i="46"/>
  <c r="E219" i="46"/>
  <c r="F219" i="46"/>
  <c r="G219" i="46"/>
  <c r="C443" i="46"/>
  <c r="D443" i="46"/>
  <c r="E443" i="46"/>
  <c r="F443" i="46"/>
  <c r="G443" i="46"/>
  <c r="C578" i="46"/>
  <c r="D578" i="46"/>
  <c r="E578" i="46"/>
  <c r="F578" i="46"/>
  <c r="G578" i="46"/>
  <c r="AH36" i="46"/>
  <c r="U36" i="46"/>
  <c r="AG36" i="46"/>
  <c r="E75" i="46"/>
  <c r="C75" i="46"/>
  <c r="D75" i="46"/>
  <c r="F75" i="46"/>
  <c r="G75" i="46"/>
  <c r="X29" i="46"/>
  <c r="AC29" i="46"/>
  <c r="AE29" i="46"/>
  <c r="D125" i="46"/>
  <c r="E125" i="46"/>
  <c r="F125" i="46"/>
  <c r="C125" i="46"/>
  <c r="G125" i="46"/>
  <c r="C130" i="46"/>
  <c r="E130" i="46"/>
  <c r="D130" i="46"/>
  <c r="F130" i="46"/>
  <c r="G130" i="46"/>
  <c r="C123" i="46"/>
  <c r="D123" i="46"/>
  <c r="F123" i="46"/>
  <c r="E123" i="46"/>
  <c r="G123" i="46"/>
  <c r="C230" i="46"/>
  <c r="G230" i="46"/>
  <c r="D230" i="46"/>
  <c r="E230" i="46"/>
  <c r="F230" i="46"/>
  <c r="F179" i="46"/>
  <c r="G179" i="46"/>
  <c r="C179" i="46"/>
  <c r="D179" i="46"/>
  <c r="E179" i="46"/>
  <c r="C406" i="46"/>
  <c r="D406" i="46"/>
  <c r="E406" i="46"/>
  <c r="F406" i="46"/>
  <c r="G406" i="46"/>
  <c r="AV4" i="46"/>
  <c r="E314" i="46"/>
  <c r="F314" i="46"/>
  <c r="G314" i="46"/>
  <c r="D314" i="46"/>
  <c r="C314" i="46"/>
  <c r="C610" i="46"/>
  <c r="D610" i="46"/>
  <c r="E610" i="46"/>
  <c r="F610" i="46"/>
  <c r="G610" i="46"/>
  <c r="C461" i="46"/>
  <c r="F461" i="46"/>
  <c r="G461" i="46"/>
  <c r="D461" i="46"/>
  <c r="E461" i="46"/>
  <c r="F460" i="46"/>
  <c r="D460" i="46"/>
  <c r="E460" i="46"/>
  <c r="G460" i="46"/>
  <c r="C460" i="46"/>
  <c r="C30" i="46"/>
  <c r="D30" i="46"/>
  <c r="E30" i="46"/>
  <c r="G30" i="46"/>
  <c r="F30" i="46"/>
  <c r="D134" i="46"/>
  <c r="G134" i="46"/>
  <c r="C134" i="46"/>
  <c r="E134" i="46"/>
  <c r="F134" i="46"/>
  <c r="C221" i="46"/>
  <c r="E221" i="46"/>
  <c r="G221" i="46"/>
  <c r="D221" i="46"/>
  <c r="F221" i="46"/>
  <c r="C457" i="46"/>
  <c r="D457" i="46"/>
  <c r="E457" i="46"/>
  <c r="F457" i="46"/>
  <c r="G457" i="46"/>
  <c r="C392" i="46"/>
  <c r="D392" i="46"/>
  <c r="G392" i="46"/>
  <c r="F392" i="46"/>
  <c r="E392" i="46"/>
  <c r="X49" i="46"/>
  <c r="AC49" i="46"/>
  <c r="AE49" i="46"/>
  <c r="AC68" i="46"/>
  <c r="X68" i="46"/>
  <c r="AE68" i="46"/>
  <c r="AG138" i="46"/>
  <c r="AH138" i="46"/>
  <c r="U138" i="46"/>
  <c r="D87" i="46"/>
  <c r="E87" i="46"/>
  <c r="G87" i="46"/>
  <c r="C87" i="46"/>
  <c r="F87" i="46"/>
  <c r="I143" i="46"/>
  <c r="I140" i="46"/>
  <c r="B140" i="46" s="1"/>
  <c r="I157" i="46"/>
  <c r="B157" i="46" s="1"/>
  <c r="I141" i="46"/>
  <c r="B141" i="46" s="1"/>
  <c r="I147" i="46"/>
  <c r="B147" i="46" s="1"/>
  <c r="I151" i="46"/>
  <c r="I139" i="46"/>
  <c r="B139" i="46" s="1"/>
  <c r="I142" i="46"/>
  <c r="B142" i="46" s="1"/>
  <c r="I154" i="46"/>
  <c r="I145" i="46"/>
  <c r="I159" i="46"/>
  <c r="I164" i="46"/>
  <c r="I162" i="46"/>
  <c r="I167" i="46"/>
  <c r="B167" i="46" s="1"/>
  <c r="I148" i="46"/>
  <c r="B148" i="46" s="1"/>
  <c r="I149" i="46"/>
  <c r="B149" i="46" s="1"/>
  <c r="I150" i="46"/>
  <c r="B150" i="46" s="1"/>
  <c r="I153" i="46"/>
  <c r="I146" i="46"/>
  <c r="B146" i="46" s="1"/>
  <c r="I155" i="46"/>
  <c r="B155" i="46" s="1"/>
  <c r="I156" i="46"/>
  <c r="B156" i="46" s="1"/>
  <c r="I158" i="46"/>
  <c r="B158" i="46" s="1"/>
  <c r="I165" i="46"/>
  <c r="B165" i="46" s="1"/>
  <c r="I166" i="46"/>
  <c r="B166" i="46" s="1"/>
  <c r="I160" i="46"/>
  <c r="I138" i="46"/>
  <c r="B138" i="46" s="1"/>
  <c r="I163" i="46"/>
  <c r="I152" i="46"/>
  <c r="I161" i="46"/>
  <c r="C262" i="46"/>
  <c r="E262" i="46"/>
  <c r="F262" i="46"/>
  <c r="G262" i="46"/>
  <c r="D262" i="46"/>
  <c r="C300" i="46"/>
  <c r="D300" i="46"/>
  <c r="E300" i="46"/>
  <c r="G300" i="46"/>
  <c r="F300" i="46"/>
  <c r="C321" i="46"/>
  <c r="D321" i="46"/>
  <c r="F321" i="46"/>
  <c r="G321" i="46"/>
  <c r="E321" i="46"/>
  <c r="C390" i="46"/>
  <c r="D390" i="46"/>
  <c r="E390" i="46"/>
  <c r="F390" i="46"/>
  <c r="G390" i="46"/>
  <c r="C346" i="46"/>
  <c r="D346" i="46"/>
  <c r="E346" i="46"/>
  <c r="F346" i="46"/>
  <c r="G346" i="46"/>
  <c r="E402" i="46"/>
  <c r="F402" i="46"/>
  <c r="C402" i="46"/>
  <c r="D402" i="46"/>
  <c r="G402" i="46"/>
  <c r="G383" i="46"/>
  <c r="E383" i="46"/>
  <c r="F383" i="46"/>
  <c r="D383" i="46"/>
  <c r="C383" i="46"/>
  <c r="C404" i="46"/>
  <c r="D404" i="46"/>
  <c r="E404" i="46"/>
  <c r="F404" i="46"/>
  <c r="G404" i="46"/>
  <c r="C509" i="46"/>
  <c r="G509" i="46"/>
  <c r="D509" i="46"/>
  <c r="F509" i="46"/>
  <c r="E509" i="46"/>
  <c r="C473" i="46"/>
  <c r="D473" i="46"/>
  <c r="F473" i="46"/>
  <c r="G473" i="46"/>
  <c r="E473" i="46"/>
  <c r="C448" i="46"/>
  <c r="D448" i="46"/>
  <c r="E448" i="46"/>
  <c r="F448" i="46"/>
  <c r="G448" i="46"/>
  <c r="C676" i="46"/>
  <c r="G676" i="46"/>
  <c r="E676" i="46"/>
  <c r="D676" i="46"/>
  <c r="F676" i="46"/>
  <c r="C680" i="46"/>
  <c r="G680" i="46"/>
  <c r="D680" i="46"/>
  <c r="F680" i="46"/>
  <c r="E680" i="46"/>
  <c r="C36" i="46"/>
  <c r="D36" i="46"/>
  <c r="E36" i="46"/>
  <c r="G36" i="46"/>
  <c r="F36" i="46"/>
  <c r="X111" i="46"/>
  <c r="AC111" i="46"/>
  <c r="G163" i="46"/>
  <c r="C163" i="46"/>
  <c r="D163" i="46"/>
  <c r="E163" i="46"/>
  <c r="F163" i="46"/>
  <c r="D61" i="46"/>
  <c r="E61" i="46"/>
  <c r="F61" i="46"/>
  <c r="C61" i="46"/>
  <c r="G61" i="46"/>
  <c r="C31" i="46"/>
  <c r="F31" i="46"/>
  <c r="G31" i="46"/>
  <c r="D31" i="46"/>
  <c r="E31" i="46"/>
  <c r="X26" i="46"/>
  <c r="AC26" i="46"/>
  <c r="AE26" i="46"/>
  <c r="AG165" i="46"/>
  <c r="U165" i="46"/>
  <c r="AH165" i="46"/>
  <c r="C95" i="46"/>
  <c r="D95" i="46"/>
  <c r="E95" i="46"/>
  <c r="F95" i="46"/>
  <c r="G95" i="46"/>
  <c r="C332" i="46"/>
  <c r="D332" i="46"/>
  <c r="E332" i="46"/>
  <c r="F332" i="46"/>
  <c r="G332" i="46"/>
  <c r="C543" i="46"/>
  <c r="D543" i="46"/>
  <c r="E543" i="46"/>
  <c r="G543" i="46"/>
  <c r="F543" i="46"/>
  <c r="E572" i="46"/>
  <c r="F572" i="46"/>
  <c r="G572" i="46"/>
  <c r="C572" i="46"/>
  <c r="D572" i="46"/>
  <c r="D551" i="46"/>
  <c r="E551" i="46"/>
  <c r="F551" i="46"/>
  <c r="C551" i="46"/>
  <c r="G551" i="46"/>
  <c r="AG34" i="46"/>
  <c r="AH34" i="46"/>
  <c r="U34" i="46"/>
  <c r="I66" i="46"/>
  <c r="B66" i="46" s="1"/>
  <c r="I63" i="46"/>
  <c r="I58" i="46"/>
  <c r="B58" i="46" s="1"/>
  <c r="I61" i="46"/>
  <c r="I69" i="46"/>
  <c r="I73" i="46" s="1"/>
  <c r="B73" i="46" s="1"/>
  <c r="I64" i="46"/>
  <c r="B64" i="46" s="1"/>
  <c r="I67" i="46"/>
  <c r="B67" i="46" s="1"/>
  <c r="I71" i="46"/>
  <c r="I56" i="46"/>
  <c r="B56" i="46" s="1"/>
  <c r="I65" i="46"/>
  <c r="B65" i="46" s="1"/>
  <c r="I57" i="46"/>
  <c r="B57" i="46" s="1"/>
  <c r="I60" i="46"/>
  <c r="B60" i="46" s="1"/>
  <c r="I72" i="46"/>
  <c r="B72" i="46" s="1"/>
  <c r="I70" i="46"/>
  <c r="I68" i="46"/>
  <c r="B68" i="46" s="1"/>
  <c r="I59" i="46"/>
  <c r="B59" i="46" s="1"/>
  <c r="AE85" i="46"/>
  <c r="AC85" i="46"/>
  <c r="X85" i="46"/>
  <c r="D107" i="46"/>
  <c r="E107" i="46"/>
  <c r="F107" i="46"/>
  <c r="G107" i="46"/>
  <c r="C107" i="46"/>
  <c r="C246" i="46"/>
  <c r="G246" i="46"/>
  <c r="D246" i="46"/>
  <c r="E246" i="46"/>
  <c r="F246" i="46"/>
  <c r="C177" i="46"/>
  <c r="D177" i="46"/>
  <c r="E177" i="46"/>
  <c r="F177" i="46"/>
  <c r="G177" i="46"/>
  <c r="E178" i="46"/>
  <c r="F178" i="46"/>
  <c r="G178" i="46"/>
  <c r="D178" i="46"/>
  <c r="C178" i="46"/>
  <c r="D151" i="46"/>
  <c r="C151" i="46"/>
  <c r="E151" i="46"/>
  <c r="F151" i="46"/>
  <c r="G151" i="46"/>
  <c r="E137" i="46"/>
  <c r="F137" i="46"/>
  <c r="G137" i="46"/>
  <c r="C137" i="46"/>
  <c r="D137" i="46"/>
  <c r="C237" i="46"/>
  <c r="E237" i="46"/>
  <c r="G237" i="46"/>
  <c r="D237" i="46"/>
  <c r="F237" i="46"/>
  <c r="D298" i="46"/>
  <c r="C298" i="46"/>
  <c r="E298" i="46"/>
  <c r="F298" i="46"/>
  <c r="G298" i="46"/>
  <c r="C427" i="46"/>
  <c r="E427" i="46"/>
  <c r="D427" i="46"/>
  <c r="F427" i="46"/>
  <c r="G427" i="46"/>
  <c r="C559" i="46"/>
  <c r="D559" i="46"/>
  <c r="G559" i="46"/>
  <c r="F559" i="46"/>
  <c r="E559" i="46"/>
  <c r="F684" i="46"/>
  <c r="G684" i="46"/>
  <c r="E684" i="46"/>
  <c r="C684" i="46"/>
  <c r="D684" i="46"/>
  <c r="D37" i="46"/>
  <c r="E37" i="46"/>
  <c r="C37" i="46"/>
  <c r="F37" i="46"/>
  <c r="G37" i="46"/>
  <c r="C180" i="46"/>
  <c r="D180" i="46"/>
  <c r="E180" i="46"/>
  <c r="G180" i="46"/>
  <c r="F180" i="46"/>
  <c r="C265" i="46"/>
  <c r="D265" i="46"/>
  <c r="E265" i="46"/>
  <c r="F265" i="46"/>
  <c r="G265" i="46"/>
  <c r="C388" i="46"/>
  <c r="D388" i="46"/>
  <c r="E388" i="46"/>
  <c r="F388" i="46"/>
  <c r="G388" i="46"/>
  <c r="C541" i="46"/>
  <c r="D541" i="46"/>
  <c r="E541" i="46"/>
  <c r="F541" i="46"/>
  <c r="G541" i="46"/>
  <c r="C19" i="46"/>
  <c r="E19" i="46"/>
  <c r="F19" i="46"/>
  <c r="G19" i="46"/>
  <c r="D19" i="46"/>
  <c r="AC87" i="46"/>
  <c r="X87" i="46"/>
  <c r="AE87" i="46"/>
  <c r="C96" i="46"/>
  <c r="E96" i="46"/>
  <c r="F96" i="46"/>
  <c r="G96" i="46"/>
  <c r="D96" i="46"/>
  <c r="D144" i="46"/>
  <c r="C144" i="46"/>
  <c r="E144" i="46"/>
  <c r="F144" i="46"/>
  <c r="G144" i="46"/>
  <c r="C35" i="46"/>
  <c r="F35" i="46"/>
  <c r="G35" i="46"/>
  <c r="D35" i="46"/>
  <c r="E35" i="46"/>
  <c r="C205" i="46"/>
  <c r="D205" i="46"/>
  <c r="E205" i="46"/>
  <c r="F205" i="46"/>
  <c r="G205" i="46"/>
  <c r="F172" i="46"/>
  <c r="G172" i="46"/>
  <c r="D172" i="46"/>
  <c r="E172" i="46"/>
  <c r="C172" i="46"/>
  <c r="X179" i="46"/>
  <c r="AC179" i="46"/>
  <c r="G159" i="46"/>
  <c r="C159" i="46"/>
  <c r="D159" i="46"/>
  <c r="E159" i="46"/>
  <c r="F159" i="46"/>
  <c r="C477" i="46"/>
  <c r="F477" i="46"/>
  <c r="G477" i="46"/>
  <c r="D477" i="46"/>
  <c r="E477" i="46"/>
  <c r="C527" i="46"/>
  <c r="D527" i="46"/>
  <c r="E527" i="46"/>
  <c r="F527" i="46"/>
  <c r="G527" i="46"/>
  <c r="E556" i="46"/>
  <c r="F556" i="46"/>
  <c r="G556" i="46"/>
  <c r="C556" i="46"/>
  <c r="D556" i="46"/>
  <c r="C546" i="46"/>
  <c r="D546" i="46"/>
  <c r="E546" i="46"/>
  <c r="F546" i="46"/>
  <c r="G546" i="46"/>
  <c r="E581" i="46"/>
  <c r="G581" i="46"/>
  <c r="F581" i="46"/>
  <c r="C581" i="46"/>
  <c r="D581" i="46"/>
  <c r="D690" i="46"/>
  <c r="E690" i="46"/>
  <c r="C690" i="46"/>
  <c r="F690" i="46"/>
  <c r="G690" i="46"/>
  <c r="X51" i="46"/>
  <c r="AE51" i="46"/>
  <c r="AC51" i="46"/>
  <c r="C23" i="46"/>
  <c r="D23" i="46"/>
  <c r="G23" i="46"/>
  <c r="E23" i="46"/>
  <c r="F23" i="46"/>
  <c r="AC50" i="46"/>
  <c r="AE50" i="46"/>
  <c r="X50" i="46"/>
  <c r="G105" i="46"/>
  <c r="C105" i="46"/>
  <c r="D105" i="46"/>
  <c r="E105" i="46"/>
  <c r="F105" i="46"/>
  <c r="F198" i="46"/>
  <c r="G198" i="46"/>
  <c r="C198" i="46"/>
  <c r="D198" i="46"/>
  <c r="E198" i="46"/>
  <c r="C284" i="46"/>
  <c r="D284" i="46"/>
  <c r="F284" i="46"/>
  <c r="G284" i="46"/>
  <c r="E284" i="46"/>
  <c r="C302" i="46"/>
  <c r="D302" i="46"/>
  <c r="F302" i="46"/>
  <c r="G302" i="46"/>
  <c r="E302" i="46"/>
  <c r="C648" i="46"/>
  <c r="D648" i="46"/>
  <c r="G648" i="46"/>
  <c r="E648" i="46"/>
  <c r="F648" i="46"/>
  <c r="E515" i="46"/>
  <c r="C515" i="46"/>
  <c r="D515" i="46"/>
  <c r="F515" i="46"/>
  <c r="G515" i="46"/>
  <c r="C632" i="46"/>
  <c r="D632" i="46"/>
  <c r="F632" i="46"/>
  <c r="G632" i="46"/>
  <c r="E632" i="46"/>
  <c r="C660" i="46"/>
  <c r="E660" i="46"/>
  <c r="G660" i="46"/>
  <c r="D660" i="46"/>
  <c r="F660" i="46"/>
  <c r="C692" i="46"/>
  <c r="G692" i="46"/>
  <c r="E692" i="46"/>
  <c r="D692" i="46"/>
  <c r="F692" i="46"/>
  <c r="C38" i="46"/>
  <c r="D38" i="46"/>
  <c r="E38" i="46"/>
  <c r="G38" i="46"/>
  <c r="F38" i="46"/>
  <c r="U100" i="46"/>
  <c r="AG100" i="46"/>
  <c r="AH100" i="46"/>
  <c r="C44" i="46"/>
  <c r="D44" i="46"/>
  <c r="E44" i="46"/>
  <c r="G44" i="46"/>
  <c r="F44" i="46"/>
  <c r="AC28" i="46"/>
  <c r="AE28" i="46"/>
  <c r="X28" i="46"/>
  <c r="G97" i="46"/>
  <c r="C97" i="46"/>
  <c r="D97" i="46"/>
  <c r="E97" i="46"/>
  <c r="F97" i="46"/>
  <c r="C124" i="46"/>
  <c r="D124" i="46"/>
  <c r="E124" i="46"/>
  <c r="F124" i="46"/>
  <c r="G124" i="46"/>
  <c r="C253" i="46"/>
  <c r="D253" i="46"/>
  <c r="E253" i="46"/>
  <c r="F253" i="46"/>
  <c r="G253" i="46"/>
  <c r="D160" i="46"/>
  <c r="E160" i="46"/>
  <c r="G160" i="46"/>
  <c r="C160" i="46"/>
  <c r="F160" i="46"/>
  <c r="C282" i="46"/>
  <c r="D282" i="46"/>
  <c r="E282" i="46"/>
  <c r="F282" i="46"/>
  <c r="G282" i="46"/>
  <c r="C445" i="46"/>
  <c r="D445" i="46"/>
  <c r="F445" i="46"/>
  <c r="G445" i="46"/>
  <c r="E445" i="46"/>
  <c r="C441" i="46"/>
  <c r="D441" i="46"/>
  <c r="E441" i="46"/>
  <c r="F441" i="46"/>
  <c r="G441" i="46"/>
  <c r="C571" i="46"/>
  <c r="D571" i="46"/>
  <c r="E571" i="46"/>
  <c r="F571" i="46"/>
  <c r="G571" i="46"/>
  <c r="C644" i="46"/>
  <c r="E644" i="46"/>
  <c r="F644" i="46"/>
  <c r="G644" i="46"/>
  <c r="D644" i="46"/>
  <c r="E663" i="46"/>
  <c r="F663" i="46"/>
  <c r="G663" i="46"/>
  <c r="D663" i="46"/>
  <c r="C663" i="46"/>
  <c r="F636" i="46"/>
  <c r="G636" i="46"/>
  <c r="C636" i="46"/>
  <c r="D636" i="46"/>
  <c r="E636" i="46"/>
  <c r="AH122" i="46"/>
  <c r="U122" i="46"/>
  <c r="AG122" i="46"/>
  <c r="AE52" i="46"/>
  <c r="X52" i="46"/>
  <c r="AC52" i="46"/>
  <c r="E32" i="46"/>
  <c r="F32" i="46"/>
  <c r="G32" i="46"/>
  <c r="D32" i="46"/>
  <c r="C32" i="46"/>
  <c r="C152" i="46"/>
  <c r="D152" i="46"/>
  <c r="E152" i="46"/>
  <c r="F152" i="46"/>
  <c r="G152" i="46"/>
  <c r="E171" i="46"/>
  <c r="G171" i="46"/>
  <c r="F171" i="46"/>
  <c r="C171" i="46"/>
  <c r="D171" i="46"/>
  <c r="D296" i="46"/>
  <c r="E296" i="46"/>
  <c r="F296" i="46"/>
  <c r="C296" i="46"/>
  <c r="G296" i="46"/>
  <c r="F277" i="46"/>
  <c r="D277" i="46"/>
  <c r="E277" i="46"/>
  <c r="G277" i="46"/>
  <c r="C277" i="46"/>
  <c r="C286" i="46"/>
  <c r="D286" i="46"/>
  <c r="F286" i="46"/>
  <c r="G286" i="46"/>
  <c r="E286" i="46"/>
  <c r="C489" i="46"/>
  <c r="D489" i="46"/>
  <c r="E489" i="46"/>
  <c r="F489" i="46"/>
  <c r="G489" i="46"/>
  <c r="C557" i="46"/>
  <c r="D557" i="46"/>
  <c r="E557" i="46"/>
  <c r="F557" i="46"/>
  <c r="G557" i="46"/>
  <c r="C573" i="46"/>
  <c r="D573" i="46"/>
  <c r="E573" i="46"/>
  <c r="F573" i="46"/>
  <c r="G573" i="46"/>
  <c r="D567" i="46"/>
  <c r="E567" i="46"/>
  <c r="F567" i="46"/>
  <c r="C567" i="46"/>
  <c r="G567" i="46"/>
  <c r="C653" i="46"/>
  <c r="D653" i="46"/>
  <c r="E653" i="46"/>
  <c r="F653" i="46"/>
  <c r="G653" i="46"/>
  <c r="C80" i="46"/>
  <c r="D80" i="46"/>
  <c r="E80" i="46"/>
  <c r="F80" i="46"/>
  <c r="G80" i="46"/>
  <c r="C92" i="46"/>
  <c r="E92" i="46"/>
  <c r="F92" i="46"/>
  <c r="D92" i="46"/>
  <c r="G92" i="46"/>
  <c r="AE30" i="46"/>
  <c r="X30" i="46"/>
  <c r="AC30" i="46"/>
  <c r="AC105" i="46"/>
  <c r="X105" i="46"/>
  <c r="C121" i="46"/>
  <c r="D121" i="46"/>
  <c r="G121" i="46"/>
  <c r="E121" i="46"/>
  <c r="F121" i="46"/>
  <c r="C132" i="46"/>
  <c r="D132" i="46"/>
  <c r="E132" i="46"/>
  <c r="G132" i="46"/>
  <c r="F132" i="46"/>
  <c r="C214" i="46"/>
  <c r="D214" i="46"/>
  <c r="G214" i="46"/>
  <c r="E214" i="46"/>
  <c r="F214" i="46"/>
  <c r="C348" i="46"/>
  <c r="D348" i="46"/>
  <c r="E348" i="46"/>
  <c r="F348" i="46"/>
  <c r="G348" i="46"/>
  <c r="C478" i="46"/>
  <c r="D478" i="46"/>
  <c r="E478" i="46"/>
  <c r="F478" i="46"/>
  <c r="G478" i="46"/>
  <c r="E679" i="46"/>
  <c r="F679" i="46"/>
  <c r="G679" i="46"/>
  <c r="C679" i="46"/>
  <c r="D679" i="46"/>
  <c r="C28" i="46"/>
  <c r="E28" i="46"/>
  <c r="F28" i="46"/>
  <c r="G28" i="46"/>
  <c r="D28" i="46"/>
  <c r="C27" i="46"/>
  <c r="G27" i="46"/>
  <c r="D27" i="46"/>
  <c r="E27" i="46"/>
  <c r="F27" i="46"/>
  <c r="X25" i="46"/>
  <c r="AE25" i="46"/>
  <c r="AC25" i="46"/>
  <c r="C196" i="46"/>
  <c r="D196" i="46"/>
  <c r="E196" i="46"/>
  <c r="G196" i="46"/>
  <c r="F196" i="46"/>
  <c r="E191" i="46"/>
  <c r="F191" i="46"/>
  <c r="D191" i="46"/>
  <c r="G191" i="46"/>
  <c r="C191" i="46"/>
  <c r="C316" i="46"/>
  <c r="E316" i="46"/>
  <c r="F316" i="46"/>
  <c r="G316" i="46"/>
  <c r="D316" i="46"/>
  <c r="C372" i="46"/>
  <c r="D372" i="46"/>
  <c r="E372" i="46"/>
  <c r="F372" i="46"/>
  <c r="G372" i="46"/>
  <c r="C418" i="46"/>
  <c r="D418" i="46"/>
  <c r="E418" i="46"/>
  <c r="F418" i="46"/>
  <c r="G418" i="46"/>
  <c r="U37" i="46"/>
  <c r="AG37" i="46"/>
  <c r="AH37" i="46"/>
  <c r="AG112" i="46"/>
  <c r="AH112" i="46"/>
  <c r="U112" i="46"/>
  <c r="X32" i="46"/>
  <c r="AC32" i="46"/>
  <c r="AE32" i="46"/>
  <c r="C33" i="46"/>
  <c r="D33" i="46"/>
  <c r="E33" i="46"/>
  <c r="G33" i="46"/>
  <c r="F33" i="46"/>
  <c r="C200" i="46"/>
  <c r="D200" i="46"/>
  <c r="E200" i="46"/>
  <c r="F200" i="46"/>
  <c r="G200" i="46"/>
  <c r="C189" i="46"/>
  <c r="D189" i="46"/>
  <c r="E189" i="46"/>
  <c r="F189" i="46"/>
  <c r="G189" i="46"/>
  <c r="C278" i="46"/>
  <c r="D278" i="46"/>
  <c r="E278" i="46"/>
  <c r="F278" i="46"/>
  <c r="G278" i="46"/>
  <c r="C387" i="46"/>
  <c r="F387" i="46"/>
  <c r="D387" i="46"/>
  <c r="E387" i="46"/>
  <c r="G387" i="46"/>
  <c r="C365" i="46"/>
  <c r="D365" i="46"/>
  <c r="E365" i="46"/>
  <c r="F365" i="46"/>
  <c r="G365" i="46"/>
  <c r="C525" i="46"/>
  <c r="D525" i="46"/>
  <c r="E525" i="46"/>
  <c r="F525" i="46"/>
  <c r="G525" i="46"/>
  <c r="C589" i="46"/>
  <c r="G589" i="46"/>
  <c r="D589" i="46"/>
  <c r="E589" i="46"/>
  <c r="F589" i="46"/>
  <c r="C696" i="46"/>
  <c r="G696" i="46"/>
  <c r="D696" i="46"/>
  <c r="E696" i="46"/>
  <c r="F696" i="46"/>
  <c r="G582" i="46"/>
  <c r="F582" i="46"/>
  <c r="E582" i="46"/>
  <c r="C582" i="46"/>
  <c r="D582" i="46"/>
  <c r="C669" i="46"/>
  <c r="D669" i="46"/>
  <c r="E669" i="46"/>
  <c r="F669" i="46"/>
  <c r="G669" i="46"/>
  <c r="D537" i="46"/>
  <c r="E537" i="46"/>
  <c r="F537" i="46"/>
  <c r="G537" i="46"/>
  <c r="C537" i="46"/>
  <c r="C530" i="46"/>
  <c r="D530" i="46"/>
  <c r="E530" i="46"/>
  <c r="G530" i="46"/>
  <c r="F530" i="46"/>
  <c r="C83" i="46"/>
  <c r="D83" i="46"/>
  <c r="E83" i="46"/>
  <c r="F83" i="46"/>
  <c r="G83" i="46"/>
  <c r="D69" i="46"/>
  <c r="E69" i="46"/>
  <c r="F69" i="46"/>
  <c r="C69" i="46"/>
  <c r="G69" i="46"/>
  <c r="U33" i="46"/>
  <c r="AG33" i="46"/>
  <c r="AH33" i="46"/>
  <c r="C85" i="46"/>
  <c r="D85" i="46"/>
  <c r="E85" i="46"/>
  <c r="F85" i="46"/>
  <c r="G85" i="46"/>
  <c r="AG114" i="46"/>
  <c r="AH114" i="46"/>
  <c r="U114" i="46"/>
  <c r="E17" i="46"/>
  <c r="E6" i="46" s="1"/>
  <c r="F17" i="46"/>
  <c r="F6" i="46" s="1"/>
  <c r="G17" i="46"/>
  <c r="G6" i="46" s="1"/>
  <c r="B6" i="46"/>
  <c r="D17" i="46"/>
  <c r="D6" i="46" s="1"/>
  <c r="C17" i="46"/>
  <c r="C6" i="46" s="1"/>
  <c r="C84" i="46"/>
  <c r="D84" i="46"/>
  <c r="E84" i="46"/>
  <c r="G84" i="46"/>
  <c r="F84" i="46"/>
  <c r="AG151" i="46"/>
  <c r="U151" i="46"/>
  <c r="AH151" i="46"/>
  <c r="D190" i="46"/>
  <c r="E190" i="46"/>
  <c r="F190" i="46"/>
  <c r="G190" i="46"/>
  <c r="C190" i="46"/>
  <c r="D340" i="46"/>
  <c r="C340" i="46"/>
  <c r="E340" i="46"/>
  <c r="F340" i="46"/>
  <c r="G340" i="46"/>
  <c r="D397" i="46"/>
  <c r="E397" i="46"/>
  <c r="C397" i="46"/>
  <c r="F397" i="46"/>
  <c r="G397" i="46"/>
  <c r="C664" i="46"/>
  <c r="D664" i="46"/>
  <c r="G664" i="46"/>
  <c r="F664" i="46"/>
  <c r="E664" i="46"/>
  <c r="C15" i="46"/>
  <c r="G15" i="46"/>
  <c r="D15" i="46"/>
  <c r="E15" i="46"/>
  <c r="F15" i="46"/>
  <c r="G98" i="46"/>
  <c r="C98" i="46"/>
  <c r="E98" i="46"/>
  <c r="F98" i="46"/>
  <c r="D98" i="46"/>
  <c r="AG116" i="46"/>
  <c r="AH116" i="46"/>
  <c r="U116" i="46"/>
  <c r="D102" i="46"/>
  <c r="E102" i="46"/>
  <c r="F102" i="46"/>
  <c r="G102" i="46"/>
  <c r="C102" i="46"/>
  <c r="D88" i="46"/>
  <c r="C88" i="46"/>
  <c r="E88" i="46"/>
  <c r="F88" i="46"/>
  <c r="G88" i="46"/>
  <c r="C112" i="46"/>
  <c r="F112" i="46"/>
  <c r="G112" i="46"/>
  <c r="E112" i="46"/>
  <c r="D112" i="46"/>
  <c r="C258" i="46"/>
  <c r="D258" i="46"/>
  <c r="E258" i="46"/>
  <c r="G258" i="46"/>
  <c r="F258" i="46"/>
  <c r="C212" i="46"/>
  <c r="D212" i="46"/>
  <c r="E212" i="46"/>
  <c r="F212" i="46"/>
  <c r="G212" i="46"/>
  <c r="F234" i="46"/>
  <c r="G234" i="46"/>
  <c r="E234" i="46"/>
  <c r="C234" i="46"/>
  <c r="D234" i="46"/>
  <c r="C337" i="46"/>
  <c r="D337" i="46"/>
  <c r="E337" i="46"/>
  <c r="G337" i="46"/>
  <c r="F337" i="46"/>
  <c r="E363" i="46"/>
  <c r="C363" i="46"/>
  <c r="F363" i="46"/>
  <c r="G363" i="46"/>
  <c r="D363" i="46"/>
  <c r="G415" i="46"/>
  <c r="D415" i="46"/>
  <c r="E415" i="46"/>
  <c r="F415" i="46"/>
  <c r="C415" i="46"/>
  <c r="C371" i="46"/>
  <c r="E371" i="46"/>
  <c r="F371" i="46"/>
  <c r="G371" i="46"/>
  <c r="D371" i="46"/>
  <c r="D459" i="46"/>
  <c r="E459" i="46"/>
  <c r="F459" i="46"/>
  <c r="G459" i="46"/>
  <c r="C459" i="46"/>
  <c r="C621" i="46"/>
  <c r="D621" i="46"/>
  <c r="E621" i="46"/>
  <c r="G621" i="46"/>
  <c r="F621" i="46"/>
  <c r="C616" i="46"/>
  <c r="D616" i="46"/>
  <c r="F616" i="46"/>
  <c r="G616" i="46"/>
  <c r="E616" i="46"/>
  <c r="C628" i="46"/>
  <c r="D628" i="46"/>
  <c r="E628" i="46"/>
  <c r="F628" i="46"/>
  <c r="G628" i="46"/>
  <c r="D475" i="46"/>
  <c r="E475" i="46"/>
  <c r="F475" i="46"/>
  <c r="G475" i="46"/>
  <c r="C475" i="46"/>
  <c r="D585" i="46"/>
  <c r="F585" i="46"/>
  <c r="G585" i="46"/>
  <c r="E585" i="46"/>
  <c r="C585" i="46"/>
  <c r="AH127" i="46"/>
  <c r="U127" i="46"/>
  <c r="AG127" i="46"/>
  <c r="I40" i="46"/>
  <c r="B40" i="46" s="1"/>
  <c r="I43" i="46"/>
  <c r="B43" i="46" s="1"/>
  <c r="I49" i="46"/>
  <c r="B49" i="46" s="1"/>
  <c r="I46" i="46"/>
  <c r="I41" i="46"/>
  <c r="B41" i="46" s="1"/>
  <c r="I44" i="46"/>
  <c r="I52" i="46"/>
  <c r="B52" i="46" s="1"/>
  <c r="I47" i="46"/>
  <c r="B47" i="46" s="1"/>
  <c r="I42" i="46"/>
  <c r="B42" i="46" s="1"/>
  <c r="I51" i="46"/>
  <c r="B51" i="46" s="1"/>
  <c r="I53" i="46"/>
  <c r="I39" i="46"/>
  <c r="B39" i="46" s="1"/>
  <c r="I48" i="46"/>
  <c r="B48" i="46" s="1"/>
  <c r="I50" i="46"/>
  <c r="E54" i="46"/>
  <c r="F54" i="46"/>
  <c r="G54" i="46"/>
  <c r="D54" i="46"/>
  <c r="C54" i="46"/>
  <c r="D153" i="46"/>
  <c r="F153" i="46"/>
  <c r="G153" i="46"/>
  <c r="E153" i="46"/>
  <c r="C153" i="46"/>
  <c r="G162" i="46"/>
  <c r="C162" i="46"/>
  <c r="E162" i="46"/>
  <c r="F162" i="46"/>
  <c r="D162" i="46"/>
  <c r="C235" i="46"/>
  <c r="D235" i="46"/>
  <c r="G235" i="46"/>
  <c r="E235" i="46"/>
  <c r="F235" i="46"/>
  <c r="C424" i="46"/>
  <c r="D424" i="46"/>
  <c r="E424" i="46"/>
  <c r="F424" i="46"/>
  <c r="G424" i="46"/>
  <c r="C564" i="46"/>
  <c r="D564" i="46"/>
  <c r="E564" i="46"/>
  <c r="F564" i="46"/>
  <c r="G564" i="46"/>
  <c r="C505" i="46"/>
  <c r="D505" i="46"/>
  <c r="E505" i="46"/>
  <c r="F505" i="46"/>
  <c r="G505" i="46"/>
  <c r="D626" i="46"/>
  <c r="E626" i="46"/>
  <c r="F626" i="46"/>
  <c r="C626" i="46"/>
  <c r="G626" i="46"/>
  <c r="D677" i="46"/>
  <c r="C677" i="46"/>
  <c r="F677" i="46"/>
  <c r="E677" i="46"/>
  <c r="G677" i="46"/>
  <c r="C450" i="46"/>
  <c r="D450" i="46"/>
  <c r="E450" i="46"/>
  <c r="G450" i="46"/>
  <c r="F450" i="46"/>
  <c r="O103" i="45"/>
  <c r="N16" i="45"/>
  <c r="R102" i="45"/>
  <c r="T96" i="45" s="1"/>
  <c r="N53" i="45"/>
  <c r="O16" i="45"/>
  <c r="I96" i="45"/>
  <c r="O53" i="45"/>
  <c r="E23" i="45"/>
  <c r="E22" i="45"/>
  <c r="E28" i="45"/>
  <c r="E21" i="45"/>
  <c r="E10" i="45"/>
  <c r="E25" i="45"/>
  <c r="C35" i="45"/>
  <c r="C39" i="45"/>
  <c r="C29" i="45"/>
  <c r="C32" i="45"/>
  <c r="C30" i="45"/>
  <c r="C40" i="45"/>
  <c r="C33" i="45"/>
  <c r="C38" i="45"/>
  <c r="C26" i="45"/>
  <c r="C14" i="45"/>
  <c r="C13" i="45"/>
  <c r="C21" i="45"/>
  <c r="C19" i="45"/>
  <c r="C12" i="45"/>
  <c r="C22" i="45"/>
  <c r="C18" i="45"/>
  <c r="C10" i="45"/>
  <c r="C27" i="45"/>
  <c r="C24" i="45"/>
  <c r="C15" i="45"/>
  <c r="C17" i="45"/>
  <c r="C25" i="45"/>
  <c r="C31" i="45"/>
  <c r="C37" i="45"/>
  <c r="W23" i="45"/>
  <c r="W20" i="45"/>
  <c r="C134" i="45"/>
  <c r="C110" i="45"/>
  <c r="C119" i="45" s="1"/>
  <c r="C128" i="45" s="1"/>
  <c r="C105" i="45"/>
  <c r="C114" i="45" s="1"/>
  <c r="C123" i="45" s="1"/>
  <c r="C132" i="45" s="1"/>
  <c r="C102" i="45"/>
  <c r="C140" i="45"/>
  <c r="C97" i="45"/>
  <c r="C137" i="45"/>
  <c r="C101" i="45"/>
  <c r="C138" i="45"/>
  <c r="C104" i="45"/>
  <c r="C113" i="45" s="1"/>
  <c r="C122" i="45" s="1"/>
  <c r="C131" i="45" s="1"/>
  <c r="C108" i="45"/>
  <c r="C117" i="45" s="1"/>
  <c r="C126" i="45" s="1"/>
  <c r="C111" i="45"/>
  <c r="C120" i="45" s="1"/>
  <c r="C129" i="45" s="1"/>
  <c r="C98" i="45"/>
  <c r="C135" i="45"/>
  <c r="C99" i="45"/>
  <c r="C112" i="45"/>
  <c r="C121" i="45" s="1"/>
  <c r="C130" i="45" s="1"/>
  <c r="C136" i="45"/>
  <c r="E89" i="45"/>
  <c r="E85" i="45"/>
  <c r="E75" i="45"/>
  <c r="E74" i="45"/>
  <c r="E87" i="45"/>
  <c r="E80" i="45"/>
  <c r="E77" i="45"/>
  <c r="E84" i="45"/>
  <c r="E76" i="45"/>
  <c r="E90" i="45"/>
  <c r="E83" i="45"/>
  <c r="E79" i="45"/>
  <c r="E88" i="45"/>
  <c r="N103" i="45"/>
  <c r="R15" i="45"/>
  <c r="T9" i="45" s="1"/>
  <c r="I9" i="45"/>
  <c r="R52" i="45"/>
  <c r="T46" i="45" s="1"/>
  <c r="W58" i="45"/>
  <c r="W59" i="45"/>
  <c r="W60" i="45"/>
  <c r="C23" i="45"/>
  <c r="E27" i="45"/>
  <c r="R53" i="45"/>
  <c r="C20" i="45"/>
  <c r="I46" i="45"/>
  <c r="D68" i="45"/>
  <c r="D30" i="45"/>
  <c r="D39" i="45"/>
  <c r="D29" i="45"/>
  <c r="D32" i="45"/>
  <c r="D35" i="45"/>
  <c r="D140" i="45"/>
  <c r="D135" i="45"/>
  <c r="D111" i="45"/>
  <c r="D120" i="45" s="1"/>
  <c r="D129" i="45" s="1"/>
  <c r="D137" i="45"/>
  <c r="D138" i="45"/>
  <c r="D107" i="45"/>
  <c r="D116" i="45" s="1"/>
  <c r="D125" i="45" s="1"/>
  <c r="R16" i="45"/>
  <c r="D33" i="45"/>
  <c r="E135" i="45"/>
  <c r="E111" i="45"/>
  <c r="E120" i="45" s="1"/>
  <c r="E129" i="45" s="1"/>
  <c r="E138" i="45"/>
  <c r="E107" i="45"/>
  <c r="E116" i="45" s="1"/>
  <c r="E125" i="45" s="1"/>
  <c r="E139" i="45"/>
  <c r="E140" i="45"/>
  <c r="D38" i="45"/>
  <c r="C48" i="45"/>
  <c r="C56" i="45"/>
  <c r="E58" i="45"/>
  <c r="C71" i="45"/>
  <c r="D72" i="45"/>
  <c r="D69" i="45"/>
  <c r="D61" i="45"/>
  <c r="D47" i="45"/>
  <c r="D70" i="45"/>
  <c r="D62" i="45"/>
  <c r="W139" i="45"/>
  <c r="D34" i="45"/>
  <c r="D64" i="45"/>
  <c r="E67" i="45"/>
  <c r="E59" i="45"/>
  <c r="E70" i="45"/>
  <c r="E62" i="45"/>
  <c r="E63" i="45"/>
  <c r="E47" i="45"/>
  <c r="D57" i="45"/>
  <c r="E64" i="45"/>
  <c r="D67" i="45"/>
  <c r="D108" i="45"/>
  <c r="D117" i="45" s="1"/>
  <c r="D126" i="45" s="1"/>
  <c r="D134" i="45"/>
  <c r="Z108" i="45"/>
  <c r="R103" i="45"/>
  <c r="D40" i="45"/>
  <c r="C66" i="45"/>
  <c r="C58" i="45"/>
  <c r="C72" i="45"/>
  <c r="C69" i="45"/>
  <c r="C61" i="45"/>
  <c r="C70" i="45"/>
  <c r="C54" i="45"/>
  <c r="C62" i="45"/>
  <c r="E57" i="45"/>
  <c r="D60" i="45"/>
  <c r="E108" i="45"/>
  <c r="E117" i="45" s="1"/>
  <c r="E126" i="45" s="1"/>
  <c r="E134" i="45"/>
  <c r="E137" i="45"/>
  <c r="D22" i="45"/>
  <c r="W110" i="45"/>
  <c r="AJ519" i="37"/>
  <c r="AJ583" i="37"/>
  <c r="AO475" i="37"/>
  <c r="AJ475" i="37"/>
  <c r="AJ264" i="37"/>
  <c r="AO428" i="37"/>
  <c r="AJ428" i="37"/>
  <c r="AJ247" i="37"/>
  <c r="AJ375" i="37"/>
  <c r="AJ457" i="37"/>
  <c r="AJ503" i="37"/>
  <c r="AJ567" i="37"/>
  <c r="AO599" i="37"/>
  <c r="AJ632" i="37"/>
  <c r="AO91" i="37"/>
  <c r="AJ91" i="37"/>
  <c r="AO107" i="37"/>
  <c r="AJ107" i="37"/>
  <c r="AO145" i="37"/>
  <c r="AO487" i="37"/>
  <c r="AO623" i="37"/>
  <c r="AJ231" i="37"/>
  <c r="AJ240" i="37"/>
  <c r="AJ295" i="37"/>
  <c r="AJ359" i="37"/>
  <c r="AJ505" i="37"/>
  <c r="AJ551" i="37"/>
  <c r="AJ569" i="37"/>
  <c r="AJ615" i="37"/>
  <c r="AJ624" i="37"/>
  <c r="AJ679" i="37"/>
  <c r="AJ697" i="37"/>
  <c r="AO140" i="37"/>
  <c r="AJ140" i="37"/>
  <c r="AO259" i="37"/>
  <c r="AO406" i="37"/>
  <c r="AO499" i="37"/>
  <c r="AO663" i="37"/>
  <c r="AO455" i="37"/>
  <c r="AJ80" i="37"/>
  <c r="AJ98" i="37"/>
  <c r="AJ327" i="37"/>
  <c r="AJ647" i="37"/>
  <c r="AO311" i="37"/>
  <c r="AO215" i="37"/>
  <c r="AJ602" i="37"/>
  <c r="AO204" i="37"/>
  <c r="AJ204" i="37"/>
  <c r="AO636" i="37"/>
  <c r="AJ636" i="37"/>
  <c r="AO700" i="37"/>
  <c r="AJ700" i="37"/>
  <c r="AJ631" i="37"/>
  <c r="AO172" i="37"/>
  <c r="AJ172" i="37"/>
  <c r="AJ458" i="37"/>
  <c r="AJ568" i="37"/>
  <c r="AJ650" i="37"/>
  <c r="AJ21" i="37"/>
  <c r="AJ39" i="37"/>
  <c r="AJ130" i="37"/>
  <c r="AJ158" i="37"/>
  <c r="AJ185" i="37"/>
  <c r="AJ304" i="37"/>
  <c r="AJ423" i="37"/>
  <c r="AJ441" i="37"/>
  <c r="AJ496" i="37"/>
  <c r="AJ688" i="37"/>
  <c r="AO227" i="37"/>
  <c r="AJ227" i="37"/>
  <c r="AO178" i="37"/>
  <c r="AO260" i="37"/>
  <c r="AO407" i="37"/>
  <c r="AO643" i="37"/>
  <c r="AJ22" i="37"/>
  <c r="AJ40" i="37"/>
  <c r="AJ95" i="37"/>
  <c r="AJ113" i="37"/>
  <c r="AJ141" i="37"/>
  <c r="AJ223" i="37"/>
  <c r="AJ232" i="37"/>
  <c r="AJ296" i="37"/>
  <c r="AJ314" i="37"/>
  <c r="AJ342" i="37"/>
  <c r="AJ360" i="37"/>
  <c r="AJ397" i="37"/>
  <c r="AJ415" i="37"/>
  <c r="AJ424" i="37"/>
  <c r="AJ488" i="37"/>
  <c r="AJ534" i="37"/>
  <c r="AJ552" i="37"/>
  <c r="AJ598" i="37"/>
  <c r="AJ616" i="37"/>
  <c r="AJ625" i="37"/>
  <c r="AJ662" i="37"/>
  <c r="AJ680" i="37"/>
  <c r="AO199" i="37"/>
  <c r="AO147" i="37"/>
  <c r="AJ147" i="37"/>
  <c r="AJ263" i="37"/>
  <c r="AO587" i="37"/>
  <c r="AJ587" i="37"/>
  <c r="AO635" i="37"/>
  <c r="AJ635" i="37"/>
  <c r="AJ18" i="37"/>
  <c r="AJ520" i="37"/>
  <c r="AJ393" i="37"/>
  <c r="AJ439" i="37"/>
  <c r="AJ695" i="37"/>
  <c r="AO471" i="37"/>
  <c r="AJ129" i="37"/>
  <c r="AJ394" i="37"/>
  <c r="AJ440" i="37"/>
  <c r="AJ696" i="37"/>
  <c r="AO644" i="37"/>
  <c r="AO183" i="37"/>
  <c r="AO288" i="37"/>
  <c r="AO416" i="37"/>
  <c r="AO645" i="37"/>
  <c r="AJ69" i="37"/>
  <c r="AJ78" i="37"/>
  <c r="AJ96" i="37"/>
  <c r="AJ114" i="37"/>
  <c r="AJ151" i="37"/>
  <c r="AJ279" i="37"/>
  <c r="AJ352" i="37"/>
  <c r="AJ453" i="37"/>
  <c r="AJ480" i="37"/>
  <c r="AJ517" i="37"/>
  <c r="AJ535" i="37"/>
  <c r="AJ544" i="37"/>
  <c r="AJ581" i="37"/>
  <c r="AJ608" i="37"/>
  <c r="AJ617" i="37"/>
  <c r="AJ391" i="37"/>
  <c r="AO427" i="37"/>
  <c r="AJ427" i="37"/>
  <c r="AJ63" i="37"/>
  <c r="AJ81" i="37"/>
  <c r="AJ200" i="37"/>
  <c r="AJ328" i="37"/>
  <c r="AJ346" i="37"/>
  <c r="AJ392" i="37"/>
  <c r="AJ456" i="37"/>
  <c r="AJ584" i="37"/>
  <c r="AJ648" i="37"/>
  <c r="AO300" i="37"/>
  <c r="AJ300" i="37"/>
  <c r="AO508" i="37"/>
  <c r="AJ508" i="37"/>
  <c r="AO84" i="37"/>
  <c r="AJ84" i="37"/>
  <c r="AJ64" i="37"/>
  <c r="AJ146" i="37"/>
  <c r="AJ165" i="37"/>
  <c r="AJ184" i="37"/>
  <c r="AJ239" i="37"/>
  <c r="AJ248" i="37"/>
  <c r="AJ303" i="37"/>
  <c r="AJ312" i="37"/>
  <c r="AJ376" i="37"/>
  <c r="AJ504" i="37"/>
  <c r="AJ541" i="37"/>
  <c r="AO163" i="37"/>
  <c r="AJ163" i="37"/>
  <c r="AO292" i="37"/>
  <c r="AO515" i="37"/>
  <c r="BG6" i="37"/>
  <c r="BF6" i="37"/>
  <c r="BE6" i="37"/>
  <c r="BF5" i="37"/>
  <c r="BF4" i="37"/>
  <c r="BE5" i="37"/>
  <c r="AO362" i="37"/>
  <c r="AO634" i="37"/>
  <c r="AO82" i="37"/>
  <c r="AO83" i="37"/>
  <c r="AO332" i="37"/>
  <c r="AO253" i="37"/>
  <c r="AO477" i="37"/>
  <c r="AO621" i="37"/>
  <c r="AO100" i="37"/>
  <c r="AO104" i="37"/>
  <c r="AO506" i="37"/>
  <c r="AO116" i="37"/>
  <c r="AO218" i="37"/>
  <c r="AO266" i="37"/>
  <c r="AO426" i="37"/>
  <c r="AO490" i="37"/>
  <c r="AO522" i="37"/>
  <c r="AO554" i="37"/>
  <c r="AO682" i="37"/>
  <c r="AO186" i="37"/>
  <c r="AO101" i="37"/>
  <c r="AO168" i="37"/>
  <c r="AO315" i="37"/>
  <c r="AO363" i="37"/>
  <c r="AO252" i="37"/>
  <c r="AO284" i="37"/>
  <c r="AO364" i="37"/>
  <c r="AO444" i="37"/>
  <c r="AO540" i="37"/>
  <c r="AO572" i="37"/>
  <c r="AO668" i="37"/>
  <c r="AO410" i="37"/>
  <c r="AO381" i="37"/>
  <c r="AO330" i="37"/>
  <c r="AO538" i="37"/>
  <c r="AO571" i="37"/>
  <c r="AO118" i="37"/>
  <c r="AO221" i="37"/>
  <c r="AO461" i="37"/>
  <c r="AO573" i="37"/>
  <c r="AO618" i="37"/>
  <c r="AO298" i="37"/>
  <c r="AO442" i="37"/>
  <c r="AO234" i="37"/>
  <c r="AO250" i="37"/>
  <c r="AO666" i="37"/>
  <c r="AO570" i="37"/>
  <c r="AO282" i="37"/>
  <c r="AO378" i="37"/>
  <c r="AO474" i="37"/>
  <c r="AO586" i="37"/>
  <c r="AO133" i="37"/>
  <c r="AO44" i="37"/>
  <c r="AO46" i="37"/>
  <c r="AO155" i="37"/>
  <c r="AO202" i="37"/>
  <c r="AO698" i="37"/>
  <c r="AO117" i="37"/>
  <c r="AO45" i="37"/>
  <c r="AO205" i="37"/>
  <c r="AO41" i="37"/>
  <c r="AO131" i="37"/>
  <c r="AO217" i="37"/>
  <c r="AO281" i="37"/>
  <c r="AO425" i="37"/>
  <c r="AO553" i="37"/>
  <c r="AO585" i="37"/>
  <c r="AO665" i="37"/>
  <c r="AO681" i="37"/>
  <c r="AO639" i="37"/>
  <c r="AO320" i="37"/>
  <c r="AO689" i="37"/>
  <c r="AO433" i="37"/>
  <c r="AO690" i="37"/>
  <c r="AO212" i="37"/>
  <c r="AO387" i="37"/>
  <c r="AO434" i="37"/>
  <c r="AO595" i="37"/>
  <c r="AO691" i="37"/>
  <c r="AO367" i="37"/>
  <c r="AO122" i="37"/>
  <c r="AO432" i="37"/>
  <c r="AO591" i="37"/>
  <c r="AO321" i="37"/>
  <c r="AO594" i="37"/>
  <c r="AO388" i="37"/>
  <c r="AO692" i="37"/>
  <c r="AO389" i="37"/>
  <c r="AO610" i="37"/>
  <c r="AO58" i="37"/>
  <c r="AO156" i="37"/>
  <c r="AO224" i="37"/>
  <c r="AO339" i="37"/>
  <c r="AO548" i="37"/>
  <c r="AO611" i="37"/>
  <c r="AO660" i="37"/>
  <c r="AO73" i="37"/>
  <c r="AO157" i="37"/>
  <c r="AO226" i="37"/>
  <c r="AO343" i="37"/>
  <c r="AO399" i="37"/>
  <c r="AO438" i="37"/>
  <c r="AO612" i="37"/>
  <c r="AO23" i="37"/>
  <c r="AO368" i="37"/>
  <c r="AO383" i="37"/>
  <c r="AO543" i="37"/>
  <c r="AO47" i="37"/>
  <c r="AO435" i="37"/>
  <c r="AO48" i="37"/>
  <c r="AO436" i="37"/>
  <c r="AO546" i="37"/>
  <c r="AO655" i="37"/>
  <c r="AO287" i="37"/>
  <c r="AO354" i="37"/>
  <c r="AO404" i="37"/>
  <c r="AO498" i="37"/>
  <c r="AO94" i="37"/>
  <c r="AO110" i="37"/>
  <c r="AO126" i="37"/>
  <c r="AO142" i="37"/>
  <c r="AO161" i="37"/>
  <c r="AO177" i="37"/>
  <c r="AO77" i="37"/>
  <c r="AO59" i="37"/>
  <c r="AO60" i="37"/>
  <c r="AO76" i="37"/>
  <c r="AO19" i="37"/>
  <c r="AO42" i="37"/>
  <c r="AO43" i="37"/>
  <c r="AO20" i="37"/>
  <c r="AO193" i="37"/>
  <c r="AO225" i="37"/>
  <c r="AO241" i="37"/>
  <c r="AO257" i="37"/>
  <c r="AO273" i="37"/>
  <c r="AO289" i="37"/>
  <c r="AO305" i="37"/>
  <c r="AO337" i="37"/>
  <c r="AO353" i="37"/>
  <c r="AO369" i="37"/>
  <c r="AO385" i="37"/>
  <c r="AO401" i="37"/>
  <c r="AO449" i="37"/>
  <c r="AO465" i="37"/>
  <c r="AO481" i="37"/>
  <c r="AO497" i="37"/>
  <c r="AO513" i="37"/>
  <c r="AO529" i="37"/>
  <c r="AO561" i="37"/>
  <c r="AO577" i="37"/>
  <c r="AO593" i="37"/>
  <c r="AO609" i="37"/>
  <c r="AO641" i="37"/>
  <c r="AO657" i="37"/>
  <c r="AO673" i="37"/>
  <c r="AO176" i="37"/>
  <c r="AO93" i="37"/>
  <c r="AO125" i="37"/>
  <c r="AO160" i="37"/>
  <c r="AO195" i="37"/>
  <c r="AO65" i="37"/>
  <c r="AO99" i="37"/>
  <c r="AO115" i="37"/>
  <c r="AO166" i="37"/>
  <c r="AO201" i="37"/>
  <c r="AO233" i="37"/>
  <c r="AO249" i="37"/>
  <c r="AO265" i="37"/>
  <c r="AO297" i="37"/>
  <c r="AO313" i="37"/>
  <c r="AO329" i="37"/>
  <c r="AO345" i="37"/>
  <c r="AO361" i="37"/>
  <c r="AO377" i="37"/>
  <c r="AO409" i="37"/>
  <c r="AO473" i="37"/>
  <c r="AO489" i="37"/>
  <c r="AO521" i="37"/>
  <c r="AO537" i="37"/>
  <c r="AO601" i="37"/>
  <c r="AO633" i="37"/>
  <c r="AO649" i="37"/>
  <c r="AO121" i="37"/>
  <c r="AO33" i="37"/>
  <c r="AO132" i="37"/>
  <c r="AO167" i="37"/>
  <c r="AO251" i="37"/>
  <c r="AO619" i="37"/>
  <c r="AO188" i="37"/>
  <c r="AO380" i="37"/>
  <c r="AO103" i="37"/>
  <c r="AO119" i="37"/>
  <c r="AO135" i="37"/>
  <c r="AO170" i="37"/>
  <c r="AO237" i="37"/>
  <c r="AO269" i="37"/>
  <c r="AO285" i="37"/>
  <c r="AO301" i="37"/>
  <c r="AO317" i="37"/>
  <c r="AO333" i="37"/>
  <c r="AO349" i="37"/>
  <c r="AO365" i="37"/>
  <c r="AO413" i="37"/>
  <c r="AO429" i="37"/>
  <c r="AO445" i="37"/>
  <c r="AO509" i="37"/>
  <c r="AO525" i="37"/>
  <c r="AO557" i="37"/>
  <c r="AO589" i="37"/>
  <c r="AO605" i="37"/>
  <c r="AO637" i="37"/>
  <c r="AO653" i="37"/>
  <c r="AO669" i="37"/>
  <c r="AO685" i="37"/>
  <c r="AO137" i="37"/>
  <c r="AO299" i="37"/>
  <c r="AO683" i="37"/>
  <c r="AO54" i="37"/>
  <c r="AO71" i="37"/>
  <c r="AO88" i="37"/>
  <c r="AO120" i="37"/>
  <c r="AO136" i="37"/>
  <c r="AO171" i="37"/>
  <c r="AO190" i="37"/>
  <c r="AO206" i="37"/>
  <c r="AO222" i="37"/>
  <c r="AO238" i="37"/>
  <c r="AO254" i="37"/>
  <c r="AO270" i="37"/>
  <c r="AO286" i="37"/>
  <c r="AO302" i="37"/>
  <c r="AO318" i="37"/>
  <c r="AO334" i="37"/>
  <c r="AO350" i="37"/>
  <c r="AO366" i="37"/>
  <c r="AO382" i="37"/>
  <c r="AO398" i="37"/>
  <c r="AO414" i="37"/>
  <c r="AO430" i="37"/>
  <c r="AO446" i="37"/>
  <c r="AO462" i="37"/>
  <c r="AO478" i="37"/>
  <c r="AO494" i="37"/>
  <c r="AO510" i="37"/>
  <c r="AO526" i="37"/>
  <c r="AO542" i="37"/>
  <c r="AO558" i="37"/>
  <c r="AO574" i="37"/>
  <c r="AO590" i="37"/>
  <c r="AO606" i="37"/>
  <c r="AO622" i="37"/>
  <c r="AO638" i="37"/>
  <c r="AO654" i="37"/>
  <c r="AO670" i="37"/>
  <c r="AO686" i="37"/>
  <c r="AO187" i="37"/>
  <c r="AO203" i="37"/>
  <c r="AO219" i="37"/>
  <c r="AO235" i="37"/>
  <c r="AO267" i="37"/>
  <c r="AO283" i="37"/>
  <c r="AO331" i="37"/>
  <c r="AO347" i="37"/>
  <c r="AO379" i="37"/>
  <c r="AO395" i="37"/>
  <c r="AO411" i="37"/>
  <c r="AO443" i="37"/>
  <c r="AO459" i="37"/>
  <c r="AO491" i="37"/>
  <c r="AO507" i="37"/>
  <c r="AO523" i="37"/>
  <c r="AO539" i="37"/>
  <c r="AO555" i="37"/>
  <c r="AO603" i="37"/>
  <c r="AO651" i="37"/>
  <c r="AO667" i="37"/>
  <c r="AO699" i="37"/>
  <c r="AO35" i="37"/>
  <c r="AO102" i="37"/>
  <c r="AO134" i="37"/>
  <c r="AO153" i="37"/>
  <c r="AO169" i="37"/>
  <c r="AO220" i="37"/>
  <c r="AO236" i="37"/>
  <c r="AO268" i="37"/>
  <c r="AO316" i="37"/>
  <c r="AO348" i="37"/>
  <c r="AO396" i="37"/>
  <c r="AO412" i="37"/>
  <c r="AO460" i="37"/>
  <c r="AO476" i="37"/>
  <c r="AO492" i="37"/>
  <c r="AO524" i="37"/>
  <c r="AO556" i="37"/>
  <c r="AO588" i="37"/>
  <c r="AO604" i="37"/>
  <c r="AO620" i="37"/>
  <c r="AO652" i="37"/>
  <c r="AO684" i="37"/>
  <c r="AO38" i="37"/>
  <c r="AO55" i="37"/>
  <c r="AO72" i="37"/>
  <c r="AO92" i="37"/>
  <c r="AO124" i="37"/>
  <c r="AO159" i="37"/>
  <c r="AO194" i="37"/>
  <c r="AO242" i="37"/>
  <c r="AO322" i="37"/>
  <c r="AO370" i="37"/>
  <c r="AO386" i="37"/>
  <c r="AO402" i="37"/>
  <c r="AO418" i="37"/>
  <c r="AO450" i="37"/>
  <c r="AO530" i="37"/>
  <c r="AO578" i="37"/>
  <c r="AO626" i="37"/>
  <c r="AO642" i="37"/>
  <c r="AO658" i="37"/>
  <c r="AO674" i="37"/>
  <c r="AO75" i="37"/>
  <c r="AO198" i="37"/>
  <c r="AO230" i="37"/>
  <c r="AO294" i="37"/>
  <c r="AO374" i="37"/>
  <c r="AO422" i="37"/>
  <c r="AO502" i="37"/>
  <c r="AO630" i="37"/>
  <c r="AO678" i="37"/>
  <c r="AO338" i="37"/>
  <c r="AO470" i="37"/>
  <c r="AO518" i="37"/>
  <c r="AO97" i="37"/>
  <c r="AO164" i="37"/>
  <c r="AO290" i="37"/>
  <c r="AO24" i="37"/>
  <c r="AO482" i="37"/>
  <c r="AO351" i="37"/>
  <c r="AO431" i="37"/>
  <c r="AO447" i="37"/>
  <c r="AO479" i="37"/>
  <c r="AO559" i="37"/>
  <c r="AO575" i="37"/>
  <c r="AO607" i="37"/>
  <c r="AO687" i="37"/>
  <c r="AO123" i="37"/>
  <c r="AO196" i="37"/>
  <c r="AO261" i="37"/>
  <c r="AO483" i="37"/>
  <c r="AO516" i="37"/>
  <c r="AO592" i="37"/>
  <c r="AO139" i="37"/>
  <c r="AO400" i="37"/>
  <c r="AO656" i="37"/>
  <c r="AO371" i="37"/>
  <c r="AO484" i="37"/>
  <c r="AO560" i="37"/>
  <c r="AO627" i="37"/>
  <c r="AO275" i="37"/>
  <c r="AO291" i="37"/>
  <c r="AO323" i="37"/>
  <c r="AO403" i="37"/>
  <c r="AO419" i="37"/>
  <c r="AO451" i="37"/>
  <c r="AO531" i="37"/>
  <c r="AO547" i="37"/>
  <c r="AO579" i="37"/>
  <c r="AO659" i="37"/>
  <c r="AO675" i="37"/>
  <c r="AO62" i="37"/>
  <c r="AO307" i="37"/>
  <c r="AO340" i="37"/>
  <c r="AO527" i="37"/>
  <c r="AO563" i="37"/>
  <c r="AO596" i="37"/>
  <c r="AO244" i="37"/>
  <c r="AO324" i="37"/>
  <c r="AO372" i="37"/>
  <c r="AO452" i="37"/>
  <c r="AO500" i="37"/>
  <c r="AO580" i="37"/>
  <c r="AO628" i="37"/>
  <c r="AO173" i="37"/>
  <c r="AO208" i="37"/>
  <c r="AO276" i="37"/>
  <c r="AO308" i="37"/>
  <c r="AO532" i="37"/>
  <c r="AO564" i="37"/>
  <c r="AO197" i="37"/>
  <c r="AO213" i="37"/>
  <c r="AO245" i="37"/>
  <c r="AO325" i="37"/>
  <c r="AO469" i="37"/>
  <c r="AO174" i="37"/>
  <c r="AO309" i="37"/>
  <c r="AO420" i="37"/>
  <c r="AO495" i="37"/>
  <c r="AO533" i="37"/>
  <c r="AO565" i="37"/>
  <c r="AK26" i="37"/>
  <c r="AK27" i="37"/>
  <c r="C40" i="46" l="1"/>
  <c r="G40" i="46"/>
  <c r="D40" i="46"/>
  <c r="E40" i="46"/>
  <c r="F40" i="46"/>
  <c r="C65" i="46"/>
  <c r="D65" i="46"/>
  <c r="G65" i="46"/>
  <c r="E65" i="46"/>
  <c r="F65" i="46"/>
  <c r="C149" i="46"/>
  <c r="E149" i="46"/>
  <c r="D149" i="46"/>
  <c r="F149" i="46"/>
  <c r="G149" i="46"/>
  <c r="I54" i="46"/>
  <c r="B50" i="46"/>
  <c r="C67" i="46"/>
  <c r="D67" i="46"/>
  <c r="F67" i="46"/>
  <c r="G67" i="46"/>
  <c r="E67" i="46"/>
  <c r="F167" i="46"/>
  <c r="C167" i="46"/>
  <c r="D167" i="46"/>
  <c r="E167" i="46"/>
  <c r="G167" i="46"/>
  <c r="C48" i="46"/>
  <c r="F48" i="46"/>
  <c r="G48" i="46"/>
  <c r="D48" i="46"/>
  <c r="E48" i="46"/>
  <c r="C64" i="46"/>
  <c r="D64" i="46"/>
  <c r="F64" i="46"/>
  <c r="G64" i="46"/>
  <c r="E64" i="46"/>
  <c r="C73" i="46"/>
  <c r="E73" i="46"/>
  <c r="F73" i="46"/>
  <c r="G73" i="46"/>
  <c r="D73" i="46"/>
  <c r="C138" i="46"/>
  <c r="D138" i="46"/>
  <c r="F138" i="46"/>
  <c r="E138" i="46"/>
  <c r="G138" i="46"/>
  <c r="AG69" i="46"/>
  <c r="U69" i="46"/>
  <c r="AH69" i="46"/>
  <c r="D51" i="46"/>
  <c r="E51" i="46"/>
  <c r="C51" i="46"/>
  <c r="F51" i="46"/>
  <c r="G51" i="46"/>
  <c r="D58" i="46"/>
  <c r="E58" i="46"/>
  <c r="F58" i="46"/>
  <c r="C58" i="46"/>
  <c r="G58" i="46"/>
  <c r="C39" i="46"/>
  <c r="D39" i="46"/>
  <c r="E39" i="46"/>
  <c r="F39" i="46"/>
  <c r="G39" i="46"/>
  <c r="C42" i="46"/>
  <c r="D42" i="46"/>
  <c r="E42" i="46"/>
  <c r="G42" i="46"/>
  <c r="F42" i="46"/>
  <c r="C166" i="46"/>
  <c r="D166" i="46"/>
  <c r="E166" i="46"/>
  <c r="F166" i="46"/>
  <c r="G166" i="46"/>
  <c r="C142" i="46"/>
  <c r="F142" i="46"/>
  <c r="G142" i="46"/>
  <c r="D142" i="46"/>
  <c r="E142" i="46"/>
  <c r="E148" i="46"/>
  <c r="D148" i="46"/>
  <c r="F148" i="46"/>
  <c r="G148" i="46"/>
  <c r="C148" i="46"/>
  <c r="C47" i="46"/>
  <c r="E47" i="46"/>
  <c r="F47" i="46"/>
  <c r="G47" i="46"/>
  <c r="D47" i="46"/>
  <c r="C66" i="46"/>
  <c r="G66" i="46"/>
  <c r="D66" i="46"/>
  <c r="E66" i="46"/>
  <c r="F66" i="46"/>
  <c r="D165" i="46"/>
  <c r="C165" i="46"/>
  <c r="E165" i="46"/>
  <c r="F165" i="46"/>
  <c r="G165" i="46"/>
  <c r="F139" i="46"/>
  <c r="G139" i="46"/>
  <c r="C139" i="46"/>
  <c r="D139" i="46"/>
  <c r="E139" i="46"/>
  <c r="C52" i="46"/>
  <c r="D52" i="46"/>
  <c r="E52" i="46"/>
  <c r="G52" i="46"/>
  <c r="F52" i="46"/>
  <c r="C59" i="46"/>
  <c r="D59" i="46"/>
  <c r="E59" i="46"/>
  <c r="F59" i="46"/>
  <c r="G59" i="46"/>
  <c r="F158" i="46"/>
  <c r="G158" i="46"/>
  <c r="C158" i="46"/>
  <c r="D158" i="46"/>
  <c r="E158" i="46"/>
  <c r="E68" i="46"/>
  <c r="F68" i="46"/>
  <c r="C68" i="46"/>
  <c r="D68" i="46"/>
  <c r="G68" i="46"/>
  <c r="E156" i="46"/>
  <c r="G156" i="46"/>
  <c r="C156" i="46"/>
  <c r="D156" i="46"/>
  <c r="F156" i="46"/>
  <c r="E147" i="46"/>
  <c r="F147" i="46"/>
  <c r="G147" i="46"/>
  <c r="D147" i="46"/>
  <c r="C147" i="46"/>
  <c r="D155" i="46"/>
  <c r="E155" i="46"/>
  <c r="F155" i="46"/>
  <c r="G155" i="46"/>
  <c r="C155" i="46"/>
  <c r="D141" i="46"/>
  <c r="E141" i="46"/>
  <c r="F141" i="46"/>
  <c r="C141" i="46"/>
  <c r="G141" i="46"/>
  <c r="D72" i="46"/>
  <c r="E72" i="46"/>
  <c r="F72" i="46"/>
  <c r="G72" i="46"/>
  <c r="C72" i="46"/>
  <c r="D146" i="46"/>
  <c r="F146" i="46"/>
  <c r="E146" i="46"/>
  <c r="G146" i="46"/>
  <c r="C146" i="46"/>
  <c r="D157" i="46"/>
  <c r="C157" i="46"/>
  <c r="E157" i="46"/>
  <c r="F157" i="46"/>
  <c r="G157" i="46"/>
  <c r="C41" i="46"/>
  <c r="D41" i="46"/>
  <c r="E41" i="46"/>
  <c r="G41" i="46"/>
  <c r="F41" i="46"/>
  <c r="G49" i="46"/>
  <c r="F49" i="46"/>
  <c r="D49" i="46"/>
  <c r="E49" i="46"/>
  <c r="C49" i="46"/>
  <c r="C60" i="46"/>
  <c r="D60" i="46"/>
  <c r="E60" i="46"/>
  <c r="F60" i="46"/>
  <c r="G60" i="46"/>
  <c r="E140" i="46"/>
  <c r="D140" i="46"/>
  <c r="F140" i="46"/>
  <c r="G140" i="46"/>
  <c r="C140" i="46"/>
  <c r="C56" i="46"/>
  <c r="D56" i="46"/>
  <c r="E56" i="46"/>
  <c r="F56" i="46"/>
  <c r="G56" i="46"/>
  <c r="C43" i="46"/>
  <c r="G43" i="46"/>
  <c r="D43" i="46"/>
  <c r="E43" i="46"/>
  <c r="F43" i="46"/>
  <c r="C57" i="46"/>
  <c r="D57" i="46"/>
  <c r="E57" i="46"/>
  <c r="F57" i="46"/>
  <c r="G57" i="46"/>
  <c r="F150" i="46"/>
  <c r="D150" i="46"/>
  <c r="G150" i="46"/>
  <c r="E150" i="46"/>
  <c r="C150" i="46"/>
  <c r="E156" i="45"/>
  <c r="E159" i="45"/>
  <c r="E143" i="45"/>
  <c r="E155" i="45"/>
  <c r="E148" i="45"/>
  <c r="E175" i="45"/>
  <c r="E171" i="45"/>
  <c r="E158" i="45"/>
  <c r="E142" i="45"/>
  <c r="E164" i="45"/>
  <c r="E161" i="45"/>
  <c r="E145" i="45"/>
  <c r="E167" i="45"/>
  <c r="E151" i="45"/>
  <c r="E166" i="45"/>
  <c r="E141" i="45"/>
  <c r="E176" i="45"/>
  <c r="E170" i="45"/>
  <c r="E160" i="45"/>
  <c r="E150" i="45"/>
  <c r="E174" i="45"/>
  <c r="E169" i="45"/>
  <c r="E154" i="45"/>
  <c r="E173" i="45"/>
  <c r="E165" i="45"/>
  <c r="E168" i="45"/>
  <c r="E172" i="45"/>
  <c r="E162" i="45"/>
  <c r="E147" i="45"/>
  <c r="E146" i="45"/>
  <c r="E152" i="45"/>
  <c r="E153" i="45"/>
  <c r="E144" i="45"/>
  <c r="E157" i="45"/>
  <c r="E163" i="45"/>
  <c r="E149" i="45"/>
  <c r="W27" i="45"/>
  <c r="W71" i="45"/>
  <c r="C82" i="45"/>
  <c r="C81" i="45"/>
  <c r="C88" i="45"/>
  <c r="C84" i="45"/>
  <c r="C74" i="45"/>
  <c r="C76" i="45"/>
  <c r="C85" i="45"/>
  <c r="C80" i="45"/>
  <c r="C75" i="45"/>
  <c r="C83" i="45"/>
  <c r="C79" i="45"/>
  <c r="C89" i="45"/>
  <c r="C87" i="45"/>
  <c r="C73" i="45"/>
  <c r="C77" i="45"/>
  <c r="C86" i="45"/>
  <c r="C78" i="45"/>
  <c r="C90" i="45"/>
  <c r="D89" i="45"/>
  <c r="D85" i="45"/>
  <c r="D88" i="45"/>
  <c r="D84" i="45"/>
  <c r="D77" i="45"/>
  <c r="D74" i="45"/>
  <c r="D80" i="45"/>
  <c r="D90" i="45"/>
  <c r="D76" i="45"/>
  <c r="D75" i="45"/>
  <c r="D83" i="45"/>
  <c r="D79" i="45"/>
  <c r="D73" i="45"/>
  <c r="D87" i="45"/>
  <c r="D86" i="45"/>
  <c r="D81" i="45"/>
  <c r="D78" i="45"/>
  <c r="D82" i="45"/>
  <c r="D169" i="45"/>
  <c r="D153" i="45"/>
  <c r="D156" i="45"/>
  <c r="D168" i="45"/>
  <c r="D152" i="45"/>
  <c r="D155" i="45"/>
  <c r="D161" i="45"/>
  <c r="D145" i="45"/>
  <c r="D175" i="45"/>
  <c r="D171" i="45"/>
  <c r="D158" i="45"/>
  <c r="D142" i="45"/>
  <c r="D164" i="45"/>
  <c r="D148" i="45"/>
  <c r="D162" i="45"/>
  <c r="D147" i="45"/>
  <c r="D166" i="45"/>
  <c r="D151" i="45"/>
  <c r="D176" i="45"/>
  <c r="D170" i="45"/>
  <c r="D165" i="45"/>
  <c r="D146" i="45"/>
  <c r="D174" i="45"/>
  <c r="D154" i="45"/>
  <c r="D160" i="45"/>
  <c r="D150" i="45"/>
  <c r="D173" i="45"/>
  <c r="D163" i="45"/>
  <c r="D167" i="45"/>
  <c r="D141" i="45"/>
  <c r="D159" i="45"/>
  <c r="D149" i="45"/>
  <c r="D143" i="45"/>
  <c r="D172" i="45"/>
  <c r="D144" i="45"/>
  <c r="D157" i="45"/>
  <c r="E40" i="45"/>
  <c r="E33" i="45"/>
  <c r="E32" i="45"/>
  <c r="E35" i="45"/>
  <c r="E38" i="45"/>
  <c r="E39" i="45"/>
  <c r="E30" i="45"/>
  <c r="E34" i="45"/>
  <c r="E29" i="45"/>
  <c r="E37" i="45"/>
  <c r="E36" i="45"/>
  <c r="E31" i="45"/>
  <c r="N136" i="45"/>
  <c r="N128" i="45"/>
  <c r="N120" i="45"/>
  <c r="N112" i="45"/>
  <c r="O137" i="45"/>
  <c r="O129" i="45"/>
  <c r="O121" i="45"/>
  <c r="O113" i="45"/>
  <c r="O131" i="45"/>
  <c r="O123" i="45"/>
  <c r="O115" i="45"/>
  <c r="O107" i="45"/>
  <c r="N116" i="45"/>
  <c r="N100" i="45"/>
  <c r="N101" i="45" s="1"/>
  <c r="N131" i="45"/>
  <c r="N123" i="45"/>
  <c r="N115" i="45"/>
  <c r="N107" i="45"/>
  <c r="N132" i="45"/>
  <c r="O132" i="45"/>
  <c r="O124" i="45"/>
  <c r="O116" i="45"/>
  <c r="O108" i="45"/>
  <c r="N124" i="45"/>
  <c r="N108" i="45"/>
  <c r="O133" i="45"/>
  <c r="O125" i="45"/>
  <c r="O117" i="45"/>
  <c r="O109" i="45"/>
  <c r="O126" i="45"/>
  <c r="O120" i="45"/>
  <c r="N117" i="45"/>
  <c r="O114" i="45"/>
  <c r="N129" i="45"/>
  <c r="N126" i="45"/>
  <c r="N114" i="45"/>
  <c r="O135" i="45"/>
  <c r="N111" i="45"/>
  <c r="O111" i="45"/>
  <c r="N138" i="45"/>
  <c r="O118" i="45"/>
  <c r="O130" i="45"/>
  <c r="N127" i="45"/>
  <c r="O112" i="45"/>
  <c r="O136" i="45"/>
  <c r="N133" i="45"/>
  <c r="N130" i="45"/>
  <c r="O127" i="45"/>
  <c r="N121" i="45"/>
  <c r="N118" i="45"/>
  <c r="N109" i="45"/>
  <c r="N110" i="45"/>
  <c r="O138" i="45"/>
  <c r="O134" i="45"/>
  <c r="N122" i="45"/>
  <c r="N134" i="45"/>
  <c r="O119" i="45"/>
  <c r="O122" i="45"/>
  <c r="N137" i="45"/>
  <c r="O110" i="45"/>
  <c r="O128" i="45"/>
  <c r="N119" i="45"/>
  <c r="N135" i="45"/>
  <c r="N113" i="45"/>
  <c r="N125" i="45"/>
  <c r="C173" i="45"/>
  <c r="C166" i="45"/>
  <c r="C150" i="45"/>
  <c r="C169" i="45"/>
  <c r="C153" i="45"/>
  <c r="C165" i="45"/>
  <c r="C149" i="45"/>
  <c r="C168" i="45"/>
  <c r="C152" i="45"/>
  <c r="C175" i="45"/>
  <c r="C171" i="45"/>
  <c r="C158" i="45"/>
  <c r="C142" i="45"/>
  <c r="C155" i="45"/>
  <c r="C161" i="45"/>
  <c r="C145" i="45"/>
  <c r="C172" i="45"/>
  <c r="C157" i="45"/>
  <c r="C162" i="45"/>
  <c r="C147" i="45"/>
  <c r="C156" i="45"/>
  <c r="C151" i="45"/>
  <c r="C141" i="45"/>
  <c r="C164" i="45"/>
  <c r="C160" i="45"/>
  <c r="C146" i="45"/>
  <c r="C143" i="45"/>
  <c r="C154" i="45"/>
  <c r="C163" i="45"/>
  <c r="C148" i="45"/>
  <c r="C176" i="45"/>
  <c r="C167" i="45"/>
  <c r="C174" i="45"/>
  <c r="C159" i="45"/>
  <c r="C170" i="45"/>
  <c r="C144" i="45"/>
  <c r="BG1" i="37"/>
  <c r="BF1" i="37"/>
  <c r="BE1" i="37"/>
  <c r="BD1" i="37"/>
  <c r="BC1" i="37"/>
  <c r="BB1" i="37"/>
  <c r="BA1" i="37"/>
  <c r="AV89" i="37"/>
  <c r="AV88" i="37"/>
  <c r="AV87" i="37"/>
  <c r="AV86" i="37"/>
  <c r="AV85" i="37"/>
  <c r="AV84" i="37"/>
  <c r="AV83" i="37"/>
  <c r="AV82" i="37"/>
  <c r="AV81" i="37"/>
  <c r="AV80" i="37"/>
  <c r="AV79" i="37"/>
  <c r="AV78" i="37"/>
  <c r="AV77" i="37"/>
  <c r="AV76" i="37"/>
  <c r="AV75" i="37"/>
  <c r="AV74" i="37"/>
  <c r="AV73" i="37"/>
  <c r="AV72" i="37"/>
  <c r="AV71" i="37"/>
  <c r="AV70" i="37"/>
  <c r="AV69" i="37"/>
  <c r="AV68" i="37"/>
  <c r="AV67" i="37"/>
  <c r="AV66" i="37"/>
  <c r="AV65" i="37"/>
  <c r="AV64" i="37"/>
  <c r="AV63" i="37"/>
  <c r="AV62" i="37"/>
  <c r="AV61" i="37"/>
  <c r="AV60" i="37"/>
  <c r="AV59" i="37"/>
  <c r="AV58" i="37"/>
  <c r="AV57" i="37"/>
  <c r="AV56" i="37"/>
  <c r="AV55" i="37"/>
  <c r="AV54" i="37"/>
  <c r="AV53" i="37"/>
  <c r="AV52" i="37"/>
  <c r="AV51" i="37"/>
  <c r="AV50" i="37"/>
  <c r="AV49" i="37"/>
  <c r="AV48" i="37"/>
  <c r="AV47" i="37"/>
  <c r="AV46" i="37"/>
  <c r="AV45" i="37"/>
  <c r="AV44" i="37"/>
  <c r="AV43" i="37"/>
  <c r="AV42" i="37"/>
  <c r="AV41" i="37"/>
  <c r="AV40" i="37"/>
  <c r="AV39" i="37"/>
  <c r="AV38" i="37"/>
  <c r="AV37" i="37"/>
  <c r="AV36" i="37"/>
  <c r="AV35" i="37"/>
  <c r="AV34" i="37"/>
  <c r="AV33" i="37"/>
  <c r="AV32" i="37"/>
  <c r="AV31" i="37"/>
  <c r="AV30" i="37"/>
  <c r="AV29" i="37"/>
  <c r="AV28" i="37"/>
  <c r="AV27" i="37"/>
  <c r="AV26" i="37"/>
  <c r="AV25" i="37"/>
  <c r="AV24" i="37"/>
  <c r="AV23" i="37"/>
  <c r="AV22" i="37"/>
  <c r="AV18" i="37"/>
  <c r="AU18" i="37"/>
  <c r="AM17" i="37"/>
  <c r="AL17" i="37"/>
  <c r="AK17" i="37"/>
  <c r="AI17" i="37"/>
  <c r="AJ17" i="37" s="1"/>
  <c r="C50" i="46" l="1"/>
  <c r="E50" i="46"/>
  <c r="F50" i="46"/>
  <c r="G50" i="46"/>
  <c r="D50" i="46"/>
  <c r="AY4" i="46" s="1"/>
  <c r="X131" i="45"/>
  <c r="X115" i="45"/>
  <c r="X123" i="45"/>
  <c r="X114" i="45"/>
  <c r="X133" i="45"/>
  <c r="X138" i="45"/>
  <c r="X120" i="45"/>
  <c r="X130" i="45"/>
  <c r="X136" i="45"/>
  <c r="X113" i="45"/>
  <c r="X129" i="45"/>
  <c r="X117" i="45"/>
  <c r="X132" i="45"/>
  <c r="X119" i="45"/>
  <c r="X128" i="45"/>
  <c r="X112" i="45"/>
  <c r="X118" i="45"/>
  <c r="X126" i="45"/>
  <c r="X122" i="45"/>
  <c r="X121" i="45"/>
  <c r="X109" i="45"/>
  <c r="X116" i="45"/>
  <c r="X137" i="45"/>
  <c r="X107" i="45"/>
  <c r="X125" i="45"/>
  <c r="X108" i="45"/>
  <c r="X111" i="45"/>
  <c r="X134" i="45"/>
  <c r="X135" i="45"/>
  <c r="X124" i="45"/>
  <c r="X127" i="45"/>
  <c r="N68" i="45"/>
  <c r="N60" i="45"/>
  <c r="O63" i="45"/>
  <c r="N63" i="45"/>
  <c r="N64" i="45"/>
  <c r="O64" i="45"/>
  <c r="N58" i="45"/>
  <c r="O61" i="45"/>
  <c r="O68" i="45"/>
  <c r="N61" i="45"/>
  <c r="O58" i="45"/>
  <c r="O65" i="45"/>
  <c r="O69" i="45"/>
  <c r="O62" i="45"/>
  <c r="O59" i="45"/>
  <c r="N69" i="45"/>
  <c r="N62" i="45"/>
  <c r="N59" i="45"/>
  <c r="N65" i="45"/>
  <c r="N70" i="45"/>
  <c r="O66" i="45"/>
  <c r="O60" i="45"/>
  <c r="N66" i="45"/>
  <c r="O67" i="45"/>
  <c r="N50" i="45"/>
  <c r="N51" i="45" s="1"/>
  <c r="O70" i="45"/>
  <c r="O57" i="45"/>
  <c r="N57" i="45"/>
  <c r="N67" i="45"/>
  <c r="X110" i="45"/>
  <c r="N20" i="45"/>
  <c r="O23" i="45"/>
  <c r="N23" i="45"/>
  <c r="N24" i="45"/>
  <c r="O24" i="45"/>
  <c r="O25" i="45"/>
  <c r="N22" i="45"/>
  <c r="O26" i="45"/>
  <c r="O21" i="45"/>
  <c r="N25" i="45"/>
  <c r="N26" i="45"/>
  <c r="N21" i="45"/>
  <c r="N13" i="45"/>
  <c r="O22" i="45"/>
  <c r="O20" i="45"/>
  <c r="N139" i="45"/>
  <c r="AI30" i="37"/>
  <c r="AJ30" i="37" s="1"/>
  <c r="AI51" i="37"/>
  <c r="AJ51" i="37" s="1"/>
  <c r="AI67" i="37"/>
  <c r="AJ67" i="37" s="1"/>
  <c r="AI52" i="37"/>
  <c r="AJ52" i="37" s="1"/>
  <c r="AI68" i="37"/>
  <c r="AJ68" i="37" s="1"/>
  <c r="AI148" i="37"/>
  <c r="AJ148" i="37" s="1"/>
  <c r="AI28" i="37"/>
  <c r="AJ28" i="37" s="1"/>
  <c r="AI87" i="37"/>
  <c r="AJ87" i="37" s="1"/>
  <c r="AI149" i="37"/>
  <c r="AJ149" i="37" s="1"/>
  <c r="AI85" i="37"/>
  <c r="AJ85" i="37" s="1"/>
  <c r="AI150" i="37"/>
  <c r="AJ150" i="37" s="1"/>
  <c r="AI66" i="37"/>
  <c r="AJ66" i="37" s="1"/>
  <c r="AI26" i="37"/>
  <c r="AJ26" i="37" s="1"/>
  <c r="AI25" i="37"/>
  <c r="AJ25" i="37" s="1"/>
  <c r="AI49" i="37"/>
  <c r="AJ49" i="37" s="1"/>
  <c r="AI179" i="37"/>
  <c r="AJ179" i="37" s="1"/>
  <c r="AI29" i="37"/>
  <c r="AJ29" i="37" s="1"/>
  <c r="AI27" i="37"/>
  <c r="AJ27" i="37" s="1"/>
  <c r="AI180" i="37"/>
  <c r="AJ180" i="37" s="1"/>
  <c r="AI31" i="37"/>
  <c r="AJ31" i="37" s="1"/>
  <c r="AI181" i="37"/>
  <c r="AJ181" i="37" s="1"/>
  <c r="AI32" i="37"/>
  <c r="AJ32" i="37" s="1"/>
  <c r="AI50" i="37"/>
  <c r="AJ50" i="37" s="1"/>
  <c r="AI86" i="37"/>
  <c r="AJ86" i="37" s="1"/>
  <c r="AQ17" i="37"/>
  <c r="AO17" i="37"/>
  <c r="AY3" i="46" l="1"/>
  <c r="AY5" i="46"/>
  <c r="N71" i="45"/>
  <c r="X139" i="45"/>
  <c r="N14" i="45"/>
  <c r="X63" i="45"/>
  <c r="X64" i="45"/>
  <c r="X68" i="45"/>
  <c r="X61" i="45"/>
  <c r="X62" i="45"/>
  <c r="X70" i="45"/>
  <c r="X65" i="45"/>
  <c r="X66" i="45"/>
  <c r="X69" i="45"/>
  <c r="X67" i="45"/>
  <c r="X57" i="45"/>
  <c r="X60" i="45"/>
  <c r="X59" i="45"/>
  <c r="X58" i="45"/>
  <c r="AO179" i="37"/>
  <c r="AQ66" i="37"/>
  <c r="AO66" i="37"/>
  <c r="AQ50" i="37"/>
  <c r="AO50" i="37"/>
  <c r="AO28" i="37"/>
  <c r="AO32" i="37"/>
  <c r="AO148" i="37"/>
  <c r="AO149" i="37"/>
  <c r="AO25" i="37"/>
  <c r="AQ67" i="37"/>
  <c r="AO67" i="37"/>
  <c r="AO26" i="37"/>
  <c r="AO85" i="37"/>
  <c r="AQ85" i="37"/>
  <c r="AO87" i="37"/>
  <c r="AQ87" i="37"/>
  <c r="AO68" i="37"/>
  <c r="AQ68" i="37"/>
  <c r="AO52" i="37"/>
  <c r="AQ52" i="37"/>
  <c r="AQ51" i="37"/>
  <c r="AO51" i="37"/>
  <c r="AQ49" i="37"/>
  <c r="AO49" i="37"/>
  <c r="AO150" i="37"/>
  <c r="AO86" i="37"/>
  <c r="AQ86" i="37"/>
  <c r="AO181" i="37"/>
  <c r="AO31" i="37"/>
  <c r="AO180" i="37"/>
  <c r="AO27" i="37"/>
  <c r="AO29" i="37"/>
  <c r="AO30" i="37"/>
  <c r="BL6" i="43" a="1"/>
  <c r="BL6" i="43" s="1"/>
  <c r="AK64" i="43"/>
  <c r="Y52" i="43"/>
  <c r="M36" i="43"/>
  <c r="A29" i="43"/>
  <c r="AF10" i="39"/>
  <c r="AF11" i="39"/>
  <c r="AF12" i="39"/>
  <c r="AF13" i="39"/>
  <c r="AF14" i="39"/>
  <c r="AF15" i="39"/>
  <c r="AF16" i="39"/>
  <c r="AF17" i="39"/>
  <c r="AF18" i="39"/>
  <c r="AF19" i="39"/>
  <c r="AF20" i="39"/>
  <c r="AF61" i="39"/>
  <c r="AF62" i="39"/>
  <c r="AF63" i="39"/>
  <c r="AF64" i="39"/>
  <c r="AF65" i="39"/>
  <c r="AF66" i="39"/>
  <c r="AF67" i="39"/>
  <c r="AF68" i="39"/>
  <c r="AF69" i="39"/>
  <c r="AF70" i="39"/>
  <c r="AF71" i="39"/>
  <c r="AF72" i="39"/>
  <c r="AF73" i="39"/>
  <c r="AF74" i="39"/>
  <c r="AF75" i="39"/>
  <c r="AF76" i="39"/>
  <c r="AF116" i="39"/>
  <c r="AF117" i="39"/>
  <c r="AF118" i="39"/>
  <c r="AF119" i="39"/>
  <c r="AF120" i="39"/>
  <c r="AF121" i="39"/>
  <c r="AF122" i="39"/>
  <c r="AF123" i="39"/>
  <c r="AF124" i="39"/>
  <c r="BB7" i="39"/>
  <c r="BB6" i="39" a="1"/>
  <c r="BB6" i="39" s="1"/>
  <c r="BB7" i="18"/>
  <c r="BB6" i="18" a="1"/>
  <c r="BB6" i="18" s="1"/>
  <c r="A1" i="18"/>
  <c r="O147" i="18"/>
  <c r="O146" i="18"/>
  <c r="Q145" i="18"/>
  <c r="Q144" i="18"/>
  <c r="Q143" i="18"/>
  <c r="Q142" i="18"/>
  <c r="Q141" i="18"/>
  <c r="Q140" i="18"/>
  <c r="Q139" i="18"/>
  <c r="Q138" i="18"/>
  <c r="AF10" i="22"/>
  <c r="AF11" i="22"/>
  <c r="AF12" i="22"/>
  <c r="AF13" i="22"/>
  <c r="AF14" i="22"/>
  <c r="AF15" i="22"/>
  <c r="AF16" i="22"/>
  <c r="AF17" i="22"/>
  <c r="AF18" i="22"/>
  <c r="AF19" i="22"/>
  <c r="AF20" i="22"/>
  <c r="AF34" i="22"/>
  <c r="AF35" i="22"/>
  <c r="AF36" i="22"/>
  <c r="AF37" i="22"/>
  <c r="AF38" i="22"/>
  <c r="AF39" i="22"/>
  <c r="AF40" i="22"/>
  <c r="AF41" i="22"/>
  <c r="AF42" i="22"/>
  <c r="AF43" i="22"/>
  <c r="AF44" i="22"/>
  <c r="AF45" i="22"/>
  <c r="AF46" i="22"/>
  <c r="AF47" i="22"/>
  <c r="AF48" i="22"/>
  <c r="AF60" i="22"/>
  <c r="AF61" i="22"/>
  <c r="AF62" i="22"/>
  <c r="AF63" i="22"/>
  <c r="AF64" i="22"/>
  <c r="AF65" i="22"/>
  <c r="AF66" i="22"/>
  <c r="AF67" i="22"/>
  <c r="AF68" i="22"/>
  <c r="BB7" i="22"/>
  <c r="BB6" i="22" a="1"/>
  <c r="BB6" i="22" s="1"/>
  <c r="A1" i="22"/>
  <c r="BB7" i="42"/>
  <c r="BB6" i="42" a="1"/>
  <c r="BB6" i="42" s="1"/>
  <c r="A1" i="42"/>
  <c r="AF10" i="42"/>
  <c r="AF11" i="42"/>
  <c r="AF12" i="42"/>
  <c r="AF13" i="42"/>
  <c r="AF14" i="42"/>
  <c r="AF15" i="42"/>
  <c r="AF16" i="42"/>
  <c r="AF17" i="42"/>
  <c r="AF18" i="42"/>
  <c r="AF19" i="42"/>
  <c r="AF20" i="42"/>
  <c r="AF27" i="42"/>
  <c r="AF28" i="42"/>
  <c r="AF29" i="42"/>
  <c r="AF30" i="42"/>
  <c r="AF31" i="42"/>
  <c r="AF32" i="42"/>
  <c r="AF33" i="42"/>
  <c r="AF34" i="42"/>
  <c r="AF35" i="42"/>
  <c r="AF36" i="42"/>
  <c r="AF37" i="42"/>
  <c r="AF38" i="42"/>
  <c r="AF39" i="42"/>
  <c r="AF40" i="42"/>
  <c r="AF41" i="42"/>
  <c r="AF49" i="42"/>
  <c r="AF50" i="42"/>
  <c r="AF51" i="42"/>
  <c r="AF52" i="42"/>
  <c r="AF53" i="42"/>
  <c r="AF54" i="42"/>
  <c r="AF55" i="42"/>
  <c r="AD134" i="39"/>
  <c r="AC134" i="39"/>
  <c r="AB134" i="39"/>
  <c r="AA134" i="39"/>
  <c r="Z134" i="39"/>
  <c r="Y134" i="39"/>
  <c r="X134" i="39"/>
  <c r="W134" i="39"/>
  <c r="AB124" i="39"/>
  <c r="AB120" i="39"/>
  <c r="AB111" i="39"/>
  <c r="AB107" i="39"/>
  <c r="AB108" i="39" s="1"/>
  <c r="AB109" i="39" s="1"/>
  <c r="AB110" i="39" s="1"/>
  <c r="AB98" i="39"/>
  <c r="AB94" i="39"/>
  <c r="AB85" i="39"/>
  <c r="AB81" i="39"/>
  <c r="AB82" i="39" s="1"/>
  <c r="AB83" i="39" s="1"/>
  <c r="AB84" i="39" s="1"/>
  <c r="Y80" i="39"/>
  <c r="X79" i="39"/>
  <c r="X77" i="39"/>
  <c r="Z76" i="39"/>
  <c r="X76" i="39"/>
  <c r="W76" i="39"/>
  <c r="Z75" i="39"/>
  <c r="X75" i="39"/>
  <c r="W75" i="39"/>
  <c r="Z74" i="39"/>
  <c r="X74" i="39"/>
  <c r="W74" i="39"/>
  <c r="Z73" i="39"/>
  <c r="AD28" i="39" s="1"/>
  <c r="X73" i="39"/>
  <c r="W73" i="39"/>
  <c r="W71" i="39" a="1"/>
  <c r="W71" i="39" s="1"/>
  <c r="Y66" i="39"/>
  <c r="AD2" i="39"/>
  <c r="AC2" i="39"/>
  <c r="AB2" i="39"/>
  <c r="AA2" i="39"/>
  <c r="Z2" i="39"/>
  <c r="Y2" i="39"/>
  <c r="X2" i="39"/>
  <c r="W2" i="39"/>
  <c r="AD1" i="39"/>
  <c r="AC1" i="39"/>
  <c r="AB1" i="39"/>
  <c r="AA1" i="39"/>
  <c r="Y1" i="39"/>
  <c r="X1" i="39"/>
  <c r="W1" i="39"/>
  <c r="AD134" i="18"/>
  <c r="AC134" i="18"/>
  <c r="AB134" i="18"/>
  <c r="AA134" i="18"/>
  <c r="Z134" i="18"/>
  <c r="Y134" i="18"/>
  <c r="X134" i="18"/>
  <c r="W134" i="18"/>
  <c r="AB124" i="18"/>
  <c r="AB120" i="18"/>
  <c r="AC120" i="18" s="1"/>
  <c r="AB111" i="18"/>
  <c r="AB107" i="18"/>
  <c r="AB108" i="18" s="1"/>
  <c r="AB109" i="18" s="1"/>
  <c r="AB110" i="18" s="1"/>
  <c r="AB98" i="18"/>
  <c r="AB94" i="18"/>
  <c r="AB95" i="18" s="1"/>
  <c r="AB96" i="18" s="1"/>
  <c r="AB97" i="18" s="1"/>
  <c r="AB85" i="18"/>
  <c r="AB81" i="18"/>
  <c r="AB82" i="18" s="1"/>
  <c r="AB83" i="18" s="1"/>
  <c r="AB84" i="18" s="1"/>
  <c r="Y80" i="18"/>
  <c r="X79" i="18"/>
  <c r="X77" i="18"/>
  <c r="Z76" i="18"/>
  <c r="X76" i="18"/>
  <c r="W76" i="18"/>
  <c r="Z75" i="18"/>
  <c r="X75" i="18"/>
  <c r="W75" i="18"/>
  <c r="Z74" i="18"/>
  <c r="X74" i="18"/>
  <c r="W74" i="18"/>
  <c r="Z73" i="18"/>
  <c r="AD28" i="18" s="1"/>
  <c r="X73" i="18"/>
  <c r="W73" i="18"/>
  <c r="W71" i="18" a="1"/>
  <c r="W71" i="18" s="1"/>
  <c r="Y66" i="18"/>
  <c r="AD2" i="18"/>
  <c r="AC2" i="18"/>
  <c r="AB2" i="18"/>
  <c r="AA2" i="18"/>
  <c r="Z2" i="18"/>
  <c r="Y2" i="18"/>
  <c r="X2" i="18"/>
  <c r="W2" i="18"/>
  <c r="AD1" i="18"/>
  <c r="AC1" i="18"/>
  <c r="AB1" i="18"/>
  <c r="AA1" i="18"/>
  <c r="Y1" i="18"/>
  <c r="X1" i="18"/>
  <c r="W1" i="18"/>
  <c r="AD134" i="22"/>
  <c r="AC134" i="22"/>
  <c r="AB134" i="22"/>
  <c r="AA134" i="22"/>
  <c r="Z134" i="22"/>
  <c r="Y134" i="22"/>
  <c r="X134" i="22"/>
  <c r="W134" i="22"/>
  <c r="AB124" i="22"/>
  <c r="AB120" i="22"/>
  <c r="AB121" i="22" s="1"/>
  <c r="AB122" i="22" s="1"/>
  <c r="AB123" i="22" s="1"/>
  <c r="AB111" i="22"/>
  <c r="AB107" i="22"/>
  <c r="AB108" i="22" s="1"/>
  <c r="AB109" i="22" s="1"/>
  <c r="AB110" i="22" s="1"/>
  <c r="AB98" i="22"/>
  <c r="AB94" i="22"/>
  <c r="AB95" i="22" s="1"/>
  <c r="AB96" i="22" s="1"/>
  <c r="AB97" i="22" s="1"/>
  <c r="AB85" i="22"/>
  <c r="AB81" i="22"/>
  <c r="AB82" i="22" s="1"/>
  <c r="AB83" i="22" s="1"/>
  <c r="AB84" i="22" s="1"/>
  <c r="AC81" i="22" s="1"/>
  <c r="Y80" i="22"/>
  <c r="X79" i="22"/>
  <c r="X77" i="22"/>
  <c r="Z76" i="22"/>
  <c r="X76" i="22"/>
  <c r="W76" i="22"/>
  <c r="Z75" i="22"/>
  <c r="X75" i="22"/>
  <c r="W75" i="22"/>
  <c r="Z74" i="22"/>
  <c r="X74" i="22"/>
  <c r="W74" i="22"/>
  <c r="Z73" i="22"/>
  <c r="AD28" i="22" s="1"/>
  <c r="X73" i="22"/>
  <c r="W73" i="22"/>
  <c r="W71" i="22" a="1"/>
  <c r="W71" i="22" s="1"/>
  <c r="Y66" i="22"/>
  <c r="AD2" i="22"/>
  <c r="AC2" i="22"/>
  <c r="AB2" i="22"/>
  <c r="AA2" i="22"/>
  <c r="Z2" i="22"/>
  <c r="Y2" i="22"/>
  <c r="X2" i="22"/>
  <c r="W2" i="22"/>
  <c r="AD1" i="22"/>
  <c r="AC1" i="22"/>
  <c r="AB1" i="22"/>
  <c r="AA1" i="22"/>
  <c r="Y1" i="22"/>
  <c r="X1" i="22"/>
  <c r="W1" i="22"/>
  <c r="AD134" i="42"/>
  <c r="AC134" i="42"/>
  <c r="AB134" i="42"/>
  <c r="AA134" i="42"/>
  <c r="Z134" i="42"/>
  <c r="Y134" i="42"/>
  <c r="X134" i="42"/>
  <c r="W134" i="42"/>
  <c r="AB124" i="42"/>
  <c r="AB120" i="42"/>
  <c r="AB111" i="42"/>
  <c r="AB107" i="42"/>
  <c r="AB108" i="42" s="1"/>
  <c r="AB109" i="42" s="1"/>
  <c r="AB110" i="42" s="1"/>
  <c r="AB98" i="42"/>
  <c r="AB94" i="42"/>
  <c r="AB95" i="42" s="1"/>
  <c r="AB96" i="42" s="1"/>
  <c r="AB97" i="42" s="1"/>
  <c r="AB85" i="42"/>
  <c r="AB81" i="42"/>
  <c r="AB82" i="42" s="1"/>
  <c r="AB83" i="42" s="1"/>
  <c r="AB84" i="42" s="1"/>
  <c r="AC81" i="42" s="1"/>
  <c r="Y80" i="42"/>
  <c r="X79" i="42"/>
  <c r="X77" i="42"/>
  <c r="Z76" i="42"/>
  <c r="X76" i="42"/>
  <c r="W76" i="42"/>
  <c r="Z75" i="42"/>
  <c r="X75" i="42"/>
  <c r="W75" i="42"/>
  <c r="Z74" i="42"/>
  <c r="X74" i="42"/>
  <c r="W74" i="42"/>
  <c r="Z73" i="42"/>
  <c r="X73" i="42"/>
  <c r="W73" i="42"/>
  <c r="W71" i="42" a="1"/>
  <c r="W71" i="42" s="1"/>
  <c r="Y66" i="42"/>
  <c r="AD28" i="42"/>
  <c r="AD2" i="42"/>
  <c r="AC2" i="42"/>
  <c r="AB2" i="42"/>
  <c r="AA2" i="42"/>
  <c r="Z2" i="42"/>
  <c r="Y2" i="42"/>
  <c r="X2" i="42"/>
  <c r="W2" i="42"/>
  <c r="AD1" i="42"/>
  <c r="AC1" i="42"/>
  <c r="AB1" i="42"/>
  <c r="AA1" i="42"/>
  <c r="Y1" i="42"/>
  <c r="X1" i="42"/>
  <c r="W1" i="42"/>
  <c r="AC120" i="39" l="1"/>
  <c r="AC94" i="39"/>
  <c r="AA94" i="39" s="1"/>
  <c r="AC120" i="42"/>
  <c r="AA120" i="42" s="1"/>
  <c r="X25" i="45"/>
  <c r="X26" i="45"/>
  <c r="X24" i="45"/>
  <c r="X22" i="45"/>
  <c r="X21" i="45"/>
  <c r="X20" i="45"/>
  <c r="X23" i="45"/>
  <c r="P137" i="45"/>
  <c r="Q137" i="45" s="1"/>
  <c r="P129" i="45"/>
  <c r="Q129" i="45" s="1"/>
  <c r="P121" i="45"/>
  <c r="Q121" i="45" s="1"/>
  <c r="P113" i="45"/>
  <c r="Q113" i="45" s="1"/>
  <c r="P117" i="45"/>
  <c r="Q117" i="45" s="1"/>
  <c r="P132" i="45"/>
  <c r="Q132" i="45" s="1"/>
  <c r="P124" i="45"/>
  <c r="Q124" i="45" s="1"/>
  <c r="P116" i="45"/>
  <c r="Q116" i="45" s="1"/>
  <c r="P108" i="45"/>
  <c r="Q108" i="45" s="1"/>
  <c r="P133" i="45"/>
  <c r="Q133" i="45" s="1"/>
  <c r="P125" i="45"/>
  <c r="Q125" i="45" s="1"/>
  <c r="P109" i="45"/>
  <c r="Q109" i="45" s="1"/>
  <c r="P111" i="45"/>
  <c r="Q111" i="45" s="1"/>
  <c r="P138" i="45"/>
  <c r="Q138" i="45" s="1"/>
  <c r="P135" i="45"/>
  <c r="Q135" i="45" s="1"/>
  <c r="P127" i="45"/>
  <c r="Q127" i="45" s="1"/>
  <c r="P136" i="45"/>
  <c r="Q136" i="45" s="1"/>
  <c r="P130" i="45"/>
  <c r="Q130" i="45" s="1"/>
  <c r="P112" i="45"/>
  <c r="Q112" i="45" s="1"/>
  <c r="P134" i="45"/>
  <c r="Q134" i="45" s="1"/>
  <c r="P120" i="45"/>
  <c r="Q120" i="45" s="1"/>
  <c r="P123" i="45"/>
  <c r="Q123" i="45" s="1"/>
  <c r="P119" i="45"/>
  <c r="Q119" i="45" s="1"/>
  <c r="P128" i="45"/>
  <c r="Q128" i="45" s="1"/>
  <c r="P126" i="45"/>
  <c r="Q126" i="45" s="1"/>
  <c r="P115" i="45"/>
  <c r="Q115" i="45" s="1"/>
  <c r="P107" i="45"/>
  <c r="P122" i="45"/>
  <c r="Q122" i="45" s="1"/>
  <c r="P131" i="45"/>
  <c r="Q131" i="45" s="1"/>
  <c r="P118" i="45"/>
  <c r="Q118" i="45" s="1"/>
  <c r="P114" i="45"/>
  <c r="Q114" i="45" s="1"/>
  <c r="P110" i="45"/>
  <c r="Q110" i="45" s="1"/>
  <c r="X71" i="45"/>
  <c r="AC107" i="42"/>
  <c r="AB95" i="39"/>
  <c r="AB96" i="39" s="1"/>
  <c r="AB97" i="39" s="1"/>
  <c r="AD94" i="39" s="1"/>
  <c r="AC95" i="39" s="1"/>
  <c r="AB121" i="39"/>
  <c r="AB122" i="39" s="1"/>
  <c r="AB123" i="39" s="1"/>
  <c r="AD120" i="39" s="1"/>
  <c r="AC121" i="39" s="1"/>
  <c r="AC107" i="39"/>
  <c r="AD107" i="39" s="1"/>
  <c r="AC108" i="39" s="1"/>
  <c r="AA108" i="39" s="1"/>
  <c r="X108" i="39" s="1" a="1"/>
  <c r="X108" i="39" s="1"/>
  <c r="AC81" i="39"/>
  <c r="AA120" i="39"/>
  <c r="AB121" i="18"/>
  <c r="AB122" i="18" s="1"/>
  <c r="AB123" i="18" s="1"/>
  <c r="AD120" i="18" s="1"/>
  <c r="AC121" i="18" s="1"/>
  <c r="AA120" i="18"/>
  <c r="AC81" i="18"/>
  <c r="AC94" i="18"/>
  <c r="AC107" i="18"/>
  <c r="AC94" i="22"/>
  <c r="AD94" i="22" s="1"/>
  <c r="AC95" i="22" s="1"/>
  <c r="AA81" i="22"/>
  <c r="X81" i="22" s="1" a="1"/>
  <c r="X81" i="22" s="1"/>
  <c r="AD81" i="22"/>
  <c r="AC82" i="22" s="1"/>
  <c r="AC107" i="22"/>
  <c r="AC120" i="22"/>
  <c r="AA81" i="42"/>
  <c r="X81" i="42" s="1" a="1"/>
  <c r="X81" i="42" s="1"/>
  <c r="AD81" i="42"/>
  <c r="AC82" i="42" s="1"/>
  <c r="AC94" i="42"/>
  <c r="AB121" i="42"/>
  <c r="AB122" i="42" s="1"/>
  <c r="AB123" i="42" s="1"/>
  <c r="AD120" i="42" s="1"/>
  <c r="AC121" i="42" s="1"/>
  <c r="AD108" i="39" l="1"/>
  <c r="AC109" i="39" s="1"/>
  <c r="P69" i="45"/>
  <c r="Q69" i="45" s="1"/>
  <c r="P61" i="45"/>
  <c r="Q61" i="45" s="1"/>
  <c r="P65" i="45"/>
  <c r="Q65" i="45" s="1"/>
  <c r="P57" i="45"/>
  <c r="P64" i="45"/>
  <c r="Q64" i="45" s="1"/>
  <c r="P58" i="45"/>
  <c r="Q58" i="45" s="1"/>
  <c r="P68" i="45"/>
  <c r="Q68" i="45" s="1"/>
  <c r="P62" i="45"/>
  <c r="Q62" i="45" s="1"/>
  <c r="P59" i="45"/>
  <c r="Q59" i="45" s="1"/>
  <c r="P66" i="45"/>
  <c r="Q66" i="45" s="1"/>
  <c r="P60" i="45"/>
  <c r="Q60" i="45" s="1"/>
  <c r="P63" i="45"/>
  <c r="Q63" i="45" s="1"/>
  <c r="P67" i="45"/>
  <c r="Q67" i="45" s="1"/>
  <c r="P70" i="45"/>
  <c r="Q70" i="45" s="1"/>
  <c r="X27" i="45"/>
  <c r="P139" i="45"/>
  <c r="Q107" i="45"/>
  <c r="AA107" i="39"/>
  <c r="AA94" i="22"/>
  <c r="AD107" i="42"/>
  <c r="AC108" i="42" s="1"/>
  <c r="AA107" i="42"/>
  <c r="AD95" i="39"/>
  <c r="AC96" i="39" s="1"/>
  <c r="AA95" i="39"/>
  <c r="X95" i="39" s="1" a="1"/>
  <c r="X95" i="39" s="1"/>
  <c r="AD121" i="39"/>
  <c r="AC122" i="39" s="1"/>
  <c r="AA121" i="39"/>
  <c r="X121" i="39" s="1" a="1"/>
  <c r="X121" i="39" s="1"/>
  <c r="AD109" i="39"/>
  <c r="AC110" i="39" s="1"/>
  <c r="AA109" i="39"/>
  <c r="X109" i="39" s="1" a="1"/>
  <c r="X109" i="39" s="1"/>
  <c r="AD96" i="39"/>
  <c r="AC97" i="39" s="1"/>
  <c r="AA96" i="39"/>
  <c r="X96" i="39" s="1" a="1"/>
  <c r="X96" i="39" s="1"/>
  <c r="AA81" i="39"/>
  <c r="X81" i="39" s="1" a="1"/>
  <c r="X81" i="39" s="1"/>
  <c r="AD81" i="39"/>
  <c r="AC82" i="39" s="1"/>
  <c r="AD121" i="18"/>
  <c r="AC122" i="18" s="1"/>
  <c r="AA121" i="18"/>
  <c r="X121" i="18" s="1" a="1"/>
  <c r="X121" i="18" s="1"/>
  <c r="AD94" i="18"/>
  <c r="AC95" i="18" s="1"/>
  <c r="AA94" i="18"/>
  <c r="AA81" i="18"/>
  <c r="X81" i="18" s="1" a="1"/>
  <c r="X81" i="18" s="1"/>
  <c r="AD81" i="18"/>
  <c r="AC82" i="18" s="1"/>
  <c r="AD107" i="18"/>
  <c r="AC108" i="18" s="1"/>
  <c r="AA107" i="18"/>
  <c r="AD120" i="22"/>
  <c r="AC121" i="22" s="1"/>
  <c r="AA120" i="22"/>
  <c r="AA107" i="22"/>
  <c r="AD107" i="22"/>
  <c r="AC108" i="22" s="1"/>
  <c r="AD82" i="22"/>
  <c r="AC83" i="22" s="1"/>
  <c r="AA82" i="22"/>
  <c r="X82" i="22" s="1" a="1"/>
  <c r="X82" i="22" s="1"/>
  <c r="AD95" i="22"/>
  <c r="AC96" i="22" s="1"/>
  <c r="AA95" i="22"/>
  <c r="X95" i="22" s="1" a="1"/>
  <c r="X95" i="22" s="1"/>
  <c r="Y81" i="22" a="1"/>
  <c r="Y81" i="22" s="1"/>
  <c r="W81" i="22" s="1"/>
  <c r="AA121" i="42"/>
  <c r="X121" i="42" s="1" a="1"/>
  <c r="X121" i="42" s="1"/>
  <c r="AD121" i="42"/>
  <c r="AC122" i="42" s="1"/>
  <c r="AA94" i="42"/>
  <c r="AD94" i="42"/>
  <c r="AC95" i="42" s="1"/>
  <c r="AA82" i="42"/>
  <c r="X82" i="42" s="1" a="1"/>
  <c r="X82" i="42" s="1"/>
  <c r="Y82" i="42" s="1" a="1"/>
  <c r="Y82" i="42" s="1"/>
  <c r="W82" i="42" s="1"/>
  <c r="Z82" i="42" s="1"/>
  <c r="AD82" i="42"/>
  <c r="AC83" i="42" s="1"/>
  <c r="Y81" i="42" a="1"/>
  <c r="Y81" i="42" s="1"/>
  <c r="W81" i="42" s="1"/>
  <c r="P21" i="45" l="1"/>
  <c r="Q21" i="45" s="1"/>
  <c r="P24" i="45"/>
  <c r="Q24" i="45" s="1"/>
  <c r="P25" i="45"/>
  <c r="Q25" i="45" s="1"/>
  <c r="P22" i="45"/>
  <c r="Q22" i="45" s="1"/>
  <c r="P26" i="45"/>
  <c r="Q26" i="45" s="1"/>
  <c r="P23" i="45"/>
  <c r="Q23" i="45" s="1"/>
  <c r="P20" i="45"/>
  <c r="P71" i="45"/>
  <c r="Q57" i="45"/>
  <c r="AD108" i="42"/>
  <c r="AC109" i="42" s="1"/>
  <c r="AA108" i="42"/>
  <c r="X108" i="42" s="1" a="1"/>
  <c r="X108" i="42" s="1"/>
  <c r="Y81" i="39" a="1"/>
  <c r="Y81" i="39" s="1"/>
  <c r="W81" i="39" s="1"/>
  <c r="AD122" i="39"/>
  <c r="AC123" i="39" s="1"/>
  <c r="AA122" i="39"/>
  <c r="X122" i="39" s="1" a="1"/>
  <c r="X122" i="39" s="1"/>
  <c r="AD82" i="39"/>
  <c r="AC83" i="39" s="1"/>
  <c r="AA82" i="39"/>
  <c r="X82" i="39" s="1" a="1"/>
  <c r="X82" i="39" s="1"/>
  <c r="Y82" i="39" s="1" a="1"/>
  <c r="Y82" i="39" s="1"/>
  <c r="W82" i="39" s="1"/>
  <c r="Z82" i="39" s="1"/>
  <c r="AD97" i="39"/>
  <c r="AC98" i="39" s="1"/>
  <c r="AA97" i="39"/>
  <c r="X97" i="39" s="1" a="1"/>
  <c r="X97" i="39" s="1"/>
  <c r="AD110" i="39"/>
  <c r="AC111" i="39" s="1"/>
  <c r="AA110" i="39"/>
  <c r="X110" i="39" s="1" a="1"/>
  <c r="X110" i="39" s="1"/>
  <c r="AA95" i="18"/>
  <c r="X95" i="18" s="1" a="1"/>
  <c r="X95" i="18" s="1"/>
  <c r="AD95" i="18"/>
  <c r="AC96" i="18" s="1"/>
  <c r="AA122" i="18"/>
  <c r="X122" i="18" s="1" a="1"/>
  <c r="X122" i="18" s="1"/>
  <c r="AD122" i="18"/>
  <c r="AC123" i="18" s="1"/>
  <c r="AD108" i="18"/>
  <c r="AC109" i="18" s="1"/>
  <c r="AA108" i="18"/>
  <c r="X108" i="18" s="1" a="1"/>
  <c r="X108" i="18" s="1"/>
  <c r="AA82" i="18"/>
  <c r="X82" i="18" s="1" a="1"/>
  <c r="X82" i="18" s="1"/>
  <c r="Y82" i="18" s="1" a="1"/>
  <c r="Y82" i="18" s="1"/>
  <c r="W82" i="18" s="1"/>
  <c r="Z82" i="18" s="1"/>
  <c r="AD82" i="18"/>
  <c r="AC83" i="18" s="1"/>
  <c r="Y81" i="18" a="1"/>
  <c r="Y81" i="18" s="1"/>
  <c r="W81" i="18" s="1"/>
  <c r="Y82" i="22" a="1"/>
  <c r="Y82" i="22" s="1"/>
  <c r="W82" i="22" s="1"/>
  <c r="Z82" i="22" s="1"/>
  <c r="AD96" i="22"/>
  <c r="AC97" i="22" s="1"/>
  <c r="AA96" i="22"/>
  <c r="X96" i="22" s="1" a="1"/>
  <c r="X96" i="22" s="1"/>
  <c r="Z81" i="22"/>
  <c r="AD83" i="22"/>
  <c r="AC84" i="22" s="1"/>
  <c r="AA83" i="22"/>
  <c r="X83" i="22" s="1" a="1"/>
  <c r="X83" i="22" s="1"/>
  <c r="Y83" i="22" s="1" a="1"/>
  <c r="Y83" i="22" s="1"/>
  <c r="W83" i="22" s="1"/>
  <c r="Z83" i="22" s="1"/>
  <c r="AD108" i="22"/>
  <c r="AC109" i="22" s="1"/>
  <c r="AA108" i="22"/>
  <c r="X108" i="22" s="1" a="1"/>
  <c r="X108" i="22" s="1"/>
  <c r="AD121" i="22"/>
  <c r="AC122" i="22" s="1"/>
  <c r="AA121" i="22"/>
  <c r="X121" i="22" s="1" a="1"/>
  <c r="X121" i="22" s="1"/>
  <c r="AA83" i="42"/>
  <c r="X83" i="42" s="1" a="1"/>
  <c r="X83" i="42" s="1"/>
  <c r="AD83" i="42"/>
  <c r="AC84" i="42" s="1"/>
  <c r="Z81" i="42"/>
  <c r="AA95" i="42"/>
  <c r="X95" i="42" s="1" a="1"/>
  <c r="X95" i="42" s="1"/>
  <c r="AD95" i="42"/>
  <c r="AC96" i="42" s="1"/>
  <c r="AD122" i="42"/>
  <c r="AC123" i="42" s="1"/>
  <c r="AA122" i="42"/>
  <c r="X122" i="42" s="1" a="1"/>
  <c r="X122" i="42" s="1"/>
  <c r="P27" i="45" l="1"/>
  <c r="Q20" i="45"/>
  <c r="AI5" i="45"/>
  <c r="AI4" i="45"/>
  <c r="AI3" i="45"/>
  <c r="AA109" i="42"/>
  <c r="X109" i="42" s="1" a="1"/>
  <c r="X109" i="42" s="1"/>
  <c r="AD109" i="42"/>
  <c r="AC110" i="42" s="1"/>
  <c r="Z81" i="39"/>
  <c r="AA123" i="39"/>
  <c r="X123" i="39" s="1" a="1"/>
  <c r="X123" i="39" s="1"/>
  <c r="AD123" i="39"/>
  <c r="AC124" i="39" s="1"/>
  <c r="AD111" i="39"/>
  <c r="AC112" i="39" s="1"/>
  <c r="AA111" i="39"/>
  <c r="X111" i="39" s="1" a="1"/>
  <c r="X111" i="39" s="1"/>
  <c r="AD98" i="39"/>
  <c r="AC99" i="39" s="1"/>
  <c r="AA98" i="39"/>
  <c r="X98" i="39" s="1" a="1"/>
  <c r="X98" i="39" s="1"/>
  <c r="AD83" i="39"/>
  <c r="AC84" i="39" s="1"/>
  <c r="AA83" i="39"/>
  <c r="X83" i="39" s="1" a="1"/>
  <c r="X83" i="39" s="1"/>
  <c r="Y83" i="39" s="1" a="1"/>
  <c r="Y83" i="39" s="1"/>
  <c r="W83" i="39" s="1"/>
  <c r="Z83" i="39" s="1"/>
  <c r="AD123" i="18"/>
  <c r="AC124" i="18" s="1"/>
  <c r="AA123" i="18"/>
  <c r="X123" i="18" s="1" a="1"/>
  <c r="X123" i="18" s="1"/>
  <c r="Z81" i="18"/>
  <c r="AA83" i="18"/>
  <c r="X83" i="18" s="1" a="1"/>
  <c r="X83" i="18" s="1"/>
  <c r="AD83" i="18"/>
  <c r="AC84" i="18" s="1"/>
  <c r="AD109" i="18"/>
  <c r="AC110" i="18" s="1"/>
  <c r="AA109" i="18"/>
  <c r="X109" i="18" s="1" a="1"/>
  <c r="X109" i="18" s="1"/>
  <c r="AD96" i="18"/>
  <c r="AC97" i="18" s="1"/>
  <c r="AA96" i="18"/>
  <c r="X96" i="18" s="1" a="1"/>
  <c r="X96" i="18" s="1"/>
  <c r="AD122" i="22"/>
  <c r="AC123" i="22" s="1"/>
  <c r="AA122" i="22"/>
  <c r="X122" i="22" s="1" a="1"/>
  <c r="X122" i="22" s="1"/>
  <c r="AD109" i="22"/>
  <c r="AC110" i="22" s="1"/>
  <c r="AA109" i="22"/>
  <c r="X109" i="22" s="1" a="1"/>
  <c r="X109" i="22" s="1"/>
  <c r="AD97" i="22"/>
  <c r="AC98" i="22" s="1"/>
  <c r="AA97" i="22"/>
  <c r="X97" i="22" s="1" a="1"/>
  <c r="X97" i="22" s="1"/>
  <c r="AD84" i="22"/>
  <c r="AC85" i="22" s="1"/>
  <c r="AA84" i="22"/>
  <c r="X84" i="22" s="1" a="1"/>
  <c r="X84" i="22" s="1"/>
  <c r="Y84" i="22" s="1" a="1"/>
  <c r="Y84" i="22" s="1"/>
  <c r="W84" i="22" s="1"/>
  <c r="Z84" i="22" s="1"/>
  <c r="AD123" i="42"/>
  <c r="AC124" i="42" s="1"/>
  <c r="AA123" i="42"/>
  <c r="X123" i="42" s="1" a="1"/>
  <c r="X123" i="42" s="1"/>
  <c r="AD96" i="42"/>
  <c r="AC97" i="42" s="1"/>
  <c r="AA96" i="42"/>
  <c r="X96" i="42" s="1" a="1"/>
  <c r="X96" i="42" s="1"/>
  <c r="AD84" i="42"/>
  <c r="AC85" i="42" s="1"/>
  <c r="AA84" i="42"/>
  <c r="X84" i="42" s="1" a="1"/>
  <c r="X84" i="42" s="1"/>
  <c r="Y83" i="42" a="1"/>
  <c r="Y83" i="42" s="1"/>
  <c r="W83" i="42" s="1"/>
  <c r="AD110" i="42" l="1"/>
  <c r="AC111" i="42" s="1"/>
  <c r="AA110" i="42"/>
  <c r="X110" i="42" s="1" a="1"/>
  <c r="X110" i="42" s="1"/>
  <c r="AA112" i="39"/>
  <c r="X112" i="39" s="1" a="1"/>
  <c r="X112" i="39" s="1"/>
  <c r="AD112" i="39"/>
  <c r="AC113" i="39" s="1"/>
  <c r="AA99" i="39"/>
  <c r="X99" i="39" s="1" a="1"/>
  <c r="X99" i="39" s="1"/>
  <c r="AD99" i="39"/>
  <c r="AC100" i="39" s="1"/>
  <c r="AD124" i="39"/>
  <c r="AC125" i="39" s="1"/>
  <c r="AA124" i="39"/>
  <c r="X124" i="39" s="1" a="1"/>
  <c r="X124" i="39" s="1"/>
  <c r="AD84" i="39"/>
  <c r="AC85" i="39" s="1"/>
  <c r="AA84" i="39"/>
  <c r="X84" i="39" s="1" a="1"/>
  <c r="X84" i="39" s="1"/>
  <c r="AA97" i="18"/>
  <c r="X97" i="18" s="1" a="1"/>
  <c r="X97" i="18" s="1"/>
  <c r="AD97" i="18"/>
  <c r="AC98" i="18" s="1"/>
  <c r="AA124" i="18"/>
  <c r="X124" i="18" s="1" a="1"/>
  <c r="X124" i="18" s="1"/>
  <c r="AD124" i="18"/>
  <c r="AC125" i="18" s="1"/>
  <c r="AD84" i="18"/>
  <c r="AC85" i="18" s="1"/>
  <c r="AA84" i="18"/>
  <c r="X84" i="18" s="1" a="1"/>
  <c r="X84" i="18" s="1"/>
  <c r="Y84" i="18" s="1" a="1"/>
  <c r="Y84" i="18" s="1"/>
  <c r="W84" i="18" s="1"/>
  <c r="Z84" i="18" s="1"/>
  <c r="Y83" i="18" a="1"/>
  <c r="Y83" i="18" s="1"/>
  <c r="W83" i="18" s="1"/>
  <c r="AA110" i="18"/>
  <c r="X110" i="18" s="1" a="1"/>
  <c r="X110" i="18" s="1"/>
  <c r="AD110" i="18"/>
  <c r="AC111" i="18" s="1"/>
  <c r="AD98" i="22"/>
  <c r="AC99" i="22" s="1"/>
  <c r="AA98" i="22"/>
  <c r="X98" i="22" s="1" a="1"/>
  <c r="X98" i="22" s="1"/>
  <c r="AA110" i="22"/>
  <c r="X110" i="22" s="1" a="1"/>
  <c r="X110" i="22" s="1"/>
  <c r="AD110" i="22"/>
  <c r="AC111" i="22" s="1"/>
  <c r="AD85" i="22"/>
  <c r="AC86" i="22" s="1"/>
  <c r="AA85" i="22"/>
  <c r="X85" i="22" s="1" a="1"/>
  <c r="X85" i="22" s="1"/>
  <c r="Y85" i="22" s="1" a="1"/>
  <c r="Y85" i="22" s="1"/>
  <c r="W85" i="22" s="1"/>
  <c r="Z85" i="22" s="1"/>
  <c r="AD123" i="22"/>
  <c r="AC124" i="22" s="1"/>
  <c r="AA123" i="22"/>
  <c r="X123" i="22" s="1" a="1"/>
  <c r="X123" i="22" s="1"/>
  <c r="AD85" i="42"/>
  <c r="AC86" i="42" s="1"/>
  <c r="AA85" i="42"/>
  <c r="X85" i="42" s="1" a="1"/>
  <c r="X85" i="42" s="1"/>
  <c r="Y85" i="42" s="1" a="1"/>
  <c r="Y85" i="42" s="1"/>
  <c r="W85" i="42" s="1"/>
  <c r="Z85" i="42" s="1"/>
  <c r="Y84" i="42" a="1"/>
  <c r="Y84" i="42" s="1"/>
  <c r="W84" i="42" s="1"/>
  <c r="Z84" i="42" s="1"/>
  <c r="Z83" i="42"/>
  <c r="AA97" i="42"/>
  <c r="X97" i="42" s="1" a="1"/>
  <c r="X97" i="42" s="1"/>
  <c r="AD97" i="42"/>
  <c r="AC98" i="42" s="1"/>
  <c r="AD124" i="42"/>
  <c r="AC125" i="42" s="1"/>
  <c r="AA124" i="42"/>
  <c r="X124" i="42" s="1" a="1"/>
  <c r="X124" i="42" s="1"/>
  <c r="AA111" i="42" l="1"/>
  <c r="X111" i="42" s="1" a="1"/>
  <c r="X111" i="42" s="1"/>
  <c r="AD111" i="42"/>
  <c r="AC112" i="42" s="1"/>
  <c r="AD100" i="39"/>
  <c r="AC101" i="39" s="1"/>
  <c r="AA100" i="39"/>
  <c r="X100" i="39" s="1" a="1"/>
  <c r="X100" i="39" s="1"/>
  <c r="AA125" i="39"/>
  <c r="X125" i="39" s="1" a="1"/>
  <c r="X125" i="39" s="1"/>
  <c r="AD125" i="39"/>
  <c r="AC126" i="39" s="1"/>
  <c r="AD85" i="39"/>
  <c r="AC86" i="39" s="1"/>
  <c r="AA85" i="39"/>
  <c r="X85" i="39" s="1" a="1"/>
  <c r="X85" i="39" s="1"/>
  <c r="Y84" i="39" a="1"/>
  <c r="Y84" i="39" s="1"/>
  <c r="W84" i="39" s="1"/>
  <c r="AD113" i="39"/>
  <c r="AC114" i="39" s="1"/>
  <c r="AA113" i="39"/>
  <c r="X113" i="39" s="1" a="1"/>
  <c r="X113" i="39" s="1"/>
  <c r="AA85" i="18"/>
  <c r="X85" i="18" s="1" a="1"/>
  <c r="X85" i="18" s="1"/>
  <c r="AD85" i="18"/>
  <c r="AC86" i="18" s="1"/>
  <c r="AA125" i="18"/>
  <c r="X125" i="18" s="1" a="1"/>
  <c r="X125" i="18" s="1"/>
  <c r="AD125" i="18"/>
  <c r="AC126" i="18" s="1"/>
  <c r="AA98" i="18"/>
  <c r="X98" i="18" s="1" a="1"/>
  <c r="X98" i="18" s="1"/>
  <c r="AD98" i="18"/>
  <c r="AC99" i="18" s="1"/>
  <c r="Z83" i="18"/>
  <c r="AD111" i="18"/>
  <c r="AC112" i="18" s="1"/>
  <c r="AA111" i="18"/>
  <c r="X111" i="18" s="1" a="1"/>
  <c r="X111" i="18" s="1"/>
  <c r="AD124" i="22"/>
  <c r="AC125" i="22" s="1"/>
  <c r="AA124" i="22"/>
  <c r="X124" i="22" s="1" a="1"/>
  <c r="X124" i="22" s="1"/>
  <c r="AD86" i="22"/>
  <c r="AC87" i="22" s="1"/>
  <c r="AA86" i="22"/>
  <c r="X86" i="22" s="1" a="1"/>
  <c r="X86" i="22" s="1"/>
  <c r="AD111" i="22"/>
  <c r="AC112" i="22" s="1"/>
  <c r="AA111" i="22"/>
  <c r="X111" i="22" s="1" a="1"/>
  <c r="X111" i="22" s="1"/>
  <c r="AD99" i="22"/>
  <c r="AC100" i="22" s="1"/>
  <c r="AA99" i="22"/>
  <c r="X99" i="22" s="1" a="1"/>
  <c r="X99" i="22" s="1"/>
  <c r="AA98" i="42"/>
  <c r="X98" i="42" s="1" a="1"/>
  <c r="X98" i="42" s="1"/>
  <c r="AD98" i="42"/>
  <c r="AC99" i="42" s="1"/>
  <c r="AA125" i="42"/>
  <c r="X125" i="42" s="1" a="1"/>
  <c r="X125" i="42" s="1"/>
  <c r="AD125" i="42"/>
  <c r="AC126" i="42" s="1"/>
  <c r="AA86" i="42"/>
  <c r="X86" i="42" s="1" a="1"/>
  <c r="X86" i="42" s="1"/>
  <c r="AD86" i="42"/>
  <c r="AC87" i="42" s="1"/>
  <c r="AA112" i="42" l="1"/>
  <c r="X112" i="42" s="1" a="1"/>
  <c r="X112" i="42" s="1"/>
  <c r="AD112" i="42"/>
  <c r="AC113" i="42" s="1"/>
  <c r="Y85" i="39" a="1"/>
  <c r="Y85" i="39" s="1"/>
  <c r="W85" i="39" s="1"/>
  <c r="Z85" i="39" s="1"/>
  <c r="AD114" i="39"/>
  <c r="AC115" i="39" s="1"/>
  <c r="AA114" i="39"/>
  <c r="X114" i="39" s="1" a="1"/>
  <c r="X114" i="39" s="1"/>
  <c r="AD86" i="39"/>
  <c r="AC87" i="39" s="1"/>
  <c r="AA86" i="39"/>
  <c r="X86" i="39" s="1" a="1"/>
  <c r="X86" i="39" s="1"/>
  <c r="AD126" i="39"/>
  <c r="AC127" i="39" s="1"/>
  <c r="AA126" i="39"/>
  <c r="X126" i="39" s="1" a="1"/>
  <c r="X126" i="39" s="1"/>
  <c r="Z84" i="39"/>
  <c r="AD101" i="39"/>
  <c r="AC102" i="39" s="1"/>
  <c r="AA101" i="39"/>
  <c r="X101" i="39" s="1" a="1"/>
  <c r="X101" i="39" s="1"/>
  <c r="AD126" i="18"/>
  <c r="AC127" i="18" s="1"/>
  <c r="AA126" i="18"/>
  <c r="X126" i="18" s="1" a="1"/>
  <c r="X126" i="18" s="1"/>
  <c r="AA112" i="18"/>
  <c r="X112" i="18" s="1" a="1"/>
  <c r="X112" i="18" s="1"/>
  <c r="AD112" i="18"/>
  <c r="AC113" i="18" s="1"/>
  <c r="AA86" i="18"/>
  <c r="X86" i="18" s="1" a="1"/>
  <c r="X86" i="18" s="1"/>
  <c r="Y86" i="18" s="1" a="1"/>
  <c r="Y86" i="18" s="1"/>
  <c r="W86" i="18" s="1"/>
  <c r="Z86" i="18" s="1"/>
  <c r="AD86" i="18"/>
  <c r="AC87" i="18" s="1"/>
  <c r="AD99" i="18"/>
  <c r="AC100" i="18" s="1"/>
  <c r="AA99" i="18"/>
  <c r="X99" i="18" s="1" a="1"/>
  <c r="X99" i="18" s="1"/>
  <c r="Y85" i="18" a="1"/>
  <c r="Y85" i="18" s="1"/>
  <c r="W85" i="18" s="1"/>
  <c r="AD112" i="22"/>
  <c r="AC113" i="22" s="1"/>
  <c r="AA112" i="22"/>
  <c r="X112" i="22" s="1" a="1"/>
  <c r="X112" i="22" s="1"/>
  <c r="Y86" i="22" a="1"/>
  <c r="Y86" i="22" s="1"/>
  <c r="W86" i="22" s="1"/>
  <c r="AD87" i="22"/>
  <c r="AC88" i="22" s="1"/>
  <c r="AA87" i="22"/>
  <c r="X87" i="22" s="1" a="1"/>
  <c r="X87" i="22" s="1"/>
  <c r="AA125" i="22"/>
  <c r="X125" i="22" s="1" a="1"/>
  <c r="X125" i="22" s="1"/>
  <c r="AD125" i="22"/>
  <c r="AC126" i="22" s="1"/>
  <c r="AA100" i="22"/>
  <c r="X100" i="22" s="1" a="1"/>
  <c r="X100" i="22" s="1"/>
  <c r="AD100" i="22"/>
  <c r="AC101" i="22" s="1"/>
  <c r="Y86" i="42" a="1"/>
  <c r="Y86" i="42" s="1"/>
  <c r="W86" i="42" s="1"/>
  <c r="AA126" i="42"/>
  <c r="X126" i="42" s="1" a="1"/>
  <c r="X126" i="42" s="1"/>
  <c r="AD126" i="42"/>
  <c r="AC127" i="42" s="1"/>
  <c r="AA99" i="42"/>
  <c r="X99" i="42" s="1" a="1"/>
  <c r="X99" i="42" s="1"/>
  <c r="AD99" i="42"/>
  <c r="AC100" i="42" s="1"/>
  <c r="AA87" i="42"/>
  <c r="X87" i="42" s="1" a="1"/>
  <c r="X87" i="42" s="1"/>
  <c r="AD87" i="42"/>
  <c r="AC88" i="42" s="1"/>
  <c r="AD113" i="42" l="1"/>
  <c r="AC114" i="42" s="1"/>
  <c r="AA113" i="42"/>
  <c r="X113" i="42" s="1" a="1"/>
  <c r="X113" i="42" s="1"/>
  <c r="AD102" i="39"/>
  <c r="AC103" i="39" s="1"/>
  <c r="AA102" i="39"/>
  <c r="X102" i="39" s="1" a="1"/>
  <c r="X102" i="39" s="1"/>
  <c r="Y86" i="39" a="1"/>
  <c r="Y86" i="39" s="1"/>
  <c r="W86" i="39" s="1"/>
  <c r="Z86" i="39" s="1"/>
  <c r="AD87" i="39"/>
  <c r="AC88" i="39" s="1"/>
  <c r="AA87" i="39"/>
  <c r="X87" i="39" s="1" a="1"/>
  <c r="X87" i="39" s="1"/>
  <c r="Y87" i="39" s="1" a="1"/>
  <c r="Y87" i="39" s="1"/>
  <c r="W87" i="39" s="1"/>
  <c r="Z87" i="39" s="1"/>
  <c r="AA115" i="39"/>
  <c r="X115" i="39" s="1" a="1"/>
  <c r="X115" i="39" s="1"/>
  <c r="AD115" i="39"/>
  <c r="AC116" i="39" s="1"/>
  <c r="AD127" i="39"/>
  <c r="AC128" i="39" s="1"/>
  <c r="AA127" i="39"/>
  <c r="X127" i="39" s="1" a="1"/>
  <c r="X127" i="39" s="1"/>
  <c r="AD100" i="18"/>
  <c r="AC101" i="18" s="1"/>
  <c r="AA100" i="18"/>
  <c r="X100" i="18" s="1" a="1"/>
  <c r="X100" i="18" s="1"/>
  <c r="Z85" i="18"/>
  <c r="AD87" i="18"/>
  <c r="AC88" i="18" s="1"/>
  <c r="AA87" i="18"/>
  <c r="X87" i="18" s="1" a="1"/>
  <c r="X87" i="18" s="1"/>
  <c r="AA127" i="18"/>
  <c r="X127" i="18" s="1" a="1"/>
  <c r="X127" i="18" s="1"/>
  <c r="AD127" i="18"/>
  <c r="AC128" i="18" s="1"/>
  <c r="AD113" i="18"/>
  <c r="AC114" i="18" s="1"/>
  <c r="AA113" i="18"/>
  <c r="X113" i="18" s="1" a="1"/>
  <c r="X113" i="18" s="1"/>
  <c r="AD126" i="22"/>
  <c r="AC127" i="22" s="1"/>
  <c r="AA126" i="22"/>
  <c r="X126" i="22" s="1" a="1"/>
  <c r="X126" i="22" s="1"/>
  <c r="Z86" i="22"/>
  <c r="AD101" i="22"/>
  <c r="AC102" i="22" s="1"/>
  <c r="AA101" i="22"/>
  <c r="X101" i="22" s="1" a="1"/>
  <c r="X101" i="22" s="1"/>
  <c r="Y87" i="22" a="1"/>
  <c r="Y87" i="22" s="1"/>
  <c r="W87" i="22" s="1"/>
  <c r="Z87" i="22" s="1"/>
  <c r="AA88" i="22"/>
  <c r="X88" i="22" s="1" a="1"/>
  <c r="X88" i="22" s="1"/>
  <c r="AD88" i="22"/>
  <c r="AC89" i="22" s="1"/>
  <c r="AD113" i="22"/>
  <c r="AC114" i="22" s="1"/>
  <c r="AA113" i="22"/>
  <c r="X113" i="22" s="1" a="1"/>
  <c r="X113" i="22" s="1"/>
  <c r="Y87" i="42" a="1"/>
  <c r="Y87" i="42" s="1"/>
  <c r="W87" i="42" s="1"/>
  <c r="Z87" i="42" s="1"/>
  <c r="AD127" i="42"/>
  <c r="AC128" i="42" s="1"/>
  <c r="AA127" i="42"/>
  <c r="X127" i="42" s="1" a="1"/>
  <c r="X127" i="42" s="1"/>
  <c r="AD100" i="42"/>
  <c r="AC101" i="42" s="1"/>
  <c r="AA100" i="42"/>
  <c r="X100" i="42" s="1" a="1"/>
  <c r="X100" i="42" s="1"/>
  <c r="AA88" i="42"/>
  <c r="X88" i="42" s="1" a="1"/>
  <c r="X88" i="42" s="1"/>
  <c r="AD88" i="42"/>
  <c r="AC89" i="42" s="1"/>
  <c r="Z86" i="42"/>
  <c r="AD114" i="42" l="1"/>
  <c r="AC115" i="42" s="1"/>
  <c r="AA114" i="42"/>
  <c r="X114" i="42" s="1" a="1"/>
  <c r="X114" i="42" s="1"/>
  <c r="AA88" i="39"/>
  <c r="X88" i="39" s="1" a="1"/>
  <c r="X88" i="39" s="1"/>
  <c r="AD88" i="39"/>
  <c r="AC89" i="39" s="1"/>
  <c r="AD116" i="39"/>
  <c r="AC117" i="39" s="1"/>
  <c r="AA116" i="39"/>
  <c r="X116" i="39" s="1" a="1"/>
  <c r="X116" i="39" s="1"/>
  <c r="AA103" i="39"/>
  <c r="X103" i="39" s="1" a="1"/>
  <c r="X103" i="39" s="1"/>
  <c r="AD103" i="39"/>
  <c r="AC104" i="39" s="1"/>
  <c r="AD128" i="39"/>
  <c r="AC129" i="39" s="1"/>
  <c r="AA128" i="39"/>
  <c r="X128" i="39" s="1" a="1"/>
  <c r="X128" i="39" s="1"/>
  <c r="AD114" i="18"/>
  <c r="AC115" i="18" s="1"/>
  <c r="AA114" i="18"/>
  <c r="X114" i="18" s="1" a="1"/>
  <c r="X114" i="18" s="1"/>
  <c r="AD128" i="18"/>
  <c r="AC129" i="18" s="1"/>
  <c r="AA128" i="18"/>
  <c r="X128" i="18" s="1" a="1"/>
  <c r="X128" i="18" s="1"/>
  <c r="AD101" i="18"/>
  <c r="AC102" i="18" s="1"/>
  <c r="AA101" i="18"/>
  <c r="X101" i="18" s="1" a="1"/>
  <c r="X101" i="18" s="1"/>
  <c r="Y87" i="18" a="1"/>
  <c r="Y87" i="18" s="1"/>
  <c r="W87" i="18" s="1"/>
  <c r="AD88" i="18"/>
  <c r="AC89" i="18" s="1"/>
  <c r="AA88" i="18"/>
  <c r="X88" i="18" s="1" a="1"/>
  <c r="X88" i="18" s="1"/>
  <c r="AD114" i="22"/>
  <c r="AC115" i="22" s="1"/>
  <c r="AA114" i="22"/>
  <c r="X114" i="22" s="1" a="1"/>
  <c r="X114" i="22" s="1"/>
  <c r="AD89" i="22"/>
  <c r="AC90" i="22" s="1"/>
  <c r="AA89" i="22"/>
  <c r="X89" i="22" s="1" a="1"/>
  <c r="X89" i="22" s="1"/>
  <c r="AD102" i="22"/>
  <c r="AC103" i="22" s="1"/>
  <c r="AA102" i="22"/>
  <c r="X102" i="22" s="1" a="1"/>
  <c r="X102" i="22" s="1"/>
  <c r="AA127" i="22"/>
  <c r="X127" i="22" s="1" a="1"/>
  <c r="X127" i="22" s="1"/>
  <c r="AD127" i="22"/>
  <c r="AC128" i="22" s="1"/>
  <c r="AD101" i="42"/>
  <c r="AC102" i="42" s="1"/>
  <c r="AA101" i="42"/>
  <c r="X101" i="42" s="1" a="1"/>
  <c r="X101" i="42" s="1"/>
  <c r="AA128" i="42"/>
  <c r="X128" i="42" s="1" a="1"/>
  <c r="X128" i="42" s="1"/>
  <c r="AD128" i="42"/>
  <c r="AC129" i="42" s="1"/>
  <c r="AD89" i="42"/>
  <c r="AC90" i="42" s="1"/>
  <c r="AA89" i="42"/>
  <c r="X89" i="42" s="1" a="1"/>
  <c r="X89" i="42" s="1"/>
  <c r="AA115" i="42" l="1"/>
  <c r="X115" i="42" s="1" a="1"/>
  <c r="X115" i="42" s="1"/>
  <c r="AD115" i="42"/>
  <c r="AC116" i="42" s="1"/>
  <c r="AA129" i="39"/>
  <c r="X129" i="39" s="1" a="1"/>
  <c r="X129" i="39" s="1"/>
  <c r="AD129" i="39"/>
  <c r="AC130" i="39" s="1"/>
  <c r="AD104" i="39"/>
  <c r="AC105" i="39" s="1"/>
  <c r="AA104" i="39"/>
  <c r="X104" i="39" s="1" a="1"/>
  <c r="X104" i="39" s="1"/>
  <c r="AA117" i="39"/>
  <c r="X117" i="39" s="1" a="1"/>
  <c r="X117" i="39" s="1"/>
  <c r="AD117" i="39"/>
  <c r="AC118" i="39" s="1"/>
  <c r="AA89" i="39"/>
  <c r="X89" i="39" s="1" a="1"/>
  <c r="X89" i="39" s="1"/>
  <c r="AD89" i="39"/>
  <c r="AC90" i="39" s="1"/>
  <c r="AD89" i="18"/>
  <c r="AC90" i="18" s="1"/>
  <c r="AA89" i="18"/>
  <c r="X89" i="18" s="1" a="1"/>
  <c r="X89" i="18" s="1"/>
  <c r="Z87" i="18"/>
  <c r="AA115" i="18"/>
  <c r="X115" i="18" s="1" a="1"/>
  <c r="X115" i="18" s="1"/>
  <c r="AD115" i="18"/>
  <c r="AC116" i="18" s="1"/>
  <c r="AD102" i="18"/>
  <c r="AC103" i="18" s="1"/>
  <c r="AA102" i="18"/>
  <c r="X102" i="18" s="1" a="1"/>
  <c r="X102" i="18" s="1"/>
  <c r="AD129" i="18"/>
  <c r="AC130" i="18" s="1"/>
  <c r="AA129" i="18"/>
  <c r="X129" i="18" s="1" a="1"/>
  <c r="X129" i="18" s="1"/>
  <c r="AD128" i="22"/>
  <c r="AC129" i="22" s="1"/>
  <c r="AA128" i="22"/>
  <c r="X128" i="22" s="1" a="1"/>
  <c r="X128" i="22" s="1"/>
  <c r="AA103" i="22"/>
  <c r="X103" i="22" s="1" a="1"/>
  <c r="X103" i="22" s="1"/>
  <c r="AD103" i="22"/>
  <c r="AC104" i="22" s="1"/>
  <c r="AD90" i="22"/>
  <c r="AC91" i="22" s="1"/>
  <c r="AA90" i="22"/>
  <c r="X90" i="22" s="1" a="1"/>
  <c r="X90" i="22" s="1"/>
  <c r="AA115" i="22"/>
  <c r="X115" i="22" s="1" a="1"/>
  <c r="X115" i="22" s="1"/>
  <c r="AD115" i="22"/>
  <c r="AC116" i="22" s="1"/>
  <c r="AD129" i="42"/>
  <c r="AC130" i="42" s="1"/>
  <c r="AA129" i="42"/>
  <c r="X129" i="42" s="1" a="1"/>
  <c r="X129" i="42" s="1"/>
  <c r="AD90" i="42"/>
  <c r="AC91" i="42" s="1"/>
  <c r="AA90" i="42"/>
  <c r="X90" i="42" s="1" a="1"/>
  <c r="X90" i="42" s="1"/>
  <c r="AD102" i="42"/>
  <c r="AC103" i="42" s="1"/>
  <c r="AA102" i="42"/>
  <c r="X102" i="42" s="1" a="1"/>
  <c r="X102" i="42" s="1"/>
  <c r="AD116" i="42" l="1"/>
  <c r="AC117" i="42" s="1"/>
  <c r="AA116" i="42"/>
  <c r="X116" i="42" s="1" a="1"/>
  <c r="X116" i="42" s="1"/>
  <c r="AA118" i="39"/>
  <c r="X118" i="39" s="1" a="1"/>
  <c r="X118" i="39" s="1"/>
  <c r="AD118" i="39"/>
  <c r="AC119" i="39" s="1"/>
  <c r="AA105" i="39"/>
  <c r="X105" i="39" s="1" a="1"/>
  <c r="X105" i="39" s="1"/>
  <c r="AD105" i="39"/>
  <c r="AC106" i="39" s="1"/>
  <c r="AA90" i="39"/>
  <c r="X90" i="39" s="1" a="1"/>
  <c r="X90" i="39" s="1"/>
  <c r="AD90" i="39"/>
  <c r="AC91" i="39" s="1"/>
  <c r="AA130" i="39"/>
  <c r="X130" i="39" s="1" a="1"/>
  <c r="X130" i="39" s="1"/>
  <c r="AD130" i="39"/>
  <c r="AC131" i="39" s="1"/>
  <c r="AA103" i="18"/>
  <c r="X103" i="18" s="1" a="1"/>
  <c r="X103" i="18" s="1"/>
  <c r="AD103" i="18"/>
  <c r="AC104" i="18" s="1"/>
  <c r="AA130" i="18"/>
  <c r="X130" i="18" s="1" a="1"/>
  <c r="X130" i="18" s="1"/>
  <c r="AD130" i="18"/>
  <c r="AC131" i="18" s="1"/>
  <c r="AD116" i="18"/>
  <c r="AC117" i="18" s="1"/>
  <c r="AA116" i="18"/>
  <c r="X116" i="18" s="1" a="1"/>
  <c r="X116" i="18" s="1"/>
  <c r="AA90" i="18"/>
  <c r="X90" i="18" s="1" a="1"/>
  <c r="X90" i="18" s="1"/>
  <c r="AD90" i="18"/>
  <c r="AC91" i="18" s="1"/>
  <c r="AA116" i="22"/>
  <c r="X116" i="22" s="1" a="1"/>
  <c r="X116" i="22" s="1"/>
  <c r="AD116" i="22"/>
  <c r="AC117" i="22" s="1"/>
  <c r="AD91" i="22"/>
  <c r="AC92" i="22" s="1"/>
  <c r="AA91" i="22"/>
  <c r="X91" i="22" s="1" a="1"/>
  <c r="X91" i="22" s="1"/>
  <c r="AD104" i="22"/>
  <c r="AC105" i="22" s="1"/>
  <c r="AA104" i="22"/>
  <c r="X104" i="22" s="1" a="1"/>
  <c r="X104" i="22" s="1"/>
  <c r="AD129" i="22"/>
  <c r="AC130" i="22" s="1"/>
  <c r="AA129" i="22"/>
  <c r="X129" i="22" s="1" a="1"/>
  <c r="X129" i="22" s="1"/>
  <c r="AD91" i="42"/>
  <c r="AC92" i="42" s="1"/>
  <c r="AA91" i="42"/>
  <c r="X91" i="42" s="1" a="1"/>
  <c r="X91" i="42" s="1"/>
  <c r="AA103" i="42"/>
  <c r="X103" i="42" s="1" a="1"/>
  <c r="X103" i="42" s="1"/>
  <c r="AD103" i="42"/>
  <c r="AC104" i="42" s="1"/>
  <c r="AD130" i="42"/>
  <c r="AC131" i="42" s="1"/>
  <c r="AA130" i="42"/>
  <c r="X130" i="42" s="1" a="1"/>
  <c r="X130" i="42" s="1"/>
  <c r="AA117" i="42" l="1"/>
  <c r="X117" i="42" s="1" a="1"/>
  <c r="X117" i="42" s="1"/>
  <c r="AD117" i="42"/>
  <c r="AC118" i="42" s="1"/>
  <c r="AD91" i="39"/>
  <c r="AC92" i="39" s="1"/>
  <c r="AA91" i="39"/>
  <c r="X91" i="39" s="1" a="1"/>
  <c r="X91" i="39" s="1"/>
  <c r="AD131" i="39"/>
  <c r="AC132" i="39" s="1"/>
  <c r="AA131" i="39"/>
  <c r="X131" i="39" s="1" a="1"/>
  <c r="X131" i="39" s="1"/>
  <c r="AD119" i="39"/>
  <c r="AA119" i="39"/>
  <c r="X119" i="39" s="1" a="1"/>
  <c r="X119" i="39" s="1"/>
  <c r="AD106" i="39"/>
  <c r="AA106" i="39"/>
  <c r="X106" i="39" s="1" a="1"/>
  <c r="X106" i="39" s="1"/>
  <c r="AD131" i="18"/>
  <c r="AC132" i="18" s="1"/>
  <c r="AA131" i="18"/>
  <c r="X131" i="18" s="1" a="1"/>
  <c r="X131" i="18" s="1"/>
  <c r="AD104" i="18"/>
  <c r="AC105" i="18" s="1"/>
  <c r="AA104" i="18"/>
  <c r="X104" i="18" s="1" a="1"/>
  <c r="X104" i="18" s="1"/>
  <c r="AD91" i="18"/>
  <c r="AC92" i="18" s="1"/>
  <c r="AA91" i="18"/>
  <c r="X91" i="18" s="1" a="1"/>
  <c r="X91" i="18" s="1"/>
  <c r="AD117" i="18"/>
  <c r="AC118" i="18" s="1"/>
  <c r="AA117" i="18"/>
  <c r="X117" i="18" s="1" a="1"/>
  <c r="X117" i="18" s="1"/>
  <c r="AD130" i="22"/>
  <c r="AC131" i="22" s="1"/>
  <c r="AA130" i="22"/>
  <c r="X130" i="22" s="1" a="1"/>
  <c r="X130" i="22" s="1"/>
  <c r="AD105" i="22"/>
  <c r="AC106" i="22" s="1"/>
  <c r="AA105" i="22"/>
  <c r="X105" i="22" s="1" a="1"/>
  <c r="X105" i="22" s="1"/>
  <c r="AD92" i="22"/>
  <c r="AC93" i="22" s="1"/>
  <c r="AA92" i="22"/>
  <c r="X92" i="22" s="1" a="1"/>
  <c r="X92" i="22" s="1"/>
  <c r="AA117" i="22"/>
  <c r="X117" i="22" s="1" a="1"/>
  <c r="X117" i="22" s="1"/>
  <c r="AD117" i="22"/>
  <c r="AC118" i="22" s="1"/>
  <c r="AA104" i="42"/>
  <c r="X104" i="42" s="1" a="1"/>
  <c r="X104" i="42" s="1"/>
  <c r="AD104" i="42"/>
  <c r="AC105" i="42" s="1"/>
  <c r="AD131" i="42"/>
  <c r="AC132" i="42" s="1"/>
  <c r="AA131" i="42"/>
  <c r="X131" i="42" s="1" a="1"/>
  <c r="X131" i="42" s="1"/>
  <c r="AD92" i="42"/>
  <c r="AC93" i="42" s="1"/>
  <c r="AA92" i="42"/>
  <c r="X92" i="42" s="1" a="1"/>
  <c r="X92" i="42" s="1"/>
  <c r="AA118" i="42" l="1"/>
  <c r="X118" i="42" s="1" a="1"/>
  <c r="X118" i="42" s="1"/>
  <c r="AD118" i="42"/>
  <c r="AC119" i="42" s="1"/>
  <c r="AD132" i="39"/>
  <c r="AA132" i="39"/>
  <c r="X132" i="39" s="1" a="1"/>
  <c r="X132" i="39" s="1"/>
  <c r="AD92" i="39"/>
  <c r="AC93" i="39" s="1"/>
  <c r="AA92" i="39"/>
  <c r="X92" i="39" s="1" a="1"/>
  <c r="X92" i="39" s="1"/>
  <c r="AD118" i="18"/>
  <c r="AC119" i="18" s="1"/>
  <c r="AA118" i="18"/>
  <c r="X118" i="18" s="1" a="1"/>
  <c r="X118" i="18" s="1"/>
  <c r="AA105" i="18"/>
  <c r="X105" i="18" s="1" a="1"/>
  <c r="X105" i="18" s="1"/>
  <c r="AD105" i="18"/>
  <c r="AC106" i="18" s="1"/>
  <c r="AD132" i="18"/>
  <c r="AA132" i="18"/>
  <c r="X132" i="18" s="1" a="1"/>
  <c r="X132" i="18" s="1"/>
  <c r="AD92" i="18"/>
  <c r="AC93" i="18" s="1"/>
  <c r="AA92" i="18"/>
  <c r="X92" i="18" s="1" a="1"/>
  <c r="X92" i="18" s="1"/>
  <c r="AD118" i="22"/>
  <c r="AC119" i="22" s="1"/>
  <c r="AA118" i="22"/>
  <c r="X118" i="22" s="1" a="1"/>
  <c r="X118" i="22" s="1"/>
  <c r="AA93" i="22"/>
  <c r="X93" i="22" s="1" a="1"/>
  <c r="X93" i="22" s="1"/>
  <c r="AD93" i="22"/>
  <c r="AD106" i="22"/>
  <c r="AA106" i="22"/>
  <c r="X106" i="22" s="1" a="1"/>
  <c r="X106" i="22" s="1"/>
  <c r="AD131" i="22"/>
  <c r="AC132" i="22" s="1"/>
  <c r="AA131" i="22"/>
  <c r="X131" i="22" s="1" a="1"/>
  <c r="X131" i="22" s="1"/>
  <c r="AD132" i="42"/>
  <c r="AA132" i="42"/>
  <c r="X132" i="42" s="1" a="1"/>
  <c r="X132" i="42" s="1"/>
  <c r="AA93" i="42"/>
  <c r="X93" i="42" s="1" a="1"/>
  <c r="X93" i="42" s="1"/>
  <c r="AD93" i="42"/>
  <c r="AA105" i="42"/>
  <c r="X105" i="42" s="1" a="1"/>
  <c r="X105" i="42" s="1"/>
  <c r="AD105" i="42"/>
  <c r="AC106" i="42" s="1"/>
  <c r="AA119" i="42" l="1"/>
  <c r="X119" i="42" s="1" a="1"/>
  <c r="X119" i="42" s="1"/>
  <c r="AD119" i="42"/>
  <c r="AA93" i="39"/>
  <c r="X93" i="39" s="1" a="1"/>
  <c r="X93" i="39" s="1"/>
  <c r="AD93" i="39"/>
  <c r="AD106" i="18"/>
  <c r="AA106" i="18"/>
  <c r="X106" i="18" s="1" a="1"/>
  <c r="X106" i="18" s="1"/>
  <c r="AA93" i="18"/>
  <c r="X93" i="18" s="1" a="1"/>
  <c r="X93" i="18" s="1"/>
  <c r="X94" i="18" s="1" a="1"/>
  <c r="X94" i="18" s="1"/>
  <c r="AD93" i="18"/>
  <c r="AD119" i="18"/>
  <c r="AA119" i="18"/>
  <c r="X119" i="18" s="1" a="1"/>
  <c r="X119" i="18" s="1"/>
  <c r="X94" i="22" a="1"/>
  <c r="X94" i="22" s="1"/>
  <c r="X107" i="22" s="1" a="1"/>
  <c r="X107" i="22" s="1"/>
  <c r="AD132" i="22"/>
  <c r="AA132" i="22"/>
  <c r="X132" i="22" s="1" a="1"/>
  <c r="X132" i="22" s="1"/>
  <c r="AD119" i="22"/>
  <c r="AA119" i="22"/>
  <c r="X119" i="22" s="1" a="1"/>
  <c r="X119" i="22" s="1"/>
  <c r="AA106" i="42"/>
  <c r="X106" i="42" s="1" a="1"/>
  <c r="X106" i="42" s="1"/>
  <c r="AD106" i="42"/>
  <c r="X94" i="42" a="1"/>
  <c r="X94" i="42" s="1"/>
  <c r="Y88" i="42" s="1" a="1"/>
  <c r="Y88" i="42" s="1"/>
  <c r="W88" i="42" s="1"/>
  <c r="X94" i="39" l="1" a="1"/>
  <c r="X94" i="39" s="1"/>
  <c r="Y88" i="39" s="1" a="1"/>
  <c r="Y88" i="39" s="1"/>
  <c r="W88" i="39" s="1"/>
  <c r="Y88" i="18" a="1"/>
  <c r="Y88" i="18" s="1"/>
  <c r="W88" i="18" s="1"/>
  <c r="X107" i="18" a="1"/>
  <c r="X107" i="18" s="1"/>
  <c r="X120" i="22" a="1"/>
  <c r="X120" i="22" s="1"/>
  <c r="Y110" i="22" s="1" a="1"/>
  <c r="Y110" i="22" s="1"/>
  <c r="W110" i="22" s="1"/>
  <c r="Z110" i="22" s="1"/>
  <c r="Y88" i="22" a="1"/>
  <c r="Y88" i="22" s="1"/>
  <c r="W88" i="22" s="1"/>
  <c r="Z88" i="22" s="1"/>
  <c r="Y89" i="22" a="1"/>
  <c r="Y89" i="22" s="1"/>
  <c r="W89" i="22" s="1"/>
  <c r="Z89" i="22" s="1"/>
  <c r="Z88" i="42"/>
  <c r="X107" i="42" a="1"/>
  <c r="X107" i="42" s="1"/>
  <c r="Y100" i="22" l="1" a="1"/>
  <c r="Y100" i="22" s="1"/>
  <c r="W100" i="22" s="1"/>
  <c r="Z100" i="22" s="1"/>
  <c r="Y120" i="22" a="1"/>
  <c r="Y120" i="22" s="1"/>
  <c r="W120" i="22" s="1"/>
  <c r="Z120" i="22" s="1"/>
  <c r="Y92" i="22" a="1"/>
  <c r="Y92" i="22" s="1"/>
  <c r="W92" i="22" s="1"/>
  <c r="Z92" i="22" s="1"/>
  <c r="Y116" i="22" a="1"/>
  <c r="Y116" i="22" s="1"/>
  <c r="W116" i="22" s="1"/>
  <c r="Z116" i="22" s="1"/>
  <c r="Y122" i="22" a="1"/>
  <c r="Y122" i="22" s="1"/>
  <c r="W122" i="22" s="1"/>
  <c r="Z122" i="22" s="1"/>
  <c r="Y121" i="22" a="1"/>
  <c r="Y121" i="22" s="1"/>
  <c r="W121" i="22" s="1"/>
  <c r="Z121" i="22" s="1"/>
  <c r="Y126" i="22" a="1"/>
  <c r="Y126" i="22" s="1"/>
  <c r="W126" i="22" s="1"/>
  <c r="Z126" i="22" s="1"/>
  <c r="Y103" i="22" a="1"/>
  <c r="Y103" i="22" s="1"/>
  <c r="W103" i="22" s="1"/>
  <c r="Z103" i="22" s="1"/>
  <c r="Y112" i="22" a="1"/>
  <c r="Y112" i="22" s="1"/>
  <c r="W112" i="22" s="1"/>
  <c r="Z112" i="22" s="1"/>
  <c r="Y102" i="22" a="1"/>
  <c r="Y102" i="22" s="1"/>
  <c r="W102" i="22" s="1"/>
  <c r="Z102" i="22" s="1"/>
  <c r="Y125" i="22" a="1"/>
  <c r="Y125" i="22" s="1"/>
  <c r="W125" i="22" s="1"/>
  <c r="Z125" i="22" s="1"/>
  <c r="Y94" i="22" a="1"/>
  <c r="Y94" i="22" s="1"/>
  <c r="W94" i="22" s="1"/>
  <c r="Z94" i="22" s="1"/>
  <c r="Y115" i="22" a="1"/>
  <c r="Y115" i="22" s="1"/>
  <c r="W115" i="22" s="1"/>
  <c r="Z115" i="22" s="1"/>
  <c r="Y124" i="22" a="1"/>
  <c r="Y124" i="22" s="1"/>
  <c r="W124" i="22" s="1"/>
  <c r="Z124" i="22" s="1"/>
  <c r="Y118" i="22" a="1"/>
  <c r="Y118" i="22" s="1"/>
  <c r="W118" i="22" s="1"/>
  <c r="Z118" i="22" s="1"/>
  <c r="Y96" i="22" a="1"/>
  <c r="Y96" i="22" s="1"/>
  <c r="W96" i="22" s="1"/>
  <c r="Z96" i="22" s="1"/>
  <c r="Y99" i="22" a="1"/>
  <c r="Y99" i="22" s="1"/>
  <c r="W99" i="22" s="1"/>
  <c r="Z99" i="22" s="1"/>
  <c r="Y98" i="22" a="1"/>
  <c r="Y98" i="22" s="1"/>
  <c r="W98" i="22" s="1"/>
  <c r="Z98" i="22" s="1"/>
  <c r="Y93" i="22" a="1"/>
  <c r="Y93" i="22" s="1"/>
  <c r="W93" i="22" s="1"/>
  <c r="Z93" i="22" s="1"/>
  <c r="Y114" i="22" a="1"/>
  <c r="Y114" i="22" s="1"/>
  <c r="W114" i="22" s="1"/>
  <c r="Z114" i="22" s="1"/>
  <c r="Y106" i="22" a="1"/>
  <c r="Y106" i="22" s="1"/>
  <c r="W106" i="22" s="1"/>
  <c r="Z106" i="22" s="1"/>
  <c r="Y111" i="22" a="1"/>
  <c r="Y111" i="22" s="1"/>
  <c r="W111" i="22" s="1"/>
  <c r="Z111" i="22" s="1"/>
  <c r="Y130" i="22" a="1"/>
  <c r="Y130" i="22" s="1"/>
  <c r="W130" i="22" s="1"/>
  <c r="Z130" i="22" s="1"/>
  <c r="Y123" i="22" a="1"/>
  <c r="Y123" i="22" s="1"/>
  <c r="W123" i="22" s="1"/>
  <c r="Z123" i="22" s="1"/>
  <c r="Y101" i="22" a="1"/>
  <c r="Y101" i="22" s="1"/>
  <c r="W101" i="22" s="1"/>
  <c r="Z101" i="22" s="1"/>
  <c r="Y105" i="22" a="1"/>
  <c r="Y105" i="22" s="1"/>
  <c r="W105" i="22" s="1"/>
  <c r="Z105" i="22" s="1"/>
  <c r="Y128" i="22" a="1"/>
  <c r="Y128" i="22" s="1"/>
  <c r="W128" i="22" s="1"/>
  <c r="Z128" i="22" s="1"/>
  <c r="Y107" i="22" a="1"/>
  <c r="Y107" i="22" s="1"/>
  <c r="W107" i="22" s="1"/>
  <c r="Z107" i="22" s="1"/>
  <c r="Y119" i="22" a="1"/>
  <c r="Y119" i="22" s="1"/>
  <c r="W119" i="22" s="1"/>
  <c r="Z119" i="22" s="1"/>
  <c r="Y113" i="22" a="1"/>
  <c r="Y113" i="22" s="1"/>
  <c r="W113" i="22" s="1"/>
  <c r="Z113" i="22" s="1"/>
  <c r="Y90" i="22" a="1"/>
  <c r="Y90" i="22" s="1"/>
  <c r="W90" i="22" s="1"/>
  <c r="Z90" i="22" s="1"/>
  <c r="Y129" i="22" a="1"/>
  <c r="Y129" i="22" s="1"/>
  <c r="W129" i="22" s="1"/>
  <c r="Z129" i="22" s="1"/>
  <c r="Y97" i="22" a="1"/>
  <c r="Y97" i="22" s="1"/>
  <c r="W97" i="22" s="1"/>
  <c r="Z97" i="22" s="1"/>
  <c r="Y131" i="22" a="1"/>
  <c r="Y131" i="22" s="1"/>
  <c r="W131" i="22" s="1"/>
  <c r="Z131" i="22" s="1"/>
  <c r="Y108" i="22" a="1"/>
  <c r="Y108" i="22" s="1"/>
  <c r="W108" i="22" s="1"/>
  <c r="Z108" i="22" s="1"/>
  <c r="Y95" i="22" a="1"/>
  <c r="Y95" i="22" s="1"/>
  <c r="W95" i="22" s="1"/>
  <c r="Z95" i="22" s="1"/>
  <c r="Y117" i="22" a="1"/>
  <c r="Y117" i="22" s="1"/>
  <c r="W117" i="22" s="1"/>
  <c r="Z117" i="22" s="1"/>
  <c r="Y91" i="22" a="1"/>
  <c r="Y91" i="22" s="1"/>
  <c r="W91" i="22" s="1"/>
  <c r="Z91" i="22" s="1"/>
  <c r="Y104" i="22" a="1"/>
  <c r="Y104" i="22" s="1"/>
  <c r="W104" i="22" s="1"/>
  <c r="Z104" i="22" s="1"/>
  <c r="Y132" i="22" a="1"/>
  <c r="Y132" i="22" s="1"/>
  <c r="W132" i="22" s="1"/>
  <c r="Y109" i="22" a="1"/>
  <c r="Y109" i="22" s="1"/>
  <c r="W109" i="22" s="1"/>
  <c r="Z109" i="22" s="1"/>
  <c r="Y127" i="22" a="1"/>
  <c r="Y127" i="22" s="1"/>
  <c r="W127" i="22" s="1"/>
  <c r="Z127" i="22" s="1"/>
  <c r="Z88" i="39"/>
  <c r="X107" i="39" a="1"/>
  <c r="X107" i="39" s="1"/>
  <c r="Y89" i="39" s="1" a="1"/>
  <c r="Y89" i="39" s="1"/>
  <c r="W89" i="39" s="1"/>
  <c r="Z89" i="39" s="1"/>
  <c r="X120" i="18" a="1"/>
  <c r="X120" i="18" s="1"/>
  <c r="Y101" i="18" s="1" a="1"/>
  <c r="Y101" i="18" s="1"/>
  <c r="W101" i="18" s="1"/>
  <c r="Z101" i="18" s="1"/>
  <c r="Z88" i="18"/>
  <c r="Y89" i="18" a="1"/>
  <c r="Y89" i="18" s="1"/>
  <c r="W89" i="18" s="1"/>
  <c r="Z89" i="18" s="1"/>
  <c r="Z132" i="22"/>
  <c r="Y89" i="42" a="1"/>
  <c r="Y89" i="42" s="1"/>
  <c r="W89" i="42" s="1"/>
  <c r="Z89" i="42" s="1"/>
  <c r="X120" i="42" a="1"/>
  <c r="X120" i="42" s="1"/>
  <c r="Y125" i="42" s="1" a="1"/>
  <c r="Y125" i="42" s="1"/>
  <c r="W125" i="42" s="1"/>
  <c r="Z125" i="42" s="1"/>
  <c r="Y123" i="18" l="1" a="1"/>
  <c r="Y123" i="18" s="1"/>
  <c r="W123" i="18" s="1"/>
  <c r="Z123" i="18" s="1"/>
  <c r="W80" i="22"/>
  <c r="W69" i="22"/>
  <c r="Y129" i="42" a="1"/>
  <c r="Y129" i="42" s="1"/>
  <c r="W129" i="42" s="1"/>
  <c r="Z129" i="42" s="1"/>
  <c r="Y115" i="42" a="1"/>
  <c r="Y115" i="42" s="1"/>
  <c r="W115" i="42" s="1"/>
  <c r="Z115" i="42" s="1"/>
  <c r="Y97" i="42" a="1"/>
  <c r="Y97" i="42" s="1"/>
  <c r="W97" i="42" s="1"/>
  <c r="Z97" i="42" s="1"/>
  <c r="Y121" i="42" a="1"/>
  <c r="Y121" i="42" s="1"/>
  <c r="W121" i="42" s="1"/>
  <c r="Z121" i="42" s="1"/>
  <c r="Y93" i="42" a="1"/>
  <c r="Y93" i="42" s="1"/>
  <c r="W93" i="42" s="1"/>
  <c r="Z93" i="42" s="1"/>
  <c r="Y132" i="42" a="1"/>
  <c r="Y132" i="42" s="1"/>
  <c r="W132" i="42" s="1"/>
  <c r="Z132" i="42" s="1"/>
  <c r="Y95" i="42" a="1"/>
  <c r="Y95" i="42" s="1"/>
  <c r="W95" i="42" s="1"/>
  <c r="Z95" i="42" s="1"/>
  <c r="Y127" i="42" a="1"/>
  <c r="Y127" i="42" s="1"/>
  <c r="W127" i="42" s="1"/>
  <c r="Z127" i="42" s="1"/>
  <c r="Y109" i="42" a="1"/>
  <c r="Y109" i="42" s="1"/>
  <c r="W109" i="42" s="1"/>
  <c r="Z109" i="42" s="1"/>
  <c r="Y128" i="42" a="1"/>
  <c r="Y128" i="42" s="1"/>
  <c r="W128" i="42" s="1"/>
  <c r="Z128" i="42" s="1"/>
  <c r="Y110" i="42" a="1"/>
  <c r="Y110" i="42" s="1"/>
  <c r="W110" i="42" s="1"/>
  <c r="Z110" i="42" s="1"/>
  <c r="Y105" i="42" a="1"/>
  <c r="Y105" i="42" s="1"/>
  <c r="W105" i="42" s="1"/>
  <c r="Z105" i="42" s="1"/>
  <c r="Y106" i="42" a="1"/>
  <c r="Y106" i="42" s="1"/>
  <c r="W106" i="42" s="1"/>
  <c r="Z106" i="42" s="1"/>
  <c r="Y116" i="42" a="1"/>
  <c r="Y116" i="42" s="1"/>
  <c r="W116" i="42" s="1"/>
  <c r="Z116" i="42" s="1"/>
  <c r="Y92" i="42" a="1"/>
  <c r="Y92" i="42" s="1"/>
  <c r="W92" i="42" s="1"/>
  <c r="Z92" i="42" s="1"/>
  <c r="Y118" i="42" a="1"/>
  <c r="Y118" i="42" s="1"/>
  <c r="W118" i="42" s="1"/>
  <c r="Z118" i="42" s="1"/>
  <c r="Y126" i="42" a="1"/>
  <c r="Y126" i="42" s="1"/>
  <c r="W126" i="42" s="1"/>
  <c r="Z126" i="42" s="1"/>
  <c r="Y103" i="42" a="1"/>
  <c r="Y103" i="42" s="1"/>
  <c r="W103" i="42" s="1"/>
  <c r="Z103" i="42" s="1"/>
  <c r="Y101" i="42" a="1"/>
  <c r="Y101" i="42" s="1"/>
  <c r="W101" i="42" s="1"/>
  <c r="Z101" i="42" s="1"/>
  <c r="Y130" i="42" a="1"/>
  <c r="Y130" i="42" s="1"/>
  <c r="W130" i="42" s="1"/>
  <c r="Z130" i="42" s="1"/>
  <c r="Y94" i="42" a="1"/>
  <c r="Y94" i="42" s="1"/>
  <c r="W94" i="42" s="1"/>
  <c r="Z94" i="42" s="1"/>
  <c r="Y113" i="42" a="1"/>
  <c r="Y113" i="42" s="1"/>
  <c r="W113" i="42" s="1"/>
  <c r="Z113" i="42" s="1"/>
  <c r="Y124" i="42" a="1"/>
  <c r="Y124" i="42" s="1"/>
  <c r="W124" i="42" s="1"/>
  <c r="Z124" i="42" s="1"/>
  <c r="Y131" i="42" a="1"/>
  <c r="Y131" i="42" s="1"/>
  <c r="W131" i="42" s="1"/>
  <c r="Z131" i="42" s="1"/>
  <c r="Y114" i="42" a="1"/>
  <c r="Y114" i="42" s="1"/>
  <c r="W114" i="42" s="1"/>
  <c r="Z114" i="42" s="1"/>
  <c r="Y98" i="42" a="1"/>
  <c r="Y98" i="42" s="1"/>
  <c r="W98" i="42" s="1"/>
  <c r="Z98" i="42" s="1"/>
  <c r="X120" i="39" a="1"/>
  <c r="X120" i="39" s="1"/>
  <c r="Y125" i="39" s="1" a="1"/>
  <c r="Y125" i="39" s="1"/>
  <c r="W125" i="39" s="1"/>
  <c r="Z125" i="39" s="1"/>
  <c r="Y129" i="18" a="1"/>
  <c r="Y129" i="18" s="1"/>
  <c r="W129" i="18" s="1"/>
  <c r="Z129" i="18" s="1"/>
  <c r="Y102" i="18" a="1"/>
  <c r="Y102" i="18" s="1"/>
  <c r="W102" i="18" s="1"/>
  <c r="Z102" i="18" s="1"/>
  <c r="Y122" i="18" a="1"/>
  <c r="Y122" i="18" s="1"/>
  <c r="W122" i="18" s="1"/>
  <c r="Z122" i="18" s="1"/>
  <c r="Y94" i="18" a="1"/>
  <c r="Y94" i="18" s="1"/>
  <c r="W94" i="18" s="1"/>
  <c r="Z94" i="18" s="1"/>
  <c r="Y130" i="18" a="1"/>
  <c r="Y130" i="18" s="1"/>
  <c r="W130" i="18" s="1"/>
  <c r="Z130" i="18" s="1"/>
  <c r="Y126" i="18" a="1"/>
  <c r="Y126" i="18" s="1"/>
  <c r="W126" i="18" s="1"/>
  <c r="Z126" i="18" s="1"/>
  <c r="Y98" i="18" a="1"/>
  <c r="Y98" i="18" s="1"/>
  <c r="W98" i="18" s="1"/>
  <c r="Z98" i="18" s="1"/>
  <c r="Y109" i="18" a="1"/>
  <c r="Y109" i="18" s="1"/>
  <c r="W109" i="18" s="1"/>
  <c r="Z109" i="18" s="1"/>
  <c r="Y100" i="18" a="1"/>
  <c r="Y100" i="18" s="1"/>
  <c r="W100" i="18" s="1"/>
  <c r="Z100" i="18" s="1"/>
  <c r="Y96" i="18" a="1"/>
  <c r="Y96" i="18" s="1"/>
  <c r="W96" i="18" s="1"/>
  <c r="Z96" i="18" s="1"/>
  <c r="Y116" i="18" a="1"/>
  <c r="Y116" i="18" s="1"/>
  <c r="W116" i="18" s="1"/>
  <c r="Z116" i="18" s="1"/>
  <c r="Y113" i="18" a="1"/>
  <c r="Y113" i="18" s="1"/>
  <c r="W113" i="18" s="1"/>
  <c r="Z113" i="18" s="1"/>
  <c r="Y115" i="18" a="1"/>
  <c r="Y115" i="18" s="1"/>
  <c r="W115" i="18" s="1"/>
  <c r="Z115" i="18" s="1"/>
  <c r="Y128" i="18" a="1"/>
  <c r="Y128" i="18" s="1"/>
  <c r="W128" i="18" s="1"/>
  <c r="Z128" i="18" s="1"/>
  <c r="Y121" i="18" a="1"/>
  <c r="Y121" i="18" s="1"/>
  <c r="W121" i="18" s="1"/>
  <c r="Z121" i="18" s="1"/>
  <c r="Y132" i="18" a="1"/>
  <c r="Y132" i="18" s="1"/>
  <c r="W132" i="18" s="1"/>
  <c r="Z132" i="18" s="1"/>
  <c r="Y108" i="18" a="1"/>
  <c r="Y108" i="18" s="1"/>
  <c r="W108" i="18" s="1"/>
  <c r="Z108" i="18" s="1"/>
  <c r="Y90" i="18" a="1"/>
  <c r="Y90" i="18" s="1"/>
  <c r="W90" i="18" s="1"/>
  <c r="Z90" i="18" s="1"/>
  <c r="Y104" i="18" a="1"/>
  <c r="Y104" i="18" s="1"/>
  <c r="W104" i="18" s="1"/>
  <c r="Z104" i="18" s="1"/>
  <c r="Y120" i="18" a="1"/>
  <c r="Y120" i="18" s="1"/>
  <c r="W120" i="18" s="1"/>
  <c r="Z120" i="18" s="1"/>
  <c r="Y105" i="18" a="1"/>
  <c r="Y105" i="18" s="1"/>
  <c r="W105" i="18" s="1"/>
  <c r="Z105" i="18" s="1"/>
  <c r="Y92" i="18" a="1"/>
  <c r="Y92" i="18" s="1"/>
  <c r="W92" i="18" s="1"/>
  <c r="Z92" i="18" s="1"/>
  <c r="Y93" i="18" a="1"/>
  <c r="Y93" i="18" s="1"/>
  <c r="W93" i="18" s="1"/>
  <c r="Z93" i="18" s="1"/>
  <c r="Y112" i="18" a="1"/>
  <c r="Y112" i="18" s="1"/>
  <c r="W112" i="18" s="1"/>
  <c r="Z112" i="18" s="1"/>
  <c r="Y114" i="18" a="1"/>
  <c r="Y114" i="18" s="1"/>
  <c r="W114" i="18" s="1"/>
  <c r="Z114" i="18" s="1"/>
  <c r="Y99" i="18" a="1"/>
  <c r="Y99" i="18" s="1"/>
  <c r="W99" i="18" s="1"/>
  <c r="Z99" i="18" s="1"/>
  <c r="Y118" i="18" a="1"/>
  <c r="Y118" i="18" s="1"/>
  <c r="W118" i="18" s="1"/>
  <c r="Z118" i="18" s="1"/>
  <c r="Y95" i="18" a="1"/>
  <c r="Y95" i="18" s="1"/>
  <c r="W95" i="18" s="1"/>
  <c r="Z95" i="18" s="1"/>
  <c r="Y125" i="18" a="1"/>
  <c r="Y125" i="18" s="1"/>
  <c r="W125" i="18" s="1"/>
  <c r="Z125" i="18" s="1"/>
  <c r="Y103" i="18" a="1"/>
  <c r="Y103" i="18" s="1"/>
  <c r="W103" i="18" s="1"/>
  <c r="Z103" i="18" s="1"/>
  <c r="Y119" i="18" a="1"/>
  <c r="Y119" i="18" s="1"/>
  <c r="W119" i="18" s="1"/>
  <c r="Z119" i="18" s="1"/>
  <c r="Y97" i="18" a="1"/>
  <c r="Y97" i="18" s="1"/>
  <c r="W97" i="18" s="1"/>
  <c r="Z97" i="18" s="1"/>
  <c r="Y124" i="18" a="1"/>
  <c r="Y124" i="18" s="1"/>
  <c r="W124" i="18" s="1"/>
  <c r="Z124" i="18" s="1"/>
  <c r="Y111" i="18" a="1"/>
  <c r="Y111" i="18" s="1"/>
  <c r="W111" i="18" s="1"/>
  <c r="Z111" i="18" s="1"/>
  <c r="Y117" i="18" a="1"/>
  <c r="Y117" i="18" s="1"/>
  <c r="W117" i="18" s="1"/>
  <c r="Z117" i="18" s="1"/>
  <c r="Y106" i="18" a="1"/>
  <c r="Y106" i="18" s="1"/>
  <c r="W106" i="18" s="1"/>
  <c r="Z106" i="18" s="1"/>
  <c r="Y107" i="18" a="1"/>
  <c r="Y107" i="18" s="1"/>
  <c r="W107" i="18" s="1"/>
  <c r="Z107" i="18" s="1"/>
  <c r="Y91" i="18" a="1"/>
  <c r="Y91" i="18" s="1"/>
  <c r="W91" i="18" s="1"/>
  <c r="Z91" i="18" s="1"/>
  <c r="Y131" i="18" a="1"/>
  <c r="Y131" i="18" s="1"/>
  <c r="W131" i="18" s="1"/>
  <c r="Y110" i="18" a="1"/>
  <c r="Y110" i="18" s="1"/>
  <c r="W110" i="18" s="1"/>
  <c r="Z110" i="18" s="1"/>
  <c r="Y127" i="18" a="1"/>
  <c r="Y127" i="18" s="1"/>
  <c r="W127" i="18" s="1"/>
  <c r="Z127" i="18" s="1"/>
  <c r="Y123" i="42" a="1"/>
  <c r="Y123" i="42" s="1"/>
  <c r="W123" i="42" s="1"/>
  <c r="Z123" i="42" s="1"/>
  <c r="Y91" i="42" a="1"/>
  <c r="Y91" i="42" s="1"/>
  <c r="W91" i="42" s="1"/>
  <c r="Z91" i="42" s="1"/>
  <c r="Y104" i="42" a="1"/>
  <c r="Y104" i="42" s="1"/>
  <c r="W104" i="42" s="1"/>
  <c r="Z104" i="42" s="1"/>
  <c r="Y107" i="42" a="1"/>
  <c r="Y107" i="42" s="1"/>
  <c r="W107" i="42" s="1"/>
  <c r="Z107" i="42" s="1"/>
  <c r="Y117" i="42" a="1"/>
  <c r="Y117" i="42" s="1"/>
  <c r="W117" i="42" s="1"/>
  <c r="Z117" i="42" s="1"/>
  <c r="Y111" i="42" a="1"/>
  <c r="Y111" i="42" s="1"/>
  <c r="W111" i="42" s="1"/>
  <c r="Z111" i="42" s="1"/>
  <c r="Y119" i="42" a="1"/>
  <c r="Y119" i="42" s="1"/>
  <c r="W119" i="42" s="1"/>
  <c r="Z119" i="42" s="1"/>
  <c r="Y99" i="42" a="1"/>
  <c r="Y99" i="42" s="1"/>
  <c r="W99" i="42" s="1"/>
  <c r="Z99" i="42" s="1"/>
  <c r="Y122" i="42" a="1"/>
  <c r="Y122" i="42" s="1"/>
  <c r="W122" i="42" s="1"/>
  <c r="Z122" i="42" s="1"/>
  <c r="Y96" i="42" a="1"/>
  <c r="Y96" i="42" s="1"/>
  <c r="W96" i="42" s="1"/>
  <c r="Z96" i="42" s="1"/>
  <c r="Y120" i="42" a="1"/>
  <c r="Y120" i="42" s="1"/>
  <c r="W120" i="42" s="1"/>
  <c r="Z120" i="42" s="1"/>
  <c r="Y90" i="42" a="1"/>
  <c r="Y90" i="42" s="1"/>
  <c r="W90" i="42" s="1"/>
  <c r="Z90" i="42" s="1"/>
  <c r="Y108" i="42" a="1"/>
  <c r="Y108" i="42" s="1"/>
  <c r="W108" i="42" s="1"/>
  <c r="Z108" i="42" s="1"/>
  <c r="Y102" i="42" a="1"/>
  <c r="Y102" i="42" s="1"/>
  <c r="W102" i="42" s="1"/>
  <c r="Z102" i="42" s="1"/>
  <c r="Y112" i="42" a="1"/>
  <c r="Y112" i="42" s="1"/>
  <c r="W112" i="42" s="1"/>
  <c r="Z112" i="42" s="1"/>
  <c r="Y100" i="42" a="1"/>
  <c r="Y100" i="42" s="1"/>
  <c r="W100" i="42" s="1"/>
  <c r="Z100" i="42" s="1"/>
  <c r="Y94" i="39" l="1" a="1"/>
  <c r="Y94" i="39" s="1"/>
  <c r="W94" i="39" s="1"/>
  <c r="Z94" i="39" s="1"/>
  <c r="Y113" i="39" a="1"/>
  <c r="Y113" i="39" s="1"/>
  <c r="W113" i="39" s="1"/>
  <c r="Z113" i="39" s="1"/>
  <c r="Y105" i="39" a="1"/>
  <c r="Y105" i="39" s="1"/>
  <c r="W105" i="39" s="1"/>
  <c r="Z105" i="39" s="1"/>
  <c r="W69" i="42"/>
  <c r="Y101" i="39" a="1"/>
  <c r="Y101" i="39" s="1"/>
  <c r="W101" i="39" s="1"/>
  <c r="Z101" i="39" s="1"/>
  <c r="Y110" i="39" a="1"/>
  <c r="Y110" i="39" s="1"/>
  <c r="W110" i="39" s="1"/>
  <c r="Z110" i="39" s="1"/>
  <c r="Y97" i="39" a="1"/>
  <c r="Y97" i="39" s="1"/>
  <c r="W97" i="39" s="1"/>
  <c r="Z97" i="39" s="1"/>
  <c r="Y124" i="39" a="1"/>
  <c r="Y124" i="39" s="1"/>
  <c r="W124" i="39" s="1"/>
  <c r="Z124" i="39" s="1"/>
  <c r="Y132" i="39" a="1"/>
  <c r="Y132" i="39" s="1"/>
  <c r="W132" i="39" s="1"/>
  <c r="Y117" i="39" a="1"/>
  <c r="Y117" i="39" s="1"/>
  <c r="W117" i="39" s="1"/>
  <c r="Z117" i="39" s="1"/>
  <c r="Y90" i="39" a="1"/>
  <c r="Y90" i="39" s="1"/>
  <c r="W90" i="39" s="1"/>
  <c r="Z90" i="39" s="1"/>
  <c r="Y120" i="39" a="1"/>
  <c r="Y120" i="39" s="1"/>
  <c r="W120" i="39" s="1"/>
  <c r="Z120" i="39" s="1"/>
  <c r="Y104" i="39" a="1"/>
  <c r="Y104" i="39" s="1"/>
  <c r="W104" i="39" s="1"/>
  <c r="Z104" i="39" s="1"/>
  <c r="Y130" i="39" a="1"/>
  <c r="Y130" i="39" s="1"/>
  <c r="W130" i="39" s="1"/>
  <c r="Z130" i="39" s="1"/>
  <c r="Y116" i="39" a="1"/>
  <c r="Y116" i="39" s="1"/>
  <c r="W116" i="39" s="1"/>
  <c r="Z116" i="39" s="1"/>
  <c r="Y108" i="39" a="1"/>
  <c r="Y108" i="39" s="1"/>
  <c r="W108" i="39" s="1"/>
  <c r="Z108" i="39" s="1"/>
  <c r="Y93" i="39" a="1"/>
  <c r="Y93" i="39" s="1"/>
  <c r="W93" i="39" s="1"/>
  <c r="Z93" i="39" s="1"/>
  <c r="Y91" i="39" a="1"/>
  <c r="Y91" i="39" s="1"/>
  <c r="W91" i="39" s="1"/>
  <c r="Z91" i="39" s="1"/>
  <c r="Y119" i="39" a="1"/>
  <c r="Y119" i="39" s="1"/>
  <c r="W119" i="39" s="1"/>
  <c r="Z119" i="39" s="1"/>
  <c r="Y126" i="39" a="1"/>
  <c r="Y126" i="39" s="1"/>
  <c r="W126" i="39" s="1"/>
  <c r="Z126" i="39" s="1"/>
  <c r="Y121" i="39" a="1"/>
  <c r="Y121" i="39" s="1"/>
  <c r="W121" i="39" s="1"/>
  <c r="Z121" i="39" s="1"/>
  <c r="Y102" i="39" a="1"/>
  <c r="Y102" i="39" s="1"/>
  <c r="W102" i="39" s="1"/>
  <c r="Z102" i="39" s="1"/>
  <c r="Y118" i="39" a="1"/>
  <c r="Y118" i="39" s="1"/>
  <c r="W118" i="39" s="1"/>
  <c r="Z118" i="39" s="1"/>
  <c r="Y131" i="39" a="1"/>
  <c r="Y131" i="39" s="1"/>
  <c r="W131" i="39" s="1"/>
  <c r="Z131" i="39" s="1"/>
  <c r="Y98" i="39" a="1"/>
  <c r="Y98" i="39" s="1"/>
  <c r="W98" i="39" s="1"/>
  <c r="Z98" i="39" s="1"/>
  <c r="Y92" i="39" a="1"/>
  <c r="Y92" i="39" s="1"/>
  <c r="W92" i="39" s="1"/>
  <c r="Z92" i="39" s="1"/>
  <c r="Y114" i="39" a="1"/>
  <c r="Y114" i="39" s="1"/>
  <c r="W114" i="39" s="1"/>
  <c r="Z114" i="39" s="1"/>
  <c r="Y100" i="39" a="1"/>
  <c r="Y100" i="39" s="1"/>
  <c r="W100" i="39" s="1"/>
  <c r="Z100" i="39" s="1"/>
  <c r="Y122" i="39" a="1"/>
  <c r="Y122" i="39" s="1"/>
  <c r="W122" i="39" s="1"/>
  <c r="Z122" i="39" s="1"/>
  <c r="Y96" i="39" a="1"/>
  <c r="Y96" i="39" s="1"/>
  <c r="W96" i="39" s="1"/>
  <c r="Z96" i="39" s="1"/>
  <c r="Y103" i="39" a="1"/>
  <c r="Y103" i="39" s="1"/>
  <c r="W103" i="39" s="1"/>
  <c r="Z103" i="39" s="1"/>
  <c r="Y129" i="39" a="1"/>
  <c r="Y129" i="39" s="1"/>
  <c r="W129" i="39" s="1"/>
  <c r="Z129" i="39" s="1"/>
  <c r="Y106" i="39" a="1"/>
  <c r="Y106" i="39" s="1"/>
  <c r="W106" i="39" s="1"/>
  <c r="Z106" i="39" s="1"/>
  <c r="Y123" i="39" a="1"/>
  <c r="Y123" i="39" s="1"/>
  <c r="W123" i="39" s="1"/>
  <c r="Z123" i="39" s="1"/>
  <c r="Y115" i="39" a="1"/>
  <c r="Y115" i="39" s="1"/>
  <c r="W115" i="39" s="1"/>
  <c r="Z115" i="39" s="1"/>
  <c r="Y95" i="39" a="1"/>
  <c r="Y95" i="39" s="1"/>
  <c r="W95" i="39" s="1"/>
  <c r="Z95" i="39" s="1"/>
  <c r="Y127" i="39" a="1"/>
  <c r="Y127" i="39" s="1"/>
  <c r="W127" i="39" s="1"/>
  <c r="Z127" i="39" s="1"/>
  <c r="Y111" i="39" a="1"/>
  <c r="Y111" i="39" s="1"/>
  <c r="W111" i="39" s="1"/>
  <c r="Z111" i="39" s="1"/>
  <c r="Y128" i="39" a="1"/>
  <c r="Y128" i="39" s="1"/>
  <c r="W128" i="39" s="1"/>
  <c r="Z128" i="39" s="1"/>
  <c r="Y99" i="39" a="1"/>
  <c r="Y99" i="39" s="1"/>
  <c r="W99" i="39" s="1"/>
  <c r="Z99" i="39" s="1"/>
  <c r="Y109" i="39" a="1"/>
  <c r="Y109" i="39" s="1"/>
  <c r="W109" i="39" s="1"/>
  <c r="Z109" i="39" s="1"/>
  <c r="Y107" i="39" a="1"/>
  <c r="Y107" i="39" s="1"/>
  <c r="W107" i="39" s="1"/>
  <c r="Z107" i="39" s="1"/>
  <c r="Y112" i="39" a="1"/>
  <c r="Y112" i="39" s="1"/>
  <c r="W112" i="39" s="1"/>
  <c r="Z112" i="39" s="1"/>
  <c r="Z131" i="18"/>
  <c r="W69" i="18" s="1"/>
  <c r="W80" i="18"/>
  <c r="W80" i="42"/>
  <c r="Z132" i="39" l="1"/>
  <c r="W69" i="39" s="1"/>
  <c r="W80" i="39"/>
  <c r="BI2" i="43" l="1"/>
  <c r="BH2" i="43"/>
  <c r="BG2" i="43"/>
  <c r="BF2" i="43"/>
  <c r="BE2" i="43"/>
  <c r="BD2" i="43"/>
  <c r="BC2" i="43"/>
  <c r="BI1" i="43"/>
  <c r="BH1" i="43"/>
  <c r="BG1" i="43"/>
  <c r="BF1" i="43"/>
  <c r="BE1" i="43"/>
  <c r="BD1" i="43"/>
  <c r="BC1" i="43"/>
  <c r="BA2" i="43"/>
  <c r="AZ2" i="43"/>
  <c r="AY2" i="43"/>
  <c r="AX2" i="43"/>
  <c r="BA1" i="43"/>
  <c r="AZ1" i="43"/>
  <c r="AY1" i="43"/>
  <c r="AX1" i="43"/>
  <c r="BL7" i="43"/>
  <c r="BI235" i="43"/>
  <c r="BH235" i="43"/>
  <c r="BG235" i="43"/>
  <c r="BF235" i="43"/>
  <c r="BE235" i="43"/>
  <c r="BD235" i="43"/>
  <c r="BC235" i="43"/>
  <c r="BD227" i="43"/>
  <c r="BG219" i="43"/>
  <c r="BE208" i="43"/>
  <c r="BE209" i="43" s="1"/>
  <c r="BG206" i="43"/>
  <c r="BD202" i="43"/>
  <c r="BI201" i="43"/>
  <c r="BI206" i="43" s="1"/>
  <c r="BF201" i="43"/>
  <c r="BE201" i="43"/>
  <c r="BD195" i="43"/>
  <c r="BE174" i="43"/>
  <c r="BE172" i="43"/>
  <c r="BA139" i="43"/>
  <c r="AZ139" i="43"/>
  <c r="AY139" i="43"/>
  <c r="AX139" i="43"/>
  <c r="AX120" i="43"/>
  <c r="AX100" i="43"/>
  <c r="BG63" i="43"/>
  <c r="BF49" i="43"/>
  <c r="BE49" i="43"/>
  <c r="BD49" i="43"/>
  <c r="BC48" i="43"/>
  <c r="AY47" i="43"/>
  <c r="AY46" i="43"/>
  <c r="AY45" i="43"/>
  <c r="AY44" i="43"/>
  <c r="AY43" i="43"/>
  <c r="AY42" i="43"/>
  <c r="AY41" i="43"/>
  <c r="AY40" i="43"/>
  <c r="AY39" i="43"/>
  <c r="AY38" i="43"/>
  <c r="AY37" i="43"/>
  <c r="AY36" i="43"/>
  <c r="BE26" i="43"/>
  <c r="BM609" i="43"/>
  <c r="BK609" i="43"/>
  <c r="BM1" i="43"/>
  <c r="BL1" i="43"/>
  <c r="AL600" i="43"/>
  <c r="AL599" i="43"/>
  <c r="AL598" i="43"/>
  <c r="AL597" i="43"/>
  <c r="AL596" i="43"/>
  <c r="AL595" i="43"/>
  <c r="AL594" i="43"/>
  <c r="AL593" i="43"/>
  <c r="AL592" i="43"/>
  <c r="AL591" i="43"/>
  <c r="AL590" i="43"/>
  <c r="AL589" i="43"/>
  <c r="AL588" i="43"/>
  <c r="AL587" i="43"/>
  <c r="AL586" i="43"/>
  <c r="AL585" i="43"/>
  <c r="AL584" i="43"/>
  <c r="AL583" i="43"/>
  <c r="AL582" i="43"/>
  <c r="AR576" i="43"/>
  <c r="AU576" i="43" s="1"/>
  <c r="AL576" i="43"/>
  <c r="AR575" i="43"/>
  <c r="AU575" i="43" s="1"/>
  <c r="AL575" i="43"/>
  <c r="AR574" i="43"/>
  <c r="AU574" i="43" s="1"/>
  <c r="AL574" i="43"/>
  <c r="AR573" i="43"/>
  <c r="AU573" i="43" s="1"/>
  <c r="AL573" i="43"/>
  <c r="AU569" i="43"/>
  <c r="AU568" i="43"/>
  <c r="AS567" i="43"/>
  <c r="AS568" i="43" s="1"/>
  <c r="AU564" i="43"/>
  <c r="AU565" i="43" s="1"/>
  <c r="AS564" i="43"/>
  <c r="AS565" i="43" s="1"/>
  <c r="AP559" i="43"/>
  <c r="AT556" i="43" s="1"/>
  <c r="AO559" i="43"/>
  <c r="AO589" i="43" s="1"/>
  <c r="AN559" i="43"/>
  <c r="AN580" i="43" s="1"/>
  <c r="AL546" i="43"/>
  <c r="AL545" i="43"/>
  <c r="AL544" i="43"/>
  <c r="AL543" i="43"/>
  <c r="AL542" i="43"/>
  <c r="AL541" i="43"/>
  <c r="AL540" i="43"/>
  <c r="AL539" i="43"/>
  <c r="AL538" i="43"/>
  <c r="AL537" i="43"/>
  <c r="AL536" i="43"/>
  <c r="AL535" i="43"/>
  <c r="AL534" i="43"/>
  <c r="AL533" i="43"/>
  <c r="AL532" i="43"/>
  <c r="AL531" i="43"/>
  <c r="AL530" i="43"/>
  <c r="AL529" i="43"/>
  <c r="AL528" i="43"/>
  <c r="AL527" i="43"/>
  <c r="AL525" i="43"/>
  <c r="AU522" i="43"/>
  <c r="AP524" i="43" s="1"/>
  <c r="AU521" i="43"/>
  <c r="AP523" i="43" s="1"/>
  <c r="AU514" i="43"/>
  <c r="AT514" i="43"/>
  <c r="AS514" i="43"/>
  <c r="AQ514" i="43"/>
  <c r="AP514" i="43"/>
  <c r="AP512" i="43"/>
  <c r="AU511" i="43"/>
  <c r="AT511" i="43"/>
  <c r="AS511" i="43"/>
  <c r="AQ511" i="43"/>
  <c r="AP511" i="43"/>
  <c r="AP509" i="43"/>
  <c r="AP505" i="43"/>
  <c r="AO505" i="43"/>
  <c r="AO531" i="43" s="1"/>
  <c r="AN505" i="43"/>
  <c r="AN547" i="43" s="1"/>
  <c r="AL492" i="43"/>
  <c r="AL491" i="43"/>
  <c r="AL490" i="43"/>
  <c r="AL489" i="43"/>
  <c r="AL488" i="43"/>
  <c r="AL487" i="43"/>
  <c r="AL486" i="43"/>
  <c r="AL485" i="43"/>
  <c r="AL484" i="43"/>
  <c r="AL483" i="43"/>
  <c r="AL482" i="43"/>
  <c r="AL481" i="43"/>
  <c r="AL480" i="43"/>
  <c r="AL479" i="43"/>
  <c r="AL478" i="43"/>
  <c r="AL477" i="43"/>
  <c r="AL476" i="43"/>
  <c r="AL475" i="43"/>
  <c r="AP473" i="43"/>
  <c r="AL468" i="43"/>
  <c r="AQ467" i="43"/>
  <c r="AL466" i="43"/>
  <c r="AL465" i="43"/>
  <c r="AL464" i="43"/>
  <c r="AL463" i="43"/>
  <c r="AL462" i="43"/>
  <c r="AL461" i="43"/>
  <c r="AL460" i="43"/>
  <c r="AL459" i="43"/>
  <c r="AL458" i="43"/>
  <c r="AL457" i="43"/>
  <c r="AL456" i="43"/>
  <c r="AL455" i="43"/>
  <c r="AL454" i="43"/>
  <c r="AL453" i="43"/>
  <c r="AP451" i="43"/>
  <c r="AO451" i="43"/>
  <c r="AO488" i="43" s="1"/>
  <c r="AN451" i="43"/>
  <c r="AN473" i="43" s="1"/>
  <c r="AL438" i="43"/>
  <c r="AL437" i="43"/>
  <c r="AL436" i="43"/>
  <c r="AL435" i="43"/>
  <c r="AL434" i="43"/>
  <c r="AL433" i="43"/>
  <c r="AL432" i="43"/>
  <c r="AL431" i="43"/>
  <c r="AL430" i="43"/>
  <c r="AL429" i="43"/>
  <c r="AL428" i="43"/>
  <c r="AL427" i="43"/>
  <c r="AL425" i="43"/>
  <c r="AS424" i="43"/>
  <c r="AL424" i="43"/>
  <c r="AS423" i="43"/>
  <c r="AL423" i="43"/>
  <c r="AS422" i="43"/>
  <c r="AL422" i="43"/>
  <c r="AS421" i="43"/>
  <c r="AL421" i="43"/>
  <c r="AS420" i="43"/>
  <c r="AL420" i="43"/>
  <c r="AS419" i="43"/>
  <c r="AL419" i="43"/>
  <c r="AS418" i="43"/>
  <c r="AL418" i="43"/>
  <c r="AS417" i="43"/>
  <c r="AL417" i="43"/>
  <c r="AS416" i="43"/>
  <c r="AT415" i="43"/>
  <c r="AL411" i="43"/>
  <c r="AL410" i="43"/>
  <c r="AL409" i="43"/>
  <c r="AL408" i="43"/>
  <c r="AL407" i="43"/>
  <c r="AL406" i="43"/>
  <c r="AL405" i="43"/>
  <c r="AL404" i="43"/>
  <c r="AL403" i="43"/>
  <c r="AL402" i="43"/>
  <c r="AL401" i="43"/>
  <c r="AL400" i="43"/>
  <c r="AP397" i="43"/>
  <c r="AM397" i="43" s="1"/>
  <c r="AM429" i="43" s="1"/>
  <c r="AO397" i="43"/>
  <c r="AO419" i="43" s="1"/>
  <c r="AN397" i="43"/>
  <c r="AN408" i="43" s="1"/>
  <c r="AN387" i="43"/>
  <c r="AO386" i="43"/>
  <c r="AL384" i="43"/>
  <c r="AL383" i="43"/>
  <c r="AL382" i="43"/>
  <c r="AL381" i="43"/>
  <c r="AO380" i="43"/>
  <c r="AL380" i="43"/>
  <c r="AL379" i="43"/>
  <c r="AO378" i="43"/>
  <c r="AL378" i="43"/>
  <c r="AL377" i="43"/>
  <c r="AL376" i="43"/>
  <c r="AL375" i="43"/>
  <c r="AO374" i="43"/>
  <c r="AL374" i="43"/>
  <c r="AL373" i="43"/>
  <c r="AL372" i="43"/>
  <c r="AL371" i="43"/>
  <c r="AL370" i="43"/>
  <c r="AL369" i="43"/>
  <c r="AL368" i="43"/>
  <c r="AL367" i="43"/>
  <c r="AL366" i="43"/>
  <c r="AO365" i="43"/>
  <c r="AL365" i="43"/>
  <c r="AL364" i="43"/>
  <c r="AL363" i="43"/>
  <c r="AL362" i="43"/>
  <c r="AL361" i="43"/>
  <c r="AL360" i="43"/>
  <c r="AL359" i="43"/>
  <c r="AL358" i="43"/>
  <c r="AO356" i="43"/>
  <c r="AL356" i="43"/>
  <c r="AL355" i="43"/>
  <c r="AL354" i="43"/>
  <c r="AN353" i="43"/>
  <c r="AL353" i="43"/>
  <c r="AO352" i="43"/>
  <c r="AL352" i="43"/>
  <c r="AQ351" i="43"/>
  <c r="AL351" i="43" s="1"/>
  <c r="AP348" i="43"/>
  <c r="AP343" i="43"/>
  <c r="AM343" i="43" s="1"/>
  <c r="AM381" i="43" s="1"/>
  <c r="AO343" i="43"/>
  <c r="AO382" i="43" s="1"/>
  <c r="AN343" i="43"/>
  <c r="AN374" i="43" s="1"/>
  <c r="AL330" i="43"/>
  <c r="AL329" i="43"/>
  <c r="AL328" i="43"/>
  <c r="AL327" i="43"/>
  <c r="AL326" i="43"/>
  <c r="AL325" i="43"/>
  <c r="AL324" i="43"/>
  <c r="AL323" i="43"/>
  <c r="AL322" i="43"/>
  <c r="AL321" i="43"/>
  <c r="AL320" i="43"/>
  <c r="AL319" i="43"/>
  <c r="AL318" i="43"/>
  <c r="AL317" i="43"/>
  <c r="AL316" i="43"/>
  <c r="AL315" i="43"/>
  <c r="AL314" i="43"/>
  <c r="AL313" i="43"/>
  <c r="AL312" i="43"/>
  <c r="AL311" i="43"/>
  <c r="AL310" i="43"/>
  <c r="AL309" i="43"/>
  <c r="AL308" i="43"/>
  <c r="AL307" i="43"/>
  <c r="AL306" i="43"/>
  <c r="AL304" i="43"/>
  <c r="AT299" i="43"/>
  <c r="AS299" i="43"/>
  <c r="AQ299" i="43"/>
  <c r="AP299" i="43"/>
  <c r="AT298" i="43"/>
  <c r="AS298" i="43"/>
  <c r="AQ298" i="43"/>
  <c r="AP298" i="43"/>
  <c r="AL297" i="43"/>
  <c r="AL296" i="43"/>
  <c r="AL295" i="43"/>
  <c r="AL294" i="43"/>
  <c r="AL293" i="43"/>
  <c r="AP289" i="43"/>
  <c r="AO289" i="43"/>
  <c r="AN289" i="43"/>
  <c r="AN319" i="43" s="1"/>
  <c r="AL276" i="43"/>
  <c r="AL275" i="43"/>
  <c r="AL274" i="43"/>
  <c r="AL273" i="43"/>
  <c r="AL272" i="43"/>
  <c r="AL271" i="43"/>
  <c r="AL270" i="43"/>
  <c r="AL269" i="43"/>
  <c r="AL268" i="43"/>
  <c r="AL267" i="43"/>
  <c r="AL266" i="43"/>
  <c r="AL265" i="43"/>
  <c r="AL264" i="43"/>
  <c r="AL263" i="43"/>
  <c r="AL262" i="43"/>
  <c r="AL261" i="43"/>
  <c r="AL260" i="43"/>
  <c r="AL259" i="43"/>
  <c r="AL258" i="43"/>
  <c r="AL257" i="43"/>
  <c r="AL256" i="43"/>
  <c r="AL255" i="43"/>
  <c r="AL254" i="43"/>
  <c r="AL253" i="43"/>
  <c r="AL251" i="43"/>
  <c r="AP248" i="43"/>
  <c r="AP247" i="43"/>
  <c r="AL246" i="43"/>
  <c r="AL245" i="43"/>
  <c r="AL244" i="43"/>
  <c r="AL243" i="43"/>
  <c r="AL242" i="43"/>
  <c r="AL241" i="43"/>
  <c r="AL240" i="43"/>
  <c r="AL239" i="43"/>
  <c r="AP235" i="43"/>
  <c r="AO235" i="43"/>
  <c r="AO265" i="43" s="1"/>
  <c r="AN235" i="43"/>
  <c r="AN256" i="43" s="1"/>
  <c r="AL222" i="43"/>
  <c r="AL221" i="43"/>
  <c r="AL220" i="43"/>
  <c r="AL219" i="43"/>
  <c r="AL218" i="43"/>
  <c r="AL217" i="43"/>
  <c r="AL216" i="43"/>
  <c r="AL215" i="43"/>
  <c r="AL214" i="43"/>
  <c r="AL213" i="43"/>
  <c r="AL212" i="43"/>
  <c r="AL211" i="43"/>
  <c r="AL210" i="43"/>
  <c r="AL209" i="43"/>
  <c r="AL208" i="43"/>
  <c r="AL207" i="43"/>
  <c r="AL206" i="43"/>
  <c r="AL205" i="43"/>
  <c r="AL204" i="43"/>
  <c r="AL203" i="43"/>
  <c r="AL202" i="43"/>
  <c r="AL201" i="43"/>
  <c r="AL200" i="43"/>
  <c r="AO199" i="43"/>
  <c r="AL199" i="43"/>
  <c r="AL198" i="43"/>
  <c r="AL197" i="43"/>
  <c r="AL196" i="43"/>
  <c r="AL195" i="43"/>
  <c r="AP181" i="43"/>
  <c r="AO181" i="43"/>
  <c r="AO219" i="43" s="1"/>
  <c r="AN181" i="43"/>
  <c r="AN188" i="43" s="1"/>
  <c r="AL168" i="43"/>
  <c r="AL167" i="43"/>
  <c r="AL166" i="43"/>
  <c r="AL165" i="43"/>
  <c r="AL164" i="43"/>
  <c r="AL163" i="43"/>
  <c r="AL162" i="43"/>
  <c r="AL161" i="43"/>
  <c r="AL160" i="43"/>
  <c r="AL159" i="43"/>
  <c r="AL158" i="43"/>
  <c r="AL157" i="43"/>
  <c r="AL156" i="43"/>
  <c r="AL155" i="43"/>
  <c r="AL154" i="43"/>
  <c r="AL153" i="43"/>
  <c r="AL152" i="43"/>
  <c r="AL151" i="43"/>
  <c r="AL149" i="43"/>
  <c r="AL148" i="43"/>
  <c r="AL147" i="43"/>
  <c r="AL146" i="43"/>
  <c r="AL145" i="43"/>
  <c r="AL144" i="43"/>
  <c r="AL143" i="43"/>
  <c r="AL142" i="43"/>
  <c r="AL141" i="43"/>
  <c r="AL140" i="43"/>
  <c r="AL139" i="43"/>
  <c r="AL138" i="43"/>
  <c r="AL137" i="43"/>
  <c r="AL136" i="43"/>
  <c r="AL135" i="43"/>
  <c r="AL134" i="43"/>
  <c r="AL133" i="43"/>
  <c r="AL132" i="43"/>
  <c r="AL131" i="43"/>
  <c r="AL130" i="43"/>
  <c r="AL129" i="43"/>
  <c r="AP127" i="43"/>
  <c r="AO127" i="43"/>
  <c r="AN127" i="43"/>
  <c r="AN152" i="43" s="1"/>
  <c r="AL111" i="43"/>
  <c r="AN110" i="43"/>
  <c r="AL110" i="43"/>
  <c r="AL109" i="43"/>
  <c r="AL108" i="43"/>
  <c r="AL107" i="43"/>
  <c r="AL106" i="43"/>
  <c r="AL105" i="43"/>
  <c r="AL104" i="43"/>
  <c r="AN103" i="43"/>
  <c r="AL103" i="43"/>
  <c r="AL102" i="43"/>
  <c r="AL101" i="43"/>
  <c r="AL100" i="43"/>
  <c r="AL99" i="43"/>
  <c r="AL98" i="43"/>
  <c r="AL97" i="43"/>
  <c r="AL96" i="43"/>
  <c r="AN95" i="43"/>
  <c r="AL95" i="43"/>
  <c r="AN94" i="43"/>
  <c r="AL94" i="43"/>
  <c r="AL93" i="43"/>
  <c r="AL92" i="43"/>
  <c r="AL91" i="43"/>
  <c r="AL90" i="43"/>
  <c r="AN89" i="43"/>
  <c r="AL89" i="43"/>
  <c r="AN88" i="43"/>
  <c r="AL88" i="43"/>
  <c r="AL87" i="43"/>
  <c r="AL86" i="43"/>
  <c r="AL85" i="43"/>
  <c r="AL84" i="43"/>
  <c r="AL83" i="43"/>
  <c r="AL82" i="43"/>
  <c r="AL81" i="43"/>
  <c r="AL80" i="43"/>
  <c r="AL79" i="43"/>
  <c r="AN78" i="43"/>
  <c r="AL78" i="43"/>
  <c r="AN77" i="43"/>
  <c r="AL77" i="43"/>
  <c r="AL76" i="43"/>
  <c r="AL75" i="43"/>
  <c r="AL74" i="43"/>
  <c r="AL73" i="43"/>
  <c r="AP70" i="43"/>
  <c r="AO70" i="43"/>
  <c r="AO88" i="43" s="1"/>
  <c r="AN70" i="43"/>
  <c r="AN102" i="43" s="1"/>
  <c r="AR61" i="43"/>
  <c r="AR60" i="43"/>
  <c r="AL60" i="43"/>
  <c r="AR59" i="43"/>
  <c r="AL59" i="43"/>
  <c r="AR58" i="43"/>
  <c r="AL58" i="43"/>
  <c r="AR57" i="43"/>
  <c r="AL57" i="43"/>
  <c r="AR56" i="43"/>
  <c r="AO56" i="43"/>
  <c r="AL56" i="43"/>
  <c r="AR55" i="43"/>
  <c r="AL55" i="43"/>
  <c r="AR54" i="43"/>
  <c r="AL54" i="43"/>
  <c r="AR53" i="43"/>
  <c r="AL53" i="43"/>
  <c r="AR52" i="43"/>
  <c r="AL52" i="43"/>
  <c r="AR51" i="43"/>
  <c r="AL51" i="43"/>
  <c r="AR50" i="43"/>
  <c r="AL50" i="43"/>
  <c r="AR49" i="43"/>
  <c r="AO49" i="43"/>
  <c r="AL49" i="43"/>
  <c r="AR48" i="43"/>
  <c r="AL48" i="43"/>
  <c r="AR47" i="43"/>
  <c r="AL47" i="43"/>
  <c r="AR46" i="43"/>
  <c r="AL46" i="43"/>
  <c r="AR45" i="43"/>
  <c r="AL45" i="43"/>
  <c r="AR44" i="43"/>
  <c r="AL44" i="43"/>
  <c r="AR43" i="43"/>
  <c r="AL43" i="43"/>
  <c r="AR42" i="43"/>
  <c r="AL42" i="43"/>
  <c r="AR41" i="43"/>
  <c r="AL41" i="43"/>
  <c r="AR40" i="43"/>
  <c r="AL40" i="43"/>
  <c r="AR39" i="43"/>
  <c r="AL39" i="43"/>
  <c r="AR38" i="43"/>
  <c r="AL38" i="43"/>
  <c r="AR37" i="43"/>
  <c r="AL37" i="43"/>
  <c r="AR36" i="43"/>
  <c r="AL36" i="43"/>
  <c r="AR35" i="43"/>
  <c r="AL35" i="43"/>
  <c r="AR34" i="43"/>
  <c r="AL34" i="43"/>
  <c r="AR33" i="43"/>
  <c r="AL33" i="43"/>
  <c r="AR32" i="43"/>
  <c r="AL32" i="43"/>
  <c r="AR31" i="43"/>
  <c r="AL31" i="43"/>
  <c r="AR30" i="43"/>
  <c r="AL30" i="43"/>
  <c r="AR29" i="43"/>
  <c r="AL29" i="43"/>
  <c r="AR28" i="43"/>
  <c r="AL28" i="43"/>
  <c r="AR27" i="43"/>
  <c r="AL27" i="43"/>
  <c r="AR26" i="43"/>
  <c r="AN26" i="43"/>
  <c r="AL26" i="43"/>
  <c r="AR25" i="43"/>
  <c r="AL25" i="43"/>
  <c r="AR24" i="43"/>
  <c r="AL24" i="43"/>
  <c r="AR23" i="43"/>
  <c r="AL23" i="43"/>
  <c r="AR22" i="43"/>
  <c r="AL22" i="43"/>
  <c r="AR21" i="43"/>
  <c r="AL21" i="43"/>
  <c r="AR20" i="43"/>
  <c r="AP16" i="43"/>
  <c r="AM16" i="43" s="1"/>
  <c r="AM37" i="43" s="1"/>
  <c r="AO16" i="43"/>
  <c r="AO62" i="43" s="1"/>
  <c r="AN16" i="43"/>
  <c r="AN10" i="43"/>
  <c r="AP6" i="43"/>
  <c r="AV2" i="43"/>
  <c r="AU2" i="43"/>
  <c r="AT2" i="43"/>
  <c r="AS2" i="43"/>
  <c r="AR2" i="43"/>
  <c r="AQ2" i="43"/>
  <c r="AP2" i="43"/>
  <c r="AO2" i="43"/>
  <c r="AN2" i="43"/>
  <c r="AM2" i="43"/>
  <c r="AL2" i="43"/>
  <c r="AV1" i="43"/>
  <c r="AU1" i="43"/>
  <c r="AT1" i="43"/>
  <c r="AS1" i="43"/>
  <c r="AR1" i="43"/>
  <c r="AQ1" i="43"/>
  <c r="AP1" i="43"/>
  <c r="AO1" i="43"/>
  <c r="AN1" i="43"/>
  <c r="AM1" i="43"/>
  <c r="AL1" i="43"/>
  <c r="Z486" i="43"/>
  <c r="Z485" i="43"/>
  <c r="Z484" i="43"/>
  <c r="Z483" i="43"/>
  <c r="Z482" i="43"/>
  <c r="Z481" i="43"/>
  <c r="Z480" i="43"/>
  <c r="Z479" i="43"/>
  <c r="Z478" i="43"/>
  <c r="Z477" i="43"/>
  <c r="AF472" i="43"/>
  <c r="AI472" i="43" s="1"/>
  <c r="Z472" i="43"/>
  <c r="AF471" i="43"/>
  <c r="AI471" i="43" s="1"/>
  <c r="Z471" i="43"/>
  <c r="AF470" i="43"/>
  <c r="AI470" i="43" s="1"/>
  <c r="Z470" i="43"/>
  <c r="AF469" i="43"/>
  <c r="AI469" i="43" s="1"/>
  <c r="Z469" i="43"/>
  <c r="AI465" i="43"/>
  <c r="AI464" i="43"/>
  <c r="AG463" i="43"/>
  <c r="AG464" i="43" s="1"/>
  <c r="AI460" i="43"/>
  <c r="AI461" i="43" s="1"/>
  <c r="AG460" i="43"/>
  <c r="AG461" i="43" s="1"/>
  <c r="AD455" i="43"/>
  <c r="AC455" i="43"/>
  <c r="AC465" i="43" s="1"/>
  <c r="AB455" i="43"/>
  <c r="AB465" i="43" s="1"/>
  <c r="Z442" i="43"/>
  <c r="Z441" i="43"/>
  <c r="Z440" i="43"/>
  <c r="Z439" i="43"/>
  <c r="Z438" i="43"/>
  <c r="Z437" i="43"/>
  <c r="Z436" i="43"/>
  <c r="Z435" i="43"/>
  <c r="Z434" i="43"/>
  <c r="AG432" i="43"/>
  <c r="Z432" i="43"/>
  <c r="AG431" i="43"/>
  <c r="Z431" i="43"/>
  <c r="AG430" i="43"/>
  <c r="Z430" i="43"/>
  <c r="AG429" i="43"/>
  <c r="Z429" i="43"/>
  <c r="AG428" i="43"/>
  <c r="Z428" i="43"/>
  <c r="AG427" i="43"/>
  <c r="Z427" i="43"/>
  <c r="AG426" i="43"/>
  <c r="Z426" i="43"/>
  <c r="AG425" i="43"/>
  <c r="Z425" i="43"/>
  <c r="AG424" i="43"/>
  <c r="AH423" i="43"/>
  <c r="Z419" i="43"/>
  <c r="AI416" i="43"/>
  <c r="AD418" i="43" s="1"/>
  <c r="AI415" i="43"/>
  <c r="AD417" i="43" s="1"/>
  <c r="AD411" i="43"/>
  <c r="AH408" i="43" s="1"/>
  <c r="AC411" i="43"/>
  <c r="AC432" i="43" s="1"/>
  <c r="AB411" i="43"/>
  <c r="Z398" i="43"/>
  <c r="Z397" i="43"/>
  <c r="Z396" i="43"/>
  <c r="Z395" i="43"/>
  <c r="Z394" i="43"/>
  <c r="Z393" i="43"/>
  <c r="AC392" i="43"/>
  <c r="Z392" i="43"/>
  <c r="Z391" i="43"/>
  <c r="Z390" i="43"/>
  <c r="Z389" i="43"/>
  <c r="Z388" i="43"/>
  <c r="Z387" i="43"/>
  <c r="Z386" i="43"/>
  <c r="AD384" i="43"/>
  <c r="Z383" i="43"/>
  <c r="Z382" i="43"/>
  <c r="Z381" i="43"/>
  <c r="Z379" i="43"/>
  <c r="AI376" i="43"/>
  <c r="AH376" i="43"/>
  <c r="AG376" i="43"/>
  <c r="AE376" i="43"/>
  <c r="AD376" i="43"/>
  <c r="AB376" i="43"/>
  <c r="AD374" i="43"/>
  <c r="AI373" i="43"/>
  <c r="AH373" i="43"/>
  <c r="AG373" i="43"/>
  <c r="AE373" i="43"/>
  <c r="AD373" i="43"/>
  <c r="AD371" i="43"/>
  <c r="AD367" i="43"/>
  <c r="AA367" i="43" s="1"/>
  <c r="AA382" i="43" s="1"/>
  <c r="AC367" i="43"/>
  <c r="AC377" i="43" s="1"/>
  <c r="AB367" i="43"/>
  <c r="AB374" i="43" s="1"/>
  <c r="Z354" i="43"/>
  <c r="Z353" i="43"/>
  <c r="Z352" i="43"/>
  <c r="Z351" i="43"/>
  <c r="Z350" i="43"/>
  <c r="Z349" i="43"/>
  <c r="Z348" i="43"/>
  <c r="Z347" i="43"/>
  <c r="AE345" i="43"/>
  <c r="Z344" i="43"/>
  <c r="Z343" i="43"/>
  <c r="Z342" i="43"/>
  <c r="Z341" i="43"/>
  <c r="Z340" i="43"/>
  <c r="AE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AD323" i="43"/>
  <c r="AC323" i="43"/>
  <c r="AC352" i="43" s="1"/>
  <c r="AB323" i="43"/>
  <c r="AB346" i="43" s="1"/>
  <c r="Z312" i="43"/>
  <c r="Z311" i="43"/>
  <c r="Z310" i="43"/>
  <c r="Z309" i="43"/>
  <c r="Z307" i="43"/>
  <c r="AG306" i="43"/>
  <c r="Z306" i="43"/>
  <c r="AG305" i="43"/>
  <c r="Z305" i="43"/>
  <c r="AG304" i="43"/>
  <c r="Z304" i="43"/>
  <c r="AG303" i="43"/>
  <c r="Z303" i="43"/>
  <c r="AG302" i="43"/>
  <c r="Z302" i="43"/>
  <c r="AG301" i="43"/>
  <c r="Z301" i="43"/>
  <c r="AG300" i="43"/>
  <c r="Z300" i="43"/>
  <c r="AG299" i="43"/>
  <c r="Z299" i="43"/>
  <c r="AG298" i="43"/>
  <c r="AH297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AD279" i="43"/>
  <c r="AC279" i="43"/>
  <c r="AB279" i="43"/>
  <c r="AB310" i="43" s="1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0" i="43"/>
  <c r="AH245" i="43"/>
  <c r="AG245" i="43"/>
  <c r="AE245" i="43"/>
  <c r="AD245" i="43"/>
  <c r="AH244" i="43"/>
  <c r="AG244" i="43"/>
  <c r="AE244" i="43"/>
  <c r="AD244" i="43"/>
  <c r="Z243" i="43"/>
  <c r="Z242" i="43"/>
  <c r="Z241" i="43"/>
  <c r="Z240" i="43"/>
  <c r="Z239" i="43"/>
  <c r="AD235" i="43"/>
  <c r="AC235" i="43"/>
  <c r="AC265" i="43" s="1"/>
  <c r="AB235" i="43"/>
  <c r="AB239" i="43" s="1"/>
  <c r="Z222" i="43"/>
  <c r="Z221" i="43"/>
  <c r="Z220" i="43"/>
  <c r="AB219" i="43"/>
  <c r="Z219" i="43"/>
  <c r="Z218" i="43"/>
  <c r="Z217" i="43"/>
  <c r="Z216" i="43"/>
  <c r="Z215" i="43"/>
  <c r="Z214" i="43"/>
  <c r="Z213" i="43"/>
  <c r="Z212" i="43"/>
  <c r="Z211" i="43"/>
  <c r="Z210" i="43"/>
  <c r="Z209" i="43"/>
  <c r="Z207" i="43"/>
  <c r="AD204" i="43"/>
  <c r="AB204" i="43"/>
  <c r="AD203" i="43"/>
  <c r="Z202" i="43"/>
  <c r="Z201" i="43"/>
  <c r="Z200" i="43"/>
  <c r="Z199" i="43"/>
  <c r="Z198" i="43"/>
  <c r="Z197" i="43"/>
  <c r="Z196" i="43"/>
  <c r="Z195" i="43"/>
  <c r="AD191" i="43"/>
  <c r="AH188" i="43" s="1"/>
  <c r="AC191" i="43"/>
  <c r="AC209" i="43" s="1"/>
  <c r="AC226" i="43" s="1"/>
  <c r="AB191" i="43"/>
  <c r="AB222" i="43" s="1"/>
  <c r="AC185" i="43"/>
  <c r="AB185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AD147" i="43"/>
  <c r="AC147" i="43"/>
  <c r="AC152" i="43" s="1"/>
  <c r="AB147" i="43"/>
  <c r="Z134" i="43"/>
  <c r="Z133" i="43"/>
  <c r="Z132" i="43"/>
  <c r="Z131" i="43"/>
  <c r="Z130" i="43"/>
  <c r="Z129" i="43"/>
  <c r="Z128" i="43"/>
  <c r="Z127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AD103" i="43"/>
  <c r="AC103" i="43"/>
  <c r="AC135" i="43" s="1"/>
  <c r="AB103" i="43"/>
  <c r="AB134" i="43" s="1"/>
  <c r="Z87" i="43"/>
  <c r="Z86" i="43"/>
  <c r="Z85" i="43"/>
  <c r="Z84" i="43"/>
  <c r="Z83" i="43"/>
  <c r="Z82" i="43"/>
  <c r="Z81" i="43"/>
  <c r="Z80" i="43"/>
  <c r="Z79" i="43"/>
  <c r="Z78" i="43"/>
  <c r="Z77" i="43"/>
  <c r="Z76" i="43"/>
  <c r="AB75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AB63" i="43"/>
  <c r="Z63" i="43"/>
  <c r="Z62" i="43"/>
  <c r="Z61" i="43"/>
  <c r="AD58" i="43"/>
  <c r="AC58" i="43"/>
  <c r="AC75" i="43" s="1"/>
  <c r="AB58" i="43"/>
  <c r="AB69" i="43" s="1"/>
  <c r="AF49" i="43"/>
  <c r="AF48" i="43"/>
  <c r="Z48" i="43"/>
  <c r="AF47" i="43"/>
  <c r="Z47" i="43"/>
  <c r="AF46" i="43"/>
  <c r="Z46" i="43"/>
  <c r="AF45" i="43"/>
  <c r="Z45" i="43"/>
  <c r="AF44" i="43"/>
  <c r="Z44" i="43"/>
  <c r="AF43" i="43"/>
  <c r="Z43" i="43"/>
  <c r="AF42" i="43"/>
  <c r="Z42" i="43"/>
  <c r="AF41" i="43"/>
  <c r="Z41" i="43"/>
  <c r="AF40" i="43"/>
  <c r="Z40" i="43"/>
  <c r="AF39" i="43"/>
  <c r="AC39" i="43"/>
  <c r="Z39" i="43"/>
  <c r="AF38" i="43"/>
  <c r="Z38" i="43"/>
  <c r="AF37" i="43"/>
  <c r="Z37" i="43"/>
  <c r="AF36" i="43"/>
  <c r="Z36" i="43"/>
  <c r="AF35" i="43"/>
  <c r="Z35" i="43"/>
  <c r="AF34" i="43"/>
  <c r="Z34" i="43"/>
  <c r="AF33" i="43"/>
  <c r="Z33" i="43"/>
  <c r="AF32" i="43"/>
  <c r="Z32" i="43"/>
  <c r="AF31" i="43"/>
  <c r="Z31" i="43"/>
  <c r="AF30" i="43"/>
  <c r="Z30" i="43"/>
  <c r="AF29" i="43"/>
  <c r="Z29" i="43"/>
  <c r="AF28" i="43"/>
  <c r="Z28" i="43"/>
  <c r="AF27" i="43"/>
  <c r="Z27" i="43"/>
  <c r="AF26" i="43"/>
  <c r="Z26" i="43"/>
  <c r="AF25" i="43"/>
  <c r="Z25" i="43"/>
  <c r="AF24" i="43"/>
  <c r="AB24" i="43"/>
  <c r="Z24" i="43"/>
  <c r="AF23" i="43"/>
  <c r="Z23" i="43"/>
  <c r="AF22" i="43"/>
  <c r="Z22" i="43"/>
  <c r="AF21" i="43"/>
  <c r="Z21" i="43"/>
  <c r="AF20" i="43"/>
  <c r="AC20" i="43"/>
  <c r="AD16" i="43"/>
  <c r="AC16" i="43"/>
  <c r="AB16" i="43"/>
  <c r="AB30" i="43" s="1"/>
  <c r="AB10" i="43"/>
  <c r="AD6" i="43"/>
  <c r="AJ2" i="43"/>
  <c r="AI2" i="43"/>
  <c r="AH2" i="43"/>
  <c r="AG2" i="43"/>
  <c r="AF2" i="43"/>
  <c r="AE2" i="43"/>
  <c r="AD2" i="43"/>
  <c r="AC2" i="43"/>
  <c r="AB2" i="43"/>
  <c r="AA2" i="43"/>
  <c r="Z2" i="43"/>
  <c r="AJ1" i="43"/>
  <c r="AI1" i="43"/>
  <c r="AH1" i="43"/>
  <c r="AG1" i="43"/>
  <c r="AF1" i="43"/>
  <c r="AE1" i="43"/>
  <c r="AD1" i="43"/>
  <c r="AC1" i="43"/>
  <c r="AB1" i="43"/>
  <c r="AA1" i="43"/>
  <c r="Z1" i="43"/>
  <c r="N396" i="43"/>
  <c r="N395" i="43"/>
  <c r="N394" i="43"/>
  <c r="N393" i="43"/>
  <c r="N392" i="43"/>
  <c r="N391" i="43"/>
  <c r="N390" i="43"/>
  <c r="N389" i="43"/>
  <c r="N388" i="43"/>
  <c r="N387" i="43"/>
  <c r="N386" i="43"/>
  <c r="R383" i="43"/>
  <c r="V380" i="43" s="1"/>
  <c r="Q383" i="43"/>
  <c r="Q388" i="43" s="1"/>
  <c r="P383" i="43"/>
  <c r="P389" i="43" s="1"/>
  <c r="N373" i="43"/>
  <c r="N372" i="43"/>
  <c r="N371" i="43"/>
  <c r="N370" i="43"/>
  <c r="N369" i="43"/>
  <c r="W367" i="43"/>
  <c r="W366" i="43"/>
  <c r="U365" i="43"/>
  <c r="U366" i="43" s="1"/>
  <c r="W362" i="43"/>
  <c r="W363" i="43" s="1"/>
  <c r="U362" i="43"/>
  <c r="U363" i="43" s="1"/>
  <c r="R357" i="43"/>
  <c r="O357" i="43" s="1"/>
  <c r="O356" i="43" s="1"/>
  <c r="Q357" i="43"/>
  <c r="Q372" i="43" s="1"/>
  <c r="P357" i="43"/>
  <c r="P371" i="43" s="1"/>
  <c r="Q351" i="43"/>
  <c r="N347" i="43"/>
  <c r="N346" i="43"/>
  <c r="N345" i="43"/>
  <c r="N344" i="43"/>
  <c r="N343" i="43"/>
  <c r="N342" i="43"/>
  <c r="N341" i="43"/>
  <c r="N340" i="43"/>
  <c r="W336" i="43"/>
  <c r="R338" i="43" s="1"/>
  <c r="W335" i="43"/>
  <c r="R337" i="43" s="1"/>
  <c r="R331" i="43"/>
  <c r="Q331" i="43"/>
  <c r="Q342" i="43" s="1"/>
  <c r="P331" i="43"/>
  <c r="N321" i="43"/>
  <c r="N320" i="43"/>
  <c r="N319" i="43"/>
  <c r="N318" i="43"/>
  <c r="W314" i="43"/>
  <c r="V314" i="43"/>
  <c r="U314" i="43"/>
  <c r="S314" i="43"/>
  <c r="R314" i="43"/>
  <c r="R312" i="43"/>
  <c r="W311" i="43"/>
  <c r="V311" i="43"/>
  <c r="U311" i="43"/>
  <c r="S311" i="43"/>
  <c r="R311" i="43"/>
  <c r="R309" i="43"/>
  <c r="R305" i="43"/>
  <c r="Q305" i="43"/>
  <c r="Q318" i="43" s="1"/>
  <c r="P305" i="43"/>
  <c r="P311" i="43" s="1"/>
  <c r="N295" i="43"/>
  <c r="N294" i="43"/>
  <c r="U292" i="43"/>
  <c r="N292" i="43"/>
  <c r="U291" i="43"/>
  <c r="N291" i="43"/>
  <c r="U290" i="43"/>
  <c r="N290" i="43"/>
  <c r="U289" i="43"/>
  <c r="N289" i="43"/>
  <c r="U288" i="43"/>
  <c r="N288" i="43"/>
  <c r="U287" i="43"/>
  <c r="N287" i="43"/>
  <c r="U286" i="43"/>
  <c r="N286" i="43"/>
  <c r="U285" i="43"/>
  <c r="N285" i="43"/>
  <c r="U284" i="43"/>
  <c r="V283" i="43"/>
  <c r="R279" i="43"/>
  <c r="V276" i="43" s="1"/>
  <c r="Q279" i="43"/>
  <c r="Q297" i="43" s="1"/>
  <c r="P279" i="43"/>
  <c r="P285" i="43" s="1"/>
  <c r="S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R253" i="43"/>
  <c r="V250" i="43" s="1"/>
  <c r="Q253" i="43"/>
  <c r="Q271" i="43" s="1"/>
  <c r="P253" i="43"/>
  <c r="P258" i="43" s="1"/>
  <c r="N243" i="43"/>
  <c r="N242" i="43"/>
  <c r="N240" i="43"/>
  <c r="N239" i="43"/>
  <c r="N238" i="43"/>
  <c r="N237" i="43"/>
  <c r="N236" i="43"/>
  <c r="N235" i="43"/>
  <c r="N234" i="43"/>
  <c r="N233" i="43"/>
  <c r="N232" i="43"/>
  <c r="N231" i="43"/>
  <c r="N230" i="43"/>
  <c r="R227" i="43"/>
  <c r="O227" i="43" s="1"/>
  <c r="Q227" i="43"/>
  <c r="Q238" i="43" s="1"/>
  <c r="P227" i="43"/>
  <c r="P238" i="43" s="1"/>
  <c r="N217" i="43"/>
  <c r="N216" i="43"/>
  <c r="N215" i="43"/>
  <c r="N214" i="43"/>
  <c r="N213" i="43"/>
  <c r="T208" i="43"/>
  <c r="W208" i="43" s="1"/>
  <c r="N208" i="43"/>
  <c r="T207" i="43"/>
  <c r="W207" i="43" s="1"/>
  <c r="N207" i="43"/>
  <c r="T206" i="43"/>
  <c r="W206" i="43" s="1"/>
  <c r="N206" i="43"/>
  <c r="T205" i="43"/>
  <c r="W205" i="43" s="1"/>
  <c r="N205" i="43"/>
  <c r="R201" i="43"/>
  <c r="O201" i="43" s="1"/>
  <c r="O207" i="43" s="1"/>
  <c r="Q201" i="43"/>
  <c r="Q209" i="43" s="1"/>
  <c r="P201" i="43"/>
  <c r="P208" i="43" s="1"/>
  <c r="P217" i="43" s="1"/>
  <c r="N191" i="43"/>
  <c r="N190" i="43"/>
  <c r="N189" i="43"/>
  <c r="N187" i="43"/>
  <c r="N186" i="43"/>
  <c r="N185" i="43"/>
  <c r="N184" i="43"/>
  <c r="N183" i="43"/>
  <c r="S182" i="43"/>
  <c r="R180" i="43"/>
  <c r="R175" i="43"/>
  <c r="V172" i="43" s="1"/>
  <c r="Q175" i="43"/>
  <c r="Q186" i="43" s="1"/>
  <c r="P175" i="43"/>
  <c r="N165" i="43"/>
  <c r="N164" i="43"/>
  <c r="V159" i="43"/>
  <c r="U159" i="43"/>
  <c r="S159" i="43"/>
  <c r="R159" i="43"/>
  <c r="V158" i="43"/>
  <c r="U158" i="43"/>
  <c r="S158" i="43"/>
  <c r="R158" i="43"/>
  <c r="N157" i="43"/>
  <c r="N156" i="43"/>
  <c r="N155" i="43"/>
  <c r="N154" i="43"/>
  <c r="N153" i="43"/>
  <c r="R149" i="43"/>
  <c r="Q149" i="43"/>
  <c r="Q156" i="43" s="1"/>
  <c r="Q165" i="43" s="1"/>
  <c r="P149" i="43"/>
  <c r="P162" i="43" s="1"/>
  <c r="P143" i="43"/>
  <c r="R136" i="43"/>
  <c r="R135" i="43"/>
  <c r="N134" i="43"/>
  <c r="N133" i="43"/>
  <c r="N132" i="43"/>
  <c r="N131" i="43"/>
  <c r="N130" i="43"/>
  <c r="N129" i="43"/>
  <c r="N128" i="43"/>
  <c r="N127" i="43"/>
  <c r="R123" i="43"/>
  <c r="Q123" i="43"/>
  <c r="Q134" i="43" s="1"/>
  <c r="P123" i="43"/>
  <c r="P134" i="43" s="1"/>
  <c r="N113" i="43"/>
  <c r="N112" i="43"/>
  <c r="N111" i="43"/>
  <c r="N110" i="43"/>
  <c r="R97" i="43"/>
  <c r="Q97" i="43"/>
  <c r="Q103" i="43" s="1"/>
  <c r="P97" i="43"/>
  <c r="P110" i="43" s="1"/>
  <c r="N86" i="43"/>
  <c r="N85" i="43"/>
  <c r="N84" i="43"/>
  <c r="N83" i="43"/>
  <c r="N82" i="43"/>
  <c r="O81" i="43"/>
  <c r="N81" i="43"/>
  <c r="N80" i="43"/>
  <c r="N79" i="43"/>
  <c r="N78" i="43"/>
  <c r="N77" i="43"/>
  <c r="N76" i="43"/>
  <c r="N75" i="43"/>
  <c r="N74" i="43"/>
  <c r="N73" i="43"/>
  <c r="R71" i="43"/>
  <c r="O71" i="43" s="1"/>
  <c r="O77" i="43" s="1"/>
  <c r="Q71" i="43"/>
  <c r="Q89" i="43" s="1"/>
  <c r="P71" i="43"/>
  <c r="P89" i="43" s="1"/>
  <c r="O69" i="43"/>
  <c r="V68" i="43"/>
  <c r="O68" i="43"/>
  <c r="O66" i="43"/>
  <c r="P59" i="43"/>
  <c r="N55" i="43"/>
  <c r="N54" i="43"/>
  <c r="N53" i="43"/>
  <c r="N52" i="43"/>
  <c r="N51" i="43"/>
  <c r="N50" i="43"/>
  <c r="P49" i="43"/>
  <c r="P58" i="43" s="1"/>
  <c r="N49" i="43"/>
  <c r="Q48" i="43"/>
  <c r="P48" i="43"/>
  <c r="N48" i="43"/>
  <c r="P47" i="43"/>
  <c r="N47" i="43"/>
  <c r="N46" i="43"/>
  <c r="N45" i="43"/>
  <c r="R42" i="43"/>
  <c r="Q42" i="43"/>
  <c r="P42" i="43"/>
  <c r="P56" i="43" s="1"/>
  <c r="T33" i="43"/>
  <c r="N33" i="43"/>
  <c r="T32" i="43"/>
  <c r="N32" i="43"/>
  <c r="T31" i="43"/>
  <c r="Q31" i="43"/>
  <c r="P31" i="43"/>
  <c r="N31" i="43"/>
  <c r="T30" i="43"/>
  <c r="N30" i="43"/>
  <c r="T29" i="43"/>
  <c r="N29" i="43"/>
  <c r="T28" i="43"/>
  <c r="N28" i="43"/>
  <c r="T27" i="43"/>
  <c r="N27" i="43"/>
  <c r="T26" i="43"/>
  <c r="N26" i="43"/>
  <c r="T25" i="43"/>
  <c r="N25" i="43"/>
  <c r="T24" i="43"/>
  <c r="N24" i="43"/>
  <c r="T23" i="43"/>
  <c r="N23" i="43"/>
  <c r="T22" i="43"/>
  <c r="N22" i="43"/>
  <c r="T21" i="43"/>
  <c r="N21" i="43"/>
  <c r="T20" i="43"/>
  <c r="R16" i="43"/>
  <c r="V13" i="43" s="1"/>
  <c r="Q16" i="43"/>
  <c r="P16" i="43"/>
  <c r="P28" i="43" s="1"/>
  <c r="R6" i="43"/>
  <c r="X2" i="43"/>
  <c r="W2" i="43"/>
  <c r="V2" i="43"/>
  <c r="U2" i="43"/>
  <c r="T2" i="43"/>
  <c r="S2" i="43"/>
  <c r="R2" i="43"/>
  <c r="Q2" i="43"/>
  <c r="P2" i="43"/>
  <c r="O2" i="43"/>
  <c r="N2" i="43"/>
  <c r="X1" i="43"/>
  <c r="W1" i="43"/>
  <c r="V1" i="43"/>
  <c r="U1" i="43"/>
  <c r="T1" i="43"/>
  <c r="S1" i="43"/>
  <c r="R1" i="43"/>
  <c r="Q1" i="43"/>
  <c r="P1" i="43"/>
  <c r="O1" i="43"/>
  <c r="N1" i="43"/>
  <c r="B248" i="43"/>
  <c r="B247" i="43"/>
  <c r="B246" i="43"/>
  <c r="K243" i="43"/>
  <c r="F245" i="43" s="1"/>
  <c r="K242" i="43"/>
  <c r="F244" i="43" s="1"/>
  <c r="F238" i="43"/>
  <c r="C238" i="43" s="1"/>
  <c r="C234" i="43" s="1"/>
  <c r="E238" i="43"/>
  <c r="E247" i="43" s="1"/>
  <c r="D238" i="43"/>
  <c r="C236" i="43"/>
  <c r="J235" i="43"/>
  <c r="B228" i="43"/>
  <c r="K227" i="43"/>
  <c r="B227" i="43"/>
  <c r="K226" i="43"/>
  <c r="I225" i="43"/>
  <c r="I226" i="43" s="1"/>
  <c r="K222" i="43"/>
  <c r="K223" i="43" s="1"/>
  <c r="I222" i="43"/>
  <c r="I223" i="43" s="1"/>
  <c r="F218" i="43"/>
  <c r="J215" i="43" s="1"/>
  <c r="E218" i="43"/>
  <c r="E227" i="43" s="1"/>
  <c r="D218" i="43"/>
  <c r="D228" i="43" s="1"/>
  <c r="G208" i="43"/>
  <c r="B207" i="43"/>
  <c r="B206" i="43"/>
  <c r="B205" i="43"/>
  <c r="B204" i="43"/>
  <c r="B203" i="43"/>
  <c r="B202" i="43"/>
  <c r="B201" i="43"/>
  <c r="B200" i="43"/>
  <c r="F198" i="43"/>
  <c r="E198" i="43"/>
  <c r="E209" i="43" s="1"/>
  <c r="D198" i="43"/>
  <c r="D192" i="43" s="1"/>
  <c r="G188" i="43"/>
  <c r="F178" i="43"/>
  <c r="J175" i="43" s="1"/>
  <c r="E178" i="43"/>
  <c r="E185" i="43" s="1"/>
  <c r="D178" i="43"/>
  <c r="D185" i="43" s="1"/>
  <c r="B168" i="43"/>
  <c r="B167" i="43"/>
  <c r="H163" i="43"/>
  <c r="K163" i="43" s="1"/>
  <c r="B163" i="43"/>
  <c r="H162" i="43"/>
  <c r="K162" i="43" s="1"/>
  <c r="B162" i="43"/>
  <c r="F158" i="43"/>
  <c r="C158" i="43" s="1"/>
  <c r="C168" i="43" s="1"/>
  <c r="E158" i="43"/>
  <c r="E167" i="43" s="1"/>
  <c r="D158" i="43"/>
  <c r="D170" i="43" s="1"/>
  <c r="B148" i="43"/>
  <c r="B147" i="43"/>
  <c r="B145" i="43"/>
  <c r="B144" i="43"/>
  <c r="B143" i="43"/>
  <c r="B142" i="43"/>
  <c r="B141" i="43"/>
  <c r="G140" i="43"/>
  <c r="F138" i="43"/>
  <c r="C138" i="43" s="1"/>
  <c r="E138" i="43"/>
  <c r="E143" i="43" s="1"/>
  <c r="D138" i="43"/>
  <c r="D143" i="43" s="1"/>
  <c r="B128" i="43"/>
  <c r="B127" i="43"/>
  <c r="B126" i="43"/>
  <c r="F123" i="43"/>
  <c r="F118" i="43"/>
  <c r="J115" i="43" s="1"/>
  <c r="E118" i="43"/>
  <c r="E125" i="43" s="1"/>
  <c r="D118" i="43"/>
  <c r="D125" i="43" s="1"/>
  <c r="F106" i="43"/>
  <c r="F105" i="43"/>
  <c r="B104" i="43"/>
  <c r="B103" i="43"/>
  <c r="B102" i="43"/>
  <c r="B101" i="43"/>
  <c r="F98" i="43"/>
  <c r="C98" i="43" s="1"/>
  <c r="E98" i="43"/>
  <c r="E109" i="43" s="1"/>
  <c r="D98" i="43"/>
  <c r="D103" i="43" s="1"/>
  <c r="F78" i="43"/>
  <c r="J75" i="43" s="1"/>
  <c r="E78" i="43"/>
  <c r="E87" i="43" s="1"/>
  <c r="D78" i="43"/>
  <c r="D89" i="43" s="1"/>
  <c r="B68" i="43"/>
  <c r="B67" i="43"/>
  <c r="B66" i="43"/>
  <c r="B65" i="43"/>
  <c r="B64" i="43"/>
  <c r="B63" i="43"/>
  <c r="B62" i="43"/>
  <c r="B61" i="43"/>
  <c r="B60" i="43"/>
  <c r="F58" i="43"/>
  <c r="J55" i="43" s="1"/>
  <c r="E58" i="43"/>
  <c r="E67" i="43" s="1"/>
  <c r="D58" i="43"/>
  <c r="B44" i="43"/>
  <c r="B43" i="43"/>
  <c r="B42" i="43"/>
  <c r="B41" i="43"/>
  <c r="B40" i="43"/>
  <c r="B39" i="43"/>
  <c r="B38" i="43"/>
  <c r="F35" i="43"/>
  <c r="E35" i="43"/>
  <c r="D35" i="43"/>
  <c r="D29" i="43"/>
  <c r="H26" i="43"/>
  <c r="B26" i="43"/>
  <c r="H25" i="43"/>
  <c r="B25" i="43"/>
  <c r="H24" i="43"/>
  <c r="B24" i="43"/>
  <c r="H23" i="43"/>
  <c r="D23" i="43"/>
  <c r="B23" i="43"/>
  <c r="H22" i="43"/>
  <c r="B22" i="43"/>
  <c r="H21" i="43"/>
  <c r="B21" i="43"/>
  <c r="H20" i="43"/>
  <c r="F16" i="43"/>
  <c r="C16" i="43" s="1"/>
  <c r="E16" i="43"/>
  <c r="E22" i="43" s="1"/>
  <c r="D16" i="43"/>
  <c r="D26" i="43" s="1"/>
  <c r="J13" i="43"/>
  <c r="E10" i="43"/>
  <c r="F6" i="43"/>
  <c r="L2" i="43"/>
  <c r="K2" i="43"/>
  <c r="J2" i="43"/>
  <c r="I2" i="43"/>
  <c r="H2" i="43"/>
  <c r="G2" i="43"/>
  <c r="F2" i="43"/>
  <c r="E2" i="43"/>
  <c r="D2" i="43"/>
  <c r="C2" i="43"/>
  <c r="B2" i="43"/>
  <c r="L1" i="43"/>
  <c r="K1" i="43"/>
  <c r="J1" i="43"/>
  <c r="I1" i="43"/>
  <c r="H1" i="43"/>
  <c r="G1" i="43"/>
  <c r="F1" i="43"/>
  <c r="E1" i="43"/>
  <c r="D1" i="43"/>
  <c r="C1" i="43"/>
  <c r="B1" i="43"/>
  <c r="A1" i="43"/>
  <c r="BM3" i="43" s="1"/>
  <c r="BL5" i="43" l="1"/>
  <c r="BL4" i="43"/>
  <c r="BL3" i="43"/>
  <c r="O222" i="43"/>
  <c r="O226" i="43"/>
  <c r="O225" i="43"/>
  <c r="D10" i="43"/>
  <c r="C235" i="43"/>
  <c r="P234" i="43"/>
  <c r="P243" i="43" s="1"/>
  <c r="AN565" i="43"/>
  <c r="D206" i="43"/>
  <c r="P53" i="43"/>
  <c r="V224" i="43"/>
  <c r="Q234" i="43"/>
  <c r="Q243" i="43" s="1"/>
  <c r="E27" i="43"/>
  <c r="BC208" i="43"/>
  <c r="P52" i="43"/>
  <c r="AC165" i="43"/>
  <c r="AC183" i="43" s="1"/>
  <c r="D27" i="43"/>
  <c r="P54" i="43"/>
  <c r="E29" i="43"/>
  <c r="P46" i="43"/>
  <c r="AN97" i="43"/>
  <c r="AO364" i="43"/>
  <c r="AC157" i="43"/>
  <c r="P57" i="43"/>
  <c r="AO212" i="43"/>
  <c r="AN378" i="43"/>
  <c r="AN311" i="43"/>
  <c r="AO357" i="43"/>
  <c r="AO420" i="43"/>
  <c r="AO584" i="43"/>
  <c r="AM340" i="43"/>
  <c r="AO594" i="43"/>
  <c r="AO565" i="43"/>
  <c r="AO599" i="43"/>
  <c r="AO206" i="43"/>
  <c r="AO430" i="43"/>
  <c r="AO198" i="43"/>
  <c r="AT340" i="43"/>
  <c r="AM377" i="43"/>
  <c r="AN575" i="43"/>
  <c r="AN199" i="43"/>
  <c r="AN212" i="43"/>
  <c r="AN360" i="43"/>
  <c r="AO385" i="43"/>
  <c r="AO409" i="43"/>
  <c r="AO431" i="43"/>
  <c r="AO411" i="43"/>
  <c r="AO402" i="43"/>
  <c r="AO410" i="43"/>
  <c r="AN213" i="43"/>
  <c r="AO415" i="43"/>
  <c r="AN189" i="43"/>
  <c r="AM371" i="43"/>
  <c r="AM388" i="43" s="1"/>
  <c r="AN590" i="43"/>
  <c r="AO422" i="43"/>
  <c r="AN190" i="43"/>
  <c r="AO349" i="43"/>
  <c r="AO360" i="43"/>
  <c r="AN372" i="43"/>
  <c r="AO437" i="43"/>
  <c r="AO414" i="43"/>
  <c r="AO189" i="43"/>
  <c r="AN191" i="43"/>
  <c r="AN206" i="43"/>
  <c r="AO350" i="43"/>
  <c r="AO372" i="43"/>
  <c r="AO405" i="43"/>
  <c r="AN218" i="43"/>
  <c r="AO426" i="43"/>
  <c r="AO439" i="43"/>
  <c r="AO218" i="43"/>
  <c r="AN373" i="43"/>
  <c r="AO441" i="43"/>
  <c r="AO580" i="43"/>
  <c r="AN594" i="43"/>
  <c r="AB392" i="43"/>
  <c r="AC212" i="43"/>
  <c r="AC156" i="43"/>
  <c r="AB201" i="43"/>
  <c r="AB124" i="43"/>
  <c r="AC201" i="43"/>
  <c r="AC381" i="43"/>
  <c r="AB195" i="43"/>
  <c r="AB210" i="43"/>
  <c r="AC382" i="43"/>
  <c r="AB225" i="43"/>
  <c r="AB291" i="43"/>
  <c r="AB304" i="43"/>
  <c r="AC479" i="43"/>
  <c r="AC219" i="43"/>
  <c r="AB211" i="43"/>
  <c r="AC225" i="43"/>
  <c r="AB122" i="43"/>
  <c r="AC155" i="43"/>
  <c r="AB273" i="43"/>
  <c r="Q362" i="43"/>
  <c r="P259" i="43"/>
  <c r="P271" i="43"/>
  <c r="O366" i="43"/>
  <c r="O240" i="43"/>
  <c r="Q259" i="43"/>
  <c r="Q366" i="43"/>
  <c r="P270" i="43"/>
  <c r="P239" i="43"/>
  <c r="Q270" i="43"/>
  <c r="P240" i="43"/>
  <c r="Q232" i="43"/>
  <c r="O232" i="43"/>
  <c r="P244" i="43"/>
  <c r="P104" i="43"/>
  <c r="P113" i="43" s="1"/>
  <c r="Q189" i="43"/>
  <c r="Q233" i="43"/>
  <c r="P245" i="43"/>
  <c r="P263" i="43"/>
  <c r="P370" i="43"/>
  <c r="Q245" i="43"/>
  <c r="Q263" i="43"/>
  <c r="Q83" i="43"/>
  <c r="O76" i="43"/>
  <c r="O88" i="43"/>
  <c r="Q265" i="43"/>
  <c r="O352" i="43"/>
  <c r="Q370" i="43"/>
  <c r="P216" i="43"/>
  <c r="Q88" i="43"/>
  <c r="P394" i="43"/>
  <c r="P205" i="43"/>
  <c r="P76" i="43"/>
  <c r="Q76" i="43"/>
  <c r="P91" i="43"/>
  <c r="Q184" i="43"/>
  <c r="Q394" i="43"/>
  <c r="O239" i="43"/>
  <c r="Q361" i="43"/>
  <c r="O383" i="43"/>
  <c r="O382" i="43" s="1"/>
  <c r="D104" i="43"/>
  <c r="D107" i="43"/>
  <c r="C237" i="43"/>
  <c r="C244" i="43"/>
  <c r="E225" i="43"/>
  <c r="E246" i="43"/>
  <c r="C15" i="43"/>
  <c r="C10" i="43"/>
  <c r="C11" i="43"/>
  <c r="C13" i="43"/>
  <c r="C21" i="43"/>
  <c r="C25" i="43"/>
  <c r="C14" i="43"/>
  <c r="C27" i="43"/>
  <c r="Q163" i="43"/>
  <c r="Q208" i="43"/>
  <c r="Q217" i="43" s="1"/>
  <c r="Q286" i="43"/>
  <c r="Q295" i="43" s="1"/>
  <c r="AN210" i="43"/>
  <c r="E70" i="43"/>
  <c r="D225" i="43"/>
  <c r="Q110" i="43"/>
  <c r="O230" i="43"/>
  <c r="Q288" i="43"/>
  <c r="P318" i="43"/>
  <c r="AC164" i="43"/>
  <c r="AB199" i="43"/>
  <c r="AA411" i="43"/>
  <c r="AA432" i="43" s="1"/>
  <c r="AN81" i="43"/>
  <c r="AO102" i="43"/>
  <c r="AO188" i="43"/>
  <c r="AN198" i="43"/>
  <c r="AN205" i="43"/>
  <c r="AO418" i="43"/>
  <c r="D82" i="43"/>
  <c r="Q216" i="43"/>
  <c r="AO268" i="43"/>
  <c r="E23" i="43"/>
  <c r="D87" i="43"/>
  <c r="D108" i="43"/>
  <c r="D207" i="43"/>
  <c r="O353" i="43"/>
  <c r="AC361" i="43"/>
  <c r="AC376" i="43"/>
  <c r="AB383" i="43"/>
  <c r="AT13" i="43"/>
  <c r="AO191" i="43"/>
  <c r="AN207" i="43"/>
  <c r="AN220" i="43"/>
  <c r="AM411" i="43"/>
  <c r="D109" i="43"/>
  <c r="D208" i="43"/>
  <c r="Q218" i="43"/>
  <c r="P369" i="43"/>
  <c r="AB203" i="43"/>
  <c r="AB223" i="43"/>
  <c r="AH364" i="43"/>
  <c r="AC459" i="43"/>
  <c r="AO75" i="43"/>
  <c r="AN175" i="43"/>
  <c r="AO192" i="43"/>
  <c r="AN214" i="43"/>
  <c r="AO220" i="43"/>
  <c r="AM438" i="43"/>
  <c r="AN461" i="43"/>
  <c r="D88" i="43"/>
  <c r="C118" i="43"/>
  <c r="C116" i="43" s="1"/>
  <c r="E165" i="43"/>
  <c r="O223" i="43"/>
  <c r="Q258" i="43"/>
  <c r="Q369" i="43"/>
  <c r="AB108" i="43"/>
  <c r="AB213" i="43"/>
  <c r="AB224" i="43"/>
  <c r="AB290" i="43"/>
  <c r="AO175" i="43"/>
  <c r="AN193" i="43"/>
  <c r="AN208" i="43"/>
  <c r="AO214" i="43"/>
  <c r="AN364" i="43"/>
  <c r="AO403" i="43"/>
  <c r="AO413" i="43"/>
  <c r="AO429" i="43"/>
  <c r="AO438" i="43"/>
  <c r="Q289" i="43"/>
  <c r="E152" i="43"/>
  <c r="Q105" i="43"/>
  <c r="Q293" i="43"/>
  <c r="AB84" i="43"/>
  <c r="AB197" i="43"/>
  <c r="AC346" i="43"/>
  <c r="AB372" i="43"/>
  <c r="AB378" i="43"/>
  <c r="AC388" i="43"/>
  <c r="AB398" i="43"/>
  <c r="AB475" i="43"/>
  <c r="AC486" i="43"/>
  <c r="AO78" i="43"/>
  <c r="AO89" i="43"/>
  <c r="AO185" i="43"/>
  <c r="AN196" i="43"/>
  <c r="AO203" i="43"/>
  <c r="AO210" i="43"/>
  <c r="AN216" i="43"/>
  <c r="AO223" i="43"/>
  <c r="AO246" i="43"/>
  <c r="AO274" i="43"/>
  <c r="AT394" i="43"/>
  <c r="AO532" i="43"/>
  <c r="AO94" i="43"/>
  <c r="AB484" i="43"/>
  <c r="AB206" i="43"/>
  <c r="AC464" i="43"/>
  <c r="AN203" i="43"/>
  <c r="AN223" i="43"/>
  <c r="C155" i="43"/>
  <c r="P50" i="43"/>
  <c r="Q109" i="43"/>
  <c r="Q157" i="43"/>
  <c r="Q195" i="43"/>
  <c r="P363" i="43"/>
  <c r="AB128" i="43"/>
  <c r="AC174" i="43"/>
  <c r="AB217" i="43"/>
  <c r="AB373" i="43"/>
  <c r="AC378" i="43"/>
  <c r="AB399" i="43"/>
  <c r="AC475" i="43"/>
  <c r="AN186" i="43"/>
  <c r="AO216" i="43"/>
  <c r="AN224" i="43"/>
  <c r="AM358" i="43"/>
  <c r="AN377" i="43"/>
  <c r="AM395" i="43"/>
  <c r="AO406" i="43"/>
  <c r="AO417" i="43"/>
  <c r="AO423" i="43"/>
  <c r="AN488" i="43"/>
  <c r="AM559" i="43"/>
  <c r="AM573" i="43" s="1"/>
  <c r="AN585" i="43"/>
  <c r="Q283" i="43"/>
  <c r="E166" i="43"/>
  <c r="Q160" i="43"/>
  <c r="Q285" i="43"/>
  <c r="AC472" i="43"/>
  <c r="Q154" i="43"/>
  <c r="P161" i="43"/>
  <c r="AC387" i="43"/>
  <c r="AB463" i="43"/>
  <c r="AO97" i="43"/>
  <c r="AN195" i="43"/>
  <c r="AO202" i="43"/>
  <c r="AN209" i="43"/>
  <c r="AN215" i="43"/>
  <c r="AO244" i="43"/>
  <c r="AM404" i="43"/>
  <c r="E20" i="43"/>
  <c r="AB215" i="43"/>
  <c r="AC397" i="43"/>
  <c r="AB473" i="43"/>
  <c r="AB490" i="43" s="1"/>
  <c r="AO195" i="43"/>
  <c r="AO215" i="43"/>
  <c r="AN222" i="43"/>
  <c r="AO273" i="43"/>
  <c r="D21" i="43"/>
  <c r="E26" i="43"/>
  <c r="D127" i="43"/>
  <c r="J155" i="43"/>
  <c r="D224" i="43"/>
  <c r="O16" i="43"/>
  <c r="O12" i="43" s="1"/>
  <c r="P158" i="43"/>
  <c r="O198" i="43"/>
  <c r="O212" i="43"/>
  <c r="O253" i="43"/>
  <c r="O263" i="43" s="1"/>
  <c r="Q273" i="43"/>
  <c r="Q343" i="43"/>
  <c r="Q363" i="43"/>
  <c r="P374" i="43"/>
  <c r="Q392" i="43"/>
  <c r="AB198" i="43"/>
  <c r="AB209" i="43"/>
  <c r="AB227" i="43" s="1"/>
  <c r="AB389" i="43"/>
  <c r="AB401" i="43"/>
  <c r="AC476" i="43"/>
  <c r="AO186" i="43"/>
  <c r="AN197" i="43"/>
  <c r="AN204" i="43"/>
  <c r="AN211" i="43"/>
  <c r="AO224" i="43"/>
  <c r="AO248" i="43"/>
  <c r="AO358" i="43"/>
  <c r="AO377" i="43"/>
  <c r="AM396" i="43"/>
  <c r="AM433" i="43"/>
  <c r="AN574" i="43"/>
  <c r="AO266" i="43"/>
  <c r="AM426" i="43"/>
  <c r="E24" i="43"/>
  <c r="P154" i="43"/>
  <c r="AN202" i="43"/>
  <c r="AN221" i="43"/>
  <c r="AC484" i="43"/>
  <c r="Q162" i="43"/>
  <c r="Q292" i="43"/>
  <c r="AB205" i="43"/>
  <c r="AC173" i="43"/>
  <c r="AB377" i="43"/>
  <c r="AB388" i="43"/>
  <c r="AC474" i="43"/>
  <c r="AN185" i="43"/>
  <c r="E21" i="43"/>
  <c r="E127" i="43"/>
  <c r="C156" i="43"/>
  <c r="E224" i="43"/>
  <c r="E243" i="43"/>
  <c r="P83" i="43"/>
  <c r="Q158" i="43"/>
  <c r="V198" i="43"/>
  <c r="O279" i="43"/>
  <c r="O284" i="43" s="1"/>
  <c r="Q365" i="43"/>
  <c r="Q374" i="43"/>
  <c r="AC175" i="43"/>
  <c r="AB218" i="43"/>
  <c r="AC380" i="43"/>
  <c r="AC389" i="43"/>
  <c r="AC401" i="43"/>
  <c r="AC469" i="43"/>
  <c r="AN64" i="43"/>
  <c r="AN187" i="43"/>
  <c r="AO211" i="43"/>
  <c r="AN217" i="43"/>
  <c r="AN225" i="43"/>
  <c r="AO433" i="43"/>
  <c r="AO574" i="43"/>
  <c r="AO586" i="43"/>
  <c r="AB41" i="43"/>
  <c r="AB23" i="43"/>
  <c r="AB27" i="43"/>
  <c r="AB40" i="43"/>
  <c r="AB49" i="43"/>
  <c r="AB44" i="43"/>
  <c r="AB43" i="43"/>
  <c r="AB34" i="43"/>
  <c r="AB32" i="43"/>
  <c r="AB48" i="43"/>
  <c r="AB37" i="43"/>
  <c r="AB42" i="43"/>
  <c r="AB26" i="43"/>
  <c r="AB21" i="43"/>
  <c r="AB35" i="43"/>
  <c r="AB20" i="43"/>
  <c r="AB25" i="43"/>
  <c r="AB45" i="43"/>
  <c r="AC294" i="43"/>
  <c r="AC293" i="43"/>
  <c r="AC287" i="43"/>
  <c r="AO485" i="43"/>
  <c r="AO490" i="43"/>
  <c r="AO472" i="43"/>
  <c r="AO463" i="43"/>
  <c r="AO477" i="43"/>
  <c r="AO456" i="43"/>
  <c r="AO471" i="43"/>
  <c r="AO482" i="43"/>
  <c r="AO468" i="43"/>
  <c r="AO481" i="43"/>
  <c r="AO445" i="43"/>
  <c r="AO478" i="43"/>
  <c r="AO467" i="43"/>
  <c r="AO455" i="43"/>
  <c r="AO493" i="43"/>
  <c r="AO486" i="43"/>
  <c r="AO492" i="43"/>
  <c r="AO476" i="43"/>
  <c r="P349" i="43"/>
  <c r="P346" i="43"/>
  <c r="P339" i="43"/>
  <c r="P338" i="43"/>
  <c r="P347" i="43" s="1"/>
  <c r="P344" i="43"/>
  <c r="P337" i="43"/>
  <c r="P335" i="43"/>
  <c r="P348" i="43"/>
  <c r="P336" i="43"/>
  <c r="P345" i="43"/>
  <c r="P343" i="43"/>
  <c r="P325" i="43"/>
  <c r="AC45" i="43"/>
  <c r="AC32" i="43"/>
  <c r="AC10" i="43"/>
  <c r="AC50" i="43"/>
  <c r="AC36" i="43"/>
  <c r="AC27" i="43"/>
  <c r="AC40" i="43"/>
  <c r="AC49" i="43"/>
  <c r="AC44" i="43"/>
  <c r="AC31" i="43"/>
  <c r="AC35" i="43"/>
  <c r="AC38" i="43"/>
  <c r="AC30" i="43"/>
  <c r="AC43" i="43"/>
  <c r="AC48" i="43"/>
  <c r="AC37" i="43"/>
  <c r="AC42" i="43"/>
  <c r="AC26" i="43"/>
  <c r="AC21" i="43"/>
  <c r="AC47" i="43"/>
  <c r="AC29" i="43"/>
  <c r="AC24" i="43"/>
  <c r="AC114" i="43"/>
  <c r="AC132" i="43"/>
  <c r="AC119" i="43"/>
  <c r="AC107" i="43"/>
  <c r="AC125" i="43"/>
  <c r="AC113" i="43"/>
  <c r="AC97" i="43"/>
  <c r="AC111" i="43"/>
  <c r="AC123" i="43"/>
  <c r="AC134" i="43"/>
  <c r="AC127" i="43"/>
  <c r="AC118" i="43"/>
  <c r="AC109" i="43"/>
  <c r="AC117" i="43"/>
  <c r="AC130" i="43"/>
  <c r="AC122" i="43"/>
  <c r="AB161" i="43"/>
  <c r="AB154" i="43"/>
  <c r="AB172" i="43"/>
  <c r="AB166" i="43"/>
  <c r="AB153" i="43"/>
  <c r="AB170" i="43"/>
  <c r="AB164" i="43"/>
  <c r="AB180" i="43"/>
  <c r="AB179" i="43"/>
  <c r="AB152" i="43"/>
  <c r="AB177" i="43"/>
  <c r="AB169" i="43"/>
  <c r="AB160" i="43"/>
  <c r="AB158" i="43"/>
  <c r="AB141" i="43"/>
  <c r="AM451" i="43"/>
  <c r="AM454" i="43" s="1"/>
  <c r="AT448" i="43"/>
  <c r="O375" i="43"/>
  <c r="AB39" i="43"/>
  <c r="AA103" i="43"/>
  <c r="AA120" i="43" s="1"/>
  <c r="AH100" i="43"/>
  <c r="V302" i="43"/>
  <c r="O305" i="43"/>
  <c r="O300" i="43" s="1"/>
  <c r="V354" i="43"/>
  <c r="AC33" i="43"/>
  <c r="AC128" i="43"/>
  <c r="AN455" i="43"/>
  <c r="AO547" i="43"/>
  <c r="AO546" i="43"/>
  <c r="AO541" i="43"/>
  <c r="AO536" i="43"/>
  <c r="AO525" i="43"/>
  <c r="AO519" i="43"/>
  <c r="AO530" i="43"/>
  <c r="AO514" i="43"/>
  <c r="AO535" i="43"/>
  <c r="AO510" i="43"/>
  <c r="AO545" i="43"/>
  <c r="AO540" i="43"/>
  <c r="AO524" i="43"/>
  <c r="AO517" i="43"/>
  <c r="AO513" i="43"/>
  <c r="AO499" i="43"/>
  <c r="AO539" i="43"/>
  <c r="AO534" i="43"/>
  <c r="AO529" i="43"/>
  <c r="AO523" i="43"/>
  <c r="AO543" i="43"/>
  <c r="AO533" i="43"/>
  <c r="AO551" i="43" s="1"/>
  <c r="AO528" i="43"/>
  <c r="AO537" i="43"/>
  <c r="AO521" i="43"/>
  <c r="AO512" i="43"/>
  <c r="AO544" i="43"/>
  <c r="AO515" i="43"/>
  <c r="AO520" i="43"/>
  <c r="AO542" i="43"/>
  <c r="AO527" i="43"/>
  <c r="AO516" i="43"/>
  <c r="AO549" i="43"/>
  <c r="AO548" i="43"/>
  <c r="AN515" i="43"/>
  <c r="C58" i="43"/>
  <c r="C67" i="43" s="1"/>
  <c r="C78" i="43"/>
  <c r="C85" i="43" s="1"/>
  <c r="C178" i="43"/>
  <c r="C179" i="43" s="1"/>
  <c r="O355" i="43"/>
  <c r="AB68" i="43"/>
  <c r="AB79" i="43"/>
  <c r="AB309" i="43"/>
  <c r="AN162" i="43"/>
  <c r="AN161" i="43"/>
  <c r="AN135" i="43"/>
  <c r="AN159" i="43"/>
  <c r="AN143" i="43"/>
  <c r="AN133" i="43"/>
  <c r="AN167" i="43"/>
  <c r="AM505" i="43"/>
  <c r="AM521" i="43" s="1"/>
  <c r="AT502" i="43"/>
  <c r="AA58" i="43"/>
  <c r="AA75" i="43" s="1"/>
  <c r="AH55" i="43"/>
  <c r="D246" i="43"/>
  <c r="D244" i="43"/>
  <c r="D66" i="43"/>
  <c r="D64" i="43"/>
  <c r="D63" i="43"/>
  <c r="D68" i="43"/>
  <c r="D86" i="43"/>
  <c r="D85" i="43"/>
  <c r="D72" i="43"/>
  <c r="D84" i="43"/>
  <c r="D90" i="43"/>
  <c r="D83" i="43"/>
  <c r="D188" i="43"/>
  <c r="D187" i="43"/>
  <c r="D172" i="43"/>
  <c r="D190" i="43"/>
  <c r="D183" i="43"/>
  <c r="D189" i="43"/>
  <c r="D182" i="43"/>
  <c r="D186" i="43"/>
  <c r="O175" i="43"/>
  <c r="O190" i="43" s="1"/>
  <c r="P340" i="43"/>
  <c r="AB28" i="43"/>
  <c r="AO137" i="43"/>
  <c r="AO161" i="43"/>
  <c r="AO133" i="43"/>
  <c r="AO143" i="43"/>
  <c r="AO167" i="43"/>
  <c r="AO152" i="43"/>
  <c r="AN468" i="43"/>
  <c r="AO509" i="43"/>
  <c r="AB33" i="43"/>
  <c r="E66" i="43"/>
  <c r="E63" i="43"/>
  <c r="E62" i="43"/>
  <c r="E86" i="43"/>
  <c r="E82" i="43"/>
  <c r="E84" i="43"/>
  <c r="E90" i="43"/>
  <c r="E83" i="43"/>
  <c r="E89" i="43"/>
  <c r="E72" i="43"/>
  <c r="E88" i="43"/>
  <c r="C157" i="43"/>
  <c r="E184" i="43"/>
  <c r="E182" i="43"/>
  <c r="E190" i="43"/>
  <c r="E172" i="43"/>
  <c r="E187" i="43"/>
  <c r="E183" i="43"/>
  <c r="E189" i="43"/>
  <c r="E186" i="43"/>
  <c r="E192" i="43"/>
  <c r="P182" i="43"/>
  <c r="P191" i="43" s="1"/>
  <c r="P189" i="43"/>
  <c r="AC28" i="43"/>
  <c r="AO522" i="43"/>
  <c r="D209" i="43"/>
  <c r="D202" i="43"/>
  <c r="D203" i="43"/>
  <c r="D210" i="43"/>
  <c r="D205" i="43"/>
  <c r="D204" i="43"/>
  <c r="P130" i="43"/>
  <c r="P139" i="43" s="1"/>
  <c r="P129" i="43"/>
  <c r="P341" i="43"/>
  <c r="AO473" i="43"/>
  <c r="AB301" i="43"/>
  <c r="AB303" i="43"/>
  <c r="AB296" i="43"/>
  <c r="AB287" i="43"/>
  <c r="AB286" i="43"/>
  <c r="AB308" i="43"/>
  <c r="AB302" i="43"/>
  <c r="AB294" i="43"/>
  <c r="AB307" i="43"/>
  <c r="AB285" i="43"/>
  <c r="AB293" i="43"/>
  <c r="AB289" i="43"/>
  <c r="AB300" i="43"/>
  <c r="AB306" i="43"/>
  <c r="AB299" i="43"/>
  <c r="AB298" i="43"/>
  <c r="AB305" i="43"/>
  <c r="AB312" i="43"/>
  <c r="AB295" i="43"/>
  <c r="AN478" i="43"/>
  <c r="AN457" i="43"/>
  <c r="AN490" i="43"/>
  <c r="AN472" i="43"/>
  <c r="AN463" i="43"/>
  <c r="AN477" i="43"/>
  <c r="AN456" i="43"/>
  <c r="AN493" i="43"/>
  <c r="AN460" i="43"/>
  <c r="AN495" i="43"/>
  <c r="AN467" i="43"/>
  <c r="AN492" i="43"/>
  <c r="AN465" i="43"/>
  <c r="AN486" i="43"/>
  <c r="AN474" i="43"/>
  <c r="AN482" i="43"/>
  <c r="AB283" i="43"/>
  <c r="AN481" i="43"/>
  <c r="AN511" i="43"/>
  <c r="AN546" i="43"/>
  <c r="AN541" i="43"/>
  <c r="AN525" i="43"/>
  <c r="AN530" i="43"/>
  <c r="AN518" i="43"/>
  <c r="AN514" i="43"/>
  <c r="AN510" i="43"/>
  <c r="AN545" i="43"/>
  <c r="AN517" i="43"/>
  <c r="AN513" i="43"/>
  <c r="AN499" i="43"/>
  <c r="AN538" i="43"/>
  <c r="AN522" i="43"/>
  <c r="AN512" i="43"/>
  <c r="AN537" i="43"/>
  <c r="AN529" i="43"/>
  <c r="AN521" i="43"/>
  <c r="AN520" i="43"/>
  <c r="AN542" i="43"/>
  <c r="AN534" i="43"/>
  <c r="AN516" i="43"/>
  <c r="AN533" i="43"/>
  <c r="AN551" i="43" s="1"/>
  <c r="AN526" i="43"/>
  <c r="AN509" i="43"/>
  <c r="AN549" i="43"/>
  <c r="E169" i="43"/>
  <c r="E163" i="43"/>
  <c r="E162" i="43"/>
  <c r="E170" i="43"/>
  <c r="E205" i="43"/>
  <c r="E210" i="43"/>
  <c r="E204" i="43"/>
  <c r="E208" i="43"/>
  <c r="Q130" i="43"/>
  <c r="Q139" i="43" s="1"/>
  <c r="Q129" i="43"/>
  <c r="P219" i="43"/>
  <c r="P195" i="43"/>
  <c r="P212" i="43"/>
  <c r="P207" i="43"/>
  <c r="P215" i="43"/>
  <c r="P213" i="43"/>
  <c r="P211" i="43"/>
  <c r="O354" i="43"/>
  <c r="O370" i="43"/>
  <c r="O371" i="43"/>
  <c r="O363" i="43"/>
  <c r="AC23" i="43"/>
  <c r="AB52" i="43"/>
  <c r="AB77" i="43"/>
  <c r="AB71" i="43"/>
  <c r="AB65" i="43"/>
  <c r="AB83" i="43"/>
  <c r="AB76" i="43"/>
  <c r="AB70" i="43"/>
  <c r="AB62" i="43"/>
  <c r="AB82" i="43"/>
  <c r="AB67" i="43"/>
  <c r="AB90" i="43"/>
  <c r="AB73" i="43"/>
  <c r="AB66" i="43"/>
  <c r="AB88" i="43"/>
  <c r="AB72" i="43"/>
  <c r="AB89" i="43"/>
  <c r="AB80" i="43"/>
  <c r="AB86" i="43"/>
  <c r="AB85" i="43"/>
  <c r="AC227" i="43"/>
  <c r="AB241" i="43"/>
  <c r="AB269" i="43"/>
  <c r="AB259" i="43"/>
  <c r="AB243" i="43"/>
  <c r="AB267" i="43"/>
  <c r="AB258" i="43"/>
  <c r="AB248" i="43"/>
  <c r="AB242" i="43"/>
  <c r="AB266" i="43"/>
  <c r="AB247" i="43"/>
  <c r="AB257" i="43"/>
  <c r="AB246" i="43"/>
  <c r="AB240" i="43"/>
  <c r="AB263" i="43"/>
  <c r="AB254" i="43"/>
  <c r="AB245" i="43"/>
  <c r="AB255" i="43"/>
  <c r="AB268" i="43"/>
  <c r="AB251" i="43"/>
  <c r="AB262" i="43"/>
  <c r="AB250" i="43"/>
  <c r="AB244" i="43"/>
  <c r="AB265" i="43"/>
  <c r="AB253" i="43"/>
  <c r="AB261" i="43"/>
  <c r="AB249" i="43"/>
  <c r="V120" i="43"/>
  <c r="O123" i="43"/>
  <c r="O128" i="43" s="1"/>
  <c r="Q214" i="43"/>
  <c r="Q207" i="43"/>
  <c r="Q212" i="43"/>
  <c r="Q210" i="43"/>
  <c r="Q215" i="43"/>
  <c r="Q205" i="43"/>
  <c r="Q213" i="43"/>
  <c r="Q211" i="43"/>
  <c r="Q219" i="43"/>
  <c r="P342" i="43"/>
  <c r="AC83" i="43"/>
  <c r="AC76" i="43"/>
  <c r="AC64" i="43"/>
  <c r="AC88" i="43"/>
  <c r="AC67" i="43"/>
  <c r="AC52" i="43"/>
  <c r="AC79" i="43"/>
  <c r="AC63" i="43"/>
  <c r="AC87" i="43"/>
  <c r="AC81" i="43"/>
  <c r="AC73" i="43"/>
  <c r="AC89" i="43"/>
  <c r="AC80" i="43"/>
  <c r="AC72" i="43"/>
  <c r="AC77" i="43"/>
  <c r="AC69" i="43"/>
  <c r="AC71" i="43"/>
  <c r="AB229" i="43"/>
  <c r="AB313" i="43"/>
  <c r="AO460" i="43"/>
  <c r="AO474" i="43"/>
  <c r="AO526" i="43"/>
  <c r="AO538" i="43"/>
  <c r="AN59" i="43"/>
  <c r="AN47" i="43"/>
  <c r="AN41" i="43"/>
  <c r="AN23" i="43"/>
  <c r="AN22" i="43"/>
  <c r="AN58" i="43"/>
  <c r="AN52" i="43"/>
  <c r="AN40" i="43"/>
  <c r="AN34" i="43"/>
  <c r="AN20" i="43"/>
  <c r="AN55" i="43"/>
  <c r="AT124" i="43"/>
  <c r="AM127" i="43"/>
  <c r="AM126" i="43" s="1"/>
  <c r="AN264" i="43"/>
  <c r="AN243" i="43"/>
  <c r="AN242" i="43"/>
  <c r="AC141" i="43"/>
  <c r="AC158" i="43"/>
  <c r="AC224" i="43"/>
  <c r="AC217" i="43"/>
  <c r="AC211" i="43"/>
  <c r="AC197" i="43"/>
  <c r="AC223" i="43"/>
  <c r="AC216" i="43"/>
  <c r="AC210" i="43"/>
  <c r="AC203" i="43"/>
  <c r="AC196" i="43"/>
  <c r="AC222" i="43"/>
  <c r="AC215" i="43"/>
  <c r="AC208" i="43"/>
  <c r="AC200" i="43"/>
  <c r="AC218" i="43"/>
  <c r="AO59" i="43"/>
  <c r="AO41" i="43"/>
  <c r="AO29" i="43"/>
  <c r="AO58" i="43"/>
  <c r="AO40" i="43"/>
  <c r="AO34" i="43"/>
  <c r="AO44" i="43"/>
  <c r="AO26" i="43"/>
  <c r="AO55" i="43"/>
  <c r="AN112" i="43"/>
  <c r="AN100" i="43"/>
  <c r="AN87" i="43"/>
  <c r="AN75" i="43"/>
  <c r="AN106" i="43"/>
  <c r="AN114" i="43"/>
  <c r="AN99" i="43"/>
  <c r="AN93" i="43"/>
  <c r="AN86" i="43"/>
  <c r="AN80" i="43"/>
  <c r="AN105" i="43"/>
  <c r="AN74" i="43"/>
  <c r="AN113" i="43"/>
  <c r="AN92" i="43"/>
  <c r="AN111" i="43"/>
  <c r="AN98" i="43"/>
  <c r="AN85" i="43"/>
  <c r="AN79" i="43"/>
  <c r="AN96" i="43"/>
  <c r="AN104" i="43"/>
  <c r="AO279" i="43"/>
  <c r="AO271" i="43"/>
  <c r="AO264" i="43"/>
  <c r="AO258" i="43"/>
  <c r="AO277" i="43"/>
  <c r="AO251" i="43"/>
  <c r="AO276" i="43"/>
  <c r="AO270" i="43"/>
  <c r="AO263" i="43"/>
  <c r="AO257" i="43"/>
  <c r="AO242" i="43"/>
  <c r="AO229" i="43"/>
  <c r="AO250" i="43"/>
  <c r="AO275" i="43"/>
  <c r="AO269" i="43"/>
  <c r="AO262" i="43"/>
  <c r="AO249" i="43"/>
  <c r="AO256" i="43"/>
  <c r="AO267" i="43"/>
  <c r="AO255" i="43"/>
  <c r="AO247" i="43"/>
  <c r="C12" i="43"/>
  <c r="P77" i="43"/>
  <c r="P88" i="43"/>
  <c r="Q143" i="43"/>
  <c r="Q325" i="43"/>
  <c r="Q393" i="43"/>
  <c r="Q396" i="43"/>
  <c r="AO114" i="43"/>
  <c r="AO93" i="43"/>
  <c r="AO80" i="43"/>
  <c r="AO74" i="43"/>
  <c r="AO113" i="43"/>
  <c r="AO98" i="43"/>
  <c r="AO115" i="43" s="1"/>
  <c r="AO85" i="43"/>
  <c r="AO79" i="43"/>
  <c r="AO104" i="43"/>
  <c r="AO109" i="43"/>
  <c r="AO64" i="43"/>
  <c r="AM235" i="43"/>
  <c r="AM270" i="43" s="1"/>
  <c r="AT232" i="43"/>
  <c r="AO259" i="43"/>
  <c r="AO278" i="43"/>
  <c r="AB481" i="43"/>
  <c r="AB464" i="43"/>
  <c r="AB470" i="43"/>
  <c r="P105" i="43"/>
  <c r="P115" i="43"/>
  <c r="P101" i="43"/>
  <c r="P156" i="43"/>
  <c r="P165" i="43" s="1"/>
  <c r="P157" i="43"/>
  <c r="P160" i="43"/>
  <c r="P164" i="43"/>
  <c r="AC169" i="43"/>
  <c r="AC220" i="43"/>
  <c r="AA455" i="43"/>
  <c r="AA474" i="43" s="1"/>
  <c r="AH452" i="43"/>
  <c r="AN90" i="43"/>
  <c r="AO252" i="43"/>
  <c r="AO323" i="43"/>
  <c r="AO296" i="43"/>
  <c r="AO319" i="43"/>
  <c r="AO302" i="43"/>
  <c r="AN305" i="43"/>
  <c r="AN365" i="43"/>
  <c r="P292" i="43"/>
  <c r="P286" i="43"/>
  <c r="P295" i="43" s="1"/>
  <c r="P273" i="43"/>
  <c r="P289" i="43"/>
  <c r="Q115" i="43"/>
  <c r="Q104" i="43"/>
  <c r="Q113" i="43" s="1"/>
  <c r="P111" i="43"/>
  <c r="Q167" i="43"/>
  <c r="Q161" i="43"/>
  <c r="Q166" i="43"/>
  <c r="Q164" i="43"/>
  <c r="O238" i="43"/>
  <c r="O244" i="43"/>
  <c r="O224" i="43"/>
  <c r="O236" i="43"/>
  <c r="O231" i="43"/>
  <c r="O221" i="43"/>
  <c r="O235" i="43"/>
  <c r="P283" i="43"/>
  <c r="AC205" i="43"/>
  <c r="AC213" i="43"/>
  <c r="AN83" i="43"/>
  <c r="AN108" i="43"/>
  <c r="AN226" i="43"/>
  <c r="AN227" i="43"/>
  <c r="AO240" i="43"/>
  <c r="AN261" i="43"/>
  <c r="AO305" i="43"/>
  <c r="P293" i="43"/>
  <c r="AC160" i="43"/>
  <c r="AN82" i="43"/>
  <c r="AN107" i="43"/>
  <c r="AO239" i="43"/>
  <c r="AO260" i="43"/>
  <c r="AN356" i="43"/>
  <c r="AN382" i="43"/>
  <c r="AN376" i="43"/>
  <c r="AN348" i="43"/>
  <c r="AN369" i="43"/>
  <c r="AN362" i="43"/>
  <c r="AN354" i="43"/>
  <c r="AN381" i="43"/>
  <c r="AN352" i="43"/>
  <c r="E144" i="43"/>
  <c r="C218" i="43"/>
  <c r="C226" i="43" s="1"/>
  <c r="E244" i="43"/>
  <c r="O85" i="43"/>
  <c r="O89" i="43"/>
  <c r="O70" i="43"/>
  <c r="O67" i="43"/>
  <c r="P81" i="43"/>
  <c r="V94" i="43"/>
  <c r="O97" i="43"/>
  <c r="O107" i="43" s="1"/>
  <c r="O149" i="43"/>
  <c r="O166" i="43" s="1"/>
  <c r="V146" i="43"/>
  <c r="P242" i="43"/>
  <c r="P232" i="43"/>
  <c r="P236" i="43"/>
  <c r="P231" i="43"/>
  <c r="P221" i="43"/>
  <c r="P235" i="43"/>
  <c r="AC151" i="43"/>
  <c r="AC243" i="43"/>
  <c r="AN30" i="43"/>
  <c r="AN37" i="43"/>
  <c r="AO83" i="43"/>
  <c r="AN91" i="43"/>
  <c r="AO100" i="43"/>
  <c r="AO108" i="43"/>
  <c r="AO253" i="43"/>
  <c r="AO261" i="43"/>
  <c r="AO272" i="43"/>
  <c r="AN385" i="43"/>
  <c r="P288" i="43"/>
  <c r="AA147" i="43"/>
  <c r="AA154" i="43" s="1"/>
  <c r="AH144" i="43"/>
  <c r="Q30" i="43"/>
  <c r="Q27" i="43"/>
  <c r="P27" i="43"/>
  <c r="Q241" i="43"/>
  <c r="Q237" i="43"/>
  <c r="Q242" i="43"/>
  <c r="Q231" i="43"/>
  <c r="Q221" i="43"/>
  <c r="Q240" i="43"/>
  <c r="Q239" i="43"/>
  <c r="Q235" i="43"/>
  <c r="Q338" i="43"/>
  <c r="Q347" i="43" s="1"/>
  <c r="AC163" i="43"/>
  <c r="AC170" i="43"/>
  <c r="AC206" i="43"/>
  <c r="AC214" i="43"/>
  <c r="AO30" i="43"/>
  <c r="AN76" i="43"/>
  <c r="AN349" i="43"/>
  <c r="AN358" i="43"/>
  <c r="C20" i="43"/>
  <c r="C24" i="43"/>
  <c r="D163" i="43"/>
  <c r="E232" i="43"/>
  <c r="Q52" i="43"/>
  <c r="Q53" i="43"/>
  <c r="Q114" i="43"/>
  <c r="P153" i="43"/>
  <c r="Q244" i="43"/>
  <c r="AC198" i="43"/>
  <c r="AN45" i="43"/>
  <c r="AO76" i="43"/>
  <c r="AN84" i="43"/>
  <c r="AN101" i="43"/>
  <c r="AN109" i="43"/>
  <c r="AO254" i="43"/>
  <c r="AN386" i="43"/>
  <c r="AC168" i="43"/>
  <c r="AC162" i="43"/>
  <c r="AC178" i="43"/>
  <c r="AC167" i="43"/>
  <c r="AC161" i="43"/>
  <c r="AC154" i="43"/>
  <c r="AC172" i="43"/>
  <c r="AC153" i="43"/>
  <c r="AC177" i="43"/>
  <c r="AC176" i="43"/>
  <c r="AC159" i="43"/>
  <c r="AN300" i="43"/>
  <c r="AN297" i="43"/>
  <c r="AN296" i="43"/>
  <c r="D20" i="43"/>
  <c r="D24" i="43"/>
  <c r="C233" i="43"/>
  <c r="O83" i="43"/>
  <c r="Q153" i="43"/>
  <c r="Q159" i="43"/>
  <c r="P166" i="43"/>
  <c r="Q236" i="43"/>
  <c r="O245" i="43"/>
  <c r="Q389" i="43"/>
  <c r="AB119" i="43"/>
  <c r="AB107" i="43"/>
  <c r="AB130" i="43"/>
  <c r="AC207" i="43"/>
  <c r="AM38" i="43"/>
  <c r="AO84" i="43"/>
  <c r="AO243" i="43"/>
  <c r="AN273" i="43"/>
  <c r="AN350" i="43"/>
  <c r="AN368" i="43"/>
  <c r="AB214" i="43"/>
  <c r="AC462" i="43"/>
  <c r="AO337" i="43"/>
  <c r="AO366" i="43"/>
  <c r="AO373" i="43"/>
  <c r="AO391" i="43"/>
  <c r="AO404" i="43"/>
  <c r="AO412" i="43"/>
  <c r="AO424" i="43"/>
  <c r="AO432" i="43"/>
  <c r="AO440" i="43"/>
  <c r="AO553" i="43"/>
  <c r="P36" i="43"/>
  <c r="P375" i="43"/>
  <c r="AC383" i="43"/>
  <c r="AO353" i="43"/>
  <c r="AO368" i="43"/>
  <c r="Q375" i="43"/>
  <c r="AO381" i="43"/>
  <c r="AO416" i="43"/>
  <c r="AM421" i="43"/>
  <c r="AO434" i="43"/>
  <c r="AN570" i="43"/>
  <c r="AB394" i="43"/>
  <c r="AO347" i="43"/>
  <c r="AM376" i="43"/>
  <c r="AO407" i="43"/>
  <c r="AN421" i="43"/>
  <c r="AO427" i="43"/>
  <c r="AO570" i="43"/>
  <c r="AO595" i="43"/>
  <c r="AN194" i="43"/>
  <c r="AN200" i="43"/>
  <c r="AO362" i="43"/>
  <c r="AO369" i="43"/>
  <c r="AO421" i="43"/>
  <c r="AO435" i="43"/>
  <c r="AN578" i="43"/>
  <c r="AO194" i="43"/>
  <c r="AN219" i="43"/>
  <c r="AO348" i="43"/>
  <c r="AO376" i="43"/>
  <c r="AO408" i="43"/>
  <c r="AM417" i="43"/>
  <c r="AO428" i="43"/>
  <c r="AN572" i="43"/>
  <c r="AN589" i="43"/>
  <c r="P362" i="43"/>
  <c r="AC372" i="43"/>
  <c r="AN201" i="43"/>
  <c r="AO207" i="43"/>
  <c r="AO401" i="43"/>
  <c r="AN417" i="43"/>
  <c r="AO436" i="43"/>
  <c r="BC209" i="43"/>
  <c r="BE210" i="43"/>
  <c r="BC210" i="43" s="1"/>
  <c r="AO51" i="43"/>
  <c r="AO35" i="43"/>
  <c r="AO54" i="43"/>
  <c r="AO38" i="43"/>
  <c r="AO22" i="43"/>
  <c r="AO47" i="43"/>
  <c r="AO31" i="43"/>
  <c r="AO43" i="43"/>
  <c r="AO36" i="43"/>
  <c r="AO25" i="43"/>
  <c r="AO50" i="43"/>
  <c r="AO61" i="43"/>
  <c r="AO57" i="43"/>
  <c r="AO46" i="43"/>
  <c r="AO39" i="43"/>
  <c r="AO32" i="43"/>
  <c r="AO28" i="43"/>
  <c r="AO21" i="43"/>
  <c r="AO10" i="43"/>
  <c r="AO60" i="43"/>
  <c r="AO53" i="43"/>
  <c r="AO42" i="43"/>
  <c r="AO24" i="43"/>
  <c r="AO45" i="43"/>
  <c r="AO20" i="43"/>
  <c r="AO33" i="43"/>
  <c r="AM53" i="43"/>
  <c r="AO157" i="43"/>
  <c r="AN166" i="43"/>
  <c r="AN248" i="43"/>
  <c r="AO325" i="43"/>
  <c r="AO579" i="43"/>
  <c r="AO568" i="43"/>
  <c r="AO575" i="43"/>
  <c r="AO572" i="43"/>
  <c r="AO564" i="43"/>
  <c r="AO578" i="43"/>
  <c r="AO598" i="43"/>
  <c r="AO577" i="43"/>
  <c r="AO593" i="43"/>
  <c r="AO583" i="43"/>
  <c r="AO603" i="43"/>
  <c r="AO588" i="43"/>
  <c r="AO563" i="43"/>
  <c r="AO597" i="43"/>
  <c r="AO587" i="43"/>
  <c r="AO582" i="43"/>
  <c r="AO573" i="43"/>
  <c r="AO602" i="43"/>
  <c r="AO592" i="43"/>
  <c r="AO576" i="43"/>
  <c r="AO567" i="43"/>
  <c r="AO601" i="43"/>
  <c r="AO596" i="43"/>
  <c r="AO581" i="43"/>
  <c r="AO571" i="43"/>
  <c r="AO566" i="43"/>
  <c r="AN302" i="43"/>
  <c r="AN330" i="43"/>
  <c r="AN326" i="43"/>
  <c r="AN322" i="43"/>
  <c r="AN318" i="43"/>
  <c r="AN314" i="43"/>
  <c r="AN310" i="43"/>
  <c r="AN306" i="43"/>
  <c r="AN298" i="43"/>
  <c r="AN333" i="43"/>
  <c r="AN323" i="43"/>
  <c r="AN309" i="43"/>
  <c r="AN304" i="43"/>
  <c r="AN299" i="43"/>
  <c r="AN327" i="43"/>
  <c r="AN313" i="43"/>
  <c r="AN295" i="43"/>
  <c r="AN331" i="43"/>
  <c r="AN332" i="43"/>
  <c r="AN317" i="43"/>
  <c r="AN308" i="43"/>
  <c r="AN294" i="43"/>
  <c r="AN283" i="43"/>
  <c r="AN321" i="43"/>
  <c r="AN312" i="43"/>
  <c r="AN303" i="43"/>
  <c r="AN325" i="43"/>
  <c r="AN316" i="43"/>
  <c r="AN307" i="43"/>
  <c r="AN301" i="43"/>
  <c r="AN328" i="43"/>
  <c r="AM347" i="43"/>
  <c r="AM337" i="43"/>
  <c r="AM355" i="43"/>
  <c r="AM346" i="43"/>
  <c r="AM344" i="43"/>
  <c r="AM385" i="43"/>
  <c r="AM352" i="43"/>
  <c r="AM380" i="43"/>
  <c r="AM375" i="43"/>
  <c r="AM366" i="43"/>
  <c r="AM357" i="43"/>
  <c r="AM384" i="43"/>
  <c r="AM379" i="43"/>
  <c r="AM370" i="43"/>
  <c r="AM361" i="43"/>
  <c r="AM351" i="43"/>
  <c r="AM356" i="43"/>
  <c r="AM342" i="43"/>
  <c r="AM350" i="43"/>
  <c r="AM383" i="43"/>
  <c r="AM374" i="43"/>
  <c r="AM365" i="43"/>
  <c r="AM341" i="43"/>
  <c r="AM354" i="43"/>
  <c r="AM339" i="43"/>
  <c r="AM382" i="43"/>
  <c r="AM373" i="43"/>
  <c r="AM364" i="43"/>
  <c r="AM359" i="43"/>
  <c r="AM349" i="43"/>
  <c r="AM338" i="43"/>
  <c r="AM353" i="43"/>
  <c r="AM372" i="43"/>
  <c r="AN412" i="43"/>
  <c r="AM289" i="43"/>
  <c r="AT286" i="43"/>
  <c r="AM345" i="43"/>
  <c r="AN137" i="43"/>
  <c r="AN252" i="43"/>
  <c r="AO307" i="43"/>
  <c r="AN315" i="43"/>
  <c r="AN329" i="43"/>
  <c r="AM348" i="43"/>
  <c r="AM367" i="43"/>
  <c r="AM378" i="43"/>
  <c r="AN413" i="43"/>
  <c r="AM31" i="43"/>
  <c r="AM56" i="43"/>
  <c r="AN246" i="43"/>
  <c r="AO315" i="43"/>
  <c r="AM386" i="43"/>
  <c r="AN429" i="43"/>
  <c r="AO590" i="43"/>
  <c r="AM19" i="43"/>
  <c r="AM34" i="43"/>
  <c r="AN279" i="43"/>
  <c r="AN250" i="43"/>
  <c r="AN274" i="43"/>
  <c r="AN270" i="43"/>
  <c r="AN266" i="43"/>
  <c r="AN262" i="43"/>
  <c r="AN258" i="43"/>
  <c r="AN254" i="43"/>
  <c r="AN278" i="43"/>
  <c r="AN249" i="43"/>
  <c r="AN268" i="43"/>
  <c r="AN245" i="43"/>
  <c r="AN240" i="43"/>
  <c r="AN272" i="43"/>
  <c r="AN255" i="43"/>
  <c r="AN276" i="43"/>
  <c r="AN259" i="43"/>
  <c r="AN275" i="43"/>
  <c r="AN263" i="43"/>
  <c r="AN244" i="43"/>
  <c r="AN229" i="43"/>
  <c r="AN267" i="43"/>
  <c r="AN239" i="43"/>
  <c r="AN271" i="43"/>
  <c r="AN253" i="43"/>
  <c r="AN257" i="43"/>
  <c r="AN251" i="43"/>
  <c r="AO330" i="43"/>
  <c r="AO326" i="43"/>
  <c r="AO322" i="43"/>
  <c r="AO318" i="43"/>
  <c r="AO314" i="43"/>
  <c r="AO310" i="43"/>
  <c r="AO306" i="43"/>
  <c r="AO301" i="43"/>
  <c r="AO294" i="43"/>
  <c r="AO304" i="43"/>
  <c r="AO299" i="43"/>
  <c r="AO327" i="43"/>
  <c r="AO313" i="43"/>
  <c r="AO295" i="43"/>
  <c r="AO332" i="43"/>
  <c r="AO317" i="43"/>
  <c r="AO308" i="43"/>
  <c r="AO283" i="43"/>
  <c r="AO303" i="43"/>
  <c r="AO293" i="43"/>
  <c r="AO331" i="43"/>
  <c r="AO321" i="43"/>
  <c r="AO312" i="43"/>
  <c r="AO329" i="43"/>
  <c r="AO320" i="43"/>
  <c r="AO311" i="43"/>
  <c r="AO300" i="43"/>
  <c r="AO297" i="43"/>
  <c r="AO328" i="43"/>
  <c r="AM360" i="43"/>
  <c r="AM439" i="43"/>
  <c r="AM423" i="43"/>
  <c r="AM412" i="43"/>
  <c r="AM398" i="43"/>
  <c r="AM419" i="43"/>
  <c r="AM428" i="43"/>
  <c r="AM420" i="43"/>
  <c r="AM394" i="43"/>
  <c r="AM432" i="43"/>
  <c r="AM416" i="43"/>
  <c r="AM402" i="43"/>
  <c r="AM393" i="43"/>
  <c r="AM436" i="43"/>
  <c r="AM406" i="43"/>
  <c r="AM392" i="43"/>
  <c r="AM440" i="43"/>
  <c r="AM422" i="43"/>
  <c r="AM441" i="43"/>
  <c r="AM410" i="43"/>
  <c r="AM427" i="43"/>
  <c r="AM435" i="43"/>
  <c r="AM405" i="43"/>
  <c r="AM431" i="43"/>
  <c r="AM415" i="43"/>
  <c r="AM401" i="43"/>
  <c r="AM391" i="43"/>
  <c r="AM430" i="43"/>
  <c r="AM418" i="43"/>
  <c r="AM414" i="43"/>
  <c r="AM434" i="43"/>
  <c r="AM425" i="43"/>
  <c r="AM399" i="43"/>
  <c r="AN428" i="43"/>
  <c r="AM26" i="43"/>
  <c r="AN121" i="43"/>
  <c r="AN171" i="43"/>
  <c r="AN146" i="43"/>
  <c r="AN142" i="43"/>
  <c r="AN138" i="43"/>
  <c r="AN134" i="43"/>
  <c r="AN156" i="43"/>
  <c r="AN151" i="43"/>
  <c r="AN141" i="43"/>
  <c r="AN132" i="43"/>
  <c r="AN165" i="43"/>
  <c r="AN169" i="43"/>
  <c r="AN170" i="43"/>
  <c r="AN160" i="43"/>
  <c r="AN150" i="43"/>
  <c r="AN145" i="43"/>
  <c r="AN136" i="43"/>
  <c r="AN154" i="43"/>
  <c r="AN155" i="43"/>
  <c r="AN164" i="43"/>
  <c r="AN149" i="43"/>
  <c r="AN140" i="43"/>
  <c r="AN131" i="43"/>
  <c r="AN168" i="43"/>
  <c r="AN158" i="43"/>
  <c r="AN153" i="43"/>
  <c r="AN148" i="43"/>
  <c r="AN139" i="43"/>
  <c r="AN418" i="43"/>
  <c r="AO121" i="43"/>
  <c r="AO171" i="43"/>
  <c r="AO146" i="43"/>
  <c r="AO142" i="43"/>
  <c r="AO138" i="43"/>
  <c r="AO134" i="43"/>
  <c r="AO166" i="43"/>
  <c r="AO162" i="43"/>
  <c r="AO158" i="43"/>
  <c r="AO154" i="43"/>
  <c r="AO150" i="43"/>
  <c r="AO170" i="43"/>
  <c r="AO151" i="43"/>
  <c r="AO141" i="43"/>
  <c r="AO132" i="43"/>
  <c r="AO144" i="43"/>
  <c r="AO165" i="43"/>
  <c r="AO159" i="43"/>
  <c r="AO135" i="43"/>
  <c r="AO160" i="43"/>
  <c r="AO145" i="43"/>
  <c r="AO136" i="43"/>
  <c r="AO155" i="43"/>
  <c r="AO149" i="43"/>
  <c r="AO140" i="43"/>
  <c r="AO131" i="43"/>
  <c r="AO169" i="43"/>
  <c r="AO164" i="43"/>
  <c r="AO168" i="43"/>
  <c r="AO153" i="43"/>
  <c r="AO148" i="43"/>
  <c r="AO139" i="43"/>
  <c r="AO163" i="43"/>
  <c r="AN144" i="43"/>
  <c r="AM52" i="43"/>
  <c r="AN163" i="43"/>
  <c r="AM368" i="43"/>
  <c r="AM27" i="43"/>
  <c r="AN116" i="43"/>
  <c r="AN115" i="43"/>
  <c r="AO156" i="43"/>
  <c r="AN277" i="43"/>
  <c r="AN293" i="43"/>
  <c r="AO309" i="43"/>
  <c r="AO316" i="43"/>
  <c r="AO333" i="43"/>
  <c r="AM424" i="43"/>
  <c r="AO591" i="43"/>
  <c r="AM45" i="43"/>
  <c r="AM29" i="43"/>
  <c r="AM17" i="43"/>
  <c r="AM61" i="43"/>
  <c r="AM48" i="43"/>
  <c r="AM32" i="43"/>
  <c r="AM57" i="43"/>
  <c r="AM41" i="43"/>
  <c r="AM25" i="43"/>
  <c r="AM58" i="43"/>
  <c r="AM47" i="43"/>
  <c r="AM40" i="43"/>
  <c r="AM33" i="43"/>
  <c r="AM22" i="43"/>
  <c r="AM15" i="43"/>
  <c r="AM62" i="43"/>
  <c r="AM14" i="43"/>
  <c r="AM54" i="43"/>
  <c r="AM43" i="43"/>
  <c r="AM60" i="43"/>
  <c r="AM36" i="43"/>
  <c r="AM13" i="43"/>
  <c r="AM50" i="43"/>
  <c r="AM28" i="43"/>
  <c r="AM12" i="43"/>
  <c r="AM35" i="43"/>
  <c r="AM46" i="43"/>
  <c r="AM39" i="43"/>
  <c r="AM21" i="43"/>
  <c r="AM11" i="43"/>
  <c r="AM10" i="43"/>
  <c r="AM24" i="43"/>
  <c r="AM44" i="43"/>
  <c r="AM20" i="43"/>
  <c r="AM59" i="43"/>
  <c r="AN438" i="43"/>
  <c r="AN434" i="43"/>
  <c r="AN430" i="43"/>
  <c r="AN426" i="43"/>
  <c r="AN416" i="43"/>
  <c r="AN411" i="43"/>
  <c r="AN407" i="43"/>
  <c r="AN403" i="43"/>
  <c r="AN422" i="43"/>
  <c r="AN432" i="43"/>
  <c r="AN402" i="43"/>
  <c r="AN436" i="43"/>
  <c r="AN406" i="43"/>
  <c r="AN441" i="43"/>
  <c r="AN423" i="43"/>
  <c r="AN410" i="43"/>
  <c r="AN409" i="43"/>
  <c r="AN427" i="43"/>
  <c r="AN419" i="43"/>
  <c r="AN431" i="43"/>
  <c r="AN415" i="43"/>
  <c r="AN401" i="43"/>
  <c r="AN391" i="43"/>
  <c r="AN440" i="43"/>
  <c r="AN435" i="43"/>
  <c r="AN405" i="43"/>
  <c r="AN439" i="43"/>
  <c r="AN425" i="43"/>
  <c r="AN404" i="43"/>
  <c r="AN433" i="43"/>
  <c r="AM30" i="43"/>
  <c r="AM55" i="43"/>
  <c r="AN320" i="43"/>
  <c r="AO298" i="43"/>
  <c r="AM51" i="43"/>
  <c r="AN269" i="43"/>
  <c r="AM400" i="43"/>
  <c r="AM407" i="43"/>
  <c r="AM413" i="43"/>
  <c r="AM362" i="43"/>
  <c r="AM408" i="43"/>
  <c r="AN414" i="43"/>
  <c r="AM23" i="43"/>
  <c r="AO27" i="43"/>
  <c r="AO52" i="43"/>
  <c r="AN147" i="43"/>
  <c r="AN247" i="43"/>
  <c r="AN324" i="43"/>
  <c r="AM387" i="43"/>
  <c r="AN420" i="43"/>
  <c r="AN424" i="43"/>
  <c r="AM437" i="43"/>
  <c r="AO600" i="43"/>
  <c r="AO37" i="43"/>
  <c r="AM42" i="43"/>
  <c r="AO147" i="43"/>
  <c r="AN260" i="43"/>
  <c r="AN265" i="43"/>
  <c r="AO324" i="43"/>
  <c r="AM403" i="43"/>
  <c r="AN437" i="43"/>
  <c r="AM569" i="43"/>
  <c r="AM577" i="43"/>
  <c r="AM597" i="43"/>
  <c r="AO569" i="43"/>
  <c r="AM18" i="43"/>
  <c r="AM49" i="43"/>
  <c r="AN61" i="43"/>
  <c r="AN48" i="43"/>
  <c r="AN32" i="43"/>
  <c r="AN51" i="43"/>
  <c r="AN35" i="43"/>
  <c r="AN60" i="43"/>
  <c r="AN44" i="43"/>
  <c r="AN28" i="43"/>
  <c r="AN62" i="43"/>
  <c r="AN29" i="43"/>
  <c r="AN54" i="43"/>
  <c r="AN43" i="43"/>
  <c r="AN53" i="43"/>
  <c r="AN36" i="43"/>
  <c r="AN25" i="43"/>
  <c r="AN31" i="43"/>
  <c r="AN50" i="43"/>
  <c r="AN57" i="43"/>
  <c r="AN46" i="43"/>
  <c r="AN39" i="43"/>
  <c r="AN21" i="43"/>
  <c r="AN42" i="43"/>
  <c r="AN24" i="43"/>
  <c r="AN56" i="43"/>
  <c r="AN49" i="43"/>
  <c r="AN38" i="43"/>
  <c r="AN27" i="43"/>
  <c r="AO23" i="43"/>
  <c r="AN33" i="43"/>
  <c r="AO48" i="43"/>
  <c r="AN157" i="43"/>
  <c r="AN241" i="43"/>
  <c r="AM363" i="43"/>
  <c r="AM369" i="43"/>
  <c r="AM409" i="43"/>
  <c r="AN600" i="43"/>
  <c r="AN596" i="43"/>
  <c r="AN592" i="43"/>
  <c r="AN588" i="43"/>
  <c r="AN584" i="43"/>
  <c r="AN579" i="43"/>
  <c r="AN568" i="43"/>
  <c r="AN599" i="43"/>
  <c r="AN595" i="43"/>
  <c r="AN591" i="43"/>
  <c r="AN587" i="43"/>
  <c r="AN583" i="43"/>
  <c r="AN569" i="43"/>
  <c r="AN553" i="43"/>
  <c r="AN598" i="43"/>
  <c r="AN577" i="43"/>
  <c r="AN576" i="43"/>
  <c r="AN593" i="43"/>
  <c r="AN564" i="43"/>
  <c r="AN603" i="43"/>
  <c r="AN563" i="43"/>
  <c r="AN602" i="43"/>
  <c r="AN567" i="43"/>
  <c r="AN597" i="43"/>
  <c r="AN582" i="43"/>
  <c r="AN573" i="43"/>
  <c r="AN586" i="43"/>
  <c r="AN601" i="43"/>
  <c r="AN581" i="43"/>
  <c r="AN571" i="43"/>
  <c r="AN566" i="43"/>
  <c r="AO585" i="43"/>
  <c r="AO111" i="43"/>
  <c r="AO107" i="43"/>
  <c r="AO103" i="43"/>
  <c r="AO99" i="43"/>
  <c r="AO95" i="43"/>
  <c r="AO91" i="43"/>
  <c r="AO87" i="43"/>
  <c r="AO90" i="43"/>
  <c r="AO105" i="43"/>
  <c r="AM70" i="43"/>
  <c r="AT67" i="43"/>
  <c r="AO81" i="43"/>
  <c r="AO110" i="43"/>
  <c r="AO193" i="43"/>
  <c r="AO221" i="43"/>
  <c r="AO217" i="43"/>
  <c r="AO213" i="43"/>
  <c r="AO209" i="43"/>
  <c r="AO205" i="43"/>
  <c r="AO201" i="43"/>
  <c r="AO197" i="43"/>
  <c r="AO187" i="43"/>
  <c r="AO225" i="43"/>
  <c r="AO208" i="43"/>
  <c r="AN471" i="43"/>
  <c r="AN445" i="43"/>
  <c r="AN466" i="43"/>
  <c r="AN462" i="43"/>
  <c r="AN458" i="43"/>
  <c r="AN491" i="43"/>
  <c r="AN487" i="43"/>
  <c r="AN483" i="43"/>
  <c r="AN479" i="43"/>
  <c r="AN475" i="43"/>
  <c r="AN484" i="43"/>
  <c r="AO96" i="43"/>
  <c r="AM181" i="43"/>
  <c r="AT178" i="43"/>
  <c r="AO204" i="43"/>
  <c r="AO466" i="43"/>
  <c r="AO462" i="43"/>
  <c r="AO458" i="43"/>
  <c r="AO491" i="43"/>
  <c r="AO487" i="43"/>
  <c r="AO483" i="43"/>
  <c r="AO479" i="43"/>
  <c r="AO475" i="43"/>
  <c r="AO470" i="43"/>
  <c r="AO495" i="43"/>
  <c r="AO465" i="43"/>
  <c r="AO461" i="43"/>
  <c r="AO457" i="43"/>
  <c r="AO484" i="43"/>
  <c r="AO77" i="43"/>
  <c r="AO86" i="43"/>
  <c r="AO101" i="43"/>
  <c r="AO190" i="43"/>
  <c r="AO200" i="43"/>
  <c r="AN347" i="43"/>
  <c r="AN337" i="43"/>
  <c r="AN355" i="43"/>
  <c r="AN383" i="43"/>
  <c r="AN379" i="43"/>
  <c r="AN375" i="43"/>
  <c r="AN371" i="43"/>
  <c r="AN367" i="43"/>
  <c r="AN363" i="43"/>
  <c r="AN359" i="43"/>
  <c r="AN351" i="43"/>
  <c r="AN361" i="43"/>
  <c r="AN370" i="43"/>
  <c r="AN384" i="43"/>
  <c r="AN469" i="43"/>
  <c r="AN480" i="43"/>
  <c r="AN489" i="43"/>
  <c r="AN494" i="43"/>
  <c r="AN544" i="43"/>
  <c r="AN540" i="43"/>
  <c r="AN536" i="43"/>
  <c r="AN532" i="43"/>
  <c r="AN528" i="43"/>
  <c r="AN524" i="43"/>
  <c r="AN548" i="43"/>
  <c r="AN519" i="43"/>
  <c r="AN543" i="43"/>
  <c r="AN539" i="43"/>
  <c r="AN535" i="43"/>
  <c r="AN531" i="43"/>
  <c r="AN527" i="43"/>
  <c r="AN523" i="43"/>
  <c r="AO106" i="43"/>
  <c r="AO112" i="43"/>
  <c r="AO196" i="43"/>
  <c r="AO355" i="43"/>
  <c r="AO383" i="43"/>
  <c r="AO379" i="43"/>
  <c r="AO375" i="43"/>
  <c r="AO371" i="43"/>
  <c r="AO367" i="43"/>
  <c r="AO363" i="43"/>
  <c r="AO359" i="43"/>
  <c r="AO351" i="43"/>
  <c r="AO387" i="43"/>
  <c r="AO354" i="43"/>
  <c r="AO361" i="43"/>
  <c r="AO370" i="43"/>
  <c r="AO384" i="43"/>
  <c r="AN459" i="43"/>
  <c r="AN464" i="43"/>
  <c r="AO469" i="43"/>
  <c r="AO480" i="43"/>
  <c r="AO489" i="43"/>
  <c r="AO494" i="43"/>
  <c r="AO82" i="43"/>
  <c r="AO92" i="43"/>
  <c r="AO222" i="43"/>
  <c r="AN357" i="43"/>
  <c r="AN366" i="43"/>
  <c r="AN380" i="43"/>
  <c r="AO459" i="43"/>
  <c r="AO464" i="43"/>
  <c r="AN470" i="43"/>
  <c r="AN476" i="43"/>
  <c r="AN485" i="43"/>
  <c r="AM528" i="43"/>
  <c r="AN192" i="43"/>
  <c r="AO425" i="43"/>
  <c r="AO511" i="43"/>
  <c r="AO518" i="43"/>
  <c r="AO241" i="43"/>
  <c r="AO245" i="43"/>
  <c r="AB430" i="43"/>
  <c r="AB437" i="43"/>
  <c r="AB417" i="43"/>
  <c r="AB441" i="43"/>
  <c r="AB429" i="43"/>
  <c r="AB428" i="43"/>
  <c r="AB405" i="43"/>
  <c r="AB419" i="43"/>
  <c r="AB436" i="43"/>
  <c r="AB427" i="43"/>
  <c r="AB423" i="43"/>
  <c r="AB431" i="43"/>
  <c r="AB416" i="43"/>
  <c r="AB435" i="43"/>
  <c r="AB422" i="43"/>
  <c r="AB444" i="43"/>
  <c r="AB442" i="43"/>
  <c r="AB418" i="43"/>
  <c r="AB443" i="43"/>
  <c r="AB425" i="43"/>
  <c r="AB434" i="43"/>
  <c r="AB424" i="43"/>
  <c r="AB415" i="43"/>
  <c r="AB440" i="43"/>
  <c r="AB433" i="43"/>
  <c r="AB421" i="43"/>
  <c r="AB439" i="43"/>
  <c r="AB426" i="43"/>
  <c r="AC442" i="43"/>
  <c r="AC438" i="43"/>
  <c r="AC434" i="43"/>
  <c r="AC424" i="43"/>
  <c r="AC419" i="43"/>
  <c r="AC441" i="43"/>
  <c r="AC429" i="43"/>
  <c r="AC421" i="43"/>
  <c r="AC444" i="43"/>
  <c r="AC435" i="43"/>
  <c r="AC431" i="43"/>
  <c r="AC415" i="43"/>
  <c r="AC436" i="43"/>
  <c r="AC427" i="43"/>
  <c r="AC423" i="43"/>
  <c r="AC417" i="43"/>
  <c r="AC405" i="43"/>
  <c r="AC416" i="43"/>
  <c r="AC422" i="43"/>
  <c r="AC440" i="43"/>
  <c r="AC426" i="43"/>
  <c r="AC437" i="43"/>
  <c r="AC418" i="43"/>
  <c r="AC443" i="43"/>
  <c r="AC425" i="43"/>
  <c r="AC430" i="43"/>
  <c r="AC433" i="43"/>
  <c r="AC439" i="43"/>
  <c r="AC428" i="43"/>
  <c r="AC248" i="43"/>
  <c r="AC247" i="43"/>
  <c r="AC240" i="43"/>
  <c r="AC260" i="43"/>
  <c r="AC255" i="43"/>
  <c r="AC249" i="43"/>
  <c r="AC241" i="43"/>
  <c r="AC258" i="43"/>
  <c r="AC256" i="43"/>
  <c r="AC251" i="43"/>
  <c r="AC266" i="43"/>
  <c r="AC261" i="43"/>
  <c r="AC250" i="43"/>
  <c r="AC245" i="43"/>
  <c r="AC253" i="43"/>
  <c r="AC246" i="43"/>
  <c r="AC257" i="43"/>
  <c r="AC264" i="43"/>
  <c r="AC242" i="43"/>
  <c r="AC229" i="43"/>
  <c r="AC252" i="43"/>
  <c r="AC263" i="43"/>
  <c r="AC269" i="43"/>
  <c r="AC262" i="43"/>
  <c r="AC268" i="43"/>
  <c r="AC239" i="43"/>
  <c r="AC244" i="43"/>
  <c r="AB343" i="43"/>
  <c r="AB335" i="43"/>
  <c r="AB331" i="43"/>
  <c r="AB327" i="43"/>
  <c r="AB317" i="43"/>
  <c r="AB351" i="43"/>
  <c r="AB342" i="43"/>
  <c r="AB333" i="43"/>
  <c r="AB356" i="43"/>
  <c r="AB336" i="43"/>
  <c r="AB345" i="43"/>
  <c r="AB357" i="43"/>
  <c r="AB349" i="43"/>
  <c r="AB338" i="43"/>
  <c r="AB350" i="43"/>
  <c r="AB328" i="43"/>
  <c r="AB339" i="43"/>
  <c r="AB355" i="43"/>
  <c r="AB344" i="43"/>
  <c r="AB352" i="43"/>
  <c r="AB337" i="43"/>
  <c r="AB330" i="43"/>
  <c r="AB329" i="43"/>
  <c r="AB347" i="43"/>
  <c r="AB332" i="43"/>
  <c r="AB341" i="43"/>
  <c r="AB348" i="43"/>
  <c r="AB334" i="43"/>
  <c r="AB354" i="43"/>
  <c r="AB340" i="43"/>
  <c r="AA64" i="43"/>
  <c r="AA57" i="43"/>
  <c r="AA80" i="43"/>
  <c r="AA55" i="43"/>
  <c r="AA60" i="43"/>
  <c r="AA88" i="43"/>
  <c r="AA59" i="43"/>
  <c r="AC267" i="43"/>
  <c r="AA396" i="43"/>
  <c r="AC259" i="43"/>
  <c r="AB438" i="43"/>
  <c r="AC420" i="43"/>
  <c r="AB353" i="43"/>
  <c r="AC254" i="43"/>
  <c r="AC304" i="43"/>
  <c r="AC312" i="43"/>
  <c r="AC307" i="43"/>
  <c r="AC300" i="43"/>
  <c r="AC286" i="43"/>
  <c r="AC310" i="43"/>
  <c r="AC289" i="43"/>
  <c r="AC302" i="43"/>
  <c r="AC284" i="43"/>
  <c r="AC297" i="43"/>
  <c r="AC301" i="43"/>
  <c r="AC309" i="43"/>
  <c r="AC296" i="43"/>
  <c r="AC290" i="43"/>
  <c r="AC285" i="43"/>
  <c r="AC291" i="43"/>
  <c r="AC313" i="43"/>
  <c r="AC308" i="43"/>
  <c r="AC299" i="43"/>
  <c r="AC292" i="43"/>
  <c r="AC273" i="43"/>
  <c r="AC303" i="43"/>
  <c r="AC298" i="43"/>
  <c r="AC306" i="43"/>
  <c r="AC283" i="43"/>
  <c r="AC295" i="43"/>
  <c r="AC311" i="43"/>
  <c r="AC305" i="43"/>
  <c r="AC288" i="43"/>
  <c r="AB445" i="43"/>
  <c r="AA383" i="43"/>
  <c r="AA372" i="43"/>
  <c r="AA363" i="43"/>
  <c r="AA378" i="43"/>
  <c r="AA386" i="43"/>
  <c r="AA366" i="43"/>
  <c r="AA395" i="43"/>
  <c r="AA381" i="43"/>
  <c r="AA365" i="43"/>
  <c r="AA398" i="43"/>
  <c r="AA389" i="43"/>
  <c r="AA376" i="43"/>
  <c r="AA361" i="43"/>
  <c r="AA375" i="43"/>
  <c r="AA369" i="43"/>
  <c r="AA397" i="43"/>
  <c r="AA380" i="43"/>
  <c r="AA368" i="43"/>
  <c r="AA391" i="43"/>
  <c r="AA379" i="43"/>
  <c r="AA374" i="43"/>
  <c r="AA390" i="43"/>
  <c r="AA385" i="43"/>
  <c r="AA388" i="43"/>
  <c r="AA364" i="43"/>
  <c r="AA401" i="43"/>
  <c r="AA373" i="43"/>
  <c r="AA394" i="43"/>
  <c r="AA362" i="43"/>
  <c r="AA393" i="43"/>
  <c r="AA387" i="43"/>
  <c r="AA400" i="43"/>
  <c r="AA377" i="43"/>
  <c r="AA392" i="43"/>
  <c r="AA384" i="43"/>
  <c r="AA399" i="43"/>
  <c r="AA371" i="43"/>
  <c r="AA370" i="43"/>
  <c r="AA406" i="43"/>
  <c r="AA427" i="43"/>
  <c r="AA415" i="43"/>
  <c r="AA417" i="43"/>
  <c r="AA409" i="43"/>
  <c r="AA440" i="43"/>
  <c r="AA420" i="43"/>
  <c r="AA425" i="43"/>
  <c r="AA434" i="43"/>
  <c r="AA429" i="43"/>
  <c r="AA424" i="43"/>
  <c r="AA414" i="43"/>
  <c r="AA413" i="43"/>
  <c r="AA235" i="43"/>
  <c r="AH232" i="43"/>
  <c r="AC351" i="43"/>
  <c r="AC347" i="43"/>
  <c r="AC339" i="43"/>
  <c r="AC342" i="43"/>
  <c r="AC338" i="43"/>
  <c r="AC334" i="43"/>
  <c r="AC330" i="43"/>
  <c r="AC356" i="43"/>
  <c r="AC337" i="43"/>
  <c r="AC328" i="43"/>
  <c r="AC345" i="43"/>
  <c r="AC349" i="43"/>
  <c r="AC340" i="43"/>
  <c r="AC331" i="43"/>
  <c r="AC350" i="43"/>
  <c r="AC354" i="43"/>
  <c r="AC332" i="43"/>
  <c r="AC317" i="43"/>
  <c r="AC355" i="43"/>
  <c r="AC344" i="43"/>
  <c r="AC333" i="43"/>
  <c r="AC327" i="43"/>
  <c r="AC353" i="43"/>
  <c r="AC343" i="43"/>
  <c r="AC336" i="43"/>
  <c r="AC329" i="43"/>
  <c r="AC335" i="43"/>
  <c r="AC341" i="43"/>
  <c r="AC348" i="43"/>
  <c r="AC357" i="43"/>
  <c r="AA323" i="43"/>
  <c r="AH320" i="43"/>
  <c r="AB420" i="43"/>
  <c r="AH276" i="43"/>
  <c r="AA279" i="43"/>
  <c r="AB432" i="43"/>
  <c r="AC445" i="43"/>
  <c r="AB125" i="43"/>
  <c r="AB121" i="43"/>
  <c r="AB117" i="43"/>
  <c r="AB113" i="43"/>
  <c r="AB109" i="43"/>
  <c r="AB120" i="43"/>
  <c r="AB111" i="43"/>
  <c r="AB97" i="43"/>
  <c r="AB129" i="43"/>
  <c r="AB137" i="43"/>
  <c r="AB132" i="43"/>
  <c r="AB123" i="43"/>
  <c r="AB114" i="43"/>
  <c r="AB131" i="43"/>
  <c r="AB110" i="43"/>
  <c r="AB136" i="43"/>
  <c r="AB126" i="43"/>
  <c r="AB115" i="43"/>
  <c r="AB127" i="43"/>
  <c r="AB486" i="43"/>
  <c r="AB482" i="43"/>
  <c r="AB478" i="43"/>
  <c r="AB485" i="43"/>
  <c r="AB476" i="43"/>
  <c r="AB459" i="43"/>
  <c r="AB468" i="43"/>
  <c r="AB479" i="43"/>
  <c r="AB474" i="43"/>
  <c r="AB466" i="43"/>
  <c r="AB462" i="43"/>
  <c r="AB488" i="43"/>
  <c r="AB483" i="43"/>
  <c r="AB477" i="43"/>
  <c r="AB467" i="43"/>
  <c r="AB461" i="43"/>
  <c r="AB489" i="43"/>
  <c r="AB471" i="43"/>
  <c r="AB449" i="43"/>
  <c r="AB226" i="43"/>
  <c r="AC473" i="43"/>
  <c r="AC485" i="43"/>
  <c r="AC481" i="43"/>
  <c r="AC477" i="43"/>
  <c r="AC468" i="43"/>
  <c r="AC480" i="43"/>
  <c r="AC471" i="43"/>
  <c r="AC463" i="43"/>
  <c r="AC488" i="43"/>
  <c r="AC483" i="43"/>
  <c r="AC470" i="43"/>
  <c r="AC461" i="43"/>
  <c r="AC467" i="43"/>
  <c r="AC489" i="43"/>
  <c r="AC466" i="43"/>
  <c r="AC449" i="43"/>
  <c r="AC482" i="43"/>
  <c r="AC478" i="43"/>
  <c r="AB116" i="43"/>
  <c r="AB133" i="43"/>
  <c r="AA191" i="43"/>
  <c r="AA16" i="43"/>
  <c r="AH13" i="43"/>
  <c r="AB472" i="43"/>
  <c r="AB460" i="43"/>
  <c r="AB480" i="43"/>
  <c r="AB487" i="43"/>
  <c r="AB112" i="43"/>
  <c r="AB135" i="43"/>
  <c r="AC460" i="43"/>
  <c r="AC487" i="43"/>
  <c r="AB118" i="43"/>
  <c r="AB469" i="43"/>
  <c r="AB396" i="43"/>
  <c r="AC133" i="43"/>
  <c r="AC129" i="43"/>
  <c r="AC137" i="43"/>
  <c r="AC124" i="43"/>
  <c r="AC120" i="43"/>
  <c r="AC116" i="43"/>
  <c r="AC112" i="43"/>
  <c r="AC108" i="43"/>
  <c r="AC115" i="43"/>
  <c r="AB175" i="43"/>
  <c r="AB171" i="43"/>
  <c r="AB167" i="43"/>
  <c r="AB163" i="43"/>
  <c r="AB159" i="43"/>
  <c r="AB176" i="43"/>
  <c r="AB162" i="43"/>
  <c r="AB157" i="43"/>
  <c r="AB151" i="43"/>
  <c r="AB181" i="43"/>
  <c r="AB174" i="43"/>
  <c r="AB165" i="43"/>
  <c r="AB155" i="43"/>
  <c r="AC399" i="43"/>
  <c r="AC398" i="43"/>
  <c r="AC394" i="43"/>
  <c r="AC390" i="43"/>
  <c r="AC386" i="43"/>
  <c r="AC374" i="43"/>
  <c r="AC400" i="43"/>
  <c r="AC395" i="43"/>
  <c r="AC373" i="43"/>
  <c r="AC393" i="43"/>
  <c r="AC384" i="43"/>
  <c r="AC379" i="43"/>
  <c r="AC375" i="43"/>
  <c r="AC371" i="43"/>
  <c r="AB385" i="43"/>
  <c r="AC396" i="43"/>
  <c r="AB156" i="43"/>
  <c r="AC385" i="43"/>
  <c r="AC126" i="43"/>
  <c r="AC136" i="43"/>
  <c r="AB168" i="43"/>
  <c r="AB173" i="43"/>
  <c r="AB178" i="43"/>
  <c r="AC391" i="43"/>
  <c r="AB395" i="43"/>
  <c r="AB391" i="43"/>
  <c r="AB387" i="43"/>
  <c r="AB375" i="43"/>
  <c r="AB382" i="43"/>
  <c r="AB371" i="43"/>
  <c r="AB361" i="43"/>
  <c r="AB381" i="43"/>
  <c r="AB400" i="43"/>
  <c r="AB390" i="43"/>
  <c r="AB393" i="43"/>
  <c r="AB384" i="43"/>
  <c r="AB379" i="43"/>
  <c r="AC86" i="43"/>
  <c r="AC82" i="43"/>
  <c r="AC78" i="43"/>
  <c r="AC74" i="43"/>
  <c r="AC70" i="43"/>
  <c r="AC66" i="43"/>
  <c r="AC62" i="43"/>
  <c r="AC90" i="43"/>
  <c r="AC65" i="43"/>
  <c r="AC85" i="43"/>
  <c r="AC68" i="43"/>
  <c r="AC84" i="43"/>
  <c r="AC110" i="43"/>
  <c r="AC121" i="43"/>
  <c r="AC131" i="43"/>
  <c r="AB380" i="43"/>
  <c r="AB386" i="43"/>
  <c r="AB397" i="43"/>
  <c r="AB64" i="43"/>
  <c r="AB81" i="43"/>
  <c r="AC180" i="43"/>
  <c r="AC179" i="43"/>
  <c r="AB38" i="43"/>
  <c r="AB22" i="43"/>
  <c r="AB47" i="43"/>
  <c r="AB31" i="43"/>
  <c r="AB46" i="43"/>
  <c r="AB78" i="43"/>
  <c r="AC166" i="43"/>
  <c r="AB200" i="43"/>
  <c r="AB196" i="43"/>
  <c r="AB220" i="43"/>
  <c r="AB216" i="43"/>
  <c r="AB212" i="43"/>
  <c r="AB208" i="43"/>
  <c r="AB202" i="43"/>
  <c r="AB221" i="43"/>
  <c r="AC41" i="43"/>
  <c r="AC25" i="43"/>
  <c r="AC34" i="43"/>
  <c r="AC22" i="43"/>
  <c r="AB29" i="43"/>
  <c r="AB36" i="43"/>
  <c r="AC46" i="43"/>
  <c r="AB50" i="43"/>
  <c r="AB74" i="43"/>
  <c r="AB87" i="43"/>
  <c r="AC171" i="43"/>
  <c r="AC181" i="43"/>
  <c r="AC204" i="43"/>
  <c r="AC199" i="43"/>
  <c r="AC195" i="43"/>
  <c r="AC202" i="43"/>
  <c r="AB207" i="43"/>
  <c r="AC221" i="43"/>
  <c r="AB252" i="43"/>
  <c r="AB256" i="43"/>
  <c r="AB260" i="43"/>
  <c r="AB264" i="43"/>
  <c r="AB284" i="43"/>
  <c r="AB288" i="43"/>
  <c r="AB292" i="43"/>
  <c r="AB297" i="43"/>
  <c r="AB311" i="43"/>
  <c r="O219" i="43"/>
  <c r="O210" i="43"/>
  <c r="O214" i="43"/>
  <c r="O218" i="43"/>
  <c r="O209" i="43"/>
  <c r="O200" i="43"/>
  <c r="O206" i="43"/>
  <c r="O199" i="43"/>
  <c r="Q24" i="43"/>
  <c r="Q309" i="43"/>
  <c r="Q299" i="43"/>
  <c r="Q317" i="43"/>
  <c r="Q310" i="43"/>
  <c r="Q313" i="43"/>
  <c r="Q316" i="43"/>
  <c r="Q320" i="43"/>
  <c r="Q312" i="43"/>
  <c r="Q321" i="43" s="1"/>
  <c r="P312" i="43"/>
  <c r="P321" i="43" s="1"/>
  <c r="O319" i="43"/>
  <c r="Q345" i="43"/>
  <c r="Q341" i="43"/>
  <c r="Q337" i="43"/>
  <c r="Q349" i="43"/>
  <c r="Q344" i="43"/>
  <c r="Q340" i="43"/>
  <c r="Q336" i="43"/>
  <c r="Q348" i="43"/>
  <c r="Q28" i="43"/>
  <c r="Q56" i="43"/>
  <c r="Q33" i="43"/>
  <c r="P65" i="43"/>
  <c r="P86" i="43"/>
  <c r="P82" i="43"/>
  <c r="P78" i="43"/>
  <c r="P87" i="43" s="1"/>
  <c r="P132" i="43"/>
  <c r="P128" i="43"/>
  <c r="P141" i="43"/>
  <c r="P136" i="43"/>
  <c r="P135" i="43"/>
  <c r="P117" i="43"/>
  <c r="P140" i="43"/>
  <c r="P131" i="43"/>
  <c r="P127" i="43"/>
  <c r="P137" i="43"/>
  <c r="O204" i="43"/>
  <c r="P265" i="43"/>
  <c r="P261" i="43"/>
  <c r="P257" i="43"/>
  <c r="P247" i="43"/>
  <c r="P268" i="43"/>
  <c r="P264" i="43"/>
  <c r="P260" i="43"/>
  <c r="P269" i="43" s="1"/>
  <c r="O388" i="43"/>
  <c r="O387" i="43"/>
  <c r="O401" i="43"/>
  <c r="P21" i="43"/>
  <c r="O25" i="43"/>
  <c r="Q50" i="43"/>
  <c r="Q65" i="43"/>
  <c r="Q86" i="43"/>
  <c r="Q82" i="43"/>
  <c r="Q78" i="43"/>
  <c r="Q87" i="43" s="1"/>
  <c r="Q81" i="43"/>
  <c r="Q85" i="43"/>
  <c r="Q77" i="43"/>
  <c r="Q141" i="43"/>
  <c r="Q136" i="43"/>
  <c r="Q140" i="43"/>
  <c r="Q131" i="43"/>
  <c r="Q127" i="43"/>
  <c r="Q135" i="43"/>
  <c r="Q117" i="43"/>
  <c r="Q137" i="43"/>
  <c r="Q180" i="43"/>
  <c r="Q185" i="43"/>
  <c r="Q247" i="43"/>
  <c r="Q268" i="43"/>
  <c r="Q264" i="43"/>
  <c r="Q260" i="43"/>
  <c r="Q269" i="43" s="1"/>
  <c r="Q266" i="43"/>
  <c r="O276" i="43"/>
  <c r="O294" i="43"/>
  <c r="Q339" i="43"/>
  <c r="P396" i="43"/>
  <c r="P392" i="43"/>
  <c r="P388" i="43"/>
  <c r="P401" i="43"/>
  <c r="P400" i="43"/>
  <c r="P395" i="43"/>
  <c r="P391" i="43"/>
  <c r="P387" i="43"/>
  <c r="P377" i="43"/>
  <c r="P390" i="43"/>
  <c r="P399" i="43" s="1"/>
  <c r="O397" i="43"/>
  <c r="Q21" i="43"/>
  <c r="P25" i="43"/>
  <c r="Q57" i="43"/>
  <c r="O79" i="43"/>
  <c r="O84" i="43"/>
  <c r="P193" i="43"/>
  <c r="O205" i="43"/>
  <c r="O215" i="43"/>
  <c r="Q261" i="43"/>
  <c r="P291" i="43"/>
  <c r="P290" i="43"/>
  <c r="P294" i="43"/>
  <c r="P284" i="43"/>
  <c r="P287" i="43"/>
  <c r="Q401" i="43"/>
  <c r="Q377" i="43"/>
  <c r="Q400" i="43"/>
  <c r="Q395" i="43"/>
  <c r="Q391" i="43"/>
  <c r="Q387" i="43"/>
  <c r="Q390" i="43"/>
  <c r="Q399" i="43" s="1"/>
  <c r="P397" i="43"/>
  <c r="Q25" i="43"/>
  <c r="P79" i="43"/>
  <c r="P84" i="43"/>
  <c r="Q132" i="43"/>
  <c r="P138" i="43"/>
  <c r="Q193" i="43"/>
  <c r="Q294" i="43"/>
  <c r="Q284" i="43"/>
  <c r="Q287" i="43"/>
  <c r="Q290" i="43"/>
  <c r="O369" i="43"/>
  <c r="O365" i="43"/>
  <c r="O361" i="43"/>
  <c r="O351" i="43"/>
  <c r="O360" i="43"/>
  <c r="O359" i="43"/>
  <c r="O372" i="43"/>
  <c r="O368" i="43"/>
  <c r="O364" i="43"/>
  <c r="O373" i="43" s="1"/>
  <c r="O358" i="43"/>
  <c r="P366" i="43"/>
  <c r="Q397" i="43"/>
  <c r="O28" i="43"/>
  <c r="Q49" i="43"/>
  <c r="Q58" i="43" s="1"/>
  <c r="Q54" i="43"/>
  <c r="O213" i="43"/>
  <c r="P319" i="43"/>
  <c r="O21" i="43"/>
  <c r="P185" i="43"/>
  <c r="P103" i="43"/>
  <c r="P108" i="43"/>
  <c r="P112" i="43"/>
  <c r="P102" i="43"/>
  <c r="P107" i="43"/>
  <c r="P106" i="43"/>
  <c r="O126" i="43"/>
  <c r="Q181" i="43"/>
  <c r="P262" i="43"/>
  <c r="Q267" i="43"/>
  <c r="P296" i="43"/>
  <c r="Q322" i="43"/>
  <c r="Q335" i="43"/>
  <c r="Q346" i="43"/>
  <c r="P398" i="43"/>
  <c r="P22" i="43"/>
  <c r="O75" i="43"/>
  <c r="O80" i="43"/>
  <c r="Q108" i="43"/>
  <c r="Q112" i="43"/>
  <c r="Q102" i="43"/>
  <c r="Q107" i="43"/>
  <c r="Q101" i="43"/>
  <c r="Q111" i="43"/>
  <c r="Q91" i="43"/>
  <c r="Q106" i="43"/>
  <c r="P133" i="43"/>
  <c r="O211" i="43"/>
  <c r="O216" i="43"/>
  <c r="Q262" i="43"/>
  <c r="Q291" i="43"/>
  <c r="Q296" i="43"/>
  <c r="Q398" i="43"/>
  <c r="Q55" i="43"/>
  <c r="Q51" i="43"/>
  <c r="Q47" i="43"/>
  <c r="Q60" i="43"/>
  <c r="O187" i="43"/>
  <c r="O183" i="43"/>
  <c r="O178" i="43"/>
  <c r="Q20" i="43"/>
  <c r="Q10" i="43"/>
  <c r="Q23" i="43"/>
  <c r="Q34" i="43" s="1"/>
  <c r="Q26" i="43"/>
  <c r="Q29" i="43"/>
  <c r="Q32" i="43"/>
  <c r="P24" i="43"/>
  <c r="Q192" i="43"/>
  <c r="Q179" i="43"/>
  <c r="Q169" i="43"/>
  <c r="Q187" i="43"/>
  <c r="Q183" i="43"/>
  <c r="P314" i="43"/>
  <c r="P299" i="43"/>
  <c r="P317" i="43"/>
  <c r="P310" i="43"/>
  <c r="P313" i="43"/>
  <c r="P316" i="43"/>
  <c r="P320" i="43"/>
  <c r="P190" i="43"/>
  <c r="O202" i="43"/>
  <c r="Q22" i="43"/>
  <c r="Q36" i="43"/>
  <c r="P75" i="43"/>
  <c r="P80" i="43"/>
  <c r="P85" i="43"/>
  <c r="P114" i="43"/>
  <c r="Q133" i="43"/>
  <c r="Q188" i="43"/>
  <c r="O196" i="43"/>
  <c r="Q257" i="43"/>
  <c r="Q311" i="43"/>
  <c r="P315" i="43"/>
  <c r="P323" i="43"/>
  <c r="O367" i="43"/>
  <c r="O20" i="43"/>
  <c r="O10" i="43"/>
  <c r="O23" i="43"/>
  <c r="O34" i="43" s="1"/>
  <c r="O19" i="43"/>
  <c r="O29" i="43"/>
  <c r="O17" i="43"/>
  <c r="O32" i="43" s="1"/>
  <c r="O26" i="43"/>
  <c r="O18" i="43"/>
  <c r="O33" i="43" s="1"/>
  <c r="P33" i="43"/>
  <c r="P20" i="43"/>
  <c r="P10" i="43"/>
  <c r="P23" i="43"/>
  <c r="P34" i="43" s="1"/>
  <c r="P26" i="43"/>
  <c r="P29" i="43"/>
  <c r="P32" i="43"/>
  <c r="O42" i="43"/>
  <c r="V39" i="43"/>
  <c r="P188" i="43"/>
  <c r="P192" i="43"/>
  <c r="P179" i="43"/>
  <c r="P169" i="43"/>
  <c r="P187" i="43"/>
  <c r="P183" i="43"/>
  <c r="P184" i="43"/>
  <c r="O312" i="43"/>
  <c r="O321" i="43" s="1"/>
  <c r="O74" i="43"/>
  <c r="O65" i="43"/>
  <c r="O86" i="43"/>
  <c r="O82" i="43"/>
  <c r="O78" i="43"/>
  <c r="O87" i="43" s="1"/>
  <c r="O73" i="43"/>
  <c r="O72" i="43"/>
  <c r="O119" i="43"/>
  <c r="O118" i="43"/>
  <c r="O140" i="43"/>
  <c r="O127" i="43"/>
  <c r="O137" i="43"/>
  <c r="O176" i="43"/>
  <c r="O185" i="43"/>
  <c r="Q190" i="43"/>
  <c r="O203" i="43"/>
  <c r="O331" i="43"/>
  <c r="V328" i="43"/>
  <c r="P180" i="43"/>
  <c r="O208" i="43"/>
  <c r="O217" i="43" s="1"/>
  <c r="P266" i="43"/>
  <c r="Q314" i="43"/>
  <c r="Q319" i="43"/>
  <c r="O11" i="43"/>
  <c r="P30" i="43"/>
  <c r="Q46" i="43"/>
  <c r="Q79" i="43"/>
  <c r="Q84" i="43"/>
  <c r="Q138" i="43"/>
  <c r="P181" i="43"/>
  <c r="P186" i="43"/>
  <c r="O195" i="43"/>
  <c r="P267" i="43"/>
  <c r="P309" i="43"/>
  <c r="P322" i="43"/>
  <c r="P365" i="43"/>
  <c r="P361" i="43"/>
  <c r="P351" i="43"/>
  <c r="P372" i="43"/>
  <c r="P368" i="43"/>
  <c r="P364" i="43"/>
  <c r="P373" i="43" s="1"/>
  <c r="O14" i="43"/>
  <c r="O27" i="43"/>
  <c r="O31" i="43"/>
  <c r="Q59" i="43"/>
  <c r="Q75" i="43"/>
  <c r="Q80" i="43"/>
  <c r="P109" i="43"/>
  <c r="Q128" i="43"/>
  <c r="Q182" i="43"/>
  <c r="Q191" i="43" s="1"/>
  <c r="O197" i="43"/>
  <c r="P297" i="43"/>
  <c r="Q315" i="43"/>
  <c r="Q323" i="43"/>
  <c r="O362" i="43"/>
  <c r="P367" i="43"/>
  <c r="O374" i="43"/>
  <c r="P393" i="43"/>
  <c r="Q367" i="43"/>
  <c r="Q371" i="43"/>
  <c r="P60" i="43"/>
  <c r="Q155" i="43"/>
  <c r="P206" i="43"/>
  <c r="O233" i="43"/>
  <c r="O237" i="43"/>
  <c r="P241" i="43"/>
  <c r="P155" i="43"/>
  <c r="P51" i="43"/>
  <c r="P55" i="43"/>
  <c r="P159" i="43"/>
  <c r="P163" i="43"/>
  <c r="Q206" i="43"/>
  <c r="P209" i="43"/>
  <c r="P218" i="43"/>
  <c r="P233" i="43"/>
  <c r="P237" i="43"/>
  <c r="P167" i="43"/>
  <c r="O241" i="43"/>
  <c r="P214" i="43"/>
  <c r="Q364" i="43"/>
  <c r="Q373" i="43" s="1"/>
  <c r="Q368" i="43"/>
  <c r="O228" i="43"/>
  <c r="O242" i="43"/>
  <c r="P210" i="43"/>
  <c r="O229" i="43"/>
  <c r="O234" i="43"/>
  <c r="O243" i="43" s="1"/>
  <c r="C142" i="43"/>
  <c r="C133" i="43"/>
  <c r="C132" i="43"/>
  <c r="C146" i="43"/>
  <c r="C150" i="43"/>
  <c r="C140" i="43"/>
  <c r="C141" i="43"/>
  <c r="C145" i="43"/>
  <c r="C143" i="43"/>
  <c r="C134" i="43"/>
  <c r="C148" i="43"/>
  <c r="C147" i="43"/>
  <c r="C144" i="43"/>
  <c r="C137" i="43"/>
  <c r="C149" i="43"/>
  <c r="C135" i="43"/>
  <c r="C139" i="43"/>
  <c r="C136" i="43"/>
  <c r="C93" i="43"/>
  <c r="C102" i="43"/>
  <c r="C101" i="43"/>
  <c r="C92" i="43"/>
  <c r="C110" i="43"/>
  <c r="C100" i="43"/>
  <c r="C106" i="43"/>
  <c r="C104" i="43"/>
  <c r="C108" i="43"/>
  <c r="C107" i="43"/>
  <c r="C105" i="43"/>
  <c r="C95" i="43"/>
  <c r="C94" i="43"/>
  <c r="C109" i="43"/>
  <c r="C103" i="43"/>
  <c r="C99" i="43"/>
  <c r="C97" i="43"/>
  <c r="C96" i="43"/>
  <c r="J135" i="43"/>
  <c r="D152" i="43"/>
  <c r="E223" i="43"/>
  <c r="E242" i="43"/>
  <c r="D227" i="43"/>
  <c r="C23" i="43"/>
  <c r="C19" i="43"/>
  <c r="C26" i="43"/>
  <c r="C18" i="43"/>
  <c r="C22" i="43"/>
  <c r="C17" i="43"/>
  <c r="E104" i="43"/>
  <c r="D126" i="43"/>
  <c r="D122" i="43"/>
  <c r="D112" i="43"/>
  <c r="D130" i="43"/>
  <c r="E150" i="43"/>
  <c r="E132" i="43"/>
  <c r="E145" i="43"/>
  <c r="E149" i="43"/>
  <c r="E122" i="43"/>
  <c r="E112" i="43"/>
  <c r="E126" i="43"/>
  <c r="E130" i="43"/>
  <c r="C170" i="43"/>
  <c r="C152" i="43"/>
  <c r="C159" i="43"/>
  <c r="C164" i="43"/>
  <c r="C165" i="43"/>
  <c r="C161" i="43"/>
  <c r="C169" i="43"/>
  <c r="C160" i="43"/>
  <c r="C35" i="43"/>
  <c r="J32" i="43"/>
  <c r="E102" i="43"/>
  <c r="D123" i="43"/>
  <c r="E128" i="43"/>
  <c r="D147" i="43"/>
  <c r="D165" i="43"/>
  <c r="D164" i="43"/>
  <c r="D168" i="43"/>
  <c r="D169" i="43"/>
  <c r="D166" i="43"/>
  <c r="E212" i="43"/>
  <c r="E226" i="43"/>
  <c r="E222" i="43"/>
  <c r="E229" i="43"/>
  <c r="E230" i="43"/>
  <c r="C70" i="43"/>
  <c r="C61" i="43"/>
  <c r="C65" i="43"/>
  <c r="E142" i="43"/>
  <c r="C246" i="43"/>
  <c r="C242" i="43"/>
  <c r="C232" i="43"/>
  <c r="C240" i="43"/>
  <c r="C249" i="43"/>
  <c r="C250" i="43"/>
  <c r="C241" i="43"/>
  <c r="C239" i="43"/>
  <c r="C245" i="43"/>
  <c r="E52" i="43"/>
  <c r="E65" i="43"/>
  <c r="E68" i="43"/>
  <c r="E64" i="43"/>
  <c r="E69" i="43"/>
  <c r="E103" i="43"/>
  <c r="D124" i="43"/>
  <c r="D148" i="43"/>
  <c r="C162" i="43"/>
  <c r="D167" i="43"/>
  <c r="D242" i="43"/>
  <c r="D232" i="43"/>
  <c r="D249" i="43"/>
  <c r="D250" i="43"/>
  <c r="D245" i="43"/>
  <c r="E250" i="43"/>
  <c r="E245" i="43"/>
  <c r="E248" i="43"/>
  <c r="E249" i="43"/>
  <c r="J95" i="43"/>
  <c r="D247" i="43"/>
  <c r="C153" i="43"/>
  <c r="C243" i="43"/>
  <c r="C248" i="43"/>
  <c r="E106" i="43"/>
  <c r="E110" i="43"/>
  <c r="E92" i="43"/>
  <c r="E105" i="43"/>
  <c r="C126" i="43"/>
  <c r="D146" i="43"/>
  <c r="D145" i="43"/>
  <c r="D149" i="43"/>
  <c r="D150" i="43"/>
  <c r="D132" i="43"/>
  <c r="C198" i="43"/>
  <c r="J195" i="43"/>
  <c r="E146" i="43"/>
  <c r="E107" i="43"/>
  <c r="D128" i="43"/>
  <c r="C166" i="43"/>
  <c r="D223" i="43"/>
  <c r="D226" i="43"/>
  <c r="D230" i="43"/>
  <c r="D222" i="43"/>
  <c r="D212" i="43"/>
  <c r="D229" i="43"/>
  <c r="E108" i="43"/>
  <c r="E123" i="43"/>
  <c r="E147" i="43"/>
  <c r="D129" i="43"/>
  <c r="D142" i="43"/>
  <c r="D70" i="43"/>
  <c r="D52" i="43"/>
  <c r="D69" i="43"/>
  <c r="D65" i="43"/>
  <c r="E129" i="43"/>
  <c r="C167" i="43"/>
  <c r="E124" i="43"/>
  <c r="E148" i="43"/>
  <c r="D162" i="43"/>
  <c r="C247" i="43"/>
  <c r="D62" i="43"/>
  <c r="D67" i="43"/>
  <c r="D102" i="43"/>
  <c r="D106" i="43"/>
  <c r="D110" i="43"/>
  <c r="D105" i="43"/>
  <c r="D92" i="43"/>
  <c r="D144" i="43"/>
  <c r="C154" i="43"/>
  <c r="C163" i="43"/>
  <c r="E207" i="43"/>
  <c r="E203" i="43"/>
  <c r="E206" i="43"/>
  <c r="E202" i="43"/>
  <c r="E228" i="43"/>
  <c r="D243" i="43"/>
  <c r="D248" i="43"/>
  <c r="E168" i="43"/>
  <c r="E164" i="43"/>
  <c r="D184" i="43"/>
  <c r="E188" i="43"/>
  <c r="D25" i="43"/>
  <c r="E25" i="43"/>
  <c r="E85" i="43"/>
  <c r="D22" i="43"/>
  <c r="C112" i="43" l="1"/>
  <c r="C122" i="43"/>
  <c r="O141" i="43"/>
  <c r="AM564" i="43"/>
  <c r="AC182" i="43"/>
  <c r="C129" i="43"/>
  <c r="O30" i="43"/>
  <c r="O301" i="43"/>
  <c r="AA418" i="43"/>
  <c r="AM556" i="43"/>
  <c r="AM153" i="43"/>
  <c r="C124" i="43"/>
  <c r="C117" i="43"/>
  <c r="C121" i="43"/>
  <c r="C123" i="43"/>
  <c r="O390" i="43"/>
  <c r="O399" i="43" s="1"/>
  <c r="O131" i="43"/>
  <c r="O132" i="43"/>
  <c r="AA443" i="43"/>
  <c r="O317" i="43"/>
  <c r="O378" i="43"/>
  <c r="AA441" i="43"/>
  <c r="AM592" i="43"/>
  <c r="AM138" i="43"/>
  <c r="AM532" i="43"/>
  <c r="C113" i="43"/>
  <c r="O13" i="43"/>
  <c r="O22" i="43"/>
  <c r="O395" i="43"/>
  <c r="AA407" i="43"/>
  <c r="AM596" i="43"/>
  <c r="AM131" i="43"/>
  <c r="C115" i="43"/>
  <c r="O313" i="43"/>
  <c r="O310" i="43"/>
  <c r="O400" i="43"/>
  <c r="AA436" i="43"/>
  <c r="AM588" i="43"/>
  <c r="C114" i="43"/>
  <c r="O307" i="43"/>
  <c r="O379" i="43"/>
  <c r="AA442" i="43"/>
  <c r="AM580" i="43"/>
  <c r="AM164" i="43"/>
  <c r="AM141" i="43"/>
  <c r="C119" i="43"/>
  <c r="C127" i="43"/>
  <c r="AA430" i="43"/>
  <c r="O296" i="43"/>
  <c r="O315" i="43"/>
  <c r="C120" i="43"/>
  <c r="O297" i="43"/>
  <c r="O274" i="43"/>
  <c r="O380" i="43"/>
  <c r="AA428" i="43"/>
  <c r="AM602" i="43"/>
  <c r="AM166" i="43"/>
  <c r="AM601" i="43"/>
  <c r="AM151" i="43"/>
  <c r="AM578" i="43"/>
  <c r="AM536" i="43"/>
  <c r="AM155" i="43"/>
  <c r="AM571" i="43"/>
  <c r="AM540" i="43"/>
  <c r="AM389" i="43"/>
  <c r="AM264" i="43"/>
  <c r="AM563" i="43"/>
  <c r="AM248" i="43"/>
  <c r="AM130" i="43"/>
  <c r="AM251" i="43"/>
  <c r="AM494" i="43"/>
  <c r="AM603" i="43"/>
  <c r="AM570" i="43"/>
  <c r="AM593" i="43"/>
  <c r="AM480" i="43"/>
  <c r="AM469" i="43"/>
  <c r="AM462" i="43"/>
  <c r="AM268" i="43"/>
  <c r="AM445" i="43"/>
  <c r="AM506" i="43"/>
  <c r="AM279" i="43"/>
  <c r="AM475" i="43"/>
  <c r="AM239" i="43"/>
  <c r="AM241" i="43"/>
  <c r="AM249" i="43"/>
  <c r="AM271" i="43"/>
  <c r="AM259" i="43"/>
  <c r="AM229" i="43"/>
  <c r="AM489" i="43"/>
  <c r="AM277" i="43"/>
  <c r="AM459" i="43"/>
  <c r="AA461" i="43"/>
  <c r="AA488" i="43"/>
  <c r="AA477" i="43"/>
  <c r="AA435" i="43"/>
  <c r="AA445" i="43"/>
  <c r="AA467" i="43"/>
  <c r="AA444" i="43"/>
  <c r="AA439" i="43"/>
  <c r="AA421" i="43"/>
  <c r="AA410" i="43"/>
  <c r="AA419" i="43"/>
  <c r="AA473" i="43"/>
  <c r="AA491" i="43" s="1"/>
  <c r="AB491" i="43"/>
  <c r="AA408" i="43"/>
  <c r="AA422" i="43"/>
  <c r="AA450" i="43"/>
  <c r="AA468" i="43"/>
  <c r="AA437" i="43"/>
  <c r="AA416" i="43"/>
  <c r="AA426" i="43"/>
  <c r="AA431" i="43"/>
  <c r="AA433" i="43"/>
  <c r="AA438" i="43"/>
  <c r="AA465" i="43"/>
  <c r="AA412" i="43"/>
  <c r="AA423" i="43"/>
  <c r="AA405" i="43"/>
  <c r="AA489" i="43"/>
  <c r="AA168" i="43"/>
  <c r="AA458" i="43"/>
  <c r="AA172" i="43"/>
  <c r="AA176" i="43"/>
  <c r="AA485" i="43"/>
  <c r="AA462" i="43"/>
  <c r="AA466" i="43"/>
  <c r="AA479" i="43"/>
  <c r="AA470" i="43"/>
  <c r="O393" i="43"/>
  <c r="O385" i="43"/>
  <c r="O391" i="43"/>
  <c r="O389" i="43"/>
  <c r="O392" i="43"/>
  <c r="O384" i="43"/>
  <c r="O124" i="43"/>
  <c r="O381" i="43"/>
  <c r="O377" i="43"/>
  <c r="O394" i="43"/>
  <c r="O398" i="43"/>
  <c r="O163" i="43"/>
  <c r="O143" i="43"/>
  <c r="O98" i="43"/>
  <c r="O396" i="43"/>
  <c r="O94" i="43"/>
  <c r="O108" i="43"/>
  <c r="O103" i="43"/>
  <c r="O156" i="43"/>
  <c r="O165" i="43" s="1"/>
  <c r="O386" i="43"/>
  <c r="O95" i="43"/>
  <c r="O255" i="43"/>
  <c r="O169" i="43"/>
  <c r="O258" i="43"/>
  <c r="O172" i="43"/>
  <c r="O314" i="43"/>
  <c r="O181" i="43"/>
  <c r="O277" i="43"/>
  <c r="O285" i="43"/>
  <c r="O171" i="43"/>
  <c r="O177" i="43"/>
  <c r="O278" i="43"/>
  <c r="O288" i="43"/>
  <c r="O92" i="43"/>
  <c r="O309" i="43"/>
  <c r="O179" i="43"/>
  <c r="O186" i="43"/>
  <c r="O268" i="43"/>
  <c r="O247" i="43"/>
  <c r="O316" i="43"/>
  <c r="O291" i="43"/>
  <c r="O303" i="43"/>
  <c r="O311" i="43"/>
  <c r="O114" i="43"/>
  <c r="O96" i="43"/>
  <c r="O257" i="43"/>
  <c r="O102" i="43"/>
  <c r="O306" i="43"/>
  <c r="O265" i="43"/>
  <c r="O290" i="43"/>
  <c r="O266" i="43"/>
  <c r="O260" i="43"/>
  <c r="O269" i="43" s="1"/>
  <c r="O302" i="43"/>
  <c r="O188" i="43"/>
  <c r="O322" i="43"/>
  <c r="O184" i="43"/>
  <c r="O270" i="43"/>
  <c r="O286" i="43"/>
  <c r="O295" i="43" s="1"/>
  <c r="O262" i="43"/>
  <c r="O308" i="43"/>
  <c r="O170" i="43"/>
  <c r="O180" i="43"/>
  <c r="O261" i="43"/>
  <c r="O112" i="43"/>
  <c r="O193" i="43"/>
  <c r="O254" i="43"/>
  <c r="O192" i="43"/>
  <c r="O320" i="43"/>
  <c r="O256" i="43"/>
  <c r="O153" i="43"/>
  <c r="O264" i="43"/>
  <c r="O248" i="43"/>
  <c r="O280" i="43"/>
  <c r="O93" i="43"/>
  <c r="O249" i="43"/>
  <c r="C125" i="43"/>
  <c r="C130" i="43"/>
  <c r="C220" i="43"/>
  <c r="AM254" i="43"/>
  <c r="AM253" i="43"/>
  <c r="AM591" i="43"/>
  <c r="AM554" i="43"/>
  <c r="AM132" i="43"/>
  <c r="AM128" i="43"/>
  <c r="AM567" i="43"/>
  <c r="AM240" i="43"/>
  <c r="AM245" i="43"/>
  <c r="AM587" i="43"/>
  <c r="AM605" i="43" s="1"/>
  <c r="AM572" i="43"/>
  <c r="AM125" i="43"/>
  <c r="AM576" i="43"/>
  <c r="AA476" i="43"/>
  <c r="AM230" i="43"/>
  <c r="AM276" i="43"/>
  <c r="AM250" i="43"/>
  <c r="AM562" i="43"/>
  <c r="AM575" i="43"/>
  <c r="AM162" i="43"/>
  <c r="AM595" i="43"/>
  <c r="AA481" i="43"/>
  <c r="AA471" i="43"/>
  <c r="AA456" i="43"/>
  <c r="AM263" i="43"/>
  <c r="AM280" i="43" s="1"/>
  <c r="AM236" i="43"/>
  <c r="AM568" i="43"/>
  <c r="AM584" i="43"/>
  <c r="AM121" i="43"/>
  <c r="AM565" i="43"/>
  <c r="AM561" i="43"/>
  <c r="AM244" i="43"/>
  <c r="AM579" i="43"/>
  <c r="O282" i="43"/>
  <c r="O138" i="43"/>
  <c r="AA483" i="43"/>
  <c r="AA449" i="43"/>
  <c r="AM231" i="43"/>
  <c r="AM464" i="43"/>
  <c r="AM272" i="43"/>
  <c r="AM258" i="43"/>
  <c r="AM484" i="43"/>
  <c r="AM583" i="43"/>
  <c r="AM600" i="43"/>
  <c r="AM163" i="43"/>
  <c r="O292" i="43"/>
  <c r="O267" i="43"/>
  <c r="O259" i="43"/>
  <c r="O252" i="43"/>
  <c r="O271" i="43"/>
  <c r="O251" i="43"/>
  <c r="O250" i="43"/>
  <c r="AA469" i="43"/>
  <c r="AA451" i="43"/>
  <c r="AA459" i="43"/>
  <c r="AM255" i="43"/>
  <c r="AM598" i="43"/>
  <c r="AM557" i="43"/>
  <c r="O293" i="43"/>
  <c r="O136" i="43"/>
  <c r="O281" i="43"/>
  <c r="AA452" i="43"/>
  <c r="AA463" i="43"/>
  <c r="AA54" i="43"/>
  <c r="AM544" i="43"/>
  <c r="AM466" i="43"/>
  <c r="AM266" i="43"/>
  <c r="AM553" i="43"/>
  <c r="AM135" i="43"/>
  <c r="O289" i="43"/>
  <c r="AM585" i="43"/>
  <c r="AM555" i="43"/>
  <c r="AM599" i="43"/>
  <c r="AM558" i="43"/>
  <c r="AM581" i="43"/>
  <c r="AM566" i="43"/>
  <c r="AM590" i="43"/>
  <c r="O287" i="43"/>
  <c r="AA478" i="43"/>
  <c r="AM495" i="43"/>
  <c r="AM471" i="43"/>
  <c r="AM243" i="43"/>
  <c r="AM582" i="43"/>
  <c r="AM124" i="43"/>
  <c r="O273" i="43"/>
  <c r="O24" i="43"/>
  <c r="O15" i="43"/>
  <c r="C128" i="43"/>
  <c r="O125" i="43"/>
  <c r="O120" i="43"/>
  <c r="O275" i="43"/>
  <c r="O160" i="43"/>
  <c r="AA454" i="43"/>
  <c r="AM237" i="43"/>
  <c r="AM586" i="43"/>
  <c r="AM574" i="43"/>
  <c r="AM165" i="43"/>
  <c r="AM148" i="43"/>
  <c r="O283" i="43"/>
  <c r="O159" i="43"/>
  <c r="AM267" i="43"/>
  <c r="AM560" i="43"/>
  <c r="AM589" i="43"/>
  <c r="AM149" i="43"/>
  <c r="AM133" i="43"/>
  <c r="AM594" i="43"/>
  <c r="C62" i="43"/>
  <c r="C227" i="43"/>
  <c r="C60" i="43"/>
  <c r="AA164" i="43"/>
  <c r="AA78" i="43"/>
  <c r="AA83" i="43"/>
  <c r="AM524" i="43"/>
  <c r="AM170" i="43"/>
  <c r="AM158" i="43"/>
  <c r="AA482" i="43"/>
  <c r="AA472" i="43"/>
  <c r="AA453" i="43"/>
  <c r="AA480" i="43"/>
  <c r="AA460" i="43"/>
  <c r="AA486" i="43"/>
  <c r="AA457" i="43"/>
  <c r="AA487" i="43"/>
  <c r="AA475" i="43"/>
  <c r="AA464" i="43"/>
  <c r="AA484" i="43"/>
  <c r="AM278" i="43"/>
  <c r="AM252" i="43"/>
  <c r="AM232" i="43"/>
  <c r="AM257" i="43"/>
  <c r="AM275" i="43"/>
  <c r="AM269" i="43"/>
  <c r="AM262" i="43"/>
  <c r="AM261" i="43"/>
  <c r="AM247" i="43"/>
  <c r="AM273" i="43"/>
  <c r="AM260" i="43"/>
  <c r="AM234" i="43"/>
  <c r="AM233" i="43"/>
  <c r="AM256" i="43"/>
  <c r="AM274" i="43"/>
  <c r="AM238" i="43"/>
  <c r="AM265" i="43"/>
  <c r="O150" i="43"/>
  <c r="AA179" i="43"/>
  <c r="AA72" i="43"/>
  <c r="AA84" i="43"/>
  <c r="AM520" i="43"/>
  <c r="AM129" i="43"/>
  <c r="AM171" i="43"/>
  <c r="AM159" i="43"/>
  <c r="AM169" i="43"/>
  <c r="AM473" i="43"/>
  <c r="AM478" i="43"/>
  <c r="AM457" i="43"/>
  <c r="AM450" i="43"/>
  <c r="AM449" i="43"/>
  <c r="AM490" i="43"/>
  <c r="AM483" i="43"/>
  <c r="AM472" i="43"/>
  <c r="AM463" i="43"/>
  <c r="AM448" i="43"/>
  <c r="AM477" i="43"/>
  <c r="AM456" i="43"/>
  <c r="AM447" i="43"/>
  <c r="AM455" i="43"/>
  <c r="AM487" i="43"/>
  <c r="AM460" i="43"/>
  <c r="AM492" i="43"/>
  <c r="AM465" i="43"/>
  <c r="AM493" i="43"/>
  <c r="AM467" i="43"/>
  <c r="AM486" i="43"/>
  <c r="AM491" i="43"/>
  <c r="AM474" i="43"/>
  <c r="AM482" i="43"/>
  <c r="AM481" i="43"/>
  <c r="AM461" i="43"/>
  <c r="AM446" i="43"/>
  <c r="AM488" i="43"/>
  <c r="AM468" i="43"/>
  <c r="C56" i="43"/>
  <c r="C64" i="43"/>
  <c r="C55" i="43"/>
  <c r="C54" i="43"/>
  <c r="C53" i="43"/>
  <c r="C63" i="43"/>
  <c r="C68" i="43"/>
  <c r="C57" i="43"/>
  <c r="AA69" i="43"/>
  <c r="AA90" i="43"/>
  <c r="AM549" i="43"/>
  <c r="C212" i="43"/>
  <c r="C228" i="43"/>
  <c r="O151" i="43"/>
  <c r="AA157" i="43"/>
  <c r="AA62" i="43"/>
  <c r="AA65" i="43"/>
  <c r="AM526" i="43"/>
  <c r="AO550" i="43"/>
  <c r="AO116" i="43"/>
  <c r="AM144" i="43"/>
  <c r="AM156" i="43"/>
  <c r="AM167" i="43"/>
  <c r="O109" i="43"/>
  <c r="O105" i="43"/>
  <c r="O115" i="43"/>
  <c r="O101" i="43"/>
  <c r="O100" i="43"/>
  <c r="O99" i="43"/>
  <c r="O111" i="43"/>
  <c r="O91" i="43"/>
  <c r="O110" i="43"/>
  <c r="O104" i="43"/>
  <c r="O113" i="43" s="1"/>
  <c r="C222" i="43"/>
  <c r="O167" i="43"/>
  <c r="O152" i="43"/>
  <c r="AA162" i="43"/>
  <c r="AA68" i="43"/>
  <c r="AM157" i="43"/>
  <c r="AM122" i="43"/>
  <c r="C189" i="43"/>
  <c r="C177" i="43"/>
  <c r="C187" i="43"/>
  <c r="C176" i="43"/>
  <c r="C190" i="43"/>
  <c r="C175" i="43"/>
  <c r="C183" i="43"/>
  <c r="C174" i="43"/>
  <c r="C182" i="43"/>
  <c r="C173" i="43"/>
  <c r="C181" i="43"/>
  <c r="C180" i="43"/>
  <c r="C186" i="43"/>
  <c r="C172" i="43"/>
  <c r="C185" i="43"/>
  <c r="AA66" i="43"/>
  <c r="AA71" i="43"/>
  <c r="AA56" i="43"/>
  <c r="AA151" i="43"/>
  <c r="AA89" i="43"/>
  <c r="AM147" i="43"/>
  <c r="AM134" i="43"/>
  <c r="AM168" i="43"/>
  <c r="AM142" i="43"/>
  <c r="AM143" i="43"/>
  <c r="AM152" i="43"/>
  <c r="C184" i="43"/>
  <c r="C224" i="43"/>
  <c r="O158" i="43"/>
  <c r="O164" i="43"/>
  <c r="AA171" i="43"/>
  <c r="AA73" i="43"/>
  <c r="AA77" i="43"/>
  <c r="AM479" i="43"/>
  <c r="AM497" i="43" s="1"/>
  <c r="AM140" i="43"/>
  <c r="AM137" i="43"/>
  <c r="O133" i="43"/>
  <c r="O117" i="43"/>
  <c r="O130" i="43"/>
  <c r="O139" i="43" s="1"/>
  <c r="O129" i="43"/>
  <c r="O134" i="43"/>
  <c r="O122" i="43"/>
  <c r="O121" i="43"/>
  <c r="O135" i="43"/>
  <c r="C221" i="43"/>
  <c r="C225" i="43"/>
  <c r="C229" i="43"/>
  <c r="C217" i="43"/>
  <c r="C216" i="43"/>
  <c r="C80" i="43"/>
  <c r="C76" i="43"/>
  <c r="C90" i="43"/>
  <c r="C75" i="43"/>
  <c r="C84" i="43"/>
  <c r="C74" i="43"/>
  <c r="C73" i="43"/>
  <c r="C83" i="43"/>
  <c r="C72" i="43"/>
  <c r="C89" i="43"/>
  <c r="C82" i="43"/>
  <c r="C81" i="43"/>
  <c r="C87" i="43"/>
  <c r="C88" i="43"/>
  <c r="C77" i="43"/>
  <c r="AA134" i="43"/>
  <c r="AA115" i="43"/>
  <c r="AA101" i="43"/>
  <c r="AA127" i="43"/>
  <c r="AA108" i="43"/>
  <c r="AA100" i="43"/>
  <c r="AA114" i="43"/>
  <c r="AA99" i="43"/>
  <c r="AA132" i="43"/>
  <c r="AA126" i="43"/>
  <c r="AA98" i="43"/>
  <c r="AA118" i="43"/>
  <c r="AA105" i="43"/>
  <c r="AA135" i="43"/>
  <c r="AA119" i="43"/>
  <c r="AA102" i="43"/>
  <c r="AA131" i="43"/>
  <c r="AA110" i="43"/>
  <c r="AA117" i="43"/>
  <c r="AA133" i="43"/>
  <c r="AA124" i="43"/>
  <c r="AA109" i="43"/>
  <c r="AA107" i="43"/>
  <c r="AA130" i="43"/>
  <c r="AA122" i="43"/>
  <c r="AA116" i="43"/>
  <c r="AA104" i="43"/>
  <c r="AA113" i="43"/>
  <c r="AA121" i="43"/>
  <c r="AA137" i="43"/>
  <c r="AA136" i="43"/>
  <c r="AA129" i="43"/>
  <c r="AA123" i="43"/>
  <c r="AA112" i="43"/>
  <c r="AA163" i="43"/>
  <c r="C86" i="43"/>
  <c r="C214" i="43"/>
  <c r="C230" i="43"/>
  <c r="C219" i="43"/>
  <c r="O161" i="43"/>
  <c r="AA141" i="43"/>
  <c r="AA52" i="43"/>
  <c r="AA74" i="43"/>
  <c r="AA91" i="43" s="1"/>
  <c r="AM452" i="43"/>
  <c r="AM242" i="43"/>
  <c r="AM139" i="43"/>
  <c r="AM123" i="43"/>
  <c r="AM146" i="43"/>
  <c r="AA111" i="43"/>
  <c r="AN550" i="43"/>
  <c r="AA97" i="43"/>
  <c r="AA79" i="43"/>
  <c r="AM541" i="43"/>
  <c r="AM519" i="43"/>
  <c r="AM511" i="43"/>
  <c r="AM502" i="43"/>
  <c r="AM525" i="43"/>
  <c r="AM501" i="43"/>
  <c r="AM535" i="43"/>
  <c r="AM530" i="43"/>
  <c r="AM518" i="43"/>
  <c r="AM514" i="43"/>
  <c r="AM500" i="43"/>
  <c r="AM510" i="43"/>
  <c r="AM545" i="43"/>
  <c r="AM516" i="43"/>
  <c r="AM508" i="43"/>
  <c r="AM503" i="43"/>
  <c r="AM512" i="43"/>
  <c r="AM499" i="43"/>
  <c r="AM542" i="43"/>
  <c r="AM534" i="43"/>
  <c r="AM537" i="43"/>
  <c r="AM529" i="43"/>
  <c r="AM543" i="43"/>
  <c r="AM527" i="43"/>
  <c r="AM517" i="43"/>
  <c r="AM533" i="43"/>
  <c r="AM509" i="43"/>
  <c r="AM539" i="43"/>
  <c r="AM523" i="43"/>
  <c r="AM507" i="43"/>
  <c r="AM538" i="43"/>
  <c r="AM547" i="43"/>
  <c r="AM504" i="43"/>
  <c r="AM513" i="43"/>
  <c r="AM522" i="43"/>
  <c r="AM548" i="43"/>
  <c r="AA81" i="43"/>
  <c r="C79" i="43"/>
  <c r="C213" i="43"/>
  <c r="C52" i="43"/>
  <c r="AA63" i="43"/>
  <c r="AA87" i="43"/>
  <c r="AM546" i="43"/>
  <c r="AM485" i="43"/>
  <c r="AM470" i="43"/>
  <c r="AM246" i="43"/>
  <c r="AM136" i="43"/>
  <c r="AM161" i="43"/>
  <c r="AA180" i="43"/>
  <c r="AA156" i="43"/>
  <c r="AA146" i="43"/>
  <c r="AA173" i="43"/>
  <c r="AA178" i="43"/>
  <c r="AA167" i="43"/>
  <c r="AA144" i="43"/>
  <c r="AA161" i="43"/>
  <c r="AA143" i="43"/>
  <c r="AA142" i="43"/>
  <c r="AA165" i="43"/>
  <c r="AA152" i="43"/>
  <c r="AA181" i="43"/>
  <c r="AA153" i="43"/>
  <c r="AA170" i="43"/>
  <c r="AA150" i="43"/>
  <c r="AA169" i="43"/>
  <c r="AA177" i="43"/>
  <c r="AA149" i="43"/>
  <c r="AA175" i="43"/>
  <c r="AA159" i="43"/>
  <c r="AA145" i="43"/>
  <c r="AA166" i="43"/>
  <c r="AA174" i="43"/>
  <c r="AA158" i="43"/>
  <c r="AA106" i="43"/>
  <c r="AA82" i="43"/>
  <c r="AA67" i="43"/>
  <c r="O155" i="43"/>
  <c r="O146" i="43"/>
  <c r="O145" i="43"/>
  <c r="O148" i="43"/>
  <c r="O147" i="43"/>
  <c r="O144" i="43"/>
  <c r="O154" i="43"/>
  <c r="C215" i="43"/>
  <c r="C59" i="43"/>
  <c r="O157" i="43"/>
  <c r="AA155" i="43"/>
  <c r="AA86" i="43"/>
  <c r="AA53" i="43"/>
  <c r="AA61" i="43"/>
  <c r="AM531" i="43"/>
  <c r="AM453" i="43"/>
  <c r="AM145" i="43"/>
  <c r="AM150" i="43"/>
  <c r="O182" i="43"/>
  <c r="O191" i="43" s="1"/>
  <c r="O174" i="43"/>
  <c r="O173" i="43"/>
  <c r="O189" i="43"/>
  <c r="AA148" i="43"/>
  <c r="AA76" i="43"/>
  <c r="C188" i="43"/>
  <c r="C66" i="43"/>
  <c r="C223" i="43"/>
  <c r="C69" i="43"/>
  <c r="O106" i="43"/>
  <c r="O162" i="43"/>
  <c r="AA125" i="43"/>
  <c r="AA128" i="43"/>
  <c r="AA160" i="43"/>
  <c r="AA85" i="43"/>
  <c r="AA70" i="43"/>
  <c r="AM515" i="43"/>
  <c r="AM476" i="43"/>
  <c r="AM458" i="43"/>
  <c r="AM160" i="43"/>
  <c r="AM154" i="43"/>
  <c r="AO281" i="43"/>
  <c r="AO280" i="43"/>
  <c r="AB270" i="43"/>
  <c r="AB271" i="43"/>
  <c r="O323" i="43"/>
  <c r="O318" i="43"/>
  <c r="O304" i="43"/>
  <c r="O299" i="43"/>
  <c r="BE211" i="43"/>
  <c r="BC211" i="43" s="1"/>
  <c r="AO226" i="43"/>
  <c r="AO227" i="43"/>
  <c r="AN443" i="43"/>
  <c r="AN442" i="43"/>
  <c r="AM443" i="43"/>
  <c r="AM442" i="43"/>
  <c r="AO605" i="43"/>
  <c r="AO604" i="43"/>
  <c r="AN280" i="43"/>
  <c r="AN281" i="43"/>
  <c r="AM281" i="43"/>
  <c r="AM172" i="43"/>
  <c r="AM173" i="43"/>
  <c r="AO172" i="43"/>
  <c r="AO173" i="43"/>
  <c r="AN172" i="43"/>
  <c r="AN173" i="43"/>
  <c r="AN388" i="43"/>
  <c r="AN389" i="43"/>
  <c r="AM331" i="43"/>
  <c r="AM295" i="43"/>
  <c r="AM302" i="43"/>
  <c r="AM288" i="43"/>
  <c r="AM287" i="43"/>
  <c r="AM301" i="43"/>
  <c r="AM294" i="43"/>
  <c r="AM286" i="43"/>
  <c r="AM333" i="43"/>
  <c r="AM323" i="43"/>
  <c r="AM318" i="43"/>
  <c r="AM309" i="43"/>
  <c r="AM285" i="43"/>
  <c r="AM304" i="43"/>
  <c r="AM299" i="43"/>
  <c r="AM284" i="43"/>
  <c r="AM327" i="43"/>
  <c r="AM322" i="43"/>
  <c r="AM313" i="43"/>
  <c r="AM332" i="43"/>
  <c r="AM303" i="43"/>
  <c r="AM326" i="43"/>
  <c r="AM317" i="43"/>
  <c r="AM308" i="43"/>
  <c r="AM283" i="43"/>
  <c r="AM298" i="43"/>
  <c r="AM293" i="43"/>
  <c r="AM325" i="43"/>
  <c r="AM316" i="43"/>
  <c r="AM307" i="43"/>
  <c r="AM300" i="43"/>
  <c r="AM310" i="43"/>
  <c r="AM330" i="43"/>
  <c r="AM329" i="43"/>
  <c r="AM315" i="43"/>
  <c r="AM290" i="43"/>
  <c r="AM320" i="43"/>
  <c r="AM297" i="43"/>
  <c r="AM324" i="43"/>
  <c r="AM312" i="43"/>
  <c r="AM305" i="43"/>
  <c r="AM292" i="43"/>
  <c r="AM291" i="43"/>
  <c r="AM321" i="43"/>
  <c r="AM306" i="43"/>
  <c r="AM314" i="43"/>
  <c r="AM328" i="43"/>
  <c r="AM319" i="43"/>
  <c r="AM311" i="43"/>
  <c r="AM296" i="43"/>
  <c r="AN605" i="43"/>
  <c r="AN604" i="43"/>
  <c r="AO443" i="43"/>
  <c r="AO442" i="43"/>
  <c r="AO388" i="43"/>
  <c r="AO389" i="43"/>
  <c r="AO496" i="43"/>
  <c r="AO497" i="43"/>
  <c r="AN496" i="43"/>
  <c r="AN497" i="43"/>
  <c r="AO335" i="43"/>
  <c r="AO334" i="43"/>
  <c r="AM108" i="43"/>
  <c r="AM104" i="43"/>
  <c r="AM100" i="43"/>
  <c r="AM96" i="43"/>
  <c r="AM92" i="43"/>
  <c r="AM88" i="43"/>
  <c r="AM84" i="43"/>
  <c r="AM80" i="43"/>
  <c r="AM76" i="43"/>
  <c r="AM112" i="43"/>
  <c r="AM111" i="43"/>
  <c r="AM107" i="43"/>
  <c r="AM103" i="43"/>
  <c r="AM99" i="43"/>
  <c r="AM95" i="43"/>
  <c r="AM91" i="43"/>
  <c r="AM87" i="43"/>
  <c r="AM83" i="43"/>
  <c r="AM79" i="43"/>
  <c r="AM75" i="43"/>
  <c r="AM113" i="43"/>
  <c r="AM102" i="43"/>
  <c r="AM78" i="43"/>
  <c r="AM73" i="43"/>
  <c r="AM97" i="43"/>
  <c r="AM82" i="43"/>
  <c r="AM72" i="43"/>
  <c r="AM110" i="43"/>
  <c r="AM106" i="43"/>
  <c r="AM71" i="43"/>
  <c r="AM101" i="43"/>
  <c r="AM86" i="43"/>
  <c r="AM77" i="43"/>
  <c r="AM81" i="43"/>
  <c r="AM85" i="43"/>
  <c r="AM68" i="43"/>
  <c r="AM65" i="43"/>
  <c r="AM105" i="43"/>
  <c r="AM74" i="43"/>
  <c r="AM69" i="43"/>
  <c r="AM114" i="43"/>
  <c r="AM89" i="43"/>
  <c r="AM67" i="43"/>
  <c r="AM93" i="43"/>
  <c r="AM64" i="43"/>
  <c r="AM98" i="43"/>
  <c r="AM109" i="43"/>
  <c r="AM90" i="43"/>
  <c r="AM94" i="43"/>
  <c r="AM66" i="43"/>
  <c r="AN334" i="43"/>
  <c r="AN335" i="43"/>
  <c r="AM188" i="43"/>
  <c r="AM193" i="43"/>
  <c r="AM180" i="43"/>
  <c r="AM187" i="43"/>
  <c r="AM214" i="43"/>
  <c r="AM201" i="43"/>
  <c r="AM184" i="43"/>
  <c r="AM218" i="43"/>
  <c r="AM205" i="43"/>
  <c r="AM191" i="43"/>
  <c r="AM183" i="43"/>
  <c r="AM222" i="43"/>
  <c r="AM209" i="43"/>
  <c r="AM182" i="43"/>
  <c r="AM213" i="43"/>
  <c r="AM196" i="43"/>
  <c r="AM208" i="43"/>
  <c r="AM179" i="43"/>
  <c r="AM217" i="43"/>
  <c r="AM200" i="43"/>
  <c r="AM190" i="43"/>
  <c r="AM221" i="43"/>
  <c r="AM204" i="43"/>
  <c r="AM216" i="43"/>
  <c r="AM199" i="43"/>
  <c r="AM177" i="43"/>
  <c r="AM225" i="43"/>
  <c r="AM220" i="43"/>
  <c r="AM203" i="43"/>
  <c r="AM176" i="43"/>
  <c r="AM198" i="43"/>
  <c r="AM192" i="43"/>
  <c r="AM185" i="43"/>
  <c r="AM219" i="43"/>
  <c r="AM178" i="43"/>
  <c r="AM224" i="43"/>
  <c r="AM211" i="43"/>
  <c r="AM186" i="43"/>
  <c r="AM215" i="43"/>
  <c r="AM194" i="43"/>
  <c r="AM210" i="43"/>
  <c r="AM197" i="43"/>
  <c r="AM223" i="43"/>
  <c r="AM195" i="43"/>
  <c r="AM202" i="43"/>
  <c r="AM175" i="43"/>
  <c r="AM212" i="43"/>
  <c r="AM207" i="43"/>
  <c r="AM189" i="43"/>
  <c r="AM206" i="43"/>
  <c r="AB403" i="43"/>
  <c r="AB402" i="43"/>
  <c r="AB183" i="43"/>
  <c r="AB182" i="43"/>
  <c r="AC315" i="43"/>
  <c r="AC314" i="43"/>
  <c r="AB359" i="43"/>
  <c r="AB358" i="43"/>
  <c r="AC403" i="43"/>
  <c r="AC402" i="43"/>
  <c r="AC138" i="43"/>
  <c r="AC139" i="43"/>
  <c r="AA221" i="43"/>
  <c r="AA217" i="43"/>
  <c r="AA213" i="43"/>
  <c r="AA209" i="43"/>
  <c r="AA225" i="43"/>
  <c r="AA186" i="43"/>
  <c r="AA212" i="43"/>
  <c r="AA198" i="43"/>
  <c r="AA207" i="43"/>
  <c r="AA215" i="43"/>
  <c r="AA201" i="43"/>
  <c r="AA187" i="43"/>
  <c r="AA203" i="43"/>
  <c r="AA190" i="43"/>
  <c r="AA218" i="43"/>
  <c r="AA208" i="43"/>
  <c r="AA202" i="43"/>
  <c r="AA197" i="43"/>
  <c r="AA189" i="43"/>
  <c r="AA223" i="43"/>
  <c r="AA188" i="43"/>
  <c r="AA206" i="43"/>
  <c r="AA194" i="43"/>
  <c r="AA222" i="43"/>
  <c r="AA193" i="43"/>
  <c r="AA216" i="43"/>
  <c r="AA211" i="43"/>
  <c r="AA199" i="43"/>
  <c r="AA192" i="43"/>
  <c r="AA205" i="43"/>
  <c r="AA220" i="43"/>
  <c r="AA210" i="43"/>
  <c r="AA204" i="43"/>
  <c r="AA219" i="43"/>
  <c r="AA214" i="43"/>
  <c r="AA185" i="43"/>
  <c r="AA195" i="43"/>
  <c r="AA224" i="43"/>
  <c r="AA196" i="43"/>
  <c r="AA200" i="43"/>
  <c r="AA356" i="43"/>
  <c r="AA319" i="43"/>
  <c r="AA355" i="43"/>
  <c r="AA326" i="43"/>
  <c r="AA347" i="43"/>
  <c r="AA322" i="43"/>
  <c r="AA351" i="43"/>
  <c r="AA342" i="43"/>
  <c r="AA333" i="43"/>
  <c r="AA321" i="43"/>
  <c r="AA354" i="43"/>
  <c r="AA327" i="43"/>
  <c r="AA317" i="43"/>
  <c r="AA336" i="43"/>
  <c r="AA334" i="43"/>
  <c r="AA318" i="43"/>
  <c r="AA344" i="43"/>
  <c r="AA357" i="43"/>
  <c r="AA345" i="43"/>
  <c r="AA350" i="43"/>
  <c r="AA328" i="43"/>
  <c r="AA339" i="43"/>
  <c r="AA349" i="43"/>
  <c r="AA329" i="43"/>
  <c r="AA352" i="43"/>
  <c r="AA337" i="43"/>
  <c r="AA330" i="43"/>
  <c r="AA320" i="43"/>
  <c r="AA343" i="43"/>
  <c r="AA340" i="43"/>
  <c r="AA335" i="43"/>
  <c r="AA341" i="43"/>
  <c r="AA348" i="43"/>
  <c r="AA325" i="43"/>
  <c r="AA331" i="43"/>
  <c r="AA346" i="43"/>
  <c r="AA353" i="43"/>
  <c r="AA338" i="43"/>
  <c r="AA324" i="43"/>
  <c r="AA332" i="43"/>
  <c r="AA265" i="43"/>
  <c r="AA261" i="43"/>
  <c r="AA257" i="43"/>
  <c r="AA253" i="43"/>
  <c r="AA269" i="43"/>
  <c r="AA233" i="43"/>
  <c r="AA243" i="43"/>
  <c r="AA238" i="43"/>
  <c r="AA260" i="43"/>
  <c r="AA251" i="43"/>
  <c r="AA237" i="43"/>
  <c r="AA245" i="43"/>
  <c r="AA268" i="43"/>
  <c r="AA263" i="43"/>
  <c r="AA267" i="43"/>
  <c r="AA262" i="43"/>
  <c r="AA234" i="43"/>
  <c r="AA256" i="43"/>
  <c r="AA242" i="43"/>
  <c r="AA232" i="43"/>
  <c r="AA266" i="43"/>
  <c r="AA241" i="43"/>
  <c r="AA231" i="43"/>
  <c r="AA259" i="43"/>
  <c r="AA229" i="43"/>
  <c r="AA230" i="43"/>
  <c r="AA246" i="43"/>
  <c r="AA264" i="43"/>
  <c r="AA258" i="43"/>
  <c r="AA252" i="43"/>
  <c r="AA240" i="43"/>
  <c r="AA250" i="43"/>
  <c r="AA255" i="43"/>
  <c r="AA247" i="43"/>
  <c r="AA254" i="43"/>
  <c r="AA236" i="43"/>
  <c r="AA239" i="43"/>
  <c r="AA249" i="43"/>
  <c r="AA244" i="43"/>
  <c r="AA248" i="43"/>
  <c r="AB315" i="43"/>
  <c r="AB314" i="43"/>
  <c r="AC359" i="43"/>
  <c r="AC358" i="43"/>
  <c r="AB447" i="43"/>
  <c r="AB446" i="43"/>
  <c r="AA312" i="43"/>
  <c r="AA308" i="43"/>
  <c r="AA298" i="43"/>
  <c r="AA293" i="43"/>
  <c r="AA289" i="43"/>
  <c r="AA285" i="43"/>
  <c r="AA307" i="43"/>
  <c r="AA277" i="43"/>
  <c r="AA291" i="43"/>
  <c r="AA281" i="43"/>
  <c r="AA296" i="43"/>
  <c r="AA280" i="43"/>
  <c r="AA306" i="43"/>
  <c r="AA278" i="43"/>
  <c r="AA299" i="43"/>
  <c r="AA294" i="43"/>
  <c r="AA310" i="43"/>
  <c r="AA286" i="43"/>
  <c r="AA309" i="43"/>
  <c r="AA290" i="43"/>
  <c r="AA305" i="43"/>
  <c r="AA297" i="43"/>
  <c r="AA276" i="43"/>
  <c r="AA301" i="43"/>
  <c r="AA275" i="43"/>
  <c r="AA274" i="43"/>
  <c r="AA287" i="43"/>
  <c r="AA303" i="43"/>
  <c r="AA292" i="43"/>
  <c r="AA273" i="43"/>
  <c r="AA311" i="43"/>
  <c r="AA295" i="43"/>
  <c r="AA284" i="43"/>
  <c r="AA313" i="43"/>
  <c r="AA302" i="43"/>
  <c r="AA283" i="43"/>
  <c r="AA304" i="43"/>
  <c r="AA288" i="43"/>
  <c r="AA300" i="43"/>
  <c r="AA282" i="43"/>
  <c r="AC491" i="43"/>
  <c r="AC490" i="43"/>
  <c r="AA92" i="43"/>
  <c r="AC270" i="43"/>
  <c r="AC271" i="43"/>
  <c r="AA35" i="43"/>
  <c r="AA44" i="43"/>
  <c r="AA28" i="43"/>
  <c r="AA15" i="43"/>
  <c r="AA43" i="43"/>
  <c r="AA50" i="43"/>
  <c r="AA36" i="43"/>
  <c r="AA29" i="43"/>
  <c r="AA22" i="43"/>
  <c r="AA21" i="43"/>
  <c r="AA12" i="43"/>
  <c r="AA30" i="43"/>
  <c r="AA26" i="43"/>
  <c r="AA37" i="43"/>
  <c r="AA33" i="43"/>
  <c r="AA14" i="43"/>
  <c r="AA19" i="43"/>
  <c r="AA42" i="43"/>
  <c r="AA23" i="43"/>
  <c r="AA34" i="43"/>
  <c r="AA18" i="43"/>
  <c r="AA46" i="43"/>
  <c r="AA39" i="43"/>
  <c r="AA31" i="43"/>
  <c r="AA27" i="43"/>
  <c r="AA17" i="43"/>
  <c r="AA47" i="43" s="1"/>
  <c r="AA38" i="43"/>
  <c r="AA13" i="43"/>
  <c r="AA45" i="43"/>
  <c r="AA11" i="43"/>
  <c r="AA41" i="43"/>
  <c r="AA25" i="43"/>
  <c r="AA10" i="43"/>
  <c r="AA32" i="43"/>
  <c r="AA40" i="43"/>
  <c r="AA20" i="43"/>
  <c r="AA24" i="43"/>
  <c r="AA403" i="43"/>
  <c r="AA402" i="43"/>
  <c r="AB92" i="43"/>
  <c r="AB91" i="43"/>
  <c r="AA447" i="43"/>
  <c r="AA446" i="43"/>
  <c r="AC446" i="43"/>
  <c r="AC447" i="43"/>
  <c r="AC91" i="43"/>
  <c r="AC92" i="43"/>
  <c r="AB139" i="43"/>
  <c r="AB138" i="43"/>
  <c r="O328" i="43"/>
  <c r="O345" i="43"/>
  <c r="O341" i="43"/>
  <c r="O337" i="43"/>
  <c r="O330" i="43"/>
  <c r="O329" i="43"/>
  <c r="O349" i="43"/>
  <c r="O344" i="43"/>
  <c r="O340" i="43"/>
  <c r="O336" i="43"/>
  <c r="O327" i="43"/>
  <c r="O332" i="43"/>
  <c r="O339" i="43"/>
  <c r="O326" i="43"/>
  <c r="O343" i="43"/>
  <c r="O342" i="43"/>
  <c r="O338" i="43"/>
  <c r="O347" i="43" s="1"/>
  <c r="O325" i="43"/>
  <c r="O346" i="43"/>
  <c r="O335" i="43"/>
  <c r="O334" i="43"/>
  <c r="O333" i="43"/>
  <c r="O348" i="43"/>
  <c r="O52" i="43"/>
  <c r="O48" i="43"/>
  <c r="O56" i="43"/>
  <c r="O41" i="43"/>
  <c r="O40" i="43"/>
  <c r="O60" i="43"/>
  <c r="O39" i="43"/>
  <c r="O55" i="43"/>
  <c r="O51" i="43"/>
  <c r="O47" i="43"/>
  <c r="O37" i="43"/>
  <c r="O49" i="43"/>
  <c r="O58" i="43" s="1"/>
  <c r="O53" i="43"/>
  <c r="O44" i="43"/>
  <c r="O38" i="43"/>
  <c r="O59" i="43"/>
  <c r="O36" i="43"/>
  <c r="O50" i="43"/>
  <c r="O43" i="43"/>
  <c r="O54" i="43"/>
  <c r="O46" i="43"/>
  <c r="O57" i="43"/>
  <c r="O45" i="43"/>
  <c r="C33" i="43"/>
  <c r="C32" i="43"/>
  <c r="C34" i="43"/>
  <c r="C31" i="43"/>
  <c r="C30" i="43"/>
  <c r="C29" i="43"/>
  <c r="C208" i="43"/>
  <c r="C207" i="43"/>
  <c r="C203" i="43"/>
  <c r="C196" i="43"/>
  <c r="C195" i="43"/>
  <c r="C194" i="43"/>
  <c r="C197" i="43"/>
  <c r="C192" i="43"/>
  <c r="C206" i="43"/>
  <c r="C200" i="43"/>
  <c r="C199" i="43"/>
  <c r="C205" i="43"/>
  <c r="C210" i="43"/>
  <c r="C209" i="43"/>
  <c r="C202" i="43"/>
  <c r="C201" i="43"/>
  <c r="C193" i="43"/>
  <c r="C204" i="43"/>
  <c r="AA490" i="43" l="1"/>
  <c r="AM604" i="43"/>
  <c r="AM496" i="43"/>
  <c r="AA138" i="43"/>
  <c r="AA139" i="43"/>
  <c r="AA183" i="43"/>
  <c r="AA182" i="43"/>
  <c r="AM551" i="43"/>
  <c r="AM550" i="43"/>
  <c r="BE212" i="43"/>
  <c r="BC212" i="43" s="1"/>
  <c r="AM227" i="43"/>
  <c r="AM226" i="43"/>
  <c r="AM115" i="43"/>
  <c r="AM116" i="43"/>
  <c r="AM335" i="43"/>
  <c r="AM334" i="43"/>
  <c r="AA270" i="43"/>
  <c r="AA271" i="43"/>
  <c r="AA359" i="43"/>
  <c r="AA358" i="43"/>
  <c r="AA315" i="43"/>
  <c r="AA314" i="43"/>
  <c r="AA226" i="43"/>
  <c r="AA227" i="43"/>
  <c r="AA48" i="43"/>
  <c r="AA49" i="43"/>
  <c r="BE213" i="43" l="1"/>
  <c r="BC213" i="43" s="1"/>
  <c r="N61" i="39" l="1"/>
  <c r="N60" i="39"/>
  <c r="N59" i="39"/>
  <c r="N58" i="39"/>
  <c r="N57" i="39"/>
  <c r="N56" i="39"/>
  <c r="N55" i="39"/>
  <c r="N54" i="39"/>
  <c r="N53" i="39"/>
  <c r="N52" i="39"/>
  <c r="N51" i="39"/>
  <c r="N50" i="39"/>
  <c r="N49" i="39"/>
  <c r="N48" i="39"/>
  <c r="N47" i="39"/>
  <c r="N46" i="39"/>
  <c r="N45" i="39"/>
  <c r="N44" i="39"/>
  <c r="N43" i="39"/>
  <c r="N42" i="39"/>
  <c r="N41" i="39"/>
  <c r="N4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27" i="39"/>
  <c r="N26" i="39"/>
  <c r="N25" i="39"/>
  <c r="N24" i="39"/>
  <c r="N23" i="39"/>
  <c r="N22" i="39"/>
  <c r="N21" i="39"/>
  <c r="N20" i="39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4" i="18"/>
  <c r="N23" i="18"/>
  <c r="N22" i="18"/>
  <c r="N21" i="18"/>
  <c r="N20" i="18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26" i="42"/>
  <c r="N25" i="42"/>
  <c r="N24" i="42"/>
  <c r="N23" i="42"/>
  <c r="N22" i="42"/>
  <c r="N21" i="42"/>
  <c r="N20" i="42"/>
  <c r="BG120" i="37"/>
  <c r="BF120" i="37"/>
  <c r="BE120" i="37"/>
  <c r="BD120" i="37"/>
  <c r="BD86" i="37"/>
  <c r="AA115" i="31"/>
  <c r="Z115" i="31"/>
  <c r="Y115" i="31"/>
  <c r="X115" i="31"/>
  <c r="X81" i="31"/>
  <c r="AY235" i="42"/>
  <c r="AX235" i="42"/>
  <c r="AW235" i="42"/>
  <c r="AV235" i="42"/>
  <c r="AU235" i="42"/>
  <c r="AT235" i="42"/>
  <c r="AS235" i="42"/>
  <c r="AT227" i="42"/>
  <c r="AW219" i="42"/>
  <c r="AU208" i="42"/>
  <c r="AU209" i="42" s="1"/>
  <c r="AW206" i="42"/>
  <c r="AT202" i="42"/>
  <c r="AY201" i="42"/>
  <c r="AY206" i="42" s="1"/>
  <c r="AV201" i="42"/>
  <c r="AU201" i="42"/>
  <c r="AT195" i="42"/>
  <c r="AU174" i="42"/>
  <c r="AU172" i="42"/>
  <c r="AQ137" i="42"/>
  <c r="AP137" i="42"/>
  <c r="AO137" i="42"/>
  <c r="AN137" i="42"/>
  <c r="AN120" i="42"/>
  <c r="AN100" i="42"/>
  <c r="AW63" i="42"/>
  <c r="AV49" i="42"/>
  <c r="AU49" i="42"/>
  <c r="AT49" i="42"/>
  <c r="AS48" i="42"/>
  <c r="AO47" i="42"/>
  <c r="AO46" i="42"/>
  <c r="AO45" i="42"/>
  <c r="AO44" i="42"/>
  <c r="AO43" i="42"/>
  <c r="AO42" i="42"/>
  <c r="AO41" i="42"/>
  <c r="AO40" i="42"/>
  <c r="AO39" i="42"/>
  <c r="AO38" i="42"/>
  <c r="AO37" i="42"/>
  <c r="AO36" i="42"/>
  <c r="AU26" i="42"/>
  <c r="AY2" i="42"/>
  <c r="AX2" i="42"/>
  <c r="AW2" i="42"/>
  <c r="AV2" i="42"/>
  <c r="AU2" i="42"/>
  <c r="AT2" i="42"/>
  <c r="AS2" i="42"/>
  <c r="AQ2" i="42"/>
  <c r="AP2" i="42"/>
  <c r="AO2" i="42"/>
  <c r="AN2" i="42"/>
  <c r="AY1" i="42"/>
  <c r="AX1" i="42"/>
  <c r="AW1" i="42"/>
  <c r="AV1" i="42"/>
  <c r="AU1" i="42"/>
  <c r="AT1" i="42"/>
  <c r="AS1" i="42"/>
  <c r="AQ1" i="42"/>
  <c r="AP1" i="42"/>
  <c r="AO1" i="42"/>
  <c r="AN1" i="42"/>
  <c r="AL2" i="42"/>
  <c r="AK2" i="42"/>
  <c r="AJ2" i="42"/>
  <c r="AI2" i="42"/>
  <c r="AH2" i="42"/>
  <c r="AL1" i="42"/>
  <c r="AK1" i="42"/>
  <c r="AJ1" i="42"/>
  <c r="AI1" i="42"/>
  <c r="AH1" i="42"/>
  <c r="AS209" i="42" l="1"/>
  <c r="AU210" i="42"/>
  <c r="AS210" i="42" s="1"/>
  <c r="AS208" i="42"/>
  <c r="AU211" i="42" l="1"/>
  <c r="AS211" i="42" s="1"/>
  <c r="AU212" i="42" l="1"/>
  <c r="AS212" i="42" s="1"/>
  <c r="AU213" i="42" l="1"/>
  <c r="AS213" i="42" s="1"/>
  <c r="B295" i="42"/>
  <c r="B294" i="42"/>
  <c r="B293" i="42"/>
  <c r="K290" i="42"/>
  <c r="F292" i="42" s="1"/>
  <c r="K289" i="42"/>
  <c r="F291" i="42" s="1"/>
  <c r="B275" i="42"/>
  <c r="B274" i="42"/>
  <c r="K274" i="42"/>
  <c r="K273" i="42"/>
  <c r="I272" i="42"/>
  <c r="I273" i="42" s="1"/>
  <c r="K269" i="42"/>
  <c r="K270" i="42" s="1"/>
  <c r="I269" i="42"/>
  <c r="I270" i="42" s="1"/>
  <c r="B254" i="42"/>
  <c r="B253" i="42"/>
  <c r="B252" i="42"/>
  <c r="B251" i="42"/>
  <c r="B250" i="42"/>
  <c r="B249" i="42"/>
  <c r="B248" i="42"/>
  <c r="B247" i="42"/>
  <c r="G255" i="42"/>
  <c r="G235" i="42"/>
  <c r="B215" i="42"/>
  <c r="B214" i="42"/>
  <c r="B210" i="42"/>
  <c r="B209" i="42"/>
  <c r="H210" i="42"/>
  <c r="K210" i="42" s="1"/>
  <c r="H209" i="42"/>
  <c r="K209" i="42" s="1"/>
  <c r="B195" i="42"/>
  <c r="B194" i="42"/>
  <c r="B192" i="42"/>
  <c r="B191" i="42"/>
  <c r="B190" i="42"/>
  <c r="B189" i="42"/>
  <c r="B188" i="42"/>
  <c r="G187" i="42"/>
  <c r="B175" i="42"/>
  <c r="B174" i="42"/>
  <c r="B173" i="42"/>
  <c r="F170" i="42"/>
  <c r="B151" i="42"/>
  <c r="B150" i="42"/>
  <c r="B149" i="42"/>
  <c r="B148" i="42"/>
  <c r="F153" i="42"/>
  <c r="F152" i="42"/>
  <c r="B115" i="42"/>
  <c r="B114" i="42"/>
  <c r="B113" i="42"/>
  <c r="B112" i="42"/>
  <c r="B111" i="42"/>
  <c r="B110" i="42"/>
  <c r="B109" i="42"/>
  <c r="B108" i="42"/>
  <c r="B107" i="42"/>
  <c r="F285" i="42"/>
  <c r="C285" i="42" s="1"/>
  <c r="E285" i="42"/>
  <c r="E294" i="42" s="1"/>
  <c r="D285" i="42"/>
  <c r="D294" i="42" s="1"/>
  <c r="F265" i="42"/>
  <c r="C265" i="42" s="1"/>
  <c r="E265" i="42"/>
  <c r="E275" i="42" s="1"/>
  <c r="D265" i="42"/>
  <c r="D275" i="42" s="1"/>
  <c r="F245" i="42"/>
  <c r="C245" i="42" s="1"/>
  <c r="E245" i="42"/>
  <c r="E257" i="42" s="1"/>
  <c r="D245" i="42"/>
  <c r="D251" i="42" s="1"/>
  <c r="F225" i="42"/>
  <c r="C225" i="42" s="1"/>
  <c r="E225" i="42"/>
  <c r="E231" i="42" s="1"/>
  <c r="D225" i="42"/>
  <c r="D219" i="42" s="1"/>
  <c r="F205" i="42"/>
  <c r="J202" i="42" s="1"/>
  <c r="E205" i="42"/>
  <c r="E215" i="42" s="1"/>
  <c r="D205" i="42"/>
  <c r="D215" i="42" s="1"/>
  <c r="F185" i="42"/>
  <c r="C185" i="42" s="1"/>
  <c r="E185" i="42"/>
  <c r="E197" i="42" s="1"/>
  <c r="D185" i="42"/>
  <c r="D196" i="42" s="1"/>
  <c r="F165" i="42"/>
  <c r="C165" i="42" s="1"/>
  <c r="E165" i="42"/>
  <c r="E173" i="42" s="1"/>
  <c r="D165" i="42"/>
  <c r="D172" i="42" s="1"/>
  <c r="F145" i="42"/>
  <c r="C145" i="42" s="1"/>
  <c r="E145" i="42"/>
  <c r="E155" i="42" s="1"/>
  <c r="D145" i="42"/>
  <c r="D151" i="42" s="1"/>
  <c r="F125" i="42"/>
  <c r="J122" i="42" s="1"/>
  <c r="E125" i="42"/>
  <c r="E137" i="42" s="1"/>
  <c r="D125" i="42"/>
  <c r="D137" i="42" s="1"/>
  <c r="F105" i="42"/>
  <c r="C105" i="42" s="1"/>
  <c r="E105" i="42"/>
  <c r="E117" i="42" s="1"/>
  <c r="D105" i="42"/>
  <c r="D116" i="42" s="1"/>
  <c r="B88" i="42"/>
  <c r="B89" i="42"/>
  <c r="B90" i="42"/>
  <c r="B91" i="42"/>
  <c r="B92" i="42"/>
  <c r="B93" i="42"/>
  <c r="B94" i="42"/>
  <c r="B95" i="42"/>
  <c r="B96" i="42"/>
  <c r="B97" i="42"/>
  <c r="H76" i="42"/>
  <c r="B76" i="42"/>
  <c r="H75" i="42"/>
  <c r="B75" i="42"/>
  <c r="H74" i="42"/>
  <c r="B74" i="42"/>
  <c r="H73" i="42"/>
  <c r="B73" i="42"/>
  <c r="H72" i="42"/>
  <c r="B72" i="42"/>
  <c r="H71" i="42"/>
  <c r="B71" i="42"/>
  <c r="H70" i="42"/>
  <c r="F66" i="42"/>
  <c r="J63" i="42" s="1"/>
  <c r="E66" i="42"/>
  <c r="E77" i="42" s="1"/>
  <c r="D66" i="42"/>
  <c r="D77" i="42" s="1"/>
  <c r="B48" i="42"/>
  <c r="AF48" i="42" s="1"/>
  <c r="B47" i="42"/>
  <c r="AF47" i="42" s="1"/>
  <c r="B46" i="42"/>
  <c r="AF46" i="42" s="1"/>
  <c r="B45" i="42"/>
  <c r="AF45" i="42" s="1"/>
  <c r="B44" i="42"/>
  <c r="AF44" i="42" s="1"/>
  <c r="B43" i="42"/>
  <c r="AF43" i="42" s="1"/>
  <c r="B42" i="42"/>
  <c r="AF42" i="42" s="1"/>
  <c r="H26" i="42"/>
  <c r="B26" i="42"/>
  <c r="AF26" i="42" s="1"/>
  <c r="H25" i="42"/>
  <c r="B25" i="42"/>
  <c r="AF25" i="42" s="1"/>
  <c r="H24" i="42"/>
  <c r="B24" i="42"/>
  <c r="AF24" i="42" s="1"/>
  <c r="H23" i="42"/>
  <c r="B23" i="42"/>
  <c r="AF23" i="42" s="1"/>
  <c r="H22" i="42"/>
  <c r="B22" i="42"/>
  <c r="AF22" i="42" s="1"/>
  <c r="H21" i="42"/>
  <c r="B21" i="42"/>
  <c r="AF21" i="42" s="1"/>
  <c r="H20" i="42"/>
  <c r="F16" i="42"/>
  <c r="E16" i="42"/>
  <c r="E21" i="42" s="1"/>
  <c r="D16" i="42"/>
  <c r="D28" i="42" s="1"/>
  <c r="BC300" i="42"/>
  <c r="BA300" i="42"/>
  <c r="BC3" i="42" s="1"/>
  <c r="O93" i="42"/>
  <c r="O92" i="42"/>
  <c r="Q91" i="42"/>
  <c r="Q90" i="42"/>
  <c r="Q89" i="42"/>
  <c r="Q88" i="42"/>
  <c r="Q87" i="42"/>
  <c r="Q86" i="42"/>
  <c r="Q85" i="42"/>
  <c r="Q84" i="42"/>
  <c r="F85" i="42"/>
  <c r="E85" i="42"/>
  <c r="E89" i="42" s="1"/>
  <c r="D85" i="42"/>
  <c r="D92" i="42" s="1"/>
  <c r="O134" i="42"/>
  <c r="O133" i="42"/>
  <c r="Q132" i="42"/>
  <c r="Q131" i="42"/>
  <c r="Q130" i="42"/>
  <c r="Q129" i="42"/>
  <c r="Q128" i="42"/>
  <c r="Q127" i="42"/>
  <c r="Q126" i="42"/>
  <c r="Q125" i="42"/>
  <c r="Q54" i="42"/>
  <c r="P54" i="42"/>
  <c r="O54" i="42"/>
  <c r="L54" i="42"/>
  <c r="K54" i="42"/>
  <c r="J54" i="42"/>
  <c r="I54" i="42"/>
  <c r="H54" i="42"/>
  <c r="G54" i="42"/>
  <c r="F54" i="42"/>
  <c r="E54" i="42"/>
  <c r="D54" i="42"/>
  <c r="C54" i="42"/>
  <c r="Q53" i="42"/>
  <c r="P53" i="42"/>
  <c r="O53" i="42"/>
  <c r="L53" i="42"/>
  <c r="K53" i="42"/>
  <c r="J53" i="42"/>
  <c r="I53" i="42"/>
  <c r="H53" i="42"/>
  <c r="G53" i="42"/>
  <c r="F53" i="42"/>
  <c r="E53" i="42"/>
  <c r="D53" i="42"/>
  <c r="C53" i="42"/>
  <c r="F39" i="42"/>
  <c r="E39" i="42"/>
  <c r="D39" i="42"/>
  <c r="A33" i="42"/>
  <c r="Q30" i="42"/>
  <c r="P30" i="42"/>
  <c r="O30" i="42"/>
  <c r="N30" i="42"/>
  <c r="L30" i="42"/>
  <c r="K30" i="42"/>
  <c r="J30" i="42"/>
  <c r="I30" i="42"/>
  <c r="H30" i="42"/>
  <c r="G30" i="42"/>
  <c r="F30" i="42"/>
  <c r="E30" i="42"/>
  <c r="D30" i="42"/>
  <c r="C30" i="42"/>
  <c r="Q29" i="42"/>
  <c r="P29" i="42"/>
  <c r="O29" i="42"/>
  <c r="N29" i="42"/>
  <c r="L29" i="42"/>
  <c r="K29" i="42"/>
  <c r="J29" i="42"/>
  <c r="I29" i="42"/>
  <c r="H29" i="42"/>
  <c r="G29" i="42"/>
  <c r="F29" i="42"/>
  <c r="E29" i="42"/>
  <c r="D29" i="42"/>
  <c r="C29" i="42"/>
  <c r="G28" i="42"/>
  <c r="Q26" i="42"/>
  <c r="P26" i="42"/>
  <c r="T26" i="42"/>
  <c r="Q25" i="42"/>
  <c r="P25" i="42"/>
  <c r="T25" i="42"/>
  <c r="Q24" i="42"/>
  <c r="P24" i="42"/>
  <c r="T24" i="42"/>
  <c r="Q23" i="42"/>
  <c r="P23" i="42"/>
  <c r="T23" i="42"/>
  <c r="Q22" i="42"/>
  <c r="P22" i="42"/>
  <c r="T22" i="42"/>
  <c r="Q21" i="42"/>
  <c r="P21" i="42"/>
  <c r="T21" i="42"/>
  <c r="Q20" i="42"/>
  <c r="P20" i="42"/>
  <c r="T20" i="42"/>
  <c r="T19" i="42"/>
  <c r="T18" i="42"/>
  <c r="T17" i="42"/>
  <c r="T16" i="42"/>
  <c r="N15" i="42"/>
  <c r="T15" i="42"/>
  <c r="T14" i="42"/>
  <c r="T13" i="42"/>
  <c r="Q12" i="42"/>
  <c r="A10" i="42"/>
  <c r="AF2" i="42"/>
  <c r="Q2" i="42"/>
  <c r="P2" i="42"/>
  <c r="O2" i="42"/>
  <c r="N2" i="42"/>
  <c r="L2" i="42"/>
  <c r="K2" i="42"/>
  <c r="J2" i="42"/>
  <c r="I2" i="42"/>
  <c r="H2" i="42"/>
  <c r="G2" i="42"/>
  <c r="F2" i="42"/>
  <c r="E2" i="42"/>
  <c r="D2" i="42"/>
  <c r="C2" i="42"/>
  <c r="B2" i="42"/>
  <c r="BC1" i="42"/>
  <c r="BB1" i="42"/>
  <c r="AF1" i="42"/>
  <c r="Q1" i="42"/>
  <c r="P1" i="42"/>
  <c r="O1" i="42"/>
  <c r="N1" i="42"/>
  <c r="L1" i="42"/>
  <c r="K1" i="42"/>
  <c r="J1" i="42"/>
  <c r="I1" i="42"/>
  <c r="H1" i="42"/>
  <c r="G1" i="42"/>
  <c r="F1" i="42"/>
  <c r="E1" i="42"/>
  <c r="D1" i="42"/>
  <c r="C1" i="42"/>
  <c r="B1" i="42"/>
  <c r="AD27" i="38"/>
  <c r="AC27" i="38"/>
  <c r="AB27" i="38"/>
  <c r="AA27" i="38"/>
  <c r="AA26" i="38" s="1"/>
  <c r="AA25" i="38"/>
  <c r="AH24" i="38"/>
  <c r="AA24" i="38"/>
  <c r="AA23" i="38"/>
  <c r="AA22" i="38"/>
  <c r="AC21" i="38"/>
  <c r="AB21" i="38"/>
  <c r="AA21" i="38"/>
  <c r="L81" i="37"/>
  <c r="P78" i="37" s="1"/>
  <c r="K81" i="37"/>
  <c r="K75" i="37" s="1"/>
  <c r="J81" i="37"/>
  <c r="J75" i="37" s="1"/>
  <c r="L62" i="37"/>
  <c r="P59" i="37" s="1"/>
  <c r="K62" i="37"/>
  <c r="K56" i="37" s="1"/>
  <c r="J62" i="37"/>
  <c r="J56" i="37" s="1"/>
  <c r="L45" i="37"/>
  <c r="I45" i="37" s="1"/>
  <c r="K45" i="37"/>
  <c r="K39" i="37" s="1"/>
  <c r="J45" i="37"/>
  <c r="J39" i="37" s="1"/>
  <c r="L21" i="37"/>
  <c r="I21" i="37" s="1"/>
  <c r="K21" i="37"/>
  <c r="K15" i="37" s="1"/>
  <c r="J21" i="37"/>
  <c r="J15" i="37"/>
  <c r="T195" i="37"/>
  <c r="T194" i="37"/>
  <c r="T193" i="37"/>
  <c r="T192" i="37"/>
  <c r="T191" i="37"/>
  <c r="T190" i="37"/>
  <c r="T189" i="37"/>
  <c r="Z185" i="37"/>
  <c r="T185" i="37"/>
  <c r="Z184" i="37"/>
  <c r="T184" i="37"/>
  <c r="Z183" i="37"/>
  <c r="T183" i="37"/>
  <c r="Z182" i="37"/>
  <c r="T182" i="37"/>
  <c r="Z181" i="37"/>
  <c r="T181" i="37"/>
  <c r="Z180" i="37"/>
  <c r="T180" i="37"/>
  <c r="Z179" i="37"/>
  <c r="X175" i="37"/>
  <c r="W175" i="37"/>
  <c r="W198" i="37" s="1"/>
  <c r="V175" i="37"/>
  <c r="V185" i="37" s="1"/>
  <c r="T164" i="37"/>
  <c r="T163" i="37"/>
  <c r="T162" i="37"/>
  <c r="T161" i="37"/>
  <c r="T160" i="37"/>
  <c r="T159" i="37"/>
  <c r="T158" i="37"/>
  <c r="Z154" i="37"/>
  <c r="T154" i="37"/>
  <c r="Z153" i="37"/>
  <c r="T153" i="37"/>
  <c r="Z152" i="37"/>
  <c r="T152" i="37"/>
  <c r="Z151" i="37"/>
  <c r="T151" i="37"/>
  <c r="Z150" i="37"/>
  <c r="T150" i="37"/>
  <c r="Z149" i="37"/>
  <c r="T149" i="37"/>
  <c r="Z148" i="37"/>
  <c r="X144" i="37"/>
  <c r="W144" i="37"/>
  <c r="W167" i="37" s="1"/>
  <c r="V144" i="37"/>
  <c r="V154" i="37" s="1"/>
  <c r="T131" i="37"/>
  <c r="T130" i="37"/>
  <c r="T129" i="37"/>
  <c r="T128" i="37"/>
  <c r="T127" i="37"/>
  <c r="T126" i="37"/>
  <c r="T125" i="37"/>
  <c r="T124" i="37"/>
  <c r="T123" i="37"/>
  <c r="T122" i="37"/>
  <c r="T121" i="37"/>
  <c r="Z117" i="37"/>
  <c r="T117" i="37"/>
  <c r="Z116" i="37"/>
  <c r="T116" i="37"/>
  <c r="Z115" i="37"/>
  <c r="T115" i="37"/>
  <c r="Z114" i="37"/>
  <c r="T114" i="37"/>
  <c r="Z113" i="37"/>
  <c r="T113" i="37"/>
  <c r="Z112" i="37"/>
  <c r="T112" i="37"/>
  <c r="Z111" i="37"/>
  <c r="T111" i="37"/>
  <c r="Z110" i="37"/>
  <c r="T110" i="37"/>
  <c r="Z109" i="37"/>
  <c r="T109" i="37"/>
  <c r="Z108" i="37"/>
  <c r="T108" i="37"/>
  <c r="Z107" i="37"/>
  <c r="T107" i="37"/>
  <c r="Z106" i="37"/>
  <c r="T106" i="37"/>
  <c r="Z105" i="37"/>
  <c r="T105" i="37"/>
  <c r="Z104" i="37"/>
  <c r="X100" i="37"/>
  <c r="W100" i="37"/>
  <c r="W136" i="37" s="1"/>
  <c r="V100" i="37"/>
  <c r="V131" i="37" s="1"/>
  <c r="Z91" i="37"/>
  <c r="T91" i="37"/>
  <c r="Z90" i="37"/>
  <c r="T90" i="37"/>
  <c r="Z89" i="37"/>
  <c r="T89" i="37"/>
  <c r="Z88" i="37"/>
  <c r="T88" i="37"/>
  <c r="Z87" i="37"/>
  <c r="T87" i="37"/>
  <c r="Z86" i="37"/>
  <c r="T86" i="37"/>
  <c r="Z85" i="37"/>
  <c r="X81" i="37"/>
  <c r="AQ81" i="37" s="1"/>
  <c r="W81" i="37"/>
  <c r="W87" i="37" s="1"/>
  <c r="V81" i="37"/>
  <c r="V90" i="37" s="1"/>
  <c r="Z72" i="37"/>
  <c r="Z71" i="37"/>
  <c r="T71" i="37"/>
  <c r="Z70" i="37"/>
  <c r="T70" i="37"/>
  <c r="Z69" i="37"/>
  <c r="T69" i="37"/>
  <c r="Z68" i="37"/>
  <c r="T68" i="37"/>
  <c r="Z67" i="37"/>
  <c r="T67" i="37"/>
  <c r="Z66" i="37"/>
  <c r="X62" i="37"/>
  <c r="W62" i="37"/>
  <c r="W69" i="37" s="1"/>
  <c r="W73" i="37" s="1"/>
  <c r="V62" i="37"/>
  <c r="V66" i="37" s="1"/>
  <c r="Z53" i="37"/>
  <c r="T53" i="37"/>
  <c r="Z52" i="37"/>
  <c r="T52" i="37"/>
  <c r="Z51" i="37"/>
  <c r="T51" i="37"/>
  <c r="Z50" i="37"/>
  <c r="T50" i="37"/>
  <c r="Z49" i="37"/>
  <c r="X45" i="37"/>
  <c r="W45" i="37"/>
  <c r="V45" i="37"/>
  <c r="V51" i="37" s="1"/>
  <c r="Z36" i="37"/>
  <c r="T36" i="37"/>
  <c r="Z35" i="37"/>
  <c r="T35" i="37"/>
  <c r="Z34" i="37"/>
  <c r="T34" i="37"/>
  <c r="Z33" i="37"/>
  <c r="T33" i="37"/>
  <c r="Z32" i="37"/>
  <c r="T32" i="37"/>
  <c r="Z31" i="37"/>
  <c r="T31" i="37"/>
  <c r="Z30" i="37"/>
  <c r="T30" i="37"/>
  <c r="Z29" i="37"/>
  <c r="T29" i="37"/>
  <c r="Z28" i="37"/>
  <c r="T28" i="37"/>
  <c r="Z27" i="37"/>
  <c r="T27" i="37"/>
  <c r="Z26" i="37"/>
  <c r="T26" i="37"/>
  <c r="Z25" i="37"/>
  <c r="X21" i="37"/>
  <c r="AQ21" i="37" s="1"/>
  <c r="W21" i="37"/>
  <c r="W33" i="37" s="1"/>
  <c r="W37" i="37" s="1"/>
  <c r="V21" i="37"/>
  <c r="V30" i="37" s="1"/>
  <c r="AQ113" i="41"/>
  <c r="AO113" i="41"/>
  <c r="AP7" i="41"/>
  <c r="AP6" i="41"/>
  <c r="AQ3" i="41"/>
  <c r="AM2" i="41"/>
  <c r="AL2" i="41"/>
  <c r="AJ2" i="41"/>
  <c r="AH2" i="41"/>
  <c r="AF2" i="41"/>
  <c r="AD2" i="41"/>
  <c r="AB2" i="41"/>
  <c r="Z2" i="41"/>
  <c r="X2" i="41"/>
  <c r="V2" i="41"/>
  <c r="T2" i="41"/>
  <c r="R2" i="41"/>
  <c r="P2" i="41"/>
  <c r="N2" i="41"/>
  <c r="L2" i="41"/>
  <c r="J2" i="41"/>
  <c r="H2" i="41"/>
  <c r="F2" i="41"/>
  <c r="D2" i="41"/>
  <c r="B2" i="41"/>
  <c r="AQ1" i="41"/>
  <c r="AP1" i="41"/>
  <c r="AM1" i="41"/>
  <c r="AL1" i="41"/>
  <c r="AJ1" i="41"/>
  <c r="AH1" i="41"/>
  <c r="AF1" i="41"/>
  <c r="AD1" i="41"/>
  <c r="AB1" i="41"/>
  <c r="Z1" i="41"/>
  <c r="X1" i="41"/>
  <c r="V1" i="41"/>
  <c r="T1" i="41"/>
  <c r="R1" i="41"/>
  <c r="P1" i="41"/>
  <c r="N1" i="41"/>
  <c r="L1" i="41"/>
  <c r="J1" i="41"/>
  <c r="H1" i="41"/>
  <c r="F1" i="41"/>
  <c r="D1" i="41"/>
  <c r="B1" i="41"/>
  <c r="A1" i="41"/>
  <c r="O36" i="42" l="1"/>
  <c r="O16" i="42"/>
  <c r="I7" i="42"/>
  <c r="AB141" i="37"/>
  <c r="AQ144" i="37"/>
  <c r="U45" i="37"/>
  <c r="U53" i="37" s="1"/>
  <c r="AQ45" i="37"/>
  <c r="U175" i="37"/>
  <c r="U169" i="37" s="1"/>
  <c r="AQ175" i="37"/>
  <c r="AB97" i="37"/>
  <c r="AQ100" i="37"/>
  <c r="AB59" i="37"/>
  <c r="AQ62" i="37"/>
  <c r="AB18" i="37"/>
  <c r="V15" i="37"/>
  <c r="V191" i="37"/>
  <c r="U81" i="37"/>
  <c r="U82" i="37" s="1"/>
  <c r="V151" i="37"/>
  <c r="V169" i="37"/>
  <c r="V184" i="37"/>
  <c r="V39" i="37"/>
  <c r="W169" i="37"/>
  <c r="AB172" i="37"/>
  <c r="V190" i="37"/>
  <c r="W190" i="37"/>
  <c r="I62" i="37"/>
  <c r="I57" i="37" s="1"/>
  <c r="U62" i="37"/>
  <c r="U63" i="37" s="1"/>
  <c r="AB78" i="37"/>
  <c r="W182" i="37"/>
  <c r="V50" i="37"/>
  <c r="V54" i="37" s="1"/>
  <c r="I81" i="37"/>
  <c r="I80" i="37" s="1"/>
  <c r="W151" i="37"/>
  <c r="W127" i="37"/>
  <c r="V52" i="37"/>
  <c r="W115" i="37"/>
  <c r="P42" i="37"/>
  <c r="V49" i="37"/>
  <c r="I43" i="37"/>
  <c r="I41" i="37"/>
  <c r="I40" i="37"/>
  <c r="I39" i="37"/>
  <c r="I42" i="37"/>
  <c r="I44" i="37"/>
  <c r="V194" i="37"/>
  <c r="W91" i="37"/>
  <c r="U144" i="37"/>
  <c r="U142" i="37" s="1"/>
  <c r="W194" i="37"/>
  <c r="V35" i="37"/>
  <c r="U100" i="37"/>
  <c r="U114" i="37" s="1"/>
  <c r="W185" i="37"/>
  <c r="V195" i="37"/>
  <c r="W155" i="37"/>
  <c r="W195" i="37"/>
  <c r="W86" i="37"/>
  <c r="V29" i="37"/>
  <c r="V53" i="37"/>
  <c r="V70" i="37"/>
  <c r="V180" i="37"/>
  <c r="W186" i="37"/>
  <c r="V196" i="37"/>
  <c r="V91" i="37"/>
  <c r="W70" i="37"/>
  <c r="W180" i="37"/>
  <c r="W188" i="37"/>
  <c r="U182" i="37"/>
  <c r="U172" i="37"/>
  <c r="U170" i="37"/>
  <c r="U192" i="37"/>
  <c r="U187" i="37"/>
  <c r="U180" i="37"/>
  <c r="U186" i="37"/>
  <c r="U51" i="37"/>
  <c r="U42" i="37"/>
  <c r="U52" i="37"/>
  <c r="U44" i="37"/>
  <c r="U50" i="37"/>
  <c r="U54" i="37" s="1"/>
  <c r="U40" i="37"/>
  <c r="U43" i="37"/>
  <c r="U46" i="37"/>
  <c r="U47" i="37"/>
  <c r="U41" i="37"/>
  <c r="U48" i="37"/>
  <c r="W51" i="37"/>
  <c r="W52" i="37"/>
  <c r="W39" i="37"/>
  <c r="W50" i="37"/>
  <c r="W54" i="37" s="1"/>
  <c r="W53" i="37"/>
  <c r="W49" i="37"/>
  <c r="V157" i="37"/>
  <c r="W131" i="37"/>
  <c r="V32" i="37"/>
  <c r="W119" i="37"/>
  <c r="V138" i="37"/>
  <c r="V182" i="37"/>
  <c r="V186" i="37"/>
  <c r="W191" i="37"/>
  <c r="W196" i="37"/>
  <c r="V67" i="37"/>
  <c r="V161" i="37"/>
  <c r="V148" i="37"/>
  <c r="V152" i="37"/>
  <c r="V27" i="37"/>
  <c r="AB42" i="37"/>
  <c r="W56" i="37"/>
  <c r="W67" i="37"/>
  <c r="V75" i="37"/>
  <c r="W85" i="37"/>
  <c r="V89" i="37"/>
  <c r="W112" i="37"/>
  <c r="V149" i="37"/>
  <c r="W159" i="37"/>
  <c r="V164" i="37"/>
  <c r="V31" i="37"/>
  <c r="W66" i="37"/>
  <c r="V88" i="37"/>
  <c r="V92" i="37" s="1"/>
  <c r="W157" i="37"/>
  <c r="V71" i="37"/>
  <c r="W148" i="37"/>
  <c r="W152" i="37"/>
  <c r="V119" i="37"/>
  <c r="V85" i="37"/>
  <c r="V112" i="37"/>
  <c r="W75" i="37"/>
  <c r="W89" i="37"/>
  <c r="W149" i="37"/>
  <c r="W154" i="37"/>
  <c r="W164" i="37"/>
  <c r="V187" i="37"/>
  <c r="V192" i="37"/>
  <c r="P18" i="37"/>
  <c r="W156" i="37"/>
  <c r="V159" i="37"/>
  <c r="W123" i="37"/>
  <c r="W187" i="37"/>
  <c r="W192" i="37"/>
  <c r="V156" i="37"/>
  <c r="V25" i="37"/>
  <c r="V163" i="37"/>
  <c r="W138" i="37"/>
  <c r="V28" i="37"/>
  <c r="V34" i="37"/>
  <c r="V160" i="37"/>
  <c r="V165" i="37"/>
  <c r="V179" i="37"/>
  <c r="V183" i="37"/>
  <c r="W161" i="37"/>
  <c r="W88" i="37"/>
  <c r="W92" i="37" s="1"/>
  <c r="V26" i="37"/>
  <c r="W163" i="37"/>
  <c r="V86" i="37"/>
  <c r="V155" i="37"/>
  <c r="W160" i="37"/>
  <c r="W165" i="37"/>
  <c r="W179" i="37"/>
  <c r="W183" i="37"/>
  <c r="V188" i="37"/>
  <c r="W68" i="42"/>
  <c r="Y67" i="42" s="1"/>
  <c r="N27" i="42"/>
  <c r="D153" i="42"/>
  <c r="D150" i="42"/>
  <c r="E150" i="42"/>
  <c r="D152" i="42"/>
  <c r="E153" i="42"/>
  <c r="E152" i="42"/>
  <c r="D156" i="42"/>
  <c r="E157" i="42"/>
  <c r="D139" i="42"/>
  <c r="E139" i="42"/>
  <c r="E156" i="42"/>
  <c r="D199" i="42"/>
  <c r="C156" i="42"/>
  <c r="C141" i="42"/>
  <c r="C139" i="42"/>
  <c r="C142" i="42"/>
  <c r="C140" i="42"/>
  <c r="C153" i="42"/>
  <c r="J142" i="42"/>
  <c r="J282" i="42"/>
  <c r="C125" i="42"/>
  <c r="C121" i="42" s="1"/>
  <c r="C181" i="42"/>
  <c r="C182" i="42"/>
  <c r="D212" i="42"/>
  <c r="D216" i="42"/>
  <c r="D217" i="42"/>
  <c r="D276" i="42"/>
  <c r="E91" i="42"/>
  <c r="D210" i="42"/>
  <c r="D213" i="42"/>
  <c r="J182" i="42"/>
  <c r="C150" i="42"/>
  <c r="E110" i="42"/>
  <c r="D93" i="42"/>
  <c r="D190" i="42"/>
  <c r="C144" i="42"/>
  <c r="E190" i="42"/>
  <c r="E272" i="42"/>
  <c r="E114" i="42"/>
  <c r="E276" i="42"/>
  <c r="C194" i="42"/>
  <c r="D194" i="42"/>
  <c r="D91" i="42"/>
  <c r="C157" i="42"/>
  <c r="E194" i="42"/>
  <c r="D74" i="42"/>
  <c r="D157" i="42"/>
  <c r="D250" i="42"/>
  <c r="E74" i="42"/>
  <c r="D130" i="42"/>
  <c r="C148" i="42"/>
  <c r="E250" i="42"/>
  <c r="C149" i="42"/>
  <c r="D254" i="42"/>
  <c r="D134" i="42"/>
  <c r="D149" i="42"/>
  <c r="E254" i="42"/>
  <c r="C66" i="42"/>
  <c r="C60" i="42" s="1"/>
  <c r="E134" i="42"/>
  <c r="E149" i="42"/>
  <c r="D209" i="42"/>
  <c r="C101" i="42"/>
  <c r="C103" i="42"/>
  <c r="C114" i="42"/>
  <c r="C104" i="42"/>
  <c r="C102" i="42"/>
  <c r="C110" i="42"/>
  <c r="E52" i="42"/>
  <c r="E33" i="42"/>
  <c r="C241" i="42"/>
  <c r="C250" i="42"/>
  <c r="C243" i="42"/>
  <c r="C244" i="42"/>
  <c r="C242" i="42"/>
  <c r="C254" i="42"/>
  <c r="E214" i="42"/>
  <c r="E209" i="42"/>
  <c r="D71" i="42"/>
  <c r="C183" i="42"/>
  <c r="E71" i="42"/>
  <c r="J102" i="42"/>
  <c r="C143" i="42"/>
  <c r="C184" i="42"/>
  <c r="E212" i="42"/>
  <c r="J242" i="42"/>
  <c r="E216" i="42"/>
  <c r="E217" i="42"/>
  <c r="O21" i="42"/>
  <c r="E199" i="42"/>
  <c r="C154" i="42"/>
  <c r="D154" i="42"/>
  <c r="E213" i="42"/>
  <c r="D95" i="42"/>
  <c r="D94" i="42"/>
  <c r="E154" i="42"/>
  <c r="C205" i="42"/>
  <c r="C212" i="42" s="1"/>
  <c r="O22" i="42"/>
  <c r="E210" i="42"/>
  <c r="E95" i="42"/>
  <c r="E130" i="42"/>
  <c r="C190" i="42"/>
  <c r="D214" i="42"/>
  <c r="D272" i="42"/>
  <c r="C284" i="42"/>
  <c r="C283" i="42"/>
  <c r="C294" i="42"/>
  <c r="C290" i="42"/>
  <c r="C282" i="42"/>
  <c r="C295" i="42"/>
  <c r="C291" i="42"/>
  <c r="C281" i="42"/>
  <c r="C280" i="42"/>
  <c r="C297" i="42"/>
  <c r="C293" i="42"/>
  <c r="C289" i="42"/>
  <c r="C288" i="42"/>
  <c r="C279" i="42"/>
  <c r="C296" i="42"/>
  <c r="C292" i="42"/>
  <c r="C287" i="42"/>
  <c r="C286" i="42"/>
  <c r="C276" i="42"/>
  <c r="C272" i="42"/>
  <c r="C267" i="42"/>
  <c r="C266" i="42"/>
  <c r="C275" i="42"/>
  <c r="C271" i="42"/>
  <c r="C264" i="42"/>
  <c r="C263" i="42"/>
  <c r="C274" i="42"/>
  <c r="C270" i="42"/>
  <c r="C262" i="42"/>
  <c r="C261" i="42"/>
  <c r="C260" i="42"/>
  <c r="C277" i="42"/>
  <c r="C273" i="42"/>
  <c r="C269" i="42"/>
  <c r="C268" i="42"/>
  <c r="C259" i="42"/>
  <c r="D291" i="42"/>
  <c r="D295" i="42"/>
  <c r="D259" i="42"/>
  <c r="E291" i="42"/>
  <c r="E295" i="42"/>
  <c r="E259" i="42"/>
  <c r="D269" i="42"/>
  <c r="D273" i="42"/>
  <c r="D277" i="42"/>
  <c r="E269" i="42"/>
  <c r="E273" i="42"/>
  <c r="E277" i="42"/>
  <c r="D292" i="42"/>
  <c r="D296" i="42"/>
  <c r="E292" i="42"/>
  <c r="E296" i="42"/>
  <c r="J262" i="42"/>
  <c r="D279" i="42"/>
  <c r="D270" i="42"/>
  <c r="D274" i="42"/>
  <c r="E279" i="42"/>
  <c r="E270" i="42"/>
  <c r="E274" i="42"/>
  <c r="D289" i="42"/>
  <c r="D293" i="42"/>
  <c r="D297" i="42"/>
  <c r="E289" i="42"/>
  <c r="E293" i="42"/>
  <c r="E297" i="42"/>
  <c r="D271" i="42"/>
  <c r="E271" i="42"/>
  <c r="D290" i="42"/>
  <c r="E290" i="42"/>
  <c r="C226" i="42"/>
  <c r="C231" i="42"/>
  <c r="C224" i="42"/>
  <c r="C221" i="42"/>
  <c r="C220" i="42"/>
  <c r="C237" i="42"/>
  <c r="C233" i="42"/>
  <c r="C229" i="42"/>
  <c r="C228" i="42"/>
  <c r="C219" i="42"/>
  <c r="C232" i="42"/>
  <c r="C227" i="42"/>
  <c r="C223" i="42"/>
  <c r="C222" i="42"/>
  <c r="C236" i="42"/>
  <c r="C235" i="42"/>
  <c r="C234" i="42"/>
  <c r="C230" i="42"/>
  <c r="D231" i="42"/>
  <c r="D235" i="42"/>
  <c r="E252" i="42"/>
  <c r="D211" i="42"/>
  <c r="J222" i="42"/>
  <c r="D239" i="42"/>
  <c r="E235" i="42"/>
  <c r="D236" i="42"/>
  <c r="C252" i="42"/>
  <c r="D252" i="42"/>
  <c r="C239" i="42"/>
  <c r="E211" i="42"/>
  <c r="D230" i="42"/>
  <c r="D234" i="42"/>
  <c r="E239" i="42"/>
  <c r="C249" i="42"/>
  <c r="C253" i="42"/>
  <c r="C257" i="42"/>
  <c r="C255" i="42"/>
  <c r="E232" i="42"/>
  <c r="E236" i="42"/>
  <c r="D255" i="42"/>
  <c r="E255" i="42"/>
  <c r="E219" i="42"/>
  <c r="C246" i="42"/>
  <c r="D229" i="42"/>
  <c r="D233" i="42"/>
  <c r="D237" i="42"/>
  <c r="C247" i="42"/>
  <c r="C256" i="42"/>
  <c r="E229" i="42"/>
  <c r="E233" i="42"/>
  <c r="E237" i="42"/>
  <c r="D256" i="42"/>
  <c r="E256" i="42"/>
  <c r="E230" i="42"/>
  <c r="E234" i="42"/>
  <c r="C240" i="42"/>
  <c r="D249" i="42"/>
  <c r="D253" i="42"/>
  <c r="D257" i="42"/>
  <c r="D232" i="42"/>
  <c r="C251" i="42"/>
  <c r="E251" i="42"/>
  <c r="C248" i="42"/>
  <c r="E249" i="42"/>
  <c r="E253" i="42"/>
  <c r="C161" i="42"/>
  <c r="C169" i="42"/>
  <c r="C175" i="42"/>
  <c r="C164" i="42"/>
  <c r="C170" i="42"/>
  <c r="C162" i="42"/>
  <c r="C160" i="42"/>
  <c r="C177" i="42"/>
  <c r="C168" i="42"/>
  <c r="C172" i="42"/>
  <c r="C167" i="42"/>
  <c r="C166" i="42"/>
  <c r="C171" i="42"/>
  <c r="C163" i="42"/>
  <c r="C174" i="42"/>
  <c r="C173" i="42"/>
  <c r="C159" i="42"/>
  <c r="C176" i="42"/>
  <c r="D175" i="42"/>
  <c r="C191" i="42"/>
  <c r="D191" i="42"/>
  <c r="D177" i="42"/>
  <c r="C179" i="42"/>
  <c r="D179" i="42"/>
  <c r="E175" i="42"/>
  <c r="D159" i="42"/>
  <c r="E191" i="42"/>
  <c r="E159" i="42"/>
  <c r="C192" i="42"/>
  <c r="E169" i="42"/>
  <c r="D192" i="42"/>
  <c r="E192" i="42"/>
  <c r="D155" i="42"/>
  <c r="E151" i="42"/>
  <c r="D170" i="42"/>
  <c r="D174" i="42"/>
  <c r="E179" i="42"/>
  <c r="C189" i="42"/>
  <c r="C193" i="42"/>
  <c r="C197" i="42"/>
  <c r="D171" i="42"/>
  <c r="E171" i="42"/>
  <c r="D176" i="42"/>
  <c r="E172" i="42"/>
  <c r="D195" i="42"/>
  <c r="E195" i="42"/>
  <c r="D169" i="42"/>
  <c r="D173" i="42"/>
  <c r="C196" i="42"/>
  <c r="E177" i="42"/>
  <c r="C155" i="42"/>
  <c r="C188" i="42"/>
  <c r="C146" i="42"/>
  <c r="E170" i="42"/>
  <c r="E174" i="42"/>
  <c r="C180" i="42"/>
  <c r="D189" i="42"/>
  <c r="D193" i="42"/>
  <c r="D197" i="42"/>
  <c r="C195" i="42"/>
  <c r="E176" i="42"/>
  <c r="C186" i="42"/>
  <c r="C187" i="42"/>
  <c r="C151" i="42"/>
  <c r="E196" i="42"/>
  <c r="J162" i="42"/>
  <c r="C147" i="42"/>
  <c r="C152" i="42"/>
  <c r="E189" i="42"/>
  <c r="E193" i="42"/>
  <c r="C132" i="42"/>
  <c r="E132" i="42"/>
  <c r="E136" i="42"/>
  <c r="D136" i="42"/>
  <c r="D119" i="42"/>
  <c r="D131" i="42"/>
  <c r="E131" i="42"/>
  <c r="D132" i="42"/>
  <c r="E119" i="42"/>
  <c r="D135" i="42"/>
  <c r="E135" i="42"/>
  <c r="D129" i="42"/>
  <c r="D133" i="42"/>
  <c r="E129" i="42"/>
  <c r="E133" i="42"/>
  <c r="D110" i="42"/>
  <c r="D114" i="42"/>
  <c r="C115" i="42"/>
  <c r="D111" i="42"/>
  <c r="E111" i="42"/>
  <c r="C112" i="42"/>
  <c r="C99" i="42"/>
  <c r="C108" i="42"/>
  <c r="D99" i="42"/>
  <c r="E99" i="42"/>
  <c r="C109" i="42"/>
  <c r="C113" i="42"/>
  <c r="C117" i="42"/>
  <c r="C106" i="42"/>
  <c r="C107" i="42"/>
  <c r="D112" i="42"/>
  <c r="E112" i="42"/>
  <c r="C100" i="42"/>
  <c r="D109" i="42"/>
  <c r="D113" i="42"/>
  <c r="D117" i="42"/>
  <c r="C111" i="42"/>
  <c r="D115" i="42"/>
  <c r="E115" i="42"/>
  <c r="C116" i="42"/>
  <c r="E116" i="42"/>
  <c r="E109" i="42"/>
  <c r="E113" i="42"/>
  <c r="D90" i="42"/>
  <c r="D97" i="42"/>
  <c r="D89" i="42"/>
  <c r="E94" i="42"/>
  <c r="E90" i="42"/>
  <c r="E97" i="42"/>
  <c r="E93" i="42"/>
  <c r="E96" i="42"/>
  <c r="E92" i="42"/>
  <c r="D96" i="42"/>
  <c r="D76" i="42"/>
  <c r="D75" i="42"/>
  <c r="E75" i="42"/>
  <c r="E72" i="42"/>
  <c r="D73" i="42"/>
  <c r="D60" i="42"/>
  <c r="D70" i="42"/>
  <c r="E60" i="42"/>
  <c r="E70" i="42"/>
  <c r="D72" i="42"/>
  <c r="E76" i="42"/>
  <c r="E73" i="42"/>
  <c r="D47" i="42"/>
  <c r="D43" i="42"/>
  <c r="D52" i="42"/>
  <c r="D33" i="42"/>
  <c r="C85" i="42"/>
  <c r="C82" i="42" s="1"/>
  <c r="J82" i="42"/>
  <c r="O24" i="42"/>
  <c r="O26" i="42"/>
  <c r="Q36" i="42"/>
  <c r="O25" i="42"/>
  <c r="D24" i="42"/>
  <c r="D21" i="42"/>
  <c r="E27" i="42"/>
  <c r="E24" i="42"/>
  <c r="D51" i="42"/>
  <c r="D41" i="42"/>
  <c r="D46" i="42"/>
  <c r="D42" i="42"/>
  <c r="D45" i="42"/>
  <c r="D50" i="42"/>
  <c r="D40" i="42"/>
  <c r="D48" i="42"/>
  <c r="D44" i="42"/>
  <c r="E79" i="42"/>
  <c r="C16" i="42"/>
  <c r="C18" i="42" s="1"/>
  <c r="J13" i="42"/>
  <c r="E28" i="42"/>
  <c r="D79" i="42"/>
  <c r="D49" i="42"/>
  <c r="O23" i="42"/>
  <c r="Q3" i="42"/>
  <c r="O20" i="42"/>
  <c r="D25" i="42"/>
  <c r="D26" i="42"/>
  <c r="E25" i="42"/>
  <c r="D20" i="42"/>
  <c r="E10" i="42"/>
  <c r="E20" i="42"/>
  <c r="E26" i="42"/>
  <c r="D10" i="42"/>
  <c r="D27" i="42"/>
  <c r="D22" i="42"/>
  <c r="E22" i="42"/>
  <c r="D23" i="42"/>
  <c r="E23" i="42"/>
  <c r="Q15" i="42"/>
  <c r="N16" i="42"/>
  <c r="Q16" i="42"/>
  <c r="J36" i="42"/>
  <c r="C39" i="42"/>
  <c r="Q35" i="42"/>
  <c r="N36" i="42"/>
  <c r="I17" i="37"/>
  <c r="I16" i="37"/>
  <c r="I15" i="37"/>
  <c r="I20" i="37"/>
  <c r="I19" i="37"/>
  <c r="I18" i="37"/>
  <c r="V109" i="37"/>
  <c r="W106" i="37"/>
  <c r="V124" i="37"/>
  <c r="W132" i="37"/>
  <c r="W128" i="37"/>
  <c r="W28" i="37"/>
  <c r="W25" i="37"/>
  <c r="V107" i="37"/>
  <c r="W110" i="37"/>
  <c r="V121" i="37"/>
  <c r="V129" i="37"/>
  <c r="W121" i="37"/>
  <c r="W129" i="37"/>
  <c r="W35" i="37"/>
  <c r="V68" i="37"/>
  <c r="W104" i="37"/>
  <c r="V114" i="37"/>
  <c r="U181" i="37"/>
  <c r="U197" i="37"/>
  <c r="W122" i="37"/>
  <c r="W126" i="37"/>
  <c r="W130" i="37"/>
  <c r="W135" i="37"/>
  <c r="W150" i="37"/>
  <c r="W166" i="37"/>
  <c r="W181" i="37"/>
  <c r="W197" i="37"/>
  <c r="V116" i="37"/>
  <c r="V133" i="37"/>
  <c r="W133" i="37"/>
  <c r="V94" i="37"/>
  <c r="W107" i="37"/>
  <c r="W125" i="37"/>
  <c r="V134" i="37"/>
  <c r="W71" i="37"/>
  <c r="W94" i="37"/>
  <c r="W32" i="37"/>
  <c r="W117" i="37"/>
  <c r="V153" i="37"/>
  <c r="V122" i="37"/>
  <c r="V130" i="37"/>
  <c r="V135" i="37"/>
  <c r="V150" i="37"/>
  <c r="V181" i="37"/>
  <c r="V36" i="37"/>
  <c r="W72" i="37"/>
  <c r="V87" i="37"/>
  <c r="W90" i="37"/>
  <c r="V105" i="37"/>
  <c r="W108" i="37"/>
  <c r="V118" i="37"/>
  <c r="V158" i="37"/>
  <c r="V162" i="37"/>
  <c r="V189" i="37"/>
  <c r="V193" i="37"/>
  <c r="U198" i="37"/>
  <c r="W27" i="37"/>
  <c r="V106" i="37"/>
  <c r="W109" i="37"/>
  <c r="V132" i="37"/>
  <c r="W34" i="37"/>
  <c r="W120" i="37"/>
  <c r="W124" i="37"/>
  <c r="W31" i="37"/>
  <c r="V113" i="37"/>
  <c r="W116" i="37"/>
  <c r="V110" i="37"/>
  <c r="W15" i="37"/>
  <c r="V125" i="37"/>
  <c r="V117" i="37"/>
  <c r="W29" i="37"/>
  <c r="W114" i="37"/>
  <c r="W153" i="37"/>
  <c r="V166" i="37"/>
  <c r="W184" i="37"/>
  <c r="V197" i="37"/>
  <c r="U21" i="37"/>
  <c r="V33" i="37"/>
  <c r="V37" i="37" s="1"/>
  <c r="W36" i="37"/>
  <c r="V69" i="37"/>
  <c r="V73" i="37" s="1"/>
  <c r="W105" i="37"/>
  <c r="W118" i="37"/>
  <c r="V136" i="37"/>
  <c r="W158" i="37"/>
  <c r="W162" i="37"/>
  <c r="V167" i="37"/>
  <c r="U177" i="37"/>
  <c r="U185" i="37"/>
  <c r="W189" i="37"/>
  <c r="W193" i="37"/>
  <c r="V198" i="37"/>
  <c r="W30" i="37"/>
  <c r="V120" i="37"/>
  <c r="V128" i="37"/>
  <c r="W113" i="37"/>
  <c r="V104" i="37"/>
  <c r="W134" i="37"/>
  <c r="W68" i="37"/>
  <c r="V111" i="37"/>
  <c r="V126" i="37"/>
  <c r="W26" i="37"/>
  <c r="V72" i="37"/>
  <c r="V108" i="37"/>
  <c r="W111" i="37"/>
  <c r="V56" i="37"/>
  <c r="V115" i="37"/>
  <c r="V123" i="37"/>
  <c r="V127" i="37"/>
  <c r="U178" i="37"/>
  <c r="AP5" i="41"/>
  <c r="AP3" i="41" a="1"/>
  <c r="AP3" i="41" s="1"/>
  <c r="AP4" i="41"/>
  <c r="C130" i="42" l="1"/>
  <c r="C128" i="42"/>
  <c r="C119" i="42"/>
  <c r="U179" i="37"/>
  <c r="U39" i="37"/>
  <c r="U195" i="37"/>
  <c r="U173" i="37"/>
  <c r="U49" i="37"/>
  <c r="U191" i="37"/>
  <c r="U193" i="37"/>
  <c r="U189" i="37"/>
  <c r="U194" i="37"/>
  <c r="U176" i="37"/>
  <c r="U183" i="37"/>
  <c r="U80" i="37"/>
  <c r="U196" i="37"/>
  <c r="U184" i="37"/>
  <c r="U188" i="37"/>
  <c r="U190" i="37"/>
  <c r="U174" i="37"/>
  <c r="U171" i="37"/>
  <c r="U60" i="37"/>
  <c r="U89" i="37"/>
  <c r="U76" i="37"/>
  <c r="U85" i="37"/>
  <c r="U75" i="37"/>
  <c r="U71" i="37"/>
  <c r="U84" i="37"/>
  <c r="U152" i="37"/>
  <c r="U67" i="37"/>
  <c r="U87" i="37"/>
  <c r="U83" i="37"/>
  <c r="U88" i="37"/>
  <c r="U92" i="37" s="1"/>
  <c r="U79" i="37"/>
  <c r="U78" i="37"/>
  <c r="U86" i="37"/>
  <c r="U77" i="37"/>
  <c r="U70" i="37"/>
  <c r="U90" i="37"/>
  <c r="I59" i="37"/>
  <c r="U162" i="37"/>
  <c r="U66" i="37"/>
  <c r="U68" i="37"/>
  <c r="I58" i="37"/>
  <c r="U57" i="37"/>
  <c r="U56" i="37"/>
  <c r="U72" i="37"/>
  <c r="U64" i="37"/>
  <c r="U69" i="37"/>
  <c r="U73" i="37" s="1"/>
  <c r="U59" i="37"/>
  <c r="U65" i="37"/>
  <c r="U58" i="37"/>
  <c r="U91" i="37"/>
  <c r="U148" i="37"/>
  <c r="U163" i="37"/>
  <c r="U156" i="37"/>
  <c r="U61" i="37"/>
  <c r="I56" i="37"/>
  <c r="U153" i="37"/>
  <c r="U98" i="37"/>
  <c r="I76" i="37"/>
  <c r="I60" i="37"/>
  <c r="I61" i="37"/>
  <c r="U124" i="37"/>
  <c r="U96" i="37"/>
  <c r="U126" i="37"/>
  <c r="U132" i="37"/>
  <c r="U99" i="37"/>
  <c r="I75" i="37"/>
  <c r="U112" i="37"/>
  <c r="U134" i="37"/>
  <c r="U129" i="37"/>
  <c r="U118" i="37"/>
  <c r="U104" i="37"/>
  <c r="I78" i="37"/>
  <c r="U120" i="37"/>
  <c r="I79" i="37"/>
  <c r="U117" i="37"/>
  <c r="U102" i="37"/>
  <c r="U131" i="37"/>
  <c r="U97" i="37"/>
  <c r="U127" i="37"/>
  <c r="U136" i="37"/>
  <c r="U130" i="37"/>
  <c r="U110" i="37"/>
  <c r="U121" i="37"/>
  <c r="U101" i="37"/>
  <c r="U123" i="37"/>
  <c r="U122" i="37"/>
  <c r="U103" i="37"/>
  <c r="U135" i="37"/>
  <c r="U95" i="37"/>
  <c r="I77" i="37"/>
  <c r="U94" i="37"/>
  <c r="U105" i="37"/>
  <c r="U133" i="37"/>
  <c r="U113" i="37"/>
  <c r="U111" i="37"/>
  <c r="U116" i="37"/>
  <c r="U106" i="37"/>
  <c r="U107" i="37"/>
  <c r="U125" i="37"/>
  <c r="U115" i="37"/>
  <c r="U128" i="37"/>
  <c r="U108" i="37"/>
  <c r="U138" i="37"/>
  <c r="U155" i="37"/>
  <c r="U159" i="37"/>
  <c r="U165" i="37"/>
  <c r="U161" i="37"/>
  <c r="U160" i="37"/>
  <c r="U167" i="37"/>
  <c r="U141" i="37"/>
  <c r="U149" i="37"/>
  <c r="U157" i="37"/>
  <c r="U145" i="37"/>
  <c r="U147" i="37"/>
  <c r="U166" i="37"/>
  <c r="U119" i="37"/>
  <c r="U109" i="37"/>
  <c r="U151" i="37"/>
  <c r="U143" i="37"/>
  <c r="U154" i="37"/>
  <c r="U158" i="37"/>
  <c r="U146" i="37"/>
  <c r="U140" i="37"/>
  <c r="U139" i="37"/>
  <c r="U150" i="37"/>
  <c r="U164" i="37"/>
  <c r="C131" i="42"/>
  <c r="C124" i="42"/>
  <c r="C137" i="42"/>
  <c r="O27" i="42"/>
  <c r="C126" i="42"/>
  <c r="C127" i="42"/>
  <c r="C136" i="42"/>
  <c r="C134" i="42"/>
  <c r="C133" i="42"/>
  <c r="C129" i="42"/>
  <c r="C122" i="42"/>
  <c r="C135" i="42"/>
  <c r="C120" i="42"/>
  <c r="C123" i="42"/>
  <c r="C69" i="42"/>
  <c r="C207" i="42"/>
  <c r="C22" i="42"/>
  <c r="C76" i="42"/>
  <c r="C71" i="42"/>
  <c r="C68" i="42"/>
  <c r="C63" i="42"/>
  <c r="C17" i="42"/>
  <c r="C72" i="42"/>
  <c r="C77" i="42"/>
  <c r="C70" i="42"/>
  <c r="C215" i="42"/>
  <c r="C84" i="42"/>
  <c r="C74" i="42"/>
  <c r="C65" i="42"/>
  <c r="C64" i="42"/>
  <c r="C11" i="42"/>
  <c r="C67" i="42"/>
  <c r="C62" i="42"/>
  <c r="C61" i="42"/>
  <c r="C75" i="42"/>
  <c r="C10" i="42"/>
  <c r="C73" i="42"/>
  <c r="C216" i="42"/>
  <c r="C213" i="42"/>
  <c r="C214" i="42"/>
  <c r="C204" i="42"/>
  <c r="C203" i="42"/>
  <c r="C200" i="42"/>
  <c r="C210" i="42"/>
  <c r="C199" i="42"/>
  <c r="C202" i="42"/>
  <c r="C201" i="42"/>
  <c r="C217" i="42"/>
  <c r="C209" i="42"/>
  <c r="C208" i="42"/>
  <c r="C26" i="42"/>
  <c r="C211" i="42"/>
  <c r="C206" i="42"/>
  <c r="C86" i="42"/>
  <c r="C87" i="42"/>
  <c r="C92" i="42"/>
  <c r="C96" i="42"/>
  <c r="C93" i="42"/>
  <c r="C89" i="42"/>
  <c r="C88" i="42"/>
  <c r="C97" i="42"/>
  <c r="C90" i="42"/>
  <c r="C94" i="42"/>
  <c r="C91" i="42"/>
  <c r="C95" i="42"/>
  <c r="C80" i="42"/>
  <c r="C79" i="42"/>
  <c r="C83" i="42"/>
  <c r="C12" i="42"/>
  <c r="C20" i="42"/>
  <c r="C81" i="42"/>
  <c r="C25" i="42"/>
  <c r="C23" i="42"/>
  <c r="C19" i="42"/>
  <c r="C27" i="42"/>
  <c r="E51" i="42"/>
  <c r="E46" i="42"/>
  <c r="E42" i="42"/>
  <c r="E50" i="42"/>
  <c r="E49" i="42"/>
  <c r="E45" i="42"/>
  <c r="E41" i="42"/>
  <c r="E48" i="42"/>
  <c r="E44" i="42"/>
  <c r="E43" i="42"/>
  <c r="E40" i="42"/>
  <c r="E47" i="42"/>
  <c r="C24" i="42"/>
  <c r="C28" i="42"/>
  <c r="C15" i="42"/>
  <c r="C14" i="42"/>
  <c r="C13" i="42"/>
  <c r="C21" i="42"/>
  <c r="C36" i="42"/>
  <c r="C38" i="42"/>
  <c r="C34" i="42"/>
  <c r="C35" i="42"/>
  <c r="C37" i="42"/>
  <c r="C33" i="42"/>
  <c r="C52" i="42"/>
  <c r="U27" i="37"/>
  <c r="U19" i="37"/>
  <c r="AF19" i="37" s="1"/>
  <c r="U26" i="37"/>
  <c r="U18" i="37"/>
  <c r="AF18" i="37" s="1"/>
  <c r="U32" i="37"/>
  <c r="U15" i="37"/>
  <c r="U30" i="37"/>
  <c r="U16" i="37"/>
  <c r="U25" i="37"/>
  <c r="U34" i="37"/>
  <c r="U22" i="37"/>
  <c r="U33" i="37"/>
  <c r="U37" i="37" s="1"/>
  <c r="U20" i="37"/>
  <c r="U36" i="37"/>
  <c r="U28" i="37"/>
  <c r="U23" i="37"/>
  <c r="U29" i="37"/>
  <c r="U17" i="37"/>
  <c r="AF17" i="37" s="1"/>
  <c r="U35" i="37"/>
  <c r="U24" i="37"/>
  <c r="U31" i="37"/>
  <c r="BB5" i="42" l="1"/>
  <c r="BB3" i="42"/>
  <c r="AS18" i="37"/>
  <c r="AS19" i="37"/>
  <c r="AG18" i="37"/>
  <c r="AG19" i="37"/>
  <c r="AG17" i="37"/>
  <c r="AS17" i="37"/>
  <c r="C51" i="42"/>
  <c r="C46" i="42"/>
  <c r="C42" i="42"/>
  <c r="C50" i="42"/>
  <c r="C40" i="42"/>
  <c r="C43" i="42"/>
  <c r="C49" i="42"/>
  <c r="C48" i="42"/>
  <c r="C41" i="42"/>
  <c r="BB4" i="42" s="1"/>
  <c r="C45" i="42"/>
  <c r="C47" i="42"/>
  <c r="C44" i="42"/>
  <c r="AK3" i="28" l="1"/>
  <c r="P61" i="39"/>
  <c r="P60" i="39"/>
  <c r="P59" i="39"/>
  <c r="P58" i="39"/>
  <c r="P57" i="39"/>
  <c r="P56" i="39"/>
  <c r="P55" i="39"/>
  <c r="P54" i="39"/>
  <c r="P53" i="39"/>
  <c r="P52" i="39"/>
  <c r="P51" i="39"/>
  <c r="P50" i="39"/>
  <c r="P49" i="39"/>
  <c r="P48" i="39"/>
  <c r="P47" i="39"/>
  <c r="P46" i="39"/>
  <c r="P45" i="39"/>
  <c r="P44" i="39"/>
  <c r="P43" i="39"/>
  <c r="P42" i="39"/>
  <c r="P41" i="39"/>
  <c r="P40" i="39"/>
  <c r="P39" i="39"/>
  <c r="P38" i="39"/>
  <c r="P37" i="39"/>
  <c r="P36" i="39"/>
  <c r="P35" i="39"/>
  <c r="P34" i="39"/>
  <c r="P33" i="39"/>
  <c r="P32" i="39"/>
  <c r="P31" i="39"/>
  <c r="P30" i="39"/>
  <c r="P29" i="39"/>
  <c r="P28" i="39"/>
  <c r="P27" i="39"/>
  <c r="P26" i="39"/>
  <c r="P25" i="39"/>
  <c r="P24" i="39"/>
  <c r="P23" i="39"/>
  <c r="P22" i="39"/>
  <c r="P21" i="39"/>
  <c r="P20" i="39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3" i="18"/>
  <c r="P22" i="18"/>
  <c r="P21" i="18"/>
  <c r="P20" i="18"/>
  <c r="P33" i="22"/>
  <c r="P32" i="22"/>
  <c r="P31" i="22"/>
  <c r="P30" i="22"/>
  <c r="P29" i="22"/>
  <c r="P28" i="22"/>
  <c r="P27" i="22"/>
  <c r="P26" i="22"/>
  <c r="P25" i="22"/>
  <c r="P24" i="22"/>
  <c r="P23" i="22"/>
  <c r="P22" i="22"/>
  <c r="P21" i="22"/>
  <c r="P20" i="22"/>
  <c r="B230" i="39"/>
  <c r="B229" i="39"/>
  <c r="B228" i="39"/>
  <c r="B227" i="39"/>
  <c r="B226" i="39"/>
  <c r="B225" i="39"/>
  <c r="B224" i="39"/>
  <c r="B223" i="39"/>
  <c r="B222" i="39"/>
  <c r="B221" i="39"/>
  <c r="B220" i="39"/>
  <c r="B219" i="39"/>
  <c r="B218" i="39"/>
  <c r="B217" i="39"/>
  <c r="B216" i="39"/>
  <c r="B215" i="39"/>
  <c r="B214" i="39"/>
  <c r="B213" i="39"/>
  <c r="B212" i="39"/>
  <c r="B211" i="39"/>
  <c r="B210" i="39"/>
  <c r="B209" i="39"/>
  <c r="B208" i="39"/>
  <c r="B207" i="39"/>
  <c r="B206" i="39"/>
  <c r="B205" i="39"/>
  <c r="B204" i="39"/>
  <c r="B203" i="39"/>
  <c r="B202" i="39"/>
  <c r="B201" i="39"/>
  <c r="B200" i="39"/>
  <c r="B199" i="39"/>
  <c r="B198" i="39"/>
  <c r="B197" i="39"/>
  <c r="B196" i="39"/>
  <c r="B195" i="39"/>
  <c r="B194" i="39"/>
  <c r="B193" i="39"/>
  <c r="B192" i="39"/>
  <c r="F189" i="39"/>
  <c r="J186" i="39" s="1"/>
  <c r="E189" i="39"/>
  <c r="E229" i="39" s="1"/>
  <c r="D189" i="39"/>
  <c r="D230" i="39" s="1"/>
  <c r="BC724" i="39"/>
  <c r="BA724" i="39"/>
  <c r="Q3" i="39" s="1"/>
  <c r="B716" i="39"/>
  <c r="B715" i="39"/>
  <c r="B714" i="39"/>
  <c r="B713" i="39"/>
  <c r="B712" i="39"/>
  <c r="B711" i="39"/>
  <c r="B710" i="39"/>
  <c r="B709" i="39"/>
  <c r="B708" i="39"/>
  <c r="B707" i="39"/>
  <c r="B706" i="39"/>
  <c r="B705" i="39"/>
  <c r="B704" i="39"/>
  <c r="B703" i="39"/>
  <c r="B702" i="39"/>
  <c r="B701" i="39"/>
  <c r="B700" i="39"/>
  <c r="B699" i="39"/>
  <c r="B698" i="39"/>
  <c r="H692" i="39"/>
  <c r="K692" i="39" s="1"/>
  <c r="B692" i="39"/>
  <c r="H691" i="39"/>
  <c r="K691" i="39" s="1"/>
  <c r="B691" i="39"/>
  <c r="H690" i="39"/>
  <c r="K690" i="39" s="1"/>
  <c r="B690" i="39"/>
  <c r="H689" i="39"/>
  <c r="K689" i="39" s="1"/>
  <c r="B689" i="39"/>
  <c r="K685" i="39"/>
  <c r="K684" i="39"/>
  <c r="I683" i="39"/>
  <c r="I684" i="39" s="1"/>
  <c r="K680" i="39"/>
  <c r="K681" i="39" s="1"/>
  <c r="I680" i="39"/>
  <c r="I681" i="39" s="1"/>
  <c r="F675" i="39"/>
  <c r="C675" i="39" s="1"/>
  <c r="C673" i="39" s="1"/>
  <c r="E675" i="39"/>
  <c r="E687" i="39" s="1"/>
  <c r="D675" i="39"/>
  <c r="D709" i="39" s="1"/>
  <c r="B662" i="39"/>
  <c r="B661" i="39"/>
  <c r="B660" i="39"/>
  <c r="B659" i="39"/>
  <c r="B658" i="39"/>
  <c r="B657" i="39"/>
  <c r="B656" i="39"/>
  <c r="B655" i="39"/>
  <c r="B654" i="39"/>
  <c r="B653" i="39"/>
  <c r="B652" i="39"/>
  <c r="B651" i="39"/>
  <c r="B650" i="39"/>
  <c r="B649" i="39"/>
  <c r="B648" i="39"/>
  <c r="B647" i="39"/>
  <c r="B646" i="39"/>
  <c r="B645" i="39"/>
  <c r="B644" i="39"/>
  <c r="B643" i="39"/>
  <c r="B641" i="39"/>
  <c r="K638" i="39"/>
  <c r="F640" i="39" s="1"/>
  <c r="K637" i="39"/>
  <c r="F639" i="39" s="1"/>
  <c r="K630" i="39"/>
  <c r="J630" i="39"/>
  <c r="I630" i="39"/>
  <c r="G630" i="39"/>
  <c r="F630" i="39"/>
  <c r="F628" i="39"/>
  <c r="K627" i="39"/>
  <c r="J627" i="39"/>
  <c r="I627" i="39"/>
  <c r="G627" i="39"/>
  <c r="F627" i="39"/>
  <c r="F625" i="39"/>
  <c r="F621" i="39"/>
  <c r="E621" i="39"/>
  <c r="E664" i="39" s="1"/>
  <c r="D621" i="39"/>
  <c r="D649" i="39" s="1"/>
  <c r="B608" i="39"/>
  <c r="B607" i="39"/>
  <c r="B606" i="39"/>
  <c r="B605" i="39"/>
  <c r="B604" i="39"/>
  <c r="B603" i="39"/>
  <c r="B602" i="39"/>
  <c r="B601" i="39"/>
  <c r="B600" i="39"/>
  <c r="B599" i="39"/>
  <c r="B598" i="39"/>
  <c r="B597" i="39"/>
  <c r="B596" i="39"/>
  <c r="B595" i="39"/>
  <c r="B594" i="39"/>
  <c r="B593" i="39"/>
  <c r="B592" i="39"/>
  <c r="B591" i="39"/>
  <c r="F589" i="39"/>
  <c r="B584" i="39"/>
  <c r="G583" i="39"/>
  <c r="B582" i="39"/>
  <c r="B581" i="39"/>
  <c r="B580" i="39"/>
  <c r="B579" i="39"/>
  <c r="B578" i="39"/>
  <c r="B577" i="39"/>
  <c r="B576" i="39"/>
  <c r="B575" i="39"/>
  <c r="B574" i="39"/>
  <c r="B573" i="39"/>
  <c r="B572" i="39"/>
  <c r="B571" i="39"/>
  <c r="B570" i="39"/>
  <c r="B569" i="39"/>
  <c r="F567" i="39"/>
  <c r="E567" i="39"/>
  <c r="E592" i="39" s="1"/>
  <c r="D567" i="39"/>
  <c r="D598" i="39" s="1"/>
  <c r="B554" i="39"/>
  <c r="B553" i="39"/>
  <c r="B552" i="39"/>
  <c r="B551" i="39"/>
  <c r="B550" i="39"/>
  <c r="B549" i="39"/>
  <c r="B548" i="39"/>
  <c r="B547" i="39"/>
  <c r="B546" i="39"/>
  <c r="B545" i="39"/>
  <c r="B544" i="39"/>
  <c r="B543" i="39"/>
  <c r="B541" i="39"/>
  <c r="I540" i="39"/>
  <c r="B540" i="39"/>
  <c r="I539" i="39"/>
  <c r="B539" i="39"/>
  <c r="I538" i="39"/>
  <c r="B538" i="39"/>
  <c r="I537" i="39"/>
  <c r="B537" i="39"/>
  <c r="I536" i="39"/>
  <c r="B536" i="39"/>
  <c r="I535" i="39"/>
  <c r="B535" i="39"/>
  <c r="I534" i="39"/>
  <c r="B534" i="39"/>
  <c r="I533" i="39"/>
  <c r="B533" i="39"/>
  <c r="I532" i="39"/>
  <c r="J531" i="39"/>
  <c r="B527" i="39"/>
  <c r="B526" i="39"/>
  <c r="B525" i="39"/>
  <c r="B524" i="39"/>
  <c r="B523" i="39"/>
  <c r="B522" i="39"/>
  <c r="B521" i="39"/>
  <c r="B520" i="39"/>
  <c r="B519" i="39"/>
  <c r="B518" i="39"/>
  <c r="B517" i="39"/>
  <c r="B516" i="39"/>
  <c r="F513" i="39"/>
  <c r="C513" i="39" s="1"/>
  <c r="E513" i="39"/>
  <c r="E550" i="39" s="1"/>
  <c r="D513" i="39"/>
  <c r="D556" i="39" s="1"/>
  <c r="B500" i="39"/>
  <c r="B499" i="39"/>
  <c r="B498" i="39"/>
  <c r="B497" i="39"/>
  <c r="B496" i="39"/>
  <c r="B495" i="39"/>
  <c r="B494" i="39"/>
  <c r="B493" i="39"/>
  <c r="B492" i="39"/>
  <c r="B491" i="39"/>
  <c r="B490" i="39"/>
  <c r="B489" i="39"/>
  <c r="B488" i="39"/>
  <c r="B487" i="39"/>
  <c r="B486" i="39"/>
  <c r="B485" i="39"/>
  <c r="B484" i="39"/>
  <c r="B483" i="39"/>
  <c r="B482" i="39"/>
  <c r="B481" i="39"/>
  <c r="B480" i="39"/>
  <c r="B479" i="39"/>
  <c r="B478" i="39"/>
  <c r="B477" i="39"/>
  <c r="B476" i="39"/>
  <c r="B475" i="39"/>
  <c r="B474" i="39"/>
  <c r="B472" i="39"/>
  <c r="B471" i="39"/>
  <c r="B470" i="39"/>
  <c r="B469" i="39"/>
  <c r="B468" i="39"/>
  <c r="G467" i="39"/>
  <c r="B467" i="39" s="1"/>
  <c r="F464" i="39"/>
  <c r="F459" i="39"/>
  <c r="E459" i="39"/>
  <c r="E473" i="39" s="1"/>
  <c r="D459" i="39"/>
  <c r="D501" i="39" s="1"/>
  <c r="B446" i="39"/>
  <c r="B445" i="39"/>
  <c r="B444" i="39"/>
  <c r="B443" i="39"/>
  <c r="B442" i="39"/>
  <c r="B441" i="39"/>
  <c r="B440" i="39"/>
  <c r="B439" i="39"/>
  <c r="B438" i="39"/>
  <c r="B437" i="39"/>
  <c r="B436" i="39"/>
  <c r="B435" i="39"/>
  <c r="B434" i="39"/>
  <c r="B433" i="39"/>
  <c r="B432" i="39"/>
  <c r="B431" i="39"/>
  <c r="B430" i="39"/>
  <c r="B429" i="39"/>
  <c r="B428" i="39"/>
  <c r="B427" i="39"/>
  <c r="B426" i="39"/>
  <c r="B425" i="39"/>
  <c r="B424" i="39"/>
  <c r="B423" i="39"/>
  <c r="B422" i="39"/>
  <c r="B420" i="39"/>
  <c r="J415" i="39"/>
  <c r="I415" i="39"/>
  <c r="G415" i="39"/>
  <c r="F415" i="39"/>
  <c r="J414" i="39"/>
  <c r="I414" i="39"/>
  <c r="G414" i="39"/>
  <c r="F414" i="39"/>
  <c r="B413" i="39"/>
  <c r="B412" i="39"/>
  <c r="B411" i="39"/>
  <c r="B410" i="39"/>
  <c r="B409" i="39"/>
  <c r="F405" i="39"/>
  <c r="C405" i="39" s="1"/>
  <c r="E405" i="39"/>
  <c r="E437" i="39" s="1"/>
  <c r="D405" i="39"/>
  <c r="B392" i="39"/>
  <c r="B391" i="39"/>
  <c r="B390" i="39"/>
  <c r="B389" i="39"/>
  <c r="B388" i="39"/>
  <c r="B387" i="39"/>
  <c r="B386" i="39"/>
  <c r="B385" i="39"/>
  <c r="B384" i="39"/>
  <c r="B383" i="39"/>
  <c r="B382" i="39"/>
  <c r="B381" i="39"/>
  <c r="B380" i="39"/>
  <c r="B379" i="39"/>
  <c r="B378" i="39"/>
  <c r="B377" i="39"/>
  <c r="B376" i="39"/>
  <c r="B375" i="39"/>
  <c r="B374" i="39"/>
  <c r="B373" i="39"/>
  <c r="B372" i="39"/>
  <c r="B371" i="39"/>
  <c r="B370" i="39"/>
  <c r="B369" i="39"/>
  <c r="B367" i="39"/>
  <c r="F364" i="39"/>
  <c r="F363" i="39"/>
  <c r="B362" i="39"/>
  <c r="B361" i="39"/>
  <c r="B360" i="39"/>
  <c r="B359" i="39"/>
  <c r="B358" i="39"/>
  <c r="B357" i="39"/>
  <c r="B356" i="39"/>
  <c r="B355" i="39"/>
  <c r="F351" i="39"/>
  <c r="E351" i="39"/>
  <c r="E369" i="39" s="1"/>
  <c r="D351" i="39"/>
  <c r="D378" i="39" s="1"/>
  <c r="B338" i="39"/>
  <c r="B337" i="39"/>
  <c r="B336" i="39"/>
  <c r="B335" i="39"/>
  <c r="B334" i="39"/>
  <c r="B333" i="39"/>
  <c r="B332" i="39"/>
  <c r="B331" i="39"/>
  <c r="B330" i="39"/>
  <c r="B329" i="39"/>
  <c r="B328" i="39"/>
  <c r="B327" i="39"/>
  <c r="B326" i="39"/>
  <c r="B325" i="39"/>
  <c r="B324" i="39"/>
  <c r="B323" i="39"/>
  <c r="B322" i="39"/>
  <c r="B321" i="39"/>
  <c r="B320" i="39"/>
  <c r="B319" i="39"/>
  <c r="B318" i="39"/>
  <c r="B317" i="39"/>
  <c r="B316" i="39"/>
  <c r="B315" i="39"/>
  <c r="B314" i="39"/>
  <c r="B313" i="39"/>
  <c r="B312" i="39"/>
  <c r="B311" i="39"/>
  <c r="F297" i="39"/>
  <c r="J294" i="39" s="1"/>
  <c r="E297" i="39"/>
  <c r="E334" i="39" s="1"/>
  <c r="D297" i="39"/>
  <c r="D329" i="39" s="1"/>
  <c r="B284" i="39"/>
  <c r="B283" i="39"/>
  <c r="B282" i="39"/>
  <c r="B281" i="39"/>
  <c r="B280" i="39"/>
  <c r="B279" i="39"/>
  <c r="B278" i="39"/>
  <c r="B277" i="39"/>
  <c r="B276" i="39"/>
  <c r="B275" i="39"/>
  <c r="B274" i="39"/>
  <c r="B273" i="39"/>
  <c r="B272" i="39"/>
  <c r="B271" i="39"/>
  <c r="B270" i="39"/>
  <c r="B269" i="39"/>
  <c r="B268" i="39"/>
  <c r="B267" i="39"/>
  <c r="B265" i="39"/>
  <c r="B264" i="39"/>
  <c r="B263" i="39"/>
  <c r="B262" i="39"/>
  <c r="B261" i="39"/>
  <c r="B260" i="39"/>
  <c r="B259" i="39"/>
  <c r="B258" i="39"/>
  <c r="B257" i="39"/>
  <c r="B256" i="39"/>
  <c r="B255" i="39"/>
  <c r="B254" i="39"/>
  <c r="B253" i="39"/>
  <c r="B252" i="39"/>
  <c r="B251" i="39"/>
  <c r="B250" i="39"/>
  <c r="B249" i="39"/>
  <c r="B248" i="39"/>
  <c r="B247" i="39"/>
  <c r="B246" i="39"/>
  <c r="B245" i="39"/>
  <c r="F243" i="39"/>
  <c r="J240" i="39" s="1"/>
  <c r="E243" i="39"/>
  <c r="D243" i="39"/>
  <c r="D260" i="39" s="1"/>
  <c r="AY235" i="39"/>
  <c r="AX235" i="39"/>
  <c r="AW235" i="39"/>
  <c r="AV235" i="39"/>
  <c r="AU235" i="39"/>
  <c r="AT235" i="39"/>
  <c r="AS235" i="39"/>
  <c r="AT227" i="39"/>
  <c r="AW219" i="39"/>
  <c r="AU208" i="39"/>
  <c r="AS208" i="39" s="1"/>
  <c r="AW206" i="39"/>
  <c r="AT202" i="39"/>
  <c r="AY201" i="39"/>
  <c r="AY206" i="39" s="1"/>
  <c r="AV201" i="39"/>
  <c r="AU201" i="39"/>
  <c r="AT195" i="39"/>
  <c r="H180" i="39"/>
  <c r="H179" i="39"/>
  <c r="B179" i="39"/>
  <c r="H178" i="39"/>
  <c r="B178" i="39"/>
  <c r="AU174" i="39"/>
  <c r="H177" i="39"/>
  <c r="B177" i="39"/>
  <c r="H176" i="39"/>
  <c r="B176" i="39"/>
  <c r="AU172" i="39"/>
  <c r="H175" i="39"/>
  <c r="B175" i="39"/>
  <c r="H174" i="39"/>
  <c r="B174" i="39"/>
  <c r="H173" i="39"/>
  <c r="B173" i="39"/>
  <c r="H172" i="39"/>
  <c r="B172" i="39"/>
  <c r="H171" i="39"/>
  <c r="B171" i="39"/>
  <c r="H170" i="39"/>
  <c r="B170" i="39"/>
  <c r="H169" i="39"/>
  <c r="B169" i="39"/>
  <c r="H168" i="39"/>
  <c r="B168" i="39"/>
  <c r="H167" i="39"/>
  <c r="B167" i="39"/>
  <c r="O166" i="39"/>
  <c r="H166" i="39"/>
  <c r="B166" i="39"/>
  <c r="O165" i="39"/>
  <c r="H165" i="39"/>
  <c r="B165" i="39"/>
  <c r="Q164" i="39"/>
  <c r="H164" i="39"/>
  <c r="B164" i="39"/>
  <c r="Q163" i="39"/>
  <c r="H163" i="39"/>
  <c r="B163" i="39"/>
  <c r="Q162" i="39"/>
  <c r="H162" i="39"/>
  <c r="B162" i="39"/>
  <c r="Q161" i="39"/>
  <c r="H161" i="39"/>
  <c r="B161" i="39"/>
  <c r="Q160" i="39"/>
  <c r="H160" i="39"/>
  <c r="B160" i="39"/>
  <c r="Q159" i="39"/>
  <c r="H159" i="39"/>
  <c r="B159" i="39"/>
  <c r="Q158" i="39"/>
  <c r="H158" i="39"/>
  <c r="B158" i="39"/>
  <c r="Q157" i="39"/>
  <c r="H157" i="39"/>
  <c r="B157" i="39"/>
  <c r="H156" i="39"/>
  <c r="B156" i="39"/>
  <c r="H155" i="39"/>
  <c r="B155" i="39"/>
  <c r="H154" i="39"/>
  <c r="B154" i="39"/>
  <c r="O153" i="39"/>
  <c r="H153" i="39"/>
  <c r="B153" i="39"/>
  <c r="O152" i="39"/>
  <c r="H152" i="39"/>
  <c r="B152" i="39"/>
  <c r="Q151" i="39"/>
  <c r="H151" i="39"/>
  <c r="B151" i="39"/>
  <c r="Q150" i="39"/>
  <c r="H150" i="39"/>
  <c r="B150" i="39"/>
  <c r="Q149" i="39"/>
  <c r="H149" i="39"/>
  <c r="B149" i="39"/>
  <c r="Q148" i="39"/>
  <c r="H148" i="39"/>
  <c r="B148" i="39"/>
  <c r="Q147" i="39"/>
  <c r="H147" i="39"/>
  <c r="B147" i="39"/>
  <c r="Q146" i="39"/>
  <c r="H146" i="39"/>
  <c r="B146" i="39"/>
  <c r="Q145" i="39"/>
  <c r="H145" i="39"/>
  <c r="B145" i="39"/>
  <c r="Q144" i="39"/>
  <c r="H144" i="39"/>
  <c r="B144" i="39"/>
  <c r="H143" i="39"/>
  <c r="B143" i="39"/>
  <c r="AQ139" i="39"/>
  <c r="AP139" i="39"/>
  <c r="AO139" i="39"/>
  <c r="AN139" i="39"/>
  <c r="H142" i="39"/>
  <c r="B142" i="39"/>
  <c r="H141" i="39"/>
  <c r="B141" i="39"/>
  <c r="H140" i="39"/>
  <c r="B140" i="39"/>
  <c r="H139" i="39"/>
  <c r="F135" i="39"/>
  <c r="C135" i="39" s="1"/>
  <c r="C155" i="39" s="1"/>
  <c r="E135" i="39"/>
  <c r="E166" i="39" s="1"/>
  <c r="D135" i="39"/>
  <c r="D178" i="39" s="1"/>
  <c r="Q123" i="39"/>
  <c r="P123" i="39"/>
  <c r="O123" i="39"/>
  <c r="N123" i="39"/>
  <c r="L123" i="39"/>
  <c r="K123" i="39"/>
  <c r="J123" i="39"/>
  <c r="I123" i="39"/>
  <c r="H123" i="39"/>
  <c r="G123" i="39"/>
  <c r="F123" i="39"/>
  <c r="E123" i="39"/>
  <c r="D123" i="39"/>
  <c r="C123" i="39"/>
  <c r="Q122" i="39"/>
  <c r="P122" i="39"/>
  <c r="O122" i="39"/>
  <c r="N122" i="39"/>
  <c r="L122" i="39"/>
  <c r="K122" i="39"/>
  <c r="J122" i="39"/>
  <c r="I122" i="39"/>
  <c r="H122" i="39"/>
  <c r="G122" i="39"/>
  <c r="F122" i="39"/>
  <c r="E122" i="39"/>
  <c r="D122" i="39"/>
  <c r="C122" i="39"/>
  <c r="AN120" i="39"/>
  <c r="B115" i="39"/>
  <c r="AF115" i="39" s="1"/>
  <c r="B114" i="39"/>
  <c r="AF114" i="39" s="1"/>
  <c r="B113" i="39"/>
  <c r="AF113" i="39" s="1"/>
  <c r="B112" i="39"/>
  <c r="AF112" i="39" s="1"/>
  <c r="B111" i="39"/>
  <c r="AF111" i="39" s="1"/>
  <c r="B110" i="39"/>
  <c r="AF110" i="39" s="1"/>
  <c r="B109" i="39"/>
  <c r="AF109" i="39" s="1"/>
  <c r="B108" i="39"/>
  <c r="AF108" i="39" s="1"/>
  <c r="B107" i="39"/>
  <c r="AF107" i="39" s="1"/>
  <c r="B106" i="39"/>
  <c r="AF106" i="39" s="1"/>
  <c r="B105" i="39"/>
  <c r="AF105" i="39" s="1"/>
  <c r="B104" i="39"/>
  <c r="AF104" i="39" s="1"/>
  <c r="B103" i="39"/>
  <c r="AF103" i="39" s="1"/>
  <c r="B102" i="39"/>
  <c r="AF102" i="39" s="1"/>
  <c r="B101" i="39"/>
  <c r="AF101" i="39" s="1"/>
  <c r="AN100" i="39"/>
  <c r="B100" i="39"/>
  <c r="AF100" i="39" s="1"/>
  <c r="B99" i="39"/>
  <c r="AF99" i="39" s="1"/>
  <c r="B98" i="39"/>
  <c r="AF98" i="39" s="1"/>
  <c r="B97" i="39"/>
  <c r="AF97" i="39" s="1"/>
  <c r="B96" i="39"/>
  <c r="AF96" i="39" s="1"/>
  <c r="B95" i="39"/>
  <c r="AF95" i="39" s="1"/>
  <c r="B94" i="39"/>
  <c r="AF94" i="39" s="1"/>
  <c r="B93" i="39"/>
  <c r="AF93" i="39" s="1"/>
  <c r="B92" i="39"/>
  <c r="AF92" i="39" s="1"/>
  <c r="B91" i="39"/>
  <c r="AF91" i="39" s="1"/>
  <c r="B90" i="39"/>
  <c r="AF90" i="39" s="1"/>
  <c r="B89" i="39"/>
  <c r="AF89" i="39" s="1"/>
  <c r="B88" i="39"/>
  <c r="AF88" i="39" s="1"/>
  <c r="B87" i="39"/>
  <c r="AF87" i="39" s="1"/>
  <c r="B86" i="39"/>
  <c r="AF86" i="39" s="1"/>
  <c r="B85" i="39"/>
  <c r="AF85" i="39" s="1"/>
  <c r="B84" i="39"/>
  <c r="AF84" i="39" s="1"/>
  <c r="B83" i="39"/>
  <c r="AF83" i="39" s="1"/>
  <c r="B82" i="39"/>
  <c r="AF82" i="39" s="1"/>
  <c r="B81" i="39"/>
  <c r="AF81" i="39" s="1"/>
  <c r="B80" i="39"/>
  <c r="AF80" i="39" s="1"/>
  <c r="B79" i="39"/>
  <c r="AF79" i="39" s="1"/>
  <c r="B78" i="39"/>
  <c r="AF78" i="39" s="1"/>
  <c r="B77" i="39"/>
  <c r="AF77" i="39" s="1"/>
  <c r="F74" i="39"/>
  <c r="E74" i="39"/>
  <c r="E117" i="39" s="1"/>
  <c r="D74" i="39"/>
  <c r="D112" i="39" s="1"/>
  <c r="D68" i="39"/>
  <c r="A68" i="39"/>
  <c r="Q65" i="39"/>
  <c r="P65" i="39"/>
  <c r="O65" i="39"/>
  <c r="N65" i="39"/>
  <c r="L65" i="39"/>
  <c r="K65" i="39"/>
  <c r="J65" i="39"/>
  <c r="I65" i="39"/>
  <c r="H65" i="39"/>
  <c r="G65" i="39"/>
  <c r="F65" i="39"/>
  <c r="E65" i="39"/>
  <c r="D65" i="39"/>
  <c r="C65" i="39"/>
  <c r="Q64" i="39"/>
  <c r="P64" i="39"/>
  <c r="O64" i="39"/>
  <c r="N64" i="39"/>
  <c r="L64" i="39"/>
  <c r="K64" i="39"/>
  <c r="J64" i="39"/>
  <c r="I64" i="39"/>
  <c r="H64" i="39"/>
  <c r="G64" i="39"/>
  <c r="F64" i="39"/>
  <c r="E64" i="39"/>
  <c r="D64" i="39"/>
  <c r="C64" i="39"/>
  <c r="AW63" i="39"/>
  <c r="G63" i="39"/>
  <c r="T62" i="39"/>
  <c r="Q61" i="39"/>
  <c r="T61" i="39"/>
  <c r="H61" i="39"/>
  <c r="Q60" i="39"/>
  <c r="T60" i="39"/>
  <c r="H60" i="39"/>
  <c r="B60" i="39"/>
  <c r="AF60" i="39" s="1"/>
  <c r="Q59" i="39"/>
  <c r="T59" i="39"/>
  <c r="H59" i="39"/>
  <c r="B59" i="39"/>
  <c r="AF59" i="39" s="1"/>
  <c r="Q58" i="39"/>
  <c r="T58" i="39"/>
  <c r="H58" i="39"/>
  <c r="B58" i="39"/>
  <c r="AF58" i="39" s="1"/>
  <c r="Q57" i="39"/>
  <c r="T57" i="39"/>
  <c r="H57" i="39"/>
  <c r="B57" i="39"/>
  <c r="AF57" i="39" s="1"/>
  <c r="Q56" i="39"/>
  <c r="T56" i="39"/>
  <c r="H56" i="39"/>
  <c r="B56" i="39"/>
  <c r="AF56" i="39" s="1"/>
  <c r="Q55" i="39"/>
  <c r="T55" i="39"/>
  <c r="H55" i="39"/>
  <c r="B55" i="39"/>
  <c r="AF55" i="39" s="1"/>
  <c r="Q54" i="39"/>
  <c r="T54" i="39"/>
  <c r="H54" i="39"/>
  <c r="B54" i="39"/>
  <c r="AF54" i="39" s="1"/>
  <c r="Q53" i="39"/>
  <c r="T53" i="39"/>
  <c r="H53" i="39"/>
  <c r="B53" i="39"/>
  <c r="AF53" i="39" s="1"/>
  <c r="Q52" i="39"/>
  <c r="T52" i="39"/>
  <c r="H52" i="39"/>
  <c r="B52" i="39"/>
  <c r="AF52" i="39" s="1"/>
  <c r="Q51" i="39"/>
  <c r="T51" i="39"/>
  <c r="H51" i="39"/>
  <c r="B51" i="39"/>
  <c r="AF51" i="39" s="1"/>
  <c r="Q50" i="39"/>
  <c r="T50" i="39"/>
  <c r="H50" i="39"/>
  <c r="B50" i="39"/>
  <c r="AF50" i="39" s="1"/>
  <c r="AV49" i="39"/>
  <c r="AU49" i="39"/>
  <c r="AT49" i="39"/>
  <c r="Q49" i="39"/>
  <c r="T49" i="39"/>
  <c r="H49" i="39"/>
  <c r="B49" i="39"/>
  <c r="AF49" i="39" s="1"/>
  <c r="AS48" i="39"/>
  <c r="Q48" i="39"/>
  <c r="T48" i="39"/>
  <c r="H48" i="39"/>
  <c r="B48" i="39"/>
  <c r="AF48" i="39" s="1"/>
  <c r="AO47" i="39"/>
  <c r="Q47" i="39"/>
  <c r="T47" i="39"/>
  <c r="H47" i="39"/>
  <c r="B47" i="39"/>
  <c r="AF47" i="39" s="1"/>
  <c r="AO46" i="39"/>
  <c r="Q46" i="39"/>
  <c r="T46" i="39"/>
  <c r="H46" i="39"/>
  <c r="B46" i="39"/>
  <c r="AF46" i="39" s="1"/>
  <c r="AO45" i="39"/>
  <c r="Q45" i="39"/>
  <c r="T45" i="39"/>
  <c r="H45" i="39"/>
  <c r="B45" i="39"/>
  <c r="AF45" i="39" s="1"/>
  <c r="AO44" i="39"/>
  <c r="Q44" i="39"/>
  <c r="T44" i="39"/>
  <c r="H44" i="39"/>
  <c r="B44" i="39"/>
  <c r="AF44" i="39" s="1"/>
  <c r="AO43" i="39"/>
  <c r="Q43" i="39"/>
  <c r="T43" i="39"/>
  <c r="H43" i="39"/>
  <c r="B43" i="39"/>
  <c r="AF43" i="39" s="1"/>
  <c r="AO42" i="39"/>
  <c r="Q42" i="39"/>
  <c r="T42" i="39"/>
  <c r="H42" i="39"/>
  <c r="B42" i="39"/>
  <c r="AF42" i="39" s="1"/>
  <c r="AO41" i="39"/>
  <c r="Q41" i="39"/>
  <c r="T41" i="39"/>
  <c r="H41" i="39"/>
  <c r="B41" i="39"/>
  <c r="AF41" i="39" s="1"/>
  <c r="AO40" i="39"/>
  <c r="Q40" i="39"/>
  <c r="T40" i="39"/>
  <c r="H40" i="39"/>
  <c r="B40" i="39"/>
  <c r="AF40" i="39" s="1"/>
  <c r="AO39" i="39"/>
  <c r="Q39" i="39"/>
  <c r="T39" i="39"/>
  <c r="H39" i="39"/>
  <c r="B39" i="39"/>
  <c r="AF39" i="39" s="1"/>
  <c r="AO38" i="39"/>
  <c r="Q38" i="39"/>
  <c r="T38" i="39"/>
  <c r="H38" i="39"/>
  <c r="B38" i="39"/>
  <c r="AF38" i="39" s="1"/>
  <c r="AO37" i="39"/>
  <c r="Q37" i="39"/>
  <c r="T37" i="39"/>
  <c r="H37" i="39"/>
  <c r="B37" i="39"/>
  <c r="AF37" i="39" s="1"/>
  <c r="AO36" i="39"/>
  <c r="Q36" i="39"/>
  <c r="T36" i="39"/>
  <c r="H36" i="39"/>
  <c r="B36" i="39"/>
  <c r="AF36" i="39" s="1"/>
  <c r="Q35" i="39"/>
  <c r="T35" i="39"/>
  <c r="H35" i="39"/>
  <c r="B35" i="39"/>
  <c r="AF35" i="39" s="1"/>
  <c r="Q34" i="39"/>
  <c r="T34" i="39"/>
  <c r="H34" i="39"/>
  <c r="B34" i="39"/>
  <c r="AF34" i="39" s="1"/>
  <c r="Q33" i="39"/>
  <c r="T33" i="39"/>
  <c r="H33" i="39"/>
  <c r="B33" i="39"/>
  <c r="AF33" i="39" s="1"/>
  <c r="Q32" i="39"/>
  <c r="T32" i="39"/>
  <c r="H32" i="39"/>
  <c r="B32" i="39"/>
  <c r="AF32" i="39" s="1"/>
  <c r="Q31" i="39"/>
  <c r="T31" i="39"/>
  <c r="H31" i="39"/>
  <c r="B31" i="39"/>
  <c r="AF31" i="39" s="1"/>
  <c r="Q30" i="39"/>
  <c r="T30" i="39"/>
  <c r="H30" i="39"/>
  <c r="B30" i="39"/>
  <c r="AF30" i="39" s="1"/>
  <c r="Q29" i="39"/>
  <c r="T29" i="39"/>
  <c r="H29" i="39"/>
  <c r="B29" i="39"/>
  <c r="AF29" i="39" s="1"/>
  <c r="Q28" i="39"/>
  <c r="T28" i="39"/>
  <c r="H28" i="39"/>
  <c r="B28" i="39"/>
  <c r="AF28" i="39" s="1"/>
  <c r="Q27" i="39"/>
  <c r="T27" i="39"/>
  <c r="H27" i="39"/>
  <c r="B27" i="39"/>
  <c r="AF27" i="39" s="1"/>
  <c r="AU26" i="39"/>
  <c r="Q26" i="39"/>
  <c r="T26" i="39"/>
  <c r="H26" i="39"/>
  <c r="B26" i="39"/>
  <c r="AF26" i="39" s="1"/>
  <c r="Q25" i="39"/>
  <c r="T25" i="39"/>
  <c r="H25" i="39"/>
  <c r="B25" i="39"/>
  <c r="AF25" i="39" s="1"/>
  <c r="Q24" i="39"/>
  <c r="T24" i="39"/>
  <c r="H24" i="39"/>
  <c r="B24" i="39"/>
  <c r="AF24" i="39" s="1"/>
  <c r="Q23" i="39"/>
  <c r="T23" i="39"/>
  <c r="H23" i="39"/>
  <c r="B23" i="39"/>
  <c r="AF23" i="39" s="1"/>
  <c r="Q22" i="39"/>
  <c r="T22" i="39"/>
  <c r="H22" i="39"/>
  <c r="B22" i="39"/>
  <c r="AF22" i="39" s="1"/>
  <c r="Q21" i="39"/>
  <c r="T21" i="39"/>
  <c r="H21" i="39"/>
  <c r="B21" i="39"/>
  <c r="AF21" i="39" s="1"/>
  <c r="Q20" i="39"/>
  <c r="T20" i="39"/>
  <c r="H20" i="39"/>
  <c r="T19" i="39"/>
  <c r="T18" i="39"/>
  <c r="T17" i="39"/>
  <c r="T16" i="39"/>
  <c r="F16" i="39"/>
  <c r="C16" i="39" s="1"/>
  <c r="C25" i="39" s="1"/>
  <c r="E16" i="39"/>
  <c r="E33" i="39" s="1"/>
  <c r="D16" i="39"/>
  <c r="D39" i="39" s="1"/>
  <c r="N15" i="39"/>
  <c r="T15" i="39"/>
  <c r="T14" i="39"/>
  <c r="T13" i="39"/>
  <c r="Q12" i="39"/>
  <c r="A10" i="39"/>
  <c r="F6" i="39"/>
  <c r="AY2" i="39"/>
  <c r="AX2" i="39"/>
  <c r="AW2" i="39"/>
  <c r="AV2" i="39"/>
  <c r="AU2" i="39"/>
  <c r="AT2" i="39"/>
  <c r="AS2" i="39"/>
  <c r="AQ2" i="39"/>
  <c r="AP2" i="39"/>
  <c r="AO2" i="39"/>
  <c r="AN2" i="39"/>
  <c r="AL2" i="39"/>
  <c r="AK2" i="39"/>
  <c r="AJ2" i="39"/>
  <c r="AI2" i="39"/>
  <c r="AH2" i="39"/>
  <c r="AF2" i="39"/>
  <c r="Q2" i="39"/>
  <c r="P2" i="39"/>
  <c r="O2" i="39"/>
  <c r="N2" i="39"/>
  <c r="L2" i="39"/>
  <c r="K2" i="39"/>
  <c r="J2" i="39"/>
  <c r="I2" i="39"/>
  <c r="H2" i="39"/>
  <c r="G2" i="39"/>
  <c r="F2" i="39"/>
  <c r="E2" i="39"/>
  <c r="D2" i="39"/>
  <c r="C2" i="39"/>
  <c r="B2" i="39"/>
  <c r="BC1" i="39"/>
  <c r="BB1" i="39"/>
  <c r="AY1" i="39"/>
  <c r="AX1" i="39"/>
  <c r="AW1" i="39"/>
  <c r="AV1" i="39"/>
  <c r="AU1" i="39"/>
  <c r="AT1" i="39"/>
  <c r="AS1" i="39"/>
  <c r="AQ1" i="39"/>
  <c r="AP1" i="39"/>
  <c r="AO1" i="39"/>
  <c r="AN1" i="39"/>
  <c r="AL1" i="39"/>
  <c r="AK1" i="39"/>
  <c r="AJ1" i="39"/>
  <c r="AI1" i="39"/>
  <c r="AH1" i="39"/>
  <c r="AF1" i="39"/>
  <c r="Q1" i="39"/>
  <c r="P1" i="39"/>
  <c r="O1" i="39"/>
  <c r="N1" i="39"/>
  <c r="L1" i="39"/>
  <c r="K1" i="39"/>
  <c r="J1" i="39"/>
  <c r="I1" i="39"/>
  <c r="H1" i="39"/>
  <c r="G1" i="39"/>
  <c r="F1" i="39"/>
  <c r="E1" i="39"/>
  <c r="D1" i="39"/>
  <c r="C1" i="39"/>
  <c r="B1" i="39"/>
  <c r="A1" i="39"/>
  <c r="BC3" i="39" s="1"/>
  <c r="O71" i="39" l="1"/>
  <c r="O16" i="39"/>
  <c r="D62" i="39"/>
  <c r="E78" i="39"/>
  <c r="E80" i="39"/>
  <c r="D109" i="39"/>
  <c r="E100" i="39"/>
  <c r="E68" i="39"/>
  <c r="E116" i="39"/>
  <c r="D55" i="39"/>
  <c r="E453" i="39"/>
  <c r="E557" i="39"/>
  <c r="D78" i="39"/>
  <c r="E62" i="39"/>
  <c r="D115" i="39"/>
  <c r="D657" i="39"/>
  <c r="D103" i="39"/>
  <c r="D116" i="39"/>
  <c r="E522" i="39"/>
  <c r="D645" i="39"/>
  <c r="E55" i="39"/>
  <c r="D94" i="39"/>
  <c r="D647" i="39"/>
  <c r="D129" i="39"/>
  <c r="D665" i="39"/>
  <c r="E129" i="39"/>
  <c r="E87" i="39"/>
  <c r="D100" i="39"/>
  <c r="D113" i="39"/>
  <c r="C62" i="39"/>
  <c r="E89" i="39"/>
  <c r="I7" i="39"/>
  <c r="D84" i="39"/>
  <c r="D96" i="39"/>
  <c r="D108" i="39"/>
  <c r="E108" i="39"/>
  <c r="D180" i="39"/>
  <c r="E81" i="39"/>
  <c r="D157" i="39"/>
  <c r="E167" i="39"/>
  <c r="C37" i="39"/>
  <c r="D82" i="39"/>
  <c r="E93" i="39"/>
  <c r="E101" i="39"/>
  <c r="D111" i="39"/>
  <c r="E146" i="39"/>
  <c r="E157" i="39"/>
  <c r="D37" i="39"/>
  <c r="E94" i="39"/>
  <c r="E113" i="39"/>
  <c r="AU209" i="39"/>
  <c r="AS209" i="39" s="1"/>
  <c r="D85" i="39"/>
  <c r="E95" i="39"/>
  <c r="D104" i="39"/>
  <c r="E37" i="39"/>
  <c r="C35" i="39"/>
  <c r="E114" i="39"/>
  <c r="D642" i="39"/>
  <c r="E332" i="39"/>
  <c r="D140" i="39"/>
  <c r="D144" i="39"/>
  <c r="D171" i="39"/>
  <c r="E226" i="39"/>
  <c r="E218" i="39"/>
  <c r="D143" i="39"/>
  <c r="E207" i="39"/>
  <c r="E222" i="39"/>
  <c r="D141" i="39"/>
  <c r="D267" i="39"/>
  <c r="E199" i="39"/>
  <c r="E206" i="39"/>
  <c r="E195" i="39"/>
  <c r="D602" i="39"/>
  <c r="D160" i="39"/>
  <c r="E171" i="39"/>
  <c r="E198" i="39"/>
  <c r="E382" i="39"/>
  <c r="E141" i="39"/>
  <c r="D179" i="39"/>
  <c r="E215" i="39"/>
  <c r="E227" i="39"/>
  <c r="E194" i="39"/>
  <c r="E230" i="39"/>
  <c r="E219" i="39"/>
  <c r="E210" i="39"/>
  <c r="E179" i="39"/>
  <c r="D291" i="39"/>
  <c r="C551" i="39"/>
  <c r="C519" i="39"/>
  <c r="C508" i="39"/>
  <c r="C525" i="39"/>
  <c r="C518" i="39"/>
  <c r="D551" i="39"/>
  <c r="D518" i="39"/>
  <c r="E551" i="39"/>
  <c r="D607" i="39"/>
  <c r="E518" i="39"/>
  <c r="E526" i="39"/>
  <c r="E542" i="39"/>
  <c r="E607" i="39"/>
  <c r="D174" i="39"/>
  <c r="D573" i="39"/>
  <c r="D586" i="39"/>
  <c r="E547" i="39"/>
  <c r="D592" i="39"/>
  <c r="D525" i="39"/>
  <c r="D535" i="39"/>
  <c r="E582" i="39"/>
  <c r="E174" i="39"/>
  <c r="D507" i="39"/>
  <c r="E528" i="39"/>
  <c r="D609" i="39"/>
  <c r="E180" i="39"/>
  <c r="E291" i="39"/>
  <c r="E507" i="39"/>
  <c r="E529" i="39"/>
  <c r="D587" i="39"/>
  <c r="D615" i="39"/>
  <c r="D632" i="39"/>
  <c r="E211" i="39"/>
  <c r="E539" i="39"/>
  <c r="E517" i="39"/>
  <c r="E594" i="39"/>
  <c r="E535" i="39"/>
  <c r="E536" i="39"/>
  <c r="D553" i="39"/>
  <c r="E143" i="39"/>
  <c r="D153" i="39"/>
  <c r="D271" i="39"/>
  <c r="D288" i="39" s="1"/>
  <c r="C297" i="39"/>
  <c r="C333" i="39" s="1"/>
  <c r="D472" i="39"/>
  <c r="E520" i="39"/>
  <c r="E531" i="39"/>
  <c r="D545" i="39"/>
  <c r="E554" i="39"/>
  <c r="D588" i="39"/>
  <c r="D547" i="39"/>
  <c r="D579" i="39"/>
  <c r="E524" i="39"/>
  <c r="E534" i="39"/>
  <c r="D606" i="39"/>
  <c r="D596" i="39"/>
  <c r="D473" i="39"/>
  <c r="J510" i="39"/>
  <c r="D555" i="39"/>
  <c r="D576" i="39"/>
  <c r="D589" i="39"/>
  <c r="D601" i="39"/>
  <c r="D538" i="39"/>
  <c r="E538" i="39"/>
  <c r="D582" i="39"/>
  <c r="E606" i="39"/>
  <c r="E525" i="39"/>
  <c r="D572" i="39"/>
  <c r="E586" i="39"/>
  <c r="E170" i="39"/>
  <c r="E371" i="39"/>
  <c r="E532" i="39"/>
  <c r="E546" i="39"/>
  <c r="E555" i="39"/>
  <c r="D703" i="39"/>
  <c r="D721" i="39" s="1"/>
  <c r="E703" i="39"/>
  <c r="E720" i="39" s="1"/>
  <c r="C147" i="39"/>
  <c r="E715" i="39"/>
  <c r="D28" i="39"/>
  <c r="E28" i="39"/>
  <c r="E52" i="39"/>
  <c r="C141" i="39"/>
  <c r="C144" i="39"/>
  <c r="D718" i="39"/>
  <c r="C47" i="39"/>
  <c r="E96" i="39"/>
  <c r="E103" i="39"/>
  <c r="E110" i="39"/>
  <c r="C131" i="39"/>
  <c r="D333" i="39"/>
  <c r="C511" i="39"/>
  <c r="C529" i="39"/>
  <c r="E685" i="39"/>
  <c r="D695" i="39"/>
  <c r="D708" i="39"/>
  <c r="E718" i="39"/>
  <c r="D47" i="39"/>
  <c r="D90" i="39"/>
  <c r="D118" i="39"/>
  <c r="C132" i="39"/>
  <c r="E153" i="39"/>
  <c r="E310" i="39"/>
  <c r="E389" i="39"/>
  <c r="D453" i="39"/>
  <c r="C512" i="39"/>
  <c r="D529" i="39"/>
  <c r="C535" i="39"/>
  <c r="D578" i="39"/>
  <c r="D610" i="39"/>
  <c r="E708" i="39"/>
  <c r="E704" i="39"/>
  <c r="C157" i="39"/>
  <c r="D693" i="39"/>
  <c r="C176" i="39"/>
  <c r="E694" i="39"/>
  <c r="D26" i="39"/>
  <c r="C133" i="39"/>
  <c r="D324" i="39"/>
  <c r="E591" i="39"/>
  <c r="D23" i="39"/>
  <c r="D91" i="39"/>
  <c r="C134" i="39"/>
  <c r="D312" i="39"/>
  <c r="D335" i="39"/>
  <c r="E379" i="39"/>
  <c r="E396" i="39" s="1"/>
  <c r="E391" i="39"/>
  <c r="E530" i="39"/>
  <c r="J672" i="39"/>
  <c r="D700" i="39"/>
  <c r="E709" i="39"/>
  <c r="C189" i="39"/>
  <c r="C202" i="39" s="1"/>
  <c r="C179" i="39"/>
  <c r="C143" i="39"/>
  <c r="C164" i="39"/>
  <c r="C160" i="39"/>
  <c r="E692" i="39"/>
  <c r="D52" i="39"/>
  <c r="E684" i="39"/>
  <c r="C171" i="39"/>
  <c r="C153" i="39"/>
  <c r="D685" i="39"/>
  <c r="E90" i="39"/>
  <c r="J132" i="39"/>
  <c r="C149" i="39"/>
  <c r="C158" i="39"/>
  <c r="E378" i="39"/>
  <c r="D687" i="39"/>
  <c r="E104" i="39"/>
  <c r="D530" i="39"/>
  <c r="D548" i="39"/>
  <c r="D651" i="39"/>
  <c r="E23" i="39"/>
  <c r="C45" i="39"/>
  <c r="E91" i="39"/>
  <c r="D99" i="39"/>
  <c r="D105" i="39"/>
  <c r="E112" i="39"/>
  <c r="C154" i="39"/>
  <c r="C163" i="39"/>
  <c r="D325" i="39"/>
  <c r="D343" i="39" s="1"/>
  <c r="C531" i="39"/>
  <c r="C541" i="39"/>
  <c r="C559" i="39" s="1"/>
  <c r="E602" i="39"/>
  <c r="D639" i="39"/>
  <c r="D711" i="39"/>
  <c r="C140" i="39"/>
  <c r="E386" i="39"/>
  <c r="D320" i="39"/>
  <c r="E716" i="39"/>
  <c r="C130" i="39"/>
  <c r="E47" i="39"/>
  <c r="E118" i="39"/>
  <c r="C548" i="39"/>
  <c r="E578" i="39"/>
  <c r="E26" i="39"/>
  <c r="E111" i="39"/>
  <c r="C172" i="39"/>
  <c r="E669" i="39"/>
  <c r="E39" i="39"/>
  <c r="E99" i="39"/>
  <c r="E105" i="39"/>
  <c r="C146" i="39"/>
  <c r="E159" i="39"/>
  <c r="E168" i="39"/>
  <c r="D313" i="39"/>
  <c r="D524" i="39"/>
  <c r="D531" i="39"/>
  <c r="D536" i="39"/>
  <c r="D541" i="39"/>
  <c r="D558" i="39" s="1"/>
  <c r="D653" i="39"/>
  <c r="C399" i="39"/>
  <c r="C428" i="39"/>
  <c r="C409" i="39"/>
  <c r="C421" i="39"/>
  <c r="C432" i="39"/>
  <c r="E277" i="39"/>
  <c r="E269" i="39"/>
  <c r="E261" i="39"/>
  <c r="E262" i="39"/>
  <c r="E284" i="39"/>
  <c r="E276" i="39"/>
  <c r="E248" i="39"/>
  <c r="E247" i="39"/>
  <c r="E255" i="39"/>
  <c r="E268" i="39"/>
  <c r="E274" i="39"/>
  <c r="E254" i="39"/>
  <c r="E282" i="39"/>
  <c r="D443" i="39"/>
  <c r="D429" i="39"/>
  <c r="D412" i="39"/>
  <c r="D446" i="39"/>
  <c r="D421" i="39"/>
  <c r="D449" i="39"/>
  <c r="D435" i="39"/>
  <c r="D399" i="39"/>
  <c r="D441" i="39"/>
  <c r="D447" i="39"/>
  <c r="D415" i="39"/>
  <c r="D448" i="39"/>
  <c r="D434" i="39"/>
  <c r="D428" i="39"/>
  <c r="D422" i="39"/>
  <c r="D411" i="39"/>
  <c r="D410" i="39"/>
  <c r="D439" i="39"/>
  <c r="E449" i="39"/>
  <c r="E435" i="39"/>
  <c r="E399" i="39"/>
  <c r="E432" i="39"/>
  <c r="E441" i="39"/>
  <c r="E423" i="39"/>
  <c r="E447" i="39"/>
  <c r="E439" i="39"/>
  <c r="E421" i="39"/>
  <c r="E448" i="39"/>
  <c r="E428" i="39"/>
  <c r="E411" i="39"/>
  <c r="E415" i="39"/>
  <c r="E427" i="39"/>
  <c r="D430" i="39"/>
  <c r="E263" i="39"/>
  <c r="D438" i="39"/>
  <c r="O34" i="39"/>
  <c r="O60" i="39"/>
  <c r="O44" i="39"/>
  <c r="O50" i="39"/>
  <c r="O55" i="39"/>
  <c r="E497" i="39"/>
  <c r="E477" i="39"/>
  <c r="E496" i="39"/>
  <c r="E485" i="39"/>
  <c r="D56" i="39"/>
  <c r="D36" i="39"/>
  <c r="D32" i="39"/>
  <c r="D20" i="39"/>
  <c r="D48" i="39"/>
  <c r="D24" i="39"/>
  <c r="D61" i="39"/>
  <c r="D29" i="39"/>
  <c r="D53" i="39"/>
  <c r="D40" i="39"/>
  <c r="D22" i="39"/>
  <c r="D58" i="39"/>
  <c r="D38" i="39"/>
  <c r="D46" i="39"/>
  <c r="D44" i="39"/>
  <c r="D63" i="39" s="1"/>
  <c r="D31" i="39"/>
  <c r="D35" i="39"/>
  <c r="D59" i="39"/>
  <c r="E285" i="39"/>
  <c r="D10" i="39"/>
  <c r="E35" i="39"/>
  <c r="E59" i="39"/>
  <c r="E409" i="39"/>
  <c r="E10" i="39"/>
  <c r="E45" i="39"/>
  <c r="E265" i="39"/>
  <c r="E287" i="39"/>
  <c r="D432" i="39"/>
  <c r="E266" i="39"/>
  <c r="E425" i="39"/>
  <c r="O21" i="39"/>
  <c r="D43" i="39"/>
  <c r="E278" i="39"/>
  <c r="D327" i="39"/>
  <c r="E444" i="39"/>
  <c r="D51" i="39"/>
  <c r="E340" i="39"/>
  <c r="E317" i="39"/>
  <c r="E323" i="39"/>
  <c r="E331" i="39"/>
  <c r="E304" i="39"/>
  <c r="E329" i="39"/>
  <c r="D413" i="39"/>
  <c r="D436" i="39"/>
  <c r="C41" i="39"/>
  <c r="D146" i="39"/>
  <c r="D154" i="39"/>
  <c r="E251" i="39"/>
  <c r="D341" i="39"/>
  <c r="E413" i="39"/>
  <c r="D419" i="39"/>
  <c r="E436" i="39"/>
  <c r="D445" i="39"/>
  <c r="E481" i="39"/>
  <c r="D707" i="39"/>
  <c r="D699" i="39"/>
  <c r="D683" i="39"/>
  <c r="D713" i="39"/>
  <c r="D705" i="39"/>
  <c r="D697" i="39"/>
  <c r="D701" i="39"/>
  <c r="D488" i="39"/>
  <c r="D477" i="39"/>
  <c r="D470" i="39"/>
  <c r="D497" i="39"/>
  <c r="D478" i="39"/>
  <c r="D496" i="39"/>
  <c r="D485" i="39"/>
  <c r="D467" i="39"/>
  <c r="D484" i="39"/>
  <c r="D431" i="39"/>
  <c r="O39" i="39"/>
  <c r="E264" i="39"/>
  <c r="D424" i="39"/>
  <c r="O23" i="39"/>
  <c r="O37" i="39"/>
  <c r="E273" i="39"/>
  <c r="D463" i="39"/>
  <c r="D475" i="39"/>
  <c r="D21" i="39"/>
  <c r="E21" i="39"/>
  <c r="E257" i="39"/>
  <c r="D442" i="39"/>
  <c r="D416" i="39"/>
  <c r="O53" i="39"/>
  <c r="E249" i="39"/>
  <c r="E412" i="39"/>
  <c r="D417" i="39"/>
  <c r="D27" i="39"/>
  <c r="E259" i="39"/>
  <c r="D418" i="39"/>
  <c r="O33" i="39"/>
  <c r="E418" i="39"/>
  <c r="J13" i="39"/>
  <c r="D25" i="39"/>
  <c r="O27" i="39"/>
  <c r="D41" i="39"/>
  <c r="O57" i="39"/>
  <c r="C74" i="39"/>
  <c r="C101" i="39" s="1"/>
  <c r="J71" i="39"/>
  <c r="C243" i="39"/>
  <c r="C273" i="39" s="1"/>
  <c r="E260" i="39"/>
  <c r="E270" i="39"/>
  <c r="E280" i="39"/>
  <c r="D309" i="39"/>
  <c r="D319" i="39"/>
  <c r="D382" i="39"/>
  <c r="D386" i="39"/>
  <c r="D393" i="39"/>
  <c r="D395" i="39"/>
  <c r="D384" i="39"/>
  <c r="D381" i="39"/>
  <c r="J402" i="39"/>
  <c r="D414" i="39"/>
  <c r="E445" i="39"/>
  <c r="E471" i="39"/>
  <c r="E575" i="39"/>
  <c r="E588" i="39"/>
  <c r="E596" i="39"/>
  <c r="E603" i="39"/>
  <c r="E579" i="39"/>
  <c r="E604" i="39"/>
  <c r="E589" i="39"/>
  <c r="E609" i="39"/>
  <c r="E714" i="39"/>
  <c r="E683" i="39"/>
  <c r="E711" i="39"/>
  <c r="E680" i="39"/>
  <c r="E712" i="39"/>
  <c r="E697" i="39"/>
  <c r="E705" i="39"/>
  <c r="E690" i="39"/>
  <c r="E681" i="39"/>
  <c r="E695" i="39"/>
  <c r="E689" i="39"/>
  <c r="E710" i="39"/>
  <c r="E253" i="39"/>
  <c r="E281" i="39"/>
  <c r="E272" i="39"/>
  <c r="E484" i="39"/>
  <c r="E237" i="39"/>
  <c r="E431" i="39"/>
  <c r="D409" i="39"/>
  <c r="E424" i="39"/>
  <c r="E27" i="39"/>
  <c r="E32" i="39"/>
  <c r="E20" i="39"/>
  <c r="E44" i="39"/>
  <c r="E63" i="39" s="1"/>
  <c r="E61" i="39"/>
  <c r="E29" i="39"/>
  <c r="E42" i="39"/>
  <c r="E24" i="39"/>
  <c r="E46" i="39"/>
  <c r="E36" i="39"/>
  <c r="E53" i="39"/>
  <c r="E40" i="39"/>
  <c r="E22" i="39"/>
  <c r="E58" i="39"/>
  <c r="E38" i="39"/>
  <c r="E48" i="39"/>
  <c r="E34" i="39"/>
  <c r="E50" i="39"/>
  <c r="E56" i="39"/>
  <c r="C56" i="39"/>
  <c r="C15" i="39"/>
  <c r="C29" i="39"/>
  <c r="D425" i="39"/>
  <c r="E465" i="39"/>
  <c r="D503" i="39"/>
  <c r="E258" i="39"/>
  <c r="E416" i="39"/>
  <c r="C17" i="39"/>
  <c r="D426" i="39"/>
  <c r="D444" i="39"/>
  <c r="D490" i="39"/>
  <c r="E43" i="39"/>
  <c r="E60" i="39"/>
  <c r="D170" i="39"/>
  <c r="D162" i="39"/>
  <c r="D159" i="39"/>
  <c r="D142" i="39"/>
  <c r="D145" i="39"/>
  <c r="D147" i="39"/>
  <c r="D161" i="39"/>
  <c r="D152" i="39"/>
  <c r="D169" i="39"/>
  <c r="D172" i="39"/>
  <c r="D158" i="39"/>
  <c r="D167" i="39"/>
  <c r="E250" i="39"/>
  <c r="D340" i="39"/>
  <c r="D332" i="39"/>
  <c r="D302" i="39"/>
  <c r="D339" i="39"/>
  <c r="D317" i="39"/>
  <c r="D305" i="39"/>
  <c r="D323" i="39"/>
  <c r="D303" i="39"/>
  <c r="D321" i="39"/>
  <c r="D337" i="39"/>
  <c r="D316" i="39"/>
  <c r="D304" i="39"/>
  <c r="D336" i="39"/>
  <c r="D315" i="39"/>
  <c r="D301" i="39"/>
  <c r="D480" i="39"/>
  <c r="E318" i="39"/>
  <c r="D427" i="39"/>
  <c r="E25" i="39"/>
  <c r="C39" i="39"/>
  <c r="E41" i="39"/>
  <c r="D285" i="39"/>
  <c r="D269" i="39"/>
  <c r="D262" i="39"/>
  <c r="E252" i="39"/>
  <c r="D310" i="39"/>
  <c r="E319" i="39"/>
  <c r="E377" i="39"/>
  <c r="E364" i="39"/>
  <c r="E394" i="39"/>
  <c r="E393" i="39"/>
  <c r="E360" i="39"/>
  <c r="E375" i="39"/>
  <c r="E384" i="39"/>
  <c r="E376" i="39"/>
  <c r="E414" i="39"/>
  <c r="E420" i="39"/>
  <c r="E429" i="39"/>
  <c r="D437" i="39"/>
  <c r="D482" i="39"/>
  <c r="D494" i="39"/>
  <c r="C567" i="39"/>
  <c r="C570" i="39" s="1"/>
  <c r="J564" i="39"/>
  <c r="E161" i="39"/>
  <c r="E172" i="39"/>
  <c r="E181" i="39"/>
  <c r="C136" i="39"/>
  <c r="E142" i="39"/>
  <c r="E165" i="39"/>
  <c r="C177" i="39"/>
  <c r="E85" i="39"/>
  <c r="D102" i="39"/>
  <c r="D121" i="39" s="1"/>
  <c r="D107" i="39"/>
  <c r="D117" i="39"/>
  <c r="C137" i="39"/>
  <c r="D521" i="39"/>
  <c r="D537" i="39"/>
  <c r="C550" i="39"/>
  <c r="E202" i="39"/>
  <c r="E223" i="39"/>
  <c r="C169" i="39"/>
  <c r="Q16" i="39"/>
  <c r="E102" i="39"/>
  <c r="E107" i="39"/>
  <c r="C138" i="39"/>
  <c r="C145" i="39"/>
  <c r="E152" i="39"/>
  <c r="C173" i="39"/>
  <c r="E521" i="39"/>
  <c r="C527" i="39"/>
  <c r="E537" i="39"/>
  <c r="E543" i="39"/>
  <c r="D597" i="39"/>
  <c r="D635" i="39"/>
  <c r="D660" i="39"/>
  <c r="E158" i="39"/>
  <c r="C526" i="39"/>
  <c r="E139" i="39"/>
  <c r="C148" i="39"/>
  <c r="C156" i="39"/>
  <c r="C159" i="39"/>
  <c r="C162" i="39"/>
  <c r="C170" i="39"/>
  <c r="E173" i="39"/>
  <c r="C514" i="39"/>
  <c r="D528" i="39"/>
  <c r="C534" i="39"/>
  <c r="D575" i="39"/>
  <c r="D581" i="39"/>
  <c r="D637" i="39"/>
  <c r="E203" i="39"/>
  <c r="E214" i="39"/>
  <c r="E144" i="39"/>
  <c r="E154" i="39"/>
  <c r="D81" i="39"/>
  <c r="D93" i="39"/>
  <c r="D98" i="39"/>
  <c r="C129" i="39"/>
  <c r="E145" i="39"/>
  <c r="E156" i="39"/>
  <c r="C178" i="39"/>
  <c r="C515" i="39"/>
  <c r="C522" i="39"/>
  <c r="D534" i="39"/>
  <c r="C544" i="39"/>
  <c r="D591" i="39"/>
  <c r="W68" i="39"/>
  <c r="Y67" i="39" s="1"/>
  <c r="N16" i="39"/>
  <c r="D231" i="39"/>
  <c r="D195" i="39"/>
  <c r="D199" i="39"/>
  <c r="D203" i="39"/>
  <c r="D207" i="39"/>
  <c r="D211" i="39"/>
  <c r="D215" i="39"/>
  <c r="D219" i="39"/>
  <c r="D223" i="39"/>
  <c r="D227" i="39"/>
  <c r="E231" i="39"/>
  <c r="D232" i="39"/>
  <c r="E232" i="39"/>
  <c r="E196" i="39"/>
  <c r="E200" i="39"/>
  <c r="E204" i="39"/>
  <c r="E208" i="39"/>
  <c r="E212" i="39"/>
  <c r="E216" i="39"/>
  <c r="E220" i="39"/>
  <c r="E224" i="39"/>
  <c r="E228" i="39"/>
  <c r="D233" i="39"/>
  <c r="D204" i="39"/>
  <c r="D183" i="39"/>
  <c r="E233" i="39"/>
  <c r="D224" i="39"/>
  <c r="E183" i="39"/>
  <c r="D208" i="39"/>
  <c r="D193" i="39"/>
  <c r="D197" i="39"/>
  <c r="D201" i="39"/>
  <c r="D205" i="39"/>
  <c r="D209" i="39"/>
  <c r="D213" i="39"/>
  <c r="D217" i="39"/>
  <c r="D221" i="39"/>
  <c r="D225" i="39"/>
  <c r="D229" i="39"/>
  <c r="D216" i="39"/>
  <c r="E193" i="39"/>
  <c r="E197" i="39"/>
  <c r="E201" i="39"/>
  <c r="E205" i="39"/>
  <c r="E209" i="39"/>
  <c r="E213" i="39"/>
  <c r="E217" i="39"/>
  <c r="E221" i="39"/>
  <c r="E225" i="39"/>
  <c r="D228" i="39"/>
  <c r="D196" i="39"/>
  <c r="D200" i="39"/>
  <c r="D220" i="39"/>
  <c r="D212" i="39"/>
  <c r="D194" i="39"/>
  <c r="D198" i="39"/>
  <c r="D202" i="39"/>
  <c r="D206" i="39"/>
  <c r="D210" i="39"/>
  <c r="D214" i="39"/>
  <c r="D218" i="39"/>
  <c r="D222" i="39"/>
  <c r="D226" i="39"/>
  <c r="O61" i="39"/>
  <c r="O26" i="39"/>
  <c r="O59" i="39"/>
  <c r="N62" i="39"/>
  <c r="O42" i="39"/>
  <c r="O25" i="39"/>
  <c r="O40" i="39"/>
  <c r="O30" i="39"/>
  <c r="O24" i="39"/>
  <c r="C621" i="39"/>
  <c r="J618" i="39"/>
  <c r="O45" i="39"/>
  <c r="Q71" i="39"/>
  <c r="O20" i="39"/>
  <c r="O52" i="39"/>
  <c r="D263" i="39"/>
  <c r="D259" i="39"/>
  <c r="D255" i="39"/>
  <c r="D251" i="39"/>
  <c r="D247" i="39"/>
  <c r="D258" i="39"/>
  <c r="D248" i="39"/>
  <c r="D282" i="39"/>
  <c r="D265" i="39"/>
  <c r="D283" i="39"/>
  <c r="D280" i="39"/>
  <c r="D277" i="39"/>
  <c r="D274" i="39"/>
  <c r="D249" i="39"/>
  <c r="D286" i="39"/>
  <c r="D284" i="39"/>
  <c r="D250" i="39"/>
  <c r="D237" i="39"/>
  <c r="D278" i="39"/>
  <c r="D261" i="39"/>
  <c r="D254" i="39"/>
  <c r="D252" i="39"/>
  <c r="D276" i="39"/>
  <c r="D272" i="39"/>
  <c r="D270" i="39"/>
  <c r="D268" i="39"/>
  <c r="D266" i="39"/>
  <c r="D257" i="39"/>
  <c r="D275" i="39"/>
  <c r="D273" i="39"/>
  <c r="D264" i="39"/>
  <c r="D253" i="39"/>
  <c r="D279" i="39"/>
  <c r="D287" i="39"/>
  <c r="D256" i="39"/>
  <c r="O49" i="39"/>
  <c r="E629" i="39"/>
  <c r="E639" i="39"/>
  <c r="E640" i="39"/>
  <c r="E626" i="39"/>
  <c r="E650" i="39"/>
  <c r="E645" i="39"/>
  <c r="E628" i="39"/>
  <c r="E661" i="39"/>
  <c r="E656" i="39"/>
  <c r="E641" i="39"/>
  <c r="E636" i="39"/>
  <c r="E615" i="39"/>
  <c r="E648" i="39"/>
  <c r="E663" i="39"/>
  <c r="E646" i="39"/>
  <c r="E644" i="39"/>
  <c r="E642" i="39"/>
  <c r="E638" i="39"/>
  <c r="E630" i="39"/>
  <c r="E633" i="39"/>
  <c r="E665" i="39"/>
  <c r="E660" i="39"/>
  <c r="E654" i="39"/>
  <c r="E659" i="39"/>
  <c r="E643" i="39"/>
  <c r="E631" i="39"/>
  <c r="E652" i="39"/>
  <c r="E627" i="39"/>
  <c r="E635" i="39"/>
  <c r="E649" i="39"/>
  <c r="E653" i="39"/>
  <c r="E651" i="39"/>
  <c r="E632" i="39"/>
  <c r="E657" i="39"/>
  <c r="E662" i="39"/>
  <c r="E637" i="39"/>
  <c r="E647" i="39"/>
  <c r="E634" i="39"/>
  <c r="E625" i="39"/>
  <c r="O32" i="39"/>
  <c r="O29" i="39"/>
  <c r="O47" i="39"/>
  <c r="O36" i="39"/>
  <c r="O54" i="39"/>
  <c r="O56" i="39"/>
  <c r="C117" i="39"/>
  <c r="C110" i="39"/>
  <c r="C105" i="39"/>
  <c r="C102" i="39"/>
  <c r="C99" i="39"/>
  <c r="C75" i="39"/>
  <c r="C60" i="39"/>
  <c r="C46" i="39"/>
  <c r="C42" i="39"/>
  <c r="C38" i="39"/>
  <c r="C57" i="39"/>
  <c r="C36" i="39"/>
  <c r="C23" i="39"/>
  <c r="C18" i="39"/>
  <c r="C13" i="39"/>
  <c r="C49" i="39"/>
  <c r="C54" i="39"/>
  <c r="C33" i="39"/>
  <c r="C30" i="39"/>
  <c r="C27" i="39"/>
  <c r="C59" i="39"/>
  <c r="C52" i="39"/>
  <c r="C40" i="39"/>
  <c r="C24" i="39"/>
  <c r="C58" i="39"/>
  <c r="C55" i="39"/>
  <c r="C21" i="39"/>
  <c r="C61" i="39"/>
  <c r="C28" i="39"/>
  <c r="C22" i="39"/>
  <c r="C12" i="39"/>
  <c r="C10" i="39"/>
  <c r="C53" i="39"/>
  <c r="C51" i="39"/>
  <c r="C50" i="39"/>
  <c r="C44" i="39"/>
  <c r="C63" i="39" s="1"/>
  <c r="C43" i="39"/>
  <c r="C14" i="39"/>
  <c r="C32" i="39"/>
  <c r="C20" i="39"/>
  <c r="C11" i="39"/>
  <c r="C31" i="39"/>
  <c r="C48" i="39"/>
  <c r="C26" i="39"/>
  <c r="O28" i="39"/>
  <c r="C34" i="39"/>
  <c r="O38" i="39"/>
  <c r="O46" i="39"/>
  <c r="O58" i="39"/>
  <c r="N71" i="39"/>
  <c r="D281" i="39"/>
  <c r="C436" i="39"/>
  <c r="C426" i="39"/>
  <c r="C443" i="39"/>
  <c r="C414" i="39"/>
  <c r="C401" i="39"/>
  <c r="C427" i="39"/>
  <c r="C424" i="39"/>
  <c r="C415" i="39"/>
  <c r="C438" i="39"/>
  <c r="C430" i="39"/>
  <c r="C419" i="39"/>
  <c r="C410" i="39"/>
  <c r="C408" i="39"/>
  <c r="C448" i="39"/>
  <c r="C434" i="39"/>
  <c r="C447" i="39"/>
  <c r="C445" i="39"/>
  <c r="C404" i="39"/>
  <c r="C429" i="39"/>
  <c r="C406" i="39"/>
  <c r="C449" i="39"/>
  <c r="C435" i="39"/>
  <c r="C437" i="39"/>
  <c r="C439" i="39"/>
  <c r="C420" i="39"/>
  <c r="C402" i="39"/>
  <c r="C400" i="39"/>
  <c r="C423" i="39"/>
  <c r="C418" i="39"/>
  <c r="C425" i="39"/>
  <c r="C413" i="39"/>
  <c r="C411" i="39"/>
  <c r="C440" i="39"/>
  <c r="C417" i="39"/>
  <c r="C444" i="39"/>
  <c r="C403" i="39"/>
  <c r="C442" i="39"/>
  <c r="C407" i="39"/>
  <c r="C441" i="39"/>
  <c r="C422" i="39"/>
  <c r="C446" i="39"/>
  <c r="C416" i="39"/>
  <c r="C412" i="39"/>
  <c r="C433" i="39"/>
  <c r="C692" i="39"/>
  <c r="C688" i="39"/>
  <c r="C680" i="39"/>
  <c r="C670" i="39"/>
  <c r="C714" i="39"/>
  <c r="C710" i="39"/>
  <c r="C706" i="39"/>
  <c r="C702" i="39"/>
  <c r="C698" i="39"/>
  <c r="C681" i="39"/>
  <c r="C674" i="39"/>
  <c r="C718" i="39"/>
  <c r="C715" i="39"/>
  <c r="C711" i="39"/>
  <c r="C707" i="39"/>
  <c r="C703" i="39"/>
  <c r="C699" i="39"/>
  <c r="C696" i="39"/>
  <c r="C683" i="39"/>
  <c r="C704" i="39"/>
  <c r="C717" i="39"/>
  <c r="C691" i="39"/>
  <c r="C690" i="39"/>
  <c r="C679" i="39"/>
  <c r="C719" i="39"/>
  <c r="C716" i="39"/>
  <c r="C669" i="39"/>
  <c r="C697" i="39"/>
  <c r="C682" i="39"/>
  <c r="C705" i="39"/>
  <c r="C676" i="39"/>
  <c r="C685" i="39"/>
  <c r="C700" i="39"/>
  <c r="C687" i="39"/>
  <c r="C713" i="39"/>
  <c r="C678" i="39"/>
  <c r="C694" i="39"/>
  <c r="C686" i="39"/>
  <c r="C689" i="39"/>
  <c r="C708" i="39"/>
  <c r="C693" i="39"/>
  <c r="C712" i="39"/>
  <c r="C684" i="39"/>
  <c r="C672" i="39"/>
  <c r="C701" i="39"/>
  <c r="C671" i="39"/>
  <c r="C677" i="39"/>
  <c r="C709" i="39"/>
  <c r="C695" i="39"/>
  <c r="C19" i="39"/>
  <c r="O22" i="39"/>
  <c r="O43" i="39"/>
  <c r="O51" i="39"/>
  <c r="C100" i="39"/>
  <c r="C431" i="39"/>
  <c r="E655" i="39"/>
  <c r="E658" i="39"/>
  <c r="D377" i="39"/>
  <c r="D360" i="39"/>
  <c r="D389" i="39"/>
  <c r="O35" i="39"/>
  <c r="O41" i="39"/>
  <c r="O31" i="39"/>
  <c r="O48" i="39"/>
  <c r="E341" i="39"/>
  <c r="E309" i="39"/>
  <c r="E307" i="39"/>
  <c r="E305" i="39"/>
  <c r="E303" i="39"/>
  <c r="E301" i="39"/>
  <c r="E336" i="39"/>
  <c r="E333" i="39"/>
  <c r="E330" i="39"/>
  <c r="E316" i="39"/>
  <c r="E339" i="39"/>
  <c r="E313" i="39"/>
  <c r="E311" i="39"/>
  <c r="E328" i="39"/>
  <c r="E321" i="39"/>
  <c r="E306" i="39"/>
  <c r="E338" i="39"/>
  <c r="E315" i="39"/>
  <c r="E337" i="39"/>
  <c r="E324" i="39"/>
  <c r="E322" i="39"/>
  <c r="E326" i="39"/>
  <c r="E335" i="39"/>
  <c r="E320" i="39"/>
  <c r="E302" i="39"/>
  <c r="E308" i="39"/>
  <c r="D394" i="39"/>
  <c r="D391" i="39"/>
  <c r="D387" i="39"/>
  <c r="D383" i="39"/>
  <c r="D379" i="39"/>
  <c r="D375" i="39"/>
  <c r="D371" i="39"/>
  <c r="D365" i="39"/>
  <c r="D368" i="39"/>
  <c r="D372" i="39"/>
  <c r="D369" i="39"/>
  <c r="D376" i="39"/>
  <c r="D373" i="39"/>
  <c r="D345" i="39"/>
  <c r="D366" i="39"/>
  <c r="D361" i="39"/>
  <c r="D385" i="39"/>
  <c r="D392" i="39"/>
  <c r="D364" i="39"/>
  <c r="D374" i="39"/>
  <c r="D390" i="39"/>
  <c r="D362" i="39"/>
  <c r="D363" i="39"/>
  <c r="D359" i="39"/>
  <c r="D357" i="39"/>
  <c r="D355" i="39"/>
  <c r="D388" i="39"/>
  <c r="D370" i="39"/>
  <c r="D358" i="39"/>
  <c r="D367" i="39"/>
  <c r="D380" i="39"/>
  <c r="E312" i="39"/>
  <c r="E314" i="39"/>
  <c r="E325" i="39"/>
  <c r="E327" i="39"/>
  <c r="E368" i="39"/>
  <c r="E362" i="39"/>
  <c r="E358" i="39"/>
  <c r="E345" i="39"/>
  <c r="E387" i="39"/>
  <c r="E366" i="39"/>
  <c r="E361" i="39"/>
  <c r="E390" i="39"/>
  <c r="E356" i="39"/>
  <c r="E395" i="39"/>
  <c r="E388" i="39"/>
  <c r="E374" i="39"/>
  <c r="E372" i="39"/>
  <c r="E383" i="39"/>
  <c r="E381" i="39"/>
  <c r="E359" i="39"/>
  <c r="E357" i="39"/>
  <c r="E355" i="39"/>
  <c r="E363" i="39"/>
  <c r="E365" i="39"/>
  <c r="E370" i="39"/>
  <c r="E380" i="39"/>
  <c r="E367" i="39"/>
  <c r="E385" i="39"/>
  <c r="E392" i="39"/>
  <c r="J348" i="39"/>
  <c r="C351" i="39"/>
  <c r="D356" i="39"/>
  <c r="E373" i="39"/>
  <c r="E31" i="39"/>
  <c r="D34" i="39"/>
  <c r="D45" i="39"/>
  <c r="D50" i="39"/>
  <c r="D176" i="39"/>
  <c r="D175" i="39"/>
  <c r="D163" i="39"/>
  <c r="D148" i="39"/>
  <c r="D181" i="39"/>
  <c r="D168" i="39"/>
  <c r="D166" i="39"/>
  <c r="D165" i="39"/>
  <c r="D150" i="39"/>
  <c r="D155" i="39"/>
  <c r="D151" i="39"/>
  <c r="D164" i="39"/>
  <c r="D149" i="39"/>
  <c r="D139" i="39"/>
  <c r="E464" i="39"/>
  <c r="E502" i="39"/>
  <c r="E499" i="39"/>
  <c r="E495" i="39"/>
  <c r="E491" i="39"/>
  <c r="E487" i="39"/>
  <c r="E483" i="39"/>
  <c r="E479" i="39"/>
  <c r="E475" i="39"/>
  <c r="E467" i="39"/>
  <c r="E474" i="39"/>
  <c r="E468" i="39"/>
  <c r="E498" i="39"/>
  <c r="E501" i="39"/>
  <c r="E463" i="39"/>
  <c r="E493" i="39"/>
  <c r="E469" i="39"/>
  <c r="E486" i="39"/>
  <c r="E492" i="39"/>
  <c r="E488" i="39"/>
  <c r="E500" i="39"/>
  <c r="E494" i="39"/>
  <c r="E482" i="39"/>
  <c r="E480" i="39"/>
  <c r="E470" i="39"/>
  <c r="E478" i="39"/>
  <c r="E472" i="39"/>
  <c r="E490" i="39"/>
  <c r="E476" i="39"/>
  <c r="E466" i="39"/>
  <c r="D60" i="39"/>
  <c r="D57" i="39"/>
  <c r="D54" i="39"/>
  <c r="D30" i="39"/>
  <c r="D49" i="39"/>
  <c r="D114" i="39"/>
  <c r="D87" i="39"/>
  <c r="D110" i="39"/>
  <c r="D101" i="39"/>
  <c r="D92" i="39"/>
  <c r="D79" i="39"/>
  <c r="D106" i="39"/>
  <c r="D97" i="39"/>
  <c r="D88" i="39"/>
  <c r="D83" i="39"/>
  <c r="D86" i="39"/>
  <c r="D173" i="39"/>
  <c r="E489" i="39"/>
  <c r="E503" i="39"/>
  <c r="E57" i="39"/>
  <c r="E54" i="39"/>
  <c r="E51" i="39"/>
  <c r="E30" i="39"/>
  <c r="D33" i="39"/>
  <c r="D42" i="39"/>
  <c r="E49" i="39"/>
  <c r="E109" i="39"/>
  <c r="E98" i="39"/>
  <c r="E82" i="39"/>
  <c r="E92" i="39"/>
  <c r="E79" i="39"/>
  <c r="E106" i="39"/>
  <c r="E97" i="39"/>
  <c r="E88" i="39"/>
  <c r="E115" i="39"/>
  <c r="E84" i="39"/>
  <c r="D80" i="39"/>
  <c r="E83" i="39"/>
  <c r="E86" i="39"/>
  <c r="D89" i="39"/>
  <c r="D95" i="39"/>
  <c r="D156" i="39"/>
  <c r="D177" i="39"/>
  <c r="E178" i="39"/>
  <c r="E177" i="39"/>
  <c r="E150" i="39"/>
  <c r="E160" i="39"/>
  <c r="E140" i="39"/>
  <c r="E147" i="39"/>
  <c r="E148" i="39"/>
  <c r="E162" i="39"/>
  <c r="E163" i="39"/>
  <c r="E169" i="39"/>
  <c r="E176" i="39"/>
  <c r="C459" i="39"/>
  <c r="J456" i="39"/>
  <c r="C174" i="39"/>
  <c r="C151" i="39"/>
  <c r="C142" i="39"/>
  <c r="C180" i="39"/>
  <c r="C161" i="39"/>
  <c r="E149" i="39"/>
  <c r="C150" i="39"/>
  <c r="E164" i="39"/>
  <c r="C165" i="39"/>
  <c r="C166" i="39"/>
  <c r="C168" i="39"/>
  <c r="C175" i="39"/>
  <c r="C181" i="39"/>
  <c r="D667" i="39"/>
  <c r="D666" i="39"/>
  <c r="C139" i="39"/>
  <c r="E151" i="39"/>
  <c r="C152" i="39"/>
  <c r="E155" i="39"/>
  <c r="C167" i="39"/>
  <c r="E175" i="39"/>
  <c r="E286" i="39"/>
  <c r="E283" i="39"/>
  <c r="E279" i="39"/>
  <c r="E275" i="39"/>
  <c r="E271" i="39"/>
  <c r="E267" i="39"/>
  <c r="E256" i="39"/>
  <c r="D338" i="39"/>
  <c r="D334" i="39"/>
  <c r="D330" i="39"/>
  <c r="D326" i="39"/>
  <c r="D322" i="39"/>
  <c r="D318" i="39"/>
  <c r="D314" i="39"/>
  <c r="D308" i="39"/>
  <c r="D306" i="39"/>
  <c r="D311" i="39"/>
  <c r="D307" i="39"/>
  <c r="D328" i="39"/>
  <c r="D331" i="39"/>
  <c r="D662" i="39"/>
  <c r="D658" i="39"/>
  <c r="D654" i="39"/>
  <c r="D650" i="39"/>
  <c r="D646" i="39"/>
  <c r="D631" i="39"/>
  <c r="D629" i="39"/>
  <c r="D663" i="39"/>
  <c r="D634" i="39"/>
  <c r="D627" i="39"/>
  <c r="D655" i="39"/>
  <c r="D640" i="39"/>
  <c r="D630" i="39"/>
  <c r="D626" i="39"/>
  <c r="D643" i="39"/>
  <c r="D638" i="39"/>
  <c r="D636" i="39"/>
  <c r="D648" i="39"/>
  <c r="D628" i="39"/>
  <c r="D661" i="39"/>
  <c r="D644" i="39"/>
  <c r="D656" i="39"/>
  <c r="D652" i="39"/>
  <c r="D641" i="39"/>
  <c r="D633" i="39"/>
  <c r="D659" i="39"/>
  <c r="D625" i="39"/>
  <c r="D664" i="39"/>
  <c r="C555" i="39"/>
  <c r="C538" i="39"/>
  <c r="C539" i="39"/>
  <c r="C510" i="39"/>
  <c r="C549" i="39"/>
  <c r="C546" i="39"/>
  <c r="C543" i="39"/>
  <c r="C532" i="39"/>
  <c r="C516" i="39"/>
  <c r="C552" i="39"/>
  <c r="C540" i="39"/>
  <c r="C553" i="39"/>
  <c r="C507" i="39"/>
  <c r="C523" i="39"/>
  <c r="C520" i="39"/>
  <c r="C517" i="39"/>
  <c r="C533" i="39"/>
  <c r="C530" i="39"/>
  <c r="C524" i="39"/>
  <c r="C557" i="39"/>
  <c r="C509" i="39"/>
  <c r="C554" i="39"/>
  <c r="C542" i="39"/>
  <c r="C537" i="39"/>
  <c r="C521" i="39"/>
  <c r="C528" i="39"/>
  <c r="C536" i="39"/>
  <c r="C545" i="39"/>
  <c r="C547" i="39"/>
  <c r="C556" i="39"/>
  <c r="D464" i="39"/>
  <c r="D502" i="39"/>
  <c r="D499" i="39"/>
  <c r="D495" i="39"/>
  <c r="D491" i="39"/>
  <c r="D487" i="39"/>
  <c r="D483" i="39"/>
  <c r="D479" i="39"/>
  <c r="D492" i="39"/>
  <c r="D489" i="39"/>
  <c r="D486" i="39"/>
  <c r="D471" i="39"/>
  <c r="D465" i="39"/>
  <c r="D474" i="39"/>
  <c r="D468" i="39"/>
  <c r="D498" i="39"/>
  <c r="D500" i="39"/>
  <c r="D481" i="39"/>
  <c r="D476" i="39"/>
  <c r="D466" i="39"/>
  <c r="D493" i="39"/>
  <c r="D469" i="39"/>
  <c r="D539" i="39"/>
  <c r="D549" i="39"/>
  <c r="D546" i="39"/>
  <c r="D543" i="39"/>
  <c r="D532" i="39"/>
  <c r="D552" i="39"/>
  <c r="D540" i="39"/>
  <c r="D527" i="39"/>
  <c r="D523" i="39"/>
  <c r="D519" i="39"/>
  <c r="D520" i="39"/>
  <c r="D517" i="39"/>
  <c r="D533" i="39"/>
  <c r="D544" i="39"/>
  <c r="D526" i="39"/>
  <c r="D557" i="39"/>
  <c r="D554" i="39"/>
  <c r="D542" i="39"/>
  <c r="D550" i="39"/>
  <c r="D522" i="39"/>
  <c r="D714" i="39"/>
  <c r="D710" i="39"/>
  <c r="D706" i="39"/>
  <c r="D702" i="39"/>
  <c r="D698" i="39"/>
  <c r="D681" i="39"/>
  <c r="D691" i="39"/>
  <c r="D686" i="39"/>
  <c r="D682" i="39"/>
  <c r="D694" i="39"/>
  <c r="D689" i="39"/>
  <c r="D680" i="39"/>
  <c r="D688" i="39"/>
  <c r="D712" i="39"/>
  <c r="D684" i="39"/>
  <c r="D717" i="39"/>
  <c r="D715" i="39"/>
  <c r="D704" i="39"/>
  <c r="D690" i="39"/>
  <c r="D679" i="39"/>
  <c r="D696" i="39"/>
  <c r="D719" i="39"/>
  <c r="D692" i="39"/>
  <c r="D716" i="39"/>
  <c r="D669" i="39"/>
  <c r="E446" i="39"/>
  <c r="E442" i="39"/>
  <c r="E438" i="39"/>
  <c r="E434" i="39"/>
  <c r="E430" i="39"/>
  <c r="E426" i="39"/>
  <c r="E422" i="39"/>
  <c r="E433" i="39"/>
  <c r="E440" i="39"/>
  <c r="E417" i="39"/>
  <c r="E410" i="39"/>
  <c r="E419" i="39"/>
  <c r="E443" i="39"/>
  <c r="D440" i="39"/>
  <c r="D420" i="39"/>
  <c r="D423" i="39"/>
  <c r="D433" i="39"/>
  <c r="D583" i="39"/>
  <c r="D611" i="39"/>
  <c r="D603" i="39"/>
  <c r="D593" i="39"/>
  <c r="D590" i="39"/>
  <c r="D604" i="39"/>
  <c r="D594" i="39"/>
  <c r="D605" i="39"/>
  <c r="D561" i="39"/>
  <c r="D600" i="39"/>
  <c r="D595" i="39"/>
  <c r="D577" i="39"/>
  <c r="D574" i="39"/>
  <c r="D571" i="39"/>
  <c r="D608" i="39"/>
  <c r="D585" i="39"/>
  <c r="D580" i="39"/>
  <c r="D584" i="39"/>
  <c r="D599" i="39"/>
  <c r="E605" i="39"/>
  <c r="E601" i="39"/>
  <c r="E597" i="39"/>
  <c r="E593" i="39"/>
  <c r="E587" i="39"/>
  <c r="E561" i="39"/>
  <c r="E583" i="39"/>
  <c r="E600" i="39"/>
  <c r="E580" i="39"/>
  <c r="E576" i="39"/>
  <c r="E572" i="39"/>
  <c r="E610" i="39"/>
  <c r="E581" i="39"/>
  <c r="E577" i="39"/>
  <c r="E573" i="39"/>
  <c r="E595" i="39"/>
  <c r="E590" i="39"/>
  <c r="E574" i="39"/>
  <c r="E571" i="39"/>
  <c r="E608" i="39"/>
  <c r="E585" i="39"/>
  <c r="E598" i="39"/>
  <c r="E584" i="39"/>
  <c r="E599" i="39"/>
  <c r="E611" i="39"/>
  <c r="E552" i="39"/>
  <c r="E548" i="39"/>
  <c r="E544" i="39"/>
  <c r="E540" i="39"/>
  <c r="E556" i="39"/>
  <c r="E553" i="39"/>
  <c r="E549" i="39"/>
  <c r="E545" i="39"/>
  <c r="E533" i="39"/>
  <c r="E541" i="39"/>
  <c r="E691" i="39"/>
  <c r="E686" i="39"/>
  <c r="E682" i="39"/>
  <c r="E706" i="39"/>
  <c r="E698" i="39"/>
  <c r="E688" i="39"/>
  <c r="E701" i="39"/>
  <c r="E717" i="39"/>
  <c r="E707" i="39"/>
  <c r="E699" i="39"/>
  <c r="E693" i="39"/>
  <c r="E679" i="39"/>
  <c r="E700" i="39"/>
  <c r="E713" i="39"/>
  <c r="E719" i="39"/>
  <c r="E519" i="39"/>
  <c r="E523" i="39"/>
  <c r="E527" i="39"/>
  <c r="E696" i="39"/>
  <c r="E702" i="39"/>
  <c r="C307" i="39" l="1"/>
  <c r="C313" i="39"/>
  <c r="C323" i="39"/>
  <c r="C68" i="39"/>
  <c r="C292" i="39"/>
  <c r="C336" i="39"/>
  <c r="C261" i="39"/>
  <c r="C205" i="39"/>
  <c r="C97" i="39"/>
  <c r="D559" i="39"/>
  <c r="Q15" i="39"/>
  <c r="Q70" i="39"/>
  <c r="C276" i="39"/>
  <c r="C334" i="39"/>
  <c r="C301" i="39"/>
  <c r="AU210" i="39"/>
  <c r="AU211" i="39" s="1"/>
  <c r="AS211" i="39" s="1"/>
  <c r="C76" i="39"/>
  <c r="C77" i="39"/>
  <c r="C80" i="39"/>
  <c r="C338" i="39"/>
  <c r="C83" i="39"/>
  <c r="C219" i="39"/>
  <c r="C291" i="39"/>
  <c r="D720" i="39"/>
  <c r="C96" i="39"/>
  <c r="C314" i="39"/>
  <c r="C331" i="39"/>
  <c r="C330" i="39"/>
  <c r="C73" i="39"/>
  <c r="C232" i="39"/>
  <c r="C114" i="39"/>
  <c r="C311" i="39"/>
  <c r="C321" i="39"/>
  <c r="C208" i="39"/>
  <c r="C200" i="39"/>
  <c r="C312" i="39"/>
  <c r="C196" i="39"/>
  <c r="C582" i="39"/>
  <c r="C302" i="39"/>
  <c r="C230" i="39"/>
  <c r="C229" i="39"/>
  <c r="C216" i="39"/>
  <c r="C223" i="39"/>
  <c r="C225" i="39"/>
  <c r="C337" i="39"/>
  <c r="C185" i="39"/>
  <c r="C217" i="39"/>
  <c r="C234" i="39" s="1"/>
  <c r="C220" i="39"/>
  <c r="C204" i="39"/>
  <c r="C324" i="39"/>
  <c r="C194" i="39"/>
  <c r="C295" i="39"/>
  <c r="C221" i="39"/>
  <c r="D289" i="39"/>
  <c r="C316" i="39"/>
  <c r="C213" i="39"/>
  <c r="C186" i="39"/>
  <c r="C224" i="39"/>
  <c r="C212" i="39"/>
  <c r="C215" i="39"/>
  <c r="C328" i="39"/>
  <c r="C190" i="39"/>
  <c r="C209" i="39"/>
  <c r="C325" i="39"/>
  <c r="C342" i="39" s="1"/>
  <c r="C309" i="39"/>
  <c r="C317" i="39"/>
  <c r="C327" i="39"/>
  <c r="D342" i="39"/>
  <c r="C279" i="39"/>
  <c r="C300" i="39"/>
  <c r="C339" i="39"/>
  <c r="C294" i="39"/>
  <c r="C315" i="39"/>
  <c r="C332" i="39"/>
  <c r="C242" i="39"/>
  <c r="C320" i="39"/>
  <c r="C299" i="39"/>
  <c r="C340" i="39"/>
  <c r="C318" i="39"/>
  <c r="C310" i="39"/>
  <c r="E397" i="39"/>
  <c r="C319" i="39"/>
  <c r="C298" i="39"/>
  <c r="E721" i="39"/>
  <c r="C270" i="39"/>
  <c r="C304" i="39"/>
  <c r="C329" i="39"/>
  <c r="C303" i="39"/>
  <c r="C322" i="39"/>
  <c r="C305" i="39"/>
  <c r="C296" i="39"/>
  <c r="C341" i="39"/>
  <c r="C308" i="39"/>
  <c r="C293" i="39"/>
  <c r="C274" i="39"/>
  <c r="C335" i="39"/>
  <c r="C306" i="39"/>
  <c r="C326" i="39"/>
  <c r="C275" i="39"/>
  <c r="C254" i="39"/>
  <c r="C280" i="39"/>
  <c r="C89" i="39"/>
  <c r="C201" i="39"/>
  <c r="C255" i="39"/>
  <c r="C192" i="39"/>
  <c r="C227" i="39"/>
  <c r="C263" i="39"/>
  <c r="C107" i="39"/>
  <c r="C113" i="39"/>
  <c r="C214" i="39"/>
  <c r="C183" i="39"/>
  <c r="C195" i="39"/>
  <c r="C278" i="39"/>
  <c r="C588" i="39"/>
  <c r="C561" i="39"/>
  <c r="C70" i="39"/>
  <c r="C103" i="39"/>
  <c r="C191" i="39"/>
  <c r="C93" i="39"/>
  <c r="C78" i="39"/>
  <c r="C115" i="39"/>
  <c r="C210" i="39"/>
  <c r="C226" i="39"/>
  <c r="C211" i="39"/>
  <c r="C86" i="39"/>
  <c r="C218" i="39"/>
  <c r="C203" i="39"/>
  <c r="C558" i="39"/>
  <c r="C90" i="39"/>
  <c r="C116" i="39"/>
  <c r="C562" i="39"/>
  <c r="C272" i="39"/>
  <c r="C111" i="39"/>
  <c r="C79" i="39"/>
  <c r="C109" i="39"/>
  <c r="C206" i="39"/>
  <c r="C233" i="39"/>
  <c r="C231" i="39"/>
  <c r="C599" i="39"/>
  <c r="C600" i="39"/>
  <c r="C605" i="39"/>
  <c r="C568" i="39"/>
  <c r="C267" i="39"/>
  <c r="C92" i="39"/>
  <c r="C82" i="39"/>
  <c r="C240" i="39"/>
  <c r="C222" i="39"/>
  <c r="C197" i="39"/>
  <c r="C207" i="39"/>
  <c r="C104" i="39"/>
  <c r="C193" i="39"/>
  <c r="C284" i="39"/>
  <c r="C239" i="39"/>
  <c r="C72" i="39"/>
  <c r="C69" i="39"/>
  <c r="C91" i="39"/>
  <c r="C266" i="39"/>
  <c r="C282" i="39"/>
  <c r="C187" i="39"/>
  <c r="C188" i="39"/>
  <c r="C277" i="39"/>
  <c r="C95" i="39"/>
  <c r="C199" i="39"/>
  <c r="C88" i="39"/>
  <c r="C198" i="39"/>
  <c r="C184" i="39"/>
  <c r="C228" i="39"/>
  <c r="C573" i="39"/>
  <c r="C591" i="39"/>
  <c r="C566" i="39"/>
  <c r="C581" i="39"/>
  <c r="C575" i="39"/>
  <c r="C604" i="39"/>
  <c r="C564" i="39"/>
  <c r="C563" i="39"/>
  <c r="C610" i="39"/>
  <c r="C578" i="39"/>
  <c r="C569" i="39"/>
  <c r="C585" i="39"/>
  <c r="C576" i="39"/>
  <c r="C602" i="39"/>
  <c r="C592" i="39"/>
  <c r="C601" i="39"/>
  <c r="C607" i="39"/>
  <c r="C606" i="39"/>
  <c r="C572" i="39"/>
  <c r="C608" i="39"/>
  <c r="C565" i="39"/>
  <c r="C579" i="39"/>
  <c r="C583" i="39"/>
  <c r="C249" i="39"/>
  <c r="C285" i="39"/>
  <c r="C256" i="39"/>
  <c r="C268" i="39"/>
  <c r="C269" i="39"/>
  <c r="C283" i="39"/>
  <c r="C247" i="39"/>
  <c r="C262" i="39"/>
  <c r="C257" i="39"/>
  <c r="C244" i="39"/>
  <c r="C245" i="39"/>
  <c r="C237" i="39"/>
  <c r="C241" i="39"/>
  <c r="C287" i="39"/>
  <c r="C265" i="39"/>
  <c r="C238" i="39"/>
  <c r="C281" i="39"/>
  <c r="C271" i="39"/>
  <c r="C597" i="39"/>
  <c r="C590" i="39"/>
  <c r="C286" i="39"/>
  <c r="C611" i="39"/>
  <c r="C593" i="39"/>
  <c r="C260" i="39"/>
  <c r="D119" i="39"/>
  <c r="D120" i="39"/>
  <c r="C84" i="39"/>
  <c r="C118" i="39"/>
  <c r="C87" i="39"/>
  <c r="C112" i="39"/>
  <c r="C98" i="39"/>
  <c r="C81" i="39"/>
  <c r="C106" i="39"/>
  <c r="C85" i="39"/>
  <c r="C71" i="39"/>
  <c r="C108" i="39"/>
  <c r="C94" i="39"/>
  <c r="C584" i="39"/>
  <c r="C603" i="39"/>
  <c r="C609" i="39"/>
  <c r="C596" i="39"/>
  <c r="C598" i="39"/>
  <c r="C574" i="39"/>
  <c r="C264" i="39"/>
  <c r="C250" i="39"/>
  <c r="C259" i="39"/>
  <c r="C594" i="39"/>
  <c r="C577" i="39"/>
  <c r="C586" i="39"/>
  <c r="C253" i="39"/>
  <c r="C252" i="39"/>
  <c r="C248" i="39"/>
  <c r="C587" i="39"/>
  <c r="C571" i="39"/>
  <c r="C589" i="39"/>
  <c r="C580" i="39"/>
  <c r="C595" i="39"/>
  <c r="C613" i="39" s="1"/>
  <c r="C251" i="39"/>
  <c r="C246" i="39"/>
  <c r="C258" i="39"/>
  <c r="E120" i="39"/>
  <c r="E119" i="39"/>
  <c r="E121" i="39"/>
  <c r="D235" i="39"/>
  <c r="D234" i="39"/>
  <c r="C235" i="39"/>
  <c r="E235" i="39"/>
  <c r="E234" i="39"/>
  <c r="C662" i="39"/>
  <c r="C658" i="39"/>
  <c r="C654" i="39"/>
  <c r="C650" i="39"/>
  <c r="C646" i="39"/>
  <c r="C631" i="39"/>
  <c r="C659" i="39"/>
  <c r="C655" i="39"/>
  <c r="C651" i="39"/>
  <c r="C647" i="39"/>
  <c r="C643" i="39"/>
  <c r="C660" i="39"/>
  <c r="C637" i="39"/>
  <c r="C640" i="39"/>
  <c r="C630" i="39"/>
  <c r="C623" i="39"/>
  <c r="C665" i="39"/>
  <c r="C653" i="39"/>
  <c r="C648" i="39"/>
  <c r="C634" i="39"/>
  <c r="C652" i="39"/>
  <c r="C618" i="39"/>
  <c r="C636" i="39"/>
  <c r="C663" i="39"/>
  <c r="C628" i="39"/>
  <c r="C639" i="39"/>
  <c r="C627" i="39"/>
  <c r="C620" i="39"/>
  <c r="C615" i="39"/>
  <c r="C656" i="39"/>
  <c r="C641" i="39"/>
  <c r="C624" i="39"/>
  <c r="C633" i="39"/>
  <c r="C619" i="39"/>
  <c r="C657" i="39"/>
  <c r="C635" i="39"/>
  <c r="C617" i="39"/>
  <c r="C644" i="39"/>
  <c r="C638" i="39"/>
  <c r="C625" i="39"/>
  <c r="C649" i="39"/>
  <c r="C622" i="39"/>
  <c r="C632" i="39"/>
  <c r="C616" i="39"/>
  <c r="C664" i="39"/>
  <c r="C661" i="39"/>
  <c r="C642" i="39"/>
  <c r="C629" i="39"/>
  <c r="C626" i="39"/>
  <c r="C645" i="39"/>
  <c r="C471" i="39"/>
  <c r="C461" i="39"/>
  <c r="C477" i="39"/>
  <c r="C467" i="39"/>
  <c r="C495" i="39"/>
  <c r="C492" i="39"/>
  <c r="C489" i="39"/>
  <c r="C486" i="39"/>
  <c r="C465" i="39"/>
  <c r="C456" i="39"/>
  <c r="C474" i="39"/>
  <c r="C468" i="39"/>
  <c r="C488" i="39"/>
  <c r="C464" i="39"/>
  <c r="C500" i="39"/>
  <c r="C481" i="39"/>
  <c r="C476" i="39"/>
  <c r="C466" i="39"/>
  <c r="C502" i="39"/>
  <c r="C493" i="39"/>
  <c r="C484" i="39"/>
  <c r="C503" i="39"/>
  <c r="C498" i="39"/>
  <c r="C496" i="39"/>
  <c r="C490" i="39"/>
  <c r="C455" i="39"/>
  <c r="C497" i="39"/>
  <c r="C480" i="39"/>
  <c r="C501" i="39"/>
  <c r="C482" i="39"/>
  <c r="C478" i="39"/>
  <c r="C472" i="39"/>
  <c r="C487" i="39"/>
  <c r="C485" i="39"/>
  <c r="C491" i="39"/>
  <c r="C483" i="39"/>
  <c r="C470" i="39"/>
  <c r="C463" i="39"/>
  <c r="C453" i="39"/>
  <c r="C462" i="39"/>
  <c r="C458" i="39"/>
  <c r="C457" i="39"/>
  <c r="C460" i="39"/>
  <c r="C469" i="39"/>
  <c r="C475" i="39"/>
  <c r="C499" i="39"/>
  <c r="C479" i="39"/>
  <c r="C454" i="39"/>
  <c r="C494" i="39"/>
  <c r="C473" i="39"/>
  <c r="C361" i="39"/>
  <c r="C357" i="39"/>
  <c r="C346" i="39"/>
  <c r="C394" i="39"/>
  <c r="C391" i="39"/>
  <c r="C387" i="39"/>
  <c r="C383" i="39"/>
  <c r="C379" i="39"/>
  <c r="C375" i="39"/>
  <c r="C371" i="39"/>
  <c r="C365" i="39"/>
  <c r="C350" i="39"/>
  <c r="C352" i="39"/>
  <c r="C362" i="39"/>
  <c r="C359" i="39"/>
  <c r="C356" i="39"/>
  <c r="C349" i="39"/>
  <c r="C384" i="39"/>
  <c r="C370" i="39"/>
  <c r="C368" i="39"/>
  <c r="C354" i="39"/>
  <c r="C376" i="39"/>
  <c r="C373" i="39"/>
  <c r="C345" i="39"/>
  <c r="C393" i="39"/>
  <c r="C382" i="39"/>
  <c r="C355" i="39"/>
  <c r="C392" i="39"/>
  <c r="C366" i="39"/>
  <c r="C364" i="39"/>
  <c r="C374" i="39"/>
  <c r="C372" i="39"/>
  <c r="C377" i="39"/>
  <c r="C348" i="39"/>
  <c r="C363" i="39"/>
  <c r="C353" i="39"/>
  <c r="C347" i="39"/>
  <c r="C378" i="39"/>
  <c r="C380" i="39"/>
  <c r="C367" i="39"/>
  <c r="C358" i="39"/>
  <c r="C385" i="39"/>
  <c r="C395" i="39"/>
  <c r="C389" i="39"/>
  <c r="C360" i="39"/>
  <c r="C369" i="39"/>
  <c r="C388" i="39"/>
  <c r="C390" i="39"/>
  <c r="C381" i="39"/>
  <c r="C386" i="39"/>
  <c r="E343" i="39"/>
  <c r="E342" i="39"/>
  <c r="D613" i="39"/>
  <c r="D612" i="39"/>
  <c r="O62" i="39"/>
  <c r="P62" i="39" s="1"/>
  <c r="E450" i="39"/>
  <c r="E451" i="39"/>
  <c r="E558" i="39"/>
  <c r="E559" i="39"/>
  <c r="D504" i="39"/>
  <c r="D505" i="39"/>
  <c r="E667" i="39"/>
  <c r="E666" i="39"/>
  <c r="C451" i="39"/>
  <c r="C450" i="39"/>
  <c r="E505" i="39"/>
  <c r="E504" i="39"/>
  <c r="D396" i="39"/>
  <c r="D397" i="39"/>
  <c r="D451" i="39"/>
  <c r="D450" i="39"/>
  <c r="C120" i="39"/>
  <c r="C119" i="39"/>
  <c r="C121" i="39"/>
  <c r="E612" i="39"/>
  <c r="E613" i="39"/>
  <c r="C720" i="39"/>
  <c r="C721" i="39"/>
  <c r="E288" i="39"/>
  <c r="E289" i="39"/>
  <c r="AU212" i="39" l="1"/>
  <c r="AS212" i="39" s="1"/>
  <c r="AS210" i="39"/>
  <c r="BB4" i="39"/>
  <c r="BB5" i="39"/>
  <c r="BB3" i="39"/>
  <c r="C343" i="39"/>
  <c r="C288" i="39"/>
  <c r="C289" i="39"/>
  <c r="C612" i="39"/>
  <c r="AU213" i="39"/>
  <c r="AS213" i="39" s="1"/>
  <c r="C396" i="39"/>
  <c r="C397" i="39"/>
  <c r="C666" i="39"/>
  <c r="C667" i="39"/>
  <c r="C504" i="39"/>
  <c r="C505" i="39"/>
  <c r="N138" i="31" l="1"/>
  <c r="M138" i="31"/>
  <c r="L138" i="31"/>
  <c r="K138" i="31"/>
  <c r="K121" i="31"/>
  <c r="K101" i="31"/>
  <c r="L48" i="31"/>
  <c r="L47" i="31"/>
  <c r="L46" i="31"/>
  <c r="L45" i="31"/>
  <c r="L44" i="31"/>
  <c r="L43" i="31"/>
  <c r="L42" i="31"/>
  <c r="L41" i="31"/>
  <c r="L40" i="31"/>
  <c r="L39" i="31"/>
  <c r="L38" i="31"/>
  <c r="L37" i="31"/>
  <c r="V236" i="31"/>
  <c r="U236" i="31"/>
  <c r="T236" i="31"/>
  <c r="S236" i="31"/>
  <c r="R236" i="31"/>
  <c r="Q236" i="31"/>
  <c r="P236" i="31"/>
  <c r="Q228" i="31"/>
  <c r="T220" i="31"/>
  <c r="R209" i="31"/>
  <c r="R210" i="31" s="1"/>
  <c r="P210" i="31" s="1"/>
  <c r="T207" i="31"/>
  <c r="Q203" i="31"/>
  <c r="V202" i="31"/>
  <c r="V207" i="31" s="1"/>
  <c r="S202" i="31"/>
  <c r="R202" i="31"/>
  <c r="Q196" i="31"/>
  <c r="R175" i="31"/>
  <c r="R173" i="31"/>
  <c r="T64" i="31"/>
  <c r="S50" i="31"/>
  <c r="R50" i="31"/>
  <c r="Q50" i="31"/>
  <c r="P49" i="31"/>
  <c r="R27" i="31"/>
  <c r="CP423" i="38"/>
  <c r="CN423" i="38"/>
  <c r="AF42" i="38"/>
  <c r="AC42" i="38"/>
  <c r="AB42" i="38"/>
  <c r="AA42" i="38"/>
  <c r="Z42" i="38"/>
  <c r="AF41" i="38"/>
  <c r="AC41" i="38"/>
  <c r="AB41" i="38"/>
  <c r="AA41" i="38"/>
  <c r="Z41" i="38"/>
  <c r="AF40" i="38"/>
  <c r="Z40" i="38"/>
  <c r="AF39" i="38"/>
  <c r="AC39" i="38"/>
  <c r="AC43" i="38" s="1"/>
  <c r="AB39" i="38"/>
  <c r="AB43" i="38" s="1"/>
  <c r="AA39" i="38"/>
  <c r="AA43" i="38" s="1"/>
  <c r="Z39" i="38"/>
  <c r="AF38" i="38"/>
  <c r="AC38" i="38"/>
  <c r="AB38" i="38"/>
  <c r="AA38" i="38"/>
  <c r="Z38" i="38"/>
  <c r="AF37" i="38"/>
  <c r="AC37" i="38"/>
  <c r="Z37" i="38"/>
  <c r="AF36" i="38"/>
  <c r="AA36" i="38"/>
  <c r="Z36" i="38"/>
  <c r="AF35" i="38"/>
  <c r="AC35" i="38"/>
  <c r="AB35" i="38"/>
  <c r="AA35" i="38"/>
  <c r="Z35" i="38"/>
  <c r="AF34" i="38"/>
  <c r="AC34" i="38"/>
  <c r="AB34" i="38"/>
  <c r="Z34" i="38"/>
  <c r="AF33" i="38"/>
  <c r="Z33" i="38"/>
  <c r="AF32" i="38"/>
  <c r="AC32" i="38"/>
  <c r="AB32" i="38"/>
  <c r="AA32" i="38"/>
  <c r="Z32" i="38"/>
  <c r="AF31" i="38"/>
  <c r="AC31" i="38"/>
  <c r="AB31" i="38"/>
  <c r="AA31" i="38"/>
  <c r="AC40" i="38"/>
  <c r="AB37" i="38"/>
  <c r="AA34" i="38"/>
  <c r="CE10" i="38"/>
  <c r="R8" i="38"/>
  <c r="E8" i="38"/>
  <c r="CO7" i="38"/>
  <c r="CO6" i="38"/>
  <c r="CM2" i="38"/>
  <c r="CL2" i="38"/>
  <c r="CK2" i="38"/>
  <c r="CJ2" i="38"/>
  <c r="CI2" i="38"/>
  <c r="CH2" i="38"/>
  <c r="CG2" i="38"/>
  <c r="CF2" i="38"/>
  <c r="CE2" i="38"/>
  <c r="CD2" i="38"/>
  <c r="CC2" i="38"/>
  <c r="CB2" i="38"/>
  <c r="CA2" i="38"/>
  <c r="BZ2" i="38"/>
  <c r="BY2" i="38"/>
  <c r="BX2" i="38"/>
  <c r="BW2" i="38"/>
  <c r="BV2" i="38"/>
  <c r="BU2" i="38"/>
  <c r="BT2" i="38"/>
  <c r="BS2" i="38"/>
  <c r="BQ2" i="38"/>
  <c r="BN2" i="38"/>
  <c r="BK2" i="38"/>
  <c r="BH2" i="38"/>
  <c r="BE2" i="38"/>
  <c r="BB2" i="38"/>
  <c r="AY2" i="38"/>
  <c r="AV2" i="38"/>
  <c r="AS2" i="38"/>
  <c r="AP2" i="38"/>
  <c r="AN2" i="38"/>
  <c r="AM2" i="38"/>
  <c r="CP1" i="38"/>
  <c r="CO1" i="38"/>
  <c r="CM1" i="38"/>
  <c r="CL1" i="38"/>
  <c r="CK1" i="38"/>
  <c r="CJ1" i="38"/>
  <c r="CI1" i="38"/>
  <c r="CH1" i="38"/>
  <c r="CG1" i="38"/>
  <c r="CF1" i="38"/>
  <c r="CE1" i="38"/>
  <c r="CD1" i="38"/>
  <c r="CC1" i="38"/>
  <c r="CB1" i="38"/>
  <c r="CA1" i="38"/>
  <c r="BZ1" i="38"/>
  <c r="BY1" i="38"/>
  <c r="BX1" i="38"/>
  <c r="BW1" i="38"/>
  <c r="BV1" i="38"/>
  <c r="BU1" i="38"/>
  <c r="BT1" i="38"/>
  <c r="BS1" i="38"/>
  <c r="BQ1" i="38"/>
  <c r="BN1" i="38"/>
  <c r="BK1" i="38"/>
  <c r="BH1" i="38"/>
  <c r="BE1" i="38"/>
  <c r="BB1" i="38"/>
  <c r="AY1" i="38"/>
  <c r="AV1" i="38"/>
  <c r="AS1" i="38"/>
  <c r="AP1" i="38"/>
  <c r="AN1" i="38"/>
  <c r="AM1" i="38"/>
  <c r="A1" i="38"/>
  <c r="BK702" i="37"/>
  <c r="BI702" i="37"/>
  <c r="AT4" i="37" s="1"/>
  <c r="A701" i="37"/>
  <c r="AY701" i="37" s="1"/>
  <c r="AF700" i="37"/>
  <c r="A700" i="37"/>
  <c r="AF699" i="37"/>
  <c r="A699" i="37"/>
  <c r="AY699" i="37" s="1"/>
  <c r="AF698" i="37"/>
  <c r="A698" i="37"/>
  <c r="AF697" i="37"/>
  <c r="A697" i="37"/>
  <c r="B697" i="37" s="1"/>
  <c r="AF696" i="37"/>
  <c r="A696" i="37"/>
  <c r="AY696" i="37" s="1"/>
  <c r="AF695" i="37"/>
  <c r="A695" i="37"/>
  <c r="B695" i="37" s="1"/>
  <c r="E695" i="37" s="1"/>
  <c r="AF694" i="37"/>
  <c r="A694" i="37"/>
  <c r="AF693" i="37"/>
  <c r="A693" i="37"/>
  <c r="AY693" i="37" s="1"/>
  <c r="AF692" i="37"/>
  <c r="A692" i="37"/>
  <c r="AY692" i="37" s="1"/>
  <c r="AF691" i="37"/>
  <c r="A691" i="37"/>
  <c r="AF690" i="37"/>
  <c r="A690" i="37"/>
  <c r="AY690" i="37" s="1"/>
  <c r="AF689" i="37"/>
  <c r="A689" i="37"/>
  <c r="AF688" i="37"/>
  <c r="A688" i="37"/>
  <c r="AY688" i="37" s="1"/>
  <c r="AF687" i="37"/>
  <c r="A687" i="37"/>
  <c r="AF686" i="37"/>
  <c r="A686" i="37"/>
  <c r="AF685" i="37"/>
  <c r="A685" i="37"/>
  <c r="AF684" i="37"/>
  <c r="A684" i="37"/>
  <c r="AF683" i="37"/>
  <c r="A683" i="37"/>
  <c r="AY683" i="37" s="1"/>
  <c r="AF682" i="37"/>
  <c r="A682" i="37"/>
  <c r="B682" i="37" s="1"/>
  <c r="G682" i="37" s="1"/>
  <c r="AF681" i="37"/>
  <c r="A681" i="37"/>
  <c r="B681" i="37" s="1"/>
  <c r="C681" i="37" s="1"/>
  <c r="AF680" i="37"/>
  <c r="A680" i="37"/>
  <c r="AF679" i="37"/>
  <c r="A679" i="37"/>
  <c r="B679" i="37" s="1"/>
  <c r="AF678" i="37"/>
  <c r="A678" i="37"/>
  <c r="AY678" i="37" s="1"/>
  <c r="AF677" i="37"/>
  <c r="A677" i="37"/>
  <c r="B677" i="37" s="1"/>
  <c r="AF676" i="37"/>
  <c r="A676" i="37"/>
  <c r="AF675" i="37"/>
  <c r="A675" i="37"/>
  <c r="AF674" i="37"/>
  <c r="A674" i="37"/>
  <c r="B674" i="37" s="1"/>
  <c r="AF673" i="37"/>
  <c r="A673" i="37"/>
  <c r="AF672" i="37"/>
  <c r="A672" i="37"/>
  <c r="AF671" i="37"/>
  <c r="A671" i="37"/>
  <c r="AF670" i="37"/>
  <c r="A670" i="37"/>
  <c r="B670" i="37" s="1"/>
  <c r="F670" i="37" s="1"/>
  <c r="AF669" i="37"/>
  <c r="A669" i="37"/>
  <c r="AY669" i="37" s="1"/>
  <c r="AF668" i="37"/>
  <c r="A668" i="37"/>
  <c r="AF667" i="37"/>
  <c r="A667" i="37"/>
  <c r="B667" i="37" s="1"/>
  <c r="G667" i="37" s="1"/>
  <c r="AF666" i="37"/>
  <c r="A666" i="37"/>
  <c r="AF665" i="37"/>
  <c r="A665" i="37"/>
  <c r="B665" i="37" s="1"/>
  <c r="AF664" i="37"/>
  <c r="A664" i="37"/>
  <c r="B664" i="37" s="1"/>
  <c r="E664" i="37" s="1"/>
  <c r="AF663" i="37"/>
  <c r="A663" i="37"/>
  <c r="AF662" i="37"/>
  <c r="A662" i="37"/>
  <c r="AY662" i="37" s="1"/>
  <c r="AF661" i="37"/>
  <c r="A661" i="37"/>
  <c r="AY661" i="37" s="1"/>
  <c r="AF660" i="37"/>
  <c r="A660" i="37"/>
  <c r="AF659" i="37"/>
  <c r="A659" i="37"/>
  <c r="B659" i="37" s="1"/>
  <c r="AF658" i="37"/>
  <c r="A658" i="37"/>
  <c r="AY658" i="37" s="1"/>
  <c r="AF657" i="37"/>
  <c r="A657" i="37"/>
  <c r="AY657" i="37" s="1"/>
  <c r="AF656" i="37"/>
  <c r="A656" i="37"/>
  <c r="AY656" i="37" s="1"/>
  <c r="AF655" i="37"/>
  <c r="A655" i="37"/>
  <c r="AY655" i="37" s="1"/>
  <c r="AF654" i="37"/>
  <c r="A654" i="37"/>
  <c r="AY654" i="37" s="1"/>
  <c r="AF653" i="37"/>
  <c r="A653" i="37"/>
  <c r="B653" i="37" s="1"/>
  <c r="AF652" i="37"/>
  <c r="A652" i="37"/>
  <c r="AF651" i="37"/>
  <c r="A651" i="37"/>
  <c r="B651" i="37" s="1"/>
  <c r="G651" i="37" s="1"/>
  <c r="AF650" i="37"/>
  <c r="A650" i="37"/>
  <c r="AF649" i="37"/>
  <c r="A649" i="37"/>
  <c r="B649" i="37" s="1"/>
  <c r="AF648" i="37"/>
  <c r="A648" i="37"/>
  <c r="AF647" i="37"/>
  <c r="A647" i="37"/>
  <c r="AF646" i="37"/>
  <c r="A646" i="37"/>
  <c r="B646" i="37" s="1"/>
  <c r="C646" i="37" s="1"/>
  <c r="AF645" i="37"/>
  <c r="A645" i="37"/>
  <c r="AF644" i="37"/>
  <c r="A644" i="37"/>
  <c r="B644" i="37" s="1"/>
  <c r="E644" i="37" s="1"/>
  <c r="AF643" i="37"/>
  <c r="A643" i="37"/>
  <c r="AF642" i="37"/>
  <c r="A642" i="37"/>
  <c r="B642" i="37" s="1"/>
  <c r="AF641" i="37"/>
  <c r="A641" i="37"/>
  <c r="AF640" i="37"/>
  <c r="A640" i="37"/>
  <c r="B640" i="37" s="1"/>
  <c r="AF639" i="37"/>
  <c r="A639" i="37"/>
  <c r="AF638" i="37"/>
  <c r="A638" i="37"/>
  <c r="AF637" i="37"/>
  <c r="A637" i="37"/>
  <c r="AY637" i="37" s="1"/>
  <c r="AF636" i="37"/>
  <c r="A636" i="37"/>
  <c r="AF635" i="37"/>
  <c r="A635" i="37"/>
  <c r="AY635" i="37" s="1"/>
  <c r="AF634" i="37"/>
  <c r="A634" i="37"/>
  <c r="B634" i="37" s="1"/>
  <c r="AF633" i="37"/>
  <c r="A633" i="37"/>
  <c r="AY633" i="37" s="1"/>
  <c r="AF632" i="37"/>
  <c r="A632" i="37"/>
  <c r="B632" i="37" s="1"/>
  <c r="AF631" i="37"/>
  <c r="A631" i="37"/>
  <c r="B631" i="37" s="1"/>
  <c r="E631" i="37" s="1"/>
  <c r="AF630" i="37"/>
  <c r="A630" i="37"/>
  <c r="AY630" i="37" s="1"/>
  <c r="AF629" i="37"/>
  <c r="A629" i="37"/>
  <c r="AY629" i="37" s="1"/>
  <c r="AF628" i="37"/>
  <c r="A628" i="37"/>
  <c r="AF627" i="37"/>
  <c r="A627" i="37"/>
  <c r="AY627" i="37" s="1"/>
  <c r="AF626" i="37"/>
  <c r="A626" i="37"/>
  <c r="AY626" i="37" s="1"/>
  <c r="AF625" i="37"/>
  <c r="A625" i="37"/>
  <c r="AY625" i="37" s="1"/>
  <c r="AF624" i="37"/>
  <c r="A624" i="37"/>
  <c r="AY624" i="37" s="1"/>
  <c r="AF623" i="37"/>
  <c r="A623" i="37"/>
  <c r="AF622" i="37"/>
  <c r="A622" i="37"/>
  <c r="B622" i="37" s="1"/>
  <c r="C622" i="37" s="1"/>
  <c r="AF621" i="37"/>
  <c r="A621" i="37"/>
  <c r="AF620" i="37"/>
  <c r="A620" i="37"/>
  <c r="AF619" i="37"/>
  <c r="A619" i="37"/>
  <c r="AF618" i="37"/>
  <c r="A618" i="37"/>
  <c r="AF617" i="37"/>
  <c r="A617" i="37"/>
  <c r="B617" i="37" s="1"/>
  <c r="AF616" i="37"/>
  <c r="A616" i="37"/>
  <c r="AF615" i="37"/>
  <c r="A615" i="37"/>
  <c r="AF614" i="37"/>
  <c r="A614" i="37"/>
  <c r="AF613" i="37"/>
  <c r="A613" i="37"/>
  <c r="AF612" i="37"/>
  <c r="A612" i="37"/>
  <c r="AF611" i="37"/>
  <c r="A611" i="37"/>
  <c r="AY611" i="37" s="1"/>
  <c r="AF610" i="37"/>
  <c r="A610" i="37"/>
  <c r="AY610" i="37" s="1"/>
  <c r="AF609" i="37"/>
  <c r="A609" i="37"/>
  <c r="AF608" i="37"/>
  <c r="A608" i="37"/>
  <c r="B608" i="37" s="1"/>
  <c r="AF607" i="37"/>
  <c r="A607" i="37"/>
  <c r="AF606" i="37"/>
  <c r="A606" i="37"/>
  <c r="AY606" i="37" s="1"/>
  <c r="AF605" i="37"/>
  <c r="A605" i="37"/>
  <c r="B605" i="37" s="1"/>
  <c r="D605" i="37" s="1"/>
  <c r="AF604" i="37"/>
  <c r="A604" i="37"/>
  <c r="AF603" i="37"/>
  <c r="A603" i="37"/>
  <c r="AY603" i="37" s="1"/>
  <c r="AF602" i="37"/>
  <c r="A602" i="37"/>
  <c r="AF601" i="37"/>
  <c r="A601" i="37"/>
  <c r="AF600" i="37"/>
  <c r="A600" i="37"/>
  <c r="B600" i="37" s="1"/>
  <c r="E600" i="37" s="1"/>
  <c r="AF599" i="37"/>
  <c r="A599" i="37"/>
  <c r="B599" i="37" s="1"/>
  <c r="E599" i="37" s="1"/>
  <c r="AF598" i="37"/>
  <c r="A598" i="37"/>
  <c r="AY598" i="37" s="1"/>
  <c r="AF597" i="37"/>
  <c r="A597" i="37"/>
  <c r="B597" i="37" s="1"/>
  <c r="AF596" i="37"/>
  <c r="A596" i="37"/>
  <c r="AF595" i="37"/>
  <c r="A595" i="37"/>
  <c r="AY595" i="37" s="1"/>
  <c r="AF594" i="37"/>
  <c r="A594" i="37"/>
  <c r="B594" i="37" s="1"/>
  <c r="AF593" i="37"/>
  <c r="A593" i="37"/>
  <c r="AY593" i="37" s="1"/>
  <c r="AF592" i="37"/>
  <c r="A592" i="37"/>
  <c r="AF591" i="37"/>
  <c r="A591" i="37"/>
  <c r="AY591" i="37" s="1"/>
  <c r="AF590" i="37"/>
  <c r="A590" i="37"/>
  <c r="B590" i="37" s="1"/>
  <c r="AF589" i="37"/>
  <c r="A589" i="37"/>
  <c r="AF588" i="37"/>
  <c r="A588" i="37"/>
  <c r="AF587" i="37"/>
  <c r="A587" i="37"/>
  <c r="AY587" i="37" s="1"/>
  <c r="AF586" i="37"/>
  <c r="A586" i="37"/>
  <c r="AF585" i="37"/>
  <c r="A585" i="37"/>
  <c r="B585" i="37" s="1"/>
  <c r="AF584" i="37"/>
  <c r="A584" i="37"/>
  <c r="AF583" i="37"/>
  <c r="A583" i="37"/>
  <c r="AF582" i="37"/>
  <c r="A582" i="37"/>
  <c r="AF581" i="37"/>
  <c r="A581" i="37"/>
  <c r="AF580" i="37"/>
  <c r="A580" i="37"/>
  <c r="AF579" i="37"/>
  <c r="A579" i="37"/>
  <c r="AY579" i="37" s="1"/>
  <c r="AF578" i="37"/>
  <c r="A578" i="37"/>
  <c r="B578" i="37" s="1"/>
  <c r="D578" i="37" s="1"/>
  <c r="AF577" i="37"/>
  <c r="A577" i="37"/>
  <c r="AY577" i="37" s="1"/>
  <c r="AF576" i="37"/>
  <c r="A576" i="37"/>
  <c r="AY576" i="37" s="1"/>
  <c r="AF575" i="37"/>
  <c r="A575" i="37"/>
  <c r="AY575" i="37" s="1"/>
  <c r="AF574" i="37"/>
  <c r="A574" i="37"/>
  <c r="AY574" i="37" s="1"/>
  <c r="AF573" i="37"/>
  <c r="A573" i="37"/>
  <c r="AF572" i="37"/>
  <c r="A572" i="37"/>
  <c r="B572" i="37" s="1"/>
  <c r="AF571" i="37"/>
  <c r="A571" i="37"/>
  <c r="AF570" i="37"/>
  <c r="A570" i="37"/>
  <c r="AY570" i="37" s="1"/>
  <c r="AF569" i="37"/>
  <c r="A569" i="37"/>
  <c r="AF568" i="37"/>
  <c r="A568" i="37"/>
  <c r="AY568" i="37" s="1"/>
  <c r="AF567" i="37"/>
  <c r="A567" i="37"/>
  <c r="AY567" i="37" s="1"/>
  <c r="AF566" i="37"/>
  <c r="A566" i="37"/>
  <c r="AY566" i="37" s="1"/>
  <c r="AF565" i="37"/>
  <c r="A565" i="37"/>
  <c r="B565" i="37" s="1"/>
  <c r="E565" i="37" s="1"/>
  <c r="AF564" i="37"/>
  <c r="A564" i="37"/>
  <c r="B564" i="37" s="1"/>
  <c r="D564" i="37" s="1"/>
  <c r="AF563" i="37"/>
  <c r="A563" i="37"/>
  <c r="B563" i="37" s="1"/>
  <c r="G563" i="37" s="1"/>
  <c r="AF562" i="37"/>
  <c r="A562" i="37"/>
  <c r="B562" i="37" s="1"/>
  <c r="C562" i="37" s="1"/>
  <c r="AF561" i="37"/>
  <c r="A561" i="37"/>
  <c r="AY561" i="37" s="1"/>
  <c r="AF560" i="37"/>
  <c r="A560" i="37"/>
  <c r="B560" i="37" s="1"/>
  <c r="F560" i="37" s="1"/>
  <c r="AF559" i="37"/>
  <c r="A559" i="37"/>
  <c r="AY559" i="37" s="1"/>
  <c r="AF558" i="37"/>
  <c r="A558" i="37"/>
  <c r="AF557" i="37"/>
  <c r="A557" i="37"/>
  <c r="B557" i="37" s="1"/>
  <c r="AF556" i="37"/>
  <c r="A556" i="37"/>
  <c r="B556" i="37" s="1"/>
  <c r="G556" i="37" s="1"/>
  <c r="AF555" i="37"/>
  <c r="A555" i="37"/>
  <c r="AY555" i="37" s="1"/>
  <c r="AF554" i="37"/>
  <c r="A554" i="37"/>
  <c r="AY554" i="37" s="1"/>
  <c r="AF553" i="37"/>
  <c r="A553" i="37"/>
  <c r="AF552" i="37"/>
  <c r="A552" i="37"/>
  <c r="B552" i="37" s="1"/>
  <c r="AF551" i="37"/>
  <c r="A551" i="37"/>
  <c r="AF550" i="37"/>
  <c r="A550" i="37"/>
  <c r="AF549" i="37"/>
  <c r="A549" i="37"/>
  <c r="B549" i="37" s="1"/>
  <c r="AF548" i="37"/>
  <c r="A548" i="37"/>
  <c r="AY548" i="37" s="1"/>
  <c r="AF547" i="37"/>
  <c r="A547" i="37"/>
  <c r="AY547" i="37" s="1"/>
  <c r="AF546" i="37"/>
  <c r="A546" i="37"/>
  <c r="AF545" i="37"/>
  <c r="A545" i="37"/>
  <c r="AY545" i="37" s="1"/>
  <c r="AF544" i="37"/>
  <c r="A544" i="37"/>
  <c r="AF543" i="37"/>
  <c r="A543" i="37"/>
  <c r="AF542" i="37"/>
  <c r="A542" i="37"/>
  <c r="AY542" i="37" s="1"/>
  <c r="AF541" i="37"/>
  <c r="A541" i="37"/>
  <c r="AF540" i="37"/>
  <c r="A540" i="37"/>
  <c r="AY540" i="37" s="1"/>
  <c r="AF539" i="37"/>
  <c r="A539" i="37"/>
  <c r="AF538" i="37"/>
  <c r="A538" i="37"/>
  <c r="AF537" i="37"/>
  <c r="A537" i="37"/>
  <c r="AF536" i="37"/>
  <c r="A536" i="37"/>
  <c r="AF535" i="37"/>
  <c r="A535" i="37"/>
  <c r="AF534" i="37"/>
  <c r="A534" i="37"/>
  <c r="AF533" i="37"/>
  <c r="A533" i="37"/>
  <c r="AF532" i="37"/>
  <c r="A532" i="37"/>
  <c r="B532" i="37" s="1"/>
  <c r="G532" i="37" s="1"/>
  <c r="AF531" i="37"/>
  <c r="A531" i="37"/>
  <c r="AF530" i="37"/>
  <c r="A530" i="37"/>
  <c r="AY530" i="37" s="1"/>
  <c r="AF529" i="37"/>
  <c r="A529" i="37"/>
  <c r="AY529" i="37" s="1"/>
  <c r="AF528" i="37"/>
  <c r="A528" i="37"/>
  <c r="AY528" i="37" s="1"/>
  <c r="AF527" i="37"/>
  <c r="A527" i="37"/>
  <c r="AF526" i="37"/>
  <c r="A526" i="37"/>
  <c r="AY526" i="37" s="1"/>
  <c r="AF525" i="37"/>
  <c r="A525" i="37"/>
  <c r="AY525" i="37" s="1"/>
  <c r="AF524" i="37"/>
  <c r="A524" i="37"/>
  <c r="AF523" i="37"/>
  <c r="A523" i="37"/>
  <c r="AF522" i="37"/>
  <c r="A522" i="37"/>
  <c r="AF521" i="37"/>
  <c r="A521" i="37"/>
  <c r="AF520" i="37"/>
  <c r="A520" i="37"/>
  <c r="B520" i="37" s="1"/>
  <c r="D520" i="37" s="1"/>
  <c r="AF519" i="37"/>
  <c r="A519" i="37"/>
  <c r="B519" i="37" s="1"/>
  <c r="AF518" i="37"/>
  <c r="A518" i="37"/>
  <c r="B518" i="37" s="1"/>
  <c r="AF517" i="37"/>
  <c r="A517" i="37"/>
  <c r="B517" i="37" s="1"/>
  <c r="E517" i="37" s="1"/>
  <c r="AF516" i="37"/>
  <c r="A516" i="37"/>
  <c r="B516" i="37" s="1"/>
  <c r="G516" i="37" s="1"/>
  <c r="AF515" i="37"/>
  <c r="A515" i="37"/>
  <c r="AF514" i="37"/>
  <c r="A514" i="37"/>
  <c r="B514" i="37" s="1"/>
  <c r="E514" i="37" s="1"/>
  <c r="AF513" i="37"/>
  <c r="A513" i="37"/>
  <c r="AY513" i="37" s="1"/>
  <c r="AF512" i="37"/>
  <c r="A512" i="37"/>
  <c r="AY512" i="37" s="1"/>
  <c r="AF511" i="37"/>
  <c r="A511" i="37"/>
  <c r="AF510" i="37"/>
  <c r="A510" i="37"/>
  <c r="AF509" i="37"/>
  <c r="A509" i="37"/>
  <c r="B509" i="37" s="1"/>
  <c r="AF508" i="37"/>
  <c r="A508" i="37"/>
  <c r="AF507" i="37"/>
  <c r="A507" i="37"/>
  <c r="B507" i="37" s="1"/>
  <c r="AF506" i="37"/>
  <c r="A506" i="37"/>
  <c r="AY506" i="37" s="1"/>
  <c r="AF505" i="37"/>
  <c r="A505" i="37"/>
  <c r="AF504" i="37"/>
  <c r="A504" i="37"/>
  <c r="AY504" i="37" s="1"/>
  <c r="AF503" i="37"/>
  <c r="A503" i="37"/>
  <c r="AF502" i="37"/>
  <c r="A502" i="37"/>
  <c r="AY502" i="37" s="1"/>
  <c r="AF501" i="37"/>
  <c r="A501" i="37"/>
  <c r="AF500" i="37"/>
  <c r="A500" i="37"/>
  <c r="AY500" i="37" s="1"/>
  <c r="AF499" i="37"/>
  <c r="A499" i="37"/>
  <c r="B499" i="37" s="1"/>
  <c r="AF498" i="37"/>
  <c r="A498" i="37"/>
  <c r="AY498" i="37" s="1"/>
  <c r="AF497" i="37"/>
  <c r="A497" i="37"/>
  <c r="AY497" i="37" s="1"/>
  <c r="AF496" i="37"/>
  <c r="A496" i="37"/>
  <c r="AY496" i="37" s="1"/>
  <c r="AF495" i="37"/>
  <c r="A495" i="37"/>
  <c r="B495" i="37" s="1"/>
  <c r="AF494" i="37"/>
  <c r="A494" i="37"/>
  <c r="AY494" i="37" s="1"/>
  <c r="AF493" i="37"/>
  <c r="A493" i="37"/>
  <c r="AY493" i="37" s="1"/>
  <c r="AF492" i="37"/>
  <c r="A492" i="37"/>
  <c r="B492" i="37" s="1"/>
  <c r="AF491" i="37"/>
  <c r="A491" i="37"/>
  <c r="AY491" i="37" s="1"/>
  <c r="AF490" i="37"/>
  <c r="A490" i="37"/>
  <c r="AF489" i="37"/>
  <c r="A489" i="37"/>
  <c r="B489" i="37" s="1"/>
  <c r="C489" i="37" s="1"/>
  <c r="AF488" i="37"/>
  <c r="A488" i="37"/>
  <c r="AY488" i="37" s="1"/>
  <c r="AF487" i="37"/>
  <c r="A487" i="37"/>
  <c r="B487" i="37" s="1"/>
  <c r="AF486" i="37"/>
  <c r="A486" i="37"/>
  <c r="AY486" i="37" s="1"/>
  <c r="AF485" i="37"/>
  <c r="A485" i="37"/>
  <c r="AF484" i="37"/>
  <c r="A484" i="37"/>
  <c r="AY484" i="37" s="1"/>
  <c r="AF483" i="37"/>
  <c r="A483" i="37"/>
  <c r="B483" i="37" s="1"/>
  <c r="AF482" i="37"/>
  <c r="A482" i="37"/>
  <c r="AF481" i="37"/>
  <c r="A481" i="37"/>
  <c r="AY481" i="37" s="1"/>
  <c r="AF480" i="37"/>
  <c r="A480" i="37"/>
  <c r="B480" i="37" s="1"/>
  <c r="AF479" i="37"/>
  <c r="A479" i="37"/>
  <c r="AF478" i="37"/>
  <c r="A478" i="37"/>
  <c r="AF477" i="37"/>
  <c r="A477" i="37"/>
  <c r="AF476" i="37"/>
  <c r="A476" i="37"/>
  <c r="AF475" i="37"/>
  <c r="A475" i="37"/>
  <c r="B475" i="37" s="1"/>
  <c r="D475" i="37" s="1"/>
  <c r="AF474" i="37"/>
  <c r="A474" i="37"/>
  <c r="AY474" i="37" s="1"/>
  <c r="AF473" i="37"/>
  <c r="A473" i="37"/>
  <c r="AF472" i="37"/>
  <c r="A472" i="37"/>
  <c r="AF471" i="37"/>
  <c r="A471" i="37"/>
  <c r="B471" i="37" s="1"/>
  <c r="AF470" i="37"/>
  <c r="A470" i="37"/>
  <c r="AY470" i="37" s="1"/>
  <c r="AF469" i="37"/>
  <c r="A469" i="37"/>
  <c r="B469" i="37" s="1"/>
  <c r="AF468" i="37"/>
  <c r="A468" i="37"/>
  <c r="B468" i="37" s="1"/>
  <c r="AF467" i="37"/>
  <c r="A467" i="37"/>
  <c r="B467" i="37" s="1"/>
  <c r="G467" i="37" s="1"/>
  <c r="AF466" i="37"/>
  <c r="A466" i="37"/>
  <c r="AY466" i="37" s="1"/>
  <c r="AF465" i="37"/>
  <c r="A465" i="37"/>
  <c r="B465" i="37" s="1"/>
  <c r="D465" i="37" s="1"/>
  <c r="AF464" i="37"/>
  <c r="A464" i="37"/>
  <c r="AY464" i="37" s="1"/>
  <c r="AF463" i="37"/>
  <c r="A463" i="37"/>
  <c r="B463" i="37" s="1"/>
  <c r="AF462" i="37"/>
  <c r="A462" i="37"/>
  <c r="AF461" i="37"/>
  <c r="A461" i="37"/>
  <c r="AY461" i="37" s="1"/>
  <c r="AF460" i="37"/>
  <c r="A460" i="37"/>
  <c r="AY460" i="37" s="1"/>
  <c r="AF459" i="37"/>
  <c r="A459" i="37"/>
  <c r="AF458" i="37"/>
  <c r="A458" i="37"/>
  <c r="AF457" i="37"/>
  <c r="A457" i="37"/>
  <c r="AF456" i="37"/>
  <c r="A456" i="37"/>
  <c r="AF455" i="37"/>
  <c r="A455" i="37"/>
  <c r="B455" i="37" s="1"/>
  <c r="AF454" i="37"/>
  <c r="A454" i="37"/>
  <c r="AF453" i="37"/>
  <c r="A453" i="37"/>
  <c r="AY453" i="37" s="1"/>
  <c r="AF452" i="37"/>
  <c r="A452" i="37"/>
  <c r="B452" i="37" s="1"/>
  <c r="F452" i="37" s="1"/>
  <c r="AF451" i="37"/>
  <c r="A451" i="37"/>
  <c r="B451" i="37" s="1"/>
  <c r="AF450" i="37"/>
  <c r="A450" i="37"/>
  <c r="B450" i="37" s="1"/>
  <c r="AF449" i="37"/>
  <c r="A449" i="37"/>
  <c r="B449" i="37" s="1"/>
  <c r="AF448" i="37"/>
  <c r="A448" i="37"/>
  <c r="AF447" i="37"/>
  <c r="A447" i="37"/>
  <c r="AY447" i="37" s="1"/>
  <c r="AF446" i="37"/>
  <c r="A446" i="37"/>
  <c r="B446" i="37" s="1"/>
  <c r="AF445" i="37"/>
  <c r="A445" i="37"/>
  <c r="B445" i="37" s="1"/>
  <c r="AF444" i="37"/>
  <c r="A444" i="37"/>
  <c r="B444" i="37" s="1"/>
  <c r="AF443" i="37"/>
  <c r="A443" i="37"/>
  <c r="AY443" i="37" s="1"/>
  <c r="AF442" i="37"/>
  <c r="A442" i="37"/>
  <c r="AF441" i="37"/>
  <c r="A441" i="37"/>
  <c r="AY441" i="37" s="1"/>
  <c r="AF440" i="37"/>
  <c r="A440" i="37"/>
  <c r="B440" i="37" s="1"/>
  <c r="E440" i="37" s="1"/>
  <c r="AF439" i="37"/>
  <c r="A439" i="37"/>
  <c r="AY439" i="37" s="1"/>
  <c r="AF438" i="37"/>
  <c r="A438" i="37"/>
  <c r="AF437" i="37"/>
  <c r="A437" i="37"/>
  <c r="AF436" i="37"/>
  <c r="A436" i="37"/>
  <c r="B436" i="37" s="1"/>
  <c r="E436" i="37" s="1"/>
  <c r="AF435" i="37"/>
  <c r="A435" i="37"/>
  <c r="AF434" i="37"/>
  <c r="A434" i="37"/>
  <c r="AF433" i="37"/>
  <c r="A433" i="37"/>
  <c r="AF432" i="37"/>
  <c r="A432" i="37"/>
  <c r="AF431" i="37"/>
  <c r="A431" i="37"/>
  <c r="B431" i="37" s="1"/>
  <c r="AF430" i="37"/>
  <c r="A430" i="37"/>
  <c r="B430" i="37" s="1"/>
  <c r="AF429" i="37"/>
  <c r="A429" i="37"/>
  <c r="AF428" i="37"/>
  <c r="A428" i="37"/>
  <c r="AF427" i="37"/>
  <c r="A427" i="37"/>
  <c r="AY427" i="37" s="1"/>
  <c r="AF426" i="37"/>
  <c r="A426" i="37"/>
  <c r="AF425" i="37"/>
  <c r="A425" i="37"/>
  <c r="AY425" i="37" s="1"/>
  <c r="AF424" i="37"/>
  <c r="A424" i="37"/>
  <c r="B424" i="37" s="1"/>
  <c r="AF423" i="37"/>
  <c r="A423" i="37"/>
  <c r="AY423" i="37" s="1"/>
  <c r="AF422" i="37"/>
  <c r="A422" i="37"/>
  <c r="AY422" i="37" s="1"/>
  <c r="AF421" i="37"/>
  <c r="A421" i="37"/>
  <c r="AY421" i="37" s="1"/>
  <c r="AF420" i="37"/>
  <c r="A420" i="37"/>
  <c r="B420" i="37" s="1"/>
  <c r="AF419" i="37"/>
  <c r="A419" i="37"/>
  <c r="B419" i="37" s="1"/>
  <c r="G419" i="37" s="1"/>
  <c r="AF418" i="37"/>
  <c r="A418" i="37"/>
  <c r="B418" i="37" s="1"/>
  <c r="C418" i="37" s="1"/>
  <c r="AF417" i="37"/>
  <c r="A417" i="37"/>
  <c r="AF416" i="37"/>
  <c r="A416" i="37"/>
  <c r="B416" i="37" s="1"/>
  <c r="AF415" i="37"/>
  <c r="A415" i="37"/>
  <c r="AY415" i="37" s="1"/>
  <c r="AF414" i="37"/>
  <c r="A414" i="37"/>
  <c r="B414" i="37" s="1"/>
  <c r="AF413" i="37"/>
  <c r="A413" i="37"/>
  <c r="B413" i="37" s="1"/>
  <c r="E413" i="37" s="1"/>
  <c r="AF412" i="37"/>
  <c r="A412" i="37"/>
  <c r="B412" i="37" s="1"/>
  <c r="C412" i="37" s="1"/>
  <c r="AF411" i="37"/>
  <c r="A411" i="37"/>
  <c r="AY411" i="37" s="1"/>
  <c r="AF410" i="37"/>
  <c r="A410" i="37"/>
  <c r="AF409" i="37"/>
  <c r="A409" i="37"/>
  <c r="AY409" i="37" s="1"/>
  <c r="AF408" i="37"/>
  <c r="A408" i="37"/>
  <c r="B408" i="37" s="1"/>
  <c r="C408" i="37" s="1"/>
  <c r="AF407" i="37"/>
  <c r="A407" i="37"/>
  <c r="AY407" i="37" s="1"/>
  <c r="AF406" i="37"/>
  <c r="A406" i="37"/>
  <c r="B406" i="37" s="1"/>
  <c r="G406" i="37" s="1"/>
  <c r="AF405" i="37"/>
  <c r="A405" i="37"/>
  <c r="AF404" i="37"/>
  <c r="A404" i="37"/>
  <c r="B404" i="37" s="1"/>
  <c r="G404" i="37" s="1"/>
  <c r="AF403" i="37"/>
  <c r="A403" i="37"/>
  <c r="AY403" i="37" s="1"/>
  <c r="AF402" i="37"/>
  <c r="A402" i="37"/>
  <c r="AF401" i="37"/>
  <c r="A401" i="37"/>
  <c r="B401" i="37" s="1"/>
  <c r="G401" i="37" s="1"/>
  <c r="AF400" i="37"/>
  <c r="A400" i="37"/>
  <c r="B400" i="37" s="1"/>
  <c r="F400" i="37" s="1"/>
  <c r="AF399" i="37"/>
  <c r="A399" i="37"/>
  <c r="AY399" i="37" s="1"/>
  <c r="AF398" i="37"/>
  <c r="A398" i="37"/>
  <c r="AY398" i="37" s="1"/>
  <c r="AF397" i="37"/>
  <c r="A397" i="37"/>
  <c r="AY397" i="37" s="1"/>
  <c r="AF396" i="37"/>
  <c r="A396" i="37"/>
  <c r="AF395" i="37"/>
  <c r="A395" i="37"/>
  <c r="B395" i="37" s="1"/>
  <c r="F395" i="37" s="1"/>
  <c r="AF394" i="37"/>
  <c r="A394" i="37"/>
  <c r="AY394" i="37" s="1"/>
  <c r="AF393" i="37"/>
  <c r="A393" i="37"/>
  <c r="AY393" i="37" s="1"/>
  <c r="AF392" i="37"/>
  <c r="A392" i="37"/>
  <c r="B392" i="37" s="1"/>
  <c r="AF391" i="37"/>
  <c r="A391" i="37"/>
  <c r="AF390" i="37"/>
  <c r="A390" i="37"/>
  <c r="B390" i="37" s="1"/>
  <c r="AF389" i="37"/>
  <c r="A389" i="37"/>
  <c r="AF388" i="37"/>
  <c r="A388" i="37"/>
  <c r="B388" i="37" s="1"/>
  <c r="D388" i="37" s="1"/>
  <c r="AF387" i="37"/>
  <c r="A387" i="37"/>
  <c r="AF386" i="37"/>
  <c r="A386" i="37"/>
  <c r="B386" i="37" s="1"/>
  <c r="AF385" i="37"/>
  <c r="A385" i="37"/>
  <c r="AY385" i="37" s="1"/>
  <c r="AF384" i="37"/>
  <c r="A384" i="37"/>
  <c r="B384" i="37" s="1"/>
  <c r="C384" i="37" s="1"/>
  <c r="AF383" i="37"/>
  <c r="A383" i="37"/>
  <c r="AY383" i="37" s="1"/>
  <c r="AF382" i="37"/>
  <c r="A382" i="37"/>
  <c r="B382" i="37" s="1"/>
  <c r="AF381" i="37"/>
  <c r="A381" i="37"/>
  <c r="AY381" i="37" s="1"/>
  <c r="AF380" i="37"/>
  <c r="A380" i="37"/>
  <c r="AY380" i="37" s="1"/>
  <c r="AF379" i="37"/>
  <c r="A379" i="37"/>
  <c r="AY379" i="37" s="1"/>
  <c r="AF378" i="37"/>
  <c r="A378" i="37"/>
  <c r="AY378" i="37" s="1"/>
  <c r="AF377" i="37"/>
  <c r="A377" i="37"/>
  <c r="AY377" i="37" s="1"/>
  <c r="AF376" i="37"/>
  <c r="A376" i="37"/>
  <c r="B376" i="37" s="1"/>
  <c r="AF375" i="37"/>
  <c r="A375" i="37"/>
  <c r="B375" i="37" s="1"/>
  <c r="G375" i="37" s="1"/>
  <c r="AF374" i="37"/>
  <c r="A374" i="37"/>
  <c r="AF373" i="37"/>
  <c r="A373" i="37"/>
  <c r="AF372" i="37"/>
  <c r="A372" i="37"/>
  <c r="AF371" i="37"/>
  <c r="A371" i="37"/>
  <c r="B371" i="37" s="1"/>
  <c r="AF370" i="37"/>
  <c r="A370" i="37"/>
  <c r="AY370" i="37" s="1"/>
  <c r="AF369" i="37"/>
  <c r="A369" i="37"/>
  <c r="AF368" i="37"/>
  <c r="A368" i="37"/>
  <c r="B368" i="37" s="1"/>
  <c r="G368" i="37" s="1"/>
  <c r="AF367" i="37"/>
  <c r="A367" i="37"/>
  <c r="AF366" i="37"/>
  <c r="A366" i="37"/>
  <c r="AY366" i="37" s="1"/>
  <c r="AF365" i="37"/>
  <c r="A365" i="37"/>
  <c r="AF364" i="37"/>
  <c r="A364" i="37"/>
  <c r="AF363" i="37"/>
  <c r="A363" i="37"/>
  <c r="B363" i="37" s="1"/>
  <c r="AF362" i="37"/>
  <c r="A362" i="37"/>
  <c r="AY362" i="37" s="1"/>
  <c r="AF361" i="37"/>
  <c r="A361" i="37"/>
  <c r="B361" i="37" s="1"/>
  <c r="G361" i="37" s="1"/>
  <c r="AF360" i="37"/>
  <c r="A360" i="37"/>
  <c r="AY360" i="37" s="1"/>
  <c r="AF359" i="37"/>
  <c r="A359" i="37"/>
  <c r="AY359" i="37" s="1"/>
  <c r="AF358" i="37"/>
  <c r="A358" i="37"/>
  <c r="AF357" i="37"/>
  <c r="A357" i="37"/>
  <c r="B357" i="37" s="1"/>
  <c r="G357" i="37" s="1"/>
  <c r="AF356" i="37"/>
  <c r="A356" i="37"/>
  <c r="B356" i="37" s="1"/>
  <c r="AF355" i="37"/>
  <c r="A355" i="37"/>
  <c r="B355" i="37" s="1"/>
  <c r="F355" i="37" s="1"/>
  <c r="AF354" i="37"/>
  <c r="A354" i="37"/>
  <c r="AF353" i="37"/>
  <c r="A353" i="37"/>
  <c r="B353" i="37" s="1"/>
  <c r="AF352" i="37"/>
  <c r="A352" i="37"/>
  <c r="B352" i="37" s="1"/>
  <c r="AF351" i="37"/>
  <c r="A351" i="37"/>
  <c r="B351" i="37" s="1"/>
  <c r="F351" i="37" s="1"/>
  <c r="AF350" i="37"/>
  <c r="A350" i="37"/>
  <c r="AF349" i="37"/>
  <c r="A349" i="37"/>
  <c r="AY349" i="37" s="1"/>
  <c r="AF348" i="37"/>
  <c r="A348" i="37"/>
  <c r="AY348" i="37" s="1"/>
  <c r="AF347" i="37"/>
  <c r="A347" i="37"/>
  <c r="AY347" i="37" s="1"/>
  <c r="AF346" i="37"/>
  <c r="A346" i="37"/>
  <c r="AY346" i="37" s="1"/>
  <c r="AF345" i="37"/>
  <c r="A345" i="37"/>
  <c r="AF344" i="37"/>
  <c r="A344" i="37"/>
  <c r="B344" i="37" s="1"/>
  <c r="AF343" i="37"/>
  <c r="A343" i="37"/>
  <c r="AY343" i="37" s="1"/>
  <c r="AF342" i="37"/>
  <c r="A342" i="37"/>
  <c r="B342" i="37" s="1"/>
  <c r="G342" i="37" s="1"/>
  <c r="AF341" i="37"/>
  <c r="A341" i="37"/>
  <c r="B341" i="37" s="1"/>
  <c r="C341" i="37" s="1"/>
  <c r="AF340" i="37"/>
  <c r="A340" i="37"/>
  <c r="AY340" i="37" s="1"/>
  <c r="AF339" i="37"/>
  <c r="A339" i="37"/>
  <c r="AY339" i="37" s="1"/>
  <c r="AF338" i="37"/>
  <c r="A338" i="37"/>
  <c r="AF337" i="37"/>
  <c r="A337" i="37"/>
  <c r="B337" i="37" s="1"/>
  <c r="G337" i="37" s="1"/>
  <c r="AF336" i="37"/>
  <c r="A336" i="37"/>
  <c r="B336" i="37" s="1"/>
  <c r="AF335" i="37"/>
  <c r="A335" i="37"/>
  <c r="AF334" i="37"/>
  <c r="A334" i="37"/>
  <c r="AF333" i="37"/>
  <c r="A333" i="37"/>
  <c r="AF332" i="37"/>
  <c r="A332" i="37"/>
  <c r="B332" i="37" s="1"/>
  <c r="AF331" i="37"/>
  <c r="A331" i="37"/>
  <c r="AF330" i="37"/>
  <c r="A330" i="37"/>
  <c r="AY330" i="37" s="1"/>
  <c r="AF329" i="37"/>
  <c r="A329" i="37"/>
  <c r="B329" i="37" s="1"/>
  <c r="AF328" i="37"/>
  <c r="A328" i="37"/>
  <c r="AY328" i="37" s="1"/>
  <c r="AF327" i="37"/>
  <c r="A327" i="37"/>
  <c r="B327" i="37" s="1"/>
  <c r="AF326" i="37"/>
  <c r="A326" i="37"/>
  <c r="AF325" i="37"/>
  <c r="A325" i="37"/>
  <c r="B325" i="37" s="1"/>
  <c r="E325" i="37" s="1"/>
  <c r="AF324" i="37"/>
  <c r="A324" i="37"/>
  <c r="AY324" i="37" s="1"/>
  <c r="AF323" i="37"/>
  <c r="A323" i="37"/>
  <c r="B323" i="37" s="1"/>
  <c r="C323" i="37" s="1"/>
  <c r="AF322" i="37"/>
  <c r="A322" i="37"/>
  <c r="AY322" i="37" s="1"/>
  <c r="AF321" i="37"/>
  <c r="A321" i="37"/>
  <c r="B321" i="37" s="1"/>
  <c r="AF320" i="37"/>
  <c r="A320" i="37"/>
  <c r="AY320" i="37" s="1"/>
  <c r="AF319" i="37"/>
  <c r="A319" i="37"/>
  <c r="AY319" i="37" s="1"/>
  <c r="AF318" i="37"/>
  <c r="A318" i="37"/>
  <c r="AF317" i="37"/>
  <c r="A317" i="37"/>
  <c r="AY317" i="37" s="1"/>
  <c r="AF316" i="37"/>
  <c r="A316" i="37"/>
  <c r="B316" i="37" s="1"/>
  <c r="D316" i="37" s="1"/>
  <c r="AF315" i="37"/>
  <c r="A315" i="37"/>
  <c r="AF314" i="37"/>
  <c r="A314" i="37"/>
  <c r="AY314" i="37" s="1"/>
  <c r="AF313" i="37"/>
  <c r="A313" i="37"/>
  <c r="AF312" i="37"/>
  <c r="A312" i="37"/>
  <c r="B312" i="37" s="1"/>
  <c r="AF311" i="37"/>
  <c r="A311" i="37"/>
  <c r="AY311" i="37" s="1"/>
  <c r="AF310" i="37"/>
  <c r="A310" i="37"/>
  <c r="B310" i="37" s="1"/>
  <c r="AF309" i="37"/>
  <c r="A309" i="37"/>
  <c r="AF308" i="37"/>
  <c r="A308" i="37"/>
  <c r="B308" i="37" s="1"/>
  <c r="AF307" i="37"/>
  <c r="A307" i="37"/>
  <c r="B307" i="37" s="1"/>
  <c r="AF306" i="37"/>
  <c r="A306" i="37"/>
  <c r="AY306" i="37" s="1"/>
  <c r="AF305" i="37"/>
  <c r="A305" i="37"/>
  <c r="AY305" i="37" s="1"/>
  <c r="AF304" i="37"/>
  <c r="A304" i="37"/>
  <c r="AY304" i="37" s="1"/>
  <c r="AF303" i="37"/>
  <c r="A303" i="37"/>
  <c r="B303" i="37" s="1"/>
  <c r="C303" i="37" s="1"/>
  <c r="AF302" i="37"/>
  <c r="A302" i="37"/>
  <c r="AY302" i="37" s="1"/>
  <c r="AF301" i="37"/>
  <c r="A301" i="37"/>
  <c r="AF300" i="37"/>
  <c r="A300" i="37"/>
  <c r="B300" i="37" s="1"/>
  <c r="AF299" i="37"/>
  <c r="A299" i="37"/>
  <c r="B299" i="37" s="1"/>
  <c r="AF298" i="37"/>
  <c r="A298" i="37"/>
  <c r="AY298" i="37" s="1"/>
  <c r="AF297" i="37"/>
  <c r="A297" i="37"/>
  <c r="AF296" i="37"/>
  <c r="A296" i="37"/>
  <c r="AY296" i="37" s="1"/>
  <c r="AF295" i="37"/>
  <c r="A295" i="37"/>
  <c r="AY295" i="37" s="1"/>
  <c r="AF294" i="37"/>
  <c r="A294" i="37"/>
  <c r="B294" i="37" s="1"/>
  <c r="G294" i="37" s="1"/>
  <c r="AF293" i="37"/>
  <c r="A293" i="37"/>
  <c r="B293" i="37" s="1"/>
  <c r="C293" i="37" s="1"/>
  <c r="AF292" i="37"/>
  <c r="A292" i="37"/>
  <c r="AY292" i="37" s="1"/>
  <c r="AF291" i="37"/>
  <c r="A291" i="37"/>
  <c r="B291" i="37" s="1"/>
  <c r="G291" i="37" s="1"/>
  <c r="AF290" i="37"/>
  <c r="A290" i="37"/>
  <c r="AY290" i="37" s="1"/>
  <c r="AF289" i="37"/>
  <c r="A289" i="37"/>
  <c r="AF288" i="37"/>
  <c r="A288" i="37"/>
  <c r="AY288" i="37" s="1"/>
  <c r="AF287" i="37"/>
  <c r="A287" i="37"/>
  <c r="B287" i="37" s="1"/>
  <c r="AF286" i="37"/>
  <c r="A286" i="37"/>
  <c r="AY286" i="37" s="1"/>
  <c r="AF285" i="37"/>
  <c r="A285" i="37"/>
  <c r="B285" i="37" s="1"/>
  <c r="AF284" i="37"/>
  <c r="A284" i="37"/>
  <c r="AF283" i="37"/>
  <c r="A283" i="37"/>
  <c r="AY283" i="37" s="1"/>
  <c r="AF282" i="37"/>
  <c r="A282" i="37"/>
  <c r="AY282" i="37" s="1"/>
  <c r="AF281" i="37"/>
  <c r="A281" i="37"/>
  <c r="AF280" i="37"/>
  <c r="A280" i="37"/>
  <c r="B280" i="37" s="1"/>
  <c r="AF279" i="37"/>
  <c r="A279" i="37"/>
  <c r="AF278" i="37"/>
  <c r="A278" i="37"/>
  <c r="AF277" i="37"/>
  <c r="A277" i="37"/>
  <c r="B277" i="37" s="1"/>
  <c r="G277" i="37" s="1"/>
  <c r="AF276" i="37"/>
  <c r="A276" i="37"/>
  <c r="AY276" i="37" s="1"/>
  <c r="AF275" i="37"/>
  <c r="A275" i="37"/>
  <c r="AY275" i="37" s="1"/>
  <c r="AF274" i="37"/>
  <c r="A274" i="37"/>
  <c r="B274" i="37" s="1"/>
  <c r="AF273" i="37"/>
  <c r="A273" i="37"/>
  <c r="AY273" i="37" s="1"/>
  <c r="AF272" i="37"/>
  <c r="A272" i="37"/>
  <c r="AY272" i="37" s="1"/>
  <c r="AF271" i="37"/>
  <c r="A271" i="37"/>
  <c r="AY271" i="37" s="1"/>
  <c r="AF270" i="37"/>
  <c r="A270" i="37"/>
  <c r="AY270" i="37" s="1"/>
  <c r="AF269" i="37"/>
  <c r="A269" i="37"/>
  <c r="AF268" i="37"/>
  <c r="A268" i="37"/>
  <c r="B268" i="37" s="1"/>
  <c r="AF267" i="37"/>
  <c r="A267" i="37"/>
  <c r="AF266" i="37"/>
  <c r="A266" i="37"/>
  <c r="AY266" i="37" s="1"/>
  <c r="AF265" i="37"/>
  <c r="A265" i="37"/>
  <c r="AF264" i="37"/>
  <c r="A264" i="37"/>
  <c r="AF263" i="37"/>
  <c r="A263" i="37"/>
  <c r="AF262" i="37"/>
  <c r="A262" i="37"/>
  <c r="B262" i="37" s="1"/>
  <c r="AF261" i="37"/>
  <c r="A261" i="37"/>
  <c r="B261" i="37" s="1"/>
  <c r="C261" i="37" s="1"/>
  <c r="AF260" i="37"/>
  <c r="A260" i="37"/>
  <c r="AF259" i="37"/>
  <c r="A259" i="37"/>
  <c r="B259" i="37" s="1"/>
  <c r="G259" i="37" s="1"/>
  <c r="AF258" i="37"/>
  <c r="A258" i="37"/>
  <c r="AF257" i="37"/>
  <c r="A257" i="37"/>
  <c r="AY257" i="37" s="1"/>
  <c r="AF256" i="37"/>
  <c r="A256" i="37"/>
  <c r="AY256" i="37" s="1"/>
  <c r="AF255" i="37"/>
  <c r="A255" i="37"/>
  <c r="B255" i="37" s="1"/>
  <c r="AF254" i="37"/>
  <c r="A254" i="37"/>
  <c r="AY254" i="37" s="1"/>
  <c r="AF253" i="37"/>
  <c r="A253" i="37"/>
  <c r="AY253" i="37" s="1"/>
  <c r="AF252" i="37"/>
  <c r="A252" i="37"/>
  <c r="AY252" i="37" s="1"/>
  <c r="AF251" i="37"/>
  <c r="A251" i="37"/>
  <c r="AY251" i="37" s="1"/>
  <c r="AF250" i="37"/>
  <c r="A250" i="37"/>
  <c r="AY250" i="37" s="1"/>
  <c r="AF249" i="37"/>
  <c r="A249" i="37"/>
  <c r="AF248" i="37"/>
  <c r="A248" i="37"/>
  <c r="AY248" i="37" s="1"/>
  <c r="AF247" i="37"/>
  <c r="A247" i="37"/>
  <c r="AF246" i="37"/>
  <c r="A246" i="37"/>
  <c r="AY246" i="37" s="1"/>
  <c r="AF245" i="37"/>
  <c r="A245" i="37"/>
  <c r="AF244" i="37"/>
  <c r="A244" i="37"/>
  <c r="AF243" i="37"/>
  <c r="A243" i="37"/>
  <c r="AY243" i="37" s="1"/>
  <c r="AF242" i="37"/>
  <c r="A242" i="37"/>
  <c r="B242" i="37" s="1"/>
  <c r="G242" i="37" s="1"/>
  <c r="AF241" i="37"/>
  <c r="A241" i="37"/>
  <c r="AY241" i="37" s="1"/>
  <c r="AF240" i="37"/>
  <c r="A240" i="37"/>
  <c r="AY240" i="37" s="1"/>
  <c r="AF239" i="37"/>
  <c r="A239" i="37"/>
  <c r="B239" i="37" s="1"/>
  <c r="AF238" i="37"/>
  <c r="A238" i="37"/>
  <c r="AF237" i="37"/>
  <c r="A237" i="37"/>
  <c r="AF236" i="37"/>
  <c r="A236" i="37"/>
  <c r="AY236" i="37" s="1"/>
  <c r="AF235" i="37"/>
  <c r="A235" i="37"/>
  <c r="B235" i="37" s="1"/>
  <c r="G235" i="37" s="1"/>
  <c r="AF234" i="37"/>
  <c r="A234" i="37"/>
  <c r="AY234" i="37" s="1"/>
  <c r="AF233" i="37"/>
  <c r="A233" i="37"/>
  <c r="B233" i="37" s="1"/>
  <c r="F233" i="37" s="1"/>
  <c r="AF232" i="37"/>
  <c r="A232" i="37"/>
  <c r="B232" i="37" s="1"/>
  <c r="AF231" i="37"/>
  <c r="A231" i="37"/>
  <c r="AF230" i="37"/>
  <c r="A230" i="37"/>
  <c r="AF229" i="37"/>
  <c r="A229" i="37"/>
  <c r="B229" i="37" s="1"/>
  <c r="C229" i="37" s="1"/>
  <c r="AF228" i="37"/>
  <c r="A228" i="37"/>
  <c r="AY228" i="37" s="1"/>
  <c r="AF227" i="37"/>
  <c r="A227" i="37"/>
  <c r="B227" i="37" s="1"/>
  <c r="AF226" i="37"/>
  <c r="A226" i="37"/>
  <c r="AY226" i="37" s="1"/>
  <c r="AF225" i="37"/>
  <c r="A225" i="37"/>
  <c r="B225" i="37" s="1"/>
  <c r="AF224" i="37"/>
  <c r="A224" i="37"/>
  <c r="B224" i="37" s="1"/>
  <c r="AF223" i="37"/>
  <c r="A223" i="37"/>
  <c r="AF222" i="37"/>
  <c r="A222" i="37"/>
  <c r="AY222" i="37" s="1"/>
  <c r="AF221" i="37"/>
  <c r="A221" i="37"/>
  <c r="AY221" i="37" s="1"/>
  <c r="AF220" i="37"/>
  <c r="A220" i="37"/>
  <c r="AY220" i="37" s="1"/>
  <c r="AF219" i="37"/>
  <c r="A219" i="37"/>
  <c r="AY219" i="37" s="1"/>
  <c r="AF218" i="37"/>
  <c r="A218" i="37"/>
  <c r="AY218" i="37" s="1"/>
  <c r="AF217" i="37"/>
  <c r="A217" i="37"/>
  <c r="B217" i="37" s="1"/>
  <c r="G217" i="37" s="1"/>
  <c r="AF216" i="37"/>
  <c r="A216" i="37"/>
  <c r="AY216" i="37" s="1"/>
  <c r="AF215" i="37"/>
  <c r="A215" i="37"/>
  <c r="AY215" i="37" s="1"/>
  <c r="AF214" i="37"/>
  <c r="A214" i="37"/>
  <c r="B214" i="37" s="1"/>
  <c r="AF213" i="37"/>
  <c r="A213" i="37"/>
  <c r="B213" i="37" s="1"/>
  <c r="D213" i="37" s="1"/>
  <c r="AF212" i="37"/>
  <c r="A212" i="37"/>
  <c r="AY212" i="37" s="1"/>
  <c r="AF211" i="37"/>
  <c r="A211" i="37"/>
  <c r="B211" i="37" s="1"/>
  <c r="AF210" i="37"/>
  <c r="A210" i="37"/>
  <c r="AF209" i="37"/>
  <c r="A209" i="37"/>
  <c r="B209" i="37" s="1"/>
  <c r="AF208" i="37"/>
  <c r="A208" i="37"/>
  <c r="AY208" i="37" s="1"/>
  <c r="AF207" i="37"/>
  <c r="A207" i="37"/>
  <c r="B207" i="37" s="1"/>
  <c r="G207" i="37" s="1"/>
  <c r="AF206" i="37"/>
  <c r="A206" i="37"/>
  <c r="AY206" i="37" s="1"/>
  <c r="AF205" i="37"/>
  <c r="A205" i="37"/>
  <c r="AF204" i="37"/>
  <c r="A204" i="37"/>
  <c r="B204" i="37" s="1"/>
  <c r="AF203" i="37"/>
  <c r="A203" i="37"/>
  <c r="B203" i="37" s="1"/>
  <c r="AF202" i="37"/>
  <c r="A202" i="37"/>
  <c r="AY202" i="37" s="1"/>
  <c r="AF201" i="37"/>
  <c r="A201" i="37"/>
  <c r="B201" i="37" s="1"/>
  <c r="F201" i="37" s="1"/>
  <c r="AF200" i="37"/>
  <c r="A200" i="37"/>
  <c r="AY200" i="37" s="1"/>
  <c r="AF199" i="37"/>
  <c r="A199" i="37"/>
  <c r="B199" i="37" s="1"/>
  <c r="AF198" i="37"/>
  <c r="A198" i="37"/>
  <c r="B198" i="37" s="1"/>
  <c r="AF197" i="37"/>
  <c r="A197" i="37"/>
  <c r="B197" i="37" s="1"/>
  <c r="G197" i="37" s="1"/>
  <c r="AF196" i="37"/>
  <c r="A196" i="37"/>
  <c r="AY196" i="37" s="1"/>
  <c r="AF195" i="37"/>
  <c r="A195" i="37"/>
  <c r="B195" i="37" s="1"/>
  <c r="AF194" i="37"/>
  <c r="A194" i="37"/>
  <c r="AY194" i="37" s="1"/>
  <c r="AF193" i="37"/>
  <c r="A193" i="37"/>
  <c r="AY193" i="37" s="1"/>
  <c r="AF192" i="37"/>
  <c r="A192" i="37"/>
  <c r="AY192" i="37" s="1"/>
  <c r="AF191" i="37"/>
  <c r="A191" i="37"/>
  <c r="AF190" i="37"/>
  <c r="A190" i="37"/>
  <c r="AY190" i="37" s="1"/>
  <c r="AF189" i="37"/>
  <c r="A189" i="37"/>
  <c r="AY189" i="37" s="1"/>
  <c r="AF188" i="37"/>
  <c r="A188" i="37"/>
  <c r="AF187" i="37"/>
  <c r="A187" i="37"/>
  <c r="AF186" i="37"/>
  <c r="A186" i="37"/>
  <c r="AY186" i="37" s="1"/>
  <c r="AF185" i="37"/>
  <c r="A185" i="37"/>
  <c r="AF184" i="37"/>
  <c r="A184" i="37"/>
  <c r="B184" i="37" s="1"/>
  <c r="G184" i="37" s="1"/>
  <c r="AF183" i="37"/>
  <c r="A183" i="37"/>
  <c r="AY183" i="37" s="1"/>
  <c r="AF182" i="37"/>
  <c r="A182" i="37"/>
  <c r="AY182" i="37" s="1"/>
  <c r="A181" i="37"/>
  <c r="B181" i="37" s="1"/>
  <c r="F181" i="37" s="1"/>
  <c r="A180" i="37"/>
  <c r="B180" i="37" s="1"/>
  <c r="A179" i="37"/>
  <c r="B179" i="37" s="1"/>
  <c r="AF178" i="37"/>
  <c r="A178" i="37"/>
  <c r="AY178" i="37" s="1"/>
  <c r="AF177" i="37"/>
  <c r="A177" i="37"/>
  <c r="AY177" i="37" s="1"/>
  <c r="AF176" i="37"/>
  <c r="A176" i="37"/>
  <c r="AF175" i="37"/>
  <c r="A175" i="37"/>
  <c r="B175" i="37" s="1"/>
  <c r="AF174" i="37"/>
  <c r="A174" i="37"/>
  <c r="AY174" i="37" s="1"/>
  <c r="AF173" i="37"/>
  <c r="A173" i="37"/>
  <c r="AF172" i="37"/>
  <c r="A172" i="37"/>
  <c r="B172" i="37" s="1"/>
  <c r="AF171" i="37"/>
  <c r="A171" i="37"/>
  <c r="B171" i="37" s="1"/>
  <c r="AF170" i="37"/>
  <c r="A170" i="37"/>
  <c r="AF169" i="37"/>
  <c r="A169" i="37"/>
  <c r="B169" i="37" s="1"/>
  <c r="E169" i="37" s="1"/>
  <c r="AF168" i="37"/>
  <c r="A168" i="37"/>
  <c r="B168" i="37" s="1"/>
  <c r="AF167" i="37"/>
  <c r="A167" i="37"/>
  <c r="AF166" i="37"/>
  <c r="A166" i="37"/>
  <c r="AF165" i="37"/>
  <c r="A165" i="37"/>
  <c r="B165" i="37" s="1"/>
  <c r="G165" i="37" s="1"/>
  <c r="AF164" i="37"/>
  <c r="A164" i="37"/>
  <c r="B164" i="37" s="1"/>
  <c r="AF163" i="37"/>
  <c r="A163" i="37"/>
  <c r="AF162" i="37"/>
  <c r="A162" i="37"/>
  <c r="AY162" i="37" s="1"/>
  <c r="AF161" i="37"/>
  <c r="A161" i="37"/>
  <c r="AY161" i="37" s="1"/>
  <c r="AF160" i="37"/>
  <c r="A160" i="37"/>
  <c r="AF159" i="37"/>
  <c r="A159" i="37"/>
  <c r="B159" i="37" s="1"/>
  <c r="F159" i="37" s="1"/>
  <c r="AF158" i="37"/>
  <c r="A158" i="37"/>
  <c r="AY158" i="37" s="1"/>
  <c r="AF157" i="37"/>
  <c r="A157" i="37"/>
  <c r="AF156" i="37"/>
  <c r="A156" i="37"/>
  <c r="AY156" i="37" s="1"/>
  <c r="AF155" i="37"/>
  <c r="A155" i="37"/>
  <c r="AY155" i="37" s="1"/>
  <c r="AF154" i="37"/>
  <c r="A154" i="37"/>
  <c r="AY154" i="37" s="1"/>
  <c r="AF153" i="37"/>
  <c r="A153" i="37"/>
  <c r="B153" i="37" s="1"/>
  <c r="AF152" i="37"/>
  <c r="A152" i="37"/>
  <c r="AY152" i="37" s="1"/>
  <c r="AF151" i="37"/>
  <c r="A151" i="37"/>
  <c r="AY151" i="37" s="1"/>
  <c r="A150" i="37"/>
  <c r="AY150" i="37" s="1"/>
  <c r="A149" i="37"/>
  <c r="B149" i="37" s="1"/>
  <c r="F149" i="37" s="1"/>
  <c r="A148" i="37"/>
  <c r="B148" i="37" s="1"/>
  <c r="F148" i="37" s="1"/>
  <c r="AF147" i="37"/>
  <c r="A147" i="37"/>
  <c r="B147" i="37" s="1"/>
  <c r="C147" i="37" s="1"/>
  <c r="AF146" i="37"/>
  <c r="A146" i="37"/>
  <c r="B146" i="37" s="1"/>
  <c r="C146" i="37" s="1"/>
  <c r="AF145" i="37"/>
  <c r="A145" i="37"/>
  <c r="B145" i="37" s="1"/>
  <c r="G145" i="37" s="1"/>
  <c r="AF144" i="37"/>
  <c r="A144" i="37"/>
  <c r="AY144" i="37" s="1"/>
  <c r="AF143" i="37"/>
  <c r="A143" i="37"/>
  <c r="B143" i="37" s="1"/>
  <c r="AF142" i="37"/>
  <c r="A142" i="37"/>
  <c r="AF141" i="37"/>
  <c r="A141" i="37"/>
  <c r="AY141" i="37" s="1"/>
  <c r="AF140" i="37"/>
  <c r="A140" i="37"/>
  <c r="AY140" i="37" s="1"/>
  <c r="AF139" i="37"/>
  <c r="A139" i="37"/>
  <c r="B139" i="37" s="1"/>
  <c r="E139" i="37" s="1"/>
  <c r="AF138" i="37"/>
  <c r="A138" i="37"/>
  <c r="AY138" i="37" s="1"/>
  <c r="AF137" i="37"/>
  <c r="A137" i="37"/>
  <c r="AF136" i="37"/>
  <c r="A136" i="37"/>
  <c r="AF135" i="37"/>
  <c r="A135" i="37"/>
  <c r="AY135" i="37" s="1"/>
  <c r="AF134" i="37"/>
  <c r="A134" i="37"/>
  <c r="AY134" i="37" s="1"/>
  <c r="AF133" i="37"/>
  <c r="A133" i="37"/>
  <c r="B133" i="37" s="1"/>
  <c r="G133" i="37" s="1"/>
  <c r="AF132" i="37"/>
  <c r="A132" i="37"/>
  <c r="B132" i="37" s="1"/>
  <c r="AF131" i="37"/>
  <c r="A131" i="37"/>
  <c r="AF130" i="37"/>
  <c r="A130" i="37"/>
  <c r="B130" i="37" s="1"/>
  <c r="AF129" i="37"/>
  <c r="A129" i="37"/>
  <c r="AY129" i="37" s="1"/>
  <c r="AF128" i="37"/>
  <c r="A128" i="37"/>
  <c r="AY128" i="37" s="1"/>
  <c r="AF127" i="37"/>
  <c r="A127" i="37"/>
  <c r="AY127" i="37" s="1"/>
  <c r="AF126" i="37"/>
  <c r="A126" i="37"/>
  <c r="B126" i="37" s="1"/>
  <c r="AF125" i="37"/>
  <c r="A125" i="37"/>
  <c r="AY125" i="37" s="1"/>
  <c r="AF124" i="37"/>
  <c r="A124" i="37"/>
  <c r="B124" i="37" s="1"/>
  <c r="AF123" i="37"/>
  <c r="A123" i="37"/>
  <c r="AY123" i="37" s="1"/>
  <c r="AF122" i="37"/>
  <c r="A122" i="37"/>
  <c r="B122" i="37" s="1"/>
  <c r="AF121" i="37"/>
  <c r="A121" i="37"/>
  <c r="AF120" i="37"/>
  <c r="A120" i="37"/>
  <c r="B120" i="37" s="1"/>
  <c r="AF119" i="37"/>
  <c r="A119" i="37"/>
  <c r="B119" i="37" s="1"/>
  <c r="AF118" i="37"/>
  <c r="A118" i="37"/>
  <c r="AY118" i="37" s="1"/>
  <c r="AF117" i="37"/>
  <c r="A117" i="37"/>
  <c r="AY117" i="37" s="1"/>
  <c r="AF116" i="37"/>
  <c r="A116" i="37"/>
  <c r="B116" i="37" s="1"/>
  <c r="AF115" i="37"/>
  <c r="A115" i="37"/>
  <c r="AY115" i="37" s="1"/>
  <c r="AF114" i="37"/>
  <c r="A114" i="37"/>
  <c r="AY114" i="37" s="1"/>
  <c r="AF113" i="37"/>
  <c r="A113" i="37"/>
  <c r="AY113" i="37" s="1"/>
  <c r="AF112" i="37"/>
  <c r="A112" i="37"/>
  <c r="AY112" i="37" s="1"/>
  <c r="AF111" i="37"/>
  <c r="A111" i="37"/>
  <c r="AY111" i="37" s="1"/>
  <c r="AF110" i="37"/>
  <c r="A110" i="37"/>
  <c r="AY110" i="37" s="1"/>
  <c r="AF109" i="37"/>
  <c r="A109" i="37"/>
  <c r="AY109" i="37" s="1"/>
  <c r="AF108" i="37"/>
  <c r="A108" i="37"/>
  <c r="AF107" i="37"/>
  <c r="A107" i="37"/>
  <c r="AY107" i="37" s="1"/>
  <c r="AF106" i="37"/>
  <c r="A106" i="37"/>
  <c r="AY106" i="37" s="1"/>
  <c r="AF105" i="37"/>
  <c r="A105" i="37"/>
  <c r="AY105" i="37" s="1"/>
  <c r="AF104" i="37"/>
  <c r="A104" i="37"/>
  <c r="B104" i="37" s="1"/>
  <c r="F104" i="37" s="1"/>
  <c r="AF103" i="37"/>
  <c r="A103" i="37"/>
  <c r="B103" i="37" s="1"/>
  <c r="E103" i="37" s="1"/>
  <c r="AF102" i="37"/>
  <c r="A102" i="37"/>
  <c r="AF101" i="37"/>
  <c r="A101" i="37"/>
  <c r="AY101" i="37" s="1"/>
  <c r="AF100" i="37"/>
  <c r="A100" i="37"/>
  <c r="B100" i="37" s="1"/>
  <c r="G100" i="37" s="1"/>
  <c r="AF99" i="37"/>
  <c r="A99" i="37"/>
  <c r="AY99" i="37" s="1"/>
  <c r="AF98" i="37"/>
  <c r="A98" i="37"/>
  <c r="AF97" i="37"/>
  <c r="A97" i="37"/>
  <c r="AY97" i="37" s="1"/>
  <c r="AF96" i="37"/>
  <c r="A96" i="37"/>
  <c r="B96" i="37" s="1"/>
  <c r="AF95" i="37"/>
  <c r="A95" i="37"/>
  <c r="AY95" i="37" s="1"/>
  <c r="AF94" i="37"/>
  <c r="A94" i="37"/>
  <c r="B94" i="37" s="1"/>
  <c r="AF93" i="37"/>
  <c r="A93" i="37"/>
  <c r="AY93" i="37" s="1"/>
  <c r="A92" i="37"/>
  <c r="AY92" i="37" s="1"/>
  <c r="AF91" i="37"/>
  <c r="I91" i="37"/>
  <c r="H91" i="37"/>
  <c r="A91" i="37" s="1"/>
  <c r="AY91" i="37" s="1"/>
  <c r="AF90" i="37"/>
  <c r="K90" i="37"/>
  <c r="J90" i="37"/>
  <c r="I90" i="37"/>
  <c r="H90" i="37"/>
  <c r="A90" i="37" s="1"/>
  <c r="AF89" i="37"/>
  <c r="K89" i="37"/>
  <c r="J89" i="37"/>
  <c r="H89" i="37"/>
  <c r="A89" i="37" s="1"/>
  <c r="AY89" i="37" s="1"/>
  <c r="BB88" i="37"/>
  <c r="BA88" i="37"/>
  <c r="AZ88" i="37"/>
  <c r="AF92" i="37"/>
  <c r="K88" i="37"/>
  <c r="K92" i="37" s="1"/>
  <c r="H88" i="37"/>
  <c r="A88" i="37" s="1"/>
  <c r="I87" i="37"/>
  <c r="H87" i="37"/>
  <c r="A87" i="37" s="1"/>
  <c r="K86" i="37"/>
  <c r="I86" i="37"/>
  <c r="H86" i="37"/>
  <c r="A86" i="37" s="1"/>
  <c r="AY86" i="37" s="1"/>
  <c r="I85" i="37"/>
  <c r="H85" i="37"/>
  <c r="A85" i="37" s="1"/>
  <c r="AY85" i="37" s="1"/>
  <c r="AF84" i="37"/>
  <c r="K84" i="37"/>
  <c r="J84" i="37"/>
  <c r="A84" i="37"/>
  <c r="AF83" i="37"/>
  <c r="K83" i="37"/>
  <c r="I83" i="37"/>
  <c r="A83" i="37"/>
  <c r="AY83" i="37" s="1"/>
  <c r="AF82" i="37"/>
  <c r="I82" i="37"/>
  <c r="A82" i="37"/>
  <c r="AF81" i="37"/>
  <c r="K91" i="37"/>
  <c r="A81" i="37"/>
  <c r="A80" i="37"/>
  <c r="B80" i="37" s="1"/>
  <c r="F80" i="37" s="1"/>
  <c r="A79" i="37"/>
  <c r="B79" i="37" s="1"/>
  <c r="F79" i="37" s="1"/>
  <c r="A78" i="37"/>
  <c r="AY78" i="37" s="1"/>
  <c r="A77" i="37"/>
  <c r="A76" i="37"/>
  <c r="AY76" i="37" s="1"/>
  <c r="A75" i="37"/>
  <c r="AY75" i="37" s="1"/>
  <c r="A74" i="37"/>
  <c r="A73" i="37"/>
  <c r="H72" i="37"/>
  <c r="A72" i="37" s="1"/>
  <c r="H71" i="37"/>
  <c r="H70" i="37"/>
  <c r="A70" i="37" s="1"/>
  <c r="H69" i="37"/>
  <c r="H68" i="37"/>
  <c r="A68" i="37" s="1"/>
  <c r="AY68" i="37" s="1"/>
  <c r="H67" i="37"/>
  <c r="A67" i="37" s="1"/>
  <c r="AY67" i="37" s="1"/>
  <c r="H66" i="37"/>
  <c r="A66" i="37" s="1"/>
  <c r="AY66" i="37" s="1"/>
  <c r="AF65" i="37"/>
  <c r="A65" i="37"/>
  <c r="AY65" i="37" s="1"/>
  <c r="AF64" i="37"/>
  <c r="A64" i="37"/>
  <c r="AY64" i="37" s="1"/>
  <c r="AF63" i="37"/>
  <c r="A63" i="37"/>
  <c r="AY63" i="37" s="1"/>
  <c r="AF62" i="37"/>
  <c r="A62" i="37"/>
  <c r="B62" i="37" s="1"/>
  <c r="AF61" i="37"/>
  <c r="A61" i="37"/>
  <c r="B61" i="37" s="1"/>
  <c r="AF60" i="37"/>
  <c r="A60" i="37"/>
  <c r="AY60" i="37" s="1"/>
  <c r="AF59" i="37"/>
  <c r="A59" i="37"/>
  <c r="AF58" i="37"/>
  <c r="A58" i="37"/>
  <c r="AY58" i="37" s="1"/>
  <c r="AF57" i="37"/>
  <c r="A57" i="37"/>
  <c r="AY57" i="37" s="1"/>
  <c r="A56" i="37"/>
  <c r="AY56" i="37" s="1"/>
  <c r="A55" i="37"/>
  <c r="B55" i="37" s="1"/>
  <c r="I54" i="37"/>
  <c r="A54" i="37"/>
  <c r="AY54" i="37" s="1"/>
  <c r="H53" i="37"/>
  <c r="A53" i="37" s="1"/>
  <c r="H52" i="37"/>
  <c r="A52" i="37" s="1"/>
  <c r="AY52" i="37" s="1"/>
  <c r="H51" i="37"/>
  <c r="H50" i="37"/>
  <c r="A50" i="37" s="1"/>
  <c r="AY50" i="37" s="1"/>
  <c r="H49" i="37"/>
  <c r="A49" i="37" s="1"/>
  <c r="AY49" i="37" s="1"/>
  <c r="AF48" i="37"/>
  <c r="A48" i="37"/>
  <c r="AY48" i="37" s="1"/>
  <c r="AF47" i="37"/>
  <c r="A47" i="37"/>
  <c r="AY47" i="37" s="1"/>
  <c r="AF46" i="37"/>
  <c r="A46" i="37"/>
  <c r="AY46" i="37" s="1"/>
  <c r="AF45" i="37"/>
  <c r="AF39" i="37"/>
  <c r="A45" i="37"/>
  <c r="AY45" i="37" s="1"/>
  <c r="AF44" i="37"/>
  <c r="A44" i="37"/>
  <c r="B44" i="37" s="1"/>
  <c r="AF43" i="37"/>
  <c r="A43" i="37"/>
  <c r="AY43" i="37" s="1"/>
  <c r="AF42" i="37"/>
  <c r="A42" i="37"/>
  <c r="AY42" i="37" s="1"/>
  <c r="AF41" i="37"/>
  <c r="A41" i="37"/>
  <c r="AY41" i="37" s="1"/>
  <c r="AF40" i="37"/>
  <c r="A40" i="37"/>
  <c r="AY40" i="37" s="1"/>
  <c r="A39" i="37"/>
  <c r="AY39" i="37" s="1"/>
  <c r="AF38" i="37"/>
  <c r="A38" i="37"/>
  <c r="AY38" i="37" s="1"/>
  <c r="AF37" i="37"/>
  <c r="A37" i="37"/>
  <c r="AY37" i="37" s="1"/>
  <c r="AF36" i="37"/>
  <c r="J36" i="37"/>
  <c r="H36" i="37"/>
  <c r="A36" i="37" s="1"/>
  <c r="AY36" i="37" s="1"/>
  <c r="AF35" i="37"/>
  <c r="J35" i="37"/>
  <c r="H35" i="37"/>
  <c r="A35" i="37" s="1"/>
  <c r="AF34" i="37"/>
  <c r="J34" i="37"/>
  <c r="H34" i="37"/>
  <c r="A34" i="37" s="1"/>
  <c r="B34" i="37" s="1"/>
  <c r="E34" i="37" s="1"/>
  <c r="AF33" i="37"/>
  <c r="J33" i="37"/>
  <c r="J37" i="37" s="1"/>
  <c r="H33" i="37"/>
  <c r="A33" i="37" s="1"/>
  <c r="B33" i="37" s="1"/>
  <c r="C33" i="37" s="1"/>
  <c r="H32" i="37"/>
  <c r="A32" i="37" s="1"/>
  <c r="AY32" i="37" s="1"/>
  <c r="J31" i="37"/>
  <c r="H31" i="37"/>
  <c r="A31" i="37" s="1"/>
  <c r="AY31" i="37" s="1"/>
  <c r="J30" i="37"/>
  <c r="J54" i="37" s="1"/>
  <c r="J72" i="37" s="1"/>
  <c r="H30" i="37"/>
  <c r="A30" i="37" s="1"/>
  <c r="AY30" i="37" s="1"/>
  <c r="J29" i="37"/>
  <c r="H29" i="37"/>
  <c r="J28" i="37"/>
  <c r="H28" i="37"/>
  <c r="A28" i="37" s="1"/>
  <c r="AY28" i="37" s="1"/>
  <c r="J27" i="37"/>
  <c r="H27" i="37"/>
  <c r="J26" i="37"/>
  <c r="H26" i="37"/>
  <c r="A26" i="37" s="1"/>
  <c r="AY26" i="37" s="1"/>
  <c r="J25" i="37"/>
  <c r="H25" i="37"/>
  <c r="A25" i="37" s="1"/>
  <c r="AY25" i="37" s="1"/>
  <c r="I24" i="37"/>
  <c r="A24" i="37"/>
  <c r="AY24" i="37" s="1"/>
  <c r="A23" i="37"/>
  <c r="AY23" i="37" s="1"/>
  <c r="A22" i="37"/>
  <c r="J32" i="37"/>
  <c r="A21" i="37"/>
  <c r="AY21" i="37" s="1"/>
  <c r="A20" i="37"/>
  <c r="B20" i="37" s="1"/>
  <c r="A19" i="37"/>
  <c r="AY19" i="37" s="1"/>
  <c r="A18" i="37"/>
  <c r="AY18" i="37" s="1"/>
  <c r="A17" i="37"/>
  <c r="AY17" i="37" s="1"/>
  <c r="A16" i="37"/>
  <c r="AY16" i="37" s="1"/>
  <c r="A15" i="37"/>
  <c r="A14" i="37"/>
  <c r="BJ7" i="37" a="1"/>
  <c r="BJ7" i="37" s="1"/>
  <c r="L7" i="37"/>
  <c r="BJ6" i="37"/>
  <c r="G5" i="37"/>
  <c r="F5" i="37"/>
  <c r="E5" i="37"/>
  <c r="D5" i="37"/>
  <c r="C5" i="37"/>
  <c r="B5" i="37"/>
  <c r="AW2" i="37"/>
  <c r="AV2" i="37"/>
  <c r="AU2" i="37"/>
  <c r="AT2" i="37"/>
  <c r="AS2" i="37"/>
  <c r="BK1" i="37"/>
  <c r="BJ1" i="37"/>
  <c r="AW1" i="37"/>
  <c r="AV1" i="37"/>
  <c r="AU1" i="37"/>
  <c r="AT1" i="37"/>
  <c r="AS1" i="37"/>
  <c r="AQ1" i="37"/>
  <c r="AP1" i="37"/>
  <c r="AO1" i="37"/>
  <c r="AN1" i="37"/>
  <c r="AM1" i="37"/>
  <c r="A1" i="37"/>
  <c r="AO165" i="35"/>
  <c r="AM165" i="35"/>
  <c r="AN7" i="35"/>
  <c r="AN6" i="35"/>
  <c r="R5" i="35"/>
  <c r="AK2" i="35"/>
  <c r="AJ2" i="35"/>
  <c r="AH2" i="35"/>
  <c r="AG2" i="35"/>
  <c r="AE2" i="35"/>
  <c r="AD2" i="35"/>
  <c r="AA2" i="35"/>
  <c r="Z2" i="35"/>
  <c r="X2" i="35"/>
  <c r="W2" i="35"/>
  <c r="U2" i="35"/>
  <c r="T2" i="35"/>
  <c r="R2" i="35"/>
  <c r="Q2" i="35"/>
  <c r="O2" i="35"/>
  <c r="N2" i="35"/>
  <c r="L2" i="35"/>
  <c r="K2" i="35"/>
  <c r="I2" i="35"/>
  <c r="H2" i="35"/>
  <c r="F2" i="35"/>
  <c r="E2" i="35"/>
  <c r="C2" i="35"/>
  <c r="B2" i="35"/>
  <c r="AO1" i="35"/>
  <c r="AN1" i="35"/>
  <c r="AK1" i="35"/>
  <c r="AJ1" i="35"/>
  <c r="AH1" i="35"/>
  <c r="AG1" i="35"/>
  <c r="AE1" i="35"/>
  <c r="AD1" i="35"/>
  <c r="AA1" i="35"/>
  <c r="Z1" i="35"/>
  <c r="X1" i="35"/>
  <c r="W1" i="35"/>
  <c r="U1" i="35"/>
  <c r="T1" i="35"/>
  <c r="R1" i="35"/>
  <c r="Q1" i="35"/>
  <c r="O1" i="35"/>
  <c r="N1" i="35"/>
  <c r="L1" i="35"/>
  <c r="K1" i="35"/>
  <c r="I1" i="35"/>
  <c r="H1" i="35"/>
  <c r="F1" i="35"/>
  <c r="E1" i="35"/>
  <c r="C1" i="35"/>
  <c r="B1" i="35"/>
  <c r="A1" i="35"/>
  <c r="AN164" i="34"/>
  <c r="AL164" i="34"/>
  <c r="AM7" i="34"/>
  <c r="AM6" i="34"/>
  <c r="AN3" i="34"/>
  <c r="AJ2" i="34"/>
  <c r="AI2" i="34"/>
  <c r="AG2" i="34"/>
  <c r="AF2" i="34"/>
  <c r="AD2" i="34"/>
  <c r="AC2" i="34"/>
  <c r="AA2" i="34"/>
  <c r="Z2" i="34"/>
  <c r="X2" i="34"/>
  <c r="W2" i="34"/>
  <c r="U2" i="34"/>
  <c r="T2" i="34"/>
  <c r="R2" i="34"/>
  <c r="Q2" i="34"/>
  <c r="O2" i="34"/>
  <c r="N2" i="34"/>
  <c r="L2" i="34"/>
  <c r="K2" i="34"/>
  <c r="I2" i="34"/>
  <c r="H2" i="34"/>
  <c r="F2" i="34"/>
  <c r="E2" i="34"/>
  <c r="C2" i="34"/>
  <c r="B2" i="34"/>
  <c r="AN1" i="34"/>
  <c r="AM1" i="34"/>
  <c r="AJ1" i="34"/>
  <c r="AI1" i="34"/>
  <c r="AG1" i="34"/>
  <c r="AF1" i="34"/>
  <c r="AD1" i="34"/>
  <c r="AC1" i="34"/>
  <c r="AA1" i="34"/>
  <c r="Z1" i="34"/>
  <c r="X1" i="34"/>
  <c r="W1" i="34"/>
  <c r="U1" i="34"/>
  <c r="T1" i="34"/>
  <c r="R1" i="34"/>
  <c r="Q1" i="34"/>
  <c r="O1" i="34"/>
  <c r="N1" i="34"/>
  <c r="L1" i="34"/>
  <c r="K1" i="34"/>
  <c r="I1" i="34"/>
  <c r="H1" i="34"/>
  <c r="F1" i="34"/>
  <c r="E1" i="34"/>
  <c r="C1" i="34"/>
  <c r="B1" i="34"/>
  <c r="A1" i="34"/>
  <c r="AX65" i="33"/>
  <c r="AV65" i="33"/>
  <c r="AE31" i="33"/>
  <c r="AC26" i="33"/>
  <c r="AA26" i="33" a="1"/>
  <c r="AA26" i="33" s="1"/>
  <c r="AW7" i="33"/>
  <c r="AW6" i="33"/>
  <c r="AX3" i="33"/>
  <c r="T3" i="33"/>
  <c r="AU2" i="33"/>
  <c r="AT2" i="33"/>
  <c r="AS2" i="33"/>
  <c r="AR2" i="33"/>
  <c r="AQ2" i="33"/>
  <c r="AP2" i="33"/>
  <c r="AO2" i="33"/>
  <c r="AN2" i="33"/>
  <c r="AM2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X1" i="33"/>
  <c r="AW1" i="33"/>
  <c r="AU1" i="33"/>
  <c r="AT1" i="33"/>
  <c r="AS1" i="33"/>
  <c r="AR1" i="33"/>
  <c r="AQ1" i="33"/>
  <c r="AP1" i="33"/>
  <c r="AO1" i="33"/>
  <c r="AN1" i="33"/>
  <c r="AM1" i="33"/>
  <c r="AL1" i="33"/>
  <c r="AK1" i="33"/>
  <c r="AJ1" i="33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1" i="33"/>
  <c r="C1" i="33"/>
  <c r="B1" i="33"/>
  <c r="Q85" i="32"/>
  <c r="O85" i="32"/>
  <c r="G80" i="32" s="1"/>
  <c r="G77" i="32"/>
  <c r="P7" i="32"/>
  <c r="P6" i="32"/>
  <c r="G5" i="32"/>
  <c r="Q3" i="32"/>
  <c r="N2" i="32"/>
  <c r="M2" i="32"/>
  <c r="L2" i="32"/>
  <c r="K2" i="32"/>
  <c r="J2" i="32"/>
  <c r="I2" i="32"/>
  <c r="H2" i="32"/>
  <c r="G2" i="32"/>
  <c r="F2" i="32"/>
  <c r="E2" i="32"/>
  <c r="D2" i="32"/>
  <c r="C2" i="32"/>
  <c r="B2" i="32"/>
  <c r="A2" i="32"/>
  <c r="Q1" i="32"/>
  <c r="P1" i="32"/>
  <c r="N1" i="32"/>
  <c r="M1" i="32"/>
  <c r="L1" i="32"/>
  <c r="K1" i="32"/>
  <c r="J1" i="32"/>
  <c r="I1" i="32"/>
  <c r="H1" i="32"/>
  <c r="G1" i="32"/>
  <c r="F1" i="32"/>
  <c r="E1" i="32"/>
  <c r="D1" i="32"/>
  <c r="C1" i="32"/>
  <c r="B1" i="32"/>
  <c r="A1" i="32"/>
  <c r="AE256" i="31"/>
  <c r="AC256" i="31"/>
  <c r="I101" i="31"/>
  <c r="H101" i="31"/>
  <c r="G101" i="31"/>
  <c r="F101" i="31"/>
  <c r="E101" i="31"/>
  <c r="D101" i="31"/>
  <c r="AD7" i="31"/>
  <c r="AD6" i="31"/>
  <c r="AA2" i="31"/>
  <c r="Z2" i="31"/>
  <c r="Y2" i="31"/>
  <c r="X2" i="31"/>
  <c r="V2" i="31"/>
  <c r="U2" i="31"/>
  <c r="T2" i="31"/>
  <c r="S2" i="31"/>
  <c r="R2" i="31"/>
  <c r="Q2" i="31"/>
  <c r="P2" i="31"/>
  <c r="N2" i="31"/>
  <c r="M2" i="31"/>
  <c r="L2" i="31"/>
  <c r="K2" i="31"/>
  <c r="J2" i="31"/>
  <c r="I2" i="31"/>
  <c r="H2" i="31"/>
  <c r="G2" i="31"/>
  <c r="F2" i="31"/>
  <c r="E2" i="31"/>
  <c r="D2" i="31"/>
  <c r="B2" i="31"/>
  <c r="AE1" i="31"/>
  <c r="AD1" i="31"/>
  <c r="AA1" i="31"/>
  <c r="Z1" i="31"/>
  <c r="Y1" i="31"/>
  <c r="X1" i="31"/>
  <c r="V1" i="31"/>
  <c r="U1" i="31"/>
  <c r="T1" i="31"/>
  <c r="S1" i="31"/>
  <c r="R1" i="31"/>
  <c r="Q1" i="31"/>
  <c r="P1" i="31"/>
  <c r="N1" i="31"/>
  <c r="M1" i="31"/>
  <c r="L1" i="31"/>
  <c r="K1" i="31"/>
  <c r="J1" i="31"/>
  <c r="I1" i="31"/>
  <c r="H1" i="31"/>
  <c r="G1" i="31"/>
  <c r="F1" i="31"/>
  <c r="E1" i="31"/>
  <c r="D1" i="31"/>
  <c r="B1" i="31"/>
  <c r="A1" i="31"/>
  <c r="AE3" i="31" s="1"/>
  <c r="U245" i="30"/>
  <c r="H244" i="30"/>
  <c r="G244" i="30"/>
  <c r="F244" i="30"/>
  <c r="E244" i="30"/>
  <c r="D244" i="30"/>
  <c r="C244" i="30"/>
  <c r="T242" i="30"/>
  <c r="S242" i="30"/>
  <c r="R242" i="30"/>
  <c r="Q242" i="30"/>
  <c r="P242" i="30"/>
  <c r="O242" i="30"/>
  <c r="N242" i="30"/>
  <c r="G241" i="30"/>
  <c r="H241" i="30" s="1"/>
  <c r="G240" i="30"/>
  <c r="H240" i="30" s="1"/>
  <c r="G239" i="30"/>
  <c r="H239" i="30" s="1"/>
  <c r="G238" i="30"/>
  <c r="H238" i="30" s="1"/>
  <c r="R237" i="30"/>
  <c r="T237" i="30" s="1"/>
  <c r="G237" i="30"/>
  <c r="H237" i="30" s="1"/>
  <c r="D237" i="30"/>
  <c r="R236" i="30"/>
  <c r="T236" i="30" s="1"/>
  <c r="R235" i="30"/>
  <c r="T235" i="30" s="1"/>
  <c r="C235" i="30"/>
  <c r="R234" i="30"/>
  <c r="T234" i="30" s="1"/>
  <c r="R233" i="30"/>
  <c r="T233" i="30" s="1"/>
  <c r="R232" i="30"/>
  <c r="T232" i="30" s="1"/>
  <c r="K232" i="30"/>
  <c r="J232" i="30"/>
  <c r="I232" i="30"/>
  <c r="H232" i="30"/>
  <c r="G232" i="30"/>
  <c r="F232" i="30"/>
  <c r="E232" i="30"/>
  <c r="D232" i="30"/>
  <c r="C232" i="30"/>
  <c r="T231" i="30"/>
  <c r="R231" i="30"/>
  <c r="R230" i="30"/>
  <c r="T230" i="30" s="1"/>
  <c r="R229" i="30"/>
  <c r="T229" i="30" s="1"/>
  <c r="H229" i="30"/>
  <c r="R228" i="30"/>
  <c r="T228" i="30" s="1"/>
  <c r="K228" i="30"/>
  <c r="K229" i="30" s="1"/>
  <c r="H228" i="30"/>
  <c r="E228" i="30"/>
  <c r="E229" i="30" s="1"/>
  <c r="N227" i="30"/>
  <c r="T224" i="30" s="1"/>
  <c r="K225" i="30"/>
  <c r="K224" i="30" s="1"/>
  <c r="O224" i="30"/>
  <c r="H224" i="30"/>
  <c r="H225" i="30" s="1"/>
  <c r="E224" i="30"/>
  <c r="E225" i="30" s="1"/>
  <c r="N221" i="30"/>
  <c r="C221" i="30"/>
  <c r="K218" i="30"/>
  <c r="J218" i="30"/>
  <c r="I218" i="30"/>
  <c r="H218" i="30"/>
  <c r="G218" i="30"/>
  <c r="F218" i="30"/>
  <c r="E218" i="30"/>
  <c r="D218" i="30"/>
  <c r="C218" i="30"/>
  <c r="L215" i="30"/>
  <c r="H215" i="30"/>
  <c r="L214" i="30"/>
  <c r="K214" i="30"/>
  <c r="K215" i="30" s="1"/>
  <c r="H214" i="30"/>
  <c r="E214" i="30"/>
  <c r="E215" i="30" s="1"/>
  <c r="L210" i="30"/>
  <c r="K210" i="30"/>
  <c r="H210" i="30"/>
  <c r="E210" i="30"/>
  <c r="L209" i="30"/>
  <c r="K209" i="30"/>
  <c r="H209" i="30"/>
  <c r="E209" i="30"/>
  <c r="C206" i="30"/>
  <c r="H203" i="30"/>
  <c r="G203" i="30"/>
  <c r="F203" i="30"/>
  <c r="E203" i="30"/>
  <c r="D203" i="30"/>
  <c r="C203" i="30"/>
  <c r="E200" i="30"/>
  <c r="G189" i="30"/>
  <c r="F179" i="30" s="1"/>
  <c r="F189" i="30"/>
  <c r="F187" i="30"/>
  <c r="G179" i="30" s="1"/>
  <c r="E187" i="30"/>
  <c r="G187" i="30" s="1"/>
  <c r="H179" i="30" s="1"/>
  <c r="D186" i="30"/>
  <c r="F185" i="30"/>
  <c r="F183" i="30"/>
  <c r="E179" i="30"/>
  <c r="D179" i="30"/>
  <c r="E177" i="30" s="1"/>
  <c r="C179" i="30"/>
  <c r="E178" i="30"/>
  <c r="H178" i="30" s="1"/>
  <c r="C178" i="30"/>
  <c r="H177" i="30"/>
  <c r="C176" i="30"/>
  <c r="G175" i="30"/>
  <c r="H174" i="30"/>
  <c r="H172" i="30"/>
  <c r="G172" i="30"/>
  <c r="F172" i="30"/>
  <c r="E172" i="30"/>
  <c r="D172" i="30"/>
  <c r="C172" i="30"/>
  <c r="E169" i="30"/>
  <c r="F156" i="30"/>
  <c r="G155" i="30"/>
  <c r="G156" i="30" s="1"/>
  <c r="F155" i="30"/>
  <c r="F153" i="30"/>
  <c r="F150" i="30"/>
  <c r="E150" i="30"/>
  <c r="C144" i="30"/>
  <c r="C143" i="30"/>
  <c r="G142" i="30"/>
  <c r="H141" i="30"/>
  <c r="H138" i="30"/>
  <c r="G138" i="30"/>
  <c r="F138" i="30"/>
  <c r="E138" i="30"/>
  <c r="D138" i="30"/>
  <c r="C138" i="30"/>
  <c r="H135" i="30"/>
  <c r="I125" i="30"/>
  <c r="I124" i="30"/>
  <c r="G124" i="30"/>
  <c r="J125" i="30" s="1"/>
  <c r="E124" i="30"/>
  <c r="J124" i="30" s="1"/>
  <c r="J123" i="30"/>
  <c r="I123" i="30"/>
  <c r="F123" i="30"/>
  <c r="E123" i="30"/>
  <c r="I120" i="30"/>
  <c r="F120" i="30"/>
  <c r="H120" i="30" s="1"/>
  <c r="I118" i="30"/>
  <c r="E118" i="30"/>
  <c r="H110" i="30" s="1"/>
  <c r="I117" i="30"/>
  <c r="G117" i="30"/>
  <c r="J117" i="30" s="1"/>
  <c r="I115" i="30"/>
  <c r="I114" i="30"/>
  <c r="I113" i="30"/>
  <c r="E113" i="30"/>
  <c r="F113" i="30" s="1"/>
  <c r="J112" i="30"/>
  <c r="I112" i="30"/>
  <c r="C112" i="30"/>
  <c r="I111" i="30"/>
  <c r="G111" i="30"/>
  <c r="J111" i="30" s="1"/>
  <c r="I110" i="30"/>
  <c r="I107" i="30"/>
  <c r="S88" i="30"/>
  <c r="R88" i="30"/>
  <c r="Q88" i="30"/>
  <c r="P88" i="30"/>
  <c r="O88" i="30"/>
  <c r="C86" i="30"/>
  <c r="C84" i="30"/>
  <c r="R83" i="30"/>
  <c r="C82" i="30"/>
  <c r="P73" i="30"/>
  <c r="O73" i="30"/>
  <c r="N73" i="30"/>
  <c r="M73" i="30"/>
  <c r="L73" i="30"/>
  <c r="K73" i="30"/>
  <c r="J73" i="30"/>
  <c r="E73" i="30"/>
  <c r="C70" i="30"/>
  <c r="C67" i="30"/>
  <c r="C64" i="30"/>
  <c r="O62" i="30"/>
  <c r="O61" i="30"/>
  <c r="C61" i="30"/>
  <c r="O60" i="30"/>
  <c r="O59" i="30"/>
  <c r="C58" i="30"/>
  <c r="P56" i="30"/>
  <c r="P55" i="30"/>
  <c r="C55" i="30"/>
  <c r="D47" i="30"/>
  <c r="C47" i="30"/>
  <c r="B47" i="30"/>
  <c r="D29" i="30"/>
  <c r="U1" i="30"/>
  <c r="AN236" i="29"/>
  <c r="AL236" i="29"/>
  <c r="E176" i="29"/>
  <c r="T103" i="29"/>
  <c r="U103" i="29" s="1"/>
  <c r="AC102" i="29"/>
  <c r="T102" i="29"/>
  <c r="U102" i="29" s="1"/>
  <c r="P98" i="29"/>
  <c r="P89" i="29"/>
  <c r="Y8" i="29"/>
  <c r="AM7" i="29"/>
  <c r="AM6" i="29"/>
  <c r="AN1" i="29"/>
  <c r="AM1" i="29"/>
  <c r="A1" i="29"/>
  <c r="P60" i="30"/>
  <c r="K114" i="30"/>
  <c r="K123" i="30"/>
  <c r="K118" i="30"/>
  <c r="K111" i="30"/>
  <c r="D61" i="30"/>
  <c r="D70" i="30"/>
  <c r="D64" i="30"/>
  <c r="P62" i="30"/>
  <c r="K124" i="30"/>
  <c r="E47" i="30"/>
  <c r="D55" i="30"/>
  <c r="D84" i="30"/>
  <c r="K112" i="30"/>
  <c r="Q98" i="29"/>
  <c r="Q55" i="30"/>
  <c r="D86" i="30"/>
  <c r="K125" i="30"/>
  <c r="K120" i="30"/>
  <c r="P61" i="30"/>
  <c r="J108" i="30"/>
  <c r="D67" i="30"/>
  <c r="K117" i="30"/>
  <c r="Q56" i="30"/>
  <c r="D82" i="30"/>
  <c r="K115" i="30"/>
  <c r="K113" i="30"/>
  <c r="J107" i="30"/>
  <c r="D58" i="30"/>
  <c r="AS45" i="37" l="1"/>
  <c r="AS275" i="37"/>
  <c r="AS363" i="37"/>
  <c r="AS523" i="37"/>
  <c r="AS113" i="37"/>
  <c r="AS204" i="37"/>
  <c r="AS308" i="37"/>
  <c r="AS155" i="37"/>
  <c r="AS364" i="37"/>
  <c r="AS492" i="37"/>
  <c r="AS146" i="37"/>
  <c r="AS156" i="37"/>
  <c r="AS413" i="37"/>
  <c r="AS541" i="37"/>
  <c r="AS99" i="37"/>
  <c r="AS41" i="37"/>
  <c r="AS60" i="37"/>
  <c r="AS91" i="37"/>
  <c r="AS157" i="37"/>
  <c r="AS165" i="37"/>
  <c r="AS173" i="37"/>
  <c r="AS310" i="37"/>
  <c r="AS318" i="37"/>
  <c r="AS326" i="37"/>
  <c r="AS334" i="37"/>
  <c r="AS342" i="37"/>
  <c r="AS350" i="37"/>
  <c r="AS358" i="37"/>
  <c r="AS366" i="37"/>
  <c r="AS374" i="37"/>
  <c r="AS382" i="37"/>
  <c r="AS390" i="37"/>
  <c r="AS398" i="37"/>
  <c r="AS406" i="37"/>
  <c r="AS414" i="37"/>
  <c r="AS422" i="37"/>
  <c r="AS430" i="37"/>
  <c r="AS438" i="37"/>
  <c r="AS446" i="37"/>
  <c r="AS454" i="37"/>
  <c r="AS462" i="37"/>
  <c r="AS470" i="37"/>
  <c r="AS478" i="37"/>
  <c r="AS486" i="37"/>
  <c r="AS494" i="37"/>
  <c r="AS502" i="37"/>
  <c r="AS510" i="37"/>
  <c r="AS518" i="37"/>
  <c r="AS526" i="37"/>
  <c r="AS534" i="37"/>
  <c r="AS542" i="37"/>
  <c r="AS550" i="37"/>
  <c r="AS558" i="37"/>
  <c r="AS566" i="37"/>
  <c r="AS574" i="37"/>
  <c r="AS582" i="37"/>
  <c r="AS590" i="37"/>
  <c r="AS598" i="37"/>
  <c r="AS606" i="37"/>
  <c r="AS614" i="37"/>
  <c r="AS622" i="37"/>
  <c r="AS630" i="37"/>
  <c r="AS638" i="37"/>
  <c r="AS646" i="37"/>
  <c r="AS654" i="37"/>
  <c r="AS662" i="37"/>
  <c r="AS670" i="37"/>
  <c r="AS678" i="37"/>
  <c r="AS686" i="37"/>
  <c r="AS694" i="37"/>
  <c r="AS37" i="37"/>
  <c r="AS120" i="37"/>
  <c r="AS219" i="37"/>
  <c r="AS283" i="37"/>
  <c r="AS65" i="37"/>
  <c r="AS170" i="37"/>
  <c r="AS339" i="37"/>
  <c r="AS403" i="37"/>
  <c r="AS475" i="37"/>
  <c r="AS547" i="37"/>
  <c r="AS619" i="37"/>
  <c r="AS236" i="37"/>
  <c r="AS316" i="37"/>
  <c r="AS380" i="37"/>
  <c r="AS460" i="37"/>
  <c r="AS205" i="37"/>
  <c r="AS221" i="37"/>
  <c r="AS245" i="37"/>
  <c r="AS269" i="37"/>
  <c r="AS285" i="37"/>
  <c r="AS301" i="37"/>
  <c r="AS40" i="37"/>
  <c r="AS172" i="37"/>
  <c r="AS325" i="37"/>
  <c r="AS389" i="37"/>
  <c r="AS461" i="37"/>
  <c r="AS525" i="37"/>
  <c r="AS589" i="37"/>
  <c r="AS661" i="37"/>
  <c r="AS115" i="37"/>
  <c r="AS230" i="37"/>
  <c r="AS270" i="37"/>
  <c r="AS116" i="37"/>
  <c r="AS140" i="37"/>
  <c r="AS191" i="37"/>
  <c r="AS247" i="37"/>
  <c r="AS61" i="37"/>
  <c r="AS158" i="37"/>
  <c r="AS311" i="37"/>
  <c r="AS343" i="37"/>
  <c r="AS367" i="37"/>
  <c r="AS391" i="37"/>
  <c r="AS407" i="37"/>
  <c r="AS423" i="37"/>
  <c r="AS455" i="37"/>
  <c r="AS471" i="37"/>
  <c r="AS487" i="37"/>
  <c r="AS503" i="37"/>
  <c r="AS519" i="37"/>
  <c r="AS527" i="37"/>
  <c r="AS543" i="37"/>
  <c r="AS551" i="37"/>
  <c r="AS567" i="37"/>
  <c r="AS575" i="37"/>
  <c r="AS583" i="37"/>
  <c r="AS599" i="37"/>
  <c r="AS607" i="37"/>
  <c r="AS615" i="37"/>
  <c r="AS623" i="37"/>
  <c r="AS639" i="37"/>
  <c r="AS647" i="37"/>
  <c r="AS655" i="37"/>
  <c r="AS663" i="37"/>
  <c r="AS671" i="37"/>
  <c r="AS679" i="37"/>
  <c r="AS687" i="37"/>
  <c r="AS695" i="37"/>
  <c r="AS83" i="37"/>
  <c r="AS93" i="37"/>
  <c r="AS101" i="37"/>
  <c r="AS109" i="37"/>
  <c r="AS117" i="37"/>
  <c r="AS125" i="37"/>
  <c r="AS133" i="37"/>
  <c r="AS141" i="37"/>
  <c r="AS184" i="37"/>
  <c r="AS192" i="37"/>
  <c r="AS200" i="37"/>
  <c r="AS208" i="37"/>
  <c r="AS216" i="37"/>
  <c r="AS224" i="37"/>
  <c r="AS232" i="37"/>
  <c r="AS240" i="37"/>
  <c r="AS248" i="37"/>
  <c r="AS256" i="37"/>
  <c r="AS264" i="37"/>
  <c r="AS272" i="37"/>
  <c r="AS280" i="37"/>
  <c r="AS288" i="37"/>
  <c r="AS296" i="37"/>
  <c r="AS304" i="37"/>
  <c r="AS104" i="37"/>
  <c r="AS136" i="37"/>
  <c r="AS187" i="37"/>
  <c r="AS235" i="37"/>
  <c r="AS291" i="37"/>
  <c r="AS371" i="37"/>
  <c r="AS435" i="37"/>
  <c r="AS499" i="37"/>
  <c r="AS587" i="37"/>
  <c r="AS651" i="37"/>
  <c r="AY308" i="37"/>
  <c r="AS324" i="37"/>
  <c r="AS356" i="37"/>
  <c r="AS372" i="37"/>
  <c r="AS412" i="37"/>
  <c r="AS420" i="37"/>
  <c r="AS452" i="37"/>
  <c r="AS484" i="37"/>
  <c r="AS508" i="37"/>
  <c r="AS532" i="37"/>
  <c r="AS556" i="37"/>
  <c r="AS604" i="37"/>
  <c r="AS644" i="37"/>
  <c r="AS684" i="37"/>
  <c r="AS47" i="37"/>
  <c r="AS114" i="37"/>
  <c r="AS197" i="37"/>
  <c r="AS229" i="37"/>
  <c r="AS293" i="37"/>
  <c r="AS33" i="37"/>
  <c r="AS341" i="37"/>
  <c r="AS381" i="37"/>
  <c r="AS429" i="37"/>
  <c r="AS469" i="37"/>
  <c r="AS501" i="37"/>
  <c r="AS557" i="37"/>
  <c r="AS613" i="37"/>
  <c r="AS677" i="37"/>
  <c r="AS123" i="37"/>
  <c r="AS182" i="37"/>
  <c r="AS246" i="37"/>
  <c r="AS92" i="37"/>
  <c r="AS239" i="37"/>
  <c r="AS295" i="37"/>
  <c r="AS174" i="37"/>
  <c r="AS319" i="37"/>
  <c r="AS359" i="37"/>
  <c r="AS375" i="37"/>
  <c r="AS383" i="37"/>
  <c r="AS399" i="37"/>
  <c r="AS415" i="37"/>
  <c r="AS439" i="37"/>
  <c r="AS463" i="37"/>
  <c r="AS479" i="37"/>
  <c r="AS495" i="37"/>
  <c r="AS511" i="37"/>
  <c r="AS535" i="37"/>
  <c r="AS559" i="37"/>
  <c r="AS591" i="37"/>
  <c r="AS631" i="37"/>
  <c r="AS35" i="37"/>
  <c r="AS43" i="37"/>
  <c r="AS62" i="37"/>
  <c r="AS151" i="37"/>
  <c r="AS159" i="37"/>
  <c r="AS167" i="37"/>
  <c r="AS175" i="37"/>
  <c r="AS312" i="37"/>
  <c r="AS320" i="37"/>
  <c r="AS328" i="37"/>
  <c r="AS336" i="37"/>
  <c r="AS344" i="37"/>
  <c r="AS352" i="37"/>
  <c r="AS360" i="37"/>
  <c r="AS368" i="37"/>
  <c r="AS376" i="37"/>
  <c r="AS384" i="37"/>
  <c r="AS392" i="37"/>
  <c r="AS400" i="37"/>
  <c r="AS408" i="37"/>
  <c r="AS416" i="37"/>
  <c r="AS424" i="37"/>
  <c r="AS432" i="37"/>
  <c r="AS440" i="37"/>
  <c r="AS448" i="37"/>
  <c r="AS456" i="37"/>
  <c r="AS464" i="37"/>
  <c r="AS472" i="37"/>
  <c r="AS480" i="37"/>
  <c r="AS488" i="37"/>
  <c r="AS496" i="37"/>
  <c r="AS504" i="37"/>
  <c r="AS512" i="37"/>
  <c r="AS520" i="37"/>
  <c r="AS528" i="37"/>
  <c r="AS536" i="37"/>
  <c r="AS544" i="37"/>
  <c r="AS552" i="37"/>
  <c r="AS560" i="37"/>
  <c r="AS568" i="37"/>
  <c r="AS576" i="37"/>
  <c r="AS584" i="37"/>
  <c r="AS592" i="37"/>
  <c r="AS600" i="37"/>
  <c r="AS608" i="37"/>
  <c r="AS616" i="37"/>
  <c r="AS624" i="37"/>
  <c r="AS632" i="37"/>
  <c r="AS640" i="37"/>
  <c r="AS648" i="37"/>
  <c r="AS656" i="37"/>
  <c r="AS664" i="37"/>
  <c r="AS672" i="37"/>
  <c r="AS680" i="37"/>
  <c r="AS688" i="37"/>
  <c r="AS696" i="37"/>
  <c r="AS112" i="37"/>
  <c r="AS144" i="37"/>
  <c r="AS203" i="37"/>
  <c r="AS251" i="37"/>
  <c r="AS162" i="37"/>
  <c r="AS331" i="37"/>
  <c r="AS395" i="37"/>
  <c r="AS467" i="37"/>
  <c r="AS571" i="37"/>
  <c r="AS46" i="37"/>
  <c r="AS121" i="37"/>
  <c r="AS196" i="37"/>
  <c r="AS220" i="37"/>
  <c r="AS260" i="37"/>
  <c r="AS284" i="37"/>
  <c r="AS58" i="37"/>
  <c r="AS332" i="37"/>
  <c r="AS396" i="37"/>
  <c r="AS444" i="37"/>
  <c r="AS500" i="37"/>
  <c r="AS572" i="37"/>
  <c r="AS98" i="37"/>
  <c r="AS106" i="37"/>
  <c r="AS122" i="37"/>
  <c r="AS130" i="37"/>
  <c r="AS138" i="37"/>
  <c r="AS189" i="37"/>
  <c r="AS237" i="37"/>
  <c r="AS59" i="37"/>
  <c r="AS164" i="37"/>
  <c r="AS309" i="37"/>
  <c r="AS365" i="37"/>
  <c r="AS421" i="37"/>
  <c r="AS493" i="37"/>
  <c r="AS573" i="37"/>
  <c r="AS48" i="37"/>
  <c r="AS82" i="37"/>
  <c r="AS107" i="37"/>
  <c r="AS131" i="37"/>
  <c r="AS198" i="37"/>
  <c r="AS214" i="37"/>
  <c r="AS254" i="37"/>
  <c r="AS294" i="37"/>
  <c r="AS199" i="37"/>
  <c r="AS263" i="37"/>
  <c r="AS166" i="37"/>
  <c r="AS335" i="37"/>
  <c r="AS431" i="37"/>
  <c r="AS94" i="37"/>
  <c r="AS102" i="37"/>
  <c r="AS110" i="37"/>
  <c r="AS118" i="37"/>
  <c r="AS126" i="37"/>
  <c r="AS134" i="37"/>
  <c r="AS142" i="37"/>
  <c r="AS185" i="37"/>
  <c r="AS193" i="37"/>
  <c r="AS201" i="37"/>
  <c r="AS209" i="37"/>
  <c r="AS217" i="37"/>
  <c r="AS225" i="37"/>
  <c r="AS233" i="37"/>
  <c r="AS241" i="37"/>
  <c r="AS249" i="37"/>
  <c r="AS257" i="37"/>
  <c r="AS265" i="37"/>
  <c r="AS273" i="37"/>
  <c r="AS281" i="37"/>
  <c r="AS289" i="37"/>
  <c r="AS297" i="37"/>
  <c r="AS305" i="37"/>
  <c r="AS195" i="37"/>
  <c r="AS227" i="37"/>
  <c r="AS267" i="37"/>
  <c r="AS307" i="37"/>
  <c r="AS57" i="37"/>
  <c r="AS315" i="37"/>
  <c r="AS379" i="37"/>
  <c r="AS427" i="37"/>
  <c r="AS459" i="37"/>
  <c r="AS507" i="37"/>
  <c r="AS555" i="37"/>
  <c r="AS603" i="37"/>
  <c r="AS643" i="37"/>
  <c r="AS683" i="37"/>
  <c r="AS105" i="37"/>
  <c r="AS129" i="37"/>
  <c r="AS145" i="37"/>
  <c r="AS188" i="37"/>
  <c r="AS228" i="37"/>
  <c r="AS268" i="37"/>
  <c r="AS292" i="37"/>
  <c r="AS81" i="37"/>
  <c r="AS163" i="37"/>
  <c r="AS171" i="37"/>
  <c r="AS348" i="37"/>
  <c r="AS404" i="37"/>
  <c r="AS436" i="37"/>
  <c r="AS476" i="37"/>
  <c r="AS524" i="37"/>
  <c r="AS540" i="37"/>
  <c r="AS580" i="37"/>
  <c r="AS612" i="37"/>
  <c r="AS636" i="37"/>
  <c r="AS660" i="37"/>
  <c r="AS692" i="37"/>
  <c r="AS213" i="37"/>
  <c r="AS261" i="37"/>
  <c r="AS349" i="37"/>
  <c r="AS437" i="37"/>
  <c r="AS533" i="37"/>
  <c r="AS139" i="37"/>
  <c r="AS190" i="37"/>
  <c r="AS238" i="37"/>
  <c r="AS286" i="37"/>
  <c r="AS215" i="37"/>
  <c r="AS271" i="37"/>
  <c r="AS327" i="37"/>
  <c r="AS44" i="37"/>
  <c r="AS63" i="37"/>
  <c r="AS152" i="37"/>
  <c r="AS160" i="37"/>
  <c r="AS168" i="37"/>
  <c r="AS176" i="37"/>
  <c r="AS313" i="37"/>
  <c r="AS321" i="37"/>
  <c r="AS329" i="37"/>
  <c r="AS337" i="37"/>
  <c r="AS345" i="37"/>
  <c r="AS353" i="37"/>
  <c r="AS361" i="37"/>
  <c r="AS369" i="37"/>
  <c r="AS377" i="37"/>
  <c r="AS385" i="37"/>
  <c r="AS393" i="37"/>
  <c r="AS401" i="37"/>
  <c r="AS409" i="37"/>
  <c r="AS417" i="37"/>
  <c r="AS425" i="37"/>
  <c r="AS433" i="37"/>
  <c r="AS441" i="37"/>
  <c r="AS449" i="37"/>
  <c r="AS457" i="37"/>
  <c r="AS465" i="37"/>
  <c r="AS473" i="37"/>
  <c r="AS481" i="37"/>
  <c r="AS489" i="37"/>
  <c r="AS497" i="37"/>
  <c r="AS505" i="37"/>
  <c r="AS513" i="37"/>
  <c r="AS521" i="37"/>
  <c r="AS529" i="37"/>
  <c r="AS537" i="37"/>
  <c r="AS545" i="37"/>
  <c r="AS553" i="37"/>
  <c r="AS561" i="37"/>
  <c r="AS569" i="37"/>
  <c r="AS577" i="37"/>
  <c r="AS585" i="37"/>
  <c r="AS593" i="37"/>
  <c r="AS601" i="37"/>
  <c r="AS609" i="37"/>
  <c r="AS617" i="37"/>
  <c r="AS625" i="37"/>
  <c r="AS633" i="37"/>
  <c r="AS641" i="37"/>
  <c r="AS649" i="37"/>
  <c r="AS657" i="37"/>
  <c r="AS665" i="37"/>
  <c r="AS673" i="37"/>
  <c r="AS681" i="37"/>
  <c r="AS689" i="37"/>
  <c r="AS697" i="37"/>
  <c r="AS243" i="37"/>
  <c r="AS178" i="37"/>
  <c r="AS355" i="37"/>
  <c r="AS411" i="37"/>
  <c r="AS451" i="37"/>
  <c r="AS491" i="37"/>
  <c r="AS531" i="37"/>
  <c r="AS563" i="37"/>
  <c r="AS595" i="37"/>
  <c r="AS627" i="37"/>
  <c r="AS659" i="37"/>
  <c r="AS675" i="37"/>
  <c r="AS699" i="37"/>
  <c r="AS97" i="37"/>
  <c r="AS137" i="37"/>
  <c r="AS212" i="37"/>
  <c r="AS244" i="37"/>
  <c r="AS276" i="37"/>
  <c r="AS300" i="37"/>
  <c r="AS340" i="37"/>
  <c r="AS388" i="37"/>
  <c r="AS428" i="37"/>
  <c r="AS468" i="37"/>
  <c r="AS516" i="37"/>
  <c r="AS548" i="37"/>
  <c r="AS588" i="37"/>
  <c r="AS596" i="37"/>
  <c r="AS620" i="37"/>
  <c r="AS628" i="37"/>
  <c r="AS652" i="37"/>
  <c r="AS668" i="37"/>
  <c r="AS676" i="37"/>
  <c r="AS700" i="37"/>
  <c r="AS90" i="37"/>
  <c r="AS277" i="37"/>
  <c r="AS333" i="37"/>
  <c r="AS373" i="37"/>
  <c r="AS405" i="37"/>
  <c r="AS453" i="37"/>
  <c r="AS485" i="37"/>
  <c r="AS509" i="37"/>
  <c r="AS549" i="37"/>
  <c r="AS581" i="37"/>
  <c r="AS605" i="37"/>
  <c r="AS629" i="37"/>
  <c r="AS645" i="37"/>
  <c r="AS669" i="37"/>
  <c r="AS685" i="37"/>
  <c r="AS147" i="37"/>
  <c r="AS206" i="37"/>
  <c r="AS278" i="37"/>
  <c r="AS34" i="37"/>
  <c r="AS108" i="37"/>
  <c r="AS124" i="37"/>
  <c r="AS132" i="37"/>
  <c r="AS183" i="37"/>
  <c r="AS207" i="37"/>
  <c r="AS231" i="37"/>
  <c r="AS255" i="37"/>
  <c r="AS279" i="37"/>
  <c r="AS303" i="37"/>
  <c r="AS42" i="37"/>
  <c r="AS351" i="37"/>
  <c r="AS447" i="37"/>
  <c r="AS36" i="37"/>
  <c r="AS84" i="37"/>
  <c r="AS95" i="37"/>
  <c r="AS103" i="37"/>
  <c r="AS111" i="37"/>
  <c r="AS119" i="37"/>
  <c r="AS127" i="37"/>
  <c r="AS135" i="37"/>
  <c r="AS143" i="37"/>
  <c r="AS186" i="37"/>
  <c r="AS194" i="37"/>
  <c r="AS202" i="37"/>
  <c r="AS210" i="37"/>
  <c r="AS218" i="37"/>
  <c r="AS226" i="37"/>
  <c r="AS234" i="37"/>
  <c r="AS242" i="37"/>
  <c r="AS250" i="37"/>
  <c r="AS258" i="37"/>
  <c r="AS266" i="37"/>
  <c r="AS274" i="37"/>
  <c r="AS282" i="37"/>
  <c r="AS290" i="37"/>
  <c r="AS298" i="37"/>
  <c r="AS306" i="37"/>
  <c r="AS96" i="37"/>
  <c r="AS128" i="37"/>
  <c r="AS211" i="37"/>
  <c r="AS259" i="37"/>
  <c r="AS299" i="37"/>
  <c r="AS154" i="37"/>
  <c r="AS323" i="37"/>
  <c r="AS347" i="37"/>
  <c r="AS387" i="37"/>
  <c r="AS419" i="37"/>
  <c r="AS443" i="37"/>
  <c r="AS483" i="37"/>
  <c r="AS515" i="37"/>
  <c r="AS539" i="37"/>
  <c r="AS579" i="37"/>
  <c r="AS611" i="37"/>
  <c r="AS635" i="37"/>
  <c r="AS667" i="37"/>
  <c r="AS691" i="37"/>
  <c r="AS38" i="37"/>
  <c r="AS252" i="37"/>
  <c r="AS564" i="37"/>
  <c r="AS253" i="37"/>
  <c r="AS317" i="37"/>
  <c r="AS357" i="37"/>
  <c r="AS397" i="37"/>
  <c r="AS445" i="37"/>
  <c r="AS477" i="37"/>
  <c r="AS517" i="37"/>
  <c r="AS565" i="37"/>
  <c r="AS597" i="37"/>
  <c r="AS621" i="37"/>
  <c r="AS637" i="37"/>
  <c r="AS653" i="37"/>
  <c r="AS693" i="37"/>
  <c r="AS222" i="37"/>
  <c r="AS262" i="37"/>
  <c r="AS302" i="37"/>
  <c r="AS100" i="37"/>
  <c r="AS223" i="37"/>
  <c r="AS287" i="37"/>
  <c r="AS39" i="37"/>
  <c r="AS64" i="37"/>
  <c r="AS89" i="37"/>
  <c r="AS153" i="37"/>
  <c r="AS161" i="37"/>
  <c r="AS169" i="37"/>
  <c r="AS177" i="37"/>
  <c r="AS314" i="37"/>
  <c r="AS322" i="37"/>
  <c r="AS330" i="37"/>
  <c r="AS338" i="37"/>
  <c r="AS346" i="37"/>
  <c r="AS354" i="37"/>
  <c r="AS362" i="37"/>
  <c r="AS370" i="37"/>
  <c r="AS378" i="37"/>
  <c r="AS386" i="37"/>
  <c r="AS394" i="37"/>
  <c r="AS402" i="37"/>
  <c r="AS410" i="37"/>
  <c r="AS418" i="37"/>
  <c r="AS426" i="37"/>
  <c r="AS434" i="37"/>
  <c r="AS442" i="37"/>
  <c r="AS450" i="37"/>
  <c r="AS458" i="37"/>
  <c r="AS466" i="37"/>
  <c r="AS474" i="37"/>
  <c r="AS482" i="37"/>
  <c r="AS490" i="37"/>
  <c r="AS498" i="37"/>
  <c r="AS506" i="37"/>
  <c r="AS514" i="37"/>
  <c r="AS522" i="37"/>
  <c r="AS530" i="37"/>
  <c r="AS538" i="37"/>
  <c r="AS546" i="37"/>
  <c r="AS554" i="37"/>
  <c r="AS562" i="37"/>
  <c r="AS570" i="37"/>
  <c r="AS578" i="37"/>
  <c r="AS586" i="37"/>
  <c r="AS594" i="37"/>
  <c r="AS602" i="37"/>
  <c r="AS610" i="37"/>
  <c r="AS618" i="37"/>
  <c r="AS626" i="37"/>
  <c r="AS634" i="37"/>
  <c r="AS642" i="37"/>
  <c r="AS650" i="37"/>
  <c r="AS658" i="37"/>
  <c r="AS666" i="37"/>
  <c r="AS674" i="37"/>
  <c r="AS682" i="37"/>
  <c r="AS690" i="37"/>
  <c r="AS698" i="37"/>
  <c r="B14" i="37"/>
  <c r="G14" i="37" s="1"/>
  <c r="BE4" i="37"/>
  <c r="BD4" i="37"/>
  <c r="AG124" i="37"/>
  <c r="AG196" i="37"/>
  <c r="AG452" i="37"/>
  <c r="AG528" i="37"/>
  <c r="AG205" i="37"/>
  <c r="AG401" i="37"/>
  <c r="AG425" i="37"/>
  <c r="AG509" i="37"/>
  <c r="AG593" i="37"/>
  <c r="AG601" i="37"/>
  <c r="AG669" i="37"/>
  <c r="AG697" i="37"/>
  <c r="AG190" i="37"/>
  <c r="AG214" i="37"/>
  <c r="AG60" i="37"/>
  <c r="AG64" i="37"/>
  <c r="AG310" i="37"/>
  <c r="AG326" i="37"/>
  <c r="AG338" i="37"/>
  <c r="AG358" i="37"/>
  <c r="AG362" i="37"/>
  <c r="AG370" i="37"/>
  <c r="AG374" i="37"/>
  <c r="AG382" i="37"/>
  <c r="AG386" i="37"/>
  <c r="AG402" i="37"/>
  <c r="AG410" i="37"/>
  <c r="AG418" i="37"/>
  <c r="AG434" i="37"/>
  <c r="AG458" i="37"/>
  <c r="AG466" i="37"/>
  <c r="AG470" i="37"/>
  <c r="AG534" i="37"/>
  <c r="AG538" i="37"/>
  <c r="AG562" i="37"/>
  <c r="AG570" i="37"/>
  <c r="AG618" i="37"/>
  <c r="AG626" i="37"/>
  <c r="AG634" i="37"/>
  <c r="AG650" i="37"/>
  <c r="AG678" i="37"/>
  <c r="AG45" i="37"/>
  <c r="AG100" i="37"/>
  <c r="AG172" i="37"/>
  <c r="AG300" i="37"/>
  <c r="AG332" i="37"/>
  <c r="AG392" i="37"/>
  <c r="AG512" i="37"/>
  <c r="AG644" i="37"/>
  <c r="AG664" i="37"/>
  <c r="AG193" i="37"/>
  <c r="AG277" i="37"/>
  <c r="AG333" i="37"/>
  <c r="AG377" i="37"/>
  <c r="AG465" i="37"/>
  <c r="AG585" i="37"/>
  <c r="AG653" i="37"/>
  <c r="AG92" i="37"/>
  <c r="AG98" i="37"/>
  <c r="AG170" i="37"/>
  <c r="AG222" i="37"/>
  <c r="AG278" i="37"/>
  <c r="AG107" i="37"/>
  <c r="AG111" i="37"/>
  <c r="AG123" i="37"/>
  <c r="AG127" i="37"/>
  <c r="AG143" i="37"/>
  <c r="AG147" i="37"/>
  <c r="AG163" i="37"/>
  <c r="AG171" i="37"/>
  <c r="AG195" i="37"/>
  <c r="AG215" i="37"/>
  <c r="AG223" i="37"/>
  <c r="AG235" i="37"/>
  <c r="AG243" i="37"/>
  <c r="AG247" i="37"/>
  <c r="AG263" i="37"/>
  <c r="AG271" i="37"/>
  <c r="AG283" i="37"/>
  <c r="AG295" i="37"/>
  <c r="AG303" i="37"/>
  <c r="AG113" i="37"/>
  <c r="AG161" i="37"/>
  <c r="AG253" i="37"/>
  <c r="AG63" i="37"/>
  <c r="AG433" i="37"/>
  <c r="AG517" i="37"/>
  <c r="AG613" i="37"/>
  <c r="AG90" i="37"/>
  <c r="AG250" i="37"/>
  <c r="AG40" i="37"/>
  <c r="AG183" i="37"/>
  <c r="AG83" i="37"/>
  <c r="AG311" i="37"/>
  <c r="AG323" i="37"/>
  <c r="AG327" i="37"/>
  <c r="AG347" i="37"/>
  <c r="AG355" i="37"/>
  <c r="AG403" i="37"/>
  <c r="AG423" i="37"/>
  <c r="AG435" i="37"/>
  <c r="AG439" i="37"/>
  <c r="AG463" i="37"/>
  <c r="AG471" i="37"/>
  <c r="AG507" i="37"/>
  <c r="AG523" i="37"/>
  <c r="AG543" i="37"/>
  <c r="AG551" i="37"/>
  <c r="AG563" i="37"/>
  <c r="AG571" i="37"/>
  <c r="AG583" i="37"/>
  <c r="AG591" i="37"/>
  <c r="AG599" i="37"/>
  <c r="AG619" i="37"/>
  <c r="AG663" i="37"/>
  <c r="AG691" i="37"/>
  <c r="AG108" i="37"/>
  <c r="AG204" i="37"/>
  <c r="AG232" i="37"/>
  <c r="AG352" i="37"/>
  <c r="AG436" i="37"/>
  <c r="AG536" i="37"/>
  <c r="AG612" i="37"/>
  <c r="AG273" i="37"/>
  <c r="AG389" i="37"/>
  <c r="AG449" i="37"/>
  <c r="AG489" i="37"/>
  <c r="AG577" i="37"/>
  <c r="AG200" i="37"/>
  <c r="AG268" i="37"/>
  <c r="AG328" i="37"/>
  <c r="AG356" i="37"/>
  <c r="AG448" i="37"/>
  <c r="AG472" i="37"/>
  <c r="AG668" i="37"/>
  <c r="AG337" i="37"/>
  <c r="AG437" i="37"/>
  <c r="AG525" i="37"/>
  <c r="AG94" i="37"/>
  <c r="AG41" i="37"/>
  <c r="BK3" i="37"/>
  <c r="G33" i="37"/>
  <c r="F517" i="37"/>
  <c r="G303" i="37"/>
  <c r="G517" i="37"/>
  <c r="D452" i="37"/>
  <c r="AY631" i="37"/>
  <c r="AY622" i="37"/>
  <c r="B637" i="37"/>
  <c r="G637" i="37" s="1"/>
  <c r="AY599" i="37"/>
  <c r="F197" i="37"/>
  <c r="B427" i="37"/>
  <c r="E427" i="37" s="1"/>
  <c r="AY446" i="37"/>
  <c r="AY392" i="37"/>
  <c r="AY323" i="37"/>
  <c r="B561" i="37"/>
  <c r="G561" i="37" s="1"/>
  <c r="D197" i="37"/>
  <c r="D325" i="37"/>
  <c r="AY386" i="37"/>
  <c r="B394" i="37"/>
  <c r="C394" i="37" s="1"/>
  <c r="AY653" i="37"/>
  <c r="B228" i="37"/>
  <c r="E228" i="37" s="1"/>
  <c r="E197" i="37"/>
  <c r="AY646" i="37"/>
  <c r="F401" i="37"/>
  <c r="D233" i="37"/>
  <c r="F412" i="37"/>
  <c r="AY444" i="37"/>
  <c r="E233" i="37"/>
  <c r="B570" i="37"/>
  <c r="G570" i="37" s="1"/>
  <c r="G233" i="37"/>
  <c r="AY303" i="37"/>
  <c r="AY356" i="37"/>
  <c r="E388" i="37"/>
  <c r="B453" i="37"/>
  <c r="E453" i="37" s="1"/>
  <c r="AG404" i="37"/>
  <c r="AY180" i="37"/>
  <c r="B460" i="37"/>
  <c r="E460" i="37" s="1"/>
  <c r="AY337" i="37"/>
  <c r="B125" i="37"/>
  <c r="E125" i="37" s="1"/>
  <c r="B252" i="37"/>
  <c r="F252" i="37" s="1"/>
  <c r="AY353" i="37"/>
  <c r="AY492" i="37"/>
  <c r="E412" i="37"/>
  <c r="G355" i="37"/>
  <c r="E261" i="37"/>
  <c r="AY431" i="37"/>
  <c r="AY483" i="37"/>
  <c r="B545" i="37"/>
  <c r="F545" i="37" s="1"/>
  <c r="AY209" i="37"/>
  <c r="E406" i="37"/>
  <c r="F413" i="37"/>
  <c r="AY514" i="37"/>
  <c r="AY556" i="37"/>
  <c r="AY677" i="37"/>
  <c r="AY195" i="37"/>
  <c r="AY225" i="37"/>
  <c r="AY280" i="37"/>
  <c r="AY321" i="37"/>
  <c r="AY376" i="37"/>
  <c r="D261" i="37"/>
  <c r="AG372" i="37"/>
  <c r="AY198" i="37"/>
  <c r="AY480" i="37"/>
  <c r="B500" i="37"/>
  <c r="F500" i="37" s="1"/>
  <c r="AY644" i="37"/>
  <c r="AY674" i="37"/>
  <c r="AY368" i="37"/>
  <c r="AY451" i="37"/>
  <c r="AY518" i="37"/>
  <c r="AY332" i="37"/>
  <c r="AY406" i="37"/>
  <c r="B256" i="37"/>
  <c r="F256" i="37" s="1"/>
  <c r="AY259" i="37"/>
  <c r="B577" i="37"/>
  <c r="C577" i="37" s="1"/>
  <c r="C197" i="37"/>
  <c r="AY262" i="37"/>
  <c r="AY300" i="37"/>
  <c r="B502" i="37"/>
  <c r="G502" i="37" s="1"/>
  <c r="AY175" i="37"/>
  <c r="B397" i="37"/>
  <c r="E397" i="37" s="1"/>
  <c r="AY414" i="37"/>
  <c r="AY519" i="37"/>
  <c r="AY634" i="37"/>
  <c r="B276" i="37"/>
  <c r="C276" i="37" s="1"/>
  <c r="F261" i="37"/>
  <c r="AY201" i="37"/>
  <c r="AY463" i="37"/>
  <c r="E451" i="37"/>
  <c r="F451" i="37"/>
  <c r="G451" i="37"/>
  <c r="E336" i="37"/>
  <c r="G336" i="37"/>
  <c r="F336" i="37"/>
  <c r="G519" i="37"/>
  <c r="F519" i="37"/>
  <c r="C519" i="37"/>
  <c r="D483" i="37"/>
  <c r="G483" i="37"/>
  <c r="D642" i="37"/>
  <c r="G642" i="37"/>
  <c r="F642" i="37"/>
  <c r="E642" i="37"/>
  <c r="B529" i="37"/>
  <c r="C529" i="37" s="1"/>
  <c r="B221" i="37"/>
  <c r="D221" i="37" s="1"/>
  <c r="AG398" i="37"/>
  <c r="E681" i="37"/>
  <c r="B240" i="37"/>
  <c r="D240" i="37" s="1"/>
  <c r="B257" i="37"/>
  <c r="D257" i="37" s="1"/>
  <c r="AY287" i="37"/>
  <c r="AY310" i="37"/>
  <c r="G681" i="37"/>
  <c r="AY122" i="37"/>
  <c r="D145" i="37"/>
  <c r="AY224" i="37"/>
  <c r="AY227" i="37"/>
  <c r="B243" i="37"/>
  <c r="D243" i="37" s="1"/>
  <c r="AY307" i="37"/>
  <c r="B322" i="37"/>
  <c r="D322" i="37" s="1"/>
  <c r="D357" i="37"/>
  <c r="B360" i="37"/>
  <c r="G360" i="37" s="1"/>
  <c r="AY363" i="37"/>
  <c r="F384" i="37"/>
  <c r="AY395" i="37"/>
  <c r="AY400" i="37"/>
  <c r="AY445" i="37"/>
  <c r="B481" i="37"/>
  <c r="F481" i="37" s="1"/>
  <c r="B484" i="37"/>
  <c r="C484" i="37" s="1"/>
  <c r="B512" i="37"/>
  <c r="C512" i="37" s="1"/>
  <c r="G520" i="37"/>
  <c r="AY532" i="37"/>
  <c r="AY560" i="37"/>
  <c r="AY590" i="37"/>
  <c r="B661" i="37"/>
  <c r="C661" i="37" s="1"/>
  <c r="D664" i="37"/>
  <c r="C667" i="37"/>
  <c r="AG673" i="37"/>
  <c r="D33" i="37"/>
  <c r="E145" i="37"/>
  <c r="AY233" i="37"/>
  <c r="AY274" i="37"/>
  <c r="B288" i="37"/>
  <c r="G288" i="37" s="1"/>
  <c r="AY294" i="37"/>
  <c r="C325" i="37"/>
  <c r="AG336" i="37"/>
  <c r="G351" i="37"/>
  <c r="E357" i="37"/>
  <c r="C413" i="37"/>
  <c r="B422" i="37"/>
  <c r="E422" i="37" s="1"/>
  <c r="C452" i="37"/>
  <c r="B491" i="37"/>
  <c r="C491" i="37" s="1"/>
  <c r="B494" i="37"/>
  <c r="F494" i="37" s="1"/>
  <c r="B530" i="37"/>
  <c r="C530" i="37" s="1"/>
  <c r="AG573" i="37"/>
  <c r="AY597" i="37"/>
  <c r="AY600" i="37"/>
  <c r="AY632" i="37"/>
  <c r="B658" i="37"/>
  <c r="E658" i="37" s="1"/>
  <c r="B415" i="37"/>
  <c r="C415" i="37" s="1"/>
  <c r="B194" i="37"/>
  <c r="F194" i="37" s="1"/>
  <c r="B692" i="37"/>
  <c r="C692" i="37" s="1"/>
  <c r="AY171" i="37"/>
  <c r="AY203" i="37"/>
  <c r="AY214" i="37"/>
  <c r="AG275" i="37"/>
  <c r="F325" i="37"/>
  <c r="AY341" i="37"/>
  <c r="AY384" i="37"/>
  <c r="B411" i="37"/>
  <c r="D411" i="37" s="1"/>
  <c r="G452" i="37"/>
  <c r="AY520" i="37"/>
  <c r="AY594" i="37"/>
  <c r="AY617" i="37"/>
  <c r="B627" i="37"/>
  <c r="F627" i="37" s="1"/>
  <c r="AY651" i="37"/>
  <c r="AY670" i="37"/>
  <c r="C682" i="37"/>
  <c r="D695" i="37"/>
  <c r="B236" i="37"/>
  <c r="D236" i="37" s="1"/>
  <c r="B134" i="37"/>
  <c r="E134" i="37" s="1"/>
  <c r="B292" i="37"/>
  <c r="D292" i="37" s="1"/>
  <c r="B548" i="37"/>
  <c r="C548" i="37" s="1"/>
  <c r="B624" i="37"/>
  <c r="G624" i="37" s="1"/>
  <c r="B241" i="37"/>
  <c r="D241" i="37" s="1"/>
  <c r="G325" i="37"/>
  <c r="AY336" i="37"/>
  <c r="B399" i="37"/>
  <c r="C399" i="37" s="1"/>
  <c r="AG450" i="37"/>
  <c r="AY471" i="37"/>
  <c r="B574" i="37"/>
  <c r="E574" i="37" s="1"/>
  <c r="AG588" i="37"/>
  <c r="AY642" i="37"/>
  <c r="B662" i="37"/>
  <c r="D662" i="37" s="1"/>
  <c r="AY664" i="37"/>
  <c r="D682" i="37"/>
  <c r="AG692" i="37"/>
  <c r="B398" i="37"/>
  <c r="F398" i="37" s="1"/>
  <c r="AY371" i="37"/>
  <c r="AY149" i="37"/>
  <c r="AY164" i="37"/>
  <c r="AY179" i="37"/>
  <c r="AY344" i="37"/>
  <c r="AY413" i="37"/>
  <c r="AY419" i="37"/>
  <c r="AY436" i="37"/>
  <c r="AY608" i="37"/>
  <c r="AY667" i="37"/>
  <c r="B270" i="37"/>
  <c r="G270" i="37" s="1"/>
  <c r="B343" i="37"/>
  <c r="F343" i="37" s="1"/>
  <c r="B610" i="37"/>
  <c r="G610" i="37" s="1"/>
  <c r="B393" i="37"/>
  <c r="G393" i="37" s="1"/>
  <c r="AG557" i="37"/>
  <c r="B528" i="37"/>
  <c r="D528" i="37" s="1"/>
  <c r="B567" i="37"/>
  <c r="D567" i="37" s="1"/>
  <c r="AY153" i="37"/>
  <c r="AY168" i="37"/>
  <c r="B226" i="37"/>
  <c r="D226" i="37" s="1"/>
  <c r="AY268" i="37"/>
  <c r="B286" i="37"/>
  <c r="G286" i="37" s="1"/>
  <c r="B306" i="37"/>
  <c r="F306" i="37" s="1"/>
  <c r="D337" i="37"/>
  <c r="AG342" i="37"/>
  <c r="AG399" i="37"/>
  <c r="AY401" i="37"/>
  <c r="AY416" i="37"/>
  <c r="B447" i="37"/>
  <c r="G447" i="37" s="1"/>
  <c r="AY455" i="37"/>
  <c r="AY475" i="37"/>
  <c r="AY516" i="37"/>
  <c r="C599" i="37"/>
  <c r="C631" i="37"/>
  <c r="AG674" i="37"/>
  <c r="AG677" i="37"/>
  <c r="AY679" i="37"/>
  <c r="B421" i="37"/>
  <c r="C421" i="37" s="1"/>
  <c r="B657" i="37"/>
  <c r="G657" i="37" s="1"/>
  <c r="B380" i="37"/>
  <c r="F380" i="37" s="1"/>
  <c r="B566" i="37"/>
  <c r="C566" i="37" s="1"/>
  <c r="B250" i="37"/>
  <c r="C250" i="37" s="1"/>
  <c r="F357" i="37"/>
  <c r="AY557" i="37"/>
  <c r="E452" i="37"/>
  <c r="F303" i="37"/>
  <c r="AY312" i="37"/>
  <c r="AY440" i="37"/>
  <c r="AY452" i="37"/>
  <c r="AY465" i="37"/>
  <c r="AY564" i="37"/>
  <c r="F631" i="37"/>
  <c r="AY640" i="37"/>
  <c r="AG646" i="37"/>
  <c r="AY649" i="37"/>
  <c r="AG665" i="37"/>
  <c r="AY695" i="37"/>
  <c r="F532" i="37"/>
  <c r="G560" i="37"/>
  <c r="AG125" i="37"/>
  <c r="D418" i="37"/>
  <c r="E418" i="37"/>
  <c r="AY119" i="37"/>
  <c r="AY327" i="37"/>
  <c r="B378" i="37"/>
  <c r="E378" i="37" s="1"/>
  <c r="AY467" i="37"/>
  <c r="C475" i="37"/>
  <c r="AY124" i="37"/>
  <c r="AY204" i="37"/>
  <c r="AY352" i="37"/>
  <c r="AG376" i="37"/>
  <c r="AY408" i="37"/>
  <c r="AY495" i="37"/>
  <c r="F514" i="37"/>
  <c r="C517" i="37"/>
  <c r="AG542" i="37"/>
  <c r="B568" i="37"/>
  <c r="G568" i="37" s="1"/>
  <c r="AY585" i="37"/>
  <c r="AY605" i="37"/>
  <c r="E400" i="37"/>
  <c r="B504" i="37"/>
  <c r="F504" i="37" s="1"/>
  <c r="B678" i="37"/>
  <c r="E678" i="37" s="1"/>
  <c r="AY213" i="37"/>
  <c r="D384" i="37"/>
  <c r="AY487" i="37"/>
  <c r="AY79" i="37"/>
  <c r="C233" i="37"/>
  <c r="B290" i="37"/>
  <c r="E290" i="37" s="1"/>
  <c r="B441" i="37"/>
  <c r="C441" i="37" s="1"/>
  <c r="D517" i="37"/>
  <c r="AY552" i="37"/>
  <c r="B625" i="37"/>
  <c r="E625" i="37" s="1"/>
  <c r="AY659" i="37"/>
  <c r="B683" i="37"/>
  <c r="D683" i="37" s="1"/>
  <c r="B690" i="37"/>
  <c r="G690" i="37" s="1"/>
  <c r="B693" i="37"/>
  <c r="C693" i="37" s="1"/>
  <c r="B696" i="37"/>
  <c r="G696" i="37" s="1"/>
  <c r="E572" i="37"/>
  <c r="G572" i="37"/>
  <c r="D572" i="37"/>
  <c r="F572" i="37"/>
  <c r="F352" i="37"/>
  <c r="G352" i="37"/>
  <c r="E352" i="37"/>
  <c r="C352" i="37"/>
  <c r="D352" i="37"/>
  <c r="AG444" i="37"/>
  <c r="AY673" i="37"/>
  <c r="B673" i="37"/>
  <c r="D673" i="37" s="1"/>
  <c r="B176" i="37"/>
  <c r="C176" i="37" s="1"/>
  <c r="AY176" i="37"/>
  <c r="B263" i="37"/>
  <c r="E263" i="37" s="1"/>
  <c r="AY263" i="37"/>
  <c r="F468" i="37"/>
  <c r="G468" i="37"/>
  <c r="D468" i="37"/>
  <c r="B553" i="37"/>
  <c r="D553" i="37" s="1"/>
  <c r="AY553" i="37"/>
  <c r="B136" i="37"/>
  <c r="C136" i="37" s="1"/>
  <c r="AY136" i="37"/>
  <c r="B345" i="37"/>
  <c r="C345" i="37" s="1"/>
  <c r="AY345" i="37"/>
  <c r="AG504" i="37"/>
  <c r="AG251" i="37"/>
  <c r="AG475" i="37"/>
  <c r="AY238" i="37"/>
  <c r="B238" i="37"/>
  <c r="E238" i="37" s="1"/>
  <c r="AY468" i="37"/>
  <c r="B524" i="37"/>
  <c r="C524" i="37" s="1"/>
  <c r="AY524" i="37"/>
  <c r="AY602" i="37"/>
  <c r="B602" i="37"/>
  <c r="G602" i="37" s="1"/>
  <c r="AY544" i="37"/>
  <c r="B544" i="37"/>
  <c r="D544" i="37" s="1"/>
  <c r="E100" i="37"/>
  <c r="B272" i="37"/>
  <c r="B579" i="37"/>
  <c r="E579" i="37" s="1"/>
  <c r="B370" i="37"/>
  <c r="G370" i="37" s="1"/>
  <c r="AY142" i="37"/>
  <c r="B142" i="37"/>
  <c r="G142" i="37" s="1"/>
  <c r="AY159" i="37"/>
  <c r="B319" i="37"/>
  <c r="G319" i="37" s="1"/>
  <c r="AG330" i="37"/>
  <c r="B338" i="37"/>
  <c r="AY338" i="37"/>
  <c r="B367" i="37"/>
  <c r="C367" i="37" s="1"/>
  <c r="AY367" i="37"/>
  <c r="B383" i="37"/>
  <c r="F383" i="37" s="1"/>
  <c r="C440" i="37"/>
  <c r="AY510" i="37"/>
  <c r="B510" i="37"/>
  <c r="G510" i="37" s="1"/>
  <c r="AG548" i="37"/>
  <c r="AY573" i="37"/>
  <c r="B573" i="37"/>
  <c r="D573" i="37" s="1"/>
  <c r="AG257" i="37"/>
  <c r="AY284" i="37"/>
  <c r="B284" i="37"/>
  <c r="G284" i="37" s="1"/>
  <c r="B251" i="37"/>
  <c r="C251" i="37" s="1"/>
  <c r="AG515" i="37"/>
  <c r="B223" i="37"/>
  <c r="C223" i="37" s="1"/>
  <c r="AY223" i="37"/>
  <c r="B391" i="37"/>
  <c r="F391" i="37" s="1"/>
  <c r="AY391" i="37"/>
  <c r="AY472" i="37"/>
  <c r="B472" i="37"/>
  <c r="AY618" i="37"/>
  <c r="B618" i="37"/>
  <c r="D618" i="37" s="1"/>
  <c r="AY258" i="37"/>
  <c r="B258" i="37"/>
  <c r="G258" i="37" s="1"/>
  <c r="E356" i="37"/>
  <c r="F356" i="37"/>
  <c r="G356" i="37"/>
  <c r="B433" i="37"/>
  <c r="AY433" i="37"/>
  <c r="AG491" i="37"/>
  <c r="AG595" i="37"/>
  <c r="B111" i="37"/>
  <c r="F111" i="37" s="1"/>
  <c r="B304" i="37"/>
  <c r="B324" i="37"/>
  <c r="C356" i="37"/>
  <c r="B582" i="37"/>
  <c r="F582" i="37" s="1"/>
  <c r="AY582" i="37"/>
  <c r="B379" i="37"/>
  <c r="C379" i="37" s="1"/>
  <c r="B615" i="37"/>
  <c r="D615" i="37" s="1"/>
  <c r="AY615" i="37"/>
  <c r="AY697" i="37"/>
  <c r="AG33" i="37"/>
  <c r="AG430" i="37"/>
  <c r="B513" i="37"/>
  <c r="E513" i="37" s="1"/>
  <c r="B596" i="37"/>
  <c r="F596" i="37" s="1"/>
  <c r="AY596" i="37"/>
  <c r="B90" i="37"/>
  <c r="G90" i="37" s="1"/>
  <c r="AY90" i="37"/>
  <c r="B163" i="37"/>
  <c r="G163" i="37" s="1"/>
  <c r="AY163" i="37"/>
  <c r="AY558" i="37"/>
  <c r="B558" i="37"/>
  <c r="G558" i="37" s="1"/>
  <c r="AY572" i="37"/>
  <c r="B160" i="37"/>
  <c r="D160" i="37" s="1"/>
  <c r="AY160" i="37"/>
  <c r="B210" i="37"/>
  <c r="E210" i="37" s="1"/>
  <c r="AY210" i="37"/>
  <c r="AG227" i="37"/>
  <c r="AG289" i="37"/>
  <c r="AG305" i="37"/>
  <c r="E395" i="37"/>
  <c r="G395" i="37"/>
  <c r="D395" i="37"/>
  <c r="AG414" i="37"/>
  <c r="AY616" i="37"/>
  <c r="B616" i="37"/>
  <c r="C616" i="37" s="1"/>
  <c r="B508" i="37"/>
  <c r="F508" i="37" s="1"/>
  <c r="AY508" i="37"/>
  <c r="AG459" i="37"/>
  <c r="AY536" i="37"/>
  <c r="B536" i="37"/>
  <c r="F536" i="37" s="1"/>
  <c r="B621" i="37"/>
  <c r="G621" i="37" s="1"/>
  <c r="AY621" i="37"/>
  <c r="D159" i="37"/>
  <c r="C159" i="37"/>
  <c r="G159" i="37"/>
  <c r="AY479" i="37"/>
  <c r="B479" i="37"/>
  <c r="C479" i="37" s="1"/>
  <c r="E148" i="37"/>
  <c r="G148" i="37"/>
  <c r="D148" i="37"/>
  <c r="E159" i="37"/>
  <c r="B655" i="37"/>
  <c r="G655" i="37" s="1"/>
  <c r="B643" i="37"/>
  <c r="F643" i="37" s="1"/>
  <c r="AY643" i="37"/>
  <c r="AG285" i="37"/>
  <c r="AG394" i="37"/>
  <c r="AG457" i="37"/>
  <c r="B671" i="37"/>
  <c r="F671" i="37" s="1"/>
  <c r="AY671" i="37"/>
  <c r="AG373" i="37"/>
  <c r="F440" i="37"/>
  <c r="D440" i="37"/>
  <c r="D489" i="37"/>
  <c r="G489" i="37"/>
  <c r="AG39" i="37"/>
  <c r="AG286" i="37"/>
  <c r="C395" i="37"/>
  <c r="B409" i="37"/>
  <c r="G409" i="37" s="1"/>
  <c r="G440" i="37"/>
  <c r="B443" i="37"/>
  <c r="G443" i="37" s="1"/>
  <c r="D450" i="37"/>
  <c r="E450" i="37"/>
  <c r="F450" i="37"/>
  <c r="G450" i="37"/>
  <c r="AG483" i="37"/>
  <c r="AG531" i="37"/>
  <c r="B580" i="37"/>
  <c r="C580" i="37" s="1"/>
  <c r="AY580" i="37"/>
  <c r="AG36" i="37"/>
  <c r="B131" i="37"/>
  <c r="F131" i="37" s="1"/>
  <c r="AY131" i="37"/>
  <c r="B331" i="37"/>
  <c r="F331" i="37" s="1"/>
  <c r="AY331" i="37"/>
  <c r="AG424" i="37"/>
  <c r="AG503" i="37"/>
  <c r="B647" i="37"/>
  <c r="D647" i="37" s="1"/>
  <c r="AY647" i="37"/>
  <c r="AG331" i="37"/>
  <c r="AY489" i="37"/>
  <c r="B527" i="37"/>
  <c r="C527" i="37" s="1"/>
  <c r="AY527" i="37"/>
  <c r="AY70" i="37"/>
  <c r="B70" i="37"/>
  <c r="F70" i="37" s="1"/>
  <c r="B244" i="37"/>
  <c r="D244" i="37" s="1"/>
  <c r="AY244" i="37"/>
  <c r="B326" i="37"/>
  <c r="G326" i="37" s="1"/>
  <c r="AY326" i="37"/>
  <c r="AG621" i="37"/>
  <c r="B426" i="37"/>
  <c r="F426" i="37" s="1"/>
  <c r="AY426" i="37"/>
  <c r="F229" i="37"/>
  <c r="G229" i="37"/>
  <c r="E229" i="37"/>
  <c r="D229" i="37"/>
  <c r="AG566" i="37"/>
  <c r="AG569" i="37"/>
  <c r="D356" i="37"/>
  <c r="B454" i="37"/>
  <c r="D454" i="37" s="1"/>
  <c r="AY454" i="37"/>
  <c r="B121" i="37"/>
  <c r="D121" i="37" s="1"/>
  <c r="AY121" i="37"/>
  <c r="AG231" i="37"/>
  <c r="AY260" i="37"/>
  <c r="B260" i="37"/>
  <c r="E293" i="37"/>
  <c r="G293" i="37"/>
  <c r="D293" i="37"/>
  <c r="F293" i="37"/>
  <c r="B309" i="37"/>
  <c r="D309" i="37" s="1"/>
  <c r="AY309" i="37"/>
  <c r="AY462" i="37"/>
  <c r="B462" i="37"/>
  <c r="E462" i="37" s="1"/>
  <c r="G594" i="37"/>
  <c r="D594" i="37"/>
  <c r="C594" i="37"/>
  <c r="B639" i="37"/>
  <c r="C639" i="37" s="1"/>
  <c r="AY639" i="37"/>
  <c r="AG93" i="37"/>
  <c r="B281" i="37"/>
  <c r="G281" i="37" s="1"/>
  <c r="AY281" i="37"/>
  <c r="AG364" i="37"/>
  <c r="AG393" i="37"/>
  <c r="B183" i="37"/>
  <c r="D183" i="37" s="1"/>
  <c r="AG225" i="37"/>
  <c r="B298" i="37"/>
  <c r="D298" i="37" s="1"/>
  <c r="B438" i="37"/>
  <c r="D438" i="37" s="1"/>
  <c r="AY438" i="37"/>
  <c r="B526" i="37"/>
  <c r="C526" i="37" s="1"/>
  <c r="B593" i="37"/>
  <c r="C593" i="37" s="1"/>
  <c r="AG624" i="37"/>
  <c r="AG641" i="37"/>
  <c r="AG97" i="37"/>
  <c r="B115" i="37"/>
  <c r="D115" i="37" s="1"/>
  <c r="AG234" i="37"/>
  <c r="B295" i="37"/>
  <c r="G295" i="37" s="1"/>
  <c r="AG298" i="37"/>
  <c r="AY315" i="37"/>
  <c r="B315" i="37"/>
  <c r="E315" i="37" s="1"/>
  <c r="AG321" i="37"/>
  <c r="D336" i="37"/>
  <c r="B340" i="37"/>
  <c r="C340" i="37" s="1"/>
  <c r="E351" i="37"/>
  <c r="F368" i="37"/>
  <c r="E368" i="37"/>
  <c r="D368" i="37"/>
  <c r="AG479" i="37"/>
  <c r="E563" i="37"/>
  <c r="D565" i="37"/>
  <c r="B591" i="37"/>
  <c r="C591" i="37" s="1"/>
  <c r="AG629" i="37"/>
  <c r="AY318" i="37"/>
  <c r="B318" i="37"/>
  <c r="F318" i="37" s="1"/>
  <c r="AY638" i="37"/>
  <c r="B638" i="37"/>
  <c r="F638" i="37" s="1"/>
  <c r="AY689" i="37"/>
  <c r="B689" i="37"/>
  <c r="G689" i="37" s="1"/>
  <c r="B186" i="37"/>
  <c r="C186" i="37" s="1"/>
  <c r="C336" i="37"/>
  <c r="AG391" i="37"/>
  <c r="AY531" i="37"/>
  <c r="B531" i="37"/>
  <c r="D531" i="37" s="1"/>
  <c r="B540" i="37"/>
  <c r="D540" i="37" s="1"/>
  <c r="C563" i="37"/>
  <c r="B206" i="37"/>
  <c r="F206" i="37" s="1"/>
  <c r="B220" i="37"/>
  <c r="D220" i="37" s="1"/>
  <c r="AG260" i="37"/>
  <c r="AG301" i="37"/>
  <c r="C368" i="37"/>
  <c r="B407" i="37"/>
  <c r="C407" i="37" s="1"/>
  <c r="B470" i="37"/>
  <c r="C470" i="37" s="1"/>
  <c r="B482" i="37"/>
  <c r="E482" i="37" s="1"/>
  <c r="AY482" i="37"/>
  <c r="AY511" i="37"/>
  <c r="B511" i="37"/>
  <c r="D511" i="37" s="1"/>
  <c r="AY534" i="37"/>
  <c r="B534" i="37"/>
  <c r="G534" i="37" s="1"/>
  <c r="F565" i="37"/>
  <c r="F605" i="37"/>
  <c r="C605" i="37"/>
  <c r="B656" i="37"/>
  <c r="G656" i="37" s="1"/>
  <c r="F659" i="37"/>
  <c r="E659" i="37"/>
  <c r="D659" i="37"/>
  <c r="C695" i="37"/>
  <c r="B296" i="37"/>
  <c r="E296" i="37" s="1"/>
  <c r="AY354" i="37"/>
  <c r="B354" i="37"/>
  <c r="C354" i="37" s="1"/>
  <c r="B496" i="37"/>
  <c r="B547" i="37"/>
  <c r="C547" i="37" s="1"/>
  <c r="B559" i="37"/>
  <c r="E559" i="37" s="1"/>
  <c r="AY565" i="37"/>
  <c r="B576" i="37"/>
  <c r="G576" i="37" s="1"/>
  <c r="G578" i="37"/>
  <c r="F578" i="37"/>
  <c r="E578" i="37"/>
  <c r="C578" i="37"/>
  <c r="B611" i="37"/>
  <c r="B628" i="37"/>
  <c r="AY628" i="37"/>
  <c r="AG210" i="37"/>
  <c r="F147" i="37"/>
  <c r="B167" i="37"/>
  <c r="D167" i="37" s="1"/>
  <c r="AY167" i="37"/>
  <c r="F341" i="37"/>
  <c r="G341" i="37"/>
  <c r="AY342" i="37"/>
  <c r="AY351" i="37"/>
  <c r="F408" i="37"/>
  <c r="G408" i="37"/>
  <c r="E408" i="37"/>
  <c r="D408" i="37"/>
  <c r="AY458" i="37"/>
  <c r="B458" i="37"/>
  <c r="D458" i="37" s="1"/>
  <c r="F480" i="37"/>
  <c r="E480" i="37"/>
  <c r="AY563" i="37"/>
  <c r="B660" i="37"/>
  <c r="D660" i="37" s="1"/>
  <c r="AY660" i="37"/>
  <c r="B663" i="37"/>
  <c r="F663" i="37" s="1"/>
  <c r="AY663" i="37"/>
  <c r="E133" i="37"/>
  <c r="B448" i="37"/>
  <c r="AY448" i="37"/>
  <c r="AY515" i="37"/>
  <c r="B515" i="37"/>
  <c r="C515" i="37" s="1"/>
  <c r="AG568" i="37"/>
  <c r="C590" i="37"/>
  <c r="G590" i="37"/>
  <c r="D674" i="37"/>
  <c r="F674" i="37"/>
  <c r="E674" i="37"/>
  <c r="C674" i="37"/>
  <c r="B688" i="37"/>
  <c r="G688" i="37" s="1"/>
  <c r="AY116" i="37"/>
  <c r="C175" i="37"/>
  <c r="F175" i="37"/>
  <c r="B218" i="37"/>
  <c r="F218" i="37" s="1"/>
  <c r="B231" i="37"/>
  <c r="E231" i="37" s="1"/>
  <c r="AY231" i="37"/>
  <c r="AY247" i="37"/>
  <c r="B247" i="37"/>
  <c r="G247" i="37" s="1"/>
  <c r="B264" i="37"/>
  <c r="E264" i="37" s="1"/>
  <c r="AY264" i="37"/>
  <c r="AY299" i="37"/>
  <c r="AG307" i="37"/>
  <c r="AG322" i="37"/>
  <c r="D341" i="37"/>
  <c r="AY375" i="37"/>
  <c r="AG442" i="37"/>
  <c r="B466" i="37"/>
  <c r="F466" i="37" s="1"/>
  <c r="AG468" i="37"/>
  <c r="C483" i="37"/>
  <c r="AG499" i="37"/>
  <c r="AG535" i="37"/>
  <c r="AY584" i="37"/>
  <c r="B584" i="37"/>
  <c r="F584" i="37" s="1"/>
  <c r="D590" i="37"/>
  <c r="B606" i="37"/>
  <c r="C606" i="37" s="1"/>
  <c r="G617" i="37"/>
  <c r="F617" i="37"/>
  <c r="AG645" i="37"/>
  <c r="B672" i="37"/>
  <c r="G672" i="37" s="1"/>
  <c r="AY672" i="37"/>
  <c r="AG693" i="37"/>
  <c r="AY334" i="37"/>
  <c r="B334" i="37"/>
  <c r="F334" i="37" s="1"/>
  <c r="AG602" i="37"/>
  <c r="AY613" i="37"/>
  <c r="B613" i="37"/>
  <c r="G613" i="37" s="1"/>
  <c r="G147" i="37"/>
  <c r="AY133" i="37"/>
  <c r="AY181" i="37"/>
  <c r="AY184" i="37"/>
  <c r="G261" i="37"/>
  <c r="AY316" i="37"/>
  <c r="E341" i="37"/>
  <c r="AG461" i="37"/>
  <c r="E483" i="37"/>
  <c r="B542" i="37"/>
  <c r="E542" i="37" s="1"/>
  <c r="B551" i="37"/>
  <c r="D551" i="37" s="1"/>
  <c r="AY551" i="37"/>
  <c r="B587" i="37"/>
  <c r="G587" i="37" s="1"/>
  <c r="E590" i="37"/>
  <c r="B691" i="37"/>
  <c r="E691" i="37" s="1"/>
  <c r="AY691" i="37"/>
  <c r="B230" i="37"/>
  <c r="E230" i="37" s="1"/>
  <c r="AY230" i="37"/>
  <c r="AG561" i="37"/>
  <c r="L5" i="37"/>
  <c r="AY120" i="37"/>
  <c r="AY130" i="37"/>
  <c r="C145" i="37"/>
  <c r="F145" i="37"/>
  <c r="B208" i="37"/>
  <c r="G208" i="37" s="1"/>
  <c r="B320" i="37"/>
  <c r="D320" i="37" s="1"/>
  <c r="AY329" i="37"/>
  <c r="AG343" i="37"/>
  <c r="C357" i="37"/>
  <c r="AG390" i="37"/>
  <c r="B464" i="37"/>
  <c r="E464" i="37" s="1"/>
  <c r="F483" i="37"/>
  <c r="AY578" i="37"/>
  <c r="F590" i="37"/>
  <c r="AG592" i="37"/>
  <c r="B626" i="37"/>
  <c r="F626" i="37" s="1"/>
  <c r="AG637" i="37"/>
  <c r="AY418" i="37"/>
  <c r="AY562" i="37"/>
  <c r="AY682" i="37"/>
  <c r="B629" i="37"/>
  <c r="G629" i="37" s="1"/>
  <c r="D631" i="37"/>
  <c r="AY681" i="37"/>
  <c r="B423" i="37"/>
  <c r="G423" i="37" s="1"/>
  <c r="D451" i="37"/>
  <c r="B461" i="37"/>
  <c r="AG487" i="37"/>
  <c r="AY517" i="37"/>
  <c r="C642" i="37"/>
  <c r="AG589" i="37"/>
  <c r="AG682" i="37"/>
  <c r="AG112" i="37"/>
  <c r="AG622" i="37"/>
  <c r="AG279" i="37"/>
  <c r="AG567" i="37"/>
  <c r="AG167" i="37"/>
  <c r="AG42" i="37"/>
  <c r="AG141" i="37"/>
  <c r="AG236" i="37"/>
  <c r="AG367" i="37"/>
  <c r="AG120" i="37"/>
  <c r="AG288" i="37"/>
  <c r="AG291" i="37"/>
  <c r="AG351" i="37"/>
  <c r="AG603" i="37"/>
  <c r="AG617" i="37"/>
  <c r="AG661" i="37"/>
  <c r="AG558" i="37"/>
  <c r="AG698" i="37"/>
  <c r="AG467" i="37"/>
  <c r="AG246" i="37"/>
  <c r="AG46" i="37"/>
  <c r="AG259" i="37"/>
  <c r="AG380" i="37"/>
  <c r="AG168" i="37"/>
  <c r="AG477" i="37"/>
  <c r="AG560" i="37"/>
  <c r="AG597" i="37"/>
  <c r="AG658" i="37"/>
  <c r="AG266" i="37"/>
  <c r="AG317" i="37"/>
  <c r="AG547" i="37"/>
  <c r="AG580" i="37"/>
  <c r="AG600" i="37"/>
  <c r="AG648" i="37"/>
  <c r="AG675" i="37"/>
  <c r="AG48" i="37"/>
  <c r="AG282" i="37"/>
  <c r="AG508" i="37"/>
  <c r="AG579" i="37"/>
  <c r="AG616" i="37"/>
  <c r="AG287" i="37"/>
  <c r="AG587" i="37"/>
  <c r="AG688" i="37"/>
  <c r="AG117" i="37"/>
  <c r="AG119" i="37"/>
  <c r="AG269" i="37"/>
  <c r="AG623" i="37"/>
  <c r="AG666" i="37"/>
  <c r="AG676" i="37"/>
  <c r="AG65" i="37"/>
  <c r="AG353" i="37"/>
  <c r="AG371" i="37"/>
  <c r="AG532" i="37"/>
  <c r="AG541" i="37"/>
  <c r="AG564" i="37"/>
  <c r="AG609" i="37"/>
  <c r="AG685" i="37"/>
  <c r="AG657" i="37"/>
  <c r="AG339" i="37"/>
  <c r="AG359" i="37"/>
  <c r="AG368" i="37"/>
  <c r="AG426" i="37"/>
  <c r="AG446" i="37"/>
  <c r="AG519" i="37"/>
  <c r="AG544" i="37"/>
  <c r="AG555" i="37"/>
  <c r="AG565" i="37"/>
  <c r="AG690" i="37"/>
  <c r="AG397" i="37"/>
  <c r="AG549" i="37"/>
  <c r="AG590" i="37"/>
  <c r="AG628" i="37"/>
  <c r="AG109" i="37"/>
  <c r="AG431" i="37"/>
  <c r="AG500" i="37"/>
  <c r="AG611" i="37"/>
  <c r="AG696" i="37"/>
  <c r="AY61" i="37"/>
  <c r="B45" i="37"/>
  <c r="G45" i="37" s="1"/>
  <c r="AY94" i="37"/>
  <c r="AY96" i="37"/>
  <c r="E164" i="37"/>
  <c r="G164" i="37"/>
  <c r="F164" i="37"/>
  <c r="D164" i="37"/>
  <c r="C164" i="37"/>
  <c r="F180" i="37"/>
  <c r="D180" i="37"/>
  <c r="E120" i="37"/>
  <c r="G120" i="37"/>
  <c r="F120" i="37"/>
  <c r="D120" i="37"/>
  <c r="B196" i="37"/>
  <c r="AY104" i="37"/>
  <c r="AY146" i="37"/>
  <c r="AY169" i="37"/>
  <c r="AY207" i="37"/>
  <c r="F100" i="37"/>
  <c r="AY126" i="37"/>
  <c r="B144" i="37"/>
  <c r="B193" i="37"/>
  <c r="G193" i="37" s="1"/>
  <c r="B200" i="37"/>
  <c r="D200" i="37" s="1"/>
  <c r="AY211" i="37"/>
  <c r="B38" i="37"/>
  <c r="B99" i="37"/>
  <c r="G99" i="37" s="1"/>
  <c r="AG105" i="37"/>
  <c r="B212" i="37"/>
  <c r="F212" i="37" s="1"/>
  <c r="B123" i="37"/>
  <c r="C123" i="37" s="1"/>
  <c r="B140" i="37"/>
  <c r="E217" i="37"/>
  <c r="C104" i="37"/>
  <c r="B162" i="37"/>
  <c r="F162" i="37" s="1"/>
  <c r="G169" i="37"/>
  <c r="AG182" i="37"/>
  <c r="B91" i="37"/>
  <c r="G91" i="37" s="1"/>
  <c r="E104" i="37"/>
  <c r="AG199" i="37"/>
  <c r="B113" i="37"/>
  <c r="F113" i="37" s="1"/>
  <c r="AY44" i="37"/>
  <c r="F33" i="37"/>
  <c r="B97" i="37"/>
  <c r="C97" i="37" s="1"/>
  <c r="F139" i="37"/>
  <c r="C149" i="37"/>
  <c r="B155" i="37"/>
  <c r="F155" i="37" s="1"/>
  <c r="E165" i="37"/>
  <c r="F184" i="37"/>
  <c r="C181" i="37"/>
  <c r="B192" i="37"/>
  <c r="C192" i="37" s="1"/>
  <c r="D104" i="37"/>
  <c r="E181" i="37"/>
  <c r="B101" i="37"/>
  <c r="G101" i="37" s="1"/>
  <c r="C165" i="37"/>
  <c r="G181" i="37"/>
  <c r="AG202" i="37"/>
  <c r="G139" i="37"/>
  <c r="D149" i="37"/>
  <c r="F165" i="37"/>
  <c r="C213" i="37"/>
  <c r="AG102" i="37"/>
  <c r="B156" i="37"/>
  <c r="E156" i="37" s="1"/>
  <c r="B182" i="37"/>
  <c r="G182" i="37" s="1"/>
  <c r="B107" i="37"/>
  <c r="F107" i="37" s="1"/>
  <c r="AG57" i="37"/>
  <c r="AG114" i="37"/>
  <c r="D181" i="37"/>
  <c r="AG43" i="37"/>
  <c r="AG110" i="37"/>
  <c r="D165" i="37"/>
  <c r="E149" i="37"/>
  <c r="B95" i="37"/>
  <c r="D95" i="37" s="1"/>
  <c r="B135" i="37"/>
  <c r="C135" i="37" s="1"/>
  <c r="B21" i="37"/>
  <c r="G21" i="37" s="1"/>
  <c r="AG84" i="37"/>
  <c r="AG151" i="37"/>
  <c r="G104" i="37"/>
  <c r="AY80" i="37"/>
  <c r="AY132" i="37"/>
  <c r="C148" i="37"/>
  <c r="G149" i="37"/>
  <c r="AY172" i="37"/>
  <c r="G201" i="37"/>
  <c r="B110" i="37"/>
  <c r="G110" i="37" s="1"/>
  <c r="AG211" i="37"/>
  <c r="B177" i="37"/>
  <c r="D100" i="37"/>
  <c r="AG121" i="37"/>
  <c r="AY143" i="37"/>
  <c r="B127" i="37"/>
  <c r="E127" i="37" s="1"/>
  <c r="E33" i="37"/>
  <c r="R211" i="31"/>
  <c r="P211" i="31" s="1"/>
  <c r="P209" i="31"/>
  <c r="AN3" i="29"/>
  <c r="AA33" i="38"/>
  <c r="AB36" i="38"/>
  <c r="AA28" i="38"/>
  <c r="AA40" i="38"/>
  <c r="AA29" i="38"/>
  <c r="AA37" i="38"/>
  <c r="AB40" i="38"/>
  <c r="CP3" i="38"/>
  <c r="AB33" i="38"/>
  <c r="AC36" i="38"/>
  <c r="AC33" i="38"/>
  <c r="AA30" i="38"/>
  <c r="AG34" i="37"/>
  <c r="D471" i="37"/>
  <c r="E471" i="37"/>
  <c r="G471" i="37"/>
  <c r="F471" i="37"/>
  <c r="C471" i="37"/>
  <c r="D14" i="37"/>
  <c r="D172" i="37"/>
  <c r="C172" i="37"/>
  <c r="G172" i="37"/>
  <c r="F172" i="37"/>
  <c r="E172" i="37"/>
  <c r="F199" i="37"/>
  <c r="E199" i="37"/>
  <c r="D199" i="37"/>
  <c r="C199" i="37"/>
  <c r="G199" i="37"/>
  <c r="AG37" i="37"/>
  <c r="AY88" i="37"/>
  <c r="B88" i="37"/>
  <c r="E312" i="37"/>
  <c r="D312" i="37"/>
  <c r="G312" i="37"/>
  <c r="C312" i="37"/>
  <c r="F312" i="37"/>
  <c r="AY53" i="37"/>
  <c r="B53" i="37"/>
  <c r="AG91" i="37"/>
  <c r="G653" i="37"/>
  <c r="D653" i="37"/>
  <c r="F653" i="37"/>
  <c r="E653" i="37"/>
  <c r="C653" i="37"/>
  <c r="B35" i="37"/>
  <c r="AY35" i="37"/>
  <c r="D119" i="37"/>
  <c r="F119" i="37"/>
  <c r="E119" i="37"/>
  <c r="C119" i="37"/>
  <c r="G119" i="37"/>
  <c r="G274" i="37"/>
  <c r="E274" i="37"/>
  <c r="D274" i="37"/>
  <c r="F274" i="37"/>
  <c r="C274" i="37"/>
  <c r="AY87" i="37"/>
  <c r="G198" i="37"/>
  <c r="C198" i="37"/>
  <c r="D198" i="37"/>
  <c r="F198" i="37"/>
  <c r="E198" i="37"/>
  <c r="D300" i="37"/>
  <c r="G300" i="37"/>
  <c r="F300" i="37"/>
  <c r="E300" i="37"/>
  <c r="C300" i="37"/>
  <c r="G444" i="37"/>
  <c r="C444" i="37"/>
  <c r="F444" i="37"/>
  <c r="E444" i="37"/>
  <c r="D444" i="37"/>
  <c r="D499" i="37"/>
  <c r="F499" i="37"/>
  <c r="E499" i="37"/>
  <c r="C499" i="37"/>
  <c r="G499" i="37"/>
  <c r="F424" i="37"/>
  <c r="E424" i="37"/>
  <c r="G424" i="37"/>
  <c r="D424" i="37"/>
  <c r="C424" i="37"/>
  <c r="J49" i="37"/>
  <c r="J48" i="37"/>
  <c r="J51" i="37"/>
  <c r="J50" i="37"/>
  <c r="J53" i="37"/>
  <c r="J52" i="37"/>
  <c r="G203" i="37"/>
  <c r="F203" i="37"/>
  <c r="E203" i="37"/>
  <c r="D203" i="37"/>
  <c r="C203" i="37"/>
  <c r="G487" i="37"/>
  <c r="F487" i="37"/>
  <c r="E487" i="37"/>
  <c r="D487" i="37"/>
  <c r="C487" i="37"/>
  <c r="D61" i="37"/>
  <c r="G61" i="37"/>
  <c r="F61" i="37"/>
  <c r="E61" i="37"/>
  <c r="C61" i="37"/>
  <c r="AG89" i="37"/>
  <c r="D204" i="37"/>
  <c r="G204" i="37"/>
  <c r="F204" i="37"/>
  <c r="E204" i="37"/>
  <c r="C204" i="37"/>
  <c r="G327" i="37"/>
  <c r="F327" i="37"/>
  <c r="E327" i="37"/>
  <c r="D327" i="37"/>
  <c r="C327" i="37"/>
  <c r="D332" i="37"/>
  <c r="G332" i="37"/>
  <c r="F332" i="37"/>
  <c r="E332" i="37"/>
  <c r="C332" i="37"/>
  <c r="AY72" i="37"/>
  <c r="D195" i="37"/>
  <c r="E195" i="37"/>
  <c r="G195" i="37"/>
  <c r="F195" i="37"/>
  <c r="C195" i="37"/>
  <c r="D94" i="37"/>
  <c r="G94" i="37"/>
  <c r="F94" i="37"/>
  <c r="E94" i="37"/>
  <c r="G171" i="37"/>
  <c r="D171" i="37"/>
  <c r="F171" i="37"/>
  <c r="E171" i="37"/>
  <c r="C171" i="37"/>
  <c r="E232" i="37"/>
  <c r="F232" i="37"/>
  <c r="D232" i="37"/>
  <c r="C232" i="37"/>
  <c r="D287" i="37"/>
  <c r="F287" i="37"/>
  <c r="E287" i="37"/>
  <c r="C287" i="37"/>
  <c r="AG530" i="37"/>
  <c r="AG546" i="37"/>
  <c r="AG38" i="37"/>
  <c r="C79" i="37"/>
  <c r="C94" i="37"/>
  <c r="AG134" i="37"/>
  <c r="D146" i="37"/>
  <c r="AG155" i="37"/>
  <c r="AG162" i="37"/>
  <c r="AG177" i="37"/>
  <c r="AG220" i="37"/>
  <c r="AG229" i="37"/>
  <c r="G232" i="37"/>
  <c r="AG233" i="37"/>
  <c r="B246" i="37"/>
  <c r="D255" i="37"/>
  <c r="F255" i="37"/>
  <c r="E255" i="37"/>
  <c r="C291" i="37"/>
  <c r="AY301" i="37"/>
  <c r="B301" i="37"/>
  <c r="B374" i="37"/>
  <c r="AY374" i="37"/>
  <c r="D404" i="37"/>
  <c r="AG429" i="37"/>
  <c r="AG454" i="37"/>
  <c r="AG478" i="37"/>
  <c r="B486" i="37"/>
  <c r="AG495" i="37"/>
  <c r="AG520" i="37"/>
  <c r="B614" i="37"/>
  <c r="AY614" i="37"/>
  <c r="K29" i="37"/>
  <c r="K32" i="37"/>
  <c r="K25" i="37"/>
  <c r="K30" i="37"/>
  <c r="K54" i="37" s="1"/>
  <c r="K35" i="37"/>
  <c r="K28" i="37"/>
  <c r="AG101" i="37"/>
  <c r="AG106" i="37"/>
  <c r="E146" i="37"/>
  <c r="AG175" i="37"/>
  <c r="AG176" i="37"/>
  <c r="AG189" i="37"/>
  <c r="AG192" i="37"/>
  <c r="AG228" i="37"/>
  <c r="AY237" i="37"/>
  <c r="B237" i="37"/>
  <c r="B245" i="37"/>
  <c r="AY245" i="37"/>
  <c r="C255" i="37"/>
  <c r="B265" i="37"/>
  <c r="AY265" i="37"/>
  <c r="B275" i="37"/>
  <c r="F291" i="37"/>
  <c r="AG302" i="37"/>
  <c r="B328" i="37"/>
  <c r="F390" i="37"/>
  <c r="D390" i="37"/>
  <c r="E390" i="37"/>
  <c r="C390" i="37"/>
  <c r="E404" i="37"/>
  <c r="AG422" i="37"/>
  <c r="C449" i="37"/>
  <c r="G449" i="37"/>
  <c r="F449" i="37"/>
  <c r="E449" i="37"/>
  <c r="AG474" i="37"/>
  <c r="AG482" i="37"/>
  <c r="B498" i="37"/>
  <c r="AY522" i="37"/>
  <c r="B522" i="37"/>
  <c r="E552" i="37"/>
  <c r="F552" i="37"/>
  <c r="C552" i="37"/>
  <c r="G552" i="37"/>
  <c r="D552" i="37"/>
  <c r="AG633" i="37"/>
  <c r="AY648" i="37"/>
  <c r="B648" i="37"/>
  <c r="G677" i="37"/>
  <c r="E677" i="37"/>
  <c r="D677" i="37"/>
  <c r="F677" i="37"/>
  <c r="AG687" i="37"/>
  <c r="D697" i="37"/>
  <c r="G697" i="37"/>
  <c r="E697" i="37"/>
  <c r="C697" i="37"/>
  <c r="I35" i="37"/>
  <c r="I31" i="37"/>
  <c r="I34" i="37"/>
  <c r="I27" i="37"/>
  <c r="I32" i="37"/>
  <c r="I30" i="37"/>
  <c r="I22" i="37"/>
  <c r="B54" i="37"/>
  <c r="D55" i="37"/>
  <c r="G55" i="37"/>
  <c r="E55" i="37"/>
  <c r="C55" i="37"/>
  <c r="G62" i="37"/>
  <c r="F62" i="37"/>
  <c r="D62" i="37"/>
  <c r="C62" i="37"/>
  <c r="J69" i="37"/>
  <c r="E79" i="37"/>
  <c r="C80" i="37"/>
  <c r="B81" i="37"/>
  <c r="AY81" i="37"/>
  <c r="B93" i="37"/>
  <c r="B118" i="37"/>
  <c r="B129" i="37"/>
  <c r="AG139" i="37"/>
  <c r="F146" i="37"/>
  <c r="B166" i="37"/>
  <c r="AY166" i="37"/>
  <c r="AY170" i="37"/>
  <c r="B170" i="37"/>
  <c r="B174" i="37"/>
  <c r="D225" i="37"/>
  <c r="F225" i="37"/>
  <c r="E225" i="37"/>
  <c r="AG248" i="37"/>
  <c r="G255" i="37"/>
  <c r="D268" i="37"/>
  <c r="F268" i="37"/>
  <c r="E268" i="37"/>
  <c r="G268" i="37"/>
  <c r="B282" i="37"/>
  <c r="AG349" i="37"/>
  <c r="B359" i="37"/>
  <c r="G390" i="37"/>
  <c r="AG396" i="37"/>
  <c r="AY428" i="37"/>
  <c r="B428" i="37"/>
  <c r="G445" i="37"/>
  <c r="D445" i="37"/>
  <c r="F445" i="37"/>
  <c r="E445" i="37"/>
  <c r="D449" i="37"/>
  <c r="E518" i="37"/>
  <c r="C518" i="37"/>
  <c r="AG552" i="37"/>
  <c r="AY586" i="37"/>
  <c r="B586" i="37"/>
  <c r="AG614" i="37"/>
  <c r="AG630" i="37"/>
  <c r="AG651" i="37"/>
  <c r="C677" i="37"/>
  <c r="F697" i="37"/>
  <c r="D124" i="37"/>
  <c r="F124" i="37"/>
  <c r="G124" i="37"/>
  <c r="E124" i="37"/>
  <c r="C124" i="37"/>
  <c r="D143" i="37"/>
  <c r="E143" i="37"/>
  <c r="C143" i="37"/>
  <c r="G146" i="37"/>
  <c r="AY157" i="37"/>
  <c r="B157" i="37"/>
  <c r="AG159" i="37"/>
  <c r="B185" i="37"/>
  <c r="AY185" i="37"/>
  <c r="AG207" i="37"/>
  <c r="B219" i="37"/>
  <c r="C225" i="37"/>
  <c r="AG238" i="37"/>
  <c r="AG255" i="37"/>
  <c r="C268" i="37"/>
  <c r="B273" i="37"/>
  <c r="AG276" i="37"/>
  <c r="D307" i="37"/>
  <c r="F307" i="37"/>
  <c r="E307" i="37"/>
  <c r="AG308" i="37"/>
  <c r="B311" i="37"/>
  <c r="B348" i="37"/>
  <c r="AG363" i="37"/>
  <c r="B377" i="37"/>
  <c r="AG378" i="37"/>
  <c r="AY387" i="37"/>
  <c r="B387" i="37"/>
  <c r="F420" i="37"/>
  <c r="G420" i="37"/>
  <c r="E420" i="37"/>
  <c r="C445" i="37"/>
  <c r="G469" i="37"/>
  <c r="C469" i="37"/>
  <c r="D469" i="37"/>
  <c r="F469" i="37"/>
  <c r="E469" i="37"/>
  <c r="B493" i="37"/>
  <c r="D518" i="37"/>
  <c r="AG545" i="37"/>
  <c r="B650" i="37"/>
  <c r="AY650" i="37"/>
  <c r="B654" i="37"/>
  <c r="AY680" i="37"/>
  <c r="B680" i="37"/>
  <c r="E132" i="37"/>
  <c r="D132" i="37"/>
  <c r="G132" i="37"/>
  <c r="F132" i="37"/>
  <c r="C132" i="37"/>
  <c r="F143" i="37"/>
  <c r="F153" i="37"/>
  <c r="D153" i="37"/>
  <c r="B188" i="37"/>
  <c r="AY188" i="37"/>
  <c r="AY191" i="37"/>
  <c r="B191" i="37"/>
  <c r="AG208" i="37"/>
  <c r="F224" i="37"/>
  <c r="G224" i="37"/>
  <c r="E224" i="37"/>
  <c r="G225" i="37"/>
  <c r="B254" i="37"/>
  <c r="AG265" i="37"/>
  <c r="C307" i="37"/>
  <c r="AG315" i="37"/>
  <c r="AY333" i="37"/>
  <c r="B333" i="37"/>
  <c r="C420" i="37"/>
  <c r="AG421" i="37"/>
  <c r="AG445" i="37"/>
  <c r="B456" i="37"/>
  <c r="AY456" i="37"/>
  <c r="AG506" i="37"/>
  <c r="F518" i="37"/>
  <c r="AG559" i="37"/>
  <c r="AG625" i="37"/>
  <c r="AG680" i="37"/>
  <c r="G20" i="37"/>
  <c r="F20" i="37"/>
  <c r="D20" i="37"/>
  <c r="C20" i="37"/>
  <c r="I26" i="37"/>
  <c r="K31" i="37"/>
  <c r="G80" i="37"/>
  <c r="C103" i="37"/>
  <c r="B117" i="37"/>
  <c r="AG129" i="37"/>
  <c r="AG132" i="37"/>
  <c r="AG138" i="37"/>
  <c r="G143" i="37"/>
  <c r="AG146" i="37"/>
  <c r="C153" i="37"/>
  <c r="AG154" i="37"/>
  <c r="AG158" i="37"/>
  <c r="AG166" i="37"/>
  <c r="AY173" i="37"/>
  <c r="B173" i="37"/>
  <c r="AG174" i="37"/>
  <c r="D179" i="37"/>
  <c r="E179" i="37"/>
  <c r="C179" i="37"/>
  <c r="B216" i="37"/>
  <c r="C224" i="37"/>
  <c r="C242" i="37"/>
  <c r="G307" i="37"/>
  <c r="AG318" i="37"/>
  <c r="D321" i="37"/>
  <c r="F321" i="37"/>
  <c r="E321" i="37"/>
  <c r="C321" i="37"/>
  <c r="D353" i="37"/>
  <c r="F353" i="37"/>
  <c r="E353" i="37"/>
  <c r="C353" i="37"/>
  <c r="F376" i="37"/>
  <c r="G376" i="37"/>
  <c r="E376" i="37"/>
  <c r="D376" i="37"/>
  <c r="F386" i="37"/>
  <c r="E386" i="37"/>
  <c r="AG408" i="37"/>
  <c r="AG413" i="37"/>
  <c r="D420" i="37"/>
  <c r="AG428" i="37"/>
  <c r="E431" i="37"/>
  <c r="C431" i="37"/>
  <c r="G431" i="37"/>
  <c r="F431" i="37"/>
  <c r="D431" i="37"/>
  <c r="AY435" i="37"/>
  <c r="B435" i="37"/>
  <c r="B439" i="37"/>
  <c r="D463" i="37"/>
  <c r="G463" i="37"/>
  <c r="C463" i="37"/>
  <c r="F463" i="37"/>
  <c r="E463" i="37"/>
  <c r="G518" i="37"/>
  <c r="B533" i="37"/>
  <c r="AY533" i="37"/>
  <c r="AY539" i="37"/>
  <c r="B539" i="37"/>
  <c r="F632" i="37"/>
  <c r="E632" i="37"/>
  <c r="G632" i="37"/>
  <c r="D632" i="37"/>
  <c r="AG654" i="37"/>
  <c r="AG700" i="37"/>
  <c r="E20" i="37"/>
  <c r="AG47" i="37"/>
  <c r="AG59" i="37"/>
  <c r="AF88" i="37"/>
  <c r="AG99" i="37"/>
  <c r="D103" i="37"/>
  <c r="F116" i="37"/>
  <c r="G116" i="37"/>
  <c r="B128" i="37"/>
  <c r="E153" i="37"/>
  <c r="F179" i="37"/>
  <c r="AG188" i="37"/>
  <c r="AY205" i="37"/>
  <c r="B205" i="37"/>
  <c r="D211" i="37"/>
  <c r="G211" i="37"/>
  <c r="F211" i="37"/>
  <c r="C211" i="37"/>
  <c r="D224" i="37"/>
  <c r="AG226" i="37"/>
  <c r="C235" i="37"/>
  <c r="AG237" i="37"/>
  <c r="D242" i="37"/>
  <c r="B271" i="37"/>
  <c r="F285" i="37"/>
  <c r="G285" i="37"/>
  <c r="E285" i="37"/>
  <c r="D285" i="37"/>
  <c r="AG297" i="37"/>
  <c r="G321" i="37"/>
  <c r="G353" i="37"/>
  <c r="C376" i="37"/>
  <c r="AG384" i="37"/>
  <c r="C386" i="37"/>
  <c r="B403" i="37"/>
  <c r="AG407" i="37"/>
  <c r="AG606" i="37"/>
  <c r="AY676" i="37"/>
  <c r="B676" i="37"/>
  <c r="AY686" i="37"/>
  <c r="B686" i="37"/>
  <c r="K26" i="37"/>
  <c r="K27" i="37"/>
  <c r="AG58" i="37"/>
  <c r="J65" i="37"/>
  <c r="AY102" i="37"/>
  <c r="B102" i="37"/>
  <c r="F103" i="37"/>
  <c r="AG104" i="37"/>
  <c r="B112" i="37"/>
  <c r="C116" i="37"/>
  <c r="AG137" i="37"/>
  <c r="AG145" i="37"/>
  <c r="B152" i="37"/>
  <c r="G153" i="37"/>
  <c r="AG157" i="37"/>
  <c r="G179" i="37"/>
  <c r="E211" i="37"/>
  <c r="AG212" i="37"/>
  <c r="AG216" i="37"/>
  <c r="B222" i="37"/>
  <c r="D235" i="37"/>
  <c r="E242" i="37"/>
  <c r="AG245" i="37"/>
  <c r="B253" i="37"/>
  <c r="AG254" i="37"/>
  <c r="AG264" i="37"/>
  <c r="B278" i="37"/>
  <c r="AY278" i="37"/>
  <c r="C285" i="37"/>
  <c r="AY289" i="37"/>
  <c r="B289" i="37"/>
  <c r="C294" i="37"/>
  <c r="D310" i="37"/>
  <c r="F310" i="37"/>
  <c r="E310" i="37"/>
  <c r="G310" i="37"/>
  <c r="C310" i="37"/>
  <c r="B347" i="37"/>
  <c r="AG348" i="37"/>
  <c r="D382" i="37"/>
  <c r="C382" i="37"/>
  <c r="D386" i="37"/>
  <c r="E416" i="37"/>
  <c r="G416" i="37"/>
  <c r="F416" i="37"/>
  <c r="D416" i="37"/>
  <c r="AY424" i="37"/>
  <c r="D430" i="37"/>
  <c r="F430" i="37"/>
  <c r="G430" i="37"/>
  <c r="E430" i="37"/>
  <c r="AG456" i="37"/>
  <c r="AG497" i="37"/>
  <c r="B554" i="37"/>
  <c r="F585" i="37"/>
  <c r="D585" i="37"/>
  <c r="E585" i="37"/>
  <c r="C585" i="37"/>
  <c r="B598" i="37"/>
  <c r="AG632" i="37"/>
  <c r="AY20" i="37"/>
  <c r="AY22" i="37"/>
  <c r="I33" i="37"/>
  <c r="I37" i="37" s="1"/>
  <c r="AY33" i="37"/>
  <c r="AG35" i="37"/>
  <c r="AG61" i="37"/>
  <c r="AF72" i="37"/>
  <c r="AF70" i="37"/>
  <c r="J70" i="37"/>
  <c r="A71" i="37"/>
  <c r="G103" i="37"/>
  <c r="B114" i="37"/>
  <c r="D116" i="37"/>
  <c r="AG144" i="37"/>
  <c r="E168" i="37"/>
  <c r="D168" i="37"/>
  <c r="G168" i="37"/>
  <c r="F168" i="37"/>
  <c r="AG173" i="37"/>
  <c r="AG206" i="37"/>
  <c r="AG224" i="37"/>
  <c r="E235" i="37"/>
  <c r="F242" i="37"/>
  <c r="AG274" i="37"/>
  <c r="D294" i="37"/>
  <c r="E344" i="37"/>
  <c r="D344" i="37"/>
  <c r="F344" i="37"/>
  <c r="C344" i="37"/>
  <c r="AG354" i="37"/>
  <c r="AG365" i="37"/>
  <c r="B372" i="37"/>
  <c r="AY372" i="37"/>
  <c r="E382" i="37"/>
  <c r="G386" i="37"/>
  <c r="F392" i="37"/>
  <c r="E392" i="37"/>
  <c r="C392" i="37"/>
  <c r="G392" i="37"/>
  <c r="D392" i="37"/>
  <c r="AY402" i="37"/>
  <c r="B402" i="37"/>
  <c r="AY410" i="37"/>
  <c r="B410" i="37"/>
  <c r="AG412" i="37"/>
  <c r="C416" i="37"/>
  <c r="C430" i="37"/>
  <c r="B505" i="37"/>
  <c r="AY505" i="37"/>
  <c r="AG533" i="37"/>
  <c r="AY549" i="37"/>
  <c r="B575" i="37"/>
  <c r="G585" i="37"/>
  <c r="G597" i="37"/>
  <c r="E597" i="37"/>
  <c r="D597" i="37"/>
  <c r="G634" i="37"/>
  <c r="E634" i="37"/>
  <c r="F634" i="37"/>
  <c r="D634" i="37"/>
  <c r="B699" i="37"/>
  <c r="I36" i="37"/>
  <c r="G96" i="37"/>
  <c r="E96" i="37"/>
  <c r="D96" i="37"/>
  <c r="C96" i="37"/>
  <c r="AG103" i="37"/>
  <c r="AY108" i="37"/>
  <c r="B108" i="37"/>
  <c r="E116" i="37"/>
  <c r="AG128" i="37"/>
  <c r="AG136" i="37"/>
  <c r="B151" i="37"/>
  <c r="AG153" i="37"/>
  <c r="C168" i="37"/>
  <c r="AY199" i="37"/>
  <c r="B202" i="37"/>
  <c r="B215" i="37"/>
  <c r="F235" i="37"/>
  <c r="AG244" i="37"/>
  <c r="B267" i="37"/>
  <c r="AY267" i="37"/>
  <c r="AG272" i="37"/>
  <c r="E294" i="37"/>
  <c r="AG296" i="37"/>
  <c r="G299" i="37"/>
  <c r="E299" i="37"/>
  <c r="D299" i="37"/>
  <c r="C299" i="37"/>
  <c r="B313" i="37"/>
  <c r="AY313" i="37"/>
  <c r="B330" i="37"/>
  <c r="G344" i="37"/>
  <c r="AY358" i="37"/>
  <c r="B358" i="37"/>
  <c r="F382" i="37"/>
  <c r="B425" i="37"/>
  <c r="AG453" i="37"/>
  <c r="AG473" i="37"/>
  <c r="B488" i="37"/>
  <c r="E492" i="37"/>
  <c r="D492" i="37"/>
  <c r="C492" i="37"/>
  <c r="G492" i="37"/>
  <c r="AG505" i="37"/>
  <c r="AG527" i="37"/>
  <c r="AY535" i="37"/>
  <c r="B535" i="37"/>
  <c r="B550" i="37"/>
  <c r="AY550" i="37"/>
  <c r="AG576" i="37"/>
  <c r="C597" i="37"/>
  <c r="AG598" i="37"/>
  <c r="B601" i="37"/>
  <c r="AY601" i="37"/>
  <c r="C634" i="37"/>
  <c r="K33" i="37"/>
  <c r="K37" i="37" s="1"/>
  <c r="AY34" i="37"/>
  <c r="J71" i="37"/>
  <c r="B86" i="37"/>
  <c r="F96" i="37"/>
  <c r="B109" i="37"/>
  <c r="AG165" i="37"/>
  <c r="AG230" i="37"/>
  <c r="AG241" i="37"/>
  <c r="AG242" i="37"/>
  <c r="AG258" i="37"/>
  <c r="AG267" i="37"/>
  <c r="AG281" i="37"/>
  <c r="F294" i="37"/>
  <c r="F299" i="37"/>
  <c r="AG306" i="37"/>
  <c r="AG314" i="37"/>
  <c r="G316" i="37"/>
  <c r="F316" i="37"/>
  <c r="E316" i="37"/>
  <c r="C316" i="37"/>
  <c r="AG344" i="37"/>
  <c r="B369" i="37"/>
  <c r="AY369" i="37"/>
  <c r="C375" i="37"/>
  <c r="F375" i="37"/>
  <c r="E375" i="37"/>
  <c r="D375" i="37"/>
  <c r="G382" i="37"/>
  <c r="AG383" i="37"/>
  <c r="AG427" i="37"/>
  <c r="AY449" i="37"/>
  <c r="C451" i="37"/>
  <c r="G455" i="37"/>
  <c r="C455" i="37"/>
  <c r="F455" i="37"/>
  <c r="E455" i="37"/>
  <c r="D455" i="37"/>
  <c r="F492" i="37"/>
  <c r="AG524" i="37"/>
  <c r="F597" i="37"/>
  <c r="B619" i="37"/>
  <c r="AY619" i="37"/>
  <c r="AG643" i="37"/>
  <c r="AG209" i="37"/>
  <c r="D291" i="37"/>
  <c r="E291" i="37"/>
  <c r="AG293" i="37"/>
  <c r="D323" i="37"/>
  <c r="E323" i="37"/>
  <c r="G323" i="37"/>
  <c r="F323" i="37"/>
  <c r="AG346" i="37"/>
  <c r="AG388" i="37"/>
  <c r="F404" i="37"/>
  <c r="C404" i="37"/>
  <c r="AG496" i="37"/>
  <c r="F549" i="37"/>
  <c r="D549" i="37"/>
  <c r="C549" i="37"/>
  <c r="G549" i="37"/>
  <c r="E549" i="37"/>
  <c r="AG556" i="37"/>
  <c r="AG44" i="37"/>
  <c r="AG81" i="37"/>
  <c r="AG82" i="37"/>
  <c r="G287" i="37"/>
  <c r="AG319" i="37"/>
  <c r="AG381" i="37"/>
  <c r="AG405" i="37"/>
  <c r="B417" i="37"/>
  <c r="AY417" i="37"/>
  <c r="AY59" i="37"/>
  <c r="J73" i="37"/>
  <c r="D79" i="37"/>
  <c r="AG160" i="37"/>
  <c r="I25" i="37"/>
  <c r="F55" i="37"/>
  <c r="E62" i="37"/>
  <c r="AY62" i="37"/>
  <c r="B76" i="37"/>
  <c r="G79" i="37"/>
  <c r="D80" i="37"/>
  <c r="B89" i="37"/>
  <c r="AY98" i="37"/>
  <c r="B98" i="37"/>
  <c r="AY694" i="37"/>
  <c r="B694" i="37"/>
  <c r="E80" i="37"/>
  <c r="AG578" i="37"/>
  <c r="AG620" i="37"/>
  <c r="C632" i="37"/>
  <c r="I28" i="37"/>
  <c r="K36" i="37"/>
  <c r="E44" i="37"/>
  <c r="D44" i="37"/>
  <c r="C44" i="37"/>
  <c r="AY77" i="37"/>
  <c r="B83" i="37"/>
  <c r="B77" i="37"/>
  <c r="B87" i="37"/>
  <c r="B75" i="37"/>
  <c r="AY84" i="37"/>
  <c r="C126" i="37"/>
  <c r="F126" i="37"/>
  <c r="E126" i="37"/>
  <c r="AG156" i="37"/>
  <c r="D209" i="37"/>
  <c r="C209" i="37"/>
  <c r="AG218" i="37"/>
  <c r="AG320" i="37"/>
  <c r="B364" i="37"/>
  <c r="AY364" i="37"/>
  <c r="AG369" i="37"/>
  <c r="AY404" i="37"/>
  <c r="AG447" i="37"/>
  <c r="AY469" i="37"/>
  <c r="AY499" i="37"/>
  <c r="B501" i="37"/>
  <c r="AY501" i="37"/>
  <c r="F507" i="37"/>
  <c r="E507" i="37"/>
  <c r="D507" i="37"/>
  <c r="C507" i="37"/>
  <c r="AG550" i="37"/>
  <c r="AY592" i="37"/>
  <c r="B592" i="37"/>
  <c r="D649" i="37"/>
  <c r="G649" i="37"/>
  <c r="F649" i="37"/>
  <c r="E649" i="37"/>
  <c r="C649" i="37"/>
  <c r="I23" i="37"/>
  <c r="F44" i="37"/>
  <c r="AG62" i="37"/>
  <c r="J66" i="37"/>
  <c r="B85" i="37"/>
  <c r="G122" i="37"/>
  <c r="F122" i="37"/>
  <c r="E122" i="37"/>
  <c r="D122" i="37"/>
  <c r="C122" i="37"/>
  <c r="D126" i="37"/>
  <c r="AG135" i="37"/>
  <c r="AG142" i="37"/>
  <c r="AG164" i="37"/>
  <c r="C201" i="37"/>
  <c r="E209" i="37"/>
  <c r="AG239" i="37"/>
  <c r="AG240" i="37"/>
  <c r="D262" i="37"/>
  <c r="C262" i="37"/>
  <c r="G262" i="37"/>
  <c r="F262" i="37"/>
  <c r="E262" i="37"/>
  <c r="AG294" i="37"/>
  <c r="AG316" i="37"/>
  <c r="D446" i="37"/>
  <c r="C446" i="37"/>
  <c r="F446" i="37"/>
  <c r="E446" i="37"/>
  <c r="AG502" i="37"/>
  <c r="G507" i="37"/>
  <c r="AG511" i="37"/>
  <c r="B546" i="37"/>
  <c r="AY546" i="37"/>
  <c r="A29" i="37"/>
  <c r="K34" i="37"/>
  <c r="G44" i="37"/>
  <c r="AY55" i="37"/>
  <c r="J67" i="37"/>
  <c r="AF71" i="37"/>
  <c r="AG122" i="37"/>
  <c r="G126" i="37"/>
  <c r="F133" i="37"/>
  <c r="D133" i="37"/>
  <c r="D147" i="37"/>
  <c r="D201" i="37"/>
  <c r="F209" i="37"/>
  <c r="D214" i="37"/>
  <c r="F214" i="37"/>
  <c r="E214" i="37"/>
  <c r="C214" i="37"/>
  <c r="G214" i="37"/>
  <c r="D227" i="37"/>
  <c r="E227" i="37"/>
  <c r="F227" i="37"/>
  <c r="C227" i="37"/>
  <c r="G227" i="37"/>
  <c r="AG256" i="37"/>
  <c r="AG262" i="37"/>
  <c r="AG304" i="37"/>
  <c r="AG313" i="37"/>
  <c r="F329" i="37"/>
  <c r="G329" i="37"/>
  <c r="E329" i="37"/>
  <c r="D329" i="37"/>
  <c r="D342" i="37"/>
  <c r="E342" i="37"/>
  <c r="C342" i="37"/>
  <c r="AG350" i="37"/>
  <c r="B381" i="37"/>
  <c r="AY420" i="37"/>
  <c r="B429" i="37"/>
  <c r="AY429" i="37"/>
  <c r="G446" i="37"/>
  <c r="D495" i="37"/>
  <c r="F495" i="37"/>
  <c r="E495" i="37"/>
  <c r="C495" i="37"/>
  <c r="AG604" i="37"/>
  <c r="AG636" i="37"/>
  <c r="AG656" i="37"/>
  <c r="AY698" i="37"/>
  <c r="B698" i="37"/>
  <c r="I29" i="37"/>
  <c r="F34" i="37"/>
  <c r="G34" i="37"/>
  <c r="D34" i="37"/>
  <c r="C34" i="37"/>
  <c r="J68" i="37"/>
  <c r="AY73" i="37"/>
  <c r="B74" i="37"/>
  <c r="AY74" i="37"/>
  <c r="B82" i="37"/>
  <c r="AG130" i="37"/>
  <c r="C133" i="37"/>
  <c r="D139" i="37"/>
  <c r="C139" i="37"/>
  <c r="AG140" i="37"/>
  <c r="E147" i="37"/>
  <c r="AG178" i="37"/>
  <c r="AG187" i="37"/>
  <c r="E201" i="37"/>
  <c r="AG203" i="37"/>
  <c r="G209" i="37"/>
  <c r="B248" i="37"/>
  <c r="AG249" i="37"/>
  <c r="B302" i="37"/>
  <c r="C329" i="37"/>
  <c r="B335" i="37"/>
  <c r="AY335" i="37"/>
  <c r="F342" i="37"/>
  <c r="B349" i="37"/>
  <c r="AG361" i="37"/>
  <c r="E371" i="37"/>
  <c r="D371" i="37"/>
  <c r="F371" i="37"/>
  <c r="C371" i="37"/>
  <c r="G371" i="37"/>
  <c r="AG385" i="37"/>
  <c r="D414" i="37"/>
  <c r="C414" i="37"/>
  <c r="F414" i="37"/>
  <c r="G414" i="37"/>
  <c r="E414" i="37"/>
  <c r="AG451" i="37"/>
  <c r="AG462" i="37"/>
  <c r="B477" i="37"/>
  <c r="AY477" i="37"/>
  <c r="AG484" i="37"/>
  <c r="G495" i="37"/>
  <c r="D560" i="37"/>
  <c r="E560" i="37"/>
  <c r="C560" i="37"/>
  <c r="AY583" i="37"/>
  <c r="B583" i="37"/>
  <c r="AY641" i="37"/>
  <c r="B641" i="37"/>
  <c r="E280" i="37"/>
  <c r="D280" i="37"/>
  <c r="C280" i="37"/>
  <c r="AY390" i="37"/>
  <c r="AG476" i="37"/>
  <c r="AY507" i="37"/>
  <c r="F509" i="37"/>
  <c r="E509" i="37"/>
  <c r="AG518" i="37"/>
  <c r="G608" i="37"/>
  <c r="F608" i="37"/>
  <c r="C608" i="37"/>
  <c r="E608" i="37"/>
  <c r="AY645" i="37"/>
  <c r="B645" i="37"/>
  <c r="J87" i="37"/>
  <c r="J88" i="37"/>
  <c r="J92" i="37" s="1"/>
  <c r="J86" i="37"/>
  <c r="J83" i="37"/>
  <c r="AG133" i="37"/>
  <c r="AG201" i="37"/>
  <c r="AG252" i="37"/>
  <c r="AY269" i="37"/>
  <c r="B269" i="37"/>
  <c r="F280" i="37"/>
  <c r="AG292" i="37"/>
  <c r="G363" i="37"/>
  <c r="E363" i="37"/>
  <c r="C363" i="37"/>
  <c r="C401" i="37"/>
  <c r="AG455" i="37"/>
  <c r="AG460" i="37"/>
  <c r="AG481" i="37"/>
  <c r="AG492" i="37"/>
  <c r="AG498" i="37"/>
  <c r="C509" i="37"/>
  <c r="E516" i="37"/>
  <c r="F516" i="37"/>
  <c r="D608" i="37"/>
  <c r="G670" i="37"/>
  <c r="C670" i="37"/>
  <c r="C679" i="37"/>
  <c r="F679" i="37"/>
  <c r="G679" i="37"/>
  <c r="E679" i="37"/>
  <c r="AG683" i="37"/>
  <c r="B78" i="37"/>
  <c r="AY100" i="37"/>
  <c r="AG126" i="37"/>
  <c r="F169" i="37"/>
  <c r="D169" i="37"/>
  <c r="E184" i="37"/>
  <c r="D184" i="37"/>
  <c r="AG185" i="37"/>
  <c r="AY217" i="37"/>
  <c r="AY239" i="37"/>
  <c r="D259" i="37"/>
  <c r="E259" i="37"/>
  <c r="C259" i="37"/>
  <c r="AY279" i="37"/>
  <c r="B279" i="37"/>
  <c r="G280" i="37"/>
  <c r="AY285" i="37"/>
  <c r="B317" i="37"/>
  <c r="AG341" i="37"/>
  <c r="B346" i="37"/>
  <c r="D355" i="37"/>
  <c r="E355" i="37"/>
  <c r="AY361" i="37"/>
  <c r="D363" i="37"/>
  <c r="B385" i="37"/>
  <c r="AY388" i="37"/>
  <c r="AG395" i="37"/>
  <c r="C400" i="37"/>
  <c r="G400" i="37"/>
  <c r="D401" i="37"/>
  <c r="AG416" i="37"/>
  <c r="E419" i="37"/>
  <c r="F419" i="37"/>
  <c r="D419" i="37"/>
  <c r="AY430" i="37"/>
  <c r="AG486" i="37"/>
  <c r="AY503" i="37"/>
  <c r="B503" i="37"/>
  <c r="D509" i="37"/>
  <c r="G514" i="37"/>
  <c r="D514" i="37"/>
  <c r="C516" i="37"/>
  <c r="AG522" i="37"/>
  <c r="B525" i="37"/>
  <c r="AG526" i="37"/>
  <c r="AG554" i="37"/>
  <c r="AY571" i="37"/>
  <c r="B571" i="37"/>
  <c r="F574" i="37"/>
  <c r="D617" i="37"/>
  <c r="E617" i="37"/>
  <c r="D644" i="37"/>
  <c r="F644" i="37"/>
  <c r="G644" i="37"/>
  <c r="AY665" i="37"/>
  <c r="D670" i="37"/>
  <c r="D679" i="37"/>
  <c r="AG689" i="37"/>
  <c r="AG699" i="37"/>
  <c r="A69" i="37"/>
  <c r="I84" i="37"/>
  <c r="B84" i="37" s="1"/>
  <c r="K87" i="37"/>
  <c r="I89" i="37"/>
  <c r="C100" i="37"/>
  <c r="AG115" i="37"/>
  <c r="AG116" i="37"/>
  <c r="C120" i="37"/>
  <c r="AY139" i="37"/>
  <c r="C169" i="37"/>
  <c r="C184" i="37"/>
  <c r="B190" i="37"/>
  <c r="AG197" i="37"/>
  <c r="AG198" i="37"/>
  <c r="AG221" i="37"/>
  <c r="AY255" i="37"/>
  <c r="F259" i="37"/>
  <c r="AY277" i="37"/>
  <c r="AG280" i="37"/>
  <c r="AG290" i="37"/>
  <c r="F337" i="37"/>
  <c r="E337" i="37"/>
  <c r="C337" i="37"/>
  <c r="AG340" i="37"/>
  <c r="C355" i="37"/>
  <c r="F363" i="37"/>
  <c r="AY389" i="37"/>
  <c r="B389" i="37"/>
  <c r="D400" i="37"/>
  <c r="E401" i="37"/>
  <c r="AG409" i="37"/>
  <c r="C419" i="37"/>
  <c r="B432" i="37"/>
  <c r="AY432" i="37"/>
  <c r="G509" i="37"/>
  <c r="AG510" i="37"/>
  <c r="C514" i="37"/>
  <c r="D516" i="37"/>
  <c r="B543" i="37"/>
  <c r="AY543" i="37"/>
  <c r="G562" i="37"/>
  <c r="F562" i="37"/>
  <c r="E562" i="37"/>
  <c r="D562" i="37"/>
  <c r="C572" i="37"/>
  <c r="B581" i="37"/>
  <c r="AY581" i="37"/>
  <c r="AY612" i="37"/>
  <c r="B612" i="37"/>
  <c r="C617" i="37"/>
  <c r="AG635" i="37"/>
  <c r="AG638" i="37"/>
  <c r="C644" i="37"/>
  <c r="E670" i="37"/>
  <c r="AY685" i="37"/>
  <c r="B685" i="37"/>
  <c r="AY82" i="37"/>
  <c r="F130" i="37"/>
  <c r="G130" i="37"/>
  <c r="E130" i="37"/>
  <c r="AY147" i="37"/>
  <c r="D207" i="37"/>
  <c r="E207" i="37"/>
  <c r="D239" i="37"/>
  <c r="E239" i="37"/>
  <c r="C239" i="37"/>
  <c r="F361" i="37"/>
  <c r="E361" i="37"/>
  <c r="AG375" i="37"/>
  <c r="AG443" i="37"/>
  <c r="AG464" i="37"/>
  <c r="AG490" i="37"/>
  <c r="AG553" i="37"/>
  <c r="AG574" i="37"/>
  <c r="D665" i="37"/>
  <c r="G665" i="37"/>
  <c r="C665" i="37"/>
  <c r="AG670" i="37"/>
  <c r="A27" i="37"/>
  <c r="J85" i="37"/>
  <c r="J91" i="37"/>
  <c r="AG95" i="37"/>
  <c r="AY103" i="37"/>
  <c r="B105" i="37"/>
  <c r="B106" i="37"/>
  <c r="AG118" i="37"/>
  <c r="C130" i="37"/>
  <c r="AG131" i="37"/>
  <c r="AY137" i="37"/>
  <c r="B137" i="37"/>
  <c r="B141" i="37"/>
  <c r="AY148" i="37"/>
  <c r="B154" i="37"/>
  <c r="AG169" i="37"/>
  <c r="E180" i="37"/>
  <c r="G180" i="37"/>
  <c r="AG184" i="37"/>
  <c r="AG191" i="37"/>
  <c r="AG194" i="37"/>
  <c r="C207" i="37"/>
  <c r="AG213" i="37"/>
  <c r="F217" i="37"/>
  <c r="D217" i="37"/>
  <c r="AG219" i="37"/>
  <c r="F239" i="37"/>
  <c r="AY242" i="37"/>
  <c r="B249" i="37"/>
  <c r="AY249" i="37"/>
  <c r="F277" i="37"/>
  <c r="D277" i="37"/>
  <c r="C277" i="37"/>
  <c r="B283" i="37"/>
  <c r="AG299" i="37"/>
  <c r="B305" i="37"/>
  <c r="E308" i="37"/>
  <c r="G308" i="37"/>
  <c r="D308" i="37"/>
  <c r="C308" i="37"/>
  <c r="AG309" i="37"/>
  <c r="AY350" i="37"/>
  <c r="B350" i="37"/>
  <c r="C361" i="37"/>
  <c r="AY382" i="37"/>
  <c r="F388" i="37"/>
  <c r="G388" i="37"/>
  <c r="AG415" i="37"/>
  <c r="B457" i="37"/>
  <c r="AY457" i="37"/>
  <c r="B506" i="37"/>
  <c r="AG514" i="37"/>
  <c r="AG516" i="37"/>
  <c r="AG521" i="37"/>
  <c r="B633" i="37"/>
  <c r="G640" i="37"/>
  <c r="F640" i="37"/>
  <c r="E640" i="37"/>
  <c r="C640" i="37"/>
  <c r="D640" i="37"/>
  <c r="AG660" i="37"/>
  <c r="E665" i="37"/>
  <c r="B36" i="37"/>
  <c r="A51" i="37"/>
  <c r="K85" i="37"/>
  <c r="I88" i="37"/>
  <c r="I92" i="37" s="1"/>
  <c r="B92" i="37" s="1"/>
  <c r="AG96" i="37"/>
  <c r="D130" i="37"/>
  <c r="B138" i="37"/>
  <c r="B150" i="37"/>
  <c r="B158" i="37"/>
  <c r="B161" i="37"/>
  <c r="D175" i="37"/>
  <c r="E175" i="37"/>
  <c r="G175" i="37"/>
  <c r="B178" i="37"/>
  <c r="C180" i="37"/>
  <c r="AY187" i="37"/>
  <c r="B187" i="37"/>
  <c r="F207" i="37"/>
  <c r="C217" i="37"/>
  <c r="G239" i="37"/>
  <c r="AG261" i="37"/>
  <c r="B266" i="37"/>
  <c r="E277" i="37"/>
  <c r="D303" i="37"/>
  <c r="E303" i="37"/>
  <c r="F308" i="37"/>
  <c r="B314" i="37"/>
  <c r="AG335" i="37"/>
  <c r="AG357" i="37"/>
  <c r="D361" i="37"/>
  <c r="B366" i="37"/>
  <c r="C388" i="37"/>
  <c r="G412" i="37"/>
  <c r="D412" i="37"/>
  <c r="AG432" i="37"/>
  <c r="D467" i="37"/>
  <c r="F467" i="37"/>
  <c r="C467" i="37"/>
  <c r="E467" i="37"/>
  <c r="AG485" i="37"/>
  <c r="E556" i="37"/>
  <c r="F556" i="37"/>
  <c r="D556" i="37"/>
  <c r="C556" i="37"/>
  <c r="B569" i="37"/>
  <c r="AY569" i="37"/>
  <c r="AG581" i="37"/>
  <c r="B630" i="37"/>
  <c r="F664" i="37"/>
  <c r="C664" i="37"/>
  <c r="G664" i="37"/>
  <c r="F665" i="37"/>
  <c r="B669" i="37"/>
  <c r="AG681" i="37"/>
  <c r="AG152" i="37"/>
  <c r="B297" i="37"/>
  <c r="AY297" i="37"/>
  <c r="AY355" i="37"/>
  <c r="AG360" i="37"/>
  <c r="AY412" i="37"/>
  <c r="AY459" i="37"/>
  <c r="B459" i="37"/>
  <c r="E465" i="37"/>
  <c r="G465" i="37"/>
  <c r="F465" i="37"/>
  <c r="AG480" i="37"/>
  <c r="AY490" i="37"/>
  <c r="B490" i="37"/>
  <c r="AY523" i="37"/>
  <c r="B523" i="37"/>
  <c r="AY538" i="37"/>
  <c r="B538" i="37"/>
  <c r="AY588" i="37"/>
  <c r="B588" i="37"/>
  <c r="AG186" i="37"/>
  <c r="F213" i="37"/>
  <c r="G213" i="37"/>
  <c r="E213" i="37"/>
  <c r="AG270" i="37"/>
  <c r="AG312" i="37"/>
  <c r="AG345" i="37"/>
  <c r="D351" i="37"/>
  <c r="C351" i="37"/>
  <c r="AY365" i="37"/>
  <c r="B365" i="37"/>
  <c r="AY373" i="37"/>
  <c r="B373" i="37"/>
  <c r="AG406" i="37"/>
  <c r="G413" i="37"/>
  <c r="D413" i="37"/>
  <c r="G418" i="37"/>
  <c r="F418" i="37"/>
  <c r="AG441" i="37"/>
  <c r="C465" i="37"/>
  <c r="B473" i="37"/>
  <c r="AY473" i="37"/>
  <c r="B485" i="37"/>
  <c r="AY485" i="37"/>
  <c r="AG501" i="37"/>
  <c r="AG529" i="37"/>
  <c r="AG539" i="37"/>
  <c r="AG575" i="37"/>
  <c r="AG584" i="37"/>
  <c r="B603" i="37"/>
  <c r="D622" i="37"/>
  <c r="G622" i="37"/>
  <c r="F622" i="37"/>
  <c r="E622" i="37"/>
  <c r="AG640" i="37"/>
  <c r="AG671" i="37"/>
  <c r="B687" i="37"/>
  <c r="AY687" i="37"/>
  <c r="G695" i="37"/>
  <c r="F695" i="37"/>
  <c r="AY232" i="37"/>
  <c r="AY235" i="37"/>
  <c r="AY291" i="37"/>
  <c r="AY396" i="37"/>
  <c r="B396" i="37"/>
  <c r="AG400" i="37"/>
  <c r="F406" i="37"/>
  <c r="D406" i="37"/>
  <c r="AG411" i="37"/>
  <c r="AY434" i="37"/>
  <c r="B434" i="37"/>
  <c r="AY442" i="37"/>
  <c r="B442" i="37"/>
  <c r="AG537" i="37"/>
  <c r="AY541" i="37"/>
  <c r="B541" i="37"/>
  <c r="AG605" i="37"/>
  <c r="B189" i="37"/>
  <c r="AG217" i="37"/>
  <c r="B234" i="37"/>
  <c r="AG284" i="37"/>
  <c r="AG324" i="37"/>
  <c r="AG325" i="37"/>
  <c r="AG329" i="37"/>
  <c r="AG334" i="37"/>
  <c r="B339" i="37"/>
  <c r="B362" i="37"/>
  <c r="AG366" i="37"/>
  <c r="E384" i="37"/>
  <c r="G384" i="37"/>
  <c r="AG387" i="37"/>
  <c r="C406" i="37"/>
  <c r="AG420" i="37"/>
  <c r="AG469" i="37"/>
  <c r="E475" i="37"/>
  <c r="G475" i="37"/>
  <c r="F475" i="37"/>
  <c r="F489" i="37"/>
  <c r="E489" i="37"/>
  <c r="AG493" i="37"/>
  <c r="AG494" i="37"/>
  <c r="E519" i="37"/>
  <c r="D519" i="37"/>
  <c r="E520" i="37"/>
  <c r="F520" i="37"/>
  <c r="C520" i="37"/>
  <c r="F557" i="37"/>
  <c r="C557" i="37"/>
  <c r="G557" i="37"/>
  <c r="E557" i="37"/>
  <c r="D557" i="37"/>
  <c r="B595" i="37"/>
  <c r="G600" i="37"/>
  <c r="C600" i="37"/>
  <c r="F600" i="37"/>
  <c r="D600" i="37"/>
  <c r="AG631" i="37"/>
  <c r="B635" i="37"/>
  <c r="AY668" i="37"/>
  <c r="B668" i="37"/>
  <c r="AG672" i="37"/>
  <c r="F681" i="37"/>
  <c r="D681" i="37"/>
  <c r="AG695" i="37"/>
  <c r="AG419" i="37"/>
  <c r="F436" i="37"/>
  <c r="C436" i="37"/>
  <c r="G436" i="37"/>
  <c r="AG438" i="37"/>
  <c r="AY450" i="37"/>
  <c r="AY509" i="37"/>
  <c r="AG513" i="37"/>
  <c r="AY604" i="37"/>
  <c r="B604" i="37"/>
  <c r="AG610" i="37"/>
  <c r="AG627" i="37"/>
  <c r="AG417" i="37"/>
  <c r="D436" i="37"/>
  <c r="AG440" i="37"/>
  <c r="C450" i="37"/>
  <c r="B474" i="37"/>
  <c r="AG488" i="37"/>
  <c r="B497" i="37"/>
  <c r="E564" i="37"/>
  <c r="C564" i="37"/>
  <c r="G564" i="37"/>
  <c r="F564" i="37"/>
  <c r="AG586" i="37"/>
  <c r="D599" i="37"/>
  <c r="F599" i="37"/>
  <c r="G599" i="37"/>
  <c r="AY636" i="37"/>
  <c r="B636" i="37"/>
  <c r="E646" i="37"/>
  <c r="D646" i="37"/>
  <c r="F646" i="37"/>
  <c r="G646" i="37"/>
  <c r="AG647" i="37"/>
  <c r="F651" i="37"/>
  <c r="E651" i="37"/>
  <c r="D651" i="37"/>
  <c r="C651" i="37"/>
  <c r="AG659" i="37"/>
  <c r="AG679" i="37"/>
  <c r="E682" i="37"/>
  <c r="F682" i="37"/>
  <c r="AG694" i="37"/>
  <c r="AG379" i="37"/>
  <c r="AY437" i="37"/>
  <c r="B437" i="37"/>
  <c r="G480" i="37"/>
  <c r="C480" i="37"/>
  <c r="D480" i="37"/>
  <c r="B521" i="37"/>
  <c r="AY521" i="37"/>
  <c r="AG540" i="37"/>
  <c r="D563" i="37"/>
  <c r="F563" i="37"/>
  <c r="AG572" i="37"/>
  <c r="AG582" i="37"/>
  <c r="AG596" i="37"/>
  <c r="AY623" i="37"/>
  <c r="B623" i="37"/>
  <c r="AY652" i="37"/>
  <c r="B652" i="37"/>
  <c r="AG655" i="37"/>
  <c r="AG686" i="37"/>
  <c r="E532" i="37"/>
  <c r="C532" i="37"/>
  <c r="AG608" i="37"/>
  <c r="AG615" i="37"/>
  <c r="AY684" i="37"/>
  <c r="B684" i="37"/>
  <c r="AY145" i="37"/>
  <c r="AY165" i="37"/>
  <c r="AY197" i="37"/>
  <c r="AY229" i="37"/>
  <c r="AY261" i="37"/>
  <c r="AY293" i="37"/>
  <c r="AY325" i="37"/>
  <c r="AY357" i="37"/>
  <c r="AY405" i="37"/>
  <c r="B405" i="37"/>
  <c r="AY476" i="37"/>
  <c r="B476" i="37"/>
  <c r="AY478" i="37"/>
  <c r="B478" i="37"/>
  <c r="D532" i="37"/>
  <c r="B555" i="37"/>
  <c r="AG594" i="37"/>
  <c r="AY607" i="37"/>
  <c r="B607" i="37"/>
  <c r="AY620" i="37"/>
  <c r="B620" i="37"/>
  <c r="G631" i="37"/>
  <c r="G659" i="37"/>
  <c r="C659" i="37"/>
  <c r="AG667" i="37"/>
  <c r="E468" i="37"/>
  <c r="C468" i="37"/>
  <c r="G565" i="37"/>
  <c r="C565" i="37"/>
  <c r="AG684" i="37"/>
  <c r="B537" i="37"/>
  <c r="AY537" i="37"/>
  <c r="AY589" i="37"/>
  <c r="B589" i="37"/>
  <c r="E594" i="37"/>
  <c r="F594" i="37"/>
  <c r="AG607" i="37"/>
  <c r="AG639" i="37"/>
  <c r="AG649" i="37"/>
  <c r="AG662" i="37"/>
  <c r="F667" i="37"/>
  <c r="E667" i="37"/>
  <c r="D667" i="37"/>
  <c r="AY609" i="37"/>
  <c r="B609" i="37"/>
  <c r="AY675" i="37"/>
  <c r="B675" i="37"/>
  <c r="E605" i="37"/>
  <c r="G605" i="37"/>
  <c r="AG642" i="37"/>
  <c r="G674" i="37"/>
  <c r="AG652" i="37"/>
  <c r="AY666" i="37"/>
  <c r="B666" i="37"/>
  <c r="AY700" i="37"/>
  <c r="B700" i="37"/>
  <c r="AN5" i="35"/>
  <c r="AN3" i="35" a="1"/>
  <c r="AN3" i="35" s="1"/>
  <c r="AO3" i="35"/>
  <c r="AN4" i="35"/>
  <c r="AM5" i="34"/>
  <c r="AM4" i="34"/>
  <c r="AM3" i="34" a="1"/>
  <c r="AM3" i="34" s="1"/>
  <c r="AW3" i="33" a="1"/>
  <c r="AW3" i="33" s="1"/>
  <c r="AW5" i="33"/>
  <c r="AW4" i="33"/>
  <c r="P5" i="32"/>
  <c r="P3" i="32"/>
  <c r="P4" i="32"/>
  <c r="H123" i="30"/>
  <c r="H117" i="30"/>
  <c r="I108" i="30" s="1"/>
  <c r="D178" i="30"/>
  <c r="G158" i="30"/>
  <c r="E156" i="30"/>
  <c r="H113" i="30"/>
  <c r="J115" i="30" s="1"/>
  <c r="J113" i="30"/>
  <c r="T227" i="30"/>
  <c r="J118" i="30"/>
  <c r="G120" i="30"/>
  <c r="P224" i="30"/>
  <c r="AM5" i="29"/>
  <c r="AM4" i="29"/>
  <c r="AM3" i="29"/>
  <c r="F693" i="37" l="1"/>
  <c r="C14" i="37"/>
  <c r="F14" i="37"/>
  <c r="E14" i="37"/>
  <c r="AS70" i="37"/>
  <c r="AS71" i="37"/>
  <c r="AS88" i="37"/>
  <c r="AS72" i="37"/>
  <c r="D288" i="37"/>
  <c r="F288" i="37"/>
  <c r="BC4" i="37"/>
  <c r="BB4" i="37" s="1"/>
  <c r="AR13" i="37"/>
  <c r="Z13" i="37"/>
  <c r="N13" i="37"/>
  <c r="C288" i="37"/>
  <c r="E561" i="37"/>
  <c r="F561" i="37"/>
  <c r="F240" i="37"/>
  <c r="C256" i="37"/>
  <c r="G252" i="37"/>
  <c r="BG4" i="37"/>
  <c r="G540" i="37"/>
  <c r="D494" i="37"/>
  <c r="G407" i="37"/>
  <c r="G582" i="37"/>
  <c r="G125" i="37"/>
  <c r="F125" i="37"/>
  <c r="G256" i="37"/>
  <c r="D256" i="37"/>
  <c r="E380" i="37"/>
  <c r="F531" i="37"/>
  <c r="E256" i="37"/>
  <c r="D693" i="37"/>
  <c r="E240" i="37"/>
  <c r="C570" i="37"/>
  <c r="D561" i="37"/>
  <c r="D125" i="37"/>
  <c r="E693" i="37"/>
  <c r="F530" i="37"/>
  <c r="E244" i="37"/>
  <c r="C690" i="37"/>
  <c r="G397" i="37"/>
  <c r="C295" i="37"/>
  <c r="C252" i="37"/>
  <c r="D536" i="37"/>
  <c r="C567" i="37"/>
  <c r="E121" i="37"/>
  <c r="C629" i="37"/>
  <c r="E288" i="37"/>
  <c r="C125" i="37"/>
  <c r="G481" i="37"/>
  <c r="G238" i="37"/>
  <c r="C334" i="37"/>
  <c r="C453" i="37"/>
  <c r="E394" i="37"/>
  <c r="E570" i="37"/>
  <c r="D247" i="37"/>
  <c r="F394" i="37"/>
  <c r="G548" i="37"/>
  <c r="C226" i="37"/>
  <c r="F453" i="37"/>
  <c r="G394" i="37"/>
  <c r="E107" i="37"/>
  <c r="C155" i="37"/>
  <c r="F673" i="37"/>
  <c r="G315" i="37"/>
  <c r="D218" i="37"/>
  <c r="G466" i="37"/>
  <c r="D70" i="37"/>
  <c r="G454" i="37"/>
  <c r="D548" i="37"/>
  <c r="F548" i="37"/>
  <c r="D394" i="37"/>
  <c r="C370" i="37"/>
  <c r="E252" i="37"/>
  <c r="F621" i="37"/>
  <c r="G527" i="37"/>
  <c r="D276" i="37"/>
  <c r="F236" i="37"/>
  <c r="D238" i="37"/>
  <c r="F276" i="37"/>
  <c r="D252" i="37"/>
  <c r="G693" i="37"/>
  <c r="D345" i="37"/>
  <c r="F570" i="37"/>
  <c r="C558" i="37"/>
  <c r="E494" i="37"/>
  <c r="C637" i="37"/>
  <c r="G530" i="37"/>
  <c r="E690" i="37"/>
  <c r="G340" i="37"/>
  <c r="E370" i="37"/>
  <c r="D637" i="37"/>
  <c r="F690" i="37"/>
  <c r="E236" i="37"/>
  <c r="C494" i="37"/>
  <c r="F292" i="37"/>
  <c r="D453" i="37"/>
  <c r="D690" i="37"/>
  <c r="D570" i="37"/>
  <c r="G661" i="37"/>
  <c r="G647" i="37"/>
  <c r="E334" i="37"/>
  <c r="G494" i="37"/>
  <c r="G453" i="37"/>
  <c r="C561" i="37"/>
  <c r="E340" i="37"/>
  <c r="G380" i="37"/>
  <c r="E558" i="37"/>
  <c r="D464" i="37"/>
  <c r="C542" i="37"/>
  <c r="C427" i="37"/>
  <c r="C391" i="37"/>
  <c r="G542" i="37"/>
  <c r="D427" i="37"/>
  <c r="G545" i="37"/>
  <c r="D545" i="37"/>
  <c r="G427" i="37"/>
  <c r="F542" i="37"/>
  <c r="E399" i="37"/>
  <c r="F427" i="37"/>
  <c r="F438" i="37"/>
  <c r="C438" i="37"/>
  <c r="C504" i="37"/>
  <c r="D380" i="37"/>
  <c r="E567" i="37"/>
  <c r="E101" i="37"/>
  <c r="D208" i="37"/>
  <c r="E637" i="37"/>
  <c r="G678" i="37"/>
  <c r="D504" i="37"/>
  <c r="C380" i="37"/>
  <c r="C511" i="37"/>
  <c r="G567" i="37"/>
  <c r="C360" i="37"/>
  <c r="C208" i="37"/>
  <c r="D422" i="37"/>
  <c r="C296" i="37"/>
  <c r="D360" i="37"/>
  <c r="E504" i="37"/>
  <c r="E511" i="37"/>
  <c r="C545" i="37"/>
  <c r="G511" i="37"/>
  <c r="F296" i="37"/>
  <c r="F567" i="37"/>
  <c r="F511" i="37"/>
  <c r="G296" i="37"/>
  <c r="F422" i="37"/>
  <c r="D502" i="37"/>
  <c r="F322" i="37"/>
  <c r="C638" i="37"/>
  <c r="F360" i="37"/>
  <c r="D206" i="37"/>
  <c r="E322" i="37"/>
  <c r="C613" i="37"/>
  <c r="F527" i="37"/>
  <c r="F637" i="37"/>
  <c r="F657" i="37"/>
  <c r="C240" i="37"/>
  <c r="C502" i="37"/>
  <c r="E502" i="37"/>
  <c r="D421" i="37"/>
  <c r="D515" i="37"/>
  <c r="D613" i="37"/>
  <c r="F257" i="37"/>
  <c r="G263" i="37"/>
  <c r="E657" i="37"/>
  <c r="C625" i="37"/>
  <c r="C447" i="37"/>
  <c r="G504" i="37"/>
  <c r="G251" i="37"/>
  <c r="E613" i="37"/>
  <c r="D409" i="37"/>
  <c r="D627" i="37"/>
  <c r="G257" i="37"/>
  <c r="E421" i="37"/>
  <c r="D263" i="37"/>
  <c r="C228" i="37"/>
  <c r="F263" i="37"/>
  <c r="G625" i="37"/>
  <c r="E627" i="37"/>
  <c r="G692" i="37"/>
  <c r="C627" i="37"/>
  <c r="C257" i="37"/>
  <c r="F460" i="37"/>
  <c r="F228" i="37"/>
  <c r="D656" i="37"/>
  <c r="F121" i="37"/>
  <c r="D462" i="37"/>
  <c r="F656" i="37"/>
  <c r="E545" i="37"/>
  <c r="F573" i="37"/>
  <c r="F678" i="37"/>
  <c r="D510" i="37"/>
  <c r="E409" i="37"/>
  <c r="F462" i="37"/>
  <c r="E258" i="37"/>
  <c r="F447" i="37"/>
  <c r="F409" i="37"/>
  <c r="F251" i="37"/>
  <c r="F510" i="37"/>
  <c r="C409" i="37"/>
  <c r="F319" i="37"/>
  <c r="D306" i="37"/>
  <c r="E257" i="37"/>
  <c r="C460" i="37"/>
  <c r="G422" i="37"/>
  <c r="F502" i="37"/>
  <c r="D228" i="37"/>
  <c r="C218" i="37"/>
  <c r="G121" i="37"/>
  <c r="C574" i="37"/>
  <c r="C656" i="37"/>
  <c r="E656" i="37"/>
  <c r="D574" i="37"/>
  <c r="E360" i="37"/>
  <c r="E683" i="37"/>
  <c r="C678" i="37"/>
  <c r="F683" i="37"/>
  <c r="D678" i="37"/>
  <c r="C462" i="37"/>
  <c r="E447" i="37"/>
  <c r="G212" i="37"/>
  <c r="C510" i="37"/>
  <c r="D319" i="37"/>
  <c r="E692" i="37"/>
  <c r="D671" i="37"/>
  <c r="D295" i="37"/>
  <c r="D460" i="37"/>
  <c r="G228" i="37"/>
  <c r="G240" i="37"/>
  <c r="G574" i="37"/>
  <c r="C657" i="37"/>
  <c r="C573" i="37"/>
  <c r="D657" i="37"/>
  <c r="F625" i="37"/>
  <c r="D194" i="37"/>
  <c r="D625" i="37"/>
  <c r="D692" i="37"/>
  <c r="D393" i="37"/>
  <c r="G462" i="37"/>
  <c r="C397" i="37"/>
  <c r="E510" i="37"/>
  <c r="F661" i="37"/>
  <c r="C621" i="37"/>
  <c r="C422" i="37"/>
  <c r="F692" i="37"/>
  <c r="E491" i="37"/>
  <c r="E221" i="37"/>
  <c r="E647" i="37"/>
  <c r="F295" i="37"/>
  <c r="G460" i="37"/>
  <c r="G683" i="37"/>
  <c r="D447" i="37"/>
  <c r="F615" i="37"/>
  <c r="C393" i="37"/>
  <c r="D397" i="37"/>
  <c r="D399" i="37"/>
  <c r="F399" i="37"/>
  <c r="E443" i="37"/>
  <c r="C194" i="37"/>
  <c r="E194" i="37"/>
  <c r="E661" i="37"/>
  <c r="D621" i="37"/>
  <c r="F491" i="37"/>
  <c r="G221" i="37"/>
  <c r="C45" i="37"/>
  <c r="C602" i="37"/>
  <c r="E70" i="37"/>
  <c r="C671" i="37"/>
  <c r="F421" i="37"/>
  <c r="D379" i="37"/>
  <c r="F397" i="37"/>
  <c r="C322" i="37"/>
  <c r="G399" i="37"/>
  <c r="D443" i="37"/>
  <c r="G194" i="37"/>
  <c r="D661" i="37"/>
  <c r="E621" i="37"/>
  <c r="G491" i="37"/>
  <c r="F221" i="37"/>
  <c r="E295" i="37"/>
  <c r="E602" i="37"/>
  <c r="C70" i="37"/>
  <c r="C121" i="37"/>
  <c r="G421" i="37"/>
  <c r="G671" i="37"/>
  <c r="C683" i="37"/>
  <c r="C263" i="37"/>
  <c r="G322" i="37"/>
  <c r="G627" i="37"/>
  <c r="D491" i="37"/>
  <c r="G218" i="37"/>
  <c r="F602" i="37"/>
  <c r="D602" i="37"/>
  <c r="C221" i="37"/>
  <c r="C426" i="37"/>
  <c r="D643" i="37"/>
  <c r="G391" i="37"/>
  <c r="C378" i="37"/>
  <c r="D210" i="37"/>
  <c r="C513" i="37"/>
  <c r="G566" i="37"/>
  <c r="F250" i="37"/>
  <c r="E292" i="37"/>
  <c r="D484" i="37"/>
  <c r="E247" i="37"/>
  <c r="C673" i="37"/>
  <c r="C643" i="37"/>
  <c r="C691" i="37"/>
  <c r="E643" i="37"/>
  <c r="F167" i="37"/>
  <c r="E411" i="37"/>
  <c r="F513" i="37"/>
  <c r="E160" i="37"/>
  <c r="E566" i="37"/>
  <c r="G250" i="37"/>
  <c r="G484" i="37"/>
  <c r="C90" i="37"/>
  <c r="F134" i="37"/>
  <c r="G167" i="37"/>
  <c r="F115" i="37"/>
  <c r="C696" i="37"/>
  <c r="G513" i="37"/>
  <c r="C115" i="37"/>
  <c r="G160" i="37"/>
  <c r="F90" i="37"/>
  <c r="F566" i="37"/>
  <c r="D566" i="37"/>
  <c r="G500" i="37"/>
  <c r="E454" i="37"/>
  <c r="G134" i="37"/>
  <c r="F458" i="37"/>
  <c r="D134" i="37"/>
  <c r="G115" i="37"/>
  <c r="D696" i="37"/>
  <c r="D513" i="37"/>
  <c r="F160" i="37"/>
  <c r="E90" i="37"/>
  <c r="F378" i="37"/>
  <c r="D230" i="37"/>
  <c r="G458" i="37"/>
  <c r="C134" i="37"/>
  <c r="E115" i="37"/>
  <c r="E696" i="37"/>
  <c r="C383" i="37"/>
  <c r="D481" i="37"/>
  <c r="G378" i="37"/>
  <c r="C500" i="37"/>
  <c r="F484" i="37"/>
  <c r="E226" i="37"/>
  <c r="D466" i="37"/>
  <c r="C481" i="37"/>
  <c r="F247" i="37"/>
  <c r="D577" i="37"/>
  <c r="E534" i="37"/>
  <c r="E208" i="37"/>
  <c r="E484" i="37"/>
  <c r="G226" i="37"/>
  <c r="E662" i="37"/>
  <c r="C576" i="37"/>
  <c r="D270" i="37"/>
  <c r="E618" i="37"/>
  <c r="C458" i="37"/>
  <c r="F696" i="37"/>
  <c r="G276" i="37"/>
  <c r="E466" i="37"/>
  <c r="E481" i="37"/>
  <c r="C247" i="37"/>
  <c r="F577" i="37"/>
  <c r="D500" i="37"/>
  <c r="E500" i="37"/>
  <c r="F345" i="37"/>
  <c r="C107" i="37"/>
  <c r="E250" i="37"/>
  <c r="G292" i="37"/>
  <c r="G662" i="37"/>
  <c r="E458" i="37"/>
  <c r="E426" i="37"/>
  <c r="G441" i="37"/>
  <c r="G577" i="37"/>
  <c r="G512" i="37"/>
  <c r="E276" i="37"/>
  <c r="C466" i="37"/>
  <c r="C212" i="37"/>
  <c r="D231" i="37"/>
  <c r="C238" i="37"/>
  <c r="F208" i="37"/>
  <c r="E577" i="37"/>
  <c r="C306" i="37"/>
  <c r="D587" i="37"/>
  <c r="F243" i="37"/>
  <c r="G529" i="37"/>
  <c r="C281" i="37"/>
  <c r="F281" i="37"/>
  <c r="D212" i="37"/>
  <c r="G547" i="37"/>
  <c r="F613" i="37"/>
  <c r="F526" i="37"/>
  <c r="F367" i="37"/>
  <c r="E162" i="37"/>
  <c r="C343" i="37"/>
  <c r="D655" i="37"/>
  <c r="F568" i="37"/>
  <c r="G593" i="37"/>
  <c r="C326" i="37"/>
  <c r="G290" i="37"/>
  <c r="E624" i="37"/>
  <c r="G559" i="37"/>
  <c r="C559" i="37"/>
  <c r="E111" i="37"/>
  <c r="D378" i="37"/>
  <c r="C292" i="37"/>
  <c r="C662" i="37"/>
  <c r="F662" i="37"/>
  <c r="D530" i="37"/>
  <c r="E530" i="37"/>
  <c r="E398" i="37"/>
  <c r="D547" i="37"/>
  <c r="E568" i="37"/>
  <c r="D326" i="37"/>
  <c r="D508" i="37"/>
  <c r="D163" i="37"/>
  <c r="C411" i="37"/>
  <c r="D296" i="37"/>
  <c r="D286" i="37"/>
  <c r="C206" i="37"/>
  <c r="C624" i="37"/>
  <c r="F559" i="37"/>
  <c r="F655" i="37"/>
  <c r="F21" i="37"/>
  <c r="D111" i="37"/>
  <c r="F326" i="37"/>
  <c r="F593" i="37"/>
  <c r="D383" i="37"/>
  <c r="C534" i="37"/>
  <c r="E206" i="37"/>
  <c r="E524" i="37"/>
  <c r="F142" i="37"/>
  <c r="D593" i="37"/>
  <c r="E326" i="37"/>
  <c r="C596" i="37"/>
  <c r="E220" i="37"/>
  <c r="C167" i="37"/>
  <c r="D367" i="37"/>
  <c r="D193" i="37"/>
  <c r="E192" i="37"/>
  <c r="G236" i="37"/>
  <c r="E286" i="37"/>
  <c r="G206" i="37"/>
  <c r="D624" i="37"/>
  <c r="D559" i="37"/>
  <c r="E655" i="37"/>
  <c r="C528" i="37"/>
  <c r="G528" i="37"/>
  <c r="F528" i="37"/>
  <c r="E528" i="37"/>
  <c r="G618" i="37"/>
  <c r="D186" i="37"/>
  <c r="E309" i="37"/>
  <c r="D343" i="37"/>
  <c r="G306" i="37"/>
  <c r="F547" i="37"/>
  <c r="F309" i="37"/>
  <c r="G526" i="37"/>
  <c r="G162" i="37"/>
  <c r="G343" i="37"/>
  <c r="E163" i="37"/>
  <c r="E243" i="37"/>
  <c r="G70" i="37"/>
  <c r="C610" i="37"/>
  <c r="D192" i="37"/>
  <c r="C689" i="37"/>
  <c r="D391" i="37"/>
  <c r="G596" i="37"/>
  <c r="G220" i="37"/>
  <c r="C162" i="37"/>
  <c r="G192" i="37"/>
  <c r="F411" i="37"/>
  <c r="C290" i="37"/>
  <c r="F286" i="37"/>
  <c r="F624" i="37"/>
  <c r="F238" i="37"/>
  <c r="C655" i="37"/>
  <c r="D331" i="37"/>
  <c r="E167" i="37"/>
  <c r="C243" i="37"/>
  <c r="F529" i="37"/>
  <c r="D90" i="37"/>
  <c r="E306" i="37"/>
  <c r="G643" i="37"/>
  <c r="E281" i="37"/>
  <c r="C398" i="37"/>
  <c r="E587" i="37"/>
  <c r="D290" i="37"/>
  <c r="D529" i="37"/>
  <c r="F618" i="37"/>
  <c r="C309" i="37"/>
  <c r="E593" i="37"/>
  <c r="F290" i="37"/>
  <c r="D398" i="37"/>
  <c r="D162" i="37"/>
  <c r="E343" i="37"/>
  <c r="D524" i="37"/>
  <c r="E610" i="37"/>
  <c r="E367" i="37"/>
  <c r="F658" i="37"/>
  <c r="G354" i="37"/>
  <c r="E391" i="37"/>
  <c r="E688" i="37"/>
  <c r="D689" i="37"/>
  <c r="G658" i="37"/>
  <c r="D672" i="37"/>
  <c r="C536" i="37"/>
  <c r="F688" i="37"/>
  <c r="F606" i="37"/>
  <c r="C658" i="37"/>
  <c r="E672" i="37"/>
  <c r="G536" i="37"/>
  <c r="D512" i="37"/>
  <c r="F579" i="37"/>
  <c r="D250" i="37"/>
  <c r="E596" i="37"/>
  <c r="G111" i="37"/>
  <c r="F270" i="37"/>
  <c r="F192" i="37"/>
  <c r="D142" i="37"/>
  <c r="C236" i="37"/>
  <c r="C286" i="37"/>
  <c r="G331" i="37"/>
  <c r="G241" i="37"/>
  <c r="F610" i="37"/>
  <c r="D415" i="37"/>
  <c r="G415" i="37"/>
  <c r="E547" i="37"/>
  <c r="C587" i="37"/>
  <c r="G398" i="37"/>
  <c r="E548" i="37"/>
  <c r="G309" i="37"/>
  <c r="D441" i="37"/>
  <c r="E529" i="37"/>
  <c r="D281" i="37"/>
  <c r="F587" i="37"/>
  <c r="C568" i="37"/>
  <c r="E689" i="37"/>
  <c r="G367" i="37"/>
  <c r="F163" i="37"/>
  <c r="C163" i="37"/>
  <c r="F689" i="37"/>
  <c r="E354" i="37"/>
  <c r="E212" i="37"/>
  <c r="D658" i="37"/>
  <c r="C672" i="37"/>
  <c r="E536" i="37"/>
  <c r="F512" i="37"/>
  <c r="C454" i="37"/>
  <c r="D579" i="37"/>
  <c r="D638" i="37"/>
  <c r="D596" i="37"/>
  <c r="E270" i="37"/>
  <c r="C210" i="37"/>
  <c r="C142" i="37"/>
  <c r="E142" i="37"/>
  <c r="E441" i="37"/>
  <c r="D610" i="37"/>
  <c r="C618" i="37"/>
  <c r="G243" i="37"/>
  <c r="D534" i="37"/>
  <c r="F415" i="37"/>
  <c r="F672" i="37"/>
  <c r="E512" i="37"/>
  <c r="F454" i="37"/>
  <c r="E508" i="37"/>
  <c r="G638" i="37"/>
  <c r="E638" i="37"/>
  <c r="C508" i="37"/>
  <c r="C101" i="37"/>
  <c r="C270" i="37"/>
  <c r="E218" i="37"/>
  <c r="C111" i="37"/>
  <c r="F210" i="37"/>
  <c r="F441" i="37"/>
  <c r="D568" i="37"/>
  <c r="C160" i="37"/>
  <c r="F241" i="37"/>
  <c r="F393" i="37"/>
  <c r="E393" i="37"/>
  <c r="F534" i="37"/>
  <c r="E415" i="37"/>
  <c r="D542" i="37"/>
  <c r="C241" i="37"/>
  <c r="G508" i="37"/>
  <c r="E21" i="37"/>
  <c r="D101" i="37"/>
  <c r="G411" i="37"/>
  <c r="G210" i="37"/>
  <c r="E383" i="37"/>
  <c r="E241" i="37"/>
  <c r="F226" i="37"/>
  <c r="E527" i="37"/>
  <c r="D136" i="37"/>
  <c r="G531" i="37"/>
  <c r="E531" i="37"/>
  <c r="F200" i="37"/>
  <c r="G136" i="37"/>
  <c r="G334" i="37"/>
  <c r="C531" i="37"/>
  <c r="G298" i="37"/>
  <c r="F101" i="37"/>
  <c r="C193" i="37"/>
  <c r="F639" i="37"/>
  <c r="C320" i="37"/>
  <c r="E131" i="37"/>
  <c r="G660" i="37"/>
  <c r="F136" i="37"/>
  <c r="G223" i="37"/>
  <c r="F370" i="37"/>
  <c r="E318" i="37"/>
  <c r="F315" i="37"/>
  <c r="F176" i="37"/>
  <c r="G591" i="37"/>
  <c r="D591" i="37"/>
  <c r="E591" i="37"/>
  <c r="F591" i="37"/>
  <c r="D558" i="37"/>
  <c r="F558" i="37"/>
  <c r="E379" i="37"/>
  <c r="G379" i="37"/>
  <c r="F379" i="37"/>
  <c r="F338" i="37"/>
  <c r="E338" i="37"/>
  <c r="G272" i="37"/>
  <c r="F272" i="37"/>
  <c r="D272" i="37"/>
  <c r="E272" i="37"/>
  <c r="C272" i="37"/>
  <c r="C315" i="37"/>
  <c r="E479" i="37"/>
  <c r="C423" i="37"/>
  <c r="F284" i="37"/>
  <c r="E183" i="37"/>
  <c r="E320" i="37"/>
  <c r="C131" i="37"/>
  <c r="C660" i="37"/>
  <c r="F244" i="37"/>
  <c r="G383" i="37"/>
  <c r="D426" i="37"/>
  <c r="D370" i="37"/>
  <c r="C551" i="37"/>
  <c r="C318" i="37"/>
  <c r="E582" i="37"/>
  <c r="D582" i="37"/>
  <c r="C582" i="37"/>
  <c r="D258" i="37"/>
  <c r="C258" i="37"/>
  <c r="F258" i="37"/>
  <c r="G461" i="37"/>
  <c r="E461" i="37"/>
  <c r="D461" i="37"/>
  <c r="F223" i="37"/>
  <c r="G176" i="37"/>
  <c r="C626" i="37"/>
  <c r="G626" i="37"/>
  <c r="D611" i="37"/>
  <c r="E611" i="37"/>
  <c r="G611" i="37"/>
  <c r="F611" i="37"/>
  <c r="C611" i="37"/>
  <c r="F540" i="37"/>
  <c r="G639" i="37"/>
  <c r="E671" i="37"/>
  <c r="D315" i="37"/>
  <c r="C579" i="37"/>
  <c r="C200" i="37"/>
  <c r="E136" i="37"/>
  <c r="D318" i="37"/>
  <c r="E176" i="37"/>
  <c r="E615" i="37"/>
  <c r="G615" i="37"/>
  <c r="F576" i="37"/>
  <c r="E576" i="37"/>
  <c r="D576" i="37"/>
  <c r="G584" i="37"/>
  <c r="F230" i="37"/>
  <c r="F407" i="37"/>
  <c r="F298" i="37"/>
  <c r="D616" i="37"/>
  <c r="D626" i="37"/>
  <c r="C461" i="37"/>
  <c r="G230" i="37"/>
  <c r="C553" i="37"/>
  <c r="F479" i="37"/>
  <c r="G553" i="37"/>
  <c r="D407" i="37"/>
  <c r="C298" i="37"/>
  <c r="F220" i="37"/>
  <c r="F183" i="37"/>
  <c r="G616" i="37"/>
  <c r="G320" i="37"/>
  <c r="F320" i="37"/>
  <c r="G131" i="37"/>
  <c r="E660" i="37"/>
  <c r="C244" i="37"/>
  <c r="G244" i="37"/>
  <c r="G318" i="37"/>
  <c r="E580" i="37"/>
  <c r="G580" i="37"/>
  <c r="F580" i="37"/>
  <c r="D580" i="37"/>
  <c r="C482" i="37"/>
  <c r="C647" i="37"/>
  <c r="D334" i="37"/>
  <c r="E551" i="37"/>
  <c r="E540" i="37"/>
  <c r="C231" i="37"/>
  <c r="G231" i="37"/>
  <c r="F231" i="37"/>
  <c r="E186" i="37"/>
  <c r="G186" i="37"/>
  <c r="F186" i="37"/>
  <c r="E324" i="37"/>
  <c r="C324" i="37"/>
  <c r="D324" i="37"/>
  <c r="G324" i="37"/>
  <c r="F324" i="37"/>
  <c r="D584" i="37"/>
  <c r="C584" i="37"/>
  <c r="D628" i="37"/>
  <c r="G628" i="37"/>
  <c r="F628" i="37"/>
  <c r="E628" i="37"/>
  <c r="C628" i="37"/>
  <c r="G573" i="37"/>
  <c r="E573" i="37"/>
  <c r="G479" i="37"/>
  <c r="E407" i="37"/>
  <c r="E423" i="37"/>
  <c r="E298" i="37"/>
  <c r="D691" i="37"/>
  <c r="G691" i="37"/>
  <c r="E626" i="37"/>
  <c r="F461" i="37"/>
  <c r="C230" i="37"/>
  <c r="D479" i="37"/>
  <c r="E553" i="37"/>
  <c r="G155" i="37"/>
  <c r="D470" i="37"/>
  <c r="C183" i="37"/>
  <c r="E616" i="37"/>
  <c r="C182" i="37"/>
  <c r="D639" i="37"/>
  <c r="F156" i="37"/>
  <c r="G426" i="37"/>
  <c r="D482" i="37"/>
  <c r="G579" i="37"/>
  <c r="F553" i="37"/>
  <c r="F470" i="37"/>
  <c r="G183" i="37"/>
  <c r="C284" i="37"/>
  <c r="F616" i="37"/>
  <c r="E182" i="37"/>
  <c r="G551" i="37"/>
  <c r="F264" i="37"/>
  <c r="C496" i="37"/>
  <c r="G496" i="37"/>
  <c r="F496" i="37"/>
  <c r="E496" i="37"/>
  <c r="D496" i="37"/>
  <c r="G304" i="37"/>
  <c r="F304" i="37"/>
  <c r="C304" i="37"/>
  <c r="E304" i="37"/>
  <c r="D304" i="37"/>
  <c r="F524" i="37"/>
  <c r="G524" i="37"/>
  <c r="D688" i="37"/>
  <c r="C688" i="37"/>
  <c r="D527" i="37"/>
  <c r="E639" i="37"/>
  <c r="D423" i="37"/>
  <c r="D176" i="37"/>
  <c r="E433" i="37"/>
  <c r="D433" i="37"/>
  <c r="C433" i="37"/>
  <c r="F544" i="37"/>
  <c r="E544" i="37"/>
  <c r="F691" i="37"/>
  <c r="E526" i="37"/>
  <c r="G470" i="37"/>
  <c r="F423" i="37"/>
  <c r="D284" i="37"/>
  <c r="F182" i="37"/>
  <c r="F551" i="37"/>
  <c r="C540" i="37"/>
  <c r="G264" i="37"/>
  <c r="C331" i="37"/>
  <c r="F464" i="37"/>
  <c r="G464" i="37"/>
  <c r="C464" i="37"/>
  <c r="F354" i="37"/>
  <c r="D354" i="37"/>
  <c r="E472" i="37"/>
  <c r="D472" i="37"/>
  <c r="C472" i="37"/>
  <c r="G472" i="37"/>
  <c r="F472" i="37"/>
  <c r="F482" i="37"/>
  <c r="E448" i="37"/>
  <c r="G448" i="37"/>
  <c r="F448" i="37"/>
  <c r="D448" i="37"/>
  <c r="C448" i="37"/>
  <c r="D131" i="37"/>
  <c r="F660" i="37"/>
  <c r="E584" i="37"/>
  <c r="D223" i="37"/>
  <c r="E284" i="37"/>
  <c r="E193" i="37"/>
  <c r="D182" i="37"/>
  <c r="G156" i="37"/>
  <c r="C156" i="37"/>
  <c r="F647" i="37"/>
  <c r="E629" i="37"/>
  <c r="D629" i="37"/>
  <c r="F629" i="37"/>
  <c r="G544" i="37"/>
  <c r="F433" i="37"/>
  <c r="G338" i="37"/>
  <c r="E251" i="37"/>
  <c r="C319" i="37"/>
  <c r="D526" i="37"/>
  <c r="E470" i="37"/>
  <c r="E155" i="37"/>
  <c r="F193" i="37"/>
  <c r="D156" i="37"/>
  <c r="D264" i="37"/>
  <c r="E331" i="37"/>
  <c r="G606" i="37"/>
  <c r="E606" i="37"/>
  <c r="D606" i="37"/>
  <c r="G515" i="37"/>
  <c r="F515" i="37"/>
  <c r="E515" i="37"/>
  <c r="E260" i="37"/>
  <c r="G260" i="37"/>
  <c r="F260" i="37"/>
  <c r="D260" i="37"/>
  <c r="C260" i="37"/>
  <c r="G345" i="37"/>
  <c r="E345" i="37"/>
  <c r="G673" i="37"/>
  <c r="E673" i="37"/>
  <c r="G663" i="37"/>
  <c r="C663" i="37"/>
  <c r="E663" i="37"/>
  <c r="D663" i="37"/>
  <c r="G482" i="37"/>
  <c r="C544" i="37"/>
  <c r="C338" i="37"/>
  <c r="F443" i="37"/>
  <c r="D251" i="37"/>
  <c r="D155" i="37"/>
  <c r="C264" i="37"/>
  <c r="C615" i="37"/>
  <c r="G433" i="37"/>
  <c r="D338" i="37"/>
  <c r="C443" i="37"/>
  <c r="E319" i="37"/>
  <c r="C220" i="37"/>
  <c r="G135" i="37"/>
  <c r="E223" i="37"/>
  <c r="F340" i="37"/>
  <c r="D340" i="37"/>
  <c r="G438" i="37"/>
  <c r="E438" i="37"/>
  <c r="CO4" i="38"/>
  <c r="D91" i="37"/>
  <c r="C91" i="37"/>
  <c r="E91" i="37"/>
  <c r="F91" i="37"/>
  <c r="F45" i="37"/>
  <c r="E45" i="37"/>
  <c r="D45" i="37"/>
  <c r="C95" i="37"/>
  <c r="E95" i="37"/>
  <c r="G95" i="37"/>
  <c r="F95" i="37"/>
  <c r="E196" i="37"/>
  <c r="G196" i="37"/>
  <c r="D196" i="37"/>
  <c r="F196" i="37"/>
  <c r="C196" i="37"/>
  <c r="C113" i="37"/>
  <c r="F123" i="37"/>
  <c r="E123" i="37"/>
  <c r="F135" i="37"/>
  <c r="G123" i="37"/>
  <c r="D107" i="37"/>
  <c r="G107" i="37"/>
  <c r="E99" i="37"/>
  <c r="D99" i="37"/>
  <c r="F99" i="37"/>
  <c r="C99" i="37"/>
  <c r="F140" i="37"/>
  <c r="E140" i="37"/>
  <c r="G140" i="37"/>
  <c r="D140" i="37"/>
  <c r="C140" i="37"/>
  <c r="G127" i="37"/>
  <c r="F127" i="37"/>
  <c r="E38" i="37"/>
  <c r="F38" i="37"/>
  <c r="G38" i="37"/>
  <c r="C38" i="37"/>
  <c r="D38" i="37"/>
  <c r="D110" i="37"/>
  <c r="E110" i="37"/>
  <c r="F110" i="37"/>
  <c r="C127" i="37"/>
  <c r="E200" i="37"/>
  <c r="G200" i="37"/>
  <c r="G113" i="37"/>
  <c r="E113" i="37"/>
  <c r="D113" i="37"/>
  <c r="D127" i="37"/>
  <c r="D135" i="37"/>
  <c r="E144" i="37"/>
  <c r="G144" i="37"/>
  <c r="D144" i="37"/>
  <c r="C144" i="37"/>
  <c r="F144" i="37"/>
  <c r="C110" i="37"/>
  <c r="E135" i="37"/>
  <c r="D123" i="37"/>
  <c r="D21" i="37"/>
  <c r="G97" i="37"/>
  <c r="F97" i="37"/>
  <c r="E97" i="37"/>
  <c r="D97" i="37"/>
  <c r="C21" i="37"/>
  <c r="C177" i="37"/>
  <c r="G177" i="37"/>
  <c r="F177" i="37"/>
  <c r="D177" i="37"/>
  <c r="E177" i="37"/>
  <c r="M22" i="37"/>
  <c r="R212" i="31"/>
  <c r="CO3" i="38"/>
  <c r="CO5" i="38"/>
  <c r="D77" i="37"/>
  <c r="F77" i="37"/>
  <c r="E77" i="37"/>
  <c r="C77" i="37"/>
  <c r="G77" i="37"/>
  <c r="F54" i="37"/>
  <c r="E54" i="37"/>
  <c r="G54" i="37"/>
  <c r="D54" i="37"/>
  <c r="C54" i="37"/>
  <c r="F82" i="37"/>
  <c r="D82" i="37"/>
  <c r="C82" i="37"/>
  <c r="G82" i="37"/>
  <c r="E82" i="37"/>
  <c r="G92" i="37"/>
  <c r="F92" i="37"/>
  <c r="E92" i="37"/>
  <c r="D92" i="37"/>
  <c r="C92" i="37"/>
  <c r="G75" i="37"/>
  <c r="E75" i="37"/>
  <c r="D75" i="37"/>
  <c r="C75" i="37"/>
  <c r="F75" i="37"/>
  <c r="F87" i="37"/>
  <c r="E87" i="37"/>
  <c r="D87" i="37"/>
  <c r="C87" i="37"/>
  <c r="G87" i="37"/>
  <c r="C700" i="37"/>
  <c r="E700" i="37"/>
  <c r="G700" i="37"/>
  <c r="F700" i="37"/>
  <c r="D700" i="37"/>
  <c r="C604" i="37"/>
  <c r="F604" i="37"/>
  <c r="G604" i="37"/>
  <c r="D604" i="37"/>
  <c r="E604" i="37"/>
  <c r="G687" i="37"/>
  <c r="C687" i="37"/>
  <c r="E687" i="37"/>
  <c r="F687" i="37"/>
  <c r="D687" i="37"/>
  <c r="D523" i="37"/>
  <c r="G523" i="37"/>
  <c r="C523" i="37"/>
  <c r="F523" i="37"/>
  <c r="E523" i="37"/>
  <c r="E630" i="37"/>
  <c r="D630" i="37"/>
  <c r="F630" i="37"/>
  <c r="G630" i="37"/>
  <c r="C630" i="37"/>
  <c r="C314" i="37"/>
  <c r="D314" i="37"/>
  <c r="G314" i="37"/>
  <c r="F314" i="37"/>
  <c r="E314" i="37"/>
  <c r="G138" i="37"/>
  <c r="C138" i="37"/>
  <c r="F138" i="37"/>
  <c r="E138" i="37"/>
  <c r="D138" i="37"/>
  <c r="D503" i="37"/>
  <c r="C503" i="37"/>
  <c r="F503" i="37"/>
  <c r="E503" i="37"/>
  <c r="G503" i="37"/>
  <c r="D335" i="37"/>
  <c r="E335" i="37"/>
  <c r="F335" i="37"/>
  <c r="C335" i="37"/>
  <c r="G335" i="37"/>
  <c r="D76" i="37"/>
  <c r="F76" i="37"/>
  <c r="E76" i="37"/>
  <c r="C76" i="37"/>
  <c r="G76" i="37"/>
  <c r="K53" i="37"/>
  <c r="K48" i="37"/>
  <c r="K52" i="37"/>
  <c r="K51" i="37"/>
  <c r="K50" i="37"/>
  <c r="K49" i="37"/>
  <c r="F654" i="37"/>
  <c r="G654" i="37"/>
  <c r="E654" i="37"/>
  <c r="D654" i="37"/>
  <c r="C654" i="37"/>
  <c r="C129" i="37"/>
  <c r="G129" i="37"/>
  <c r="E129" i="37"/>
  <c r="D129" i="37"/>
  <c r="F129" i="37"/>
  <c r="D141" i="37"/>
  <c r="C141" i="37"/>
  <c r="G141" i="37"/>
  <c r="F141" i="37"/>
  <c r="E141" i="37"/>
  <c r="G581" i="37"/>
  <c r="D581" i="37"/>
  <c r="C581" i="37"/>
  <c r="F581" i="37"/>
  <c r="E581" i="37"/>
  <c r="D641" i="37"/>
  <c r="C641" i="37"/>
  <c r="G641" i="37"/>
  <c r="F641" i="37"/>
  <c r="E641" i="37"/>
  <c r="D535" i="37"/>
  <c r="G535" i="37"/>
  <c r="C535" i="37"/>
  <c r="F535" i="37"/>
  <c r="E535" i="37"/>
  <c r="B30" i="37"/>
  <c r="B25" i="37"/>
  <c r="B37" i="37"/>
  <c r="B26" i="37"/>
  <c r="B18" i="37"/>
  <c r="B28" i="37"/>
  <c r="B23" i="37"/>
  <c r="B22" i="37"/>
  <c r="B17" i="37"/>
  <c r="B15" i="37"/>
  <c r="B32" i="37"/>
  <c r="B31" i="37"/>
  <c r="B16" i="37"/>
  <c r="B19" i="37"/>
  <c r="B24" i="37"/>
  <c r="F185" i="37"/>
  <c r="D185" i="37"/>
  <c r="G185" i="37"/>
  <c r="E185" i="37"/>
  <c r="C185" i="37"/>
  <c r="G118" i="37"/>
  <c r="E118" i="37"/>
  <c r="D118" i="37"/>
  <c r="C118" i="37"/>
  <c r="F118" i="37"/>
  <c r="G498" i="37"/>
  <c r="F498" i="37"/>
  <c r="E498" i="37"/>
  <c r="D498" i="37"/>
  <c r="C498" i="37"/>
  <c r="F374" i="37"/>
  <c r="E374" i="37"/>
  <c r="D374" i="37"/>
  <c r="G374" i="37"/>
  <c r="C374" i="37"/>
  <c r="D88" i="37"/>
  <c r="G88" i="37"/>
  <c r="E88" i="37"/>
  <c r="C88" i="37"/>
  <c r="F88" i="37"/>
  <c r="C405" i="37"/>
  <c r="G405" i="37"/>
  <c r="D405" i="37"/>
  <c r="F405" i="37"/>
  <c r="E405" i="37"/>
  <c r="C234" i="37"/>
  <c r="G234" i="37"/>
  <c r="F234" i="37"/>
  <c r="E234" i="37"/>
  <c r="D234" i="37"/>
  <c r="F457" i="37"/>
  <c r="E457" i="37"/>
  <c r="G457" i="37"/>
  <c r="C457" i="37"/>
  <c r="D457" i="37"/>
  <c r="C305" i="37"/>
  <c r="G305" i="37"/>
  <c r="F305" i="37"/>
  <c r="E305" i="37"/>
  <c r="D305" i="37"/>
  <c r="C105" i="37"/>
  <c r="D105" i="37"/>
  <c r="F105" i="37"/>
  <c r="E105" i="37"/>
  <c r="G105" i="37"/>
  <c r="G267" i="37"/>
  <c r="E267" i="37"/>
  <c r="D267" i="37"/>
  <c r="F267" i="37"/>
  <c r="C267" i="37"/>
  <c r="AF69" i="37"/>
  <c r="G222" i="37"/>
  <c r="C222" i="37"/>
  <c r="F222" i="37"/>
  <c r="E222" i="37"/>
  <c r="D222" i="37"/>
  <c r="E216" i="37"/>
  <c r="D216" i="37"/>
  <c r="G216" i="37"/>
  <c r="F216" i="37"/>
  <c r="C216" i="37"/>
  <c r="E166" i="37"/>
  <c r="D166" i="37"/>
  <c r="C166" i="37"/>
  <c r="G166" i="37"/>
  <c r="F166" i="37"/>
  <c r="D339" i="37"/>
  <c r="E339" i="37"/>
  <c r="C339" i="37"/>
  <c r="G339" i="37"/>
  <c r="F339" i="37"/>
  <c r="F297" i="37"/>
  <c r="C297" i="37"/>
  <c r="G297" i="37"/>
  <c r="E297" i="37"/>
  <c r="D297" i="37"/>
  <c r="D98" i="37"/>
  <c r="G98" i="37"/>
  <c r="E98" i="37"/>
  <c r="C98" i="37"/>
  <c r="F98" i="37"/>
  <c r="F313" i="37"/>
  <c r="D313" i="37"/>
  <c r="G313" i="37"/>
  <c r="E313" i="37"/>
  <c r="C313" i="37"/>
  <c r="E152" i="37"/>
  <c r="D152" i="37"/>
  <c r="G152" i="37"/>
  <c r="F152" i="37"/>
  <c r="C152" i="37"/>
  <c r="C522" i="37"/>
  <c r="E522" i="37"/>
  <c r="F522" i="37"/>
  <c r="G522" i="37"/>
  <c r="D522" i="37"/>
  <c r="C620" i="37"/>
  <c r="G620" i="37"/>
  <c r="F620" i="37"/>
  <c r="E620" i="37"/>
  <c r="D620" i="37"/>
  <c r="F569" i="37"/>
  <c r="C569" i="37"/>
  <c r="G569" i="37"/>
  <c r="E569" i="37"/>
  <c r="D569" i="37"/>
  <c r="F685" i="37"/>
  <c r="C685" i="37"/>
  <c r="D685" i="37"/>
  <c r="G685" i="37"/>
  <c r="E685" i="37"/>
  <c r="C346" i="37"/>
  <c r="D346" i="37"/>
  <c r="F346" i="37"/>
  <c r="E346" i="37"/>
  <c r="G346" i="37"/>
  <c r="G85" i="37"/>
  <c r="F85" i="37"/>
  <c r="E85" i="37"/>
  <c r="D85" i="37"/>
  <c r="C85" i="37"/>
  <c r="F619" i="37"/>
  <c r="E619" i="37"/>
  <c r="G619" i="37"/>
  <c r="D619" i="37"/>
  <c r="C619" i="37"/>
  <c r="G215" i="37"/>
  <c r="C215" i="37"/>
  <c r="F215" i="37"/>
  <c r="E215" i="37"/>
  <c r="D215" i="37"/>
  <c r="B58" i="37"/>
  <c r="I69" i="37"/>
  <c r="I66" i="37"/>
  <c r="B66" i="37" s="1"/>
  <c r="I65" i="37"/>
  <c r="B65" i="37" s="1"/>
  <c r="B59" i="37"/>
  <c r="B56" i="37"/>
  <c r="I67" i="37"/>
  <c r="B67" i="37" s="1"/>
  <c r="I64" i="37"/>
  <c r="B64" i="37" s="1"/>
  <c r="I72" i="37"/>
  <c r="B72" i="37" s="1"/>
  <c r="I63" i="37"/>
  <c r="B63" i="37" s="1"/>
  <c r="I68" i="37"/>
  <c r="B68" i="37" s="1"/>
  <c r="I73" i="37"/>
  <c r="B73" i="37" s="1"/>
  <c r="I71" i="37"/>
  <c r="I70" i="37"/>
  <c r="B60" i="37"/>
  <c r="B57" i="37"/>
  <c r="C539" i="37"/>
  <c r="D539" i="37"/>
  <c r="G539" i="37"/>
  <c r="F539" i="37"/>
  <c r="E539" i="37"/>
  <c r="G254" i="37"/>
  <c r="C254" i="37"/>
  <c r="F254" i="37"/>
  <c r="E254" i="37"/>
  <c r="D254" i="37"/>
  <c r="C188" i="37"/>
  <c r="F188" i="37"/>
  <c r="E188" i="37"/>
  <c r="D188" i="37"/>
  <c r="G188" i="37"/>
  <c r="K73" i="37"/>
  <c r="K71" i="37"/>
  <c r="K66" i="37"/>
  <c r="K69" i="37"/>
  <c r="K67" i="37"/>
  <c r="K72" i="37"/>
  <c r="K68" i="37"/>
  <c r="K70" i="37"/>
  <c r="K65" i="37"/>
  <c r="E35" i="37"/>
  <c r="C35" i="37"/>
  <c r="G35" i="37"/>
  <c r="D35" i="37"/>
  <c r="F35" i="37"/>
  <c r="F623" i="37"/>
  <c r="G623" i="37"/>
  <c r="E623" i="37"/>
  <c r="D623" i="37"/>
  <c r="C623" i="37"/>
  <c r="F249" i="37"/>
  <c r="D249" i="37"/>
  <c r="C249" i="37"/>
  <c r="G249" i="37"/>
  <c r="E249" i="37"/>
  <c r="F137" i="37"/>
  <c r="C137" i="37"/>
  <c r="G137" i="37"/>
  <c r="E137" i="37"/>
  <c r="D137" i="37"/>
  <c r="F269" i="37"/>
  <c r="G269" i="37"/>
  <c r="E269" i="37"/>
  <c r="D269" i="37"/>
  <c r="C269" i="37"/>
  <c r="F601" i="37"/>
  <c r="G601" i="37"/>
  <c r="C601" i="37"/>
  <c r="E601" i="37"/>
  <c r="D601" i="37"/>
  <c r="F402" i="37"/>
  <c r="G402" i="37"/>
  <c r="E402" i="37"/>
  <c r="D402" i="37"/>
  <c r="C402" i="37"/>
  <c r="C117" i="37"/>
  <c r="G117" i="37"/>
  <c r="F117" i="37"/>
  <c r="E117" i="37"/>
  <c r="D117" i="37"/>
  <c r="E387" i="37"/>
  <c r="F387" i="37"/>
  <c r="G387" i="37"/>
  <c r="C387" i="37"/>
  <c r="D387" i="37"/>
  <c r="D84" i="37"/>
  <c r="E84" i="37"/>
  <c r="F84" i="37"/>
  <c r="C84" i="37"/>
  <c r="G84" i="37"/>
  <c r="G645" i="37"/>
  <c r="F645" i="37"/>
  <c r="E645" i="37"/>
  <c r="C645" i="37"/>
  <c r="D645" i="37"/>
  <c r="G501" i="37"/>
  <c r="C501" i="37"/>
  <c r="F501" i="37"/>
  <c r="E501" i="37"/>
  <c r="D501" i="37"/>
  <c r="G425" i="37"/>
  <c r="C425" i="37"/>
  <c r="D425" i="37"/>
  <c r="F425" i="37"/>
  <c r="E425" i="37"/>
  <c r="C347" i="37"/>
  <c r="G347" i="37"/>
  <c r="F347" i="37"/>
  <c r="E347" i="37"/>
  <c r="D347" i="37"/>
  <c r="G676" i="37"/>
  <c r="C676" i="37"/>
  <c r="E676" i="37"/>
  <c r="F676" i="37"/>
  <c r="D676" i="37"/>
  <c r="F173" i="37"/>
  <c r="G173" i="37"/>
  <c r="C173" i="37"/>
  <c r="E173" i="37"/>
  <c r="D173" i="37"/>
  <c r="F635" i="37"/>
  <c r="E635" i="37"/>
  <c r="G635" i="37"/>
  <c r="D635" i="37"/>
  <c r="C635" i="37"/>
  <c r="D442" i="37"/>
  <c r="G442" i="37"/>
  <c r="C442" i="37"/>
  <c r="F442" i="37"/>
  <c r="E442" i="37"/>
  <c r="F485" i="37"/>
  <c r="D485" i="37"/>
  <c r="C485" i="37"/>
  <c r="G485" i="37"/>
  <c r="E485" i="37"/>
  <c r="F525" i="37"/>
  <c r="C525" i="37"/>
  <c r="E525" i="37"/>
  <c r="G525" i="37"/>
  <c r="D525" i="37"/>
  <c r="C202" i="37"/>
  <c r="G202" i="37"/>
  <c r="F202" i="37"/>
  <c r="E202" i="37"/>
  <c r="D202" i="37"/>
  <c r="F333" i="37"/>
  <c r="G333" i="37"/>
  <c r="E333" i="37"/>
  <c r="D333" i="37"/>
  <c r="C333" i="37"/>
  <c r="C428" i="37"/>
  <c r="G428" i="37"/>
  <c r="E428" i="37"/>
  <c r="D428" i="37"/>
  <c r="F428" i="37"/>
  <c r="G486" i="37"/>
  <c r="F486" i="37"/>
  <c r="E486" i="37"/>
  <c r="D486" i="37"/>
  <c r="C486" i="37"/>
  <c r="F301" i="37"/>
  <c r="G301" i="37"/>
  <c r="E301" i="37"/>
  <c r="D301" i="37"/>
  <c r="C301" i="37"/>
  <c r="F521" i="37"/>
  <c r="E521" i="37"/>
  <c r="D521" i="37"/>
  <c r="G521" i="37"/>
  <c r="C521" i="37"/>
  <c r="C187" i="37"/>
  <c r="D187" i="37"/>
  <c r="G187" i="37"/>
  <c r="F187" i="37"/>
  <c r="E187" i="37"/>
  <c r="G83" i="37"/>
  <c r="F83" i="37"/>
  <c r="E83" i="37"/>
  <c r="D83" i="37"/>
  <c r="C83" i="37"/>
  <c r="G533" i="37"/>
  <c r="C533" i="37"/>
  <c r="E533" i="37"/>
  <c r="D533" i="37"/>
  <c r="F533" i="37"/>
  <c r="F493" i="37"/>
  <c r="C493" i="37"/>
  <c r="G493" i="37"/>
  <c r="E493" i="37"/>
  <c r="D493" i="37"/>
  <c r="C282" i="37"/>
  <c r="D282" i="37"/>
  <c r="G282" i="37"/>
  <c r="F282" i="37"/>
  <c r="E282" i="37"/>
  <c r="G93" i="37"/>
  <c r="C93" i="37"/>
  <c r="F93" i="37"/>
  <c r="E93" i="37"/>
  <c r="D93" i="37"/>
  <c r="F537" i="37"/>
  <c r="E537" i="37"/>
  <c r="G537" i="37"/>
  <c r="D537" i="37"/>
  <c r="C537" i="37"/>
  <c r="F434" i="37"/>
  <c r="G434" i="37"/>
  <c r="C434" i="37"/>
  <c r="E434" i="37"/>
  <c r="D434" i="37"/>
  <c r="F473" i="37"/>
  <c r="D473" i="37"/>
  <c r="G473" i="37"/>
  <c r="E473" i="37"/>
  <c r="C473" i="37"/>
  <c r="AY51" i="37"/>
  <c r="C506" i="37"/>
  <c r="E506" i="37"/>
  <c r="D506" i="37"/>
  <c r="F506" i="37"/>
  <c r="G506" i="37"/>
  <c r="C373" i="37"/>
  <c r="G373" i="37"/>
  <c r="F373" i="37"/>
  <c r="E373" i="37"/>
  <c r="D373" i="37"/>
  <c r="G366" i="37"/>
  <c r="C366" i="37"/>
  <c r="E366" i="37"/>
  <c r="F366" i="37"/>
  <c r="D366" i="37"/>
  <c r="G74" i="37"/>
  <c r="C74" i="37"/>
  <c r="F74" i="37"/>
  <c r="E74" i="37"/>
  <c r="D74" i="37"/>
  <c r="G592" i="37"/>
  <c r="F592" i="37"/>
  <c r="E592" i="37"/>
  <c r="C592" i="37"/>
  <c r="D592" i="37"/>
  <c r="F128" i="37"/>
  <c r="D128" i="37"/>
  <c r="C128" i="37"/>
  <c r="G128" i="37"/>
  <c r="E128" i="37"/>
  <c r="C219" i="37"/>
  <c r="F219" i="37"/>
  <c r="E219" i="37"/>
  <c r="D219" i="37"/>
  <c r="G219" i="37"/>
  <c r="C170" i="37"/>
  <c r="E170" i="37"/>
  <c r="F170" i="37"/>
  <c r="D170" i="37"/>
  <c r="G170" i="37"/>
  <c r="C81" i="37"/>
  <c r="G81" i="37"/>
  <c r="F81" i="37"/>
  <c r="E81" i="37"/>
  <c r="D81" i="37"/>
  <c r="D669" i="37"/>
  <c r="G669" i="37"/>
  <c r="E669" i="37"/>
  <c r="F669" i="37"/>
  <c r="C669" i="37"/>
  <c r="G78" i="37"/>
  <c r="F78" i="37"/>
  <c r="E78" i="37"/>
  <c r="C78" i="37"/>
  <c r="D78" i="37"/>
  <c r="F205" i="37"/>
  <c r="G205" i="37"/>
  <c r="E205" i="37"/>
  <c r="D205" i="37"/>
  <c r="C205" i="37"/>
  <c r="G311" i="37"/>
  <c r="C311" i="37"/>
  <c r="F311" i="37"/>
  <c r="E311" i="37"/>
  <c r="D311" i="37"/>
  <c r="F157" i="37"/>
  <c r="D157" i="37"/>
  <c r="C157" i="37"/>
  <c r="G157" i="37"/>
  <c r="E157" i="37"/>
  <c r="F666" i="37"/>
  <c r="G666" i="37"/>
  <c r="D666" i="37"/>
  <c r="E666" i="37"/>
  <c r="C666" i="37"/>
  <c r="C437" i="37"/>
  <c r="G437" i="37"/>
  <c r="F437" i="37"/>
  <c r="E437" i="37"/>
  <c r="D437" i="37"/>
  <c r="C362" i="37"/>
  <c r="F362" i="37"/>
  <c r="G362" i="37"/>
  <c r="E362" i="37"/>
  <c r="D362" i="37"/>
  <c r="D459" i="37"/>
  <c r="C459" i="37"/>
  <c r="F459" i="37"/>
  <c r="E459" i="37"/>
  <c r="G459" i="37"/>
  <c r="G106" i="37"/>
  <c r="C106" i="37"/>
  <c r="E106" i="37"/>
  <c r="D106" i="37"/>
  <c r="F106" i="37"/>
  <c r="G302" i="37"/>
  <c r="C302" i="37"/>
  <c r="E302" i="37"/>
  <c r="F302" i="37"/>
  <c r="D302" i="37"/>
  <c r="G429" i="37"/>
  <c r="E429" i="37"/>
  <c r="D429" i="37"/>
  <c r="C429" i="37"/>
  <c r="F429" i="37"/>
  <c r="AG72" i="37"/>
  <c r="C538" i="37"/>
  <c r="D538" i="37"/>
  <c r="G538" i="37"/>
  <c r="E538" i="37"/>
  <c r="F538" i="37"/>
  <c r="D161" i="37"/>
  <c r="F161" i="37"/>
  <c r="E161" i="37"/>
  <c r="C161" i="37"/>
  <c r="G161" i="37"/>
  <c r="G350" i="37"/>
  <c r="C350" i="37"/>
  <c r="D350" i="37"/>
  <c r="E350" i="37"/>
  <c r="F350" i="37"/>
  <c r="C389" i="37"/>
  <c r="F389" i="37"/>
  <c r="G389" i="37"/>
  <c r="E389" i="37"/>
  <c r="D389" i="37"/>
  <c r="C385" i="37"/>
  <c r="G385" i="37"/>
  <c r="F385" i="37"/>
  <c r="E385" i="37"/>
  <c r="D385" i="37"/>
  <c r="D114" i="37"/>
  <c r="G114" i="37"/>
  <c r="F114" i="37"/>
  <c r="E114" i="37"/>
  <c r="C114" i="37"/>
  <c r="C490" i="37"/>
  <c r="E490" i="37"/>
  <c r="D490" i="37"/>
  <c r="F490" i="37"/>
  <c r="G490" i="37"/>
  <c r="G158" i="37"/>
  <c r="C158" i="37"/>
  <c r="F158" i="37"/>
  <c r="E158" i="37"/>
  <c r="D158" i="37"/>
  <c r="M82" i="37"/>
  <c r="F349" i="37"/>
  <c r="E349" i="37"/>
  <c r="D349" i="37"/>
  <c r="C349" i="37"/>
  <c r="G349" i="37"/>
  <c r="I53" i="37"/>
  <c r="I49" i="37"/>
  <c r="B49" i="37" s="1"/>
  <c r="I46" i="37"/>
  <c r="B46" i="37" s="1"/>
  <c r="B43" i="37"/>
  <c r="I51" i="37"/>
  <c r="B51" i="37" s="1"/>
  <c r="I47" i="37"/>
  <c r="B47" i="37" s="1"/>
  <c r="I52" i="37"/>
  <c r="B52" i="37" s="1"/>
  <c r="B41" i="37"/>
  <c r="I50" i="37"/>
  <c r="B50" i="37" s="1"/>
  <c r="I48" i="37"/>
  <c r="B42" i="37"/>
  <c r="AG71" i="37"/>
  <c r="D89" i="37"/>
  <c r="G89" i="37"/>
  <c r="F89" i="37"/>
  <c r="E89" i="37"/>
  <c r="C89" i="37"/>
  <c r="F699" i="37"/>
  <c r="E699" i="37"/>
  <c r="D699" i="37"/>
  <c r="G699" i="37"/>
  <c r="C699" i="37"/>
  <c r="D102" i="37"/>
  <c r="C102" i="37"/>
  <c r="G102" i="37"/>
  <c r="F102" i="37"/>
  <c r="E102" i="37"/>
  <c r="AG88" i="37"/>
  <c r="C439" i="37"/>
  <c r="D439" i="37"/>
  <c r="F439" i="37"/>
  <c r="E439" i="37"/>
  <c r="G439" i="37"/>
  <c r="F245" i="37"/>
  <c r="G245" i="37"/>
  <c r="E245" i="37"/>
  <c r="D245" i="37"/>
  <c r="C245" i="37"/>
  <c r="D609" i="37"/>
  <c r="C609" i="37"/>
  <c r="G609" i="37"/>
  <c r="F609" i="37"/>
  <c r="E609" i="37"/>
  <c r="C636" i="37"/>
  <c r="F636" i="37"/>
  <c r="G636" i="37"/>
  <c r="E636" i="37"/>
  <c r="D636" i="37"/>
  <c r="F541" i="37"/>
  <c r="C541" i="37"/>
  <c r="D541" i="37"/>
  <c r="E541" i="37"/>
  <c r="G541" i="37"/>
  <c r="AY27" i="37"/>
  <c r="B27" i="37"/>
  <c r="F477" i="37"/>
  <c r="D477" i="37"/>
  <c r="E477" i="37"/>
  <c r="C477" i="37"/>
  <c r="G477" i="37"/>
  <c r="D364" i="37"/>
  <c r="E364" i="37"/>
  <c r="C364" i="37"/>
  <c r="G364" i="37"/>
  <c r="F364" i="37"/>
  <c r="F686" i="37"/>
  <c r="D686" i="37"/>
  <c r="C686" i="37"/>
  <c r="E686" i="37"/>
  <c r="G686" i="37"/>
  <c r="E650" i="37"/>
  <c r="C650" i="37"/>
  <c r="G650" i="37"/>
  <c r="F650" i="37"/>
  <c r="D650" i="37"/>
  <c r="E248" i="37"/>
  <c r="D248" i="37"/>
  <c r="C248" i="37"/>
  <c r="G248" i="37"/>
  <c r="F248" i="37"/>
  <c r="G546" i="37"/>
  <c r="F546" i="37"/>
  <c r="E546" i="37"/>
  <c r="D546" i="37"/>
  <c r="C546" i="37"/>
  <c r="C417" i="37"/>
  <c r="D417" i="37"/>
  <c r="G417" i="37"/>
  <c r="F417" i="37"/>
  <c r="E417" i="37"/>
  <c r="D278" i="37"/>
  <c r="C278" i="37"/>
  <c r="G278" i="37"/>
  <c r="F278" i="37"/>
  <c r="E278" i="37"/>
  <c r="D607" i="37"/>
  <c r="C607" i="37"/>
  <c r="F607" i="37"/>
  <c r="E607" i="37"/>
  <c r="G607" i="37"/>
  <c r="G432" i="37"/>
  <c r="C432" i="37"/>
  <c r="F432" i="37"/>
  <c r="E432" i="37"/>
  <c r="D432" i="37"/>
  <c r="C554" i="37"/>
  <c r="E554" i="37"/>
  <c r="G554" i="37"/>
  <c r="F554" i="37"/>
  <c r="D554" i="37"/>
  <c r="G478" i="37"/>
  <c r="C478" i="37"/>
  <c r="F478" i="37"/>
  <c r="D478" i="37"/>
  <c r="E478" i="37"/>
  <c r="C588" i="37"/>
  <c r="E588" i="37"/>
  <c r="D588" i="37"/>
  <c r="F588" i="37"/>
  <c r="G588" i="37"/>
  <c r="F633" i="37"/>
  <c r="G633" i="37"/>
  <c r="C633" i="37"/>
  <c r="E633" i="37"/>
  <c r="D633" i="37"/>
  <c r="F317" i="37"/>
  <c r="G317" i="37"/>
  <c r="E317" i="37"/>
  <c r="C317" i="37"/>
  <c r="D317" i="37"/>
  <c r="B29" i="37"/>
  <c r="AY29" i="37"/>
  <c r="F505" i="37"/>
  <c r="D505" i="37"/>
  <c r="C505" i="37"/>
  <c r="G505" i="37"/>
  <c r="E505" i="37"/>
  <c r="AY71" i="37"/>
  <c r="B71" i="37"/>
  <c r="D271" i="37"/>
  <c r="E271" i="37"/>
  <c r="G271" i="37"/>
  <c r="F271" i="37"/>
  <c r="C271" i="37"/>
  <c r="G377" i="37"/>
  <c r="C377" i="37"/>
  <c r="F377" i="37"/>
  <c r="E377" i="37"/>
  <c r="D377" i="37"/>
  <c r="C266" i="37"/>
  <c r="F266" i="37"/>
  <c r="E266" i="37"/>
  <c r="G266" i="37"/>
  <c r="D266" i="37"/>
  <c r="F698" i="37"/>
  <c r="G698" i="37"/>
  <c r="E698" i="37"/>
  <c r="D698" i="37"/>
  <c r="C698" i="37"/>
  <c r="E694" i="37"/>
  <c r="D694" i="37"/>
  <c r="G694" i="37"/>
  <c r="C694" i="37"/>
  <c r="F694" i="37"/>
  <c r="G109" i="37"/>
  <c r="C109" i="37"/>
  <c r="F109" i="37"/>
  <c r="E109" i="37"/>
  <c r="D109" i="37"/>
  <c r="C684" i="37"/>
  <c r="F684" i="37"/>
  <c r="E684" i="37"/>
  <c r="D684" i="37"/>
  <c r="G684" i="37"/>
  <c r="G178" i="37"/>
  <c r="F178" i="37"/>
  <c r="E178" i="37"/>
  <c r="D178" i="37"/>
  <c r="C178" i="37"/>
  <c r="D555" i="37"/>
  <c r="E555" i="37"/>
  <c r="C555" i="37"/>
  <c r="F555" i="37"/>
  <c r="G555" i="37"/>
  <c r="C474" i="37"/>
  <c r="E474" i="37"/>
  <c r="G474" i="37"/>
  <c r="F474" i="37"/>
  <c r="D474" i="37"/>
  <c r="C668" i="37"/>
  <c r="E668" i="37"/>
  <c r="F668" i="37"/>
  <c r="G668" i="37"/>
  <c r="D668" i="37"/>
  <c r="C595" i="37"/>
  <c r="F595" i="37"/>
  <c r="E595" i="37"/>
  <c r="G595" i="37"/>
  <c r="D595" i="37"/>
  <c r="F189" i="37"/>
  <c r="G189" i="37"/>
  <c r="E189" i="37"/>
  <c r="D189" i="37"/>
  <c r="C189" i="37"/>
  <c r="C150" i="37"/>
  <c r="G150" i="37"/>
  <c r="F150" i="37"/>
  <c r="E150" i="37"/>
  <c r="D150" i="37"/>
  <c r="G612" i="37"/>
  <c r="C612" i="37"/>
  <c r="D612" i="37"/>
  <c r="F612" i="37"/>
  <c r="E612" i="37"/>
  <c r="AY69" i="37"/>
  <c r="B69" i="37"/>
  <c r="B40" i="37"/>
  <c r="D369" i="37"/>
  <c r="G369" i="37"/>
  <c r="F369" i="37"/>
  <c r="E369" i="37"/>
  <c r="C369" i="37"/>
  <c r="F550" i="37"/>
  <c r="E550" i="37"/>
  <c r="D550" i="37"/>
  <c r="C550" i="37"/>
  <c r="G550" i="37"/>
  <c r="F372" i="37"/>
  <c r="C372" i="37"/>
  <c r="D372" i="37"/>
  <c r="G372" i="37"/>
  <c r="E372" i="37"/>
  <c r="E598" i="37"/>
  <c r="D598" i="37"/>
  <c r="F598" i="37"/>
  <c r="G598" i="37"/>
  <c r="C598" i="37"/>
  <c r="E403" i="37"/>
  <c r="C403" i="37"/>
  <c r="G403" i="37"/>
  <c r="F403" i="37"/>
  <c r="D403" i="37"/>
  <c r="E435" i="37"/>
  <c r="C435" i="37"/>
  <c r="F435" i="37"/>
  <c r="D435" i="37"/>
  <c r="G435" i="37"/>
  <c r="G680" i="37"/>
  <c r="C680" i="37"/>
  <c r="E680" i="37"/>
  <c r="F680" i="37"/>
  <c r="D680" i="37"/>
  <c r="C586" i="37"/>
  <c r="G586" i="37"/>
  <c r="F586" i="37"/>
  <c r="E586" i="37"/>
  <c r="D586" i="37"/>
  <c r="F359" i="37"/>
  <c r="G359" i="37"/>
  <c r="E359" i="37"/>
  <c r="D359" i="37"/>
  <c r="C359" i="37"/>
  <c r="E328" i="37"/>
  <c r="G328" i="37"/>
  <c r="F328" i="37"/>
  <c r="D328" i="37"/>
  <c r="C328" i="37"/>
  <c r="G174" i="37"/>
  <c r="C174" i="37"/>
  <c r="E174" i="37"/>
  <c r="D174" i="37"/>
  <c r="F174" i="37"/>
  <c r="C36" i="37"/>
  <c r="G36" i="37"/>
  <c r="F36" i="37"/>
  <c r="E36" i="37"/>
  <c r="D36" i="37"/>
  <c r="C648" i="37"/>
  <c r="D648" i="37"/>
  <c r="F648" i="37"/>
  <c r="E648" i="37"/>
  <c r="G648" i="37"/>
  <c r="D275" i="37"/>
  <c r="E275" i="37"/>
  <c r="C275" i="37"/>
  <c r="G275" i="37"/>
  <c r="F275" i="37"/>
  <c r="F476" i="37"/>
  <c r="G476" i="37"/>
  <c r="E476" i="37"/>
  <c r="D476" i="37"/>
  <c r="C476" i="37"/>
  <c r="AG70" i="37"/>
  <c r="D112" i="37"/>
  <c r="G112" i="37"/>
  <c r="F112" i="37"/>
  <c r="E112" i="37"/>
  <c r="C112" i="37"/>
  <c r="E614" i="37"/>
  <c r="D614" i="37"/>
  <c r="F614" i="37"/>
  <c r="C614" i="37"/>
  <c r="G614" i="37"/>
  <c r="E497" i="37"/>
  <c r="D497" i="37"/>
  <c r="G497" i="37"/>
  <c r="F497" i="37"/>
  <c r="C497" i="37"/>
  <c r="F365" i="37"/>
  <c r="G365" i="37"/>
  <c r="D365" i="37"/>
  <c r="E365" i="37"/>
  <c r="C365" i="37"/>
  <c r="D571" i="37"/>
  <c r="C571" i="37"/>
  <c r="G571" i="37"/>
  <c r="E571" i="37"/>
  <c r="F571" i="37"/>
  <c r="C583" i="37"/>
  <c r="G583" i="37"/>
  <c r="F583" i="37"/>
  <c r="E583" i="37"/>
  <c r="D583" i="37"/>
  <c r="D86" i="37"/>
  <c r="F86" i="37"/>
  <c r="E86" i="37"/>
  <c r="C86" i="37"/>
  <c r="G86" i="37"/>
  <c r="F358" i="37"/>
  <c r="C358" i="37"/>
  <c r="G358" i="37"/>
  <c r="E358" i="37"/>
  <c r="D358" i="37"/>
  <c r="B39" i="37"/>
  <c r="F265" i="37"/>
  <c r="D265" i="37"/>
  <c r="C265" i="37"/>
  <c r="G265" i="37"/>
  <c r="E265" i="37"/>
  <c r="F675" i="37"/>
  <c r="G675" i="37"/>
  <c r="D675" i="37"/>
  <c r="E675" i="37"/>
  <c r="C675" i="37"/>
  <c r="C283" i="37"/>
  <c r="D283" i="37"/>
  <c r="F283" i="37"/>
  <c r="E283" i="37"/>
  <c r="G283" i="37"/>
  <c r="E488" i="37"/>
  <c r="F488" i="37"/>
  <c r="G488" i="37"/>
  <c r="D488" i="37"/>
  <c r="C488" i="37"/>
  <c r="F108" i="37"/>
  <c r="G108" i="37"/>
  <c r="E108" i="37"/>
  <c r="D108" i="37"/>
  <c r="C108" i="37"/>
  <c r="F253" i="37"/>
  <c r="G253" i="37"/>
  <c r="E253" i="37"/>
  <c r="D253" i="37"/>
  <c r="C253" i="37"/>
  <c r="F348" i="37"/>
  <c r="E348" i="37"/>
  <c r="G348" i="37"/>
  <c r="D348" i="37"/>
  <c r="C348" i="37"/>
  <c r="D246" i="37"/>
  <c r="G246" i="37"/>
  <c r="F246" i="37"/>
  <c r="E246" i="37"/>
  <c r="C246" i="37"/>
  <c r="G53" i="37"/>
  <c r="F53" i="37"/>
  <c r="D53" i="37"/>
  <c r="C53" i="37"/>
  <c r="E53" i="37"/>
  <c r="F589" i="37"/>
  <c r="E589" i="37"/>
  <c r="G589" i="37"/>
  <c r="D589" i="37"/>
  <c r="C589" i="37"/>
  <c r="C652" i="37"/>
  <c r="G652" i="37"/>
  <c r="F652" i="37"/>
  <c r="E652" i="37"/>
  <c r="D652" i="37"/>
  <c r="C396" i="37"/>
  <c r="G396" i="37"/>
  <c r="F396" i="37"/>
  <c r="D396" i="37"/>
  <c r="E396" i="37"/>
  <c r="F603" i="37"/>
  <c r="E603" i="37"/>
  <c r="G603" i="37"/>
  <c r="D603" i="37"/>
  <c r="C603" i="37"/>
  <c r="C154" i="37"/>
  <c r="D154" i="37"/>
  <c r="E154" i="37"/>
  <c r="G154" i="37"/>
  <c r="F154" i="37"/>
  <c r="D543" i="37"/>
  <c r="F543" i="37"/>
  <c r="C543" i="37"/>
  <c r="G543" i="37"/>
  <c r="E543" i="37"/>
  <c r="G190" i="37"/>
  <c r="C190" i="37"/>
  <c r="F190" i="37"/>
  <c r="E190" i="37"/>
  <c r="D190" i="37"/>
  <c r="G279" i="37"/>
  <c r="C279" i="37"/>
  <c r="D279" i="37"/>
  <c r="E279" i="37"/>
  <c r="F279" i="37"/>
  <c r="G381" i="37"/>
  <c r="D381" i="37"/>
  <c r="F381" i="37"/>
  <c r="C381" i="37"/>
  <c r="E381" i="37"/>
  <c r="C330" i="37"/>
  <c r="G330" i="37"/>
  <c r="F330" i="37"/>
  <c r="E330" i="37"/>
  <c r="D330" i="37"/>
  <c r="G151" i="37"/>
  <c r="C151" i="37"/>
  <c r="F151" i="37"/>
  <c r="E151" i="37"/>
  <c r="D151" i="37"/>
  <c r="D575" i="37"/>
  <c r="F575" i="37"/>
  <c r="C575" i="37"/>
  <c r="G575" i="37"/>
  <c r="E575" i="37"/>
  <c r="D410" i="37"/>
  <c r="E410" i="37"/>
  <c r="G410" i="37"/>
  <c r="F410" i="37"/>
  <c r="C410" i="37"/>
  <c r="D289" i="37"/>
  <c r="C289" i="37"/>
  <c r="G289" i="37"/>
  <c r="F289" i="37"/>
  <c r="E289" i="37"/>
  <c r="F456" i="37"/>
  <c r="E456" i="37"/>
  <c r="C456" i="37"/>
  <c r="G456" i="37"/>
  <c r="D456" i="37"/>
  <c r="D191" i="37"/>
  <c r="G191" i="37"/>
  <c r="E191" i="37"/>
  <c r="C191" i="37"/>
  <c r="F191" i="37"/>
  <c r="G273" i="37"/>
  <c r="F273" i="37"/>
  <c r="E273" i="37"/>
  <c r="D273" i="37"/>
  <c r="C273" i="37"/>
  <c r="F237" i="37"/>
  <c r="G237" i="37"/>
  <c r="E237" i="37"/>
  <c r="D237" i="37"/>
  <c r="C237" i="37"/>
  <c r="G113" i="30"/>
  <c r="J114" i="30" s="1"/>
  <c r="J120" i="30"/>
  <c r="G123" i="30"/>
  <c r="D145" i="30"/>
  <c r="C145" i="30" s="1"/>
  <c r="D144" i="30"/>
  <c r="G178" i="30"/>
  <c r="F178" i="30"/>
  <c r="AS69" i="37" l="1"/>
  <c r="P212" i="31"/>
  <c r="R213" i="31"/>
  <c r="P213" i="31" s="1"/>
  <c r="D58" i="37"/>
  <c r="G58" i="37"/>
  <c r="F58" i="37"/>
  <c r="E58" i="37"/>
  <c r="C58" i="37"/>
  <c r="G42" i="37"/>
  <c r="E42" i="37"/>
  <c r="D42" i="37"/>
  <c r="C42" i="37"/>
  <c r="F42" i="37"/>
  <c r="F73" i="37"/>
  <c r="E73" i="37"/>
  <c r="D73" i="37"/>
  <c r="C73" i="37"/>
  <c r="G73" i="37"/>
  <c r="G63" i="37"/>
  <c r="F63" i="37"/>
  <c r="E63" i="37"/>
  <c r="D63" i="37"/>
  <c r="C63" i="37"/>
  <c r="D47" i="37"/>
  <c r="C47" i="37"/>
  <c r="E47" i="37"/>
  <c r="G47" i="37"/>
  <c r="F47" i="37"/>
  <c r="G64" i="37"/>
  <c r="D64" i="37"/>
  <c r="F64" i="37"/>
  <c r="E64" i="37"/>
  <c r="C64" i="37"/>
  <c r="G41" i="37"/>
  <c r="F41" i="37"/>
  <c r="E41" i="37"/>
  <c r="D41" i="37"/>
  <c r="C41" i="37"/>
  <c r="D68" i="37"/>
  <c r="F68" i="37"/>
  <c r="E68" i="37"/>
  <c r="C68" i="37"/>
  <c r="G68" i="37"/>
  <c r="C19" i="37"/>
  <c r="E19" i="37"/>
  <c r="D19" i="37"/>
  <c r="G19" i="37"/>
  <c r="F19" i="37"/>
  <c r="F29" i="37"/>
  <c r="E29" i="37"/>
  <c r="D29" i="37"/>
  <c r="G29" i="37"/>
  <c r="C29" i="37"/>
  <c r="G37" i="37"/>
  <c r="F37" i="37"/>
  <c r="E37" i="37"/>
  <c r="C37" i="37"/>
  <c r="D37" i="37"/>
  <c r="C71" i="37"/>
  <c r="G71" i="37"/>
  <c r="F71" i="37"/>
  <c r="E71" i="37"/>
  <c r="D71" i="37"/>
  <c r="F72" i="37"/>
  <c r="E72" i="37"/>
  <c r="D72" i="37"/>
  <c r="C72" i="37"/>
  <c r="G72" i="37"/>
  <c r="AG69" i="37"/>
  <c r="D30" i="37"/>
  <c r="G30" i="37"/>
  <c r="E30" i="37"/>
  <c r="C30" i="37"/>
  <c r="F30" i="37"/>
  <c r="E31" i="37"/>
  <c r="C31" i="37"/>
  <c r="G31" i="37"/>
  <c r="F31" i="37"/>
  <c r="D31" i="37"/>
  <c r="F57" i="37"/>
  <c r="E57" i="37"/>
  <c r="C57" i="37"/>
  <c r="G57" i="37"/>
  <c r="D57" i="37"/>
  <c r="F28" i="37"/>
  <c r="G28" i="37"/>
  <c r="E28" i="37"/>
  <c r="D28" i="37"/>
  <c r="C28" i="37"/>
  <c r="C26" i="37"/>
  <c r="G26" i="37"/>
  <c r="F26" i="37"/>
  <c r="E26" i="37"/>
  <c r="D26" i="37"/>
  <c r="F24" i="37"/>
  <c r="E24" i="37"/>
  <c r="D24" i="37"/>
  <c r="C24" i="37"/>
  <c r="G24" i="37"/>
  <c r="F25" i="37"/>
  <c r="G25" i="37"/>
  <c r="E25" i="37"/>
  <c r="D25" i="37"/>
  <c r="C25" i="37"/>
  <c r="F32" i="37"/>
  <c r="E32" i="37"/>
  <c r="D32" i="37"/>
  <c r="G32" i="37"/>
  <c r="C32" i="37"/>
  <c r="F60" i="37"/>
  <c r="D60" i="37"/>
  <c r="G60" i="37"/>
  <c r="E60" i="37"/>
  <c r="C60" i="37"/>
  <c r="M46" i="37"/>
  <c r="C67" i="37"/>
  <c r="D67" i="37"/>
  <c r="G67" i="37"/>
  <c r="F67" i="37"/>
  <c r="E67" i="37"/>
  <c r="G51" i="37"/>
  <c r="F51" i="37"/>
  <c r="D51" i="37"/>
  <c r="C51" i="37"/>
  <c r="E51" i="37"/>
  <c r="F56" i="37"/>
  <c r="G56" i="37"/>
  <c r="D56" i="37"/>
  <c r="C56" i="37"/>
  <c r="E56" i="37"/>
  <c r="F15" i="37"/>
  <c r="E15" i="37"/>
  <c r="D15" i="37"/>
  <c r="G15" i="37"/>
  <c r="C15" i="37"/>
  <c r="G66" i="37"/>
  <c r="F66" i="37"/>
  <c r="E66" i="37"/>
  <c r="D66" i="37"/>
  <c r="C66" i="37"/>
  <c r="G50" i="37"/>
  <c r="F50" i="37"/>
  <c r="E50" i="37"/>
  <c r="D50" i="37"/>
  <c r="C50" i="37"/>
  <c r="G17" i="37"/>
  <c r="G6" i="37" s="1"/>
  <c r="F17" i="37"/>
  <c r="F6" i="37" s="1"/>
  <c r="E17" i="37"/>
  <c r="E6" i="37" s="1"/>
  <c r="D17" i="37"/>
  <c r="D6" i="37" s="1"/>
  <c r="C17" i="37"/>
  <c r="C6" i="37" s="1"/>
  <c r="B6" i="37"/>
  <c r="G27" i="37"/>
  <c r="E27" i="37"/>
  <c r="D27" i="37"/>
  <c r="C27" i="37"/>
  <c r="F27" i="37"/>
  <c r="G23" i="37"/>
  <c r="F23" i="37"/>
  <c r="E23" i="37"/>
  <c r="C23" i="37"/>
  <c r="D23" i="37"/>
  <c r="B48" i="37"/>
  <c r="G69" i="37"/>
  <c r="F69" i="37"/>
  <c r="C69" i="37"/>
  <c r="D69" i="37"/>
  <c r="E69" i="37"/>
  <c r="C43" i="37"/>
  <c r="F43" i="37"/>
  <c r="E43" i="37"/>
  <c r="D43" i="37"/>
  <c r="G43" i="37"/>
  <c r="G59" i="37"/>
  <c r="E59" i="37"/>
  <c r="D59" i="37"/>
  <c r="C59" i="37"/>
  <c r="F59" i="37"/>
  <c r="G46" i="37"/>
  <c r="E46" i="37"/>
  <c r="D46" i="37"/>
  <c r="C46" i="37"/>
  <c r="F46" i="37"/>
  <c r="M63" i="37"/>
  <c r="G39" i="37"/>
  <c r="F39" i="37"/>
  <c r="E39" i="37"/>
  <c r="D39" i="37"/>
  <c r="C39" i="37"/>
  <c r="E65" i="37"/>
  <c r="G65" i="37"/>
  <c r="F65" i="37"/>
  <c r="C65" i="37"/>
  <c r="D65" i="37"/>
  <c r="G18" i="37"/>
  <c r="F18" i="37"/>
  <c r="E18" i="37"/>
  <c r="D18" i="37"/>
  <c r="C18" i="37"/>
  <c r="F52" i="37"/>
  <c r="G52" i="37"/>
  <c r="E52" i="37"/>
  <c r="D52" i="37"/>
  <c r="C52" i="37"/>
  <c r="G16" i="37"/>
  <c r="F16" i="37"/>
  <c r="E16" i="37"/>
  <c r="C16" i="37"/>
  <c r="D16" i="37"/>
  <c r="G40" i="37"/>
  <c r="C40" i="37"/>
  <c r="F40" i="37"/>
  <c r="E40" i="37"/>
  <c r="D40" i="37"/>
  <c r="F49" i="37"/>
  <c r="E49" i="37"/>
  <c r="D49" i="37"/>
  <c r="C49" i="37"/>
  <c r="G49" i="37"/>
  <c r="G22" i="37"/>
  <c r="F22" i="37"/>
  <c r="E22" i="37"/>
  <c r="D22" i="37"/>
  <c r="C22" i="37"/>
  <c r="R214" i="31" l="1"/>
  <c r="P214" i="31" s="1"/>
  <c r="L6" i="37"/>
  <c r="C48" i="37"/>
  <c r="G48" i="37"/>
  <c r="F48" i="37"/>
  <c r="E48" i="37"/>
  <c r="D48" i="37"/>
  <c r="AD4" i="31"/>
  <c r="BJ5" i="37" l="1"/>
  <c r="BJ4" i="37"/>
  <c r="BJ3" i="37"/>
  <c r="AD5" i="31"/>
  <c r="AD3" i="31" a="1"/>
  <c r="AD3" i="31" s="1"/>
  <c r="AY235" i="22" l="1"/>
  <c r="AX235" i="22"/>
  <c r="AW235" i="22"/>
  <c r="AV235" i="22"/>
  <c r="AU235" i="22"/>
  <c r="AT235" i="22"/>
  <c r="AS235" i="22"/>
  <c r="AT227" i="22"/>
  <c r="AW219" i="22"/>
  <c r="AU208" i="22"/>
  <c r="AU209" i="22" s="1"/>
  <c r="AW206" i="22"/>
  <c r="AT202" i="22"/>
  <c r="AY201" i="22"/>
  <c r="AY206" i="22" s="1"/>
  <c r="AV201" i="22"/>
  <c r="AU201" i="22"/>
  <c r="AT195" i="22"/>
  <c r="AU174" i="22"/>
  <c r="AU172" i="22"/>
  <c r="AW63" i="22"/>
  <c r="AV49" i="22"/>
  <c r="AU49" i="22"/>
  <c r="AT49" i="22"/>
  <c r="AS48" i="22"/>
  <c r="AU26" i="22"/>
  <c r="AY235" i="18"/>
  <c r="AX235" i="18"/>
  <c r="AW235" i="18"/>
  <c r="AV235" i="18"/>
  <c r="AU235" i="18"/>
  <c r="AT235" i="18"/>
  <c r="AS235" i="18"/>
  <c r="AT227" i="18"/>
  <c r="AW219" i="18"/>
  <c r="AU208" i="18"/>
  <c r="AU209" i="18" s="1"/>
  <c r="AW206" i="18"/>
  <c r="AT202" i="18"/>
  <c r="AY201" i="18"/>
  <c r="AY206" i="18" s="1"/>
  <c r="AV201" i="18"/>
  <c r="AU201" i="18"/>
  <c r="AT195" i="18"/>
  <c r="AU174" i="18"/>
  <c r="AU172" i="18"/>
  <c r="AW63" i="18"/>
  <c r="AV49" i="18"/>
  <c r="AU49" i="18"/>
  <c r="AT49" i="18"/>
  <c r="AS48" i="18"/>
  <c r="AU26" i="18"/>
  <c r="AS208" i="22" l="1"/>
  <c r="AS209" i="22"/>
  <c r="AU210" i="22"/>
  <c r="AS210" i="22" s="1"/>
  <c r="AS208" i="18"/>
  <c r="AS209" i="18"/>
  <c r="AU210" i="18"/>
  <c r="AS210" i="18" s="1"/>
  <c r="AU211" i="22" l="1"/>
  <c r="AS211" i="22" s="1"/>
  <c r="AU211" i="18"/>
  <c r="AS211" i="18" s="1"/>
  <c r="AU212" i="22" l="1"/>
  <c r="AS212" i="22" s="1"/>
  <c r="AU212" i="18"/>
  <c r="AS212" i="18" s="1"/>
  <c r="AU213" i="22" l="1"/>
  <c r="AS213" i="22" s="1"/>
  <c r="AU213" i="18"/>
  <c r="AS213" i="18" s="1"/>
  <c r="AQ137" i="18" l="1"/>
  <c r="AP137" i="18"/>
  <c r="AO137" i="18"/>
  <c r="AN137" i="18"/>
  <c r="AN120" i="18"/>
  <c r="AN100" i="18"/>
  <c r="AO47" i="18"/>
  <c r="AO46" i="18"/>
  <c r="AO45" i="18"/>
  <c r="AO44" i="18"/>
  <c r="AO43" i="18"/>
  <c r="AO42" i="18"/>
  <c r="AO41" i="18"/>
  <c r="AO40" i="18"/>
  <c r="AO39" i="18"/>
  <c r="AO38" i="18"/>
  <c r="AO37" i="18"/>
  <c r="AO36" i="18"/>
  <c r="AY2" i="22"/>
  <c r="AX2" i="22"/>
  <c r="AW2" i="22"/>
  <c r="AV2" i="22"/>
  <c r="AU2" i="22"/>
  <c r="AT2" i="22"/>
  <c r="AS2" i="22"/>
  <c r="AY1" i="22"/>
  <c r="AX1" i="22"/>
  <c r="AW1" i="22"/>
  <c r="AV1" i="22"/>
  <c r="AU1" i="22"/>
  <c r="AT1" i="22"/>
  <c r="AS1" i="22"/>
  <c r="BC1" i="18"/>
  <c r="BB1" i="18"/>
  <c r="N1" i="18"/>
  <c r="N2" i="18"/>
  <c r="BC463" i="22"/>
  <c r="BA463" i="22"/>
  <c r="BC3" i="22" s="1"/>
  <c r="BC1" i="22"/>
  <c r="BB1" i="22"/>
  <c r="Q3" i="22" l="1"/>
  <c r="AK1" i="28"/>
  <c r="AK2" i="28"/>
  <c r="AM7" i="28"/>
  <c r="AM6" i="28" a="1"/>
  <c r="AM6" i="28" s="1"/>
  <c r="AN1" i="28"/>
  <c r="AM1" i="28"/>
  <c r="AN333" i="28"/>
  <c r="AL333" i="28"/>
  <c r="Z293" i="28"/>
  <c r="Z292" i="28"/>
  <c r="Z291" i="28"/>
  <c r="Z290" i="28"/>
  <c r="Z289" i="28"/>
  <c r="Z288" i="28"/>
  <c r="Z287" i="28"/>
  <c r="Z189" i="28"/>
  <c r="Z188" i="28"/>
  <c r="Z187" i="28"/>
  <c r="Z186" i="28"/>
  <c r="Z185" i="28"/>
  <c r="Z184" i="28"/>
  <c r="Z183" i="28"/>
  <c r="Z182" i="28"/>
  <c r="Z181" i="28"/>
  <c r="Z180" i="28"/>
  <c r="Z179" i="28"/>
  <c r="Z153" i="28"/>
  <c r="Z152" i="28"/>
  <c r="Z151" i="28"/>
  <c r="Z150" i="28"/>
  <c r="Z149" i="28"/>
  <c r="Z148" i="28"/>
  <c r="Z147" i="28"/>
  <c r="Z146" i="28"/>
  <c r="Z145" i="28"/>
  <c r="Z144" i="28"/>
  <c r="Z143" i="28"/>
  <c r="Z142" i="28"/>
  <c r="Z141" i="28"/>
  <c r="Z140" i="28"/>
  <c r="Z139" i="28"/>
  <c r="Z138" i="28"/>
  <c r="Z137" i="28"/>
  <c r="Z136" i="28"/>
  <c r="Z135" i="28"/>
  <c r="Z134" i="28"/>
  <c r="Z133" i="28"/>
  <c r="Z132" i="28"/>
  <c r="Z131" i="28"/>
  <c r="Z130" i="28"/>
  <c r="Z129" i="28"/>
  <c r="Z128" i="28"/>
  <c r="Z127" i="28"/>
  <c r="Z126" i="28"/>
  <c r="Z125" i="28"/>
  <c r="N155" i="28"/>
  <c r="N154" i="28"/>
  <c r="N153" i="28"/>
  <c r="N152" i="28"/>
  <c r="N151" i="28"/>
  <c r="N150" i="28"/>
  <c r="N149" i="28"/>
  <c r="N71" i="28"/>
  <c r="N70" i="28"/>
  <c r="N69" i="28"/>
  <c r="N68" i="28"/>
  <c r="N67" i="28"/>
  <c r="N66" i="28"/>
  <c r="N65" i="28"/>
  <c r="N64" i="28"/>
  <c r="N63" i="28"/>
  <c r="N62" i="28"/>
  <c r="N61" i="28"/>
  <c r="B49" i="28"/>
  <c r="B48" i="28"/>
  <c r="B47" i="28"/>
  <c r="B46" i="28"/>
  <c r="B45" i="28"/>
  <c r="B44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12" i="28"/>
  <c r="N111" i="28"/>
  <c r="N110" i="28"/>
  <c r="N109" i="28"/>
  <c r="N108" i="28"/>
  <c r="N107" i="28"/>
  <c r="Z240" i="28"/>
  <c r="Z239" i="28"/>
  <c r="Z238" i="28"/>
  <c r="Z237" i="28"/>
  <c r="Z236" i="28"/>
  <c r="Z235" i="28"/>
  <c r="Z85" i="28"/>
  <c r="Z84" i="28"/>
  <c r="Z83" i="28"/>
  <c r="Z82" i="28"/>
  <c r="Z81" i="28"/>
  <c r="Z80" i="28"/>
  <c r="Z79" i="28"/>
  <c r="Z78" i="28"/>
  <c r="Z77" i="28"/>
  <c r="Z76" i="28"/>
  <c r="Z75" i="28"/>
  <c r="Z74" i="28"/>
  <c r="Z73" i="28"/>
  <c r="Z49" i="28"/>
  <c r="Z48" i="28"/>
  <c r="Z47" i="28"/>
  <c r="Z46" i="28"/>
  <c r="Z45" i="28"/>
  <c r="Z44" i="28"/>
  <c r="Z43" i="28"/>
  <c r="Z42" i="28"/>
  <c r="Z41" i="28"/>
  <c r="Z40" i="28"/>
  <c r="Z39" i="28"/>
  <c r="Z38" i="28"/>
  <c r="Z37" i="28"/>
  <c r="Z36" i="28"/>
  <c r="Z35" i="28"/>
  <c r="Z34" i="28"/>
  <c r="Z33" i="28"/>
  <c r="Z32" i="28"/>
  <c r="Z31" i="28"/>
  <c r="Z30" i="28"/>
  <c r="Z29" i="28"/>
  <c r="Z28" i="28"/>
  <c r="Z27" i="28"/>
  <c r="Z26" i="28"/>
  <c r="Z25" i="28"/>
  <c r="Z24" i="28"/>
  <c r="Z23" i="28"/>
  <c r="Z22" i="28"/>
  <c r="Z21" i="28"/>
  <c r="Z20" i="28"/>
  <c r="Z19" i="28"/>
  <c r="B24" i="28"/>
  <c r="B23" i="28"/>
  <c r="B22" i="28"/>
  <c r="B21" i="28"/>
  <c r="B20" i="28"/>
  <c r="B355" i="22"/>
  <c r="B354" i="22"/>
  <c r="B352" i="22"/>
  <c r="B351" i="22"/>
  <c r="B350" i="22"/>
  <c r="B349" i="22"/>
  <c r="B348" i="22"/>
  <c r="B347" i="22"/>
  <c r="B346" i="22"/>
  <c r="B345" i="22"/>
  <c r="B328" i="22"/>
  <c r="B327" i="22"/>
  <c r="B326" i="22"/>
  <c r="B325" i="22"/>
  <c r="B324" i="22"/>
  <c r="B323" i="22"/>
  <c r="B322" i="22"/>
  <c r="B321" i="22"/>
  <c r="B320" i="22"/>
  <c r="B319" i="22"/>
  <c r="B318" i="22"/>
  <c r="B317" i="22"/>
  <c r="B316" i="22"/>
  <c r="B315" i="22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22" i="18"/>
  <c r="B303" i="22"/>
  <c r="B302" i="22"/>
  <c r="B277" i="22"/>
  <c r="B276" i="22"/>
  <c r="B275" i="22"/>
  <c r="B274" i="22"/>
  <c r="B273" i="22"/>
  <c r="B268" i="22"/>
  <c r="B267" i="22"/>
  <c r="B266" i="22"/>
  <c r="B265" i="22"/>
  <c r="B251" i="22"/>
  <c r="B250" i="22"/>
  <c r="B249" i="22"/>
  <c r="B247" i="22"/>
  <c r="B243" i="22"/>
  <c r="B244" i="22"/>
  <c r="B245" i="22"/>
  <c r="B246" i="22"/>
  <c r="B225" i="22"/>
  <c r="B217" i="22"/>
  <c r="B216" i="22"/>
  <c r="B215" i="22"/>
  <c r="B214" i="22"/>
  <c r="B213" i="22"/>
  <c r="B224" i="22"/>
  <c r="B194" i="22"/>
  <c r="B193" i="22"/>
  <c r="B192" i="22"/>
  <c r="B191" i="22"/>
  <c r="B190" i="22"/>
  <c r="B189" i="22"/>
  <c r="B188" i="22"/>
  <c r="B187" i="22"/>
  <c r="B170" i="22"/>
  <c r="B171" i="22"/>
  <c r="B172" i="22"/>
  <c r="B173" i="22"/>
  <c r="B576" i="18"/>
  <c r="B577" i="18"/>
  <c r="B578" i="18"/>
  <c r="B579" i="18"/>
  <c r="B580" i="18"/>
  <c r="B581" i="18"/>
  <c r="B582" i="18"/>
  <c r="B583" i="18"/>
  <c r="B574" i="18"/>
  <c r="B575" i="18"/>
  <c r="B569" i="18"/>
  <c r="B568" i="18"/>
  <c r="B567" i="18"/>
  <c r="B566" i="18"/>
  <c r="B539" i="18"/>
  <c r="B538" i="18"/>
  <c r="B537" i="18"/>
  <c r="B536" i="18"/>
  <c r="B535" i="18"/>
  <c r="B534" i="18"/>
  <c r="B533" i="18"/>
  <c r="B532" i="18"/>
  <c r="B531" i="18"/>
  <c r="B529" i="18"/>
  <c r="B528" i="18"/>
  <c r="B527" i="18"/>
  <c r="B526" i="18"/>
  <c r="B525" i="18"/>
  <c r="B524" i="18"/>
  <c r="B523" i="18"/>
  <c r="B522" i="18"/>
  <c r="B495" i="18"/>
  <c r="B494" i="18"/>
  <c r="B493" i="18"/>
  <c r="B492" i="18"/>
  <c r="B491" i="18"/>
  <c r="B490" i="18"/>
  <c r="B489" i="18"/>
  <c r="B488" i="18"/>
  <c r="B487" i="18"/>
  <c r="B486" i="18"/>
  <c r="B485" i="18"/>
  <c r="B484" i="18"/>
  <c r="B483" i="18"/>
  <c r="B479" i="18"/>
  <c r="B480" i="18"/>
  <c r="B478" i="18"/>
  <c r="B451" i="18"/>
  <c r="B450" i="18"/>
  <c r="B449" i="18"/>
  <c r="B448" i="18"/>
  <c r="B447" i="18"/>
  <c r="B446" i="18"/>
  <c r="B445" i="18"/>
  <c r="B444" i="18"/>
  <c r="B439" i="18"/>
  <c r="B440" i="18"/>
  <c r="B441" i="18"/>
  <c r="B438" i="18"/>
  <c r="B409" i="18"/>
  <c r="B408" i="18"/>
  <c r="B407" i="18"/>
  <c r="B406" i="18"/>
  <c r="B404" i="18"/>
  <c r="B403" i="18"/>
  <c r="B402" i="18"/>
  <c r="B401" i="18"/>
  <c r="B400" i="18"/>
  <c r="B399" i="18"/>
  <c r="B398" i="18"/>
  <c r="B397" i="18"/>
  <c r="B396" i="18"/>
  <c r="B390" i="18"/>
  <c r="B389" i="18"/>
  <c r="B388" i="18"/>
  <c r="B387" i="18"/>
  <c r="B386" i="18"/>
  <c r="B385" i="18"/>
  <c r="B384" i="18"/>
  <c r="B383" i="18"/>
  <c r="B382" i="18"/>
  <c r="B381" i="18"/>
  <c r="B380" i="18"/>
  <c r="B379" i="18"/>
  <c r="B363" i="18"/>
  <c r="B362" i="18"/>
  <c r="B361" i="18"/>
  <c r="B360" i="18"/>
  <c r="B359" i="18"/>
  <c r="B358" i="18"/>
  <c r="B357" i="18"/>
  <c r="B356" i="18"/>
  <c r="B355" i="18"/>
  <c r="B354" i="18"/>
  <c r="B353" i="18"/>
  <c r="B352" i="18"/>
  <c r="B351" i="18"/>
  <c r="B350" i="18"/>
  <c r="B349" i="18"/>
  <c r="B319" i="18"/>
  <c r="B318" i="18"/>
  <c r="B317" i="18"/>
  <c r="B316" i="18"/>
  <c r="B315" i="18"/>
  <c r="B314" i="18"/>
  <c r="B313" i="18"/>
  <c r="B312" i="18"/>
  <c r="B311" i="18"/>
  <c r="B310" i="18"/>
  <c r="B309" i="18"/>
  <c r="B308" i="18"/>
  <c r="B307" i="18"/>
  <c r="B306" i="18"/>
  <c r="B304" i="18"/>
  <c r="B299" i="18"/>
  <c r="B298" i="18"/>
  <c r="B297" i="18"/>
  <c r="B296" i="18"/>
  <c r="B295" i="18"/>
  <c r="B294" i="18"/>
  <c r="B293" i="18"/>
  <c r="B292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231" i="18"/>
  <c r="B230" i="18"/>
  <c r="B229" i="18"/>
  <c r="B228" i="18"/>
  <c r="B227" i="18"/>
  <c r="B226" i="18"/>
  <c r="B225" i="18"/>
  <c r="B224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A58" i="18"/>
  <c r="O134" i="18"/>
  <c r="O133" i="18"/>
  <c r="Q132" i="18"/>
  <c r="Q131" i="18"/>
  <c r="Q130" i="18"/>
  <c r="Q129" i="18"/>
  <c r="Q128" i="18"/>
  <c r="Q127" i="18"/>
  <c r="Q126" i="18"/>
  <c r="Q125" i="18"/>
  <c r="AF10" i="18"/>
  <c r="AF11" i="18"/>
  <c r="AF12" i="18"/>
  <c r="AF13" i="18"/>
  <c r="AF14" i="18"/>
  <c r="AF15" i="18"/>
  <c r="AF16" i="18"/>
  <c r="AF17" i="18"/>
  <c r="AF18" i="18"/>
  <c r="AF19" i="18"/>
  <c r="AF2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96" i="18"/>
  <c r="AF97" i="18"/>
  <c r="AF98" i="18"/>
  <c r="AF99" i="18"/>
  <c r="AF100" i="18"/>
  <c r="AF101" i="18"/>
  <c r="AF102" i="18"/>
  <c r="AF103" i="18"/>
  <c r="AF104" i="18"/>
  <c r="A10" i="18"/>
  <c r="AY2" i="18"/>
  <c r="AX2" i="18"/>
  <c r="AW2" i="18"/>
  <c r="AV2" i="18"/>
  <c r="AU2" i="18"/>
  <c r="AT2" i="18"/>
  <c r="AS2" i="18"/>
  <c r="AQ2" i="18"/>
  <c r="AP2" i="18"/>
  <c r="AO2" i="18"/>
  <c r="AN2" i="18"/>
  <c r="AY1" i="18"/>
  <c r="AX1" i="18"/>
  <c r="AW1" i="18"/>
  <c r="AV1" i="18"/>
  <c r="AU1" i="18"/>
  <c r="AT1" i="18"/>
  <c r="AS1" i="18"/>
  <c r="AQ1" i="18"/>
  <c r="AP1" i="18"/>
  <c r="AO1" i="18"/>
  <c r="AN1" i="18"/>
  <c r="C1" i="22"/>
  <c r="D1" i="22"/>
  <c r="E1" i="22"/>
  <c r="F1" i="22"/>
  <c r="G1" i="22"/>
  <c r="H1" i="22"/>
  <c r="I1" i="22"/>
  <c r="J1" i="22"/>
  <c r="K1" i="22"/>
  <c r="L1" i="22"/>
  <c r="N1" i="22"/>
  <c r="O1" i="22"/>
  <c r="P1" i="22"/>
  <c r="Q1" i="22"/>
  <c r="B1" i="22"/>
  <c r="AQ139" i="22"/>
  <c r="AP139" i="22"/>
  <c r="AO139" i="22"/>
  <c r="AN139" i="22"/>
  <c r="AN120" i="22"/>
  <c r="AN100" i="22"/>
  <c r="AO47" i="22"/>
  <c r="AO46" i="22"/>
  <c r="AO45" i="22"/>
  <c r="AO44" i="22"/>
  <c r="AO43" i="22"/>
  <c r="AO42" i="22"/>
  <c r="AO41" i="22"/>
  <c r="AO40" i="22"/>
  <c r="AO39" i="22"/>
  <c r="AO38" i="22"/>
  <c r="AO37" i="22"/>
  <c r="AO36" i="22"/>
  <c r="AQ2" i="22" l="1"/>
  <c r="AP2" i="22"/>
  <c r="AO2" i="22"/>
  <c r="AN2" i="22"/>
  <c r="AQ1" i="22"/>
  <c r="AP1" i="22"/>
  <c r="AO1" i="22"/>
  <c r="AN1" i="22"/>
  <c r="BC591" i="18"/>
  <c r="BA591" i="18"/>
  <c r="AL69" i="18"/>
  <c r="AK69" i="18"/>
  <c r="AJ69" i="18"/>
  <c r="AI69" i="18"/>
  <c r="AH69" i="18"/>
  <c r="AL2" i="18"/>
  <c r="AK2" i="18"/>
  <c r="AJ2" i="18"/>
  <c r="AI2" i="18"/>
  <c r="AH2" i="18"/>
  <c r="AF2" i="18"/>
  <c r="AL1" i="18"/>
  <c r="AK1" i="18"/>
  <c r="AJ1" i="18"/>
  <c r="AI1" i="18"/>
  <c r="AH1" i="18"/>
  <c r="AF1" i="18"/>
  <c r="AL69" i="22"/>
  <c r="AK69" i="22"/>
  <c r="AJ69" i="22"/>
  <c r="AI69" i="22"/>
  <c r="AH69" i="22"/>
  <c r="AL2" i="22"/>
  <c r="AK2" i="22"/>
  <c r="AJ2" i="22"/>
  <c r="AI2" i="22"/>
  <c r="AH2" i="22"/>
  <c r="AL1" i="22"/>
  <c r="AK1" i="22"/>
  <c r="AJ1" i="22"/>
  <c r="AI1" i="22"/>
  <c r="AH1" i="22"/>
  <c r="AF2" i="22"/>
  <c r="AF1" i="22"/>
  <c r="Q3" i="18" l="1"/>
  <c r="BC3" i="18"/>
  <c r="AC319" i="28"/>
  <c r="AB319" i="28"/>
  <c r="AA319" i="28"/>
  <c r="AC211" i="28"/>
  <c r="AB211" i="28"/>
  <c r="AA211" i="28"/>
  <c r="AC157" i="28"/>
  <c r="AB157" i="28"/>
  <c r="AA157" i="28"/>
  <c r="H569" i="18"/>
  <c r="K569" i="18" s="1"/>
  <c r="H568" i="18"/>
  <c r="K568" i="18" s="1"/>
  <c r="H567" i="18"/>
  <c r="K567" i="18" s="1"/>
  <c r="H566" i="18"/>
  <c r="K566" i="18" s="1"/>
  <c r="K562" i="18"/>
  <c r="K561" i="18"/>
  <c r="I560" i="18"/>
  <c r="I561" i="18" s="1"/>
  <c r="K557" i="18"/>
  <c r="K558" i="18" s="1"/>
  <c r="I557" i="18"/>
  <c r="I558" i="18" s="1"/>
  <c r="F552" i="18"/>
  <c r="J549" i="18" s="1"/>
  <c r="E552" i="18"/>
  <c r="E572" i="18" s="1"/>
  <c r="D552" i="18"/>
  <c r="D572" i="18" s="1"/>
  <c r="I529" i="18"/>
  <c r="I528" i="18"/>
  <c r="I527" i="18"/>
  <c r="I526" i="18"/>
  <c r="I525" i="18"/>
  <c r="I524" i="18"/>
  <c r="I523" i="18"/>
  <c r="I522" i="18"/>
  <c r="I521" i="18"/>
  <c r="J520" i="18"/>
  <c r="B516" i="18"/>
  <c r="K513" i="18"/>
  <c r="F515" i="18" s="1"/>
  <c r="K512" i="18"/>
  <c r="F514" i="18" s="1"/>
  <c r="F508" i="18"/>
  <c r="J505" i="18" s="1"/>
  <c r="E508" i="18"/>
  <c r="D508" i="18"/>
  <c r="D523" i="18" s="1"/>
  <c r="F481" i="18"/>
  <c r="B476" i="18"/>
  <c r="K473" i="18"/>
  <c r="J473" i="18"/>
  <c r="I473" i="18"/>
  <c r="G473" i="18"/>
  <c r="F473" i="18"/>
  <c r="F471" i="18"/>
  <c r="K470" i="18"/>
  <c r="J470" i="18"/>
  <c r="I470" i="18"/>
  <c r="G470" i="18"/>
  <c r="F470" i="18"/>
  <c r="F468" i="18"/>
  <c r="F464" i="18"/>
  <c r="J461" i="18" s="1"/>
  <c r="E464" i="18"/>
  <c r="E488" i="18" s="1"/>
  <c r="D464" i="18"/>
  <c r="D488" i="18" s="1"/>
  <c r="G442" i="18"/>
  <c r="B437" i="18"/>
  <c r="G436" i="18"/>
  <c r="F420" i="18"/>
  <c r="E420" i="18"/>
  <c r="E446" i="18" s="1"/>
  <c r="D420" i="18"/>
  <c r="D454" i="18" s="1"/>
  <c r="I403" i="18"/>
  <c r="I402" i="18"/>
  <c r="I401" i="18"/>
  <c r="I400" i="18"/>
  <c r="I399" i="18"/>
  <c r="I398" i="18"/>
  <c r="I397" i="18"/>
  <c r="I396" i="18"/>
  <c r="I395" i="18"/>
  <c r="J394" i="18"/>
  <c r="F376" i="18"/>
  <c r="C376" i="18" s="1"/>
  <c r="E376" i="18"/>
  <c r="E394" i="18" s="1"/>
  <c r="D376" i="18"/>
  <c r="D400" i="18" s="1"/>
  <c r="B347" i="18"/>
  <c r="J342" i="18"/>
  <c r="I342" i="18"/>
  <c r="G342" i="18"/>
  <c r="F342" i="18"/>
  <c r="J341" i="18"/>
  <c r="I341" i="18"/>
  <c r="G341" i="18"/>
  <c r="F341" i="18"/>
  <c r="B340" i="18"/>
  <c r="B339" i="18"/>
  <c r="B338" i="18"/>
  <c r="B337" i="18"/>
  <c r="B336" i="18"/>
  <c r="F332" i="18"/>
  <c r="J329" i="18" s="1"/>
  <c r="E332" i="18"/>
  <c r="E353" i="18" s="1"/>
  <c r="D332" i="18"/>
  <c r="D354" i="18" s="1"/>
  <c r="F301" i="18"/>
  <c r="F300" i="18"/>
  <c r="F288" i="18"/>
  <c r="E288" i="18"/>
  <c r="E303" i="18" s="1"/>
  <c r="D288" i="18"/>
  <c r="D313" i="18" s="1"/>
  <c r="F244" i="18"/>
  <c r="E244" i="18"/>
  <c r="E252" i="18" s="1"/>
  <c r="D244" i="18"/>
  <c r="D252" i="18" s="1"/>
  <c r="B202" i="18"/>
  <c r="F200" i="18"/>
  <c r="J197" i="18" s="1"/>
  <c r="E200" i="18"/>
  <c r="D200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B164" i="18"/>
  <c r="B163" i="18"/>
  <c r="B162" i="18"/>
  <c r="B161" i="18"/>
  <c r="F158" i="18"/>
  <c r="J155" i="18" s="1"/>
  <c r="E158" i="18"/>
  <c r="E184" i="18" s="1"/>
  <c r="D158" i="18"/>
  <c r="H149" i="18"/>
  <c r="H148" i="18"/>
  <c r="B148" i="18"/>
  <c r="H147" i="18"/>
  <c r="B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F116" i="18"/>
  <c r="E116" i="18"/>
  <c r="E130" i="18" s="1"/>
  <c r="D116" i="18"/>
  <c r="D146" i="18" s="1"/>
  <c r="B456" i="22"/>
  <c r="B455" i="22"/>
  <c r="B454" i="22"/>
  <c r="B453" i="22"/>
  <c r="B452" i="22"/>
  <c r="B451" i="22"/>
  <c r="B450" i="22"/>
  <c r="B449" i="22"/>
  <c r="B448" i="22"/>
  <c r="B447" i="22"/>
  <c r="B446" i="22"/>
  <c r="F443" i="22"/>
  <c r="E443" i="22"/>
  <c r="E454" i="22" s="1"/>
  <c r="D443" i="22"/>
  <c r="D457" i="22" s="1"/>
  <c r="B433" i="22"/>
  <c r="B432" i="22"/>
  <c r="B431" i="22"/>
  <c r="B430" i="22"/>
  <c r="B429" i="22"/>
  <c r="K427" i="22"/>
  <c r="K426" i="22"/>
  <c r="I425" i="22"/>
  <c r="I426" i="22" s="1"/>
  <c r="K422" i="22"/>
  <c r="K423" i="22" s="1"/>
  <c r="I422" i="22"/>
  <c r="I423" i="22" s="1"/>
  <c r="F417" i="22"/>
  <c r="E417" i="22"/>
  <c r="D417" i="22"/>
  <c r="D427" i="22" s="1"/>
  <c r="B407" i="22"/>
  <c r="B406" i="22"/>
  <c r="B405" i="22"/>
  <c r="B404" i="22"/>
  <c r="B403" i="22"/>
  <c r="B402" i="22"/>
  <c r="B401" i="22"/>
  <c r="B400" i="22"/>
  <c r="K396" i="22"/>
  <c r="F398" i="22" s="1"/>
  <c r="K395" i="22"/>
  <c r="F397" i="22" s="1"/>
  <c r="F391" i="22"/>
  <c r="E391" i="22"/>
  <c r="D391" i="22"/>
  <c r="D409" i="22" s="1"/>
  <c r="B381" i="22"/>
  <c r="B380" i="22"/>
  <c r="B379" i="22"/>
  <c r="B378" i="22"/>
  <c r="K374" i="22"/>
  <c r="J374" i="22"/>
  <c r="I374" i="22"/>
  <c r="G374" i="22"/>
  <c r="F374" i="22"/>
  <c r="F372" i="22"/>
  <c r="K371" i="22"/>
  <c r="J371" i="22"/>
  <c r="I371" i="22"/>
  <c r="G371" i="22"/>
  <c r="F371" i="22"/>
  <c r="F369" i="22"/>
  <c r="F365" i="22"/>
  <c r="E365" i="22"/>
  <c r="D365" i="22"/>
  <c r="I352" i="22"/>
  <c r="I351" i="22"/>
  <c r="I350" i="22"/>
  <c r="I349" i="22"/>
  <c r="I348" i="22"/>
  <c r="I347" i="22"/>
  <c r="I346" i="22"/>
  <c r="I345" i="22"/>
  <c r="I344" i="22"/>
  <c r="J343" i="22"/>
  <c r="F339" i="22"/>
  <c r="E339" i="22"/>
  <c r="E350" i="22" s="1"/>
  <c r="D339" i="22"/>
  <c r="D353" i="22" s="1"/>
  <c r="G329" i="22"/>
  <c r="F313" i="22"/>
  <c r="J310" i="22" s="1"/>
  <c r="E313" i="22"/>
  <c r="E331" i="22" s="1"/>
  <c r="D313" i="22"/>
  <c r="D319" i="22" s="1"/>
  <c r="B300" i="22"/>
  <c r="B299" i="22"/>
  <c r="B298" i="22"/>
  <c r="B297" i="22"/>
  <c r="B296" i="22"/>
  <c r="B295" i="22"/>
  <c r="B294" i="22"/>
  <c r="B293" i="22"/>
  <c r="B292" i="22"/>
  <c r="B291" i="22"/>
  <c r="B290" i="22"/>
  <c r="F287" i="22"/>
  <c r="E287" i="22"/>
  <c r="E305" i="22" s="1"/>
  <c r="D287" i="22"/>
  <c r="D299" i="22" s="1"/>
  <c r="H268" i="22"/>
  <c r="K268" i="22" s="1"/>
  <c r="H267" i="22"/>
  <c r="K267" i="22" s="1"/>
  <c r="H266" i="22"/>
  <c r="K266" i="22" s="1"/>
  <c r="H265" i="22"/>
  <c r="K265" i="22" s="1"/>
  <c r="F261" i="22"/>
  <c r="J258" i="22" s="1"/>
  <c r="E261" i="22"/>
  <c r="E273" i="22" s="1"/>
  <c r="D261" i="22"/>
  <c r="G242" i="22"/>
  <c r="F240" i="22"/>
  <c r="F235" i="22"/>
  <c r="E235" i="22"/>
  <c r="D235" i="22"/>
  <c r="D249" i="22" s="1"/>
  <c r="J219" i="22"/>
  <c r="I219" i="22"/>
  <c r="G219" i="22"/>
  <c r="F219" i="22"/>
  <c r="J218" i="22"/>
  <c r="I218" i="22"/>
  <c r="G218" i="22"/>
  <c r="F218" i="22"/>
  <c r="F209" i="22"/>
  <c r="J206" i="22" s="1"/>
  <c r="E209" i="22"/>
  <c r="E203" i="22" s="1"/>
  <c r="D209" i="22"/>
  <c r="D215" i="22" s="1"/>
  <c r="F196" i="22"/>
  <c r="F195" i="22"/>
  <c r="F183" i="22"/>
  <c r="E183" i="22"/>
  <c r="D183" i="22"/>
  <c r="D196" i="22" s="1"/>
  <c r="F157" i="22"/>
  <c r="E157" i="22"/>
  <c r="E163" i="22" s="1"/>
  <c r="D157" i="22"/>
  <c r="D163" i="22" s="1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F131" i="22"/>
  <c r="C131" i="22" s="1"/>
  <c r="C142" i="22" s="1"/>
  <c r="E131" i="22"/>
  <c r="E141" i="22" s="1"/>
  <c r="D131" i="22"/>
  <c r="D142" i="22" s="1"/>
  <c r="B118" i="22"/>
  <c r="B117" i="22"/>
  <c r="B116" i="22"/>
  <c r="B115" i="22"/>
  <c r="B114" i="22"/>
  <c r="B113" i="22"/>
  <c r="B112" i="22"/>
  <c r="B111" i="22"/>
  <c r="B110" i="22"/>
  <c r="B109" i="22"/>
  <c r="B108" i="22"/>
  <c r="F105" i="22"/>
  <c r="E105" i="22"/>
  <c r="E116" i="22" s="1"/>
  <c r="D105" i="22"/>
  <c r="D123" i="22" s="1"/>
  <c r="H96" i="22"/>
  <c r="B96" i="22"/>
  <c r="H95" i="22"/>
  <c r="B95" i="22"/>
  <c r="H94" i="22"/>
  <c r="B94" i="22"/>
  <c r="H93" i="22"/>
  <c r="B93" i="22"/>
  <c r="H92" i="22"/>
  <c r="B92" i="22"/>
  <c r="H91" i="22"/>
  <c r="B91" i="22"/>
  <c r="H90" i="22"/>
  <c r="B90" i="22"/>
  <c r="H89" i="22"/>
  <c r="B89" i="22"/>
  <c r="H88" i="22"/>
  <c r="B88" i="22"/>
  <c r="H87" i="22"/>
  <c r="B87" i="22"/>
  <c r="H86" i="22"/>
  <c r="B86" i="22"/>
  <c r="H85" i="22"/>
  <c r="B85" i="22"/>
  <c r="H84" i="22"/>
  <c r="B84" i="22"/>
  <c r="H83" i="22"/>
  <c r="F79" i="22"/>
  <c r="C79" i="22" s="1"/>
  <c r="E79" i="22"/>
  <c r="D79" i="22"/>
  <c r="D92" i="22" s="1"/>
  <c r="AC307" i="28"/>
  <c r="AD284" i="28"/>
  <c r="AC284" i="28"/>
  <c r="AC329" i="28" s="1"/>
  <c r="AB284" i="28"/>
  <c r="AB326" i="28" s="1"/>
  <c r="AB270" i="28"/>
  <c r="AB269" i="28"/>
  <c r="AB268" i="28"/>
  <c r="AB264" i="28"/>
  <c r="AB262" i="28"/>
  <c r="AB261" i="28"/>
  <c r="AB257" i="28"/>
  <c r="AB256" i="28"/>
  <c r="AB252" i="28"/>
  <c r="AB250" i="28"/>
  <c r="AB249" i="28"/>
  <c r="AF241" i="28"/>
  <c r="Z241" i="28"/>
  <c r="AF240" i="28"/>
  <c r="AB240" i="28"/>
  <c r="AF239" i="28"/>
  <c r="AF238" i="28"/>
  <c r="AF237" i="28"/>
  <c r="AB237" i="28"/>
  <c r="AF236" i="28"/>
  <c r="AB236" i="28"/>
  <c r="AF235" i="28"/>
  <c r="AB235" i="28"/>
  <c r="AF234" i="28"/>
  <c r="AD230" i="28"/>
  <c r="AA230" i="28" s="1"/>
  <c r="AA260" i="28" s="1"/>
  <c r="AC230" i="28"/>
  <c r="AC236" i="28" s="1"/>
  <c r="AB230" i="28"/>
  <c r="AB275" i="28" s="1"/>
  <c r="AD176" i="28"/>
  <c r="AH173" i="28" s="1"/>
  <c r="AC176" i="28"/>
  <c r="AC198" i="28" s="1"/>
  <c r="AB176" i="28"/>
  <c r="AB210" i="28" s="1"/>
  <c r="AA176" i="28"/>
  <c r="AA174" i="28" s="1"/>
  <c r="AD122" i="28"/>
  <c r="AC122" i="28"/>
  <c r="AC165" i="28" s="1"/>
  <c r="AB122" i="28"/>
  <c r="AB152" i="28" s="1"/>
  <c r="AF85" i="28"/>
  <c r="AF84" i="28"/>
  <c r="AF83" i="28"/>
  <c r="AF82" i="28"/>
  <c r="AF81" i="28"/>
  <c r="AF80" i="28"/>
  <c r="AF79" i="28"/>
  <c r="AF78" i="28"/>
  <c r="AF77" i="28"/>
  <c r="AF76" i="28"/>
  <c r="AF75" i="28"/>
  <c r="AF74" i="28"/>
  <c r="AF73" i="28"/>
  <c r="AF72" i="28"/>
  <c r="AD68" i="28"/>
  <c r="AC68" i="28"/>
  <c r="AC77" i="28" s="1"/>
  <c r="AB68" i="28"/>
  <c r="AB77" i="28" s="1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D14" i="28"/>
  <c r="AC14" i="28"/>
  <c r="AC42" i="28" s="1"/>
  <c r="AB14" i="28"/>
  <c r="AB54" i="28" s="1"/>
  <c r="R146" i="28"/>
  <c r="Q146" i="28"/>
  <c r="Q176" i="28" s="1"/>
  <c r="P146" i="28"/>
  <c r="P168" i="28" s="1"/>
  <c r="Q135" i="28"/>
  <c r="Q119" i="28"/>
  <c r="Q118" i="28"/>
  <c r="T113" i="28"/>
  <c r="N113" i="28"/>
  <c r="T112" i="28"/>
  <c r="T111" i="28"/>
  <c r="T110" i="28"/>
  <c r="T109" i="28"/>
  <c r="T108" i="28"/>
  <c r="T107" i="28"/>
  <c r="T106" i="28"/>
  <c r="R102" i="28"/>
  <c r="V99" i="28" s="1"/>
  <c r="Q102" i="28"/>
  <c r="Q128" i="28" s="1"/>
  <c r="P102" i="28"/>
  <c r="P129" i="28" s="1"/>
  <c r="O102" i="28"/>
  <c r="O134" i="28" s="1"/>
  <c r="Q93" i="28"/>
  <c r="P93" i="28"/>
  <c r="Q92" i="28"/>
  <c r="P92" i="28"/>
  <c r="Q91" i="28"/>
  <c r="P91" i="28"/>
  <c r="Q83" i="28"/>
  <c r="Q82" i="28"/>
  <c r="R58" i="28"/>
  <c r="Q58" i="28"/>
  <c r="Q81" i="28" s="1"/>
  <c r="P58" i="28"/>
  <c r="P66" i="28" s="1"/>
  <c r="Q49" i="28"/>
  <c r="P49" i="28"/>
  <c r="Q48" i="28"/>
  <c r="P48" i="28"/>
  <c r="Q47" i="28"/>
  <c r="P47" i="28"/>
  <c r="P35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R14" i="28"/>
  <c r="O14" i="28" s="1"/>
  <c r="O28" i="28" s="1"/>
  <c r="Q14" i="28"/>
  <c r="Q38" i="28" s="1"/>
  <c r="P14" i="28"/>
  <c r="P41" i="28" s="1"/>
  <c r="B43" i="28"/>
  <c r="F40" i="28"/>
  <c r="J37" i="28" s="1"/>
  <c r="E40" i="28"/>
  <c r="E58" i="28" s="1"/>
  <c r="D40" i="28"/>
  <c r="D54" i="28" s="1"/>
  <c r="D34" i="28"/>
  <c r="E31" i="28"/>
  <c r="H25" i="28"/>
  <c r="B25" i="28"/>
  <c r="H24" i="28"/>
  <c r="H23" i="28"/>
  <c r="H22" i="28"/>
  <c r="E22" i="28"/>
  <c r="D22" i="28"/>
  <c r="H21" i="28"/>
  <c r="E21" i="28"/>
  <c r="E32" i="28" s="1"/>
  <c r="D21" i="28"/>
  <c r="D32" i="28" s="1"/>
  <c r="H20" i="28"/>
  <c r="H19" i="28"/>
  <c r="B19" i="28"/>
  <c r="H18" i="28"/>
  <c r="F14" i="28"/>
  <c r="E14" i="28"/>
  <c r="E24" i="28" s="1"/>
  <c r="D14" i="28"/>
  <c r="D24" i="28" s="1"/>
  <c r="E8" i="28"/>
  <c r="D8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C2" i="28"/>
  <c r="B2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AN3" i="28" s="1"/>
  <c r="H30" i="18"/>
  <c r="H29" i="18"/>
  <c r="H28" i="18"/>
  <c r="H27" i="18"/>
  <c r="H26" i="18"/>
  <c r="H25" i="18"/>
  <c r="H24" i="18"/>
  <c r="D333" i="22" l="1"/>
  <c r="E333" i="22"/>
  <c r="E226" i="22"/>
  <c r="AC311" i="28"/>
  <c r="AC312" i="28"/>
  <c r="AC330" i="28" s="1"/>
  <c r="AC318" i="28"/>
  <c r="AC324" i="28"/>
  <c r="E18" i="28"/>
  <c r="E52" i="28"/>
  <c r="Q171" i="28"/>
  <c r="AC190" i="28"/>
  <c r="AB273" i="28"/>
  <c r="AC299" i="28"/>
  <c r="AB327" i="28"/>
  <c r="Q35" i="28"/>
  <c r="O22" i="28"/>
  <c r="D51" i="28"/>
  <c r="AB190" i="28"/>
  <c r="E26" i="28"/>
  <c r="D53" i="28"/>
  <c r="Q65" i="28"/>
  <c r="Q74" i="28" s="1"/>
  <c r="AB224" i="28"/>
  <c r="AB241" i="28"/>
  <c r="AB274" i="28"/>
  <c r="AC303" i="28"/>
  <c r="AC328" i="28"/>
  <c r="AC164" i="28"/>
  <c r="D44" i="28"/>
  <c r="AC320" i="28"/>
  <c r="AC292" i="28"/>
  <c r="D47" i="28"/>
  <c r="D56" i="28" s="1"/>
  <c r="AB324" i="28"/>
  <c r="AC326" i="28"/>
  <c r="E28" i="28"/>
  <c r="E53" i="28"/>
  <c r="Q66" i="28"/>
  <c r="AB276" i="28"/>
  <c r="AC304" i="28"/>
  <c r="AB291" i="28"/>
  <c r="AB300" i="28" s="1"/>
  <c r="E46" i="28"/>
  <c r="AC322" i="28"/>
  <c r="D25" i="28"/>
  <c r="AC298" i="28"/>
  <c r="D30" i="28"/>
  <c r="V11" i="28"/>
  <c r="P73" i="28"/>
  <c r="AB245" i="28"/>
  <c r="AB278" i="28"/>
  <c r="AC306" i="28"/>
  <c r="AC310" i="28"/>
  <c r="AC290" i="28"/>
  <c r="AC148" i="28"/>
  <c r="AC314" i="28"/>
  <c r="AC291" i="28"/>
  <c r="AC300" i="28" s="1"/>
  <c r="AB292" i="28"/>
  <c r="AC295" i="28"/>
  <c r="D49" i="28"/>
  <c r="E25" i="28"/>
  <c r="AB299" i="28"/>
  <c r="E30" i="28"/>
  <c r="Q73" i="28"/>
  <c r="AB246" i="28"/>
  <c r="AC278" i="28"/>
  <c r="AB307" i="28"/>
  <c r="E453" i="22"/>
  <c r="E349" i="22"/>
  <c r="E268" i="22"/>
  <c r="E277" i="22" s="1"/>
  <c r="D226" i="22"/>
  <c r="E328" i="22"/>
  <c r="D297" i="22"/>
  <c r="E451" i="22"/>
  <c r="E297" i="22"/>
  <c r="E452" i="22"/>
  <c r="C89" i="22"/>
  <c r="C77" i="22"/>
  <c r="C76" i="22"/>
  <c r="E353" i="22"/>
  <c r="D354" i="22"/>
  <c r="E437" i="22"/>
  <c r="D93" i="22"/>
  <c r="D112" i="22"/>
  <c r="D121" i="22" s="1"/>
  <c r="D136" i="22"/>
  <c r="E278" i="22"/>
  <c r="E343" i="22"/>
  <c r="E354" i="22"/>
  <c r="D73" i="22"/>
  <c r="C209" i="22"/>
  <c r="C204" i="22" s="1"/>
  <c r="D317" i="22"/>
  <c r="E347" i="22"/>
  <c r="D357" i="22"/>
  <c r="J76" i="22"/>
  <c r="E320" i="22"/>
  <c r="E329" i="22" s="1"/>
  <c r="D125" i="22"/>
  <c r="E326" i="22"/>
  <c r="D348" i="22"/>
  <c r="E456" i="22"/>
  <c r="C128" i="22"/>
  <c r="E327" i="22"/>
  <c r="D296" i="22"/>
  <c r="D344" i="22"/>
  <c r="D89" i="22"/>
  <c r="D217" i="22"/>
  <c r="D300" i="22"/>
  <c r="C127" i="22"/>
  <c r="D190" i="22"/>
  <c r="D199" i="22" s="1"/>
  <c r="E301" i="22"/>
  <c r="D350" i="22"/>
  <c r="E457" i="22"/>
  <c r="D293" i="22"/>
  <c r="D302" i="22"/>
  <c r="E458" i="22"/>
  <c r="J128" i="22"/>
  <c r="E304" i="22"/>
  <c r="D351" i="22"/>
  <c r="D294" i="22"/>
  <c r="D303" i="22" s="1"/>
  <c r="D305" i="22"/>
  <c r="E449" i="22"/>
  <c r="E300" i="22"/>
  <c r="D301" i="22"/>
  <c r="D110" i="22"/>
  <c r="D401" i="22"/>
  <c r="E450" i="22"/>
  <c r="E459" i="22" s="1"/>
  <c r="D517" i="18"/>
  <c r="E414" i="18"/>
  <c r="D534" i="18"/>
  <c r="E295" i="18"/>
  <c r="E313" i="18"/>
  <c r="E314" i="18"/>
  <c r="E270" i="18"/>
  <c r="D497" i="18"/>
  <c r="D498" i="18"/>
  <c r="D524" i="18"/>
  <c r="D482" i="18"/>
  <c r="D499" i="18" s="1"/>
  <c r="D473" i="18"/>
  <c r="C406" i="18"/>
  <c r="C371" i="18"/>
  <c r="C382" i="18"/>
  <c r="C381" i="18"/>
  <c r="C392" i="18"/>
  <c r="D403" i="18"/>
  <c r="D392" i="18"/>
  <c r="E497" i="18"/>
  <c r="D130" i="18"/>
  <c r="D306" i="18"/>
  <c r="D323" i="18" s="1"/>
  <c r="E317" i="18"/>
  <c r="D382" i="18"/>
  <c r="D407" i="18"/>
  <c r="D525" i="18"/>
  <c r="D317" i="18"/>
  <c r="D410" i="18"/>
  <c r="D512" i="18"/>
  <c r="D539" i="18"/>
  <c r="D381" i="18"/>
  <c r="E293" i="18"/>
  <c r="E309" i="18"/>
  <c r="D125" i="18"/>
  <c r="D294" i="18"/>
  <c r="J373" i="18"/>
  <c r="E523" i="18"/>
  <c r="E539" i="18"/>
  <c r="E182" i="18"/>
  <c r="D166" i="18"/>
  <c r="D173" i="18"/>
  <c r="E187" i="18"/>
  <c r="E178" i="18"/>
  <c r="E177" i="18"/>
  <c r="E166" i="18"/>
  <c r="E164" i="18"/>
  <c r="E520" i="18"/>
  <c r="D143" i="18"/>
  <c r="D370" i="18"/>
  <c r="C375" i="18"/>
  <c r="D138" i="18"/>
  <c r="D388" i="18"/>
  <c r="C464" i="18"/>
  <c r="C494" i="18" s="1"/>
  <c r="C552" i="18"/>
  <c r="C553" i="18" s="1"/>
  <c r="E582" i="18"/>
  <c r="E134" i="18"/>
  <c r="E305" i="18"/>
  <c r="E316" i="18"/>
  <c r="D585" i="18"/>
  <c r="E425" i="22"/>
  <c r="E424" i="22"/>
  <c r="E433" i="22" s="1"/>
  <c r="E435" i="22"/>
  <c r="E434" i="22"/>
  <c r="E422" i="22"/>
  <c r="E421" i="22"/>
  <c r="E402" i="22"/>
  <c r="E399" i="22"/>
  <c r="E406" i="22"/>
  <c r="D453" i="22"/>
  <c r="E146" i="22"/>
  <c r="E137" i="22"/>
  <c r="E136" i="22"/>
  <c r="E145" i="22"/>
  <c r="E135" i="22"/>
  <c r="J440" i="22"/>
  <c r="C443" i="22"/>
  <c r="C460" i="22" s="1"/>
  <c r="E243" i="22"/>
  <c r="E250" i="22"/>
  <c r="E245" i="22"/>
  <c r="J232" i="22"/>
  <c r="C235" i="22"/>
  <c r="C246" i="22" s="1"/>
  <c r="E383" i="22"/>
  <c r="E373" i="22"/>
  <c r="E382" i="22"/>
  <c r="E359" i="22"/>
  <c r="E372" i="22"/>
  <c r="E381" i="22" s="1"/>
  <c r="E378" i="22"/>
  <c r="E380" i="22"/>
  <c r="D449" i="22"/>
  <c r="E376" i="22"/>
  <c r="E398" i="22"/>
  <c r="E407" i="22" s="1"/>
  <c r="D84" i="22"/>
  <c r="D88" i="22"/>
  <c r="D85" i="22"/>
  <c r="D96" i="22"/>
  <c r="E369" i="22"/>
  <c r="E408" i="22"/>
  <c r="E429" i="22"/>
  <c r="C391" i="22"/>
  <c r="C396" i="22" s="1"/>
  <c r="J388" i="22"/>
  <c r="D243" i="22"/>
  <c r="D244" i="22"/>
  <c r="D269" i="22"/>
  <c r="D268" i="22"/>
  <c r="D277" i="22" s="1"/>
  <c r="D255" i="22"/>
  <c r="D274" i="22"/>
  <c r="D265" i="22"/>
  <c r="D273" i="22"/>
  <c r="D272" i="22"/>
  <c r="C85" i="22"/>
  <c r="C90" i="22"/>
  <c r="C93" i="22"/>
  <c r="C92" i="22"/>
  <c r="C81" i="22"/>
  <c r="C96" i="22" s="1"/>
  <c r="D278" i="22"/>
  <c r="D279" i="22"/>
  <c r="E370" i="22"/>
  <c r="D400" i="22"/>
  <c r="D397" i="22"/>
  <c r="D385" i="22"/>
  <c r="D402" i="22"/>
  <c r="D396" i="22"/>
  <c r="D406" i="22"/>
  <c r="D399" i="22"/>
  <c r="D405" i="22"/>
  <c r="D404" i="22"/>
  <c r="D398" i="22"/>
  <c r="D407" i="22" s="1"/>
  <c r="D454" i="22"/>
  <c r="D460" i="22"/>
  <c r="D451" i="22"/>
  <c r="D437" i="22"/>
  <c r="D458" i="22"/>
  <c r="D403" i="22"/>
  <c r="C130" i="22"/>
  <c r="C129" i="22"/>
  <c r="C136" i="22"/>
  <c r="C137" i="22"/>
  <c r="C145" i="22"/>
  <c r="E403" i="22"/>
  <c r="D395" i="22"/>
  <c r="D447" i="22"/>
  <c r="E427" i="22"/>
  <c r="D193" i="22"/>
  <c r="D192" i="22"/>
  <c r="D198" i="22"/>
  <c r="D188" i="22"/>
  <c r="D195" i="22"/>
  <c r="D197" i="22"/>
  <c r="E167" i="22"/>
  <c r="E169" i="22"/>
  <c r="D201" i="22"/>
  <c r="E428" i="22"/>
  <c r="J154" i="22"/>
  <c r="C157" i="22"/>
  <c r="C152" i="22" s="1"/>
  <c r="C365" i="22"/>
  <c r="C362" i="22" s="1"/>
  <c r="J362" i="22"/>
  <c r="D408" i="22"/>
  <c r="C80" i="22"/>
  <c r="C95" i="22" s="1"/>
  <c r="E140" i="22"/>
  <c r="D223" i="22"/>
  <c r="D220" i="22"/>
  <c r="D214" i="22"/>
  <c r="D219" i="22"/>
  <c r="D318" i="22"/>
  <c r="D307" i="22"/>
  <c r="D322" i="22"/>
  <c r="D323" i="22"/>
  <c r="D330" i="22"/>
  <c r="C339" i="22"/>
  <c r="C348" i="22" s="1"/>
  <c r="J336" i="22"/>
  <c r="E371" i="22"/>
  <c r="E379" i="22"/>
  <c r="D434" i="22"/>
  <c r="D432" i="22"/>
  <c r="D424" i="22"/>
  <c r="D433" i="22" s="1"/>
  <c r="D429" i="22"/>
  <c r="E215" i="22"/>
  <c r="E219" i="22"/>
  <c r="C261" i="22"/>
  <c r="C258" i="22" s="1"/>
  <c r="E272" i="22"/>
  <c r="E292" i="22"/>
  <c r="E291" i="22"/>
  <c r="E296" i="22"/>
  <c r="C313" i="22"/>
  <c r="C316" i="22" s="1"/>
  <c r="D118" i="22"/>
  <c r="E214" i="22"/>
  <c r="D345" i="22"/>
  <c r="D349" i="22"/>
  <c r="D352" i="22"/>
  <c r="D347" i="22"/>
  <c r="D343" i="22"/>
  <c r="D346" i="22"/>
  <c r="D355" i="22" s="1"/>
  <c r="D356" i="22"/>
  <c r="D117" i="22"/>
  <c r="E255" i="22"/>
  <c r="E267" i="22"/>
  <c r="E318" i="22"/>
  <c r="E307" i="22"/>
  <c r="E323" i="22"/>
  <c r="E330" i="22"/>
  <c r="E322" i="22"/>
  <c r="E114" i="22"/>
  <c r="E112" i="22"/>
  <c r="E121" i="22" s="1"/>
  <c r="E119" i="22"/>
  <c r="D119" i="22"/>
  <c r="E223" i="22"/>
  <c r="E345" i="22"/>
  <c r="E352" i="22"/>
  <c r="E357" i="22"/>
  <c r="E346" i="22"/>
  <c r="E355" i="22" s="1"/>
  <c r="E356" i="22"/>
  <c r="E460" i="22"/>
  <c r="D298" i="22"/>
  <c r="E447" i="22"/>
  <c r="D292" i="22"/>
  <c r="E448" i="22"/>
  <c r="E124" i="18"/>
  <c r="E142" i="18"/>
  <c r="E517" i="18"/>
  <c r="E538" i="18"/>
  <c r="E559" i="18"/>
  <c r="E120" i="18"/>
  <c r="E125" i="18"/>
  <c r="D149" i="18"/>
  <c r="D445" i="18"/>
  <c r="E546" i="18"/>
  <c r="E586" i="18"/>
  <c r="E138" i="18"/>
  <c r="E148" i="18"/>
  <c r="D259" i="18"/>
  <c r="D131" i="18"/>
  <c r="D139" i="18"/>
  <c r="E176" i="18"/>
  <c r="C372" i="18"/>
  <c r="E445" i="18"/>
  <c r="D562" i="18"/>
  <c r="D573" i="18"/>
  <c r="D121" i="18"/>
  <c r="E131" i="18"/>
  <c r="E136" i="18"/>
  <c r="E139" i="18"/>
  <c r="D144" i="18"/>
  <c r="E152" i="18"/>
  <c r="E185" i="18"/>
  <c r="E308" i="18"/>
  <c r="C373" i="18"/>
  <c r="D435" i="18"/>
  <c r="E121" i="18"/>
  <c r="E144" i="18"/>
  <c r="E276" i="18"/>
  <c r="E186" i="18"/>
  <c r="D277" i="18"/>
  <c r="E533" i="18"/>
  <c r="D132" i="18"/>
  <c r="D264" i="18"/>
  <c r="E277" i="18"/>
  <c r="C396" i="18"/>
  <c r="D437" i="18"/>
  <c r="D122" i="18"/>
  <c r="E132" i="18"/>
  <c r="D145" i="18"/>
  <c r="D189" i="18"/>
  <c r="E264" i="18"/>
  <c r="E282" i="18"/>
  <c r="E299" i="18"/>
  <c r="E310" i="18"/>
  <c r="D396" i="18"/>
  <c r="D426" i="18"/>
  <c r="E512" i="18"/>
  <c r="E524" i="18"/>
  <c r="D577" i="18"/>
  <c r="D128" i="18"/>
  <c r="D141" i="18"/>
  <c r="E189" i="18"/>
  <c r="E300" i="18"/>
  <c r="E320" i="18"/>
  <c r="C407" i="18"/>
  <c r="E534" i="18"/>
  <c r="D567" i="18"/>
  <c r="E128" i="18"/>
  <c r="E141" i="18"/>
  <c r="E162" i="18"/>
  <c r="D180" i="18"/>
  <c r="D190" i="18"/>
  <c r="E321" i="18"/>
  <c r="D427" i="18"/>
  <c r="E439" i="18"/>
  <c r="E567" i="18"/>
  <c r="D133" i="18"/>
  <c r="E146" i="18"/>
  <c r="E180" i="18"/>
  <c r="E190" i="18"/>
  <c r="D301" i="18"/>
  <c r="E312" i="18"/>
  <c r="E322" i="18"/>
  <c r="C408" i="18"/>
  <c r="E427" i="18"/>
  <c r="E133" i="18"/>
  <c r="E163" i="18"/>
  <c r="C332" i="18"/>
  <c r="C354" i="18" s="1"/>
  <c r="C390" i="18"/>
  <c r="D408" i="18"/>
  <c r="D124" i="18"/>
  <c r="D129" i="18"/>
  <c r="D142" i="18"/>
  <c r="E172" i="18"/>
  <c r="E181" i="18"/>
  <c r="C200" i="18"/>
  <c r="C233" i="18" s="1"/>
  <c r="E292" i="18"/>
  <c r="E304" i="18"/>
  <c r="D390" i="18"/>
  <c r="C410" i="18"/>
  <c r="E223" i="18"/>
  <c r="E207" i="18"/>
  <c r="E214" i="18"/>
  <c r="E213" i="18"/>
  <c r="D255" i="18"/>
  <c r="D249" i="18"/>
  <c r="D275" i="18"/>
  <c r="D269" i="18"/>
  <c r="D251" i="18"/>
  <c r="D261" i="18"/>
  <c r="D272" i="18"/>
  <c r="D260" i="18"/>
  <c r="D278" i="18"/>
  <c r="D253" i="18"/>
  <c r="C288" i="18"/>
  <c r="C303" i="18" s="1"/>
  <c r="J285" i="18"/>
  <c r="E275" i="18"/>
  <c r="E269" i="18"/>
  <c r="E263" i="18"/>
  <c r="E251" i="18"/>
  <c r="E266" i="18"/>
  <c r="E257" i="18"/>
  <c r="E254" i="18"/>
  <c r="E262" i="18"/>
  <c r="E279" i="18" s="1"/>
  <c r="E249" i="18"/>
  <c r="E274" i="18"/>
  <c r="E256" i="18"/>
  <c r="E250" i="18"/>
  <c r="E272" i="18"/>
  <c r="E260" i="18"/>
  <c r="E268" i="18"/>
  <c r="E261" i="18"/>
  <c r="E273" i="18"/>
  <c r="E255" i="18"/>
  <c r="E238" i="18"/>
  <c r="E267" i="18"/>
  <c r="E278" i="18"/>
  <c r="E248" i="18"/>
  <c r="E265" i="18"/>
  <c r="E253" i="18"/>
  <c r="E271" i="18"/>
  <c r="E258" i="18"/>
  <c r="D232" i="18"/>
  <c r="D207" i="18"/>
  <c r="C244" i="18"/>
  <c r="C262" i="18" s="1"/>
  <c r="J241" i="18"/>
  <c r="D470" i="18"/>
  <c r="D474" i="18"/>
  <c r="D478" i="18"/>
  <c r="D486" i="18"/>
  <c r="D492" i="18"/>
  <c r="D484" i="18"/>
  <c r="D493" i="18"/>
  <c r="D485" i="18"/>
  <c r="D477" i="18"/>
  <c r="D469" i="18"/>
  <c r="D489" i="18"/>
  <c r="E259" i="18"/>
  <c r="E362" i="18"/>
  <c r="E326" i="18"/>
  <c r="E346" i="18"/>
  <c r="E361" i="18"/>
  <c r="E340" i="18"/>
  <c r="E348" i="18"/>
  <c r="C116" i="18"/>
  <c r="C123" i="18" s="1"/>
  <c r="J113" i="18"/>
  <c r="D362" i="18"/>
  <c r="D340" i="18"/>
  <c r="D344" i="18"/>
  <c r="E498" i="18"/>
  <c r="E470" i="18"/>
  <c r="E494" i="18"/>
  <c r="E486" i="18"/>
  <c r="E484" i="18"/>
  <c r="E469" i="18"/>
  <c r="E477" i="18"/>
  <c r="E482" i="18"/>
  <c r="E500" i="18" s="1"/>
  <c r="C508" i="18"/>
  <c r="C512" i="18" s="1"/>
  <c r="C397" i="18"/>
  <c r="D540" i="18"/>
  <c r="E110" i="18"/>
  <c r="D148" i="18"/>
  <c r="E170" i="18"/>
  <c r="E188" i="18"/>
  <c r="E301" i="18"/>
  <c r="E318" i="18"/>
  <c r="C374" i="18"/>
  <c r="D397" i="18"/>
  <c r="C403" i="18"/>
  <c r="D429" i="18"/>
  <c r="D438" i="18"/>
  <c r="D446" i="18"/>
  <c r="D385" i="18"/>
  <c r="C393" i="18"/>
  <c r="C399" i="18"/>
  <c r="C404" i="18"/>
  <c r="D570" i="18"/>
  <c r="D587" i="18" s="1"/>
  <c r="D393" i="18"/>
  <c r="D399" i="18"/>
  <c r="D431" i="18"/>
  <c r="D441" i="18"/>
  <c r="E564" i="18"/>
  <c r="D430" i="18"/>
  <c r="C385" i="18"/>
  <c r="E430" i="18"/>
  <c r="E167" i="18"/>
  <c r="E173" i="18"/>
  <c r="E296" i="18"/>
  <c r="C386" i="18"/>
  <c r="D405" i="18"/>
  <c r="E441" i="18"/>
  <c r="D451" i="18"/>
  <c r="D513" i="18"/>
  <c r="D522" i="18"/>
  <c r="D528" i="18"/>
  <c r="D386" i="18"/>
  <c r="D394" i="18"/>
  <c r="E451" i="18"/>
  <c r="E528" i="18"/>
  <c r="D581" i="18"/>
  <c r="E127" i="18"/>
  <c r="E145" i="18"/>
  <c r="E168" i="18"/>
  <c r="E174" i="18"/>
  <c r="E192" i="18" s="1"/>
  <c r="E297" i="18"/>
  <c r="E306" i="18"/>
  <c r="C380" i="18"/>
  <c r="C400" i="18"/>
  <c r="D433" i="18"/>
  <c r="D442" i="18"/>
  <c r="D453" i="18"/>
  <c r="E581" i="18"/>
  <c r="D527" i="18"/>
  <c r="E135" i="18"/>
  <c r="D380" i="18"/>
  <c r="D538" i="18"/>
  <c r="E412" i="18"/>
  <c r="E411" i="18"/>
  <c r="D326" i="18"/>
  <c r="D363" i="18"/>
  <c r="D359" i="18"/>
  <c r="D355" i="18"/>
  <c r="D351" i="18"/>
  <c r="D347" i="18"/>
  <c r="D339" i="18"/>
  <c r="D361" i="18"/>
  <c r="D346" i="18"/>
  <c r="D342" i="18"/>
  <c r="D356" i="18"/>
  <c r="D366" i="18"/>
  <c r="D365" i="18"/>
  <c r="D353" i="18"/>
  <c r="D348" i="18"/>
  <c r="D337" i="18"/>
  <c r="D358" i="18"/>
  <c r="D364" i="18"/>
  <c r="D345" i="18"/>
  <c r="D341" i="18"/>
  <c r="D209" i="18"/>
  <c r="D299" i="18"/>
  <c r="D295" i="18"/>
  <c r="D303" i="18"/>
  <c r="D319" i="18"/>
  <c r="D315" i="18"/>
  <c r="D311" i="18"/>
  <c r="D307" i="18"/>
  <c r="D320" i="18"/>
  <c r="D314" i="18"/>
  <c r="D309" i="18"/>
  <c r="D298" i="18"/>
  <c r="D304" i="18"/>
  <c r="D293" i="18"/>
  <c r="D308" i="18"/>
  <c r="D297" i="18"/>
  <c r="D282" i="18"/>
  <c r="D305" i="18"/>
  <c r="D310" i="18"/>
  <c r="D292" i="18"/>
  <c r="D322" i="18"/>
  <c r="D316" i="18"/>
  <c r="D302" i="18"/>
  <c r="D321" i="18"/>
  <c r="D296" i="18"/>
  <c r="E363" i="18"/>
  <c r="E359" i="18"/>
  <c r="E355" i="18"/>
  <c r="E351" i="18"/>
  <c r="E347" i="18"/>
  <c r="E339" i="18"/>
  <c r="E356" i="18"/>
  <c r="E366" i="18"/>
  <c r="E350" i="18"/>
  <c r="E345" i="18"/>
  <c r="E337" i="18"/>
  <c r="E354" i="18"/>
  <c r="E344" i="18"/>
  <c r="E342" i="18"/>
  <c r="E365" i="18"/>
  <c r="E352" i="18"/>
  <c r="E358" i="18"/>
  <c r="E336" i="18"/>
  <c r="E341" i="18"/>
  <c r="E357" i="18"/>
  <c r="E364" i="18"/>
  <c r="E392" i="18"/>
  <c r="D224" i="18"/>
  <c r="E231" i="18"/>
  <c r="D312" i="18"/>
  <c r="D318" i="18"/>
  <c r="D349" i="18"/>
  <c r="D184" i="18"/>
  <c r="E218" i="18"/>
  <c r="E224" i="18"/>
  <c r="E349" i="18"/>
  <c r="D357" i="18"/>
  <c r="E380" i="18"/>
  <c r="E386" i="18"/>
  <c r="E403" i="18"/>
  <c r="E410" i="18"/>
  <c r="D583" i="18"/>
  <c r="D579" i="18"/>
  <c r="D575" i="18"/>
  <c r="D571" i="18"/>
  <c r="D568" i="18"/>
  <c r="D565" i="18"/>
  <c r="D561" i="18"/>
  <c r="D557" i="18"/>
  <c r="D566" i="18"/>
  <c r="D556" i="18"/>
  <c r="D584" i="18"/>
  <c r="D578" i="18"/>
  <c r="D569" i="18"/>
  <c r="D560" i="18"/>
  <c r="D582" i="18"/>
  <c r="D564" i="18"/>
  <c r="D559" i="18"/>
  <c r="D546" i="18"/>
  <c r="D580" i="18"/>
  <c r="D558" i="18"/>
  <c r="D574" i="18"/>
  <c r="D563" i="18"/>
  <c r="D586" i="18"/>
  <c r="D576" i="18"/>
  <c r="E407" i="18"/>
  <c r="C158" i="18"/>
  <c r="D336" i="18"/>
  <c r="E370" i="18"/>
  <c r="E583" i="18"/>
  <c r="E579" i="18"/>
  <c r="E575" i="18"/>
  <c r="E571" i="18"/>
  <c r="E568" i="18"/>
  <c r="E565" i="18"/>
  <c r="E561" i="18"/>
  <c r="E557" i="18"/>
  <c r="E584" i="18"/>
  <c r="E578" i="18"/>
  <c r="E569" i="18"/>
  <c r="E560" i="18"/>
  <c r="E573" i="18"/>
  <c r="E577" i="18"/>
  <c r="E558" i="18"/>
  <c r="E580" i="18"/>
  <c r="E563" i="18"/>
  <c r="E574" i="18"/>
  <c r="E562" i="18"/>
  <c r="E556" i="18"/>
  <c r="E585" i="18"/>
  <c r="E576" i="18"/>
  <c r="D230" i="18"/>
  <c r="D226" i="18"/>
  <c r="D222" i="18"/>
  <c r="D218" i="18"/>
  <c r="D214" i="18"/>
  <c r="D210" i="18"/>
  <c r="D206" i="18"/>
  <c r="D231" i="18"/>
  <c r="D217" i="18"/>
  <c r="D208" i="18"/>
  <c r="D194" i="18"/>
  <c r="D221" i="18"/>
  <c r="D212" i="18"/>
  <c r="D223" i="18"/>
  <c r="D216" i="18"/>
  <c r="D205" i="18"/>
  <c r="D234" i="18"/>
  <c r="D228" i="18"/>
  <c r="D211" i="18"/>
  <c r="D227" i="18"/>
  <c r="D215" i="18"/>
  <c r="D187" i="18"/>
  <c r="D183" i="18"/>
  <c r="D179" i="18"/>
  <c r="D175" i="18"/>
  <c r="D171" i="18"/>
  <c r="D169" i="18"/>
  <c r="D165" i="18"/>
  <c r="D186" i="18"/>
  <c r="D182" i="18"/>
  <c r="D178" i="18"/>
  <c r="D174" i="18"/>
  <c r="D170" i="18"/>
  <c r="D168" i="18"/>
  <c r="D164" i="18"/>
  <c r="D188" i="18"/>
  <c r="D177" i="18"/>
  <c r="D172" i="18"/>
  <c r="D163" i="18"/>
  <c r="D181" i="18"/>
  <c r="D176" i="18"/>
  <c r="D167" i="18"/>
  <c r="D162" i="18"/>
  <c r="D152" i="18"/>
  <c r="E219" i="18"/>
  <c r="D233" i="18"/>
  <c r="D350" i="18"/>
  <c r="E399" i="18"/>
  <c r="D185" i="18"/>
  <c r="D338" i="18"/>
  <c r="E381" i="18"/>
  <c r="E388" i="18"/>
  <c r="E495" i="18"/>
  <c r="E491" i="18"/>
  <c r="E487" i="18"/>
  <c r="E483" i="18"/>
  <c r="E479" i="18"/>
  <c r="E475" i="18"/>
  <c r="E468" i="18"/>
  <c r="E458" i="18"/>
  <c r="E471" i="18"/>
  <c r="E496" i="18"/>
  <c r="E481" i="18"/>
  <c r="E472" i="18"/>
  <c r="E490" i="18"/>
  <c r="E476" i="18"/>
  <c r="E485" i="18"/>
  <c r="E489" i="18"/>
  <c r="E474" i="18"/>
  <c r="E493" i="18"/>
  <c r="E492" i="18"/>
  <c r="E480" i="18"/>
  <c r="D537" i="18"/>
  <c r="D533" i="18"/>
  <c r="D526" i="18"/>
  <c r="D529" i="18"/>
  <c r="D541" i="18"/>
  <c r="D519" i="18"/>
  <c r="D515" i="18"/>
  <c r="D532" i="18"/>
  <c r="D520" i="18"/>
  <c r="D514" i="18"/>
  <c r="D542" i="18"/>
  <c r="D521" i="18"/>
  <c r="D502" i="18"/>
  <c r="D531" i="18"/>
  <c r="D516" i="18"/>
  <c r="D536" i="18"/>
  <c r="D535" i="18"/>
  <c r="D518" i="18"/>
  <c r="D530" i="18"/>
  <c r="E570" i="18"/>
  <c r="E409" i="18"/>
  <c r="E398" i="18"/>
  <c r="E391" i="18"/>
  <c r="E387" i="18"/>
  <c r="E383" i="18"/>
  <c r="E401" i="18"/>
  <c r="E404" i="18"/>
  <c r="E408" i="18"/>
  <c r="E402" i="18"/>
  <c r="E384" i="18"/>
  <c r="E406" i="18"/>
  <c r="E397" i="18"/>
  <c r="E393" i="18"/>
  <c r="E405" i="18"/>
  <c r="E382" i="18"/>
  <c r="E396" i="18"/>
  <c r="E385" i="18"/>
  <c r="E400" i="18"/>
  <c r="E390" i="18"/>
  <c r="E395" i="18"/>
  <c r="E208" i="18"/>
  <c r="D229" i="18"/>
  <c r="D300" i="18"/>
  <c r="E338" i="18"/>
  <c r="D343" i="18"/>
  <c r="D360" i="18"/>
  <c r="E448" i="18"/>
  <c r="E444" i="18"/>
  <c r="E452" i="18"/>
  <c r="E440" i="18"/>
  <c r="E432" i="18"/>
  <c r="E428" i="18"/>
  <c r="E424" i="18"/>
  <c r="E436" i="18"/>
  <c r="E443" i="18"/>
  <c r="E434" i="18"/>
  <c r="E454" i="18"/>
  <c r="E429" i="18"/>
  <c r="E453" i="18"/>
  <c r="E433" i="18"/>
  <c r="E438" i="18"/>
  <c r="E449" i="18"/>
  <c r="E431" i="18"/>
  <c r="E426" i="18"/>
  <c r="E437" i="18"/>
  <c r="E442" i="18"/>
  <c r="E447" i="18"/>
  <c r="E425" i="18"/>
  <c r="E435" i="18"/>
  <c r="E473" i="18"/>
  <c r="E478" i="18"/>
  <c r="E529" i="18"/>
  <c r="E541" i="18"/>
  <c r="E519" i="18"/>
  <c r="E515" i="18"/>
  <c r="E536" i="18"/>
  <c r="E532" i="18"/>
  <c r="E522" i="18"/>
  <c r="E537" i="18"/>
  <c r="E514" i="18"/>
  <c r="E527" i="18"/>
  <c r="E513" i="18"/>
  <c r="E502" i="18"/>
  <c r="E531" i="18"/>
  <c r="E516" i="18"/>
  <c r="E530" i="18"/>
  <c r="E525" i="18"/>
  <c r="E526" i="18"/>
  <c r="E521" i="18"/>
  <c r="E542" i="18"/>
  <c r="E535" i="18"/>
  <c r="E540" i="18"/>
  <c r="E518" i="18"/>
  <c r="E566" i="18"/>
  <c r="E226" i="18"/>
  <c r="E221" i="18"/>
  <c r="E212" i="18"/>
  <c r="E230" i="18"/>
  <c r="E229" i="18"/>
  <c r="E220" i="18"/>
  <c r="E211" i="18"/>
  <c r="E234" i="18"/>
  <c r="E228" i="18"/>
  <c r="E217" i="18"/>
  <c r="E222" i="18"/>
  <c r="E216" i="18"/>
  <c r="E205" i="18"/>
  <c r="E233" i="18"/>
  <c r="E210" i="18"/>
  <c r="E215" i="18"/>
  <c r="E232" i="18"/>
  <c r="E209" i="18"/>
  <c r="E204" i="18"/>
  <c r="E194" i="18"/>
  <c r="D204" i="18"/>
  <c r="D219" i="18"/>
  <c r="D225" i="18"/>
  <c r="E225" i="18"/>
  <c r="E206" i="18"/>
  <c r="D213" i="18"/>
  <c r="D220" i="18"/>
  <c r="E227" i="18"/>
  <c r="E343" i="18"/>
  <c r="D352" i="18"/>
  <c r="E360" i="18"/>
  <c r="E389" i="18"/>
  <c r="J417" i="18"/>
  <c r="C420" i="18"/>
  <c r="E450" i="18"/>
  <c r="D274" i="18"/>
  <c r="D270" i="18"/>
  <c r="D266" i="18"/>
  <c r="D262" i="18"/>
  <c r="D258" i="18"/>
  <c r="D254" i="18"/>
  <c r="D250" i="18"/>
  <c r="D276" i="18"/>
  <c r="D271" i="18"/>
  <c r="D257" i="18"/>
  <c r="D248" i="18"/>
  <c r="D238" i="18"/>
  <c r="D265" i="18"/>
  <c r="D256" i="18"/>
  <c r="D267" i="18"/>
  <c r="D395" i="18"/>
  <c r="D409" i="18"/>
  <c r="D398" i="18"/>
  <c r="D391" i="18"/>
  <c r="D387" i="18"/>
  <c r="D383" i="18"/>
  <c r="D401" i="18"/>
  <c r="D404" i="18"/>
  <c r="D389" i="18"/>
  <c r="D402" i="18"/>
  <c r="D384" i="18"/>
  <c r="D406" i="18"/>
  <c r="D136" i="18"/>
  <c r="D120" i="18"/>
  <c r="D110" i="18"/>
  <c r="D137" i="18"/>
  <c r="D123" i="18"/>
  <c r="D150" i="18"/>
  <c r="D140" i="18"/>
  <c r="D126" i="18"/>
  <c r="D135" i="18"/>
  <c r="D147" i="18"/>
  <c r="D263" i="18"/>
  <c r="D268" i="18"/>
  <c r="E137" i="18"/>
  <c r="E123" i="18"/>
  <c r="E150" i="18"/>
  <c r="E140" i="18"/>
  <c r="E126" i="18"/>
  <c r="E143" i="18"/>
  <c r="E129" i="18"/>
  <c r="E149" i="18"/>
  <c r="E122" i="18"/>
  <c r="D127" i="18"/>
  <c r="D134" i="18"/>
  <c r="E147" i="18"/>
  <c r="D273" i="18"/>
  <c r="D448" i="18"/>
  <c r="D444" i="18"/>
  <c r="D452" i="18"/>
  <c r="D440" i="18"/>
  <c r="D432" i="18"/>
  <c r="D428" i="18"/>
  <c r="D424" i="18"/>
  <c r="D436" i="18"/>
  <c r="D449" i="18"/>
  <c r="D439" i="18"/>
  <c r="D425" i="18"/>
  <c r="D414" i="18"/>
  <c r="D443" i="18"/>
  <c r="D434" i="18"/>
  <c r="D447" i="18"/>
  <c r="D450" i="18"/>
  <c r="C405" i="18"/>
  <c r="C379" i="18"/>
  <c r="C370" i="18"/>
  <c r="C395" i="18"/>
  <c r="C409" i="18"/>
  <c r="C398" i="18"/>
  <c r="C391" i="18"/>
  <c r="C387" i="18"/>
  <c r="C383" i="18"/>
  <c r="C378" i="18"/>
  <c r="C401" i="18"/>
  <c r="C377" i="18"/>
  <c r="C388" i="18"/>
  <c r="D472" i="18"/>
  <c r="D495" i="18"/>
  <c r="D491" i="18"/>
  <c r="D487" i="18"/>
  <c r="D483" i="18"/>
  <c r="D479" i="18"/>
  <c r="D475" i="18"/>
  <c r="D468" i="18"/>
  <c r="D458" i="18"/>
  <c r="D480" i="18"/>
  <c r="D494" i="18"/>
  <c r="C384" i="18"/>
  <c r="C402" i="18"/>
  <c r="D471" i="18"/>
  <c r="D476" i="18"/>
  <c r="D490" i="18"/>
  <c r="C389" i="18"/>
  <c r="D481" i="18"/>
  <c r="D496" i="18"/>
  <c r="E165" i="18"/>
  <c r="E169" i="18"/>
  <c r="E171" i="18"/>
  <c r="E175" i="18"/>
  <c r="E179" i="18"/>
  <c r="E183" i="18"/>
  <c r="C394" i="18"/>
  <c r="E294" i="18"/>
  <c r="E298" i="18"/>
  <c r="E302" i="18"/>
  <c r="E307" i="18"/>
  <c r="E311" i="18"/>
  <c r="E315" i="18"/>
  <c r="E319" i="18"/>
  <c r="E85" i="22"/>
  <c r="E94" i="22"/>
  <c r="E87" i="22"/>
  <c r="E83" i="22"/>
  <c r="E90" i="22"/>
  <c r="E86" i="22"/>
  <c r="E97" i="22" s="1"/>
  <c r="E91" i="22"/>
  <c r="E191" i="22"/>
  <c r="E200" i="22"/>
  <c r="E195" i="22"/>
  <c r="E201" i="22"/>
  <c r="E194" i="22"/>
  <c r="E189" i="22"/>
  <c r="E188" i="22"/>
  <c r="J414" i="22"/>
  <c r="C417" i="22"/>
  <c r="D371" i="22"/>
  <c r="D374" i="22"/>
  <c r="D375" i="22"/>
  <c r="D370" i="22"/>
  <c r="D378" i="22"/>
  <c r="D373" i="22"/>
  <c r="D369" i="22"/>
  <c r="D383" i="22"/>
  <c r="D377" i="22"/>
  <c r="D372" i="22"/>
  <c r="D381" i="22" s="1"/>
  <c r="D382" i="22"/>
  <c r="D380" i="22"/>
  <c r="D151" i="22"/>
  <c r="D169" i="22"/>
  <c r="D166" i="22"/>
  <c r="D171" i="22"/>
  <c r="D161" i="22"/>
  <c r="D170" i="22"/>
  <c r="D165" i="22"/>
  <c r="E88" i="22"/>
  <c r="E164" i="22"/>
  <c r="E173" i="22" s="1"/>
  <c r="E172" i="22"/>
  <c r="E187" i="22"/>
  <c r="C133" i="22"/>
  <c r="C126" i="22"/>
  <c r="C144" i="22"/>
  <c r="C135" i="22"/>
  <c r="C139" i="22"/>
  <c r="C132" i="22"/>
  <c r="C149" i="22"/>
  <c r="C143" i="22"/>
  <c r="C138" i="22"/>
  <c r="C147" i="22" s="1"/>
  <c r="D253" i="22"/>
  <c r="D240" i="22"/>
  <c r="D250" i="22"/>
  <c r="D241" i="22"/>
  <c r="D245" i="22"/>
  <c r="D239" i="22"/>
  <c r="D247" i="22"/>
  <c r="D242" i="22"/>
  <c r="D251" i="22" s="1"/>
  <c r="D229" i="22"/>
  <c r="D252" i="22"/>
  <c r="D145" i="22"/>
  <c r="D141" i="22"/>
  <c r="D137" i="22"/>
  <c r="D138" i="22"/>
  <c r="D147" i="22" s="1"/>
  <c r="D144" i="22"/>
  <c r="D135" i="22"/>
  <c r="D149" i="22"/>
  <c r="D139" i="22"/>
  <c r="D143" i="22"/>
  <c r="E240" i="22"/>
  <c r="E248" i="22"/>
  <c r="E244" i="22"/>
  <c r="E241" i="22"/>
  <c r="E239" i="22"/>
  <c r="E249" i="22"/>
  <c r="E253" i="22"/>
  <c r="E247" i="22"/>
  <c r="E242" i="22"/>
  <c r="E251" i="22" s="1"/>
  <c r="E229" i="22"/>
  <c r="E252" i="22"/>
  <c r="D376" i="22"/>
  <c r="C140" i="22"/>
  <c r="D146" i="22"/>
  <c r="E73" i="22"/>
  <c r="E89" i="22"/>
  <c r="D140" i="22"/>
  <c r="D175" i="22"/>
  <c r="D120" i="22"/>
  <c r="C88" i="22"/>
  <c r="C78" i="22"/>
  <c r="C84" i="22"/>
  <c r="C75" i="22"/>
  <c r="C94" i="22"/>
  <c r="C74" i="22"/>
  <c r="C91" i="22"/>
  <c r="C73" i="22"/>
  <c r="C87" i="22"/>
  <c r="C83" i="22"/>
  <c r="C82" i="22"/>
  <c r="C86" i="22"/>
  <c r="C97" i="22" s="1"/>
  <c r="D148" i="22"/>
  <c r="D168" i="22"/>
  <c r="D248" i="22"/>
  <c r="E275" i="22"/>
  <c r="E271" i="22"/>
  <c r="E279" i="22"/>
  <c r="E274" i="22"/>
  <c r="E266" i="22"/>
  <c r="E276" i="22"/>
  <c r="E270" i="22"/>
  <c r="E269" i="22"/>
  <c r="E265" i="22"/>
  <c r="D328" i="22"/>
  <c r="D324" i="22"/>
  <c r="D321" i="22"/>
  <c r="D326" i="22"/>
  <c r="D331" i="22"/>
  <c r="D325" i="22"/>
  <c r="D320" i="22"/>
  <c r="D329" i="22" s="1"/>
  <c r="D327" i="22"/>
  <c r="D379" i="22"/>
  <c r="E405" i="22"/>
  <c r="E401" i="22"/>
  <c r="E397" i="22"/>
  <c r="E396" i="22"/>
  <c r="E409" i="22"/>
  <c r="E400" i="22"/>
  <c r="E385" i="22"/>
  <c r="E395" i="22"/>
  <c r="E404" i="22"/>
  <c r="C363" i="22"/>
  <c r="C183" i="22"/>
  <c r="J180" i="22"/>
  <c r="E192" i="22"/>
  <c r="E198" i="22"/>
  <c r="E96" i="22"/>
  <c r="D164" i="22"/>
  <c r="D173" i="22" s="1"/>
  <c r="D172" i="22"/>
  <c r="E92" i="22"/>
  <c r="E170" i="22"/>
  <c r="E166" i="22"/>
  <c r="E162" i="22"/>
  <c r="E174" i="22"/>
  <c r="E171" i="22"/>
  <c r="E161" i="22"/>
  <c r="E151" i="22"/>
  <c r="E165" i="22"/>
  <c r="E193" i="22"/>
  <c r="E84" i="22"/>
  <c r="C146" i="22"/>
  <c r="D174" i="22"/>
  <c r="D246" i="22"/>
  <c r="E93" i="22"/>
  <c r="D109" i="22"/>
  <c r="D114" i="22"/>
  <c r="D99" i="22"/>
  <c r="D122" i="22"/>
  <c r="D116" i="22"/>
  <c r="D111" i="22"/>
  <c r="D115" i="22"/>
  <c r="D167" i="22"/>
  <c r="E246" i="22"/>
  <c r="E122" i="22"/>
  <c r="E117" i="22"/>
  <c r="E113" i="22"/>
  <c r="E109" i="22"/>
  <c r="E123" i="22"/>
  <c r="E99" i="22"/>
  <c r="E118" i="22"/>
  <c r="E111" i="22"/>
  <c r="E115" i="22"/>
  <c r="E110" i="22"/>
  <c r="E175" i="22"/>
  <c r="C287" i="22"/>
  <c r="J284" i="22"/>
  <c r="C105" i="22"/>
  <c r="J102" i="22"/>
  <c r="D113" i="22"/>
  <c r="E120" i="22"/>
  <c r="C134" i="22"/>
  <c r="E196" i="22"/>
  <c r="D203" i="22"/>
  <c r="D224" i="22"/>
  <c r="D216" i="22"/>
  <c r="D225" i="22" s="1"/>
  <c r="D227" i="22"/>
  <c r="D221" i="22"/>
  <c r="D222" i="22"/>
  <c r="D213" i="22"/>
  <c r="D218" i="22"/>
  <c r="D359" i="22"/>
  <c r="C141" i="22"/>
  <c r="C148" i="22"/>
  <c r="D162" i="22"/>
  <c r="E177" i="22"/>
  <c r="E190" i="22"/>
  <c r="E199" i="22" s="1"/>
  <c r="E224" i="22"/>
  <c r="E216" i="22"/>
  <c r="E225" i="22" s="1"/>
  <c r="E221" i="22"/>
  <c r="E218" i="22"/>
  <c r="E213" i="22"/>
  <c r="E222" i="22"/>
  <c r="E227" i="22"/>
  <c r="E220" i="22"/>
  <c r="E217" i="22"/>
  <c r="D275" i="22"/>
  <c r="D271" i="22"/>
  <c r="D270" i="22"/>
  <c r="D267" i="22"/>
  <c r="D266" i="22"/>
  <c r="D276" i="22"/>
  <c r="D91" i="22"/>
  <c r="D94" i="22"/>
  <c r="D87" i="22"/>
  <c r="D95" i="22"/>
  <c r="D83" i="22"/>
  <c r="D90" i="22"/>
  <c r="D86" i="22"/>
  <c r="D97" i="22" s="1"/>
  <c r="E95" i="22"/>
  <c r="C125" i="22"/>
  <c r="E168" i="22"/>
  <c r="D187" i="22"/>
  <c r="D177" i="22"/>
  <c r="D191" i="22"/>
  <c r="D200" i="22"/>
  <c r="D194" i="22"/>
  <c r="D189" i="22"/>
  <c r="E197" i="22"/>
  <c r="E142" i="22"/>
  <c r="E149" i="22"/>
  <c r="E139" i="22"/>
  <c r="E125" i="22"/>
  <c r="E148" i="22"/>
  <c r="E138" i="22"/>
  <c r="E147" i="22" s="1"/>
  <c r="E143" i="22"/>
  <c r="D425" i="22"/>
  <c r="D421" i="22"/>
  <c r="D411" i="22"/>
  <c r="D435" i="22"/>
  <c r="D422" i="22"/>
  <c r="D430" i="22"/>
  <c r="D426" i="22"/>
  <c r="D428" i="22"/>
  <c r="D423" i="22"/>
  <c r="D431" i="22"/>
  <c r="E144" i="22"/>
  <c r="E302" i="22"/>
  <c r="E298" i="22"/>
  <c r="E294" i="22"/>
  <c r="E303" i="22" s="1"/>
  <c r="E295" i="22"/>
  <c r="E281" i="22"/>
  <c r="E299" i="22"/>
  <c r="E293" i="22"/>
  <c r="E430" i="22"/>
  <c r="E426" i="22"/>
  <c r="E411" i="22"/>
  <c r="E423" i="22"/>
  <c r="E432" i="22"/>
  <c r="E431" i="22"/>
  <c r="D456" i="22"/>
  <c r="D452" i="22"/>
  <c r="D448" i="22"/>
  <c r="D461" i="22"/>
  <c r="D455" i="22"/>
  <c r="E325" i="22"/>
  <c r="E321" i="22"/>
  <c r="E317" i="22"/>
  <c r="E319" i="22"/>
  <c r="E348" i="22"/>
  <c r="E351" i="22"/>
  <c r="E344" i="22"/>
  <c r="E461" i="22"/>
  <c r="E455" i="22"/>
  <c r="D281" i="22"/>
  <c r="D304" i="22"/>
  <c r="D291" i="22"/>
  <c r="D295" i="22"/>
  <c r="E324" i="22"/>
  <c r="D450" i="22"/>
  <c r="D459" i="22" s="1"/>
  <c r="E374" i="22"/>
  <c r="E377" i="22"/>
  <c r="E375" i="22"/>
  <c r="Q36" i="28"/>
  <c r="AB141" i="28"/>
  <c r="AB149" i="28"/>
  <c r="AC158" i="28"/>
  <c r="AA245" i="28"/>
  <c r="P28" i="28"/>
  <c r="O37" i="28"/>
  <c r="AC133" i="28"/>
  <c r="AC141" i="28"/>
  <c r="AC149" i="28"/>
  <c r="AB166" i="28"/>
  <c r="AA240" i="28"/>
  <c r="AC252" i="28"/>
  <c r="AC275" i="28"/>
  <c r="E47" i="28"/>
  <c r="E56" i="28" s="1"/>
  <c r="P23" i="28"/>
  <c r="Q28" i="28"/>
  <c r="P37" i="28"/>
  <c r="AB159" i="28"/>
  <c r="AC166" i="28"/>
  <c r="AA218" i="28"/>
  <c r="AC245" i="28"/>
  <c r="AC268" i="28"/>
  <c r="AA276" i="28"/>
  <c r="E34" i="28"/>
  <c r="Q37" i="28"/>
  <c r="P134" i="28"/>
  <c r="AB126" i="28"/>
  <c r="AB134" i="28"/>
  <c r="AB142" i="28"/>
  <c r="AB150" i="28"/>
  <c r="AB168" i="28" s="1"/>
  <c r="AC159" i="28"/>
  <c r="AB218" i="28"/>
  <c r="AC235" i="28"/>
  <c r="AC240" i="28"/>
  <c r="AC261" i="28"/>
  <c r="D26" i="28"/>
  <c r="D55" i="28"/>
  <c r="O19" i="28"/>
  <c r="O39" i="28"/>
  <c r="Q71" i="28"/>
  <c r="P94" i="28"/>
  <c r="Q134" i="28"/>
  <c r="AC126" i="28"/>
  <c r="AC134" i="28"/>
  <c r="AC142" i="28"/>
  <c r="AC150" i="28"/>
  <c r="AC168" i="28" s="1"/>
  <c r="AA175" i="28"/>
  <c r="AA190" i="28"/>
  <c r="AC218" i="28"/>
  <c r="AC276" i="28"/>
  <c r="AB158" i="28"/>
  <c r="AC259" i="28"/>
  <c r="AB42" i="28"/>
  <c r="Q19" i="28"/>
  <c r="Q40" i="28"/>
  <c r="AC241" i="28"/>
  <c r="D28" i="28"/>
  <c r="E50" i="28"/>
  <c r="D57" i="28"/>
  <c r="P25" i="28"/>
  <c r="P44" i="28"/>
  <c r="Q75" i="28"/>
  <c r="Q126" i="28"/>
  <c r="AC162" i="28"/>
  <c r="AA249" i="28"/>
  <c r="AC256" i="28"/>
  <c r="AB303" i="28"/>
  <c r="AB311" i="28"/>
  <c r="AC327" i="28"/>
  <c r="P19" i="28"/>
  <c r="P40" i="28"/>
  <c r="P75" i="28"/>
  <c r="E57" i="28"/>
  <c r="Q25" i="28"/>
  <c r="Q45" i="28"/>
  <c r="P82" i="28"/>
  <c r="AB37" i="28"/>
  <c r="AB129" i="28"/>
  <c r="AB137" i="28"/>
  <c r="AB145" i="28"/>
  <c r="AB155" i="28"/>
  <c r="AC224" i="28"/>
  <c r="AC271" i="28"/>
  <c r="AC267" i="28"/>
  <c r="D18" i="28"/>
  <c r="E44" i="28"/>
  <c r="O8" i="28"/>
  <c r="O31" i="28"/>
  <c r="O46" i="28"/>
  <c r="Q127" i="28"/>
  <c r="AB22" i="28"/>
  <c r="AC37" i="28"/>
  <c r="AB83" i="28"/>
  <c r="AC129" i="28"/>
  <c r="AC137" i="28"/>
  <c r="AC145" i="28"/>
  <c r="AC155" i="28"/>
  <c r="AB163" i="28"/>
  <c r="AA226" i="28"/>
  <c r="AC237" i="28"/>
  <c r="AC249" i="28"/>
  <c r="AC264" i="28"/>
  <c r="AB320" i="28"/>
  <c r="AB328" i="28"/>
  <c r="AC244" i="28"/>
  <c r="AC251" i="28"/>
  <c r="E49" i="28"/>
  <c r="Q30" i="28"/>
  <c r="AC136" i="28"/>
  <c r="AC263" i="28"/>
  <c r="D29" i="28"/>
  <c r="E51" i="28"/>
  <c r="P8" i="28"/>
  <c r="P21" i="28"/>
  <c r="P46" i="28"/>
  <c r="AC156" i="28"/>
  <c r="AC163" i="28"/>
  <c r="AA227" i="28"/>
  <c r="AC257" i="28"/>
  <c r="AB304" i="28"/>
  <c r="AB312" i="28"/>
  <c r="AB330" i="28" s="1"/>
  <c r="E55" i="28"/>
  <c r="Q24" i="28"/>
  <c r="AB91" i="28"/>
  <c r="AC255" i="28"/>
  <c r="AC269" i="28"/>
  <c r="AC128" i="28"/>
  <c r="AC144" i="28"/>
  <c r="AC152" i="28"/>
  <c r="AB162" i="28"/>
  <c r="E29" i="28"/>
  <c r="D45" i="28"/>
  <c r="Q8" i="28"/>
  <c r="Q21" i="28"/>
  <c r="Q26" i="28"/>
  <c r="Q32" i="28"/>
  <c r="Q46" i="28"/>
  <c r="P85" i="28"/>
  <c r="AB116" i="28"/>
  <c r="AB130" i="28"/>
  <c r="AC138" i="28"/>
  <c r="AH227" i="28"/>
  <c r="AA244" i="28"/>
  <c r="AA265" i="28"/>
  <c r="AB288" i="28"/>
  <c r="AB296" i="28"/>
  <c r="E45" i="28"/>
  <c r="D52" i="28"/>
  <c r="O9" i="28"/>
  <c r="Q33" i="28"/>
  <c r="Q85" i="28"/>
  <c r="P118" i="28"/>
  <c r="AC116" i="28"/>
  <c r="AC130" i="28"/>
  <c r="AB164" i="28"/>
  <c r="AB244" i="28"/>
  <c r="AB258" i="28"/>
  <c r="AC273" i="28"/>
  <c r="AC288" i="28"/>
  <c r="AC296" i="28"/>
  <c r="J11" i="28"/>
  <c r="C14" i="28"/>
  <c r="C20" i="28" s="1"/>
  <c r="AB36" i="28"/>
  <c r="AB50" i="28"/>
  <c r="AB41" i="28"/>
  <c r="AB49" i="28"/>
  <c r="AB31" i="28"/>
  <c r="AB18" i="28"/>
  <c r="AB44" i="28"/>
  <c r="AB55" i="28"/>
  <c r="AB27" i="28"/>
  <c r="AB59" i="28"/>
  <c r="AB46" i="28"/>
  <c r="AB40" i="28"/>
  <c r="AB35" i="28"/>
  <c r="AB30" i="28"/>
  <c r="AB58" i="28"/>
  <c r="AB51" i="28"/>
  <c r="AB25" i="28"/>
  <c r="AB57" i="28"/>
  <c r="AB34" i="28"/>
  <c r="AB24" i="28"/>
  <c r="AB28" i="28"/>
  <c r="AB53" i="28"/>
  <c r="AB8" i="28"/>
  <c r="AB26" i="28"/>
  <c r="AB21" i="28"/>
  <c r="AB19" i="28"/>
  <c r="AB43" i="28"/>
  <c r="AB38" i="28"/>
  <c r="AB33" i="28"/>
  <c r="AB47" i="28"/>
  <c r="O111" i="28"/>
  <c r="O100" i="28"/>
  <c r="O129" i="28"/>
  <c r="AC101" i="28"/>
  <c r="AC86" i="28"/>
  <c r="AC79" i="28"/>
  <c r="AC109" i="28"/>
  <c r="AC93" i="28"/>
  <c r="AC99" i="28"/>
  <c r="AC98" i="28"/>
  <c r="AC89" i="28"/>
  <c r="AC82" i="28"/>
  <c r="AC87" i="28"/>
  <c r="AC103" i="28"/>
  <c r="AC94" i="28"/>
  <c r="AC73" i="28"/>
  <c r="AC110" i="28"/>
  <c r="AC91" i="28"/>
  <c r="AC83" i="28"/>
  <c r="AC106" i="28"/>
  <c r="AC113" i="28"/>
  <c r="AC105" i="28"/>
  <c r="AH65" i="28"/>
  <c r="AA68" i="28"/>
  <c r="AA93" i="28" s="1"/>
  <c r="AC39" i="28"/>
  <c r="AC45" i="28"/>
  <c r="AC44" i="28"/>
  <c r="AC40" i="28"/>
  <c r="AC54" i="28"/>
  <c r="AC55" i="28"/>
  <c r="AC36" i="28"/>
  <c r="AC27" i="28"/>
  <c r="AC49" i="28"/>
  <c r="AC31" i="28"/>
  <c r="AC18" i="28"/>
  <c r="AC22" i="28"/>
  <c r="AC53" i="28"/>
  <c r="AC8" i="28"/>
  <c r="AC59" i="28"/>
  <c r="AC41" i="28"/>
  <c r="AC21" i="28"/>
  <c r="AC58" i="28"/>
  <c r="AC51" i="28"/>
  <c r="AC25" i="28"/>
  <c r="AC20" i="28"/>
  <c r="AC57" i="28"/>
  <c r="AC50" i="28"/>
  <c r="AC34" i="28"/>
  <c r="AC29" i="28"/>
  <c r="AC24" i="28"/>
  <c r="AC19" i="28"/>
  <c r="AC38" i="28"/>
  <c r="AC33" i="28"/>
  <c r="AC26" i="28"/>
  <c r="AC46" i="28"/>
  <c r="AC52" i="28"/>
  <c r="AC35" i="28"/>
  <c r="AC30" i="28"/>
  <c r="AC43" i="28"/>
  <c r="AC56" i="28"/>
  <c r="AC28" i="28"/>
  <c r="O101" i="28"/>
  <c r="AC47" i="28"/>
  <c r="AB74" i="28"/>
  <c r="AB99" i="28"/>
  <c r="AB86" i="28"/>
  <c r="AB106" i="28"/>
  <c r="AB111" i="28"/>
  <c r="AB103" i="28"/>
  <c r="AB94" i="28"/>
  <c r="AB79" i="28"/>
  <c r="AB73" i="28"/>
  <c r="AB110" i="28"/>
  <c r="AB98" i="28"/>
  <c r="AB82" i="28"/>
  <c r="AB87" i="28"/>
  <c r="P83" i="28"/>
  <c r="P87" i="28"/>
  <c r="P86" i="28"/>
  <c r="P52" i="28"/>
  <c r="P70" i="28"/>
  <c r="P78" i="28"/>
  <c r="Q108" i="28"/>
  <c r="Q131" i="28"/>
  <c r="Q124" i="28"/>
  <c r="Q110" i="28"/>
  <c r="Q115" i="28"/>
  <c r="Q138" i="28"/>
  <c r="Q116" i="28"/>
  <c r="Q137" i="28"/>
  <c r="Q130" i="28"/>
  <c r="Q123" i="28"/>
  <c r="Q96" i="28"/>
  <c r="Q68" i="28"/>
  <c r="Q90" i="28"/>
  <c r="Q107" i="28"/>
  <c r="Q122" i="28"/>
  <c r="P62" i="28"/>
  <c r="P80" i="28"/>
  <c r="Q114" i="28"/>
  <c r="AB198" i="28"/>
  <c r="Q132" i="28"/>
  <c r="P81" i="28"/>
  <c r="D31" i="28"/>
  <c r="D19" i="28"/>
  <c r="P32" i="28"/>
  <c r="P31" i="28"/>
  <c r="P42" i="28"/>
  <c r="P27" i="28"/>
  <c r="P22" i="28"/>
  <c r="P63" i="28"/>
  <c r="Q125" i="28"/>
  <c r="Q133" i="28"/>
  <c r="Q88" i="28"/>
  <c r="Q79" i="28"/>
  <c r="Q70" i="28"/>
  <c r="Q94" i="28"/>
  <c r="Q78" i="28"/>
  <c r="Q64" i="28"/>
  <c r="Q86" i="28"/>
  <c r="Q52" i="28"/>
  <c r="Q77" i="28"/>
  <c r="Q63" i="28"/>
  <c r="P76" i="28"/>
  <c r="Q87" i="28"/>
  <c r="Q120" i="28"/>
  <c r="Q136" i="28"/>
  <c r="O58" i="28"/>
  <c r="O65" i="28" s="1"/>
  <c r="O74" i="28" s="1"/>
  <c r="V55" i="28"/>
  <c r="P67" i="28"/>
  <c r="Q76" i="28"/>
  <c r="P89" i="28"/>
  <c r="Q106" i="28"/>
  <c r="P113" i="28"/>
  <c r="Q67" i="28"/>
  <c r="Q89" i="28"/>
  <c r="Q113" i="28"/>
  <c r="Q121" i="28"/>
  <c r="Q129" i="28"/>
  <c r="P77" i="28"/>
  <c r="P90" i="28"/>
  <c r="Q173" i="28"/>
  <c r="Q159" i="28"/>
  <c r="V143" i="28"/>
  <c r="O146" i="28"/>
  <c r="O180" i="28" s="1"/>
  <c r="Q62" i="28"/>
  <c r="Q69" i="28"/>
  <c r="Q80" i="28"/>
  <c r="E20" i="28"/>
  <c r="E19" i="28"/>
  <c r="E27" i="28"/>
  <c r="P71" i="28"/>
  <c r="Q117" i="28"/>
  <c r="AB247" i="28"/>
  <c r="Q41" i="28"/>
  <c r="AB153" i="28"/>
  <c r="AB160" i="28"/>
  <c r="AB242" i="28"/>
  <c r="AC247" i="28"/>
  <c r="AB265" i="28"/>
  <c r="AB308" i="28"/>
  <c r="AC315" i="28"/>
  <c r="D48" i="28"/>
  <c r="Q31" i="28"/>
  <c r="O42" i="28"/>
  <c r="AC132" i="28"/>
  <c r="AB146" i="28"/>
  <c r="AC153" i="28"/>
  <c r="AC160" i="28"/>
  <c r="AB167" i="28"/>
  <c r="AB238" i="28"/>
  <c r="AC253" i="28"/>
  <c r="AC265" i="28"/>
  <c r="AB272" i="28"/>
  <c r="AC294" i="28"/>
  <c r="AC308" i="28"/>
  <c r="E48" i="28"/>
  <c r="E54" i="28"/>
  <c r="Q18" i="28"/>
  <c r="Q22" i="28"/>
  <c r="AC146" i="28"/>
  <c r="AB154" i="28"/>
  <c r="AC167" i="28"/>
  <c r="AB234" i="28"/>
  <c r="AC238" i="28"/>
  <c r="AB243" i="28"/>
  <c r="AB248" i="28"/>
  <c r="AB260" i="28"/>
  <c r="AC272" i="28"/>
  <c r="AC302" i="28"/>
  <c r="AB316" i="28"/>
  <c r="AB323" i="28"/>
  <c r="AB138" i="28"/>
  <c r="AB315" i="28"/>
  <c r="AB253" i="28"/>
  <c r="Q27" i="28"/>
  <c r="Q42" i="28"/>
  <c r="AB133" i="28"/>
  <c r="AC140" i="28"/>
  <c r="AC154" i="28"/>
  <c r="AC234" i="28"/>
  <c r="AC243" i="28"/>
  <c r="AC248" i="28"/>
  <c r="AB254" i="28"/>
  <c r="AC260" i="28"/>
  <c r="AB266" i="28"/>
  <c r="AB295" i="28"/>
  <c r="AC316" i="28"/>
  <c r="AC323" i="28"/>
  <c r="AA172" i="28"/>
  <c r="AA220" i="28"/>
  <c r="AA212" i="28"/>
  <c r="AA171" i="28"/>
  <c r="AA183" i="28"/>
  <c r="AA192" i="28" s="1"/>
  <c r="AA216" i="28"/>
  <c r="AA208" i="28"/>
  <c r="AA200" i="28"/>
  <c r="AA177" i="28"/>
  <c r="AA193" i="28"/>
  <c r="AA188" i="28"/>
  <c r="AA184" i="28"/>
  <c r="AA180" i="28"/>
  <c r="AA187" i="28"/>
  <c r="AA178" i="28"/>
  <c r="AA204" i="28"/>
  <c r="AA222" i="28" s="1"/>
  <c r="AA221" i="28"/>
  <c r="AA217" i="28"/>
  <c r="AA213" i="28"/>
  <c r="AA209" i="28"/>
  <c r="AA205" i="28"/>
  <c r="AA201" i="28"/>
  <c r="AA197" i="28"/>
  <c r="AA179" i="28"/>
  <c r="AA170" i="28"/>
  <c r="AA185" i="28"/>
  <c r="AA199" i="28"/>
  <c r="AH119" i="28"/>
  <c r="AA122" i="28"/>
  <c r="AC193" i="28"/>
  <c r="AC188" i="28"/>
  <c r="AC184" i="28"/>
  <c r="AC180" i="28"/>
  <c r="AC221" i="28"/>
  <c r="AC217" i="28"/>
  <c r="AC213" i="28"/>
  <c r="AC209" i="28"/>
  <c r="AC205" i="28"/>
  <c r="AC201" i="28"/>
  <c r="AC197" i="28"/>
  <c r="AC216" i="28"/>
  <c r="AC208" i="28"/>
  <c r="AC191" i="28"/>
  <c r="AC170" i="28"/>
  <c r="AC220" i="28"/>
  <c r="AC212" i="28"/>
  <c r="AC204" i="28"/>
  <c r="AC222" i="28" s="1"/>
  <c r="AC200" i="28"/>
  <c r="AC196" i="28"/>
  <c r="AC187" i="28"/>
  <c r="AC183" i="28"/>
  <c r="AC192" i="28" s="1"/>
  <c r="AB185" i="28"/>
  <c r="AA194" i="28"/>
  <c r="AB199" i="28"/>
  <c r="AB206" i="28"/>
  <c r="AC185" i="28"/>
  <c r="AB194" i="28"/>
  <c r="AC199" i="28"/>
  <c r="AC206" i="28"/>
  <c r="AA219" i="28"/>
  <c r="AA231" i="28"/>
  <c r="AA274" i="28"/>
  <c r="AA266" i="28"/>
  <c r="AA254" i="28"/>
  <c r="AA275" i="28"/>
  <c r="AA271" i="28"/>
  <c r="AA267" i="28"/>
  <c r="AA263" i="28"/>
  <c r="AA259" i="28"/>
  <c r="AA255" i="28"/>
  <c r="AA251" i="28"/>
  <c r="AA247" i="28"/>
  <c r="AA243" i="28"/>
  <c r="AA262" i="28"/>
  <c r="AA242" i="28"/>
  <c r="AA229" i="28"/>
  <c r="AA270" i="28"/>
  <c r="AA250" i="28"/>
  <c r="AA228" i="28"/>
  <c r="AA236" i="28"/>
  <c r="AA258" i="28"/>
  <c r="AA246" i="28"/>
  <c r="AA239" i="28"/>
  <c r="AA237" i="28"/>
  <c r="AA256" i="28"/>
  <c r="AA261" i="28"/>
  <c r="AA272" i="28"/>
  <c r="AC194" i="28"/>
  <c r="AB219" i="28"/>
  <c r="AA232" i="28"/>
  <c r="AA241" i="28"/>
  <c r="AA83" i="28"/>
  <c r="AA106" i="28"/>
  <c r="AA186" i="28"/>
  <c r="AA207" i="28"/>
  <c r="AA214" i="28"/>
  <c r="AC219" i="28"/>
  <c r="AA233" i="28"/>
  <c r="AA191" i="28"/>
  <c r="AA238" i="28"/>
  <c r="AB113" i="28"/>
  <c r="AB109" i="28"/>
  <c r="AB105" i="28"/>
  <c r="AB101" i="28"/>
  <c r="AB97" i="28"/>
  <c r="AB93" i="28"/>
  <c r="AB89" i="28"/>
  <c r="AB85" i="28"/>
  <c r="AB72" i="28"/>
  <c r="AB62" i="28"/>
  <c r="AB75" i="28"/>
  <c r="AB84" i="28"/>
  <c r="AB78" i="28"/>
  <c r="AB112" i="28"/>
  <c r="AB108" i="28"/>
  <c r="AB104" i="28"/>
  <c r="AB100" i="28"/>
  <c r="AB96" i="28"/>
  <c r="AB92" i="28"/>
  <c r="AB88" i="28"/>
  <c r="AB81" i="28"/>
  <c r="AA215" i="28"/>
  <c r="AC72" i="28"/>
  <c r="AC62" i="28"/>
  <c r="AC74" i="28"/>
  <c r="AC75" i="28"/>
  <c r="AC111" i="28"/>
  <c r="AC78" i="28"/>
  <c r="AC112" i="28"/>
  <c r="AC108" i="28"/>
  <c r="AC104" i="28"/>
  <c r="AC100" i="28"/>
  <c r="AC96" i="28"/>
  <c r="AC92" i="28"/>
  <c r="AC88" i="28"/>
  <c r="AC81" i="28"/>
  <c r="AC84" i="28"/>
  <c r="AB76" i="28"/>
  <c r="AA80" i="28"/>
  <c r="AB90" i="28"/>
  <c r="AC95" i="28"/>
  <c r="AB107" i="28"/>
  <c r="AB114" i="28"/>
  <c r="AA196" i="28"/>
  <c r="AB215" i="28"/>
  <c r="AA224" i="28"/>
  <c r="AB186" i="28"/>
  <c r="AA195" i="28"/>
  <c r="AB207" i="28"/>
  <c r="AB214" i="28"/>
  <c r="AA234" i="28"/>
  <c r="AA181" i="28"/>
  <c r="AC186" i="28"/>
  <c r="AB195" i="28"/>
  <c r="AA202" i="28"/>
  <c r="AC207" i="28"/>
  <c r="AC214" i="28"/>
  <c r="AA252" i="28"/>
  <c r="AA257" i="28"/>
  <c r="AA268" i="28"/>
  <c r="AA273" i="28"/>
  <c r="AB181" i="28"/>
  <c r="AB202" i="28"/>
  <c r="AB95" i="28"/>
  <c r="AC181" i="28"/>
  <c r="AC202" i="28"/>
  <c r="AC76" i="28"/>
  <c r="AB80" i="28"/>
  <c r="AC90" i="28"/>
  <c r="AB102" i="28"/>
  <c r="AC107" i="28"/>
  <c r="AC114" i="28"/>
  <c r="AA182" i="28"/>
  <c r="AA189" i="28"/>
  <c r="AA203" i="28"/>
  <c r="AA210" i="28"/>
  <c r="AC215" i="28"/>
  <c r="AA235" i="28"/>
  <c r="AA248" i="28"/>
  <c r="AA253" i="28"/>
  <c r="AA264" i="28"/>
  <c r="AA269" i="28"/>
  <c r="AA14" i="28"/>
  <c r="AH11" i="28"/>
  <c r="AC195" i="28"/>
  <c r="AA76" i="28"/>
  <c r="AC80" i="28"/>
  <c r="AC85" i="28"/>
  <c r="AC102" i="28"/>
  <c r="AA173" i="28"/>
  <c r="AB182" i="28"/>
  <c r="AB189" i="28"/>
  <c r="AB203" i="28"/>
  <c r="AB187" i="28"/>
  <c r="AB193" i="28"/>
  <c r="AB188" i="28"/>
  <c r="AB184" i="28"/>
  <c r="AB180" i="28"/>
  <c r="AB220" i="28"/>
  <c r="AB212" i="28"/>
  <c r="AB200" i="28"/>
  <c r="AB191" i="28"/>
  <c r="AB221" i="28"/>
  <c r="AB217" i="28"/>
  <c r="AB213" i="28"/>
  <c r="AB209" i="28"/>
  <c r="AB205" i="28"/>
  <c r="AB201" i="28"/>
  <c r="AB197" i="28"/>
  <c r="AB216" i="28"/>
  <c r="AB208" i="28"/>
  <c r="AB204" i="28"/>
  <c r="AB222" i="28" s="1"/>
  <c r="AB196" i="28"/>
  <c r="AB170" i="28"/>
  <c r="AB183" i="28"/>
  <c r="AB192" i="28" s="1"/>
  <c r="AA206" i="28"/>
  <c r="AA284" i="28"/>
  <c r="AH281" i="28"/>
  <c r="AA91" i="28"/>
  <c r="AC97" i="28"/>
  <c r="AC182" i="28"/>
  <c r="AC189" i="28"/>
  <c r="AA198" i="28"/>
  <c r="AC203" i="28"/>
  <c r="AC210" i="28"/>
  <c r="AA225" i="28"/>
  <c r="AB32" i="28"/>
  <c r="AB48" i="28"/>
  <c r="AB60" i="28"/>
  <c r="AB127" i="28"/>
  <c r="AB131" i="28"/>
  <c r="AB135" i="28"/>
  <c r="AB139" i="28"/>
  <c r="AB143" i="28"/>
  <c r="AB147" i="28"/>
  <c r="AB151" i="28"/>
  <c r="AB289" i="28"/>
  <c r="AB293" i="28"/>
  <c r="AB297" i="28"/>
  <c r="AB301" i="28"/>
  <c r="AB305" i="28"/>
  <c r="AB309" i="28"/>
  <c r="AB313" i="28"/>
  <c r="AB317" i="28"/>
  <c r="AB321" i="28"/>
  <c r="AB325" i="28"/>
  <c r="AB329" i="28"/>
  <c r="AB29" i="28"/>
  <c r="AC32" i="28"/>
  <c r="AB45" i="28"/>
  <c r="AC48" i="28"/>
  <c r="AB52" i="28"/>
  <c r="AB56" i="28"/>
  <c r="AC60" i="28"/>
  <c r="AC127" i="28"/>
  <c r="AC131" i="28"/>
  <c r="AC135" i="28"/>
  <c r="AC139" i="28"/>
  <c r="AC143" i="28"/>
  <c r="AC147" i="28"/>
  <c r="AC151" i="28"/>
  <c r="AB156" i="28"/>
  <c r="AB239" i="28"/>
  <c r="AC242" i="28"/>
  <c r="AC246" i="28"/>
  <c r="AC250" i="28"/>
  <c r="AC254" i="28"/>
  <c r="AC258" i="28"/>
  <c r="AC262" i="28"/>
  <c r="AC266" i="28"/>
  <c r="AC270" i="28"/>
  <c r="AC274" i="28"/>
  <c r="AC289" i="28"/>
  <c r="AC293" i="28"/>
  <c r="AC297" i="28"/>
  <c r="AC301" i="28"/>
  <c r="AC305" i="28"/>
  <c r="AC309" i="28"/>
  <c r="AC313" i="28"/>
  <c r="AC317" i="28"/>
  <c r="AC321" i="28"/>
  <c r="AC325" i="28"/>
  <c r="AC239" i="28"/>
  <c r="AB23" i="28"/>
  <c r="AB39" i="28"/>
  <c r="AB161" i="28"/>
  <c r="AB165" i="28"/>
  <c r="AB20" i="28"/>
  <c r="AC23" i="28"/>
  <c r="AB128" i="28"/>
  <c r="AB132" i="28"/>
  <c r="AB136" i="28"/>
  <c r="AB140" i="28"/>
  <c r="AB144" i="28"/>
  <c r="AB148" i="28"/>
  <c r="AC161" i="28"/>
  <c r="AB251" i="28"/>
  <c r="AB255" i="28"/>
  <c r="AB259" i="28"/>
  <c r="AB263" i="28"/>
  <c r="AB267" i="28"/>
  <c r="AB271" i="28"/>
  <c r="AB290" i="28"/>
  <c r="AB294" i="28"/>
  <c r="AB298" i="28"/>
  <c r="AB302" i="28"/>
  <c r="AB306" i="28"/>
  <c r="AB310" i="28"/>
  <c r="AB314" i="28"/>
  <c r="AB318" i="28"/>
  <c r="AB322" i="28"/>
  <c r="P135" i="28"/>
  <c r="P131" i="28"/>
  <c r="P127" i="28"/>
  <c r="P123" i="28"/>
  <c r="P119" i="28"/>
  <c r="P115" i="28"/>
  <c r="P108" i="28"/>
  <c r="P136" i="28"/>
  <c r="P132" i="28"/>
  <c r="P128" i="28"/>
  <c r="P124" i="28"/>
  <c r="P120" i="28"/>
  <c r="P116" i="28"/>
  <c r="P106" i="28"/>
  <c r="P96" i="28"/>
  <c r="P109" i="28"/>
  <c r="P112" i="28"/>
  <c r="O110" i="28"/>
  <c r="O114" i="28"/>
  <c r="O125" i="28"/>
  <c r="O130" i="28"/>
  <c r="O147" i="28"/>
  <c r="Q160" i="28"/>
  <c r="Q177" i="28"/>
  <c r="P110" i="28"/>
  <c r="P114" i="28"/>
  <c r="P125" i="28"/>
  <c r="P130" i="28"/>
  <c r="Q155" i="28"/>
  <c r="Q172" i="28"/>
  <c r="O10" i="28"/>
  <c r="Q167" i="28"/>
  <c r="O11" i="28"/>
  <c r="O32" i="28"/>
  <c r="O41" i="28"/>
  <c r="O149" i="28"/>
  <c r="P161" i="28"/>
  <c r="Q179" i="28"/>
  <c r="O20" i="28"/>
  <c r="O24" i="28"/>
  <c r="O121" i="28"/>
  <c r="O126" i="28"/>
  <c r="P156" i="28"/>
  <c r="Q161" i="28"/>
  <c r="P173" i="28"/>
  <c r="P33" i="28"/>
  <c r="P26" i="28"/>
  <c r="P38" i="28"/>
  <c r="P29" i="28"/>
  <c r="P43" i="28"/>
  <c r="P45" i="28"/>
  <c r="P30" i="28"/>
  <c r="P50" i="28"/>
  <c r="P34" i="28"/>
  <c r="P39" i="28"/>
  <c r="P20" i="28"/>
  <c r="P24" i="28"/>
  <c r="P121" i="28"/>
  <c r="P126" i="28"/>
  <c r="P137" i="28"/>
  <c r="Q156" i="28"/>
  <c r="O174" i="28"/>
  <c r="O170" i="28"/>
  <c r="O142" i="28"/>
  <c r="O153" i="28"/>
  <c r="P178" i="28"/>
  <c r="P174" i="28"/>
  <c r="P170" i="28"/>
  <c r="P166" i="28"/>
  <c r="P162" i="28"/>
  <c r="P158" i="28"/>
  <c r="P154" i="28"/>
  <c r="P150" i="28"/>
  <c r="P140" i="28"/>
  <c r="P179" i="28"/>
  <c r="P175" i="28"/>
  <c r="P171" i="28"/>
  <c r="P167" i="28"/>
  <c r="P163" i="28"/>
  <c r="P159" i="28"/>
  <c r="P155" i="28"/>
  <c r="P151" i="28"/>
  <c r="P153" i="28"/>
  <c r="Q140" i="28"/>
  <c r="Q178" i="28"/>
  <c r="Q174" i="28"/>
  <c r="Q170" i="28"/>
  <c r="Q166" i="28"/>
  <c r="Q162" i="28"/>
  <c r="Q158" i="28"/>
  <c r="Q154" i="28"/>
  <c r="Q150" i="28"/>
  <c r="Q153" i="28"/>
  <c r="P165" i="28"/>
  <c r="O177" i="28"/>
  <c r="O103" i="28"/>
  <c r="O131" i="28"/>
  <c r="O127" i="28"/>
  <c r="O123" i="28"/>
  <c r="O119" i="28"/>
  <c r="O115" i="28"/>
  <c r="O132" i="28"/>
  <c r="O128" i="28"/>
  <c r="O124" i="28"/>
  <c r="O120" i="28"/>
  <c r="O116" i="28"/>
  <c r="O106" i="28"/>
  <c r="O96" i="28"/>
  <c r="O109" i="28"/>
  <c r="O105" i="28"/>
  <c r="O112" i="28"/>
  <c r="O104" i="28"/>
  <c r="P160" i="28"/>
  <c r="Q165" i="28"/>
  <c r="P177" i="28"/>
  <c r="P172" i="28"/>
  <c r="O107" i="28"/>
  <c r="P111" i="28"/>
  <c r="Q151" i="28"/>
  <c r="Q168" i="28"/>
  <c r="P180" i="28"/>
  <c r="O44" i="28"/>
  <c r="O23" i="28"/>
  <c r="O33" i="28"/>
  <c r="O26" i="28"/>
  <c r="O13" i="28"/>
  <c r="O38" i="28"/>
  <c r="O29" i="28"/>
  <c r="O12" i="28"/>
  <c r="O40" i="28"/>
  <c r="O27" i="28"/>
  <c r="O15" i="28"/>
  <c r="O47" i="28" s="1"/>
  <c r="O45" i="28"/>
  <c r="O30" i="28"/>
  <c r="O50" i="28"/>
  <c r="O34" i="28"/>
  <c r="O21" i="28"/>
  <c r="O35" i="28"/>
  <c r="P107" i="28"/>
  <c r="O138" i="28"/>
  <c r="Q163" i="28"/>
  <c r="Q180" i="28"/>
  <c r="O16" i="28"/>
  <c r="O117" i="28"/>
  <c r="O122" i="28"/>
  <c r="O133" i="28"/>
  <c r="P138" i="28"/>
  <c r="P157" i="28"/>
  <c r="Q175" i="28"/>
  <c r="O17" i="28"/>
  <c r="O25" i="28"/>
  <c r="O43" i="28"/>
  <c r="O97" i="28"/>
  <c r="P117" i="28"/>
  <c r="P122" i="28"/>
  <c r="P133" i="28"/>
  <c r="P152" i="28"/>
  <c r="Q157" i="28"/>
  <c r="P169" i="28"/>
  <c r="O18" i="28"/>
  <c r="O36" i="28"/>
  <c r="O98" i="28"/>
  <c r="Q152" i="28"/>
  <c r="P164" i="28"/>
  <c r="Q169" i="28"/>
  <c r="P18" i="28"/>
  <c r="P36" i="28"/>
  <c r="O99" i="28"/>
  <c r="O108" i="28"/>
  <c r="O113" i="28"/>
  <c r="Q164" i="28"/>
  <c r="P176" i="28"/>
  <c r="Q23" i="28"/>
  <c r="Q44" i="28"/>
  <c r="Q20" i="28"/>
  <c r="Q39" i="28"/>
  <c r="P84" i="28"/>
  <c r="Q112" i="28"/>
  <c r="Q34" i="28"/>
  <c r="Q50" i="28"/>
  <c r="P65" i="28"/>
  <c r="P74" i="28" s="1"/>
  <c r="P69" i="28"/>
  <c r="P79" i="28"/>
  <c r="Q84" i="28"/>
  <c r="Q109" i="28"/>
  <c r="Q111" i="28"/>
  <c r="Q43" i="28"/>
  <c r="P72" i="28"/>
  <c r="P88" i="28"/>
  <c r="Q29" i="28"/>
  <c r="P64" i="28"/>
  <c r="P68" i="28"/>
  <c r="Q72" i="28"/>
  <c r="D23" i="28"/>
  <c r="D20" i="28"/>
  <c r="E23" i="28"/>
  <c r="C40" i="28"/>
  <c r="D58" i="28"/>
  <c r="D27" i="28"/>
  <c r="D46" i="28"/>
  <c r="D50" i="28"/>
  <c r="O176" i="28" l="1"/>
  <c r="O155" i="28"/>
  <c r="O79" i="28"/>
  <c r="O169" i="28"/>
  <c r="O152" i="28"/>
  <c r="O150" i="28"/>
  <c r="O160" i="28"/>
  <c r="O168" i="28"/>
  <c r="O140" i="28"/>
  <c r="O171" i="28"/>
  <c r="O154" i="28"/>
  <c r="C27" i="28"/>
  <c r="C23" i="28"/>
  <c r="O157" i="28"/>
  <c r="O159" i="28"/>
  <c r="O172" i="28"/>
  <c r="O164" i="28"/>
  <c r="O165" i="28"/>
  <c r="O158" i="28"/>
  <c r="O173" i="28"/>
  <c r="AA62" i="28"/>
  <c r="O143" i="28"/>
  <c r="O151" i="28"/>
  <c r="O167" i="28"/>
  <c r="O145" i="28"/>
  <c r="O162" i="28"/>
  <c r="AA101" i="28"/>
  <c r="O178" i="28"/>
  <c r="O141" i="28"/>
  <c r="O161" i="28"/>
  <c r="O163" i="28"/>
  <c r="O175" i="28"/>
  <c r="O179" i="28"/>
  <c r="O166" i="28"/>
  <c r="O156" i="28"/>
  <c r="AA88" i="28"/>
  <c r="C447" i="22"/>
  <c r="C356" i="22"/>
  <c r="C458" i="22"/>
  <c r="C452" i="22"/>
  <c r="C212" i="22"/>
  <c r="C456" i="22"/>
  <c r="C218" i="22"/>
  <c r="C232" i="22"/>
  <c r="C457" i="22"/>
  <c r="C548" i="18"/>
  <c r="C496" i="18"/>
  <c r="C475" i="18"/>
  <c r="D500" i="18"/>
  <c r="C196" i="18"/>
  <c r="C219" i="22"/>
  <c r="C214" i="22"/>
  <c r="C226" i="22"/>
  <c r="C220" i="22"/>
  <c r="C224" i="22"/>
  <c r="C240" i="22"/>
  <c r="C270" i="22"/>
  <c r="C444" i="22"/>
  <c r="C221" i="22"/>
  <c r="C203" i="22"/>
  <c r="C215" i="22"/>
  <c r="C216" i="22"/>
  <c r="C225" i="22" s="1"/>
  <c r="C217" i="22"/>
  <c r="C262" i="22"/>
  <c r="C445" i="22"/>
  <c r="C461" i="22"/>
  <c r="C222" i="22"/>
  <c r="C227" i="22"/>
  <c r="C206" i="22"/>
  <c r="C207" i="22"/>
  <c r="C213" i="22"/>
  <c r="C208" i="22"/>
  <c r="C263" i="22"/>
  <c r="C446" i="22"/>
  <c r="C174" i="22"/>
  <c r="C223" i="22"/>
  <c r="C451" i="22"/>
  <c r="C205" i="22"/>
  <c r="C210" i="22"/>
  <c r="C211" i="22"/>
  <c r="C448" i="22"/>
  <c r="C231" i="22"/>
  <c r="C236" i="22"/>
  <c r="C248" i="22"/>
  <c r="C253" i="22"/>
  <c r="C327" i="22"/>
  <c r="C237" i="22"/>
  <c r="C229" i="22"/>
  <c r="C250" i="22"/>
  <c r="C168" i="22"/>
  <c r="C233" i="22"/>
  <c r="C239" i="22"/>
  <c r="C556" i="18"/>
  <c r="C578" i="18"/>
  <c r="C466" i="18"/>
  <c r="C563" i="18"/>
  <c r="C566" i="18"/>
  <c r="C467" i="18"/>
  <c r="C574" i="18"/>
  <c r="C567" i="18"/>
  <c r="C562" i="18"/>
  <c r="C463" i="18"/>
  <c r="C571" i="18"/>
  <c r="C568" i="18"/>
  <c r="C580" i="18"/>
  <c r="C549" i="18"/>
  <c r="C477" i="18"/>
  <c r="C497" i="18"/>
  <c r="C551" i="18"/>
  <c r="C561" i="18"/>
  <c r="C576" i="18"/>
  <c r="C473" i="18"/>
  <c r="C557" i="18"/>
  <c r="C471" i="18"/>
  <c r="C573" i="18"/>
  <c r="C226" i="18"/>
  <c r="C202" i="18"/>
  <c r="C204" i="18"/>
  <c r="C207" i="18"/>
  <c r="C486" i="18"/>
  <c r="C484" i="18"/>
  <c r="C213" i="18"/>
  <c r="C223" i="18"/>
  <c r="C470" i="18"/>
  <c r="C479" i="18"/>
  <c r="C211" i="18"/>
  <c r="C227" i="18"/>
  <c r="C480" i="18"/>
  <c r="C483" i="18"/>
  <c r="C493" i="18"/>
  <c r="C487" i="18"/>
  <c r="C505" i="18"/>
  <c r="C461" i="18"/>
  <c r="C491" i="18"/>
  <c r="C520" i="18"/>
  <c r="C476" i="18"/>
  <c r="C495" i="18"/>
  <c r="C221" i="18"/>
  <c r="C198" i="18"/>
  <c r="C532" i="18"/>
  <c r="C482" i="18"/>
  <c r="C500" i="18" s="1"/>
  <c r="C459" i="18"/>
  <c r="C498" i="18"/>
  <c r="C506" i="18"/>
  <c r="C492" i="18"/>
  <c r="C488" i="18"/>
  <c r="C472" i="18"/>
  <c r="C468" i="18"/>
  <c r="C524" i="18"/>
  <c r="C458" i="18"/>
  <c r="C460" i="18"/>
  <c r="C523" i="18"/>
  <c r="C462" i="18"/>
  <c r="C469" i="18"/>
  <c r="C489" i="18"/>
  <c r="C542" i="18"/>
  <c r="C485" i="18"/>
  <c r="C465" i="18"/>
  <c r="C490" i="18"/>
  <c r="C205" i="18"/>
  <c r="C474" i="18"/>
  <c r="C478" i="18"/>
  <c r="C481" i="18"/>
  <c r="C234" i="18"/>
  <c r="C585" i="18"/>
  <c r="C586" i="18"/>
  <c r="C565" i="18"/>
  <c r="D324" i="18"/>
  <c r="C558" i="18"/>
  <c r="C575" i="18"/>
  <c r="C569" i="18"/>
  <c r="C579" i="18"/>
  <c r="C559" i="18"/>
  <c r="C546" i="18"/>
  <c r="C583" i="18"/>
  <c r="C554" i="18"/>
  <c r="C564" i="18"/>
  <c r="C550" i="18"/>
  <c r="C581" i="18"/>
  <c r="C577" i="18"/>
  <c r="E280" i="18"/>
  <c r="C555" i="18"/>
  <c r="C570" i="18"/>
  <c r="C588" i="18" s="1"/>
  <c r="C212" i="18"/>
  <c r="C547" i="18"/>
  <c r="C582" i="18"/>
  <c r="C584" i="18"/>
  <c r="C217" i="18"/>
  <c r="C195" i="18"/>
  <c r="C231" i="18"/>
  <c r="C365" i="18"/>
  <c r="C264" i="18"/>
  <c r="C222" i="18"/>
  <c r="C358" i="18"/>
  <c r="C302" i="18"/>
  <c r="C328" i="18"/>
  <c r="C300" i="18"/>
  <c r="C272" i="18"/>
  <c r="C320" i="18"/>
  <c r="C206" i="18"/>
  <c r="C356" i="18"/>
  <c r="C247" i="18"/>
  <c r="C256" i="18"/>
  <c r="C225" i="18"/>
  <c r="C326" i="18"/>
  <c r="D588" i="18"/>
  <c r="C246" i="18"/>
  <c r="C210" i="18"/>
  <c r="C349" i="18"/>
  <c r="C194" i="18"/>
  <c r="C336" i="18"/>
  <c r="C251" i="18"/>
  <c r="C201" i="18"/>
  <c r="C572" i="18"/>
  <c r="C560" i="18"/>
  <c r="C308" i="18"/>
  <c r="C203" i="18"/>
  <c r="C340" i="18"/>
  <c r="C255" i="18"/>
  <c r="C220" i="18"/>
  <c r="C331" i="18"/>
  <c r="C360" i="18"/>
  <c r="C216" i="18"/>
  <c r="C329" i="18"/>
  <c r="C245" i="18"/>
  <c r="C208" i="18"/>
  <c r="C259" i="18"/>
  <c r="C230" i="18"/>
  <c r="C343" i="18"/>
  <c r="C218" i="18"/>
  <c r="C236" i="18" s="1"/>
  <c r="C455" i="22"/>
  <c r="C380" i="22"/>
  <c r="C238" i="22"/>
  <c r="C243" i="22"/>
  <c r="C244" i="22"/>
  <c r="C234" i="22"/>
  <c r="C249" i="22"/>
  <c r="C268" i="22"/>
  <c r="C277" i="22" s="1"/>
  <c r="C274" i="22"/>
  <c r="C265" i="22"/>
  <c r="C273" i="22"/>
  <c r="C264" i="22"/>
  <c r="C257" i="22"/>
  <c r="C256" i="22"/>
  <c r="C279" i="22"/>
  <c r="C278" i="22"/>
  <c r="C406" i="22"/>
  <c r="C153" i="22"/>
  <c r="C275" i="22"/>
  <c r="C441" i="22"/>
  <c r="C171" i="22"/>
  <c r="C383" i="22"/>
  <c r="C309" i="22"/>
  <c r="C308" i="22"/>
  <c r="C318" i="22"/>
  <c r="C323" i="22"/>
  <c r="C312" i="22"/>
  <c r="C322" i="22"/>
  <c r="C319" i="22"/>
  <c r="C317" i="22"/>
  <c r="C311" i="22"/>
  <c r="C307" i="22"/>
  <c r="C364" i="22"/>
  <c r="C366" i="22"/>
  <c r="C400" i="22"/>
  <c r="C163" i="22"/>
  <c r="C321" i="22"/>
  <c r="C367" i="22"/>
  <c r="C375" i="22"/>
  <c r="C368" i="22"/>
  <c r="C328" i="22"/>
  <c r="C266" i="22"/>
  <c r="C241" i="22"/>
  <c r="C369" i="22"/>
  <c r="C370" i="22"/>
  <c r="C397" i="22"/>
  <c r="C402" i="22"/>
  <c r="C392" i="22"/>
  <c r="C390" i="22"/>
  <c r="C386" i="22"/>
  <c r="C389" i="22"/>
  <c r="C399" i="22"/>
  <c r="C404" i="22"/>
  <c r="C398" i="22"/>
  <c r="C407" i="22" s="1"/>
  <c r="C394" i="22"/>
  <c r="C409" i="22"/>
  <c r="C408" i="22"/>
  <c r="C393" i="22"/>
  <c r="C403" i="22"/>
  <c r="C167" i="22"/>
  <c r="C155" i="22"/>
  <c r="C154" i="22"/>
  <c r="C170" i="22"/>
  <c r="C382" i="22"/>
  <c r="C161" i="22"/>
  <c r="C151" i="22"/>
  <c r="C453" i="22"/>
  <c r="C437" i="22"/>
  <c r="C385" i="22"/>
  <c r="C320" i="22"/>
  <c r="C329" i="22" s="1"/>
  <c r="C166" i="22"/>
  <c r="C164" i="22"/>
  <c r="C173" i="22" s="1"/>
  <c r="C401" i="22"/>
  <c r="C314" i="22"/>
  <c r="C255" i="22"/>
  <c r="C439" i="22"/>
  <c r="C252" i="22"/>
  <c r="C160" i="22"/>
  <c r="C373" i="22"/>
  <c r="C325" i="22"/>
  <c r="C172" i="22"/>
  <c r="C315" i="22"/>
  <c r="C454" i="22"/>
  <c r="C378" i="22"/>
  <c r="C338" i="22"/>
  <c r="C349" i="22"/>
  <c r="C337" i="22"/>
  <c r="C334" i="22"/>
  <c r="C350" i="22"/>
  <c r="C346" i="22"/>
  <c r="C355" i="22" s="1"/>
  <c r="C354" i="22"/>
  <c r="C352" i="22"/>
  <c r="C351" i="22"/>
  <c r="C333" i="22"/>
  <c r="C344" i="22"/>
  <c r="C341" i="22"/>
  <c r="C347" i="22"/>
  <c r="C357" i="22"/>
  <c r="C343" i="22"/>
  <c r="C342" i="22"/>
  <c r="C353" i="22"/>
  <c r="C340" i="22"/>
  <c r="C159" i="22"/>
  <c r="C326" i="22"/>
  <c r="C377" i="22"/>
  <c r="C376" i="22"/>
  <c r="C438" i="22"/>
  <c r="C169" i="22"/>
  <c r="C388" i="22"/>
  <c r="C310" i="22"/>
  <c r="C259" i="22"/>
  <c r="C440" i="22"/>
  <c r="C242" i="22"/>
  <c r="C251" i="22" s="1"/>
  <c r="C165" i="22"/>
  <c r="C374" i="22"/>
  <c r="C405" i="22"/>
  <c r="C267" i="22"/>
  <c r="C449" i="22"/>
  <c r="C247" i="22"/>
  <c r="C175" i="22"/>
  <c r="C360" i="22"/>
  <c r="C345" i="22"/>
  <c r="C372" i="22"/>
  <c r="C381" i="22" s="1"/>
  <c r="C387" i="22"/>
  <c r="C271" i="22"/>
  <c r="C330" i="22"/>
  <c r="C335" i="22"/>
  <c r="C269" i="22"/>
  <c r="C260" i="22"/>
  <c r="C162" i="22"/>
  <c r="C442" i="22"/>
  <c r="C230" i="22"/>
  <c r="C156" i="22"/>
  <c r="C361" i="22"/>
  <c r="C371" i="22"/>
  <c r="C331" i="22"/>
  <c r="C395" i="22"/>
  <c r="C359" i="22"/>
  <c r="C276" i="22"/>
  <c r="C324" i="22"/>
  <c r="C336" i="22"/>
  <c r="C272" i="22"/>
  <c r="C450" i="22"/>
  <c r="C459" i="22" s="1"/>
  <c r="C245" i="22"/>
  <c r="C379" i="22"/>
  <c r="C158" i="22"/>
  <c r="C539" i="18"/>
  <c r="C530" i="18"/>
  <c r="C510" i="18"/>
  <c r="C333" i="18"/>
  <c r="C338" i="18"/>
  <c r="C275" i="18"/>
  <c r="C519" i="18"/>
  <c r="C346" i="18"/>
  <c r="C350" i="18"/>
  <c r="C368" i="18" s="1"/>
  <c r="C267" i="18"/>
  <c r="C525" i="18"/>
  <c r="C541" i="18"/>
  <c r="C361" i="18"/>
  <c r="C252" i="18"/>
  <c r="C271" i="18"/>
  <c r="C357" i="18"/>
  <c r="C268" i="18"/>
  <c r="C536" i="18"/>
  <c r="C529" i="18"/>
  <c r="C345" i="18"/>
  <c r="C334" i="18"/>
  <c r="C238" i="18"/>
  <c r="C258" i="18"/>
  <c r="C516" i="18"/>
  <c r="C511" i="18"/>
  <c r="C364" i="18"/>
  <c r="C335" i="18"/>
  <c r="C254" i="18"/>
  <c r="C248" i="18"/>
  <c r="C344" i="18"/>
  <c r="C504" i="18"/>
  <c r="C526" i="18"/>
  <c r="C544" i="18" s="1"/>
  <c r="C352" i="18"/>
  <c r="C347" i="18"/>
  <c r="C249" i="18"/>
  <c r="C257" i="18"/>
  <c r="E191" i="18"/>
  <c r="C341" i="18"/>
  <c r="C228" i="18"/>
  <c r="C199" i="18"/>
  <c r="C503" i="18"/>
  <c r="C533" i="18"/>
  <c r="C337" i="18"/>
  <c r="C351" i="18"/>
  <c r="C266" i="18"/>
  <c r="C229" i="18"/>
  <c r="C214" i="18"/>
  <c r="C339" i="18"/>
  <c r="C507" i="18"/>
  <c r="C537" i="18"/>
  <c r="C348" i="18"/>
  <c r="C355" i="18"/>
  <c r="E499" i="18"/>
  <c r="C276" i="18"/>
  <c r="C209" i="18"/>
  <c r="C224" i="18"/>
  <c r="C327" i="18"/>
  <c r="C342" i="18"/>
  <c r="C514" i="18"/>
  <c r="C215" i="18"/>
  <c r="C518" i="18"/>
  <c r="C502" i="18"/>
  <c r="C353" i="18"/>
  <c r="C359" i="18"/>
  <c r="C253" i="18"/>
  <c r="C232" i="18"/>
  <c r="C362" i="18"/>
  <c r="C509" i="18"/>
  <c r="C263" i="18"/>
  <c r="C273" i="18"/>
  <c r="C219" i="18"/>
  <c r="C531" i="18"/>
  <c r="C366" i="18"/>
  <c r="C363" i="18"/>
  <c r="C197" i="18"/>
  <c r="C330" i="18"/>
  <c r="C284" i="18"/>
  <c r="D412" i="18"/>
  <c r="D411" i="18"/>
  <c r="C298" i="18"/>
  <c r="C146" i="18"/>
  <c r="C139" i="18"/>
  <c r="C309" i="18"/>
  <c r="C140" i="18"/>
  <c r="C119" i="18"/>
  <c r="C285" i="18"/>
  <c r="C314" i="18"/>
  <c r="C134" i="18"/>
  <c r="C112" i="18"/>
  <c r="C142" i="18"/>
  <c r="C138" i="18"/>
  <c r="C135" i="18"/>
  <c r="C131" i="18"/>
  <c r="C113" i="18"/>
  <c r="C111" i="18"/>
  <c r="C141" i="18"/>
  <c r="C150" i="18"/>
  <c r="C145" i="18"/>
  <c r="C115" i="18"/>
  <c r="C126" i="18"/>
  <c r="C122" i="18"/>
  <c r="C114" i="18"/>
  <c r="C130" i="18"/>
  <c r="C144" i="18"/>
  <c r="C129" i="18"/>
  <c r="C125" i="18"/>
  <c r="C121" i="18"/>
  <c r="C124" i="18"/>
  <c r="C143" i="18"/>
  <c r="C117" i="18"/>
  <c r="C147" i="18" s="1"/>
  <c r="C128" i="18"/>
  <c r="C118" i="18"/>
  <c r="C137" i="18"/>
  <c r="C307" i="18"/>
  <c r="C110" i="18"/>
  <c r="C322" i="18"/>
  <c r="C311" i="18"/>
  <c r="E324" i="18"/>
  <c r="E323" i="18"/>
  <c r="C120" i="18"/>
  <c r="C315" i="18"/>
  <c r="C136" i="18"/>
  <c r="C321" i="18"/>
  <c r="C318" i="18"/>
  <c r="C291" i="18"/>
  <c r="C319" i="18"/>
  <c r="C133" i="18"/>
  <c r="C312" i="18"/>
  <c r="C292" i="18"/>
  <c r="C283" i="18"/>
  <c r="C287" i="18"/>
  <c r="C304" i="18"/>
  <c r="C282" i="18"/>
  <c r="C296" i="18"/>
  <c r="C286" i="18"/>
  <c r="C294" i="18"/>
  <c r="C301" i="18"/>
  <c r="C316" i="18"/>
  <c r="C305" i="18"/>
  <c r="C289" i="18"/>
  <c r="C297" i="18"/>
  <c r="C295" i="18"/>
  <c r="C517" i="18"/>
  <c r="C538" i="18"/>
  <c r="C515" i="18"/>
  <c r="C527" i="18"/>
  <c r="C521" i="18"/>
  <c r="C528" i="18"/>
  <c r="C522" i="18"/>
  <c r="C513" i="18"/>
  <c r="C535" i="18"/>
  <c r="C534" i="18"/>
  <c r="C540" i="18"/>
  <c r="C242" i="18"/>
  <c r="C261" i="18"/>
  <c r="C269" i="18"/>
  <c r="C241" i="18"/>
  <c r="C240" i="18"/>
  <c r="C274" i="18"/>
  <c r="C250" i="18"/>
  <c r="C239" i="18"/>
  <c r="C260" i="18"/>
  <c r="C278" i="18"/>
  <c r="C265" i="18"/>
  <c r="C270" i="18"/>
  <c r="C277" i="18"/>
  <c r="C243" i="18"/>
  <c r="C293" i="18"/>
  <c r="C313" i="18"/>
  <c r="C310" i="18"/>
  <c r="C299" i="18"/>
  <c r="C306" i="18"/>
  <c r="C324" i="18" s="1"/>
  <c r="C132" i="18"/>
  <c r="C127" i="18"/>
  <c r="C317" i="18"/>
  <c r="C290" i="18"/>
  <c r="D455" i="18"/>
  <c r="D456" i="18"/>
  <c r="E368" i="18"/>
  <c r="E367" i="18"/>
  <c r="E456" i="18"/>
  <c r="E455" i="18"/>
  <c r="D192" i="18"/>
  <c r="D191" i="18"/>
  <c r="D236" i="18"/>
  <c r="D235" i="18"/>
  <c r="C412" i="18"/>
  <c r="C411" i="18"/>
  <c r="D543" i="18"/>
  <c r="D544" i="18"/>
  <c r="D368" i="18"/>
  <c r="D367" i="18"/>
  <c r="C161" i="18"/>
  <c r="C152" i="18"/>
  <c r="C187" i="18"/>
  <c r="C183" i="18"/>
  <c r="C179" i="18"/>
  <c r="C175" i="18"/>
  <c r="C171" i="18"/>
  <c r="C169" i="18"/>
  <c r="C165" i="18"/>
  <c r="C160" i="18"/>
  <c r="C189" i="18"/>
  <c r="C182" i="18"/>
  <c r="C172" i="18"/>
  <c r="C168" i="18"/>
  <c r="C163" i="18"/>
  <c r="C154" i="18"/>
  <c r="C188" i="18"/>
  <c r="C153" i="18"/>
  <c r="C155" i="18"/>
  <c r="C177" i="18"/>
  <c r="C186" i="18"/>
  <c r="C181" i="18"/>
  <c r="C176" i="18"/>
  <c r="C170" i="18"/>
  <c r="C167" i="18"/>
  <c r="C162" i="18"/>
  <c r="C180" i="18"/>
  <c r="C173" i="18"/>
  <c r="C159" i="18"/>
  <c r="C178" i="18"/>
  <c r="C164" i="18"/>
  <c r="C185" i="18"/>
  <c r="C190" i="18"/>
  <c r="C166" i="18"/>
  <c r="C157" i="18"/>
  <c r="C184" i="18"/>
  <c r="C156" i="18"/>
  <c r="C174" i="18"/>
  <c r="E543" i="18"/>
  <c r="E544" i="18"/>
  <c r="E236" i="18"/>
  <c r="E235" i="18"/>
  <c r="C453" i="18"/>
  <c r="C417" i="18"/>
  <c r="C448" i="18"/>
  <c r="C444" i="18"/>
  <c r="C416" i="18"/>
  <c r="C452" i="18"/>
  <c r="C440" i="18"/>
  <c r="C432" i="18"/>
  <c r="C428" i="18"/>
  <c r="C424" i="18"/>
  <c r="C415" i="18"/>
  <c r="C430" i="18"/>
  <c r="C449" i="18"/>
  <c r="C439" i="18"/>
  <c r="C425" i="18"/>
  <c r="C414" i="18"/>
  <c r="C438" i="18"/>
  <c r="C433" i="18"/>
  <c r="C427" i="18"/>
  <c r="C418" i="18"/>
  <c r="C450" i="18"/>
  <c r="C443" i="18"/>
  <c r="C419" i="18"/>
  <c r="C437" i="18"/>
  <c r="C431" i="18"/>
  <c r="C436" i="18"/>
  <c r="C429" i="18"/>
  <c r="C447" i="18"/>
  <c r="C454" i="18"/>
  <c r="C422" i="18"/>
  <c r="C423" i="18"/>
  <c r="C445" i="18"/>
  <c r="C442" i="18"/>
  <c r="C435" i="18"/>
  <c r="C451" i="18"/>
  <c r="C421" i="18"/>
  <c r="C434" i="18"/>
  <c r="C441" i="18"/>
  <c r="C426" i="18"/>
  <c r="C446" i="18"/>
  <c r="D280" i="18"/>
  <c r="D279" i="18"/>
  <c r="E588" i="18"/>
  <c r="E587" i="18"/>
  <c r="C280" i="18"/>
  <c r="C279" i="18"/>
  <c r="C197" i="22"/>
  <c r="C193" i="22"/>
  <c r="C189" i="22"/>
  <c r="C201" i="22"/>
  <c r="C196" i="22"/>
  <c r="C191" i="22"/>
  <c r="C186" i="22"/>
  <c r="C185" i="22"/>
  <c r="C181" i="22"/>
  <c r="C200" i="22"/>
  <c r="C180" i="22"/>
  <c r="C194" i="22"/>
  <c r="C179" i="22"/>
  <c r="C178" i="22"/>
  <c r="C177" i="22"/>
  <c r="C195" i="22"/>
  <c r="C187" i="22"/>
  <c r="C184" i="22"/>
  <c r="C192" i="22"/>
  <c r="C182" i="22"/>
  <c r="C190" i="22"/>
  <c r="C199" i="22" s="1"/>
  <c r="C188" i="22"/>
  <c r="C198" i="22"/>
  <c r="C101" i="22"/>
  <c r="C118" i="22"/>
  <c r="C119" i="22"/>
  <c r="C110" i="22"/>
  <c r="C100" i="22"/>
  <c r="C114" i="22"/>
  <c r="C122" i="22"/>
  <c r="C116" i="22"/>
  <c r="C104" i="22"/>
  <c r="C111" i="22"/>
  <c r="C103" i="22"/>
  <c r="C102" i="22"/>
  <c r="C123" i="22"/>
  <c r="C106" i="22"/>
  <c r="C120" i="22"/>
  <c r="C99" i="22"/>
  <c r="C117" i="22"/>
  <c r="C109" i="22"/>
  <c r="C115" i="22"/>
  <c r="C107" i="22"/>
  <c r="C113" i="22"/>
  <c r="C112" i="22"/>
  <c r="C121" i="22" s="1"/>
  <c r="C108" i="22"/>
  <c r="C429" i="22"/>
  <c r="C425" i="22"/>
  <c r="C421" i="22"/>
  <c r="C411" i="22"/>
  <c r="C435" i="22"/>
  <c r="C422" i="22"/>
  <c r="C428" i="22"/>
  <c r="C414" i="22"/>
  <c r="C423" i="22"/>
  <c r="C413" i="22"/>
  <c r="C426" i="22"/>
  <c r="C431" i="22"/>
  <c r="C416" i="22"/>
  <c r="C430" i="22"/>
  <c r="C415" i="22"/>
  <c r="C424" i="22"/>
  <c r="C433" i="22" s="1"/>
  <c r="C412" i="22"/>
  <c r="C434" i="22"/>
  <c r="C432" i="22"/>
  <c r="C419" i="22"/>
  <c r="C420" i="22"/>
  <c r="C418" i="22"/>
  <c r="C427" i="22"/>
  <c r="C290" i="22"/>
  <c r="C281" i="22"/>
  <c r="C304" i="22"/>
  <c r="C291" i="22"/>
  <c r="C305" i="22"/>
  <c r="C299" i="22"/>
  <c r="C294" i="22"/>
  <c r="C303" i="22" s="1"/>
  <c r="C286" i="22"/>
  <c r="C285" i="22"/>
  <c r="C298" i="22"/>
  <c r="C293" i="22"/>
  <c r="C289" i="22"/>
  <c r="C301" i="22"/>
  <c r="C296" i="22"/>
  <c r="C288" i="22"/>
  <c r="C283" i="22"/>
  <c r="C282" i="22"/>
  <c r="C292" i="22"/>
  <c r="C302" i="22"/>
  <c r="C295" i="22"/>
  <c r="C300" i="22"/>
  <c r="C284" i="22"/>
  <c r="C297" i="22"/>
  <c r="AA105" i="28"/>
  <c r="AA107" i="28"/>
  <c r="AA79" i="28"/>
  <c r="AA109" i="28"/>
  <c r="AA90" i="28"/>
  <c r="AA113" i="28"/>
  <c r="AA69" i="28"/>
  <c r="O144" i="28"/>
  <c r="O148" i="28"/>
  <c r="AA81" i="28"/>
  <c r="AA100" i="28"/>
  <c r="AA70" i="28"/>
  <c r="AA78" i="28"/>
  <c r="AA96" i="28"/>
  <c r="AA112" i="28"/>
  <c r="AA71" i="28"/>
  <c r="AA75" i="28"/>
  <c r="AA104" i="28"/>
  <c r="O72" i="28"/>
  <c r="O88" i="28"/>
  <c r="O75" i="28"/>
  <c r="O64" i="28"/>
  <c r="O53" i="28"/>
  <c r="O83" i="28"/>
  <c r="O73" i="28"/>
  <c r="O78" i="28"/>
  <c r="O66" i="28"/>
  <c r="AA89" i="28"/>
  <c r="AA114" i="28"/>
  <c r="C15" i="28"/>
  <c r="C30" i="28" s="1"/>
  <c r="C28" i="28"/>
  <c r="C24" i="28"/>
  <c r="C12" i="28"/>
  <c r="C10" i="28"/>
  <c r="C11" i="28"/>
  <c r="C19" i="28"/>
  <c r="C25" i="28"/>
  <c r="C21" i="28"/>
  <c r="C32" i="28" s="1"/>
  <c r="C13" i="28"/>
  <c r="C29" i="28"/>
  <c r="C8" i="28"/>
  <c r="C9" i="28"/>
  <c r="C16" i="28"/>
  <c r="C31" i="28" s="1"/>
  <c r="C26" i="28"/>
  <c r="C18" i="28"/>
  <c r="C17" i="28"/>
  <c r="C22" i="28"/>
  <c r="O87" i="28"/>
  <c r="O55" i="28"/>
  <c r="O70" i="28"/>
  <c r="O82" i="28"/>
  <c r="O77" i="28"/>
  <c r="O67" i="28"/>
  <c r="O57" i="28"/>
  <c r="O80" i="28"/>
  <c r="O62" i="28"/>
  <c r="O76" i="28"/>
  <c r="O52" i="28"/>
  <c r="O85" i="28"/>
  <c r="O56" i="28"/>
  <c r="O81" i="28"/>
  <c r="O90" i="28"/>
  <c r="O86" i="28"/>
  <c r="O63" i="28"/>
  <c r="O68" i="28"/>
  <c r="O71" i="28"/>
  <c r="O94" i="28"/>
  <c r="AA102" i="28"/>
  <c r="AA94" i="28"/>
  <c r="AA67" i="28"/>
  <c r="AA65" i="28"/>
  <c r="AA64" i="28"/>
  <c r="AA66" i="28"/>
  <c r="AA86" i="28"/>
  <c r="AA74" i="28"/>
  <c r="AA111" i="28"/>
  <c r="AA103" i="28"/>
  <c r="AA110" i="28"/>
  <c r="AA63" i="28"/>
  <c r="AA98" i="28"/>
  <c r="AA87" i="28"/>
  <c r="AA73" i="28"/>
  <c r="AA99" i="28"/>
  <c r="AA77" i="28"/>
  <c r="AA95" i="28"/>
  <c r="AA72" i="28"/>
  <c r="AA108" i="28"/>
  <c r="O61" i="28"/>
  <c r="O89" i="28"/>
  <c r="AA84" i="28"/>
  <c r="AA82" i="28"/>
  <c r="O54" i="28"/>
  <c r="O59" i="28"/>
  <c r="O91" i="28" s="1"/>
  <c r="AA92" i="28"/>
  <c r="O84" i="28"/>
  <c r="AA85" i="28"/>
  <c r="O60" i="28"/>
  <c r="O92" i="28" s="1"/>
  <c r="O69" i="28"/>
  <c r="AA97" i="28"/>
  <c r="AA317" i="28"/>
  <c r="AA297" i="28"/>
  <c r="AA289" i="28"/>
  <c r="AA326" i="28"/>
  <c r="AA322" i="28"/>
  <c r="AA318" i="28"/>
  <c r="AA314" i="28"/>
  <c r="AA310" i="28"/>
  <c r="AA306" i="28"/>
  <c r="AA302" i="28"/>
  <c r="AA298" i="28"/>
  <c r="AA294" i="28"/>
  <c r="AA290" i="28"/>
  <c r="AA313" i="28"/>
  <c r="AA281" i="28"/>
  <c r="AA280" i="28"/>
  <c r="AA321" i="28"/>
  <c r="AA309" i="28"/>
  <c r="AA305" i="28"/>
  <c r="AA301" i="28"/>
  <c r="AA293" i="28"/>
  <c r="AA283" i="28"/>
  <c r="AA329" i="28"/>
  <c r="AA282" i="28"/>
  <c r="AA325" i="28"/>
  <c r="AA288" i="28"/>
  <c r="AA324" i="28"/>
  <c r="AA304" i="28"/>
  <c r="AA323" i="28"/>
  <c r="AA287" i="28"/>
  <c r="AA285" i="28"/>
  <c r="AA327" i="28"/>
  <c r="AA307" i="28"/>
  <c r="AA312" i="28"/>
  <c r="AA330" i="28" s="1"/>
  <c r="AA328" i="28"/>
  <c r="AA311" i="28"/>
  <c r="AA299" i="28"/>
  <c r="AA316" i="28"/>
  <c r="AA286" i="28"/>
  <c r="AA292" i="28"/>
  <c r="AA315" i="28"/>
  <c r="AA320" i="28"/>
  <c r="AA303" i="28"/>
  <c r="AA291" i="28"/>
  <c r="AA300" i="28" s="1"/>
  <c r="AA279" i="28"/>
  <c r="AA308" i="28"/>
  <c r="AA296" i="28"/>
  <c r="AA278" i="28"/>
  <c r="AA295" i="28"/>
  <c r="AA151" i="28"/>
  <c r="AA143" i="28"/>
  <c r="AA135" i="28"/>
  <c r="AA127" i="28"/>
  <c r="AA152" i="28"/>
  <c r="AA148" i="28"/>
  <c r="AA144" i="28"/>
  <c r="AA140" i="28"/>
  <c r="AA136" i="28"/>
  <c r="AA132" i="28"/>
  <c r="AA128" i="28"/>
  <c r="AA147" i="28"/>
  <c r="AA131" i="28"/>
  <c r="AA164" i="28"/>
  <c r="AA118" i="28"/>
  <c r="AA165" i="28"/>
  <c r="AA161" i="28"/>
  <c r="AA139" i="28"/>
  <c r="AA160" i="28"/>
  <c r="AA119" i="28"/>
  <c r="AA155" i="28"/>
  <c r="AA121" i="28"/>
  <c r="AA156" i="28"/>
  <c r="AA120" i="28"/>
  <c r="AA163" i="28"/>
  <c r="AA158" i="28"/>
  <c r="AA116" i="28"/>
  <c r="AA167" i="28"/>
  <c r="AA138" i="28"/>
  <c r="AA126" i="28"/>
  <c r="AA146" i="28"/>
  <c r="AA117" i="28"/>
  <c r="AA145" i="28"/>
  <c r="AA162" i="28"/>
  <c r="AA125" i="28"/>
  <c r="AA150" i="28"/>
  <c r="AA168" i="28" s="1"/>
  <c r="AA133" i="28"/>
  <c r="AA149" i="28"/>
  <c r="AA153" i="28"/>
  <c r="AA141" i="28"/>
  <c r="AA129" i="28"/>
  <c r="AA134" i="28"/>
  <c r="AA166" i="28"/>
  <c r="AA137" i="28"/>
  <c r="AA154" i="28"/>
  <c r="AA142" i="28"/>
  <c r="AA124" i="28"/>
  <c r="AA130" i="28"/>
  <c r="AA123" i="28"/>
  <c r="AA159" i="28"/>
  <c r="AA57" i="28"/>
  <c r="AA53" i="28"/>
  <c r="AA49" i="28"/>
  <c r="AA33" i="28"/>
  <c r="AA32" i="28"/>
  <c r="AA36" i="28"/>
  <c r="AA20" i="28"/>
  <c r="AA19" i="28"/>
  <c r="AA39" i="28"/>
  <c r="AA23" i="28"/>
  <c r="AA60" i="28"/>
  <c r="AA48" i="28"/>
  <c r="AA35" i="28"/>
  <c r="AA11" i="28"/>
  <c r="AA42" i="28"/>
  <c r="AA26" i="28"/>
  <c r="AA13" i="28"/>
  <c r="AA56" i="28"/>
  <c r="AA52" i="28"/>
  <c r="AA45" i="28"/>
  <c r="AA29" i="28"/>
  <c r="AA12" i="28"/>
  <c r="AA22" i="28"/>
  <c r="AA50" i="28"/>
  <c r="AA34" i="28"/>
  <c r="AA41" i="28"/>
  <c r="AA18" i="28"/>
  <c r="AA25" i="28"/>
  <c r="AA15" i="28"/>
  <c r="AA59" i="28"/>
  <c r="AA30" i="28"/>
  <c r="AA58" i="28"/>
  <c r="AA37" i="28"/>
  <c r="AA17" i="28"/>
  <c r="AA47" i="28"/>
  <c r="AA40" i="28"/>
  <c r="AA28" i="28"/>
  <c r="AA54" i="28"/>
  <c r="AA44" i="28"/>
  <c r="AA16" i="28"/>
  <c r="AA21" i="28"/>
  <c r="AA51" i="28"/>
  <c r="AA43" i="28"/>
  <c r="AA10" i="28"/>
  <c r="AA31" i="28"/>
  <c r="AA24" i="28"/>
  <c r="AA9" i="28"/>
  <c r="AA55" i="28"/>
  <c r="AA46" i="28"/>
  <c r="AA27" i="28"/>
  <c r="AA8" i="28"/>
  <c r="AA38" i="28"/>
  <c r="O182" i="28"/>
  <c r="O181" i="28"/>
  <c r="O49" i="28"/>
  <c r="O48" i="28"/>
  <c r="O136" i="28"/>
  <c r="O137" i="28"/>
  <c r="O135" i="28"/>
  <c r="O118" i="28"/>
  <c r="P182" i="28"/>
  <c r="P181" i="28"/>
  <c r="Q182" i="28"/>
  <c r="Q181" i="28"/>
  <c r="C39" i="28"/>
  <c r="C53" i="28"/>
  <c r="C36" i="28"/>
  <c r="C54" i="28"/>
  <c r="C50" i="28"/>
  <c r="C46" i="28"/>
  <c r="C38" i="28"/>
  <c r="C57" i="28"/>
  <c r="C45" i="28"/>
  <c r="C58" i="28"/>
  <c r="C49" i="28"/>
  <c r="C37" i="28"/>
  <c r="C35" i="28"/>
  <c r="C52" i="28"/>
  <c r="C48" i="28"/>
  <c r="C44" i="28"/>
  <c r="C43" i="28"/>
  <c r="C34" i="28"/>
  <c r="C55" i="28"/>
  <c r="C51" i="28"/>
  <c r="C47" i="28"/>
  <c r="C56" i="28" s="1"/>
  <c r="C42" i="28"/>
  <c r="C41" i="28"/>
  <c r="AM3" i="28" l="1"/>
  <c r="AM4" i="28"/>
  <c r="AM5" i="28"/>
  <c r="C499" i="18"/>
  <c r="C587" i="18"/>
  <c r="C235" i="18"/>
  <c r="C367" i="18"/>
  <c r="C323" i="18"/>
  <c r="C543" i="18"/>
  <c r="C148" i="18"/>
  <c r="C149" i="18"/>
  <c r="C455" i="18"/>
  <c r="C456" i="18"/>
  <c r="C192" i="18"/>
  <c r="C191" i="18"/>
  <c r="O93" i="28"/>
  <c r="H33" i="22" l="1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23" i="18"/>
  <c r="H22" i="18"/>
  <c r="H21" i="18"/>
  <c r="H20" i="18"/>
  <c r="A10" i="22" l="1"/>
  <c r="A40" i="22"/>
  <c r="O114" i="22"/>
  <c r="O113" i="22"/>
  <c r="Q112" i="22"/>
  <c r="Q111" i="22"/>
  <c r="Q110" i="22"/>
  <c r="Q109" i="22"/>
  <c r="Q108" i="22"/>
  <c r="Q107" i="22"/>
  <c r="Q106" i="22"/>
  <c r="Q105" i="22"/>
  <c r="O97" i="22"/>
  <c r="O96" i="22"/>
  <c r="Q95" i="22"/>
  <c r="Q94" i="22"/>
  <c r="Q93" i="22"/>
  <c r="Q92" i="22"/>
  <c r="Q91" i="22"/>
  <c r="Q90" i="22"/>
  <c r="Q89" i="22"/>
  <c r="Q88" i="22"/>
  <c r="AF95" i="18" l="1"/>
  <c r="AF94" i="18"/>
  <c r="AF93" i="18"/>
  <c r="AF92" i="18"/>
  <c r="AF91" i="18"/>
  <c r="AF90" i="18"/>
  <c r="AF89" i="18"/>
  <c r="AF88" i="18"/>
  <c r="AF87" i="18"/>
  <c r="AF86" i="18"/>
  <c r="AF85" i="18"/>
  <c r="AF84" i="18"/>
  <c r="AF83" i="18"/>
  <c r="AF82" i="18"/>
  <c r="AF81" i="18"/>
  <c r="AF80" i="18"/>
  <c r="AF79" i="18"/>
  <c r="AF78" i="18"/>
  <c r="AF77" i="18"/>
  <c r="AF76" i="18"/>
  <c r="AF75" i="18"/>
  <c r="AF74" i="18"/>
  <c r="AF73" i="18"/>
  <c r="AF72" i="18"/>
  <c r="AF71" i="18"/>
  <c r="AF70" i="18"/>
  <c r="AF69" i="18"/>
  <c r="AF68" i="18"/>
  <c r="AF67" i="18"/>
  <c r="B59" i="22"/>
  <c r="AF59" i="22" s="1"/>
  <c r="B58" i="22"/>
  <c r="AF58" i="22" s="1"/>
  <c r="B57" i="22"/>
  <c r="AF57" i="22" s="1"/>
  <c r="B56" i="22"/>
  <c r="AF56" i="22" s="1"/>
  <c r="B55" i="22"/>
  <c r="AF55" i="22" s="1"/>
  <c r="B54" i="22"/>
  <c r="AF54" i="22" s="1"/>
  <c r="B53" i="22"/>
  <c r="AF53" i="22" s="1"/>
  <c r="B52" i="22"/>
  <c r="AF52" i="22" s="1"/>
  <c r="B51" i="22"/>
  <c r="AF51" i="22" s="1"/>
  <c r="B50" i="22"/>
  <c r="AF50" i="22" s="1"/>
  <c r="B49" i="22"/>
  <c r="AF49" i="22" s="1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51" i="18"/>
  <c r="Q50" i="18"/>
  <c r="Q49" i="18"/>
  <c r="Q48" i="18"/>
  <c r="Q47" i="18"/>
  <c r="Q46" i="18"/>
  <c r="Q45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61" i="18" l="1"/>
  <c r="T34" i="22" l="1"/>
  <c r="T33" i="22"/>
  <c r="T32" i="22"/>
  <c r="T31" i="22"/>
  <c r="T30" i="22"/>
  <c r="T29" i="22"/>
  <c r="T28" i="22"/>
  <c r="T27" i="22"/>
  <c r="T26" i="22"/>
  <c r="T25" i="22"/>
  <c r="T24" i="22"/>
  <c r="T23" i="22"/>
  <c r="T22" i="22"/>
  <c r="T21" i="22"/>
  <c r="T20" i="22"/>
  <c r="T19" i="22"/>
  <c r="T18" i="22"/>
  <c r="T17" i="22"/>
  <c r="T16" i="22"/>
  <c r="T15" i="22"/>
  <c r="T14" i="22"/>
  <c r="T13" i="22"/>
  <c r="T52" i="18"/>
  <c r="T51" i="18"/>
  <c r="T50" i="18"/>
  <c r="T49" i="18"/>
  <c r="T48" i="18"/>
  <c r="T47" i="18"/>
  <c r="T46" i="18"/>
  <c r="T45" i="18"/>
  <c r="T44" i="18"/>
  <c r="T43" i="18"/>
  <c r="T42" i="18"/>
  <c r="T41" i="18"/>
  <c r="T40" i="18"/>
  <c r="T39" i="18"/>
  <c r="T38" i="18"/>
  <c r="T37" i="18"/>
  <c r="T36" i="18"/>
  <c r="T35" i="18"/>
  <c r="T34" i="18"/>
  <c r="T33" i="18"/>
  <c r="T32" i="18"/>
  <c r="T31" i="18"/>
  <c r="T30" i="18"/>
  <c r="T29" i="18"/>
  <c r="T28" i="18"/>
  <c r="T27" i="18"/>
  <c r="T26" i="18"/>
  <c r="T25" i="18"/>
  <c r="T24" i="18"/>
  <c r="T23" i="18"/>
  <c r="T22" i="18"/>
  <c r="T21" i="18"/>
  <c r="T20" i="18"/>
  <c r="T19" i="18"/>
  <c r="T18" i="18"/>
  <c r="T17" i="18"/>
  <c r="T16" i="18"/>
  <c r="T15" i="18"/>
  <c r="T14" i="18"/>
  <c r="T13" i="18"/>
  <c r="N27" i="18" l="1"/>
  <c r="N25" i="18"/>
  <c r="N26" i="18"/>
  <c r="D16" i="22"/>
  <c r="E16" i="22"/>
  <c r="F16" i="22"/>
  <c r="J13" i="22" s="1"/>
  <c r="B21" i="22"/>
  <c r="AF21" i="22" s="1"/>
  <c r="B22" i="22"/>
  <c r="AF22" i="22" s="1"/>
  <c r="B23" i="22"/>
  <c r="AF23" i="22" s="1"/>
  <c r="B24" i="22"/>
  <c r="AF24" i="22" s="1"/>
  <c r="B25" i="22"/>
  <c r="AF25" i="22" s="1"/>
  <c r="B26" i="22"/>
  <c r="AF26" i="22" s="1"/>
  <c r="B27" i="22"/>
  <c r="AF27" i="22" s="1"/>
  <c r="B28" i="22"/>
  <c r="AF28" i="22" s="1"/>
  <c r="B29" i="22"/>
  <c r="AF29" i="22" s="1"/>
  <c r="Q67" i="22"/>
  <c r="P67" i="22"/>
  <c r="O67" i="22"/>
  <c r="L67" i="22"/>
  <c r="K67" i="22"/>
  <c r="J67" i="22"/>
  <c r="I67" i="22"/>
  <c r="H67" i="22"/>
  <c r="G67" i="22"/>
  <c r="F67" i="22"/>
  <c r="E67" i="22"/>
  <c r="D67" i="22"/>
  <c r="C67" i="22"/>
  <c r="Q66" i="22"/>
  <c r="P66" i="22"/>
  <c r="O66" i="22"/>
  <c r="L66" i="22"/>
  <c r="K66" i="22"/>
  <c r="J66" i="22"/>
  <c r="I66" i="22"/>
  <c r="H66" i="22"/>
  <c r="G66" i="22"/>
  <c r="F66" i="22"/>
  <c r="E66" i="22"/>
  <c r="D66" i="22"/>
  <c r="C66" i="22"/>
  <c r="F46" i="22"/>
  <c r="E46" i="22"/>
  <c r="E40" i="22" s="1"/>
  <c r="D46" i="22"/>
  <c r="D63" i="22" s="1"/>
  <c r="Q37" i="22"/>
  <c r="P37" i="22"/>
  <c r="O37" i="22"/>
  <c r="L37" i="22"/>
  <c r="K37" i="22"/>
  <c r="J37" i="22"/>
  <c r="I37" i="22"/>
  <c r="H37" i="22"/>
  <c r="G37" i="22"/>
  <c r="F37" i="22"/>
  <c r="E37" i="22"/>
  <c r="D37" i="22"/>
  <c r="C37" i="22"/>
  <c r="Q36" i="22"/>
  <c r="P36" i="22"/>
  <c r="O36" i="22"/>
  <c r="L36" i="22"/>
  <c r="K36" i="22"/>
  <c r="J36" i="22"/>
  <c r="I36" i="22"/>
  <c r="H36" i="22"/>
  <c r="G36" i="22"/>
  <c r="F36" i="22"/>
  <c r="E36" i="22"/>
  <c r="D36" i="22"/>
  <c r="C36" i="22"/>
  <c r="G35" i="22"/>
  <c r="B33" i="22"/>
  <c r="AF33" i="22" s="1"/>
  <c r="B32" i="22"/>
  <c r="AF32" i="22" s="1"/>
  <c r="B31" i="22"/>
  <c r="AF31" i="22" s="1"/>
  <c r="B30" i="22"/>
  <c r="AF30" i="22" s="1"/>
  <c r="Q20" i="22"/>
  <c r="N15" i="22"/>
  <c r="O25" i="22" s="1"/>
  <c r="Q12" i="22"/>
  <c r="Q2" i="22"/>
  <c r="P2" i="22"/>
  <c r="O2" i="22"/>
  <c r="N2" i="22"/>
  <c r="L2" i="22"/>
  <c r="K2" i="22"/>
  <c r="J2" i="22"/>
  <c r="I2" i="22"/>
  <c r="H2" i="22"/>
  <c r="G2" i="22"/>
  <c r="F2" i="22"/>
  <c r="E2" i="22"/>
  <c r="D2" i="22"/>
  <c r="C2" i="22"/>
  <c r="B2" i="22"/>
  <c r="B50" i="18"/>
  <c r="AF50" i="18" s="1"/>
  <c r="B49" i="18"/>
  <c r="AF49" i="18" s="1"/>
  <c r="Q103" i="18"/>
  <c r="P103" i="18"/>
  <c r="O103" i="18"/>
  <c r="N103" i="18"/>
  <c r="L103" i="18"/>
  <c r="K103" i="18"/>
  <c r="J103" i="18"/>
  <c r="I103" i="18"/>
  <c r="H103" i="18"/>
  <c r="G103" i="18"/>
  <c r="F103" i="18"/>
  <c r="E103" i="18"/>
  <c r="D103" i="18"/>
  <c r="C103" i="18"/>
  <c r="Q102" i="18"/>
  <c r="P102" i="18"/>
  <c r="O102" i="18"/>
  <c r="N102" i="18"/>
  <c r="L102" i="18"/>
  <c r="K102" i="18"/>
  <c r="J102" i="18"/>
  <c r="I102" i="18"/>
  <c r="H102" i="18"/>
  <c r="G102" i="18"/>
  <c r="F102" i="18"/>
  <c r="E102" i="18"/>
  <c r="D102" i="18"/>
  <c r="C102" i="18"/>
  <c r="F64" i="18"/>
  <c r="J61" i="18" s="1"/>
  <c r="E64" i="18"/>
  <c r="E89" i="18" s="1"/>
  <c r="D64" i="18"/>
  <c r="D98" i="18" s="1"/>
  <c r="Q55" i="18"/>
  <c r="P55" i="18"/>
  <c r="O55" i="18"/>
  <c r="N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L54" i="18"/>
  <c r="K54" i="18"/>
  <c r="J54" i="18"/>
  <c r="I54" i="18"/>
  <c r="H54" i="18"/>
  <c r="G54" i="18"/>
  <c r="F54" i="18"/>
  <c r="E54" i="18"/>
  <c r="D54" i="18"/>
  <c r="C54" i="18"/>
  <c r="G53" i="18"/>
  <c r="B48" i="18"/>
  <c r="AF48" i="18" s="1"/>
  <c r="B47" i="18"/>
  <c r="AF47" i="18" s="1"/>
  <c r="B46" i="18"/>
  <c r="AF46" i="18" s="1"/>
  <c r="B45" i="18"/>
  <c r="AF45" i="18" s="1"/>
  <c r="B44" i="18"/>
  <c r="AF44" i="18" s="1"/>
  <c r="B43" i="18"/>
  <c r="AF43" i="18" s="1"/>
  <c r="B42" i="18"/>
  <c r="AF42" i="18" s="1"/>
  <c r="B41" i="18"/>
  <c r="AF41" i="18" s="1"/>
  <c r="B40" i="18"/>
  <c r="AF40" i="18" s="1"/>
  <c r="B39" i="18"/>
  <c r="AF39" i="18" s="1"/>
  <c r="B38" i="18"/>
  <c r="AF38" i="18" s="1"/>
  <c r="B37" i="18"/>
  <c r="AF37" i="18" s="1"/>
  <c r="B36" i="18"/>
  <c r="AF36" i="18" s="1"/>
  <c r="B35" i="18"/>
  <c r="AF35" i="18" s="1"/>
  <c r="B34" i="18"/>
  <c r="AF34" i="18" s="1"/>
  <c r="B33" i="18"/>
  <c r="AF33" i="18" s="1"/>
  <c r="B32" i="18"/>
  <c r="AF32" i="18" s="1"/>
  <c r="B31" i="18"/>
  <c r="AF31" i="18" s="1"/>
  <c r="B30" i="18"/>
  <c r="AF30" i="18" s="1"/>
  <c r="B29" i="18"/>
  <c r="AF29" i="18" s="1"/>
  <c r="B28" i="18"/>
  <c r="AF28" i="18" s="1"/>
  <c r="B27" i="18"/>
  <c r="AF27" i="18" s="1"/>
  <c r="B26" i="18"/>
  <c r="AF26" i="18" s="1"/>
  <c r="B25" i="18"/>
  <c r="AF25" i="18" s="1"/>
  <c r="B24" i="18"/>
  <c r="AF24" i="18" s="1"/>
  <c r="B23" i="18"/>
  <c r="AF23" i="18" s="1"/>
  <c r="B22" i="18"/>
  <c r="AF22" i="18" s="1"/>
  <c r="Q21" i="18"/>
  <c r="B21" i="18"/>
  <c r="AF21" i="18" s="1"/>
  <c r="Q20" i="18"/>
  <c r="F16" i="18"/>
  <c r="E16" i="18"/>
  <c r="D16" i="18"/>
  <c r="N15" i="18"/>
  <c r="P24" i="18" s="1"/>
  <c r="Q12" i="18"/>
  <c r="Q2" i="18"/>
  <c r="P2" i="18"/>
  <c r="O2" i="18"/>
  <c r="L2" i="18"/>
  <c r="K2" i="18"/>
  <c r="J2" i="18"/>
  <c r="I2" i="18"/>
  <c r="H2" i="18"/>
  <c r="G2" i="18"/>
  <c r="F2" i="18"/>
  <c r="E2" i="18"/>
  <c r="D2" i="18"/>
  <c r="C2" i="18"/>
  <c r="B2" i="18"/>
  <c r="Q1" i="18"/>
  <c r="P1" i="18"/>
  <c r="O1" i="18"/>
  <c r="L1" i="18"/>
  <c r="K1" i="18"/>
  <c r="J1" i="18"/>
  <c r="I1" i="18"/>
  <c r="H1" i="18"/>
  <c r="G1" i="18"/>
  <c r="F1" i="18"/>
  <c r="E1" i="18"/>
  <c r="D1" i="18"/>
  <c r="C1" i="18"/>
  <c r="B1" i="18"/>
  <c r="O16" i="22" l="1"/>
  <c r="O61" i="18"/>
  <c r="O16" i="18"/>
  <c r="O43" i="22"/>
  <c r="I7" i="22"/>
  <c r="I7" i="18"/>
  <c r="W68" i="18"/>
  <c r="Y67" i="18" s="1"/>
  <c r="W68" i="22"/>
  <c r="Y67" i="22" s="1"/>
  <c r="O27" i="22"/>
  <c r="O20" i="22"/>
  <c r="O21" i="22"/>
  <c r="O23" i="22"/>
  <c r="O24" i="22"/>
  <c r="O26" i="22"/>
  <c r="O28" i="22"/>
  <c r="O33" i="22"/>
  <c r="O31" i="22"/>
  <c r="O32" i="22"/>
  <c r="O22" i="22"/>
  <c r="O30" i="22"/>
  <c r="O29" i="22"/>
  <c r="O44" i="18"/>
  <c r="O46" i="18"/>
  <c r="O40" i="18"/>
  <c r="O37" i="18"/>
  <c r="O34" i="18"/>
  <c r="O30" i="18"/>
  <c r="O45" i="18"/>
  <c r="O28" i="18"/>
  <c r="O43" i="18"/>
  <c r="O33" i="18"/>
  <c r="O49" i="18"/>
  <c r="O32" i="18"/>
  <c r="O22" i="18"/>
  <c r="O48" i="18"/>
  <c r="O42" i="18"/>
  <c r="O50" i="18"/>
  <c r="O38" i="18"/>
  <c r="O39" i="18"/>
  <c r="O47" i="18"/>
  <c r="O35" i="18"/>
  <c r="O41" i="18"/>
  <c r="O31" i="18"/>
  <c r="O29" i="18"/>
  <c r="O36" i="18"/>
  <c r="O24" i="18"/>
  <c r="O20" i="18"/>
  <c r="O26" i="18"/>
  <c r="O23" i="18"/>
  <c r="O27" i="18"/>
  <c r="O51" i="18"/>
  <c r="O25" i="18"/>
  <c r="O21" i="18"/>
  <c r="E41" i="18"/>
  <c r="E49" i="18"/>
  <c r="E48" i="18"/>
  <c r="E51" i="18"/>
  <c r="E50" i="18"/>
  <c r="D41" i="18"/>
  <c r="D50" i="18"/>
  <c r="D49" i="18"/>
  <c r="D48" i="18"/>
  <c r="D51" i="18"/>
  <c r="E26" i="22"/>
  <c r="E33" i="22"/>
  <c r="E32" i="22"/>
  <c r="E31" i="22"/>
  <c r="D23" i="22"/>
  <c r="D34" i="22" s="1"/>
  <c r="D33" i="22"/>
  <c r="D31" i="22"/>
  <c r="D32" i="22"/>
  <c r="D52" i="22"/>
  <c r="D58" i="22"/>
  <c r="D55" i="22"/>
  <c r="D26" i="22"/>
  <c r="Q60" i="18"/>
  <c r="N61" i="18"/>
  <c r="N43" i="22"/>
  <c r="Q15" i="18"/>
  <c r="N16" i="18"/>
  <c r="N52" i="18"/>
  <c r="Q43" i="22"/>
  <c r="D50" i="22"/>
  <c r="D65" i="22"/>
  <c r="D56" i="22"/>
  <c r="E65" i="22"/>
  <c r="E25" i="22"/>
  <c r="N34" i="22"/>
  <c r="D29" i="22"/>
  <c r="D59" i="22"/>
  <c r="D51" i="22"/>
  <c r="E30" i="22"/>
  <c r="D54" i="22"/>
  <c r="E29" i="22"/>
  <c r="D60" i="22"/>
  <c r="E22" i="22"/>
  <c r="D28" i="22"/>
  <c r="C16" i="22"/>
  <c r="C31" i="22" s="1"/>
  <c r="E24" i="22"/>
  <c r="D21" i="22"/>
  <c r="D25" i="22"/>
  <c r="E27" i="22"/>
  <c r="D24" i="22"/>
  <c r="D27" i="22"/>
  <c r="D22" i="22"/>
  <c r="E21" i="22"/>
  <c r="E20" i="22"/>
  <c r="E10" i="22"/>
  <c r="E28" i="22"/>
  <c r="E23" i="22"/>
  <c r="E34" i="22" s="1"/>
  <c r="D20" i="22"/>
  <c r="D10" i="22"/>
  <c r="E64" i="22"/>
  <c r="E61" i="22"/>
  <c r="E57" i="22"/>
  <c r="E53" i="22"/>
  <c r="E62" i="22" s="1"/>
  <c r="E58" i="22"/>
  <c r="E56" i="22"/>
  <c r="E51" i="22"/>
  <c r="E63" i="22"/>
  <c r="E59" i="22"/>
  <c r="E52" i="22"/>
  <c r="E50" i="22"/>
  <c r="E54" i="22"/>
  <c r="D35" i="22"/>
  <c r="C46" i="22"/>
  <c r="J43" i="22"/>
  <c r="E35" i="22"/>
  <c r="Q16" i="22"/>
  <c r="D30" i="22"/>
  <c r="E55" i="22"/>
  <c r="E60" i="22"/>
  <c r="N16" i="22"/>
  <c r="D64" i="22"/>
  <c r="D61" i="22"/>
  <c r="D57" i="22"/>
  <c r="D53" i="22"/>
  <c r="D62" i="22" s="1"/>
  <c r="D40" i="22"/>
  <c r="D21" i="18"/>
  <c r="D58" i="18"/>
  <c r="E77" i="18"/>
  <c r="E82" i="18"/>
  <c r="E101" i="18" s="1"/>
  <c r="E40" i="18"/>
  <c r="E86" i="18"/>
  <c r="E39" i="18"/>
  <c r="E58" i="18"/>
  <c r="D29" i="18"/>
  <c r="D33" i="18"/>
  <c r="C64" i="18"/>
  <c r="C70" i="18" s="1"/>
  <c r="E33" i="18"/>
  <c r="D46" i="18"/>
  <c r="D28" i="18"/>
  <c r="E28" i="18"/>
  <c r="D45" i="18"/>
  <c r="E90" i="18"/>
  <c r="D20" i="18"/>
  <c r="D32" i="18"/>
  <c r="D96" i="18"/>
  <c r="E10" i="18"/>
  <c r="E32" i="18"/>
  <c r="E74" i="18"/>
  <c r="E83" i="18"/>
  <c r="D79" i="18"/>
  <c r="D23" i="18"/>
  <c r="E79" i="18"/>
  <c r="E93" i="18"/>
  <c r="D22" i="18"/>
  <c r="D42" i="18"/>
  <c r="E71" i="18"/>
  <c r="D84" i="18"/>
  <c r="E22" i="18"/>
  <c r="E42" i="18"/>
  <c r="E98" i="18"/>
  <c r="J13" i="18"/>
  <c r="C16" i="18"/>
  <c r="C41" i="18" s="1"/>
  <c r="D40" i="18"/>
  <c r="D52" i="18"/>
  <c r="D35" i="18"/>
  <c r="D26" i="18"/>
  <c r="D27" i="18"/>
  <c r="D95" i="18"/>
  <c r="D85" i="18"/>
  <c r="D93" i="18"/>
  <c r="E25" i="18"/>
  <c r="E35" i="18"/>
  <c r="E38" i="18"/>
  <c r="E27" i="18"/>
  <c r="E20" i="18"/>
  <c r="D31" i="18"/>
  <c r="D47" i="18"/>
  <c r="D82" i="18"/>
  <c r="D99" i="18" s="1"/>
  <c r="E96" i="18"/>
  <c r="E69" i="18"/>
  <c r="E85" i="18"/>
  <c r="Q16" i="18"/>
  <c r="E52" i="18"/>
  <c r="E37" i="18"/>
  <c r="E36" i="18"/>
  <c r="E21" i="18"/>
  <c r="D70" i="18"/>
  <c r="D73" i="18"/>
  <c r="D36" i="18"/>
  <c r="E70" i="18"/>
  <c r="E73" i="18"/>
  <c r="D94" i="18"/>
  <c r="D30" i="18"/>
  <c r="D91" i="18"/>
  <c r="E97" i="18"/>
  <c r="D89" i="18"/>
  <c r="D74" i="18"/>
  <c r="D77" i="18"/>
  <c r="D86" i="18"/>
  <c r="D38" i="18"/>
  <c r="D37" i="18"/>
  <c r="D39" i="18"/>
  <c r="D25" i="18"/>
  <c r="D10" i="18"/>
  <c r="D43" i="18"/>
  <c r="D34" i="18"/>
  <c r="D24" i="18"/>
  <c r="E29" i="18"/>
  <c r="D44" i="18"/>
  <c r="E47" i="18"/>
  <c r="E31" i="18"/>
  <c r="E24" i="18"/>
  <c r="E46" i="18"/>
  <c r="E30" i="18"/>
  <c r="E23" i="18"/>
  <c r="E43" i="18"/>
  <c r="E34" i="18"/>
  <c r="E44" i="18"/>
  <c r="E26" i="18"/>
  <c r="E45" i="18"/>
  <c r="D97" i="18"/>
  <c r="D87" i="18"/>
  <c r="D80" i="18"/>
  <c r="D76" i="18"/>
  <c r="D72" i="18"/>
  <c r="D68" i="18"/>
  <c r="D92" i="18"/>
  <c r="D81" i="18"/>
  <c r="D78" i="18"/>
  <c r="D75" i="18"/>
  <c r="D88" i="18"/>
  <c r="D69" i="18"/>
  <c r="D71" i="18"/>
  <c r="D83" i="18"/>
  <c r="D90" i="18"/>
  <c r="E87" i="18"/>
  <c r="E80" i="18"/>
  <c r="E76" i="18"/>
  <c r="E72" i="18"/>
  <c r="E68" i="18"/>
  <c r="E94" i="18"/>
  <c r="E84" i="18"/>
  <c r="E95" i="18"/>
  <c r="E75" i="18"/>
  <c r="E78" i="18"/>
  <c r="E81" i="18"/>
  <c r="E92" i="18"/>
  <c r="E88" i="18"/>
  <c r="E91" i="18"/>
  <c r="Q15" i="22" l="1"/>
  <c r="Q42" i="22"/>
  <c r="C35" i="22"/>
  <c r="C30" i="22"/>
  <c r="O52" i="18"/>
  <c r="O34" i="22"/>
  <c r="C19" i="18"/>
  <c r="C10" i="22"/>
  <c r="C20" i="22"/>
  <c r="C22" i="22"/>
  <c r="C17" i="22"/>
  <c r="C32" i="22" s="1"/>
  <c r="C18" i="22"/>
  <c r="C33" i="22" s="1"/>
  <c r="C15" i="22"/>
  <c r="C29" i="22"/>
  <c r="C26" i="22"/>
  <c r="C11" i="22"/>
  <c r="C27" i="22"/>
  <c r="C12" i="22"/>
  <c r="C24" i="22"/>
  <c r="C13" i="22"/>
  <c r="C21" i="22"/>
  <c r="C14" i="22"/>
  <c r="C28" i="22"/>
  <c r="C23" i="22"/>
  <c r="C34" i="22" s="1"/>
  <c r="C19" i="22"/>
  <c r="C25" i="22"/>
  <c r="C48" i="22"/>
  <c r="C64" i="22"/>
  <c r="C61" i="22"/>
  <c r="C57" i="22"/>
  <c r="C53" i="22"/>
  <c r="C62" i="22" s="1"/>
  <c r="C58" i="22"/>
  <c r="C54" i="22"/>
  <c r="C50" i="22"/>
  <c r="C60" i="22"/>
  <c r="C49" i="22"/>
  <c r="C45" i="22"/>
  <c r="C42" i="22"/>
  <c r="C51" i="22"/>
  <c r="C65" i="22"/>
  <c r="C59" i="22"/>
  <c r="C52" i="22"/>
  <c r="C41" i="22"/>
  <c r="C47" i="22"/>
  <c r="C43" i="22"/>
  <c r="C55" i="22"/>
  <c r="C44" i="22"/>
  <c r="C56" i="22"/>
  <c r="C40" i="22"/>
  <c r="C63" i="22"/>
  <c r="C69" i="18"/>
  <c r="E99" i="18"/>
  <c r="E100" i="18"/>
  <c r="C45" i="18"/>
  <c r="C72" i="18"/>
  <c r="C34" i="18"/>
  <c r="C43" i="18"/>
  <c r="C10" i="18"/>
  <c r="C25" i="18"/>
  <c r="C17" i="18"/>
  <c r="C49" i="18" s="1"/>
  <c r="C40" i="18"/>
  <c r="C42" i="18"/>
  <c r="C89" i="18"/>
  <c r="C87" i="18"/>
  <c r="C61" i="18"/>
  <c r="C60" i="18"/>
  <c r="C62" i="18"/>
  <c r="C74" i="18"/>
  <c r="C75" i="18"/>
  <c r="C97" i="18"/>
  <c r="C82" i="18"/>
  <c r="C100" i="18" s="1"/>
  <c r="C77" i="18"/>
  <c r="C90" i="18"/>
  <c r="C63" i="18"/>
  <c r="C73" i="18"/>
  <c r="C65" i="18"/>
  <c r="C66" i="18"/>
  <c r="C79" i="18"/>
  <c r="C84" i="18"/>
  <c r="C94" i="18"/>
  <c r="C85" i="18"/>
  <c r="C88" i="18"/>
  <c r="C68" i="18"/>
  <c r="C80" i="18"/>
  <c r="C93" i="18"/>
  <c r="C92" i="18"/>
  <c r="C86" i="18"/>
  <c r="D100" i="18"/>
  <c r="C91" i="18"/>
  <c r="C96" i="18"/>
  <c r="C59" i="18"/>
  <c r="C95" i="18"/>
  <c r="C81" i="18"/>
  <c r="C78" i="18"/>
  <c r="C71" i="18"/>
  <c r="C58" i="18"/>
  <c r="C76" i="18"/>
  <c r="C98" i="18"/>
  <c r="C83" i="18"/>
  <c r="C67" i="18"/>
  <c r="C39" i="18"/>
  <c r="C30" i="18"/>
  <c r="C15" i="18"/>
  <c r="C11" i="18"/>
  <c r="C28" i="18"/>
  <c r="C44" i="18"/>
  <c r="C37" i="18"/>
  <c r="C31" i="18"/>
  <c r="C13" i="18"/>
  <c r="C48" i="18"/>
  <c r="C24" i="18"/>
  <c r="C26" i="18"/>
  <c r="C22" i="18"/>
  <c r="C32" i="18"/>
  <c r="C12" i="18"/>
  <c r="C38" i="18"/>
  <c r="C35" i="18"/>
  <c r="C20" i="18"/>
  <c r="C21" i="18"/>
  <c r="C36" i="18"/>
  <c r="C18" i="18"/>
  <c r="C46" i="18"/>
  <c r="C29" i="18"/>
  <c r="C23" i="18"/>
  <c r="C14" i="18"/>
  <c r="C52" i="18"/>
  <c r="C47" i="18"/>
  <c r="C33" i="18"/>
  <c r="C27" i="18"/>
  <c r="D101" i="18"/>
  <c r="D53" i="18"/>
  <c r="E53" i="18"/>
  <c r="BB5" i="22" l="1"/>
  <c r="BB5" i="18"/>
  <c r="BB3" i="18"/>
  <c r="BB4" i="18"/>
  <c r="BB3" i="22"/>
  <c r="BB4" i="22"/>
  <c r="C51" i="18"/>
  <c r="C50" i="18"/>
  <c r="C53" i="18"/>
  <c r="C101" i="18"/>
  <c r="C99" i="18"/>
  <c r="P52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207" authorId="0" shapeId="0" xr:uid="{EAA7AD87-ED46-44AD-98A0-4BDD8FA7B5B9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263" authorId="0" shapeId="0" xr:uid="{FF3FD6B7-90F6-4622-BB4C-32CF7D0107BF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564" authorId="0" shapeId="0" xr:uid="{B92A6A08-01E5-4792-B25B-BF50D06CF74E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687" authorId="0" shapeId="0" xr:uid="{322EC627-A540-4205-883B-1684B5FF7033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160" authorId="0" shapeId="0" xr:uid="{D8F02F48-619B-4C0D-BADC-F9BEF24F129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V203" authorId="0" shapeId="0" xr:uid="{368C0C93-43A0-46EF-80B5-0167B51E924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H467" authorId="0" shapeId="0" xr:uid="{E12D71E2-341D-4565-A924-56836A4CCF9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T571" authorId="0" shapeId="0" xr:uid="{F7E49DAC-EAAD-4056-B852-641D66C7F175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Leboucher</author>
  </authors>
  <commentList>
    <comment ref="M22" authorId="0" shapeId="0" xr:uid="{B0470C59-E4F4-4093-8687-2628F13F00C5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46" authorId="0" shapeId="0" xr:uid="{78D201C3-5705-472F-AAF3-E2993FDB0FEC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63" authorId="0" shapeId="0" xr:uid="{8D82238A-C7C5-4CC1-B2E0-E92AC5AF85E0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82" authorId="0" shapeId="0" xr:uid="{B51CDF18-C17C-476E-9128-08C425363F74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<sst xmlns="http://schemas.openxmlformats.org/spreadsheetml/2006/main" count="22617" uniqueCount="2348">
  <si>
    <t>ICI</t>
  </si>
  <si>
    <t>Fin du document cellule</t>
  </si>
  <si>
    <t>Total</t>
  </si>
  <si>
    <t>Adresse PC</t>
  </si>
  <si>
    <t>.</t>
  </si>
  <si>
    <t>►</t>
  </si>
  <si>
    <t>▼</t>
  </si>
  <si>
    <t>A</t>
  </si>
  <si>
    <t>Circuit</t>
  </si>
  <si>
    <t>FAMILLE à coller</t>
  </si>
  <si>
    <t>NOM DE VOTRE RECETTE</t>
  </si>
  <si>
    <t>N° 1</t>
  </si>
  <si>
    <t>Cir.1.2.5</t>
  </si>
  <si>
    <t>Auteur &gt;</t>
  </si>
  <si>
    <t>VOUS</t>
  </si>
  <si>
    <t>⓫  Dupliquée pour</t>
  </si>
  <si>
    <t>❾ référence Auteur</t>
  </si>
  <si>
    <t>Constituant de &gt;</t>
  </si>
  <si>
    <t>❿ Référence</t>
  </si>
  <si>
    <t>assiettes</t>
  </si>
  <si>
    <t>Produit de référence</t>
  </si>
  <si>
    <t>g</t>
  </si>
  <si>
    <t>Recette mère ?</t>
  </si>
  <si>
    <t>ARCHIVAGE ET CLASSEMENT</t>
  </si>
  <si>
    <t>Recette mère ►</t>
  </si>
  <si>
    <t>saisissez le nom de la recette mère</t>
  </si>
  <si>
    <t>kg</t>
  </si>
  <si>
    <t>Col.5</t>
  </si>
  <si>
    <t>Col.6</t>
  </si>
  <si>
    <t>Col.7</t>
  </si>
  <si>
    <t>Col.8</t>
  </si>
  <si>
    <t>Col.9</t>
  </si>
  <si>
    <t>Col.10</t>
  </si>
  <si>
    <t>Col.11</t>
  </si>
  <si>
    <t>Col.12</t>
  </si>
  <si>
    <t>Col.13</t>
  </si>
  <si>
    <t>Col.14</t>
  </si>
  <si>
    <t>Col.15</t>
  </si>
  <si>
    <t>④</t>
  </si>
  <si>
    <t>⑤</t>
  </si>
  <si>
    <t>⑥ Poids ou Volume</t>
  </si>
  <si>
    <t>⑦g.kg.L.dl.cl.ml</t>
  </si>
  <si>
    <t>⑧ Coefficient</t>
  </si>
  <si>
    <t>③</t>
  </si>
  <si>
    <t>Ref. Auteur sans coef.</t>
  </si>
  <si>
    <t xml:space="preserve"> Vos poids et volumes Bruts avec coef.</t>
  </si>
  <si>
    <t>Unités</t>
  </si>
  <si>
    <t>Quoi ?</t>
  </si>
  <si>
    <t>Quantité</t>
  </si>
  <si>
    <t>Quoi</t>
  </si>
  <si>
    <t>de</t>
  </si>
  <si>
    <t xml:space="preserve"> Denrées</t>
  </si>
  <si>
    <t>ml</t>
  </si>
  <si>
    <t>cl</t>
  </si>
  <si>
    <t>dl</t>
  </si>
  <si>
    <t>L</t>
  </si>
  <si>
    <t>quart/L</t>
  </si>
  <si>
    <t>demi/L</t>
  </si>
  <si>
    <t>/10</t>
  </si>
  <si>
    <t>cuil(s).Café</t>
  </si>
  <si>
    <t>cuil(s).Thé</t>
  </si>
  <si>
    <t>cuil(s).Soupe</t>
  </si>
  <si>
    <t>◄ Masquez les 3 colonnes</t>
  </si>
  <si>
    <t>tasse(s).Thé</t>
  </si>
  <si>
    <t>ounce (oz)</t>
  </si>
  <si>
    <t>V.liqueur</t>
  </si>
  <si>
    <t>couverts</t>
  </si>
  <si>
    <t>lignes de progression ou d'observations</t>
  </si>
  <si>
    <t xml:space="preserve">⓬  ▼ PHASES DE PROGRESSION </t>
  </si>
  <si>
    <t>texte collé dans le tableau colonne AA pour l'exemple</t>
  </si>
  <si>
    <t>CONSEILS HYGIÈNE</t>
  </si>
  <si>
    <t>Les points à risque</t>
  </si>
  <si>
    <t>Les mesures préventives</t>
  </si>
  <si>
    <t>Lien Auteur @</t>
  </si>
  <si>
    <t>Poids Auteur sans coef.</t>
  </si>
  <si>
    <t>C:\Users\Joel\Desktop\CHANTIER\recettes\[ff.97.recettes de stephane.OK.27.09.xlsx]Feuil4</t>
  </si>
  <si>
    <t>farine</t>
  </si>
  <si>
    <t>◄</t>
  </si>
  <si>
    <t>Poids et volumes arrondis</t>
  </si>
  <si>
    <t>Nombre de portions résultats arrondis</t>
  </si>
  <si>
    <t>Maternelles - M</t>
  </si>
  <si>
    <t>Primaires - P</t>
  </si>
  <si>
    <t>Adolescents - Ado</t>
  </si>
  <si>
    <t>Adultes - A</t>
  </si>
  <si>
    <t>Adultes + - A+</t>
  </si>
  <si>
    <t>ORGANISATION RAISONNÉE DU TRAVAIL</t>
  </si>
  <si>
    <t>👍</t>
  </si>
  <si>
    <t>controler les marchandises - qualité - quantité - températures</t>
  </si>
  <si>
    <t>✅</t>
  </si>
  <si>
    <t>vérifier les DLC - relever les N° de lot ou conserver les étiquettes</t>
  </si>
  <si>
    <t>❌</t>
  </si>
  <si>
    <t>désinfecter les sachets - poches - barquettes - boites avant ouverture</t>
  </si>
  <si>
    <t>laver légumes et fruits avant utilisation</t>
  </si>
  <si>
    <t>égoutter en bacs perforées si besoin</t>
  </si>
  <si>
    <t xml:space="preserve">Grammages portions </t>
  </si>
  <si>
    <t>laver et désinfecter le matériel et le poste de travail</t>
  </si>
  <si>
    <t>décongeler en bacs perforés + étiquette date de décongélation</t>
  </si>
  <si>
    <t>cuire et refroidir en cellule avant assemblage</t>
  </si>
  <si>
    <t>Observations :</t>
  </si>
  <si>
    <t xml:space="preserve">ligne par défaut </t>
  </si>
  <si>
    <t>trancher - découper - hacher en respectant les protocoles</t>
  </si>
  <si>
    <t>préparer l'assaisonnement ou la sauce assembler</t>
  </si>
  <si>
    <t xml:space="preserve">gouter et vérifier l'assaisonnement - dresser - décorer  </t>
  </si>
  <si>
    <t>conditionner et étiqueter DLC</t>
  </si>
  <si>
    <t>garder un plat témoins</t>
  </si>
  <si>
    <t>stocker en chambre froide</t>
  </si>
  <si>
    <t>Contenances gastro  GN 1/1 H 65 inox plein</t>
  </si>
  <si>
    <t xml:space="preserve">portions </t>
  </si>
  <si>
    <t xml:space="preserve">&lt;  L 'Auteur prévu du matériel pour </t>
  </si>
  <si>
    <t>Poulet 4/4 .12 Cuisses CRUES</t>
  </si>
  <si>
    <t>Vos quantités &gt;</t>
  </si>
  <si>
    <t>Poulet 4/4.24 Cuisses petites CUITES</t>
  </si>
  <si>
    <t>Gastro</t>
  </si>
  <si>
    <t>Matériel</t>
  </si>
  <si>
    <t>25 escalopes de volailles cuites 120g</t>
  </si>
  <si>
    <t>GN 2/1 en polycarbonate</t>
  </si>
  <si>
    <t>Viande tranchée 60 tr.</t>
  </si>
  <si>
    <t xml:space="preserve"> bac GN 2/1 H 100 inox plein</t>
  </si>
  <si>
    <t xml:space="preserve">25 Paupiettes de dindes 120g </t>
  </si>
  <si>
    <t xml:space="preserve"> bac GN 2/1 H 65 inox plein</t>
  </si>
  <si>
    <t>20 Tomates farcies</t>
  </si>
  <si>
    <t>GN 1/1 H 100 inox plein</t>
  </si>
  <si>
    <t xml:space="preserve">7.2 Kg Tartiflette </t>
  </si>
  <si>
    <t>GN 1/1 H 65 inox plein</t>
  </si>
  <si>
    <t xml:space="preserve"> 4 Kg Brandade de morue</t>
  </si>
  <si>
    <t xml:space="preserve"> 3 Kg Sauté en morceaux</t>
  </si>
  <si>
    <t>?</t>
  </si>
  <si>
    <t>L'utilisation professionnelle des recettes</t>
  </si>
  <si>
    <t>vous engage à connaître la réglementation en matière d'hygiène et HACCP.</t>
  </si>
  <si>
    <t>A Cœur</t>
  </si>
  <si>
    <t>Liaison Chaude</t>
  </si>
  <si>
    <t>Liaison froide</t>
  </si>
  <si>
    <t>Mise en place</t>
  </si>
  <si>
    <t>déconditionnement</t>
  </si>
  <si>
    <t>légumerie</t>
  </si>
  <si>
    <t>plaquage</t>
  </si>
  <si>
    <t>rissolage</t>
  </si>
  <si>
    <t>Matériels</t>
  </si>
  <si>
    <t>Temps</t>
  </si>
  <si>
    <t>Temp°</t>
  </si>
  <si>
    <t>Action</t>
  </si>
  <si>
    <t>Conseils</t>
  </si>
  <si>
    <t>Sauteuse</t>
  </si>
  <si>
    <t>rissolage viande</t>
  </si>
  <si>
    <t>Hors d'Œuvre</t>
  </si>
  <si>
    <t>Plat</t>
  </si>
  <si>
    <t>Légume</t>
  </si>
  <si>
    <t>Dessert</t>
  </si>
  <si>
    <t>Mode fonction &gt;</t>
  </si>
  <si>
    <t>chaleur sèche</t>
  </si>
  <si>
    <t>VISUEL / PRÉSENTATION</t>
  </si>
  <si>
    <t>Four</t>
  </si>
  <si>
    <t>préchauffage</t>
  </si>
  <si>
    <t xml:space="preserve">ODEUR </t>
  </si>
  <si>
    <t>CUISSON</t>
  </si>
  <si>
    <t>saisir la viande</t>
  </si>
  <si>
    <t xml:space="preserve">TEXTURE </t>
  </si>
  <si>
    <t xml:space="preserve"> GUSTATIF / SAVEUR</t>
  </si>
  <si>
    <t>cuire la viande à coeur de + 95 / 97 °C</t>
  </si>
  <si>
    <t>TEMPÉRATURE</t>
  </si>
  <si>
    <t>Vapeur</t>
  </si>
  <si>
    <t xml:space="preserve">QUALITÉ </t>
  </si>
  <si>
    <t>VARIÉTÉ</t>
  </si>
  <si>
    <t>Mixte</t>
  </si>
  <si>
    <t>ORIGINALITÉ</t>
  </si>
  <si>
    <t>TOTAL obtenu</t>
  </si>
  <si>
    <t>DÉMARCHE QUALITÉ  -  DÉVELOPPEMENT ET AMÉLIORATION DES RECETTES</t>
  </si>
  <si>
    <t>Premières impressions sur cette recette produits-technique-prix : que faut-il modifier-pouvons nous la servir à tous nos clients- etc..</t>
  </si>
  <si>
    <t>DÉMARCHE QUALITÉ  -  DÉVELOPPEMENT ET AMÉLIORATION DES RECETTES  note Maxi par critère = 3</t>
  </si>
  <si>
    <t>Les produits ou la recette sont/est :</t>
  </si>
  <si>
    <t>Bon</t>
  </si>
  <si>
    <t>non acceptable pour nos clients</t>
  </si>
  <si>
    <t xml:space="preserve"> GUSTATIF</t>
  </si>
  <si>
    <t>à améliorer</t>
  </si>
  <si>
    <t>VISUEL</t>
  </si>
  <si>
    <t>BIEN</t>
  </si>
  <si>
    <t>pour les critères saisis</t>
  </si>
  <si>
    <t>CONCLUSION</t>
  </si>
  <si>
    <t xml:space="preserve">TOTAL maxi à atteindre </t>
  </si>
  <si>
    <t>Acceptation</t>
  </si>
  <si>
    <t>pouvons nous la servir à tous nos clients</t>
  </si>
  <si>
    <t>Refus partiel ou total</t>
  </si>
  <si>
    <t>Appréciation : Bien (3), Moyen (2), Non satisfaisant (1) sur  points.</t>
  </si>
  <si>
    <t>M</t>
  </si>
  <si>
    <t>P</t>
  </si>
  <si>
    <t>Ado</t>
  </si>
  <si>
    <t>A +</t>
  </si>
  <si>
    <t>Familles</t>
  </si>
  <si>
    <t>Saveur :salée-sucrée-amère-acide-métallique-forte-aigre-acre-fade-naturelle</t>
  </si>
  <si>
    <t>Texture : tendre-fondante-moelleuse-naturelle-granuleuse-fibreuse-cordée-farineuse-gélatineuse-croustillante</t>
  </si>
  <si>
    <t xml:space="preserve">◄ Grammages portions </t>
  </si>
  <si>
    <t>Cuisson : trop juste--bien-trop cuit-à revoir-Grammages-% Pertes avant et après cuisson-Mode de cuisson etc..</t>
  </si>
  <si>
    <t>◄ Nb.de couverts</t>
  </si>
  <si>
    <t>saisissez vos valeurs cellules fond jaune</t>
  </si>
  <si>
    <t>POIDS BRUT</t>
  </si>
  <si>
    <t>PRIX D'ACHAT</t>
  </si>
  <si>
    <t>POIDS NET</t>
  </si>
  <si>
    <t>PRIX VENTE</t>
  </si>
  <si>
    <t xml:space="preserve"> Poids de perte</t>
  </si>
  <si>
    <t>Augmentation</t>
  </si>
  <si>
    <t>%  de perte</t>
  </si>
  <si>
    <t>%  d'augmentation</t>
  </si>
  <si>
    <t>%  de PERTE</t>
  </si>
  <si>
    <t>Poids net</t>
  </si>
  <si>
    <t>œufs</t>
  </si>
  <si>
    <t xml:space="preserve">    ▼Masquez ces 2 col.▼</t>
  </si>
  <si>
    <t>Famille à coller</t>
  </si>
  <si>
    <t>Hauteur des lignes 21</t>
  </si>
  <si>
    <t>◄ Masquez ces 3 colonnes</t>
  </si>
  <si>
    <t>Col.16</t>
  </si>
  <si>
    <t>Col.17</t>
  </si>
  <si>
    <t>Col.18</t>
  </si>
  <si>
    <t>Col.19</t>
  </si>
  <si>
    <t>Poids</t>
  </si>
  <si>
    <t xml:space="preserve">pour </t>
  </si>
  <si>
    <t>NET</t>
  </si>
  <si>
    <t>⑫ % Perte</t>
  </si>
  <si>
    <t>DECORS FINITIONS et CONSEILS DU CHEF</t>
  </si>
  <si>
    <t>Observations</t>
  </si>
  <si>
    <t>tenue professionnelle de circonstance (charlotte-masque)</t>
  </si>
  <si>
    <t>verifier - bactéricide - esssuie mains - sacs poubelle</t>
  </si>
  <si>
    <t>vérifier températures - locaux et chambres froides</t>
  </si>
  <si>
    <t>se laver les mains souvent - prévoir gants</t>
  </si>
  <si>
    <t>sélectionner le matériel nécessaire</t>
  </si>
  <si>
    <t>cuisson</t>
  </si>
  <si>
    <t>sauce réduction</t>
  </si>
  <si>
    <t>nettoyage</t>
  </si>
  <si>
    <t>débarrassage</t>
  </si>
  <si>
    <t>conditionnement</t>
  </si>
  <si>
    <t>refroidissement température cible</t>
  </si>
  <si>
    <t xml:space="preserve"> CONDITIONNEMENT</t>
  </si>
  <si>
    <t xml:space="preserve">Quantité </t>
  </si>
  <si>
    <t>Effectifs</t>
  </si>
  <si>
    <t>Quantité p.p.</t>
  </si>
  <si>
    <t>par Assiette(s)</t>
  </si>
  <si>
    <t>Contenant</t>
  </si>
  <si>
    <t>madeleine(s)</t>
  </si>
  <si>
    <t>Assiette(s)</t>
  </si>
  <si>
    <t>par portion</t>
  </si>
  <si>
    <t>Saisissez l'effectif -la Quantité p.p. - Quoi - Quantité par contenant et le type de contenant</t>
  </si>
  <si>
    <t>lignes de progression</t>
  </si>
  <si>
    <t>Temps de préparation</t>
  </si>
  <si>
    <t>Température de cuisson</t>
  </si>
  <si>
    <t>Temps de cuisson</t>
  </si>
  <si>
    <t>Cuisson à Cœur</t>
  </si>
  <si>
    <t>Refroidissement</t>
  </si>
  <si>
    <t>*</t>
  </si>
  <si>
    <t>Coût : 1* économique - 4**** luxe</t>
  </si>
  <si>
    <t>Difficulté : 1*Facile - 4**** Difficile</t>
  </si>
  <si>
    <t xml:space="preserve">Température </t>
  </si>
  <si>
    <t xml:space="preserve"> % Humidité </t>
  </si>
  <si>
    <t>Mode</t>
  </si>
  <si>
    <t xml:space="preserve">Mode de Fonctionnement </t>
  </si>
  <si>
    <t>Air pulsé</t>
  </si>
  <si>
    <t xml:space="preserve"> Préchauffage</t>
  </si>
  <si>
    <t>Gastro 1/1</t>
  </si>
  <si>
    <t>mixte</t>
  </si>
  <si>
    <t>cuisson 1</t>
  </si>
  <si>
    <t>grilles 2/1</t>
  </si>
  <si>
    <t>cuisson 2</t>
  </si>
  <si>
    <t>Régénération banquet</t>
  </si>
  <si>
    <t>Descriptif de la recette d'origine</t>
  </si>
  <si>
    <t>Recette testée par : MAURICE</t>
  </si>
  <si>
    <t>Modifications  adaptation conseils et suggestions :</t>
  </si>
  <si>
    <t>Débarrasez la viande de tout excès de graisse, séchez-la et frottez-la avec l'assaisonnement ou les herbes aromatiques de votre choix. Faites-la cuire sur une grille ou une mirepoix de légumes crus grossièrement coupée qui laisse l'air circuler autour de la viande. Une fois cuite, la mirepoix ajoute une saveur délicieuse à la sauce prépaparée à partir de ce fond de cuisson</t>
  </si>
  <si>
    <t>lignes d'observations</t>
  </si>
  <si>
    <t>Traçabilité : collez les étiquettes produits au verso de cette feuille imprimée</t>
  </si>
  <si>
    <t xml:space="preserve">LISTE ET MISE EN PLACE DES MATÉRIELS </t>
  </si>
  <si>
    <t>dans 1 contenant ▼</t>
  </si>
  <si>
    <t xml:space="preserve">+ 9 °C </t>
  </si>
  <si>
    <t>% DE PERTE et INDICATION DE COUT</t>
  </si>
  <si>
    <t xml:space="preserve">lignes </t>
  </si>
  <si>
    <t xml:space="preserve">NOMBRE DE PORTIONS  ET GRAMMAGES PORTIONS </t>
  </si>
  <si>
    <t>le contenant peut-être un gastro - 1 plat - 1 louche - 1 barquette etc.</t>
  </si>
  <si>
    <t>lignes</t>
  </si>
  <si>
    <t>Hauteur des 6 lignes 21</t>
  </si>
  <si>
    <t>ce modèle de remplacement</t>
  </si>
  <si>
    <t>Hauteur de ligne 21</t>
  </si>
  <si>
    <t>❓</t>
  </si>
  <si>
    <t>Collez</t>
  </si>
  <si>
    <t>Seniors portage à domicile - SP</t>
  </si>
  <si>
    <t>Seniors Diner - SD</t>
  </si>
  <si>
    <t>Seniors Midi - SM</t>
  </si>
  <si>
    <t xml:space="preserve">Nb.de couverts ▼         </t>
  </si>
  <si>
    <t xml:space="preserve">Grammages portions ▼    </t>
  </si>
  <si>
    <t xml:space="preserve"> TF.07 Technique de Fabrication N° 07</t>
  </si>
  <si>
    <t>6 Magasinier</t>
  </si>
  <si>
    <t>5 Cuisiniers</t>
  </si>
  <si>
    <t>4 Directeur</t>
  </si>
  <si>
    <t>3 Responsable qualité</t>
  </si>
  <si>
    <t>2 Chef</t>
  </si>
  <si>
    <t>1 Archivage</t>
  </si>
  <si>
    <t>Champ d’application ou circuit des documents</t>
  </si>
  <si>
    <t>Champ d’application ou circuit Cir.1- 2-3-5-6</t>
  </si>
  <si>
    <t>Collez ligne 10</t>
  </si>
  <si>
    <t>CONSEILS DU CHEF</t>
  </si>
  <si>
    <t>Cup(s)</t>
  </si>
  <si>
    <t xml:space="preserve">DECORS FINITIONS </t>
  </si>
  <si>
    <t>Bol(s)</t>
  </si>
  <si>
    <t>Tasse(s)</t>
  </si>
  <si>
    <t>1/2 tasse</t>
  </si>
  <si>
    <t>Verre(s)</t>
  </si>
  <si>
    <t>Tiers(s)Kg</t>
  </si>
  <si>
    <t>demi(s)Kg</t>
  </si>
  <si>
    <t>quart(s)Kg</t>
  </si>
  <si>
    <t>Tiers</t>
  </si>
  <si>
    <t>Quart</t>
  </si>
  <si>
    <t>demi</t>
  </si>
  <si>
    <t>►   Masquez ces 5 colonnes       ▼</t>
  </si>
  <si>
    <t xml:space="preserve">FAMILLE à coller </t>
  </si>
  <si>
    <t>tartes de 18 cm</t>
  </si>
  <si>
    <t>PATISSERIE</t>
  </si>
  <si>
    <t xml:space="preserve">Lorsque vous masquez des lignes ou colonnes </t>
  </si>
  <si>
    <t>appuyez sur la touche F9 pour forcer Excel à recalculer</t>
  </si>
  <si>
    <t>TABLEAU DE RECHERCHE</t>
  </si>
  <si>
    <t>Demi-Quart et Tiers</t>
  </si>
  <si>
    <t xml:space="preserve">se collent colonne </t>
  </si>
  <si>
    <t>Col.6 ⑤ Quoi</t>
  </si>
  <si>
    <t>./2.once.liquide</t>
  </si>
  <si>
    <t>./8 Cup(s)</t>
  </si>
  <si>
    <t>./4 Cup(s)</t>
  </si>
  <si>
    <t>./2 Cup(s)</t>
  </si>
  <si>
    <t>cup sucre glace</t>
  </si>
  <si>
    <t>Cup(s).farine</t>
  </si>
  <si>
    <t>Cup(s).sucre</t>
  </si>
  <si>
    <t>Trait(s)</t>
  </si>
  <si>
    <t>Dash(s)</t>
  </si>
  <si>
    <t>plotée(s)</t>
  </si>
  <si>
    <t>Splash(s)</t>
  </si>
  <si>
    <t>shot(s)</t>
  </si>
  <si>
    <t>jigger(s)</t>
  </si>
  <si>
    <t>Pony(s)</t>
  </si>
  <si>
    <t>Mug(s)</t>
  </si>
  <si>
    <t>./2 pinte(s)</t>
  </si>
  <si>
    <t>pint (pt)</t>
  </si>
  <si>
    <t>Pint (US)(s)</t>
  </si>
  <si>
    <t>Pint (UK)(s)</t>
  </si>
  <si>
    <t>quart (qt)</t>
  </si>
  <si>
    <t>gallon (gal)</t>
  </si>
  <si>
    <t>vide</t>
  </si>
  <si>
    <t>Ce document est composé de :</t>
  </si>
  <si>
    <t>avec valeurs ou texte</t>
  </si>
  <si>
    <t xml:space="preserve">cellules vides </t>
  </si>
  <si>
    <t>colonnes</t>
  </si>
  <si>
    <t>FIN</t>
  </si>
  <si>
    <t>V.INAO(s)</t>
  </si>
  <si>
    <t>ligne 40  collez</t>
  </si>
  <si>
    <t>MODÈLE 32 LIGNES</t>
  </si>
  <si>
    <t>MODÈLE 14 LIGNES</t>
  </si>
  <si>
    <t>MODÈLE 42 LIGNES</t>
  </si>
  <si>
    <t>MODÈLE 39 LIGNES</t>
  </si>
  <si>
    <t>MODÈLE 11 LIGNES</t>
  </si>
  <si>
    <t>MODÈLE 29 LIGNES</t>
  </si>
  <si>
    <t>42 lignes de produits et 39 lignes de progression - 18 COLONNES</t>
  </si>
  <si>
    <t>Maigre de canard sauvage</t>
  </si>
  <si>
    <t>Maigre de porc</t>
  </si>
  <si>
    <t>blancs</t>
  </si>
  <si>
    <t>Collez une unité dans la colonne ⑦</t>
  </si>
  <si>
    <t>Poids Net</t>
  </si>
  <si>
    <t>Jus de cuisson</t>
  </si>
  <si>
    <t>⑥  ajustez les décimales</t>
  </si>
  <si>
    <t>MODÈLE 7 LIGNES</t>
  </si>
  <si>
    <t>lignes 'observations</t>
  </si>
  <si>
    <t xml:space="preserve">collez l’intégralité du post-it avec les lignes grises. </t>
  </si>
  <si>
    <t>Ces lignes seront masquées une fois triées.</t>
  </si>
  <si>
    <t xml:space="preserve">par ce modèle de 7 lignes, </t>
  </si>
  <si>
    <t xml:space="preserve">par ce modèle de 11 lignes, </t>
  </si>
  <si>
    <t xml:space="preserve">par ce modèle de 14 lignes, </t>
  </si>
  <si>
    <t xml:space="preserve">par ce modèle de 32 lignes, </t>
  </si>
  <si>
    <t xml:space="preserve">Pour remplacer un postit de 40 lignes </t>
  </si>
  <si>
    <t xml:space="preserve">par ce modèle de 29 lignes, </t>
  </si>
  <si>
    <t xml:space="preserve">Pour remplacer un postit de 32 lignes </t>
  </si>
  <si>
    <t xml:space="preserve">Pour remplacer un postit de 14 lignes </t>
  </si>
  <si>
    <t xml:space="preserve">Vous pouvez intégrer des modèles de 7, 14 ou 32 lignes dans un modèle de 40 lignes. </t>
  </si>
  <si>
    <t xml:space="preserve">De même, il est possible d’insérer des modèles de 7 ou 14 lignes dans un modèle de 32 lignes, </t>
  </si>
  <si>
    <t>ainsi que des modèles de 7 lignes dans un modèle de 14 lignes, à condition de coller les postits avec leurs lignes sur fond gris.</t>
  </si>
  <si>
    <t xml:space="preserve">Pour masquer les lignes vides </t>
  </si>
  <si>
    <t>1 - Positionnez vous sur la cellule rouge</t>
  </si>
  <si>
    <t>et sur ▼</t>
  </si>
  <si>
    <t>Filtre</t>
  </si>
  <si>
    <t>2 - Données &gt; Filtre</t>
  </si>
  <si>
    <t xml:space="preserve">3 - Cliquez sur la flèche Filtre </t>
  </si>
  <si>
    <t>de la cellule A rouge</t>
  </si>
  <si>
    <t>Choisissez des valeurs spécifiques :</t>
  </si>
  <si>
    <t xml:space="preserve">Décochez (Sélectionner tout) </t>
  </si>
  <si>
    <t xml:space="preserve">pour décocher toutes les cases, </t>
  </si>
  <si>
    <t>Puis cochez A (afficher)</t>
  </si>
  <si>
    <t xml:space="preserve"> pour selectionner les lignes à afficher</t>
  </si>
  <si>
    <t>Pour l'affichage de toutes les lignes</t>
  </si>
  <si>
    <t xml:space="preserve"> faites l'inverse cochez (Sélectionner tout)</t>
  </si>
  <si>
    <t>ou cliquez de nouveau sur "l'entonnoir"</t>
  </si>
  <si>
    <t>trier en haut de l'écran pour désactiver</t>
  </si>
  <si>
    <t xml:space="preserve"> la fonction Tri</t>
  </si>
  <si>
    <t>Filtres intelligents dans Excel</t>
  </si>
  <si>
    <t>https://excel-exercice.com/filtres-intelligents-dans-excel/</t>
  </si>
  <si>
    <t xml:space="preserve">Masquer une ligne ou une colonne sur Excel </t>
  </si>
  <si>
    <t>https://www.youtube.com/watch?v=q-52-9FshWw</t>
  </si>
  <si>
    <t>Astuces Excel</t>
  </si>
  <si>
    <t>https://www.youtube.com/@Astuces_Excel/videos</t>
  </si>
  <si>
    <t>Récupérez des formules pour</t>
  </si>
  <si>
    <t>vos documents</t>
  </si>
  <si>
    <t>Bonne utilisation, Joël Leboucher</t>
  </si>
  <si>
    <t>Spécial BAR</t>
  </si>
  <si>
    <t>INAO(s)</t>
  </si>
  <si>
    <r>
      <t xml:space="preserve">Un verre INAO (standard pour la dégustation de vins) a une capacité totale d'environ </t>
    </r>
    <r>
      <rPr>
        <b/>
        <sz val="11"/>
        <color theme="1"/>
        <rFont val="Calibri"/>
        <family val="2"/>
        <scheme val="minor"/>
      </rPr>
      <t>215 ml</t>
    </r>
    <r>
      <rPr>
        <sz val="11"/>
        <color theme="1"/>
        <rFont val="Calibri"/>
        <family val="2"/>
        <scheme val="minor"/>
      </rPr>
      <t>.</t>
    </r>
  </si>
  <si>
    <t xml:space="preserve"> Cependant, pour la dégustation, il est généralement rempli entre 50 et 70 ml </t>
  </si>
  <si>
    <t>afin de permettre une bonne aération du vin et une appréciation optimale des arômes.</t>
  </si>
  <si>
    <t>VDN(s)</t>
  </si>
  <si>
    <t xml:space="preserve">Un verre à VDN (Vin Doux Naturel), conçu pour servir des vins fortifiés </t>
  </si>
  <si>
    <t>ou des cocktails à base de vins doux, a une capacité totale d’environ 120 à 150 ml.</t>
  </si>
  <si>
    <t xml:space="preserve">Cependant, comme pour les autres verres à dégustation, il n'est généralement pas </t>
  </si>
  <si>
    <t xml:space="preserve">rempli complètement afin de laisser de l'espace pour une bonne aération </t>
  </si>
  <si>
    <t>et pour apprécier les arômes du vin doux naturel ou du cocktail servi.</t>
  </si>
  <si>
    <t xml:space="preserve">Bien qu'elle ne soit pas conçue pour : </t>
  </si>
  <si>
    <t>vous pouvez détourner l'utilisation de cette fiche pour des recettes cocktail</t>
  </si>
  <si>
    <t xml:space="preserve">Le modèle Bar n'utilise bien souvent que 5 à 6 produits ou ingrédients </t>
  </si>
  <si>
    <t>Mode d'emploi suite adaptation selon modèle</t>
  </si>
  <si>
    <t>① le NOM DE LA RECETTE.FAMILLE</t>
  </si>
  <si>
    <t xml:space="preserve">Une recette (ex. : entremet pâtissier) est un assemblage de sous-recettes. </t>
  </si>
  <si>
    <t>② l' AUTEUR :</t>
  </si>
  <si>
    <t xml:space="preserve">Chacune de ces sections détachable peut être archivée dans un répertoire alphabétique. </t>
  </si>
  <si>
    <t xml:space="preserve">Il est inutile d'archiver des fiches complètes avec des formules gourmandes en mémoire. </t>
  </si>
  <si>
    <t>?  &gt; Recette prévu pour quelle préparation</t>
  </si>
  <si>
    <t>Récupérez la partie détachable qui vous intéresse et collez-la dans le modèle de fiche prévu.</t>
  </si>
  <si>
    <t xml:space="preserve">Pour réaliser un gâteau, sélectionnez un biscuit, ajoutez des crèmes et un élément décoratif. </t>
  </si>
  <si>
    <t>③ Denrées</t>
  </si>
  <si>
    <t>Cette méthode s'applique aussi en cuisine et en charcuterie.</t>
  </si>
  <si>
    <t>④ Quantité ou Nombre d'unités selon fiche</t>
  </si>
  <si>
    <t>dans la partie détachable vous avez la liste des denrées</t>
  </si>
  <si>
    <t xml:space="preserve">⑤ Quoi </t>
  </si>
  <si>
    <t>⑥ Poids ou Volume ajustez les décimales (+ ou - de 0 )</t>
  </si>
  <si>
    <t>crème</t>
  </si>
  <si>
    <t/>
  </si>
  <si>
    <t>zestes de pamplemousse</t>
  </si>
  <si>
    <t>jaunes d'œufs</t>
  </si>
  <si>
    <t>Collez une unité au choix</t>
  </si>
  <si>
    <t xml:space="preserve">et les PHASES DE PROGRESSION </t>
  </si>
  <si>
    <t>cuil.Soupe</t>
  </si>
  <si>
    <t>Tableau de correspondance</t>
  </si>
  <si>
    <t>1 L litre = 1 Kg base eau</t>
  </si>
  <si>
    <t>1 quart = 0.250 Kg</t>
  </si>
  <si>
    <t>1 dl = 0.100 Kg</t>
  </si>
  <si>
    <t xml:space="preserve">  1 /10  = 0.100 Kg</t>
  </si>
  <si>
    <t>1 cl = 0.010 Kg</t>
  </si>
  <si>
    <t>1 cuil.Soupe = 0.010 Kg</t>
  </si>
  <si>
    <t>1 ml = 0.001 Kg</t>
  </si>
  <si>
    <t xml:space="preserve"> 1 Verre = 0.225 Kg</t>
  </si>
  <si>
    <t xml:space="preserve"> 1 demi = 0.500 Kg</t>
  </si>
  <si>
    <t xml:space="preserve"> 1 Bol = 0.350 Kg</t>
  </si>
  <si>
    <t>les Valeurs de recherche sont en Kg - exemple 1 verre = 0.225</t>
  </si>
  <si>
    <t>Vous pouvez modifier le tableau de conversion en fonction de vos besoins, seule obligation : que les intitulés du tableau et les intitulés que vous collez dans votre colonne de recherche soient exactement identiques.</t>
  </si>
  <si>
    <t>Un point manquant ou un espace en plus et Excel ne reconnait pas. Donc faites du Copier / Coller</t>
  </si>
  <si>
    <t>le Coefficient vous permet d'augmenter</t>
  </si>
  <si>
    <t>de diminuer ou d'éviter un ingrédient</t>
  </si>
  <si>
    <t xml:space="preserve">Vous pouvez détourner l'utilisation de la colonne Coefficient </t>
  </si>
  <si>
    <t>en augmentant ou  diminuant pour faire varier le poids d'un aliment</t>
  </si>
  <si>
    <t xml:space="preserve"> sans recommencer une nouvelle fiche</t>
  </si>
  <si>
    <t xml:space="preserve">Vous pouvez également saisir la valeur 0 zéro pour un aliment </t>
  </si>
  <si>
    <t xml:space="preserve">allergène selon convives ou supprimer un ingrédient </t>
  </si>
  <si>
    <t>les cartouches d'entêtes "quantité ou progression" ont les mêmes couleurs</t>
  </si>
  <si>
    <t xml:space="preserve">piment ou autres par exemple </t>
  </si>
  <si>
    <t>donc vous en saisissez un et vous le collez sur l'autre partie</t>
  </si>
  <si>
    <t>Dessert assiette.C.Chiboust pamplemousse.Recette mère ►.M.Mille-feuille meringue et chiboust pamplemousse aux fraises des bois</t>
  </si>
  <si>
    <t>Dessert assiette</t>
  </si>
  <si>
    <t>CHIBOUST PAMPLEMOUSSE</t>
  </si>
  <si>
    <t xml:space="preserve">◄ Masquez ces 5 colonnes  </t>
  </si>
  <si>
    <t>gomme</t>
  </si>
  <si>
    <t xml:space="preserve">Si la colonne 10 est rouge, collez la "gomme" </t>
  </si>
  <si>
    <t xml:space="preserve"> ensuite supprimez le mot "gomme." et saisissez un chiffre</t>
  </si>
  <si>
    <t>Un chiffre est une unité de base utilisée pour écrire les nombres. C’est un symbole unique.</t>
  </si>
  <si>
    <t>saisissez LE NOM DE LA RECETTE</t>
  </si>
  <si>
    <t>Tout est automatique saisissez seulement le nom de la recette Mère</t>
  </si>
  <si>
    <t>Il y a 10 chiffres en base 0, 1, 2, 3, 4, 5, 6, 7, 8, 9.</t>
  </si>
  <si>
    <t>② le nom de l'Auteur</t>
  </si>
  <si>
    <t>Jean-Jacques Borne MOF 1994</t>
  </si>
  <si>
    <t>Un nombre est une quantité ou une valeur exprimée à l’aide de chiffres</t>
  </si>
  <si>
    <t>collez la Famille</t>
  </si>
  <si>
    <t>256 (nombre formé de trois chiffres : 2, 5, 6)</t>
  </si>
  <si>
    <t>la ❾ référence Auteur</t>
  </si>
  <si>
    <t>18  assiettes</t>
  </si>
  <si>
    <t>Kg de bœuf</t>
  </si>
  <si>
    <t>et le Nom de la Recette mère ►</t>
  </si>
  <si>
    <t>MILLE-FEUILLE meringue et chiboust pamplemousse aux fraises des bois</t>
  </si>
  <si>
    <t>l'Auteur à prévu sa recette pour combien de couverts ou pour quel poids</t>
  </si>
  <si>
    <t>❿ votre référence</t>
  </si>
  <si>
    <t xml:space="preserve">en fonction de vos convives vous estimez cette recette pour combien </t>
  </si>
  <si>
    <t>ou saisissez une quantité ou un poids d'un élément de la recette exemple</t>
  </si>
  <si>
    <t>Produits à la pièce &gt;  nombre 27 jaunes d'œufs  et poids d' 1  jaune</t>
  </si>
  <si>
    <t>poulets</t>
  </si>
  <si>
    <t>Si les grammages ne vous conviennent pas</t>
  </si>
  <si>
    <t>jaunes</t>
  </si>
  <si>
    <t>modifiez la valeur cellule ❿</t>
  </si>
  <si>
    <t>lorsque vous saisissez une valeur dans ④ Quantité ET dans ⑥ Poids ou Volume</t>
  </si>
  <si>
    <t>augmentez ou diminuez la valeur saisie</t>
  </si>
  <si>
    <t>"de" s'affiche automatiquement pour éviter toute confusion " 27 " " jaunes d'œufs"  "de"  " 20 g"</t>
  </si>
  <si>
    <t xml:space="preserve">C'est la valeur saisie dans cette cellule qu'Excel va utiliser pour </t>
  </si>
  <si>
    <t>dupliquer la recette avec la valeur saisie en ⓫</t>
  </si>
  <si>
    <t>Col.⑦ g.kg.</t>
  </si>
  <si>
    <t xml:space="preserve"> A dupliquer pour</t>
  </si>
  <si>
    <t>Copiez</t>
  </si>
  <si>
    <t>(0.001*20)</t>
  </si>
  <si>
    <t>(1*1.750)</t>
  </si>
  <si>
    <t>lait</t>
  </si>
  <si>
    <t>(0.5*01)</t>
  </si>
  <si>
    <t>⑫ POINTS CLÉS  PHASES ESSENTIELLES  DE PROGRESSION</t>
  </si>
  <si>
    <t>quart(s)</t>
  </si>
  <si>
    <t>pomme</t>
  </si>
  <si>
    <t>(0.25*3)</t>
  </si>
  <si>
    <t>cognac</t>
  </si>
  <si>
    <t>(0.01*2.5)</t>
  </si>
  <si>
    <t>Quelle différence</t>
  </si>
  <si>
    <t>440 L</t>
  </si>
  <si>
    <t>880 demi/L</t>
  </si>
  <si>
    <t xml:space="preserve"> volumes  si &gt; à 1 ; = L  sinon  cl</t>
  </si>
  <si>
    <t>440 Kg</t>
  </si>
  <si>
    <t>880 demi(s)</t>
  </si>
  <si>
    <t xml:space="preserve"> Poids si &gt; à 1 ; = Kg  sinon  g</t>
  </si>
  <si>
    <t>1 quart de melon</t>
  </si>
  <si>
    <t xml:space="preserve">1 demi part - </t>
  </si>
  <si>
    <t>Quantité ou nombre d'unités au choix</t>
  </si>
  <si>
    <t>les ¼ de botte de fines herbes en 0,25 ou en quart(s)</t>
  </si>
  <si>
    <t>Lait 0.75 ou 3 quart/L  - ½ citron 0.5 ou 1 demi(s)</t>
  </si>
  <si>
    <t>botte</t>
  </si>
  <si>
    <t>fines herbes</t>
  </si>
  <si>
    <t>citrons</t>
  </si>
  <si>
    <t>demi(s)</t>
  </si>
  <si>
    <t>½ citron</t>
  </si>
  <si>
    <t>bottes</t>
  </si>
  <si>
    <t>¼ de botte de fines herbes</t>
  </si>
  <si>
    <t>litres</t>
  </si>
  <si>
    <t>¾ de litre</t>
  </si>
  <si>
    <t>pommes</t>
  </si>
  <si>
    <t>citron</t>
  </si>
  <si>
    <t>tout ce qui n'est pas saisi dans la colonne ⑥ Poids ou Volume ne sera pas comptabilisé dans les poids</t>
  </si>
  <si>
    <t>⑥Poids ou Volume ajustez les décimales (+ ou - de 0 )</t>
  </si>
  <si>
    <t>lorsque vous collez 1 Quart ; 1 demi ; 1 Tiers col .⑤ Quoi il n'y a pas de poids le résultat s'affiche en quantité colonnes 18 - 19 Unités et Quoi ?</t>
  </si>
  <si>
    <t>Lien internet</t>
  </si>
  <si>
    <t>collez le lien vous renvoyant vers l'Auteur de la recette</t>
  </si>
  <si>
    <t>toujours indiquer les sources</t>
  </si>
  <si>
    <t>Largeurs de colonnes</t>
  </si>
  <si>
    <t>largeur conseillée</t>
  </si>
  <si>
    <t xml:space="preserve">Quoi </t>
  </si>
  <si>
    <t>largeur réelle avec formule</t>
  </si>
  <si>
    <t>œufs - cuisses -tartes - parts  ou - CB = cuillère de bar -BS =Barspoon - CC = cuillère à café - CT = cuillère à thé -CP = cuillère à potage - QS = quantité suffisante - PM = pour mémoire - plaques gastro 1/1 - louches...etc</t>
  </si>
  <si>
    <t>Utilité : lorsque vous collez un document dans une feuille vierge les largeurs</t>
  </si>
  <si>
    <t>ne correspondent pas toujours . Pour vérifier cela regardez les largeurs</t>
  </si>
  <si>
    <t>avec fonction puis faites les rectifications</t>
  </si>
  <si>
    <t>lorsque vous saisissez un nombre d'unités ⑤</t>
  </si>
  <si>
    <t>et un Poids ou Volume ⑥ "de" s'affiche automatiquement pour indiquer que vous saisissez un poids à l'unité</t>
  </si>
  <si>
    <t>les flèches indiquent que la ligne est inutilisée vous pouvez donc</t>
  </si>
  <si>
    <t>masquer les lignes</t>
  </si>
  <si>
    <t>Comment masquer les lignes</t>
  </si>
  <si>
    <t>⑧</t>
  </si>
  <si>
    <t xml:space="preserve"> Coefficient</t>
  </si>
  <si>
    <t>1 - positionnez vous sur la cellule A rouge</t>
  </si>
  <si>
    <t xml:space="preserve">Vous pouvez détourner l'utilisation de la colonne Coefficient en augmentant ou  diminuant </t>
  </si>
  <si>
    <t>pour faire varier le poids d'un aliment  sans recommencer une nouvelle fiche</t>
  </si>
  <si>
    <t xml:space="preserve">Vous pouvez également saisir la valeur 0 zéro pour un aliment allergène selon convives </t>
  </si>
  <si>
    <t>L'utilisation professionnelle des recettes vous engage à connaître</t>
  </si>
  <si>
    <t xml:space="preserve">ou supprimer un ingrédient piment ou autres par exemple </t>
  </si>
  <si>
    <t xml:space="preserve"> la réglementation en matière d'hygiène et HACCP.</t>
  </si>
  <si>
    <t>si vous saisissez une valeur différente de 1 la cellule change de couleur  pour attirer votre attention</t>
  </si>
  <si>
    <t xml:space="preserve"> (Mise en Forme Conditionnelle)</t>
  </si>
  <si>
    <t>Quelques formats personnalisés utilisés</t>
  </si>
  <si>
    <t>Quelques couleurs R.V.B utilisées</t>
  </si>
  <si>
    <t>utilisez le pinceau de mise en forme</t>
  </si>
  <si>
    <t>#E2EFDA</t>
  </si>
  <si>
    <t># CCFFCC</t>
  </si>
  <si>
    <t>#99CC00</t>
  </si>
  <si>
    <t>#EAF4E4</t>
  </si>
  <si>
    <t>#4CD44C</t>
  </si>
  <si>
    <t>#00B050</t>
  </si>
  <si>
    <t>#75DBFF</t>
  </si>
  <si>
    <t># CCFFFF</t>
  </si>
  <si>
    <t>#E5F9FB</t>
  </si>
  <si>
    <t>#0000FF</t>
  </si>
  <si>
    <t>#B9B9FF</t>
  </si>
  <si>
    <t>#D9E1F2</t>
  </si>
  <si>
    <t>0 "lignes à imprimer "</t>
  </si>
  <si>
    <t>0" H"</t>
  </si>
  <si>
    <t>#FFFF00</t>
  </si>
  <si>
    <t>#FFFFD9</t>
  </si>
  <si>
    <t>#DEC8EE</t>
  </si>
  <si>
    <t>0" g"</t>
  </si>
  <si>
    <t>0" mn"</t>
  </si>
  <si>
    <t># FFFF99</t>
  </si>
  <si>
    <t>#ED7D31</t>
  </si>
  <si>
    <t>#FFC000</t>
  </si>
  <si>
    <t>0.000" Kg"</t>
  </si>
  <si>
    <t>[h]"H"mm</t>
  </si>
  <si>
    <t>0" feuilles"</t>
  </si>
  <si>
    <t>0" %"</t>
  </si>
  <si>
    <t>#C00000</t>
  </si>
  <si>
    <t>#92D050</t>
  </si>
  <si>
    <t>0 "lignes masquées "</t>
  </si>
  <si>
    <t xml:space="preserve"> entre ▼ 0</t>
  </si>
  <si>
    <t>0.00 " cm³"</t>
  </si>
  <si>
    <t>Énumération XlRgbColor (Excel)</t>
  </si>
  <si>
    <t>0"°C"</t>
  </si>
  <si>
    <t>"et  ▲ "0</t>
  </si>
  <si>
    <t>#7030A0     '@</t>
  </si>
  <si>
    <t>https://learn.microsoft.com/fr-fr/office/vba/api/excel.xlrgbcolor</t>
  </si>
  <si>
    <t>⓪①②③④⑤⑥⑦⑧⑨⑩⑪⑫⑬⑭⑮⑯⑰⑱⑲⑳</t>
  </si>
  <si>
    <t xml:space="preserve">cliquez sur la première cellule et sélectionnez dans la barre de formule le numéro </t>
  </si>
  <si>
    <t xml:space="preserve"> qui vous intéresse choisissez la police de caractères et la couleur qui vous conviennent</t>
  </si>
  <si>
    <t>⓿❶❷❸❹❺❻❼❽❾❿⓫⓬⓭⓮⓯⓰⓱⓲⓳⓴</t>
  </si>
  <si>
    <t>► ◄  ▲  ▼  '@  #  &amp;  %  ± ➕ ➖ ➗ ✖️ ¼  ½  ¾</t>
  </si>
  <si>
    <t>Formule pour une séquence alphabétique horizontale allant au-delà de Z</t>
  </si>
  <si>
    <t xml:space="preserve">Coller la formule ci-dessous dans une cellule puis &gt; </t>
  </si>
  <si>
    <t xml:space="preserve">dans la formule figer toutes les lettres de colonnes par un  </t>
  </si>
  <si>
    <r>
      <t>Tirez la poignée de recopie vers la droite</t>
    </r>
    <r>
      <rPr>
        <sz val="11"/>
        <color theme="1"/>
        <rFont val="Calibri"/>
        <family val="2"/>
        <scheme val="minor"/>
      </rPr>
      <t xml:space="preserve"> pour étendre la formule aux cellules suivantes </t>
    </r>
  </si>
  <si>
    <t>COMMENT DÉCOUPER UN TEXTE sans le tableau magique</t>
  </si>
  <si>
    <t>① collez le texte à découper - ② en combien de caractères - ③ récupérez votre texte</t>
  </si>
  <si>
    <t>①▼</t>
  </si>
  <si>
    <t>Total mots</t>
  </si>
  <si>
    <t>Total caractères</t>
  </si>
  <si>
    <t>② Nb de caractères maxi</t>
  </si>
  <si>
    <t xml:space="preserve">coupé en  </t>
  </si>
  <si>
    <t>Épluchez l’ail et les oignons. Coupez-les en petits morceaux. Égouttez les champignons. Dans votre Cookeo, faites roussir la viande et les lardons avec le morceau de beurre sur le mode « dorer » / 3 min (préchauffage inclus), en remuant avec une cuillère en bois.</t>
  </si>
  <si>
    <t>le texte devrait être coupé en</t>
  </si>
  <si>
    <t>③ Copiez les lignes de texte et collage spécial.123 dans votre document</t>
  </si>
  <si>
    <t>Ligne 1</t>
  </si>
  <si>
    <t>Ligne 2</t>
  </si>
  <si>
    <t>Ligne 3</t>
  </si>
  <si>
    <t>Ligne 4</t>
  </si>
  <si>
    <t>Ligne 5</t>
  </si>
  <si>
    <t>Ligne 6</t>
  </si>
  <si>
    <t>Le découpage n'est pas toujours parfait; vous aurez quelques lettres à supprimer ou ajouter dans votre collage</t>
  </si>
  <si>
    <t>utilitaires</t>
  </si>
  <si>
    <t>&lt; Temps de : Préparation</t>
  </si>
  <si>
    <t>Cuisson &gt;</t>
  </si>
  <si>
    <t>Refroidissement &gt;</t>
  </si>
  <si>
    <t>Total &gt;</t>
  </si>
  <si>
    <t>Coût : 1* économique - 4**** luxe &gt;</t>
  </si>
  <si>
    <t>* *</t>
  </si>
  <si>
    <t>Difficulté : 1*Facile - 4**** Difficile &gt;</t>
  </si>
  <si>
    <t>Compteur de caractères cliquez dans le cadre et collez votre texte dans la barre de formules</t>
  </si>
  <si>
    <t>Compteur de caractères cliquez dans le cadre et collez votre texte dans la barre de formules - formule pour afficher à la fois le nombre de caractères sans les espaces, ainsi que le nombre d'espaces dans la cellule :</t>
  </si>
  <si>
    <t>Lien @</t>
  </si>
  <si>
    <t>pour retrouver le site ou l'Auteur</t>
  </si>
  <si>
    <t>pour retrouver ce document dans votre PC</t>
  </si>
  <si>
    <t>L'utilisation professionnelle des recettes vous engage à connaître  la réglementation en matière d'hygiène et HACCP.</t>
  </si>
  <si>
    <t>dans chaque Postit vous pouvez modifier les valeurs dans ces colonnes</t>
  </si>
  <si>
    <t xml:space="preserve"> volumes  si &gt; à 1 ; L  sinon  cl</t>
  </si>
  <si>
    <t xml:space="preserve"> Poids si &gt; à 1 ; Kg  sinon  g</t>
  </si>
  <si>
    <t>vous pouvez changer de tableau à votre convenance</t>
  </si>
  <si>
    <t>ligne 58  collez</t>
  </si>
  <si>
    <t>ligne 68  collez</t>
  </si>
  <si>
    <t>Dernière mise à jour : 12 Mars 2025</t>
  </si>
  <si>
    <t>Famille à coller.N.Nom de votre recette.Recette mère ►.S.Saisissez le nom de la recette mère</t>
  </si>
  <si>
    <t>ne supprimez pas ces colonnes</t>
  </si>
  <si>
    <t>dans les 4 premières colonnes vous avez 3 colonnes d'indentification ces informations sont utiles pour les répertoires</t>
  </si>
  <si>
    <t xml:space="preserve">Ces documents sont le fruit de mon expérience en restauration collective </t>
  </si>
  <si>
    <t>NOUVELLE VERSION V enrichie</t>
  </si>
  <si>
    <t>ainsi que du travail de passionnés qui ont partagé leurs formules et fonctions Excel en ligne.</t>
  </si>
  <si>
    <t>Annule - remplace ou complète les versions précédentes</t>
  </si>
  <si>
    <t xml:space="preserve">Ce classeur évolutif met à votre disposition des modèles de fiches "nouvelle génération" pour concevoir facilement vos propres documents. </t>
  </si>
  <si>
    <t xml:space="preserve">Grâce à ces modèles, vous pouvez enrichir vos fiches en découpant, copiant et collant des formats, </t>
  </si>
  <si>
    <t>en ajoutant des formules et en explorant de nouvelles méthodes d’organisation de l’information.</t>
  </si>
  <si>
    <t xml:space="preserve">Depuis 2022, les fiches recettes sont devenues plus flexibles afin de s’adapter à divers besoins. </t>
  </si>
  <si>
    <t xml:space="preserve">Elles peuvent contenir un nombre variable de colonnes, mais attention : si vous copiez une fiche plus large (ex. 16 colonnes) </t>
  </si>
  <si>
    <t>ff. pour fiche de fabrication</t>
  </si>
  <si>
    <t xml:space="preserve">sur une feuille plus étroite (ex. 12 colonnes), des problèmes d’affichage peuvent survenir. </t>
  </si>
  <si>
    <t>Pour une meilleure lisibilité, vous avez aussi la possibilité de masquer les lignes inutilisées.</t>
  </si>
  <si>
    <t xml:space="preserve">Certaines fiches sont optimisées pour l’impression en format A4, avec une fiche de progression sur une seconde page, idéale pour un suivi détaillé. </t>
  </si>
  <si>
    <t>Vous pouvez également copier et archiver facilement les "Postits" ou sections détachables.</t>
  </si>
  <si>
    <t xml:space="preserve">Les modèles depuis 2022 permettent la saisie de quantités dans différentes unités (g, kg, L, dl, cl, ml), </t>
  </si>
  <si>
    <t xml:space="preserve">avec une conversion automatique en poids ou en volume selon le modèle utilisé. </t>
  </si>
  <si>
    <t>Cette fonctionnalité est encore plus étendue sur les fiches "cocktails".</t>
  </si>
  <si>
    <t xml:space="preserve">Enfin, pensez à partager vos connaissances et votre savoir-faire acquis par l’expérience : </t>
  </si>
  <si>
    <t>vos compétences peuvent être précieuses pour de nombreuses personnes et faciliter leur quotidien.</t>
  </si>
  <si>
    <t xml:space="preserve">Si vous êtes un maître absolu de la Pifométrie, champion du doigt mouillé et virtuose des estimations au hasard… </t>
  </si>
  <si>
    <t xml:space="preserve">ne perdez pas votre précieuse énergie ici. Ces documents ne sont pas dignes de vos talents légendaires. </t>
  </si>
  <si>
    <t>Passez votre chemin et continuez d’éblouir le monde de vos approximations divines !</t>
  </si>
  <si>
    <t xml:space="preserve">Le Mondial de la Pifométrie &gt; </t>
  </si>
  <si>
    <t>https://www.google.com/search?client=firefox-b-d&amp;q=Mondial+de+la+Pifom%C3%A9trie</t>
  </si>
  <si>
    <t xml:space="preserve">Il n’y a rien de dévalorisant à ne pas tout savoir ; une personne n’est pas jugée sur ce qu’elle ignore, </t>
  </si>
  <si>
    <t>mais sur ses compétences et la façon dont elle les met en œuvre.</t>
  </si>
  <si>
    <t>Sachant qu’un·e collaborateur·trice passe en moyenne 7 h 30 par semaine à rechercher une information sans la trouver</t>
  </si>
  <si>
    <t xml:space="preserve"> (source : Association Information et Management), il devient évident qu’une entreprise a tout intérêt à mettre en place </t>
  </si>
  <si>
    <t>un processus de gestion des connaissances (knowledge management) pour mieux maîtriser son capital informationnel.</t>
  </si>
  <si>
    <t>https://www.appvizer.fr/magazine/collaboration/km/gestion-des-connaissances</t>
  </si>
  <si>
    <t>Liens, formats, formules et tableaux</t>
  </si>
  <si>
    <t>J’ai réuni dans ce document quelques exemples pour vous encourager à exploiter pleinement Excel et à créer vos propres fichiers.</t>
  </si>
  <si>
    <t>Excel fonctionne un peu comme le jeu de la bataille navale : il analyse les écarts entre les cellules</t>
  </si>
  <si>
    <t xml:space="preserve"> horizontalement, verticalement ou en diagonale – pour effectuer ses calculs.</t>
  </si>
  <si>
    <t xml:space="preserve">Ces modèles intègrent les unités de mesure françaises pour les poids et volumes, ainsi que les unités anglaises </t>
  </si>
  <si>
    <t>telles que l'once (oz), l'once liquide (fl oz), la cup, ou encore des mesures spécifiques au bar comme le shot, le pony ou le jigger.</t>
  </si>
  <si>
    <t xml:space="preserve"> Ils s’adressent aussi bien aux établissements de formation qu’aux professionnels souhaitant structurer et optimiser leur activité.</t>
  </si>
  <si>
    <t xml:space="preserve">Je vous recommande de garder ce fichier comme modèle. </t>
  </si>
  <si>
    <t>Sélectionnez les feuilles qui vous intéressent, copiez-les dans votre classeur, puis supprimez les colonnes inutiles pour vous.</t>
  </si>
  <si>
    <t>Ensuite, personnalisez et adaptez les documents selon vos besoins.</t>
  </si>
  <si>
    <t>Copier une fiche Excel dans un nouveau classeur</t>
  </si>
  <si>
    <t>1️⃣ Faites un clic droit sur l’onglet de la fiche.</t>
  </si>
  <si>
    <t>2️⃣ Sélectionnez "Déplacer ou copier...".</t>
  </si>
  <si>
    <t>3️⃣ Choisissez "(nouveau classeur)", cochez "Créer une copie", puis cliquez sur OK.</t>
  </si>
  <si>
    <t>4️⃣ Dans le nouveau classeur, allez dans "Fichier" &gt; "Enregistrer sous", nommez et enregistrez le fichier.</t>
  </si>
  <si>
    <t>Votre fiche est prête à être envoyée ! ✅</t>
  </si>
  <si>
    <t>Dernières modifications</t>
  </si>
  <si>
    <t>Composition du classeur</t>
  </si>
  <si>
    <t>Qu'est-ce</t>
  </si>
  <si>
    <t>Mode.d.Emploi</t>
  </si>
  <si>
    <t>Explications</t>
  </si>
  <si>
    <t>Identité.des.Postis</t>
  </si>
  <si>
    <t>Identité.des.fiches.recettes</t>
  </si>
  <si>
    <t>Texte.pour.cellules</t>
  </si>
  <si>
    <t>Palette de couleurs, Excel</t>
  </si>
  <si>
    <t>Transmission des savoirs</t>
  </si>
  <si>
    <t>Récupérez les formules pour vos documents</t>
  </si>
  <si>
    <t>suite automatique de A à AZ et plus</t>
  </si>
  <si>
    <t>collez cette formule ou vous voulez dans votre document</t>
  </si>
  <si>
    <t>Coller la formule ci-dessous dans une cellule puis</t>
  </si>
  <si>
    <t xml:space="preserve">SANS le signe = puis ajoutez le signe = au début </t>
  </si>
  <si>
    <t>dans la formule figer toutes les lettres de colonnes par un     exemple COLONNE(X75)</t>
  </si>
  <si>
    <t>positionnez vous en fin de formule puis appuyez sur entrée du clavier</t>
  </si>
  <si>
    <t>B</t>
  </si>
  <si>
    <t>C</t>
  </si>
  <si>
    <t>D</t>
  </si>
  <si>
    <t>E etc…</t>
  </si>
  <si>
    <t>https://fr.vecteezy.com/video/5480445-appuyer-sur-la-touche-entree-sur-le-clavier-d-un-ordinateur-de-bureau</t>
  </si>
  <si>
    <r>
      <t>Tirez la poignée de recopie vers la droite</t>
    </r>
    <r>
      <rPr>
        <sz val="20"/>
        <color theme="0"/>
        <rFont val="Calibri"/>
        <family val="2"/>
        <scheme val="minor"/>
      </rPr>
      <t xml:space="preserve"> pour étendre la formule aux cellules suivantes </t>
    </r>
  </si>
  <si>
    <t>et tirez la poignée vers le bas</t>
  </si>
  <si>
    <t>SI(LIGNE(A1)&lt;=26;CAR(LIGNE(A1)+64);CAR(ENT((LIGNE(A1)-26-1)/26)+65)&amp;CAR(MOD(LIGNE(A1)-1;26)+65))</t>
  </si>
  <si>
    <t>si vous copiez cette formule avec le signe = vous aurez une erreur #REF!</t>
  </si>
  <si>
    <t>Comment augmenter automatiquement la lettre d'une unité pour obtenir la lettre suivante dans Excel?</t>
  </si>
  <si>
    <t>https://fr.extendoffice.com/documents/excel/4027-excel-increase-letter-by-one.html</t>
  </si>
  <si>
    <t>Suites automatiques des lettres de l'alphabet avec Excel jusqu’à Z puis AA;AB etc</t>
  </si>
  <si>
    <t>Demandez à ChatGPT de vous traduire la formule en Excel français</t>
  </si>
  <si>
    <t>https://www.youtube.com/watch?app=desktop&amp;v=Yuy1jisXErY</t>
  </si>
  <si>
    <t>excel Suite automatique de lettres au-delà de Z</t>
  </si>
  <si>
    <t xml:space="preserve"> tirez sur la poignée vers le bas</t>
  </si>
  <si>
    <t xml:space="preserve"> lettre A = A65 </t>
  </si>
  <si>
    <t>Listes automatiques et séries de nombres dans Excel</t>
  </si>
  <si>
    <t>https://www.youtube.com/watch?v=FZwdUZUwnuI</t>
  </si>
  <si>
    <t>https://cellulexcel.blogspot.com/p/blog-page_16.html</t>
  </si>
  <si>
    <t>CONDITIONNEMENT</t>
  </si>
  <si>
    <t>dans 1 contenant</t>
  </si>
  <si>
    <t>Vidéo tutorielle pour faire une liste alphabétique</t>
  </si>
  <si>
    <t>Barquette(s)</t>
  </si>
  <si>
    <t>https://excel-exercice.com/comment-faire-une-liste-alphabetique-automatique/</t>
  </si>
  <si>
    <t>tranches</t>
  </si>
  <si>
    <t xml:space="preserve"> Quoi ? Saisissez Morceux - tranches- portions - pièces - cerises etc….....le contenant saisissez  gastro(s) 1/1 -  grille(s) - plat(s) - louche(s) etc..</t>
  </si>
  <si>
    <t>Constituez vous des répertoires par lettres Alphabétiques</t>
  </si>
  <si>
    <t xml:space="preserve">si les fiches  vous "barbent" vous avez </t>
  </si>
  <si>
    <t xml:space="preserve">Pour l'identification de vos fiches vous avez le choix </t>
  </si>
  <si>
    <t>Champ d’application ou circuit CCR 1- 2-3-5-6</t>
  </si>
  <si>
    <t>Lien&gt;</t>
  </si>
  <si>
    <t xml:space="preserve"> la Piffométrie</t>
  </si>
  <si>
    <t>entre la numérotation et l'identification Alpha</t>
  </si>
  <si>
    <t>N°2</t>
  </si>
  <si>
    <t>https://savour.eu/portfolio/pifometrie/</t>
  </si>
  <si>
    <t xml:space="preserve">Alpha vous permet de vous constituer des répertoires </t>
  </si>
  <si>
    <t>et</t>
  </si>
  <si>
    <t xml:space="preserve">et de regrouper des préparations pour vous permettre </t>
  </si>
  <si>
    <t>l'Institut du doigt mouillé</t>
  </si>
  <si>
    <t>de faire des assemblages</t>
  </si>
  <si>
    <t>à la louche</t>
  </si>
  <si>
    <t>au pif</t>
  </si>
  <si>
    <t>à vue de nez</t>
  </si>
  <si>
    <t>environ</t>
  </si>
  <si>
    <t>Cliquez aussi sur les liens du net</t>
  </si>
  <si>
    <t>Recettes !  Le français des sciences</t>
  </si>
  <si>
    <t>https://dupala.be/upload/files/141_Pages-de-D-un-e-prof-a-l-autre-Numero-71-Octobre-2014-page15-16.pdf</t>
  </si>
  <si>
    <t xml:space="preserve">N’oubliez pas de partager vos connaissances et vos compétences acquises par l'expérience : </t>
  </si>
  <si>
    <t>vos savoir-faire peuvent bénéficier à de nombreuses personnes et les aider dans leur quotidien</t>
  </si>
  <si>
    <t xml:space="preserve">Joël LEBOUCHER </t>
  </si>
  <si>
    <t>Je remercie chaleureusement les internautes passionnés qui élaborent et proposent des formules et fonctions imbriquées</t>
  </si>
  <si>
    <t>un lien rompu ou devenu obsolète…..pas de panique…Google saura vous retrouver un document équivalent</t>
  </si>
  <si>
    <t>Où trouver la police Helvetica ?</t>
  </si>
  <si>
    <r>
      <t xml:space="preserve">On retrouve également cette police </t>
    </r>
    <r>
      <rPr>
        <b/>
        <sz val="14"/>
        <color theme="1"/>
        <rFont val="Arial"/>
        <family val="2"/>
      </rPr>
      <t>dans des documents officiels, ou de la signalétique</t>
    </r>
    <r>
      <rPr>
        <sz val="14"/>
        <color theme="1"/>
        <rFont val="Arial"/>
        <family val="2"/>
      </rPr>
      <t>, et ce, partout dans le monde.</t>
    </r>
  </si>
  <si>
    <t xml:space="preserve"> Pour l'anecdote, la police qui compose le logotype Microsoft est également Helvetica, </t>
  </si>
  <si>
    <t>même si la société a demandé la création de l'Arial en remplacement d'Helvetica en mesure de réduction des coûts.</t>
  </si>
  <si>
    <t>Helvetica - Wikipédia</t>
  </si>
  <si>
    <t>je n'ai pas Helvetica sur Excel</t>
  </si>
  <si>
    <t>Quelle police ressemble le plus à Helvetica ?</t>
  </si>
  <si>
    <r>
      <t>Aktiv Grotesk</t>
    </r>
    <r>
      <rPr>
        <sz val="14"/>
        <color theme="1"/>
        <rFont val="Calibri"/>
        <family val="2"/>
        <scheme val="minor"/>
      </rPr>
      <t xml:space="preserve"> (16 styles) : créée en 2010, Aktiv Grotesk est la solution apportée par Bruno Maag</t>
    </r>
  </si>
  <si>
    <t>ou Arial</t>
  </si>
  <si>
    <t xml:space="preserve"> face au succès persistant des polices grotesques sans empattement telles que Helvetica et Arial.1 mars 2022</t>
  </si>
  <si>
    <t>https://fr.maisfontes.com/aktiv-grotesk-w01.police</t>
  </si>
  <si>
    <t>Les 10 polices alternatives à Helvetica - Extensis</t>
  </si>
  <si>
    <t>je n'ai pas cette police</t>
  </si>
  <si>
    <t>Pourquoi choisir la police Calibri ?</t>
  </si>
  <si>
    <t xml:space="preserve">Calibri était effectivement considéré comme une police lisible sur des documents assez courts, </t>
  </si>
  <si>
    <t xml:space="preserve">avec une allure équilibrée et qui pouvait passer aussi bien sur un grand écran d'ordinateur </t>
  </si>
  <si>
    <t>que sur une feuille de papier ou l'écran moins imposant d'un smartphone.2 mai 2021</t>
  </si>
  <si>
    <t>Quelle police se rapproche le plus de Calibri ?</t>
  </si>
  <si>
    <t>Parmi ces six polices, Calibri est la plus proche de Lucida Grande ou Lucida Sans.</t>
  </si>
  <si>
    <t>Calibri - Wikipédia</t>
  </si>
  <si>
    <t>Microsoft : par quelle police voudriez-vous remplacer Calibri</t>
  </si>
  <si>
    <t>Quelle est la police d'écriture la plus classe ?</t>
  </si>
  <si>
    <t xml:space="preserve">Garamond. C'est une police facile à lire, proche de l'écriture manuscrite, qui convient parfaitement </t>
  </si>
  <si>
    <t xml:space="preserve">aux cadres expérimentés ou aux profils littéraires. </t>
  </si>
  <si>
    <t>Garamond a la particularité de toujours mener l'œil là où il doit aller.20 juil. 2015</t>
  </si>
  <si>
    <t>Quelle est la meilleure police d'écriture à utiliser pour son CV</t>
  </si>
  <si>
    <t>https://laruche.wizbii.com › 17703-meilleure-police-ecritu...</t>
  </si>
  <si>
    <t>Rechercher : Quelle est la police d'écriture la plus classe ?</t>
  </si>
  <si>
    <r>
      <t xml:space="preserve">La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Cambria a été conçue spécifiquement </t>
    </r>
    <r>
      <rPr>
        <b/>
        <sz val="14"/>
        <color theme="1"/>
        <rFont val="Cambria"/>
        <family val="1"/>
      </rPr>
      <t>pour</t>
    </r>
    <r>
      <rPr>
        <sz val="14"/>
        <color theme="1"/>
        <rFont val="Cambria"/>
        <family val="1"/>
      </rPr>
      <t xml:space="preserve"> être lue à l'écran. ...</t>
    </r>
  </si>
  <si>
    <t>Quelle police avec Cambria ?</t>
  </si>
  <si>
    <r>
      <t xml:space="preserve">Caladea (créée comme une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supplémentaire de Chrome OS) a les mêmes métriques </t>
    </r>
  </si>
  <si>
    <t>que Cambria MS et peut être utilisée en remplacement.</t>
  </si>
  <si>
    <t>POUR AUDITER LES FORMULES</t>
  </si>
  <si>
    <t>Pour supprimer l'affichage des zéro sur la fiche cliquez sur : FICHIER &gt; Option &gt; Options avancées &gt;</t>
  </si>
  <si>
    <t>pour localiser la cellule correspondante cliquez sur l'onglet FORMULES</t>
  </si>
  <si>
    <t xml:space="preserve"> décocher Afficher un zéro dans les cellules qui ont une valeur nulle</t>
  </si>
  <si>
    <t>puis sur la fonction Repérer les antécédants &gt;</t>
  </si>
  <si>
    <t>double cliquez sur la pointe de la flèche, cela vous enverra directement à l'emplacement de saisie</t>
  </si>
  <si>
    <t>Quelques polices de caractères utilisées</t>
  </si>
  <si>
    <t>Quelques formats utilisés</t>
  </si>
  <si>
    <t>Arial</t>
  </si>
  <si>
    <t>Calibri</t>
  </si>
  <si>
    <t>Rockwell</t>
  </si>
  <si>
    <t>Verdana</t>
  </si>
  <si>
    <t>15.5 &gt;</t>
  </si>
  <si>
    <t>ARIAL</t>
  </si>
  <si>
    <t>CALIBRI</t>
  </si>
  <si>
    <t>ROCKWELL</t>
  </si>
  <si>
    <t>VERDANA</t>
  </si>
  <si>
    <t>personnalisés &gt;</t>
  </si>
  <si>
    <t>Autres polices à découvrir</t>
  </si>
  <si>
    <t>ARIAL NARROW    Arial Narrow</t>
  </si>
  <si>
    <t>COMIC SANS MF  Comic Sans MF</t>
  </si>
  <si>
    <t>GIL SANS MT  Gill Sans MT</t>
  </si>
  <si>
    <t>PALATINO LINOTYPE  Palatino Linotype</t>
  </si>
  <si>
    <t>TAHOMA   Tahoma</t>
  </si>
  <si>
    <t>TIMES NEW ROMAN Times New Roman</t>
  </si>
  <si>
    <t>TRBUCHET MF  Trébuchet MF</t>
  </si>
  <si>
    <t>TW CEN MT  Tw Cen MT</t>
  </si>
  <si>
    <t>VRINDA   Vrinda</t>
  </si>
  <si>
    <t>Une numérotation avec couleur de police modifiable</t>
  </si>
  <si>
    <t>❶</t>
  </si>
  <si>
    <t>❷</t>
  </si>
  <si>
    <t>❸</t>
  </si>
  <si>
    <t>❹</t>
  </si>
  <si>
    <t>❺</t>
  </si>
  <si>
    <t>❻</t>
  </si>
  <si>
    <t>❼</t>
  </si>
  <si>
    <t>❽</t>
  </si>
  <si>
    <t>❾</t>
  </si>
  <si>
    <t>❿</t>
  </si>
  <si>
    <t>⓫</t>
  </si>
  <si>
    <t>⓬</t>
  </si>
  <si>
    <t>⓭</t>
  </si>
  <si>
    <t>⓮</t>
  </si>
  <si>
    <t>⓯</t>
  </si>
  <si>
    <t>⓰</t>
  </si>
  <si>
    <t>⓱</t>
  </si>
  <si>
    <t>⓲</t>
  </si>
  <si>
    <t>⓳</t>
  </si>
  <si>
    <t>⓴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</si>
  <si>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</si>
  <si>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</si>
  <si>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</si>
  <si>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</si>
  <si>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</si>
  <si>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</si>
  <si>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</si>
  <si>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</si>
  <si>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</si>
  <si>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</si>
  <si>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</si>
  <si>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</si>
  <si>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</si>
  <si>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</si>
  <si>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</si>
  <si>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</si>
  <si>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</si>
  <si>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</si>
  <si>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</si>
  <si>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Monétaire</t>
  </si>
  <si>
    <t>couleur de police blanc sur fond gris à modifier pour vos documents</t>
  </si>
  <si>
    <t>cliquez sur la colonne  C et sélectionnez dans la barre de formule le numéro ou la lettre qui vous intéresse choisissez la police de caractères et la couleur qui vous conviennent</t>
  </si>
  <si>
    <t>Ⓐ Ⓑ Ⓒ Ⓓ Ⓔ Ⓕ Ⓖ Ⓗ Ⓘ Ⓙ Ⓚ Ⓛ Ⓜ Ⓝ Ⓞ Ⓟ Ⓠ Ⓡ Ⓢ Ⓣ Ⓤ Ⓥ Ⓦ Ⓧ Ⓧ Ⓩ MAJUSCULES</t>
  </si>
  <si>
    <t>Illustrations avec les émojis</t>
  </si>
  <si>
    <t>ⓐ ⓑ ⓒ ⓓ ⓔ ⓕ ⓕ ⓗ ⓗ ⓘ ⓙ ⓚ ⓛ ⓜ ⓝ ⓞ ⓟ ⓠ ⓡ ⓡ ⓣ ⓤ ⓥ ⓦ ⓧ ⓨ ⓩ minuscules</t>
  </si>
  <si>
    <t>https://www.bonbache.fr/syntheses-graphiques-excel-avec-les-emoticones-499.html</t>
  </si>
  <si>
    <t>🅐🅑🅒🅓🅔🅕🅖🅗🅘🅙🅚🅛🅜🅝🅞🅟🅠🅡🅢🅣🅤🅥🅦🅧🅨🅩</t>
  </si>
  <si>
    <t>🅰🅱🅲🅳🅴🅵🅶🅷🅸🅹🅺🅻🅼🅽🅾🅿🆀🆁🆂🆃🆄🆅🆆🆇🆈🆉</t>
  </si>
  <si>
    <t>🅐</t>
  </si>
  <si>
    <t>🅑</t>
  </si>
  <si>
    <t>🅒</t>
  </si>
  <si>
    <t>🅓</t>
  </si>
  <si>
    <t>🅔</t>
  </si>
  <si>
    <t>🅕</t>
  </si>
  <si>
    <t>🅖</t>
  </si>
  <si>
    <t>🅗</t>
  </si>
  <si>
    <t>🅘</t>
  </si>
  <si>
    <t>🅙</t>
  </si>
  <si>
    <t>🅚</t>
  </si>
  <si>
    <t>🅛</t>
  </si>
  <si>
    <t>🅜</t>
  </si>
  <si>
    <t>🅰</t>
  </si>
  <si>
    <t>🅱</t>
  </si>
  <si>
    <t>🅲</t>
  </si>
  <si>
    <t>🅳</t>
  </si>
  <si>
    <t>🅴</t>
  </si>
  <si>
    <t>🅵</t>
  </si>
  <si>
    <t>🅶</t>
  </si>
  <si>
    <t>🅷</t>
  </si>
  <si>
    <t>🅸</t>
  </si>
  <si>
    <t>🅹</t>
  </si>
  <si>
    <t>🅺</t>
  </si>
  <si>
    <t>🅻</t>
  </si>
  <si>
    <t>🅼</t>
  </si>
  <si>
    <t>🅝</t>
  </si>
  <si>
    <t>🅞</t>
  </si>
  <si>
    <t>🅟</t>
  </si>
  <si>
    <t>🅠</t>
  </si>
  <si>
    <t>🅡</t>
  </si>
  <si>
    <t>🅢</t>
  </si>
  <si>
    <t>🅣</t>
  </si>
  <si>
    <t>🅤</t>
  </si>
  <si>
    <t>🅥</t>
  </si>
  <si>
    <t>🅦</t>
  </si>
  <si>
    <t>🅧</t>
  </si>
  <si>
    <t>🅨</t>
  </si>
  <si>
    <t>🅩</t>
  </si>
  <si>
    <t>🅽</t>
  </si>
  <si>
    <t>🅾</t>
  </si>
  <si>
    <t>🅿</t>
  </si>
  <si>
    <t>🆀</t>
  </si>
  <si>
    <t>🆁</t>
  </si>
  <si>
    <t>🆂</t>
  </si>
  <si>
    <t>🆃</t>
  </si>
  <si>
    <t>🆄</t>
  </si>
  <si>
    <t>🆅</t>
  </si>
  <si>
    <t>🆆</t>
  </si>
  <si>
    <t>🆇</t>
  </si>
  <si>
    <t>🆈</t>
  </si>
  <si>
    <t>🆉</t>
  </si>
  <si>
    <t>ⓐ</t>
  </si>
  <si>
    <t xml:space="preserve"> ⓑ</t>
  </si>
  <si>
    <t>ⓒ</t>
  </si>
  <si>
    <t>ⓓ</t>
  </si>
  <si>
    <t>ⓔ</t>
  </si>
  <si>
    <t>ⓕ</t>
  </si>
  <si>
    <t xml:space="preserve"> ⓕ</t>
  </si>
  <si>
    <t>ⓗ</t>
  </si>
  <si>
    <t>ⓘ</t>
  </si>
  <si>
    <t>ⓙ</t>
  </si>
  <si>
    <t>ⓚ</t>
  </si>
  <si>
    <t>ⓛ</t>
  </si>
  <si>
    <t>ⓜ</t>
  </si>
  <si>
    <t>ⓝ</t>
  </si>
  <si>
    <t xml:space="preserve"> ⓞ</t>
  </si>
  <si>
    <t>ⓟ</t>
  </si>
  <si>
    <t>ⓠ</t>
  </si>
  <si>
    <t>ⓡ</t>
  </si>
  <si>
    <t>ⓣ</t>
  </si>
  <si>
    <t>ⓤ</t>
  </si>
  <si>
    <t xml:space="preserve"> ⓥ</t>
  </si>
  <si>
    <t>ⓦ</t>
  </si>
  <si>
    <t>ⓧ</t>
  </si>
  <si>
    <t>ⓨ</t>
  </si>
  <si>
    <t>ⓩ</t>
  </si>
  <si>
    <t>Ⓐ</t>
  </si>
  <si>
    <t>Ⓑ</t>
  </si>
  <si>
    <t>Ⓒ</t>
  </si>
  <si>
    <t xml:space="preserve"> Ⓓ</t>
  </si>
  <si>
    <t>Ⓔ</t>
  </si>
  <si>
    <t>Ⓕ</t>
  </si>
  <si>
    <t>Ⓖ</t>
  </si>
  <si>
    <t>Ⓗ</t>
  </si>
  <si>
    <t>Ⓘ</t>
  </si>
  <si>
    <t>Ⓙ</t>
  </si>
  <si>
    <t>Ⓚ</t>
  </si>
  <si>
    <t>Ⓛ</t>
  </si>
  <si>
    <t>Ⓜ</t>
  </si>
  <si>
    <t>⓿</t>
  </si>
  <si>
    <t>Ⓝ</t>
  </si>
  <si>
    <t>Ⓞ</t>
  </si>
  <si>
    <t>Ⓟ</t>
  </si>
  <si>
    <t>Ⓠ</t>
  </si>
  <si>
    <t>Ⓡ</t>
  </si>
  <si>
    <t>Ⓢ</t>
  </si>
  <si>
    <t>Ⓣ</t>
  </si>
  <si>
    <t>Ⓤ</t>
  </si>
  <si>
    <t>Ⓥ</t>
  </si>
  <si>
    <t>Ⓦ</t>
  </si>
  <si>
    <t>Ⓧ</t>
  </si>
  <si>
    <t>Ⓩ</t>
  </si>
  <si>
    <t>⓪</t>
  </si>
  <si>
    <t>①</t>
  </si>
  <si>
    <t>②</t>
  </si>
  <si>
    <t>⑥</t>
  </si>
  <si>
    <t>⑦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</si>
  <si>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</si>
  <si>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</si>
  <si>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</si>
  <si>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</si>
  <si>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</si>
  <si>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</si>
  <si>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</si>
  <si>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</si>
  <si>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</si>
  <si>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⑱</t>
  </si>
  <si>
    <t>⑲</t>
  </si>
  <si>
    <t>⑳</t>
  </si>
  <si>
    <r>
      <t xml:space="preserve">Les chiffres encadrés en format carré </t>
    </r>
    <r>
      <rPr>
        <b/>
        <sz val="22"/>
        <color theme="0"/>
        <rFont val="Calibri"/>
        <family val="2"/>
        <scheme val="minor"/>
      </rPr>
      <t>(🔢)</t>
    </r>
    <r>
      <rPr>
        <sz val="22"/>
        <color theme="0"/>
        <rFont val="Calibri"/>
        <family val="2"/>
        <scheme val="minor"/>
      </rPr>
      <t xml:space="preserve"> ne vont que de </t>
    </r>
    <r>
      <rPr>
        <b/>
        <sz val="22"/>
        <color theme="0"/>
        <rFont val="Calibri"/>
        <family val="2"/>
        <scheme val="minor"/>
      </rPr>
      <t>0️⃣ à 9️⃣</t>
    </r>
    <r>
      <rPr>
        <sz val="22"/>
        <color theme="0"/>
        <rFont val="Calibri"/>
        <family val="2"/>
        <scheme val="minor"/>
      </rPr>
      <t xml:space="preserve">. Il n’existe pas de versions officielles pour </t>
    </r>
    <r>
      <rPr>
        <b/>
        <sz val="22"/>
        <color theme="0"/>
        <rFont val="Calibri"/>
        <family val="2"/>
        <scheme val="minor"/>
      </rPr>
      <t>10 à 20</t>
    </r>
    <r>
      <rPr>
        <sz val="22"/>
        <color theme="0"/>
        <rFont val="Calibri"/>
        <family val="2"/>
        <scheme val="minor"/>
      </rPr>
      <t xml:space="preserve"> en un seul caractère.</t>
    </r>
  </si>
  <si>
    <t>Mais voici une alternative en combinant les symboles disponibles :</t>
  </si>
  <si>
    <t>0️⃣ 1️⃣ 2️⃣ 3️⃣ 4️⃣ 5️⃣ 6️⃣ 7️⃣ 8️⃣ 9️⃣ 🔟 1️⃣1️⃣ 1️⃣2️⃣ 1️⃣3️⃣ 1️⃣4️⃣ 1️⃣5️⃣ 1️⃣6️⃣ 1️⃣7️⃣ 1️⃣8️⃣ 1️⃣9️⃣ 2️⃣0️⃣</t>
  </si>
  <si>
    <t xml:space="preserve">0️⃣ </t>
  </si>
  <si>
    <t xml:space="preserve">1️⃣ </t>
  </si>
  <si>
    <t>2️⃣</t>
  </si>
  <si>
    <t xml:space="preserve">3️⃣ </t>
  </si>
  <si>
    <t>4️⃣</t>
  </si>
  <si>
    <t xml:space="preserve"> 5️⃣ </t>
  </si>
  <si>
    <t xml:space="preserve">6️⃣ </t>
  </si>
  <si>
    <t xml:space="preserve">7️⃣ </t>
  </si>
  <si>
    <t xml:space="preserve">8️⃣ </t>
  </si>
  <si>
    <t xml:space="preserve">9️⃣ </t>
  </si>
  <si>
    <t>🔟</t>
  </si>
  <si>
    <t xml:space="preserve">1️⃣1️⃣ </t>
  </si>
  <si>
    <t>1️⃣2️⃣</t>
  </si>
  <si>
    <t>1️⃣3️⃣</t>
  </si>
  <si>
    <t>1️⃣4️⃣</t>
  </si>
  <si>
    <t>1️⃣5️⃣</t>
  </si>
  <si>
    <t>1️⃣6️⃣</t>
  </si>
  <si>
    <t>1️⃣7️⃣</t>
  </si>
  <si>
    <t>1️⃣8️⃣</t>
  </si>
  <si>
    <t>1️⃣9️⃣</t>
  </si>
  <si>
    <t>2️⃣0️⃣</t>
  </si>
  <si>
    <r>
      <t xml:space="preserve">Le chiffre </t>
    </r>
    <r>
      <rPr>
        <sz val="22"/>
        <color theme="0"/>
        <rFont val="Calibri"/>
        <family val="2"/>
        <scheme val="minor"/>
      </rPr>
      <t>10 utilise 🔟, et à partir de 11, j’ai combiné les chiffres disponibles pour garder une cohérence visuelle. 😊 ChatGPT</t>
    </r>
  </si>
  <si>
    <t>des caractères spéciaux</t>
  </si>
  <si>
    <t>Que signifient les symboles (&amp;,,{, etc.) dans les formules ? – Excel</t>
  </si>
  <si>
    <t>https://www.automateexcel.com/fr/how-to/que-signifient-les-symboles-etc-dans-les-formules-excel-et-google-sheets/</t>
  </si>
  <si>
    <t>!</t>
  </si>
  <si>
    <t>"</t>
  </si>
  <si>
    <t>#</t>
  </si>
  <si>
    <t>%</t>
  </si>
  <si>
    <t>&amp;</t>
  </si>
  <si>
    <t>@</t>
  </si>
  <si>
    <t>‰</t>
  </si>
  <si>
    <t>≈</t>
  </si>
  <si>
    <t>±</t>
  </si>
  <si>
    <t>»</t>
  </si>
  <si>
    <t>¼</t>
  </si>
  <si>
    <t>½</t>
  </si>
  <si>
    <t>¾</t>
  </si>
  <si>
    <t>ø</t>
  </si>
  <si>
    <t>▲</t>
  </si>
  <si>
    <t>Φ</t>
  </si>
  <si>
    <t>Police &gt; Segoe UI Emoji</t>
  </si>
  <si>
    <t>🍏 🍎 🍐 🍊 🍋 🍌 🍉 🍇 🍓 🫐 🍈 🍒 🍑 🥭 🍍 🥥 🥝 🍅 🍆 🥑 🥦 🥬 🥒 🌶 🫑 🌽 🥕 🫒 🧄 🧅 🥔 🍠 🥐 🥯 🍞 🥖 🥨 🧀 🥚 🍳 🧈 🥞 🧇 🥓 🥩 🍗 🍖 🦴 🌭 🍔 🍟 🍕</t>
  </si>
  <si>
    <t xml:space="preserve"> 🫓 🥪 🥙 🧆 🌮 🌯 🫔 🥗 🥘 🫕 🥫 🍝 🍜 🍲 🍛 🍣 🍱 🥟 🦪 🍤 🍙 🍚 🍘 🍥 🥠 🥮 🍢 🍡 🍧 🍨 🍦 🥧 🧁 🍰 🎂 🍮 🍭 🍬 🍫 🍿 🍩 🍪 🌰 🥜 🍯 🥛 🍼 🫖 ☕️ 🍵 🧃 🥤 🧋</t>
  </si>
  <si>
    <t xml:space="preserve"> 🍶 🍺 🍻 🥂 🍷 🥃 🍸 🍹 🧉 🍾 🧊 🥄 🍴 🍽 🥣 🥡 🥢 🧂</t>
  </si>
  <si>
    <t>cliquez sur la colonne  D et copiez dans la barre de formules l'émoticone qui vous intéresse choisissez la police de caractères et la couleur qui vous conviennent</t>
  </si>
  <si>
    <t>🚾 ♿️ 🅿️ 🛗 🈳 🈂️ 🛂 🛃 🛄 🛅 🚹 🚺 🚼 ⚧ 🚻 🚮 🎦 📶 🈁 🔣 ℹ️ 🔤 🔡 🔠 🆖 🆗 🆙 🆒 🆕 🆓 0️⃣ 1️⃣ 2️⃣ 3️⃣ 4️⃣ 5️⃣ 6️⃣ 7️⃣ 8️⃣ 9️⃣ 🔟 🔢 #️⃣ *️⃣ ⏏️ ▶️ ⏸ ⏯ ⏹</t>
  </si>
  <si>
    <t xml:space="preserve"> ⏺ ⏭ ⏮ ⏩ ⏪ ⏫ ⏬ ◀️ 🔼 🔽 ➡️ ⬅️ ⬆️ ⬇️ ↗️ ↘️ ↙️ ↖️ ↕️ ↔️ ↪️ ↩️ ⤴️ ⤵️ 🔀 🔁 🔂 🔄 🔃 🎵 🎶 ➕ ➖ ➗ ✖️ </t>
  </si>
  <si>
    <t>0.00\ " cm³"</t>
  </si>
  <si>
    <t>Format | cellule | personnalisé | 0" cm³"</t>
  </si>
  <si>
    <t>ou copier-coller</t>
  </si>
  <si>
    <t>X</t>
  </si>
  <si>
    <t>t</t>
  </si>
  <si>
    <t>u</t>
  </si>
  <si>
    <t>le ² se fait en tapant alt+0178</t>
  </si>
  <si>
    <t xml:space="preserve">m² </t>
  </si>
  <si>
    <t xml:space="preserve">M² </t>
  </si>
  <si>
    <t xml:space="preserve">cm² </t>
  </si>
  <si>
    <t>²</t>
  </si>
  <si>
    <t>Police Wingdings 3</t>
  </si>
  <si>
    <t>le ³ se fait en tapant alt+0179</t>
  </si>
  <si>
    <t>m³ </t>
  </si>
  <si>
    <t>M³ </t>
  </si>
  <si>
    <t>cm³ </t>
  </si>
  <si>
    <t>³</t>
  </si>
  <si>
    <t>Z</t>
  </si>
  <si>
    <t>q</t>
  </si>
  <si>
    <t>p</t>
  </si>
  <si>
    <t xml:space="preserve">Fin du document cellule </t>
  </si>
  <si>
    <t>Madame..Monsieur….Bonjour</t>
  </si>
  <si>
    <t>Voici un exemple d'utilitaires que vous pouvez trouver sur le site UPRT</t>
  </si>
  <si>
    <t>L'objectif des documents est bien sur leur utilisation si cela convient</t>
  </si>
  <si>
    <t>Mais c'est avant tout de maintenir et développer la capacité de réflexion en proposant des exemples</t>
  </si>
  <si>
    <t>Un tableur comme l'utilisation de l'informatique pour les cuissons en fours c'est formidable</t>
  </si>
  <si>
    <t>Mais en utilisant des fonctions pré-définies on risque de perdre sa capacité à penser - réfléchir et à maitriser</t>
  </si>
  <si>
    <t>Un jeune en formation en CFA ou autre - ou un un professionnel en activité n'ont pas de temps à perdre pour maitriser des bases d'un tableur s'il n'ont pas eu d'initiation</t>
  </si>
  <si>
    <t>Mais par contre en leur proposant des modèles peut être prendront ils le temps de découper - coller - utiliser format - formules et fonctions</t>
  </si>
  <si>
    <t xml:space="preserve">C'est pour cela que j'incite l'internaute à télécharger sur disque dur tout ce qu'il peut trouver sur ce site pour se constituer </t>
  </si>
  <si>
    <t>une Webthèque ou Nethèque qu'il pourra consulter et utiliser le moment venu</t>
  </si>
  <si>
    <t>Ce site, bien que sobre dans sa présentation, regroupe un contenu riche issu d’expériences et de savoir-faire en restauration collective.</t>
  </si>
  <si>
    <t>adaptables a la restauration commerciale</t>
  </si>
  <si>
    <r>
      <t xml:space="preserve">Je dédie ces documents à mes deux filles, </t>
    </r>
    <r>
      <rPr>
        <b/>
        <sz val="14"/>
        <color theme="1"/>
        <rFont val="Segoe Print"/>
      </rPr>
      <t>Amandine et Marine</t>
    </r>
    <r>
      <rPr>
        <sz val="14"/>
        <color theme="1"/>
        <rFont val="Segoe Print"/>
      </rPr>
      <t xml:space="preserve">, qui m'ont apporté beaucoup de bonheur, </t>
    </r>
  </si>
  <si>
    <t>mais aussi à vous, internautes.</t>
  </si>
  <si>
    <t>Je vous confie la mission de transmettre ces documents aux plus jeunes,</t>
  </si>
  <si>
    <t xml:space="preserve"> en particulier à ceux rencontrant des difficultés dans leur parcours éducatif pour diverses raisons.</t>
  </si>
  <si>
    <r>
      <t xml:space="preserve">💡 </t>
    </r>
    <r>
      <rPr>
        <b/>
        <sz val="14"/>
        <color theme="1"/>
        <rFont val="Calibri"/>
        <family val="2"/>
        <scheme val="minor"/>
      </rPr>
      <t>Rappel essentiel</t>
    </r>
    <r>
      <rPr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Segoe Print"/>
      </rPr>
      <t xml:space="preserve"> L’échec scolaire ne détermine pas une vie</t>
    </r>
  </si>
  <si>
    <t>On peut ne pas réussir à l’école et pourtant s’épanouir pleinement dans un métier en trouvant la satisfaction du travail bien fait.</t>
  </si>
  <si>
    <t xml:space="preserve">Avec mes sincères salutations,    </t>
  </si>
  <si>
    <t xml:space="preserve">Joël leboucher      </t>
  </si>
  <si>
    <t>Everything  un utilitaire de recherche gratuit pour indexer et rechercher vos fichiers</t>
  </si>
  <si>
    <t>https://everything.fr.softonic.com/</t>
  </si>
  <si>
    <t>PLAN DU SITE</t>
  </si>
  <si>
    <t>http://www.uprt.fr/detail.php?id=6&amp;titre=plan-du-site</t>
  </si>
  <si>
    <t xml:space="preserve">ces liens seront remplacés progressivement par celui- ci </t>
  </si>
  <si>
    <t>https://cuisine-centrale17.fr/</t>
  </si>
  <si>
    <t>DOCUMENTS POUR RESTAURATEURS</t>
  </si>
  <si>
    <t>http://www.uprt.fr/detail.php?id=185&amp;titre=restaurateurs</t>
  </si>
  <si>
    <t>téléchargez tout ce que vous pouvez avant la disparition du site</t>
  </si>
  <si>
    <t xml:space="preserve"> pour vous constituer une Net'thèque que vous pourrez exploiter plus tard</t>
  </si>
  <si>
    <t>Pour faire court voici quelques petits exemples</t>
  </si>
  <si>
    <t>sur cette page vous avez déjà des formules à récupérer et des liens à visiter</t>
  </si>
  <si>
    <t>Pourquoi une cellule ICI &gt; pour sélectionner le tableau en se déportant vers la droite et vous pouvez le coller dans une autre feuille</t>
  </si>
  <si>
    <t>Quelques liens hypertexte internes exemple de formules</t>
  </si>
  <si>
    <t>Pour modifier une formule &gt; dans la barre de formule supprimez le =</t>
  </si>
  <si>
    <t>la formule devient texte et se modifie comme du texte</t>
  </si>
  <si>
    <t>Un lien Hypertexte commence toujours par :    LIEN_HYPERTEXTE("#" c25 par exemple</t>
  </si>
  <si>
    <t xml:space="preserve">lorsque vous avez fini remettez un = devant positionnez vous à la fin de la formule </t>
  </si>
  <si>
    <t>Mettre seulement le dièse "#" entre 2 guillemets pour ne pas figer la cellule de destination</t>
  </si>
  <si>
    <t>et appuyez sur Entrée</t>
  </si>
  <si>
    <t>les mises à jours seront automatiques lorsque vous collerez votre tableau dans une autre feuille</t>
  </si>
  <si>
    <t>Vous avez une autre option pour figer la formule &gt; saisissez un ' apostrophe devant =</t>
  </si>
  <si>
    <t>vous obtenez le même résultat  MAIS cet ' est plus difficile à identifier en cas d'erreur</t>
  </si>
  <si>
    <t>Exemples de formules nomades vous indiquez une bonne fois pour toutes l'emplacement de la cellule de destination</t>
  </si>
  <si>
    <t xml:space="preserve">Combiner les Prénoms et Noms </t>
  </si>
  <si>
    <t>A vous d'imaginer d'autres utilisations possibles</t>
  </si>
  <si>
    <t>Affichage</t>
  </si>
  <si>
    <t>Détail de la formule saisie</t>
  </si>
  <si>
    <t>Prénom</t>
  </si>
  <si>
    <t>Nom</t>
  </si>
  <si>
    <t>Combinaison</t>
  </si>
  <si>
    <t>Formules utilisées pour afficher ces résultats</t>
  </si>
  <si>
    <t>Robert</t>
  </si>
  <si>
    <t>Spière</t>
  </si>
  <si>
    <t>Guillaume</t>
  </si>
  <si>
    <t>Tell</t>
  </si>
  <si>
    <t>Prénom et Nom</t>
  </si>
  <si>
    <t>Extraire les Noms et Prénoms</t>
  </si>
  <si>
    <t>Guillaume Tell</t>
  </si>
  <si>
    <t>FORMULETEXTE(O42)</t>
  </si>
  <si>
    <t>Guillaume,Tell</t>
  </si>
  <si>
    <t>indiquez entre les guillemets " , "que vous voulez supprimer la virgule de séparation</t>
  </si>
  <si>
    <t>Séparer Nom et Prénom et en faire une adresse mail</t>
  </si>
  <si>
    <t>https://www.youtube.com/watch?v=2TmdhLLUsOQ</t>
  </si>
  <si>
    <t>Largeurs de colonnes figées pour mémoire  et  Largeurs de colonnes formule pourquoi ?</t>
  </si>
  <si>
    <t xml:space="preserve">Lorsque vous Copiez/Collez un document dans une nouvelle feuille </t>
  </si>
  <si>
    <t>vous n'obtenez pas toujours le même écartement de colonnes pour la taille de police.</t>
  </si>
  <si>
    <t>les formules vous indiquent les nouvelles largeurs et les largeurs figées les corrections à apporter</t>
  </si>
  <si>
    <t>Excel n'aime pas les cellules vides j'ai donc saisi des valeurs 1 dans certaines cellules</t>
  </si>
  <si>
    <t>&lt;Largeurs de colonnes figées pour mémoire</t>
  </si>
  <si>
    <t xml:space="preserve">Pour toutes ces formules remplacez </t>
  </si>
  <si>
    <t>par votre N° de Ligne et de Colonne</t>
  </si>
  <si>
    <t>&lt;Largeurs de colonnes formule</t>
  </si>
  <si>
    <t>l'avantage de ne pas mettre le nom de la cellule entre guillemets c'est qu'elle se mettra automatiquement à jour lorsque vous copierez votre tableau ailleurs</t>
  </si>
  <si>
    <t>Formats de cellules nombres personnalisées</t>
  </si>
  <si>
    <t>UNICAR(128269)</t>
  </si>
  <si>
    <t>Tableau de bord des ventes et de gestion des stocks</t>
  </si>
  <si>
    <t>https://www.youtube.com/watch?v=BEAwIv4fIw4</t>
  </si>
  <si>
    <t>dans les 3 formules suivantes</t>
  </si>
  <si>
    <t># ##0" gr"</t>
  </si>
  <si>
    <t>Lien incrémenté ne se met pas à jour dans un autre emplacement</t>
  </si>
  <si>
    <t># ##0.000" kg"</t>
  </si>
  <si>
    <t>Extraire du texte d'une chaine de caractères</t>
  </si>
  <si>
    <t>formule plus simple MAIS si vous déplacez votre tableau vous devez à chaque fois modifier l'adresse ("# c131";</t>
  </si>
  <si>
    <t>de # ##0.000" kg"</t>
  </si>
  <si>
    <t>Collez votre texte &gt;</t>
  </si>
  <si>
    <t>qtzt-45221-kiu</t>
  </si>
  <si>
    <t>de 0.00" Kg"</t>
  </si>
  <si>
    <t>position du premier caractère à extraire</t>
  </si>
  <si>
    <t>0.000K\g</t>
  </si>
  <si>
    <t>nombre de caractères à extraire</t>
  </si>
  <si>
    <t>Poids portion 0.000" Kg"</t>
  </si>
  <si>
    <t>Résultat</t>
  </si>
  <si>
    <t># ##0" cl"</t>
  </si>
  <si>
    <t>Vous pouvez extraire ce que vous voulez d'une phrase des nombre un prénom etc</t>
  </si>
  <si>
    <t>0.000 " dm³"</t>
  </si>
  <si>
    <t>0.000" L"</t>
  </si>
  <si>
    <t>Vous pouvez mettre des émotocones dans vos formules entre deux guillemets "   "</t>
  </si>
  <si>
    <t>0" lignes"</t>
  </si>
  <si>
    <t>"🚲 "   " 🤓 "   " ✔ "   " 🆗 "</t>
  </si>
  <si>
    <t>0" jours"</t>
  </si>
  <si>
    <t>➕  ⏮  ➿  ⁉  ⬅  ☺  ✔  ❓  🆗  🌼  🚲  🤓  🔛 🚐  «</t>
  </si>
  <si>
    <t>0" Mx"</t>
  </si>
  <si>
    <t>Lien &gt;</t>
  </si>
  <si>
    <t>Voici quelques photos pour aider à estimer les quantités</t>
  </si>
  <si>
    <t>0.0" %"</t>
  </si>
  <si>
    <t>Visuellement, ça représente quoi 100 calories ?</t>
  </si>
  <si>
    <t>🔗</t>
  </si>
  <si>
    <t>🔎#</t>
  </si>
  <si>
    <t>N° 0</t>
  </si>
  <si>
    <t>Col.0</t>
  </si>
  <si>
    <t>Comment taper sur votre clavier d'ordinateur tous les symboles, emoji, signes, icones ?</t>
  </si>
  <si>
    <t>0.0" mm"</t>
  </si>
  <si>
    <t>http://www.symbole-clavier.com/</t>
  </si>
  <si>
    <t>https://www.premiers-clics.fr/cours-informatique/windows-les-fonctionnalites-du-clavier/</t>
  </si>
  <si>
    <t>0.00" cm"</t>
  </si>
  <si>
    <t>Manuel d’utilisation</t>
  </si>
  <si>
    <t>0.00 " cm²"</t>
  </si>
  <si>
    <t>https://bepo.fr/wiki/Manuel</t>
  </si>
  <si>
    <t>https://bepo.fr/wiki/Menu</t>
  </si>
  <si>
    <t>Actif;"Actif";"Inactif"</t>
  </si>
  <si>
    <t>Vrai;"Vrai";"Faux"</t>
  </si>
  <si>
    <t>Liste des fonctions Excel avec une traduction</t>
  </si>
  <si>
    <t>https://fr.excelfunctions.eu/</t>
  </si>
  <si>
    <t>Pour vous détendre un peu  : Convertir un CD en MP3 avec Windows Media Player</t>
  </si>
  <si>
    <t>https://www.premiers-clics.fr/cours-informatique/windows-convertir-un-cd-en-fichiers-mp3/</t>
  </si>
  <si>
    <t>lorsque vous collez ce tableau ailleurs</t>
  </si>
  <si>
    <t>Amusez vous un tableur c'est fait pour ça</t>
  </si>
  <si>
    <t>Pour obtenir un nombre de plaques gastro à utiliser par exemple</t>
  </si>
  <si>
    <t>dans les formules avec loupe n'oubliez pas de modifier les adresses &gt; # k93 &amp;" K93"</t>
  </si>
  <si>
    <t>🛺</t>
  </si>
  <si>
    <t>🚲</t>
  </si>
  <si>
    <t>si vous utilisez un poids cru vous avez une formule</t>
  </si>
  <si>
    <t>❹ Kg cru</t>
  </si>
  <si>
    <t>et si vous utilisez un poids cuit vous en avez une autre</t>
  </si>
  <si>
    <t>❺ Kg cuit</t>
  </si>
  <si>
    <t>🤓</t>
  </si>
  <si>
    <t>Nombre de contenants</t>
  </si>
  <si>
    <t>Produit conditionné</t>
  </si>
  <si>
    <t>contenant(s) a prévoir &gt;</t>
  </si>
  <si>
    <t>Bœuf</t>
  </si>
  <si>
    <t>Sautés en morceaux service au poids</t>
  </si>
  <si>
    <t>❷ Type de Contenant</t>
  </si>
  <si>
    <t xml:space="preserve"> GN 1/ 1 = 3 Kg crus</t>
  </si>
  <si>
    <t>▼  ❹ ou ❺</t>
  </si>
  <si>
    <t>capacité du contenant ❸</t>
  </si>
  <si>
    <t>cru</t>
  </si>
  <si>
    <t xml:space="preserve"> Grammage  p.p.❼</t>
  </si>
  <si>
    <t>Effectif ❽</t>
  </si>
  <si>
    <t xml:space="preserve">A conditionner </t>
  </si>
  <si>
    <t>Total contenants &gt;</t>
  </si>
  <si>
    <t>1 cont.pour &gt;</t>
  </si>
  <si>
    <t>un contenant* peut être une panière - un sachet - une plaque gastro - une louche - une barquette etc..</t>
  </si>
  <si>
    <t>Saisissez vos valeurs dans les cellules fond de couleur et collez ❹ Kg cru ou  ❺ Kg cuit</t>
  </si>
  <si>
    <t>LÉGENDE</t>
  </si>
  <si>
    <t>❶ FAMILLE et NOM DU PLAT</t>
  </si>
  <si>
    <t xml:space="preserve">❻ %  de PERTE </t>
  </si>
  <si>
    <t>❻ % de BONI &gt;</t>
  </si>
  <si>
    <t>❸ capacité du contenant*</t>
  </si>
  <si>
    <t>❻ Foisonnement</t>
  </si>
  <si>
    <t xml:space="preserve">❹ </t>
  </si>
  <si>
    <t>❼  Grammage  p.p.</t>
  </si>
  <si>
    <t xml:space="preserve">❺ </t>
  </si>
  <si>
    <t>cuit</t>
  </si>
  <si>
    <t>❽ Saisissez vos effectifs</t>
  </si>
  <si>
    <t xml:space="preserve">Collez ❹ Kg cru ou ❺ Kg cuit </t>
  </si>
  <si>
    <t>Cellule &gt;</t>
  </si>
  <si>
    <t>CRU moins % Perte = CUIT</t>
  </si>
  <si>
    <t xml:space="preserve">CUIT + % boni = CRU </t>
  </si>
  <si>
    <t>Utilitaire pour le foisionnement en + ou - pour légumes secs et céréales etc…</t>
  </si>
  <si>
    <t>Produit conditionné &gt;</t>
  </si>
  <si>
    <t>Produit &gt;</t>
  </si>
  <si>
    <t xml:space="preserve">Semoule </t>
  </si>
  <si>
    <t xml:space="preserve"> GN 1/ 1 </t>
  </si>
  <si>
    <t>collez</t>
  </si>
  <si>
    <t>◄  ❹ ou ❺</t>
  </si>
  <si>
    <t>CRU  Multiplié = CUIT</t>
  </si>
  <si>
    <t xml:space="preserve">CUIT Divisé  = CRU </t>
  </si>
  <si>
    <t>contenants</t>
  </si>
  <si>
    <t>Sautés de bœuf</t>
  </si>
  <si>
    <t>"de "0</t>
  </si>
  <si>
    <t xml:space="preserve">❷ </t>
  </si>
  <si>
    <t>Service de quoi ? &gt;</t>
  </si>
  <si>
    <t>Morceaux</t>
  </si>
  <si>
    <t>(Morceaux- Tranches ...?)</t>
  </si>
  <si>
    <t>❹ ou ❺</t>
  </si>
  <si>
    <t>Poids Unitaire &gt;</t>
  </si>
  <si>
    <t>Combien p.p.❼</t>
  </si>
  <si>
    <t>Saisissez vos valeurs dans les cellules fond de couleur et collez ❹ Cu ou  ❺ Cuit</t>
  </si>
  <si>
    <t>❼  Quantité p.p.</t>
  </si>
  <si>
    <t>Collez ❹ Cru ou ❺ Cuit Cellule &gt;</t>
  </si>
  <si>
    <t>Prix D'ACHAT / Prix de VENTE</t>
  </si>
  <si>
    <t>Bricolage "artisanal "   on peut faire plus simple mais c'est "pédagogique"</t>
  </si>
  <si>
    <t>&lt; position colonne et n° de ligne</t>
  </si>
  <si>
    <t xml:space="preserve">Saisissez vos valeurs dans les cellules fond ivoire </t>
  </si>
  <si>
    <t>Aide à la décision en Kg</t>
  </si>
  <si>
    <t>Pourcentages NET / BRUT et BRUT / NET</t>
  </si>
  <si>
    <t>Décriptage d'une recette par les pourcentages</t>
  </si>
  <si>
    <t>Nom de la recette &gt;</t>
  </si>
  <si>
    <t>PUNCH</t>
  </si>
  <si>
    <t>POIDS de PERTE</t>
  </si>
  <si>
    <t>Poids brut</t>
  </si>
  <si>
    <t>Total :</t>
  </si>
  <si>
    <t>Pourcentages</t>
  </si>
  <si>
    <t>% Perte</t>
  </si>
  <si>
    <t>BRUT</t>
  </si>
  <si>
    <t>POIDS DE LA RECETTE A DÉCRYPTER &gt;</t>
  </si>
  <si>
    <t>Rhum</t>
  </si>
  <si>
    <t>Sucre de cannes</t>
  </si>
  <si>
    <t>Jus de pamplemousse</t>
  </si>
  <si>
    <t>Jus d'orange</t>
  </si>
  <si>
    <t>Citron vert</t>
  </si>
  <si>
    <t>conversion : volume Centilitres / poids</t>
  </si>
  <si>
    <t>Volume</t>
  </si>
  <si>
    <t>produit</t>
  </si>
  <si>
    <t>densité</t>
  </si>
  <si>
    <t>Eau</t>
  </si>
  <si>
    <t>lait entier</t>
  </si>
  <si>
    <t>Saisissez vos valeurs dans les cellules fond jaune</t>
  </si>
  <si>
    <t>lait 1/2 écrémé</t>
  </si>
  <si>
    <t>Nom de la recette</t>
  </si>
  <si>
    <t>POIDS DE LA RECETTE A DÉCRYPTER</t>
  </si>
  <si>
    <t>huile</t>
  </si>
  <si>
    <t>liste des produits</t>
  </si>
  <si>
    <t>Pourcentages des produits</t>
  </si>
  <si>
    <t>alcool</t>
  </si>
  <si>
    <t>Saisissez vos valeurs dans la cellule fond jaune encre rouge</t>
  </si>
  <si>
    <t>Répertoire calculable Mode d'emploi express</t>
  </si>
  <si>
    <t>Lorsque vous recopiez cette fiche sur une nouvelle feuille il est possible que la</t>
  </si>
  <si>
    <t>colonne 10 soit de couleur rouge si vous ne saisissez pas une valeur 1 - 2 ou 3</t>
  </si>
  <si>
    <t>il y a une MFC mise en forme conditionnelle pour attirer votre attention</t>
  </si>
  <si>
    <t>si vous ne souhaitez plus cette MFC collez la gomme dans les cellules</t>
  </si>
  <si>
    <t>⑬ Prix</t>
  </si>
  <si>
    <t>ne confondez pas prix au Kg et prix à la pièce</t>
  </si>
  <si>
    <t>⑬  % Perte</t>
  </si>
  <si>
    <t>Organisation des Recettes (Cuisine, Pâtisserie, Charcuterie)</t>
  </si>
  <si>
    <t>Dernière mise à jour : 18 Février 2025</t>
  </si>
  <si>
    <t>Dernière mise à jour : 31 Janvier 2024</t>
  </si>
  <si>
    <t>L’objectif est d’optimiser la gestion des recettes en distinguant deux types de documents complémentaires, chacun ayant un rôle spécifique :</t>
  </si>
  <si>
    <t>Les fiches préformatées : une base fixe et calculable avec un nombre variable de colonnes.</t>
  </si>
  <si>
    <t>Les "postits" détachables : des éléments personnalisables permettant d’enrichir ou de modifier une recette selon les besoins.</t>
  </si>
  <si>
    <t xml:space="preserve">entre la numérotation </t>
  </si>
  <si>
    <t>et l'identification Alpha</t>
  </si>
  <si>
    <t>Un équilibre entre rigueur et flexibilité</t>
  </si>
  <si>
    <t>Cette organisation allie structuration et adaptabilité, offrant une approche claire et évolutive pour diverses situations.</t>
  </si>
  <si>
    <t>1. Fiche recette ou cadre préformaté(e)</t>
  </si>
  <si>
    <t>Définition :</t>
  </si>
  <si>
    <t>Document structuré intégrant des sections fixes (ex. étapes, temps de cuisson, etc.).</t>
  </si>
  <si>
    <t>Fonctionnalités :</t>
  </si>
  <si>
    <t>Contient des formules automatiques pour ajuster les quantités en fonction du nombre de portions ou d’autres critères.</t>
  </si>
  <si>
    <t>Pour masquer les valeurs zéro cliquez sur Fichier - Options avancées et décochez</t>
  </si>
  <si>
    <t>Propose une structure standardisée pour organiser les recettes de manière claire et homogène.</t>
  </si>
  <si>
    <t>Afficher un Zéro dans les cellules qui ont une valeur nulle</t>
  </si>
  <si>
    <t>2. "Postits" ou parties détachables</t>
  </si>
  <si>
    <t>Éléments courts contenant :</t>
  </si>
  <si>
    <t>Une liste de denrées (ingrédients nécessaires).</t>
  </si>
  <si>
    <t>Les quantités spécifiques définies par l’auteur (sans formule d’ajustement).</t>
  </si>
  <si>
    <t>Peuvent être ajoutés ou déplacés dans la fiche préformatée pour adapter la recette selon vos besoins spécifiques.</t>
  </si>
  <si>
    <t>Permettent une personnalisation rapide.</t>
  </si>
  <si>
    <t>Conviennent à une approche modulaire, en ajoutant ou modifiant des éléments facilement.</t>
  </si>
  <si>
    <t>Ici je vous propose quelques modèles de fiche recette avec parties détachables préformatées et un nombre de lignes défini</t>
  </si>
  <si>
    <t>Attention selon version Excel le séparateur de nombre peut être soit une virgule, soit un point; j'ai utilisé le point</t>
  </si>
  <si>
    <t>donc si une formule n'affiche pas la valeur souhaitée vérifiez bien ces séparateurs</t>
  </si>
  <si>
    <t>7 lignes de produits</t>
  </si>
  <si>
    <t xml:space="preserve">dans Fichier &gt; Options &gt; Options avancées &gt; Options d'édition </t>
  </si>
  <si>
    <t>12 lignes de produits</t>
  </si>
  <si>
    <t>les séparateurs système sont définis dans le panneau de configuration &gt; Paramètres régionnaux Fchiers &gt;Options &gt; Avancé &gt; Option d'édition</t>
  </si>
  <si>
    <t>20 lignes de produits</t>
  </si>
  <si>
    <t xml:space="preserve">Excel Français cocher utiliser des séparateurs système </t>
  </si>
  <si>
    <t>30 lignes de produits A</t>
  </si>
  <si>
    <t>30 lignes de produits B</t>
  </si>
  <si>
    <t>40 lignes de produits</t>
  </si>
  <si>
    <t xml:space="preserve">Vous pouvez coller les fiches de progression sous la fiche recette </t>
  </si>
  <si>
    <t>Pour faciliter le découpage du texte, j’ai intégré un tableau intelligent capable de le fractionner sans couper un mot.</t>
  </si>
  <si>
    <t xml:space="preserve">Que ce soit pour les "Postits" ou les sections détachables, vous pouvez les copier et les coller dans n’importe quelle feuille Excel, </t>
  </si>
  <si>
    <t>qu’elle soit vierge ou adaptée au modèle de fiche. Cela vous permet de constituer facilement votre propre répertoire.</t>
  </si>
  <si>
    <t>Vous pouvez regrouper plusieurs postits ou sections détachables sur une même feuille afin de composer votre propre assemblage.</t>
  </si>
  <si>
    <t xml:space="preserve">Exemple : Pour réaliser un gâteau, sélectionnez dans votre répertoire la recette du biscuit qui vous convient le mieux, </t>
  </si>
  <si>
    <t>ajoutez une ou deux crèmes assorties, puis complétez avec un post-it pour les éléments de décoration.</t>
  </si>
  <si>
    <t xml:space="preserve">Idem pour des recettes de cuisine ou de charcuterie faites des répertoires </t>
  </si>
  <si>
    <t xml:space="preserve">Pour l'archivage et le classement </t>
  </si>
  <si>
    <r>
      <t>A</t>
    </r>
    <r>
      <rPr>
        <sz val="11"/>
        <color rgb="FF0000FF"/>
        <rFont val="Calibri"/>
        <family val="2"/>
        <scheme val="minor"/>
      </rPr>
      <t xml:space="preserve"> : Alpha (par exemple, "G") automatique avec formule</t>
    </r>
  </si>
  <si>
    <r>
      <t>B</t>
    </r>
    <r>
      <rPr>
        <sz val="11"/>
        <color rgb="FF0000FF"/>
        <rFont val="Calibri"/>
        <family val="2"/>
        <scheme val="minor"/>
      </rPr>
      <t xml:space="preserve"> : Famille (par exemple, "cuisine")</t>
    </r>
  </si>
  <si>
    <r>
      <t>C</t>
    </r>
    <r>
      <rPr>
        <sz val="11"/>
        <color rgb="FF0000FF"/>
        <rFont val="Calibri"/>
        <family val="2"/>
        <scheme val="minor"/>
      </rPr>
      <t xml:space="preserve"> :  Type d'Élément (par exemple, "cuisson")</t>
    </r>
  </si>
  <si>
    <r>
      <t>D</t>
    </r>
    <r>
      <rPr>
        <sz val="11"/>
        <color rgb="FF0000FF"/>
        <rFont val="Calibri"/>
        <family val="2"/>
        <scheme val="minor"/>
      </rPr>
      <t xml:space="preserve"> : Nom de l’Élément (par exemple, "Garniture bourguignonne")</t>
    </r>
  </si>
  <si>
    <r>
      <t>E</t>
    </r>
    <r>
      <rPr>
        <sz val="11"/>
        <color rgb="FF0000FF"/>
        <rFont val="Calibri"/>
        <family val="2"/>
        <scheme val="minor"/>
      </rPr>
      <t xml:space="preserve"> : Préparation pour (par exemple, "plat principal")</t>
    </r>
  </si>
  <si>
    <r>
      <t>F</t>
    </r>
    <r>
      <rPr>
        <sz val="11"/>
        <color rgb="FF0000FF"/>
        <rFont val="Calibri"/>
        <family val="2"/>
        <scheme val="minor"/>
      </rPr>
      <t xml:space="preserve"> : Recette mère (par exemple, "BoeufBourguignon_2023-09-20.xlsx")</t>
    </r>
  </si>
  <si>
    <t>Voilà dans l'ensemble c'est assez simple; ne paniquez pas prenez le temps de lire</t>
  </si>
  <si>
    <t>et vous verrez tout se passera bien.</t>
  </si>
  <si>
    <t>Faites preuve de curiosité et explorez de nouvelles formules pour enrichir vos futurs documents.</t>
  </si>
  <si>
    <t>Partagez librement votre savoir-faire et votre expérience, sans vous soucier de qui en bénéficiera.</t>
  </si>
  <si>
    <t xml:space="preserve"> L’essentiel est qu’ils puissent aider et inspirer le plus grand nombre.</t>
  </si>
  <si>
    <t>J'ai volontairement saisi "Postits" l'autre version est une marque déposée</t>
  </si>
  <si>
    <t>Comment copier un Post-it ou une recette ?</t>
  </si>
  <si>
    <t>OU</t>
  </si>
  <si>
    <t>1. Cliquez sur la cellule ICI dans l’angle gauche.</t>
  </si>
  <si>
    <t>2. Faites glisser la souris vers la droite, puis descendez jusqu’à la dernière cellule à droite : le Post-it ou la recette est alors sélectionné(e).</t>
  </si>
  <si>
    <t>3. Il ne vous reste plus qu’à le/la copier et le/la coller dans votre répertoire.</t>
  </si>
  <si>
    <t xml:space="preserve">Bonne utilisation. A vous de faire évoluer ces fiches excel  ou de les convertir sur Libre Office </t>
  </si>
  <si>
    <t>ou tout autre tableur en Open source à condition que les formules puissent fonctionner</t>
  </si>
  <si>
    <t xml:space="preserve">Retrouvez les documents  UPRT.fr sur le site  </t>
  </si>
  <si>
    <t xml:space="preserve"> Joël Leboucher </t>
  </si>
  <si>
    <t>fin du document cellule</t>
  </si>
  <si>
    <t>A1</t>
  </si>
  <si>
    <t xml:space="preserve">           Explications et Fonctionnement des Feuilles Excel</t>
  </si>
  <si>
    <t>Ce tableau découpe votre texte et l'ajuste à la largeur de votre colonne</t>
  </si>
  <si>
    <t>Brouillon : Coller votre texte ou celui du Net dans ces lignes ▼</t>
  </si>
  <si>
    <t>"Nettoyage" et découpage du texte dans ces 4 colonnes</t>
  </si>
  <si>
    <t>Dernière mise à jour : 28 Février 2025</t>
  </si>
  <si>
    <t>C:\Users\Joel\Desktop\ccr17.envoyé\[ff.19.colonnes.10.02.2025.xlsx]7.lignes.13.02.2025 (2)</t>
  </si>
  <si>
    <t xml:space="preserve">Collez votre texte colonne   AA ligne 50 pour le découper </t>
  </si>
  <si>
    <t>Triez le texte du brouillon et collez le dans la colonne AA</t>
  </si>
  <si>
    <t>Explications et Fonctionnement de la Feuille Excel</t>
  </si>
  <si>
    <t>SIERREUR(SI(AM50=0; ""; AM50); "") ►</t>
  </si>
  <si>
    <t>texte du brouillon collé dans le tableau colonne AA pour l'exemple</t>
  </si>
  <si>
    <t>Collez la photo du plat</t>
  </si>
  <si>
    <t>SUBSTITUE(SUBSTITUE(SUBSTITUE(SUBSTITUE(SUBSTITUE(AL50; ","; "♦"); ";"; "♦"); "."; "♦"); " ♦"; " "); "♦"; " ") ►</t>
  </si>
  <si>
    <t>Cette feuille Excel est conçue pour faciliter le calcul et l’analyse des données en automatisant certains processus grâce à des formules intégrées. Voici quelques points clés :</t>
  </si>
  <si>
    <t>SIERREUR(SUBSTITUE(SUBSTITUE(SUBSTITUE(SUBSTITUE(SUBSTITUE(SUBSTITUE(AL51; ","; " "); "."; " "); ";"; " "); "-"; " "); ":"; " "); "?"; " "); AL51) ►</t>
  </si>
  <si>
    <t>ou collez un imprim' écran</t>
  </si>
  <si>
    <r>
      <t>Formules et Calculs</t>
    </r>
    <r>
      <rPr>
        <sz val="11"/>
        <color theme="1"/>
        <rFont val="Calibri"/>
        <family val="2"/>
        <scheme val="minor"/>
      </rPr>
      <t xml:space="preserve"> : Les cellules contiennent des formules préconfigurées permettant d’effectuer des calculs automatiques. Veillez à ne pas les écraser lors de la saisie.</t>
    </r>
  </si>
  <si>
    <t>Pour agrandir l'image cliquez dessus et tirez sur les carrés ou les cercles blancs dans les angles</t>
  </si>
  <si>
    <t>SIERREUR(SUBSTITUE(SUBSTITUE(SUBSTITUE(SUBSTITUE(AL52; " , "; " "); ";"; " "); "  "; " "); " "; " "); AL52) ►</t>
  </si>
  <si>
    <r>
      <t>Collage Spécial</t>
    </r>
    <r>
      <rPr>
        <sz val="11"/>
        <color theme="1"/>
        <rFont val="Calibri"/>
        <family val="2"/>
        <scheme val="minor"/>
      </rPr>
      <t xml:space="preserve"> : Lorsque vous copiez des valeurs depuis une autre source, utilisez l’option </t>
    </r>
    <r>
      <rPr>
        <b/>
        <sz val="11"/>
        <color theme="1"/>
        <rFont val="Calibri"/>
        <family val="2"/>
        <scheme val="minor"/>
      </rPr>
      <t>"Collage spécial &gt; Valeurs"</t>
    </r>
    <r>
      <rPr>
        <sz val="11"/>
        <color theme="1"/>
        <rFont val="Calibri"/>
        <family val="2"/>
        <scheme val="minor"/>
      </rPr>
      <t xml:space="preserve"> afin d’éviter d’écraser les formules.</t>
    </r>
  </si>
  <si>
    <t>SI(ET(AL50&lt;&gt;""; AL54&lt;&gt;""); SI(NBCAR(AL50)&lt;AL54; AL50; SIERREUR(GAUCHE(AL53; TROUVE(" "; AL53 &amp; " "; AL54) - 1); "")); "") ►</t>
  </si>
  <si>
    <r>
      <t>Largeur des Colonnes</t>
    </r>
    <r>
      <rPr>
        <sz val="11"/>
        <color theme="1"/>
        <rFont val="Calibri"/>
        <family val="2"/>
        <scheme val="minor"/>
      </rPr>
      <t xml:space="preserve"> : La largeur de certaines colonnes est figée pour conserver une mise en page lisible. Vous pouvez l’ajuster si nécessaire.</t>
    </r>
  </si>
  <si>
    <r>
      <t>Masquage des Lignes Vides</t>
    </r>
    <r>
      <rPr>
        <sz val="11"/>
        <color theme="1"/>
        <rFont val="Calibri"/>
        <family val="2"/>
        <scheme val="minor"/>
      </rPr>
      <t xml:space="preserve"> : Si vous appliquez un filtre, il est possible de masquer les lignes vides pour afficher uniquement les données pertinentes.</t>
    </r>
  </si>
  <si>
    <t>1.scannez votre document papier en photo ou pdf</t>
  </si>
  <si>
    <t>LIENS &gt;</t>
  </si>
  <si>
    <t>https://getgreenshot.org/archive/fr/</t>
  </si>
  <si>
    <t>SI(AM50="";"";DROITE(AL53;NBCAR(AL53)-NBCAR(AM50)-1)) ►</t>
  </si>
  <si>
    <r>
      <t>Personnalisation</t>
    </r>
    <r>
      <rPr>
        <sz val="11"/>
        <color theme="1"/>
        <rFont val="Calibri"/>
        <family val="2"/>
        <scheme val="minor"/>
      </rPr>
      <t xml:space="preserve"> : Vous pouvez modifier certaines cellules pour adapter la feuille à vos besoins sans altérer la structure générale.</t>
    </r>
  </si>
  <si>
    <t>2.ouvrez et ajustez à l'écran</t>
  </si>
  <si>
    <t>https://getgreenshot.org/help/fr-fr/</t>
  </si>
  <si>
    <t>SI(NBCAR(AN50)&lt;=AL54;AN50;GAUCHE(AN50;TROUVE("#";SUBSTITUE(GAUCHE(AN50;AL54+1);" ";"#";NBCAR(GAUCHE(AN50;AL54+1))-NBCAR(SUBSTITUE(GAUCHE(AN50;AL54+1);" ";""))))-1)) ►</t>
  </si>
  <si>
    <r>
      <t xml:space="preserve">🔹 </t>
    </r>
    <r>
      <rPr>
        <b/>
        <sz val="11"/>
        <color theme="1"/>
        <rFont val="Calibri"/>
        <family val="2"/>
        <scheme val="minor"/>
      </rPr>
      <t>Astuce</t>
    </r>
    <r>
      <rPr>
        <sz val="11"/>
        <color theme="1"/>
        <rFont val="Calibri"/>
        <family val="2"/>
        <scheme val="minor"/>
      </rPr>
      <t xml:space="preserve"> : Avant de modifier une formule, pensez à en faire une copie de sauvegarde afin d’éviter toute perte d’information.</t>
    </r>
  </si>
  <si>
    <t>3.faites un imprime écran et collez le dans votre document</t>
  </si>
  <si>
    <t>Greenshot est un logiciel de capture d’écran léger pour Windows</t>
  </si>
  <si>
    <t xml:space="preserve">◄colonnes masquées </t>
  </si>
  <si>
    <t>Lever les suprêmes de canards.</t>
  </si>
  <si>
    <t>Desserts.M.Madeleines maison.Recette mère ►.M.Madeleines cuisine az</t>
  </si>
  <si>
    <t>DESSERTS</t>
  </si>
  <si>
    <t>Madeleines maison</t>
  </si>
  <si>
    <t>◄ Récupération le la première lettre du nom de la recette</t>
  </si>
  <si>
    <t>Assaisonner les maigres de canard et de porc, la gorge coupés en lèches et le foie de canard avec le poivre blanc et le mélange de sel</t>
  </si>
  <si>
    <t>Laisser poser 24h en chambre froide.</t>
  </si>
  <si>
    <t>◄ Masquez ces 5 colonnes  ▼</t>
  </si>
  <si>
    <t>Cuisine AZ</t>
  </si>
  <si>
    <t xml:space="preserve">◄  ❿ Référence Adaptez les quantités selon votre besoin : respectez celles de l’auteur ou ajustez-les en fonction du nombre </t>
  </si>
  <si>
    <t>◄ pour aide mémoire</t>
  </si>
  <si>
    <t>▲ récupération automatique des informations saisies</t>
  </si>
  <si>
    <t xml:space="preserve">et du profil de vos convives (jeunes enfants, écoliers, adolescents, adultes sédentaires, travailleurs de force, seniors en institution ou à domicile, repas du midi ou du soir). </t>
  </si>
  <si>
    <t xml:space="preserve">Etape N° ③ saisisser le nombre de caractères pour que le texte ne dépasse pas de la </t>
  </si>
  <si>
    <t>Etape N° ② Saisissez ou Coller les lignes du brouillon que vous voulez éditer à partir de la ligne 35</t>
  </si>
  <si>
    <t>▼ Saisissez le nom de la recette d'origine</t>
  </si>
  <si>
    <t>Aucune colonne masquée</t>
  </si>
  <si>
    <t>Vous pouvez également entrer une quantité spécifique, comme 1 kg de viande ou le poids total de la recette.</t>
  </si>
  <si>
    <t>colonne AC</t>
  </si>
  <si>
    <t>▼ Par exemple, si vous saisissez une recette de crème Chiboust, précisez de quelle recette elle est issue, comme "Mille-feuille de Tonton Léon".</t>
  </si>
  <si>
    <t>Produit de référence Si vous basez votre calcul sur un ingrédient spécifique de la recette, précisez lequel.</t>
  </si>
  <si>
    <t>Ajustez la largeur de cette colonne avec la largeur du "Postit"</t>
  </si>
  <si>
    <t>Madeleines Cuisine AZ</t>
  </si>
  <si>
    <t>0 Lignes masquées</t>
  </si>
  <si>
    <t>Compteur dynamique ►</t>
  </si>
  <si>
    <t>Ajustez la largeur de la colonne AC à la largeur du "Postit</t>
  </si>
  <si>
    <t>Largeur du Postit  99</t>
  </si>
  <si>
    <t>1.625 Kg</t>
  </si>
  <si>
    <t>1625 g</t>
  </si>
  <si>
    <t>pour aérer le texte vous pouvez collez le triangle rouge de la ligne 31 dans le tableau</t>
  </si>
  <si>
    <t>beurre</t>
  </si>
  <si>
    <t>1.04 Kg</t>
  </si>
  <si>
    <t>1040 g</t>
  </si>
  <si>
    <t>saisissez un nombre de caractères pour que le texte ne déborde pas de la colonne ►</t>
  </si>
  <si>
    <t xml:space="preserve">◄ Pour masquer les lignes vides, ce qui est utile lors de l'utilisation de la fonction filtre </t>
  </si>
  <si>
    <t>SI(W47=W48;"lignes";SI(W47&gt;W48;"lignes  &gt; réduisez le texte ou le nombre de lignes (colonne AA)";"lignes saisies"))</t>
  </si>
  <si>
    <t>afin d'afficher uniquement les lignes utiles à l'écran.</t>
  </si>
  <si>
    <t>Compteur dynamique</t>
  </si>
  <si>
    <t>à vous de saisir ou de contrôler ce nombre de lignes ►</t>
  </si>
  <si>
    <t>SI(W48=W47;"lignes";SI(W48&gt;W47;"lignes dans le postit";"Vous avez saisi "&amp;(W47-W48)&amp;" ligne(s) en trop colonne AA"))</t>
  </si>
  <si>
    <t xml:space="preserve">caractères + espaces </t>
  </si>
  <si>
    <t>colonne AA</t>
  </si>
  <si>
    <t xml:space="preserve">Par défaut, 1 kg est indiqué pour faciliter la comparaison entre les recettes de différents auteurs. </t>
  </si>
  <si>
    <t>caractères + espaces</t>
  </si>
  <si>
    <t>Copiez ce texte et collez le col.5  - collage spécial Valeurs 1.2.3</t>
  </si>
  <si>
    <t>Saisissez ou collez le texte du brouillon dans ces lignes ▼</t>
  </si>
  <si>
    <t>◄ A pour afficher les lignes utiles</t>
  </si>
  <si>
    <t>Cependant, vous pouvez ajuster ce poids en fonction de vos besoins.</t>
  </si>
  <si>
    <t xml:space="preserve"> conversion en g ou cl</t>
  </si>
  <si>
    <t>Assaisonner les maigres de canard et de porc la gorge coupés en lèches et le foie de canard avec le</t>
  </si>
  <si>
    <t>NOTATION DU PLAT Bien= 3 /moyen=2 /à revoir=1</t>
  </si>
  <si>
    <t>visuel et présentation -Créativité de la présentation -Symétrie ou asymétrie -Proportions des éléments</t>
  </si>
  <si>
    <t>◄ NOTATION DU PLAT Bien= 3 /moyen=2 /à revoir=1</t>
  </si>
  <si>
    <t>poivre blanc et le mélange de sel</t>
  </si>
  <si>
    <t>ODEUR</t>
  </si>
  <si>
    <t>16/ 18</t>
  </si>
  <si>
    <t>Cuisson :trop juste--bien-trop cuit-à revoir-Grammages-% Pertes avant et après cuisson-Mode de cuisson etc..</t>
  </si>
  <si>
    <t>Il s'agit d'un exemple d'utilisation. Inspirez-vous des formules proposées</t>
  </si>
  <si>
    <t>SAVEUR</t>
  </si>
  <si>
    <t xml:space="preserve"> pour créer d'autres applications selon vos besoins.</t>
  </si>
  <si>
    <t>COULEUR</t>
  </si>
  <si>
    <t>Odeur : parfumée-épicée-fade-amoniacale-fruitée-acidulée-rance-fumée-</t>
  </si>
  <si>
    <t>Bonne recette</t>
  </si>
  <si>
    <t>Saveur =Profil principal (sucré, salé, acide, amer, umami), Rétrogoût, Complexité, Fraîcheur, Harmonie, Piquant</t>
  </si>
  <si>
    <t xml:space="preserve">Difficulté : </t>
  </si>
  <si>
    <t>◄ Difficulté , Coût : moins = 1 * , plus= ***</t>
  </si>
  <si>
    <t>https://www.cuisineaz.com/recettes/madeleines-maison-72532.aspx</t>
  </si>
  <si>
    <t>couleur dominante du plat :Harmonie des couleurs - Intensité des couleurs - Attractivité visuelle - Contraste entre les éléments</t>
  </si>
  <si>
    <t xml:space="preserve">Coût : </t>
  </si>
  <si>
    <t>collez une unité  Col.9  regardez aussi la liste colonne AS</t>
  </si>
  <si>
    <t>◄ unités à coller dans la colonne 9</t>
  </si>
  <si>
    <t>▼ CONDITIONNEMENT</t>
  </si>
  <si>
    <t>▼ le contenant peut-être une assiette, une louche , un bac gastro, une barquette etc..</t>
  </si>
  <si>
    <t xml:space="preserve">Saisissez l'effectif -la Quantité p.p. - Quoi </t>
  </si>
  <si>
    <t>Préparation et cuisson &gt;</t>
  </si>
  <si>
    <t>Quantité par contenant et le type de contenant</t>
  </si>
  <si>
    <t>45 Assiette(s) de 16 madeleine(s) + 1 Assiette(s) de 13.00 madeleine(s)</t>
  </si>
  <si>
    <t>73 Assiette(s) de 1.2 kg + 1 Assiette(s) de 0.36 kg</t>
  </si>
  <si>
    <t>◄  Difficulté , Coût : moins = 1 * , plus= ***</t>
  </si>
  <si>
    <t>E</t>
  </si>
  <si>
    <t>F</t>
  </si>
  <si>
    <t>G</t>
  </si>
  <si>
    <t>H</t>
  </si>
  <si>
    <t>I</t>
  </si>
  <si>
    <t>J</t>
  </si>
  <si>
    <t>K</t>
  </si>
  <si>
    <t>N</t>
  </si>
  <si>
    <t>O</t>
  </si>
  <si>
    <t>Q</t>
  </si>
  <si>
    <t>R</t>
  </si>
  <si>
    <t>S</t>
  </si>
  <si>
    <t>T</t>
  </si>
  <si>
    <t>◄  Adresse de colonne</t>
  </si>
  <si>
    <t>◄  largeur de colonne dynamique avec formule</t>
  </si>
  <si>
    <t>◄  largeur de colonne figée à titre de référence, utile si vous collez ce document dans une fiche vierge et souhaitez réajuster les largeurs des colonnes si nécessaire.</t>
  </si>
  <si>
    <t>j'ai saisi "Postit" parce que Post-it® est une marque déposée</t>
  </si>
  <si>
    <t>IDENTIFICATION DES "POSTITS"   PARTIES DÉTACHABLES …texte en minuscules largeurs des colonnes 11 et 3</t>
  </si>
  <si>
    <t>Code couleur Rouge Vert Bleu RVB</t>
  </si>
  <si>
    <t>Lettres minuscules</t>
  </si>
  <si>
    <t>Cuisine</t>
  </si>
  <si>
    <t>Patisserie</t>
  </si>
  <si>
    <t>Traiteur</t>
  </si>
  <si>
    <t>Charcuterie</t>
  </si>
  <si>
    <t>Modes de cuisson</t>
  </si>
  <si>
    <t>Protéines</t>
  </si>
  <si>
    <t>Cuidités</t>
  </si>
  <si>
    <t>Crudités</t>
  </si>
  <si>
    <t>Féculents</t>
  </si>
  <si>
    <t>R51-V153 B102</t>
  </si>
  <si>
    <t>Pour renvoyer un texte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</si>
  <si>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</si>
  <si>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</si>
  <si>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</si>
  <si>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</si>
  <si>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</si>
  <si>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</si>
  <si>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</si>
  <si>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</si>
  <si>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R153-V204 B0</t>
  </si>
  <si>
    <t>R0-V128 B0</t>
  </si>
  <si>
    <t xml:space="preserve"> a la ligne dans une cellule</t>
  </si>
  <si>
    <t>vous pouvez fusionner les cellules et renvoyer à la ligne automatiquement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</si>
  <si>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</si>
  <si>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</si>
  <si>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</si>
  <si>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</si>
  <si>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</si>
  <si>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</si>
  <si>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</si>
  <si>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</si>
  <si>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</si>
  <si>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R128-V0-B0</t>
  </si>
  <si>
    <t>R0-V255 B0</t>
  </si>
  <si>
    <t>MAIS VOUS POUVEZ AUSSI</t>
  </si>
  <si>
    <t>BOEUF
VB = Viandede bœuf</t>
  </si>
  <si>
    <t>Crudites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</si>
  <si>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</si>
  <si>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</si>
  <si>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</si>
  <si>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</si>
  <si>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</si>
  <si>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</si>
  <si>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</si>
  <si>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</si>
  <si>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R255-V0 B255</t>
  </si>
  <si>
    <t>R255-V153 B204</t>
  </si>
  <si>
    <t xml:space="preserve">Insérer un saut de ligne </t>
  </si>
  <si>
    <t>Cuidites</t>
  </si>
  <si>
    <t>Chocolats</t>
  </si>
  <si>
    <t>Chaud-Froid</t>
  </si>
  <si>
    <t>Charcuterie Gibier</t>
  </si>
  <si>
    <t>Fumé</t>
  </si>
  <si>
    <t>Carottes</t>
  </si>
  <si>
    <t>Févettes</t>
  </si>
  <si>
    <t>R255-V102 B0</t>
  </si>
  <si>
    <t>R50-V204 B255</t>
  </si>
  <si>
    <t>dans la cellule</t>
  </si>
  <si>
    <t>1. Double-cliquez sur la</t>
  </si>
  <si>
    <t xml:space="preserve"> cellule dans laquelle 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</si>
  <si>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</si>
  <si>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</si>
  <si>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</si>
  <si>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</si>
  <si>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</si>
  <si>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</si>
  <si>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</si>
  <si>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</si>
  <si>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R255-V0 B0</t>
  </si>
  <si>
    <t>R255-V204 B0</t>
  </si>
  <si>
    <t xml:space="preserve">vous voulez insérer une </t>
  </si>
  <si>
    <t>coupure de ligne</t>
  </si>
  <si>
    <t xml:space="preserve">2. Cliquez à l’emplacement 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</si>
  <si>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</si>
  <si>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</si>
  <si>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</si>
  <si>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</si>
  <si>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</si>
  <si>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</si>
  <si>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</si>
  <si>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</si>
  <si>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R0-V0 B255</t>
  </si>
  <si>
    <t xml:space="preserve">où vous souhaitez couper </t>
  </si>
  <si>
    <t>la ligne.</t>
  </si>
  <si>
    <t xml:space="preserve">3. Appuyez sur Alt+Entrée 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</si>
  <si>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</si>
  <si>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</si>
  <si>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</si>
  <si>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</si>
  <si>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</si>
  <si>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</si>
  <si>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</si>
  <si>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</si>
  <si>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R255-V204 B153</t>
  </si>
  <si>
    <t>R153-V204 B255</t>
  </si>
  <si>
    <t xml:space="preserve">pour insérer le break </t>
  </si>
  <si>
    <t>de ligne.</t>
  </si>
  <si>
    <t>Ganache</t>
  </si>
  <si>
    <t>Mortadelle</t>
  </si>
  <si>
    <t>Poché</t>
  </si>
  <si>
    <t>Coquillages</t>
  </si>
  <si>
    <t>Chou blanc</t>
  </si>
  <si>
    <t>H. Rouges</t>
  </si>
  <si>
    <t>R204-V153 B255</t>
  </si>
  <si>
    <t>R0-V102 B204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</si>
  <si>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</si>
  <si>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</si>
  <si>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</si>
  <si>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</si>
  <si>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</si>
  <si>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</si>
  <si>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</si>
  <si>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</si>
  <si>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</si>
  <si>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</si>
  <si>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</si>
  <si>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</si>
  <si>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</si>
  <si>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</si>
  <si>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</si>
  <si>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</si>
  <si>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</si>
  <si>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</si>
  <si>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</si>
  <si>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</si>
  <si>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</si>
  <si>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</si>
  <si>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</si>
  <si>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</si>
  <si>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à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</si>
  <si>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</si>
  <si>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</si>
  <si>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</si>
  <si>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</si>
  <si>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</si>
  <si>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</si>
  <si>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</si>
  <si>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</si>
  <si>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à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</si>
  <si>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</si>
  <si>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</si>
  <si>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</si>
  <si>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</si>
  <si>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</si>
  <si>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</si>
  <si>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</si>
  <si>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</si>
  <si>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</si>
  <si>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</si>
  <si>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</si>
  <si>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</si>
  <si>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</si>
  <si>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</si>
  <si>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</si>
  <si>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</si>
  <si>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</si>
  <si>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</si>
  <si>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</si>
  <si>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Lapin</t>
  </si>
  <si>
    <t>Courgettes</t>
  </si>
  <si>
    <t>Pois chiches</t>
  </si>
  <si>
    <t>Poissons</t>
  </si>
  <si>
    <t>Pate à Pain de Mie</t>
  </si>
  <si>
    <t>Terrine de Poisson</t>
  </si>
  <si>
    <t>Saucisson de Foie</t>
  </si>
  <si>
    <t>Mouton</t>
  </si>
  <si>
    <t>Endives</t>
  </si>
  <si>
    <t>Polenta</t>
  </si>
  <si>
    <t>Préparations Chaudes</t>
  </si>
  <si>
    <t>Pate à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</si>
  <si>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</si>
  <si>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</si>
  <si>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</si>
  <si>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</si>
  <si>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</si>
  <si>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</si>
  <si>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</si>
  <si>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</si>
  <si>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</si>
  <si>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</si>
  <si>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</si>
  <si>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</si>
  <si>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</si>
  <si>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</si>
  <si>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</si>
  <si>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</si>
  <si>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</si>
  <si>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</si>
  <si>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</si>
  <si>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</si>
  <si>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</si>
  <si>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</si>
  <si>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</si>
  <si>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</si>
  <si>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</si>
  <si>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</si>
  <si>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</si>
  <si>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</si>
  <si>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</si>
  <si>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</si>
  <si>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</si>
  <si>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</si>
  <si>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Râgout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</si>
  <si>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</si>
  <si>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</si>
  <si>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</si>
  <si>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</si>
  <si>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</si>
  <si>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</si>
  <si>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</si>
  <si>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</si>
  <si>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</si>
  <si>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</si>
  <si>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</si>
  <si>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</si>
  <si>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</si>
  <si>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</si>
  <si>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</si>
  <si>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</si>
  <si>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</si>
  <si>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</si>
  <si>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</si>
  <si>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</si>
  <si>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</si>
  <si>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</si>
  <si>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</si>
  <si>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</si>
  <si>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</si>
  <si>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</si>
  <si>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</si>
  <si>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</si>
  <si>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</si>
  <si>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</si>
  <si>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</si>
  <si>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</si>
  <si>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</si>
  <si>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 xml:space="preserve">IDENTIFICATION   DES CADRES   ET FICHES RECETTES  </t>
  </si>
  <si>
    <t>Dernière mise à jour : 31 Janvier 2025</t>
  </si>
  <si>
    <t>Voici une petite liste je vous laisse le plaisir de modifier les couleurs à votre convenance</t>
  </si>
  <si>
    <t>Couleur diététique</t>
  </si>
  <si>
    <t>Lettres Majuscules</t>
  </si>
  <si>
    <t>CUISINE</t>
  </si>
  <si>
    <t>TRAITEUR</t>
  </si>
  <si>
    <t>CHARCUTERIE</t>
  </si>
  <si>
    <t>MODES DE CUISSON</t>
  </si>
  <si>
    <t>PROTÉINES</t>
  </si>
  <si>
    <t>CUIDITES</t>
  </si>
  <si>
    <t>CRUDITES</t>
  </si>
  <si>
    <t>FÉCULENTS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</si>
  <si>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</si>
  <si>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</si>
  <si>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</si>
  <si>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</si>
  <si>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</si>
  <si>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</si>
  <si>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</si>
  <si>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</si>
  <si>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</si>
  <si>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</si>
  <si>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</si>
  <si>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</si>
  <si>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</si>
  <si>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</si>
  <si>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</si>
  <si>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</si>
  <si>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</si>
  <si>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</si>
  <si>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</si>
  <si>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</si>
  <si>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</si>
  <si>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</si>
  <si>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</si>
  <si>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</si>
  <si>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</si>
  <si>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</si>
  <si>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</si>
  <si>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</si>
  <si>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</si>
  <si>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</si>
  <si>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</si>
  <si>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</si>
  <si>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</si>
  <si>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</si>
  <si>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</si>
  <si>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</si>
  <si>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</si>
  <si>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</si>
  <si>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</si>
  <si>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</si>
  <si>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</si>
  <si>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</si>
  <si>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</si>
  <si>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</si>
  <si>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</si>
  <si>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</si>
  <si>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</si>
  <si>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</si>
  <si>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</si>
  <si>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</si>
  <si>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</si>
  <si>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</si>
  <si>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</si>
  <si>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</si>
  <si>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</si>
  <si>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GANACHE</t>
  </si>
  <si>
    <t>HORS D'ŒUVRE</t>
  </si>
  <si>
    <t>MORTADELLE</t>
  </si>
  <si>
    <t>POCHÉ</t>
  </si>
  <si>
    <t>COQUILLAGES</t>
  </si>
  <si>
    <t>CHOU BLANC</t>
  </si>
  <si>
    <t>H. ROUGES</t>
  </si>
  <si>
    <t>FECULENTS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</si>
  <si>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</si>
  <si>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</si>
  <si>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</si>
  <si>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</si>
  <si>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</si>
  <si>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</si>
  <si>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</si>
  <si>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</si>
  <si>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</si>
  <si>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</si>
  <si>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</si>
  <si>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</si>
  <si>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</si>
  <si>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</si>
  <si>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</si>
  <si>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</si>
  <si>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</si>
  <si>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</si>
  <si>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</si>
  <si>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</si>
  <si>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</si>
  <si>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</si>
  <si>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</si>
  <si>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</si>
  <si>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A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</si>
  <si>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</si>
  <si>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</si>
  <si>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</si>
  <si>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</si>
  <si>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</si>
  <si>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</si>
  <si>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</si>
  <si>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</si>
  <si>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A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</si>
  <si>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</si>
  <si>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</si>
  <si>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</si>
  <si>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</si>
  <si>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</si>
  <si>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</si>
  <si>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</si>
  <si>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</si>
  <si>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</si>
  <si>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</si>
  <si>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</si>
  <si>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</si>
  <si>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</si>
  <si>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</si>
  <si>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</si>
  <si>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</si>
  <si>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</si>
  <si>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</si>
  <si>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</si>
  <si>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VAPEUR</t>
  </si>
  <si>
    <t>LAPIN</t>
  </si>
  <si>
    <t>COURGETTES</t>
  </si>
  <si>
    <t>POIS CHICHES</t>
  </si>
  <si>
    <t>POISSONS</t>
  </si>
  <si>
    <t>PATE A PAIN DE MIE</t>
  </si>
  <si>
    <t>TERRINE DE POISSON</t>
  </si>
  <si>
    <t>SAUCISSON DE FOIE</t>
  </si>
  <si>
    <t>MOUTON</t>
  </si>
  <si>
    <t>ENDIVES</t>
  </si>
  <si>
    <t>POLENTA</t>
  </si>
  <si>
    <t>PREPARATIONS CHAUDES</t>
  </si>
  <si>
    <t>PATE A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</si>
  <si>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</si>
  <si>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</si>
  <si>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</si>
  <si>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</si>
  <si>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</si>
  <si>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</si>
  <si>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</si>
  <si>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</si>
  <si>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</si>
  <si>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</si>
  <si>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</si>
  <si>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</si>
  <si>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</si>
  <si>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</si>
  <si>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</si>
  <si>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</si>
  <si>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</si>
  <si>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</si>
  <si>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</si>
  <si>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</si>
  <si>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</si>
  <si>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</si>
  <si>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</si>
  <si>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</si>
  <si>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</si>
  <si>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</si>
  <si>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</si>
  <si>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</si>
  <si>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</si>
  <si>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</si>
  <si>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</si>
  <si>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</si>
  <si>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RAGOUT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</si>
  <si>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</si>
  <si>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</si>
  <si>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</si>
  <si>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</si>
  <si>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</si>
  <si>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</si>
  <si>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</si>
  <si>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</si>
  <si>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</si>
  <si>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</si>
  <si>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</si>
  <si>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</si>
  <si>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</si>
  <si>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</si>
  <si>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</si>
  <si>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</si>
  <si>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</si>
  <si>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</si>
  <si>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</si>
  <si>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</si>
  <si>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</si>
  <si>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</si>
  <si>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</si>
  <si>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</si>
  <si>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</si>
  <si>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</si>
  <si>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</si>
  <si>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</si>
  <si>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</si>
  <si>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</si>
  <si>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</si>
  <si>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</si>
  <si>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</si>
  <si>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TEXTE en minuscule POUR COLLER DANS VOS CELLULES   ajustez la taille de police à la largeur de vos cellules</t>
  </si>
  <si>
    <t>TEXTE EN MAJUSCULE POUR COLLER DANS VOS CELLULES ajustez la taille de police à la largeur de vos cellules</t>
  </si>
  <si>
    <t>Lettres MAJUSCULES</t>
  </si>
  <si>
    <t>CUIDITÉS</t>
  </si>
  <si>
    <t>CRUDITÉS</t>
  </si>
  <si>
    <t>PATE À BRIOCHE</t>
  </si>
  <si>
    <t>PATE À CROISSANTS</t>
  </si>
  <si>
    <t>PATE À PAIN DE MIE</t>
  </si>
  <si>
    <t>PRÉPARATIONS CHAUDES</t>
  </si>
  <si>
    <t>PATE À SAVARIN</t>
  </si>
  <si>
    <t>RÂGOUT</t>
  </si>
  <si>
    <t>Ce document vous permet d'archiver et de recalculer des quantités colonne AH</t>
  </si>
  <si>
    <t>Portail:Alimentation et gastronomie</t>
  </si>
  <si>
    <t>https://fr.wikipedia.org/wiki/Portail:Alimentation_et_gastronomie</t>
  </si>
  <si>
    <t>Adresse P.C.</t>
  </si>
  <si>
    <t>https://support.microsoft.com/fr-fr/office/masquer-ou-afficher-des-lignes-ou-des-colonnes-659c2cad-802e-44ee-a614-dde8443579f8</t>
  </si>
  <si>
    <t>Col.1</t>
  </si>
  <si>
    <t>Col.2</t>
  </si>
  <si>
    <t>Col.3</t>
  </si>
  <si>
    <t>Col.4</t>
  </si>
  <si>
    <t>Collez LES PHASES DE PROGRESSION ⓬ dans ces colonnes  et filtrez colonnes B à G</t>
  </si>
  <si>
    <t>Modifiez en g ou ml ce qui ne vous convient pas</t>
  </si>
  <si>
    <t>ARCHIVAGE ET CLASSEMENT utilisez le Filtre de l'onglet Données</t>
  </si>
  <si>
    <t>Feuilleté aux framboises – un "Postit" pour le feuilletage, un autre pour la crème de garniture, et éventuellement un pour la finition ou les conseils.</t>
  </si>
  <si>
    <t>Colonne ▼</t>
  </si>
  <si>
    <t xml:space="preserve">modifiez </t>
  </si>
  <si>
    <t xml:space="preserve">Vous pouvez également choisir un autre titre et organiser vos propres répertoires </t>
  </si>
  <si>
    <t>g/ml▼</t>
  </si>
  <si>
    <t>Recette</t>
  </si>
  <si>
    <t>Alpha</t>
  </si>
  <si>
    <t>Famille</t>
  </si>
  <si>
    <t>Type d'Élément</t>
  </si>
  <si>
    <t>Nom de l'élément</t>
  </si>
  <si>
    <t>Recette mère</t>
  </si>
  <si>
    <t>Pour masquer les lignes vides du "cadre"</t>
  </si>
  <si>
    <t>1 - Positionnez vous sur la cellule A rouge</t>
  </si>
  <si>
    <t>▼   ensuite supprimez le mot "gomme."</t>
  </si>
  <si>
    <t>Filtrer</t>
  </si>
  <si>
    <t>recette Béghin Say de Jean-Jacques Borne MOF 1994</t>
  </si>
  <si>
    <t>❿ Vos Références</t>
  </si>
  <si>
    <t>⓫ Dupliquée  pour</t>
  </si>
  <si>
    <t>Poids nets</t>
  </si>
  <si>
    <t>Somme</t>
  </si>
  <si>
    <t>Coef.ajustement</t>
  </si>
  <si>
    <t>Collez col.5    le texte de la colonne X collage spécial Valeurs 1.2.3</t>
  </si>
  <si>
    <t>cassonade l'antillaise</t>
  </si>
  <si>
    <t>maïzena</t>
  </si>
  <si>
    <t>gélatine</t>
  </si>
  <si>
    <t>./4.teaspoon</t>
  </si>
  <si>
    <t>blancs d'œufs</t>
  </si>
  <si>
    <t>./2.teaspoon</t>
  </si>
  <si>
    <t>teaspoon</t>
  </si>
  <si>
    <t>bar spoon(s)</t>
  </si>
  <si>
    <t xml:space="preserve">./2.tablespoon </t>
  </si>
  <si>
    <t xml:space="preserve">tablespoon </t>
  </si>
  <si>
    <t>Digestif(s)</t>
  </si>
  <si>
    <t>FEUILLES DE MERINGUE</t>
  </si>
  <si>
    <t>Degustation(s)</t>
  </si>
  <si>
    <t>Coupette(s)</t>
  </si>
  <si>
    <t>Flute(s)</t>
  </si>
  <si>
    <t>blans d'œufs</t>
  </si>
  <si>
    <t>sucre cristallisé</t>
  </si>
  <si>
    <t>ounce fl.Oz</t>
  </si>
  <si>
    <t>sucre glace silice</t>
  </si>
  <si>
    <t>noix de coco rapée</t>
  </si>
  <si>
    <t>stick of butter</t>
  </si>
  <si>
    <t>COULIS DE MANGUE</t>
  </si>
  <si>
    <t>Cup(s).beurre</t>
  </si>
  <si>
    <t>Cup.liquide</t>
  </si>
  <si>
    <t>US(cp)</t>
  </si>
  <si>
    <t>cup de lait</t>
  </si>
  <si>
    <t>US (cp)</t>
  </si>
  <si>
    <t>pound(s).(lb)</t>
  </si>
  <si>
    <t>pulpe</t>
  </si>
  <si>
    <t>sucre semoule pâtissière</t>
  </si>
  <si>
    <t>jus de citron</t>
  </si>
  <si>
    <t>JUS DE FRAISES DES BOIS</t>
  </si>
  <si>
    <t>fraises</t>
  </si>
  <si>
    <t>framboises</t>
  </si>
  <si>
    <t>REPERTOIRE</t>
  </si>
  <si>
    <t>Grille d’analyse des contrastes d’une charte</t>
  </si>
  <si>
    <t>https://blog.atalan.fr/grille-contrastes-accessibilite-charte-graphique/</t>
  </si>
  <si>
    <t>emplacement pour saisir du texte</t>
  </si>
  <si>
    <t>Contrastes de couleurs de texte</t>
  </si>
  <si>
    <t>https://www.tanaguru.com/contrastes-couleurs-choisir-combinaisons-accessibles/</t>
  </si>
  <si>
    <t>Les 10 meilleures polices d’écriture</t>
  </si>
  <si>
    <t>Dernière mise à jour : 16 Décembre 2024</t>
  </si>
  <si>
    <t>https://www.redacteur.com/blog/polices-ecriture-a-utiliser/</t>
  </si>
  <si>
    <t xml:space="preserve">pour le classement vous avez plusieurs options </t>
  </si>
  <si>
    <t>Codes de couleur HTML sécurisés pour le Web / Tableau de référence</t>
  </si>
  <si>
    <t>par lettre Alphabétique du nom de la recette ; par ingédients (exemple toutes les recettes avec du Kiwi )</t>
  </si>
  <si>
    <t>CES COLONNES SONT PREVUES SOIT POUR SERVIR DE BROUILLON</t>
  </si>
  <si>
    <t>https://encycolorpedia.com/websafe</t>
  </si>
  <si>
    <t>par familles ( Viandes - légumes - sauces .charcuterie .dessert etc...etc..) ou ( Porc. mouton.légumes verts.cuidités ...)</t>
  </si>
  <si>
    <t>OU POUR SERVIR DE REPERTOIRE SIMPLE SANS RECHERCHE</t>
  </si>
  <si>
    <t>Codes de couleurs HTML / Tableau de référence</t>
  </si>
  <si>
    <t>Nom des feuilles Répertoire A . Répertoire B....ou Entrées froides. Plat chaud. dessert etc...</t>
  </si>
  <si>
    <t xml:space="preserve">Si les colonnes 10 sont rouges, collez la "gomme" </t>
  </si>
  <si>
    <t>OU POUR ETRE COLLÉES DANS UNE FICHE RECETTE</t>
  </si>
  <si>
    <t>https://encycolorpedia.com/html</t>
  </si>
  <si>
    <t>A chacun de choisir son mode de classement : Exemple PÂTE A CIGARETTES à répertorier dans  P ou dans C ?</t>
  </si>
  <si>
    <t>Codes de couleurs nommés / Tableau de référence</t>
  </si>
  <si>
    <t>Afficher les-colonnes ►</t>
  </si>
  <si>
    <t>https://encycolorpedia.com/named</t>
  </si>
  <si>
    <t>◄ 5 colonnes masquées-  afficher les-colonnes</t>
  </si>
  <si>
    <t>Correspondance des couleurs de peinture et convertisseur</t>
  </si>
  <si>
    <t>https://encycolorpedia.com/paints</t>
  </si>
  <si>
    <t>Votre éditeur de photo en ligne est là et restera toujours gratuit !</t>
  </si>
  <si>
    <t>COLLEZ LA PARTIE DÉTACHABLE DANS  CES COLONNES</t>
  </si>
  <si>
    <t>IDENTIFICATION DES PARTIES DÉTACHABLES …texte en minuscules largeurs des colonnes 11 et 3</t>
  </si>
  <si>
    <t>http://translate.google.fr/translate?hl=fr&amp;langpair=en|fr&amp;u=http://dmcritchie.mvps.org/excel/colors.htm</t>
  </si>
  <si>
    <t>https://www.iloveimg.com/fr</t>
  </si>
  <si>
    <t>Couleur 0]</t>
  </si>
  <si>
    <t>[Couleur 0]</t>
  </si>
  <si>
    <t>[Couleur 15]</t>
  </si>
  <si>
    <t>[Couleur 30]</t>
  </si>
  <si>
    <t>[Couleur 45]</t>
  </si>
  <si>
    <t>[Couleur 25]</t>
  </si>
  <si>
    <t># 000080</t>
  </si>
  <si>
    <t>[Couleur 1]</t>
  </si>
  <si>
    <t>[Couleur 16]</t>
  </si>
  <si>
    <t>[Couleur 31]</t>
  </si>
  <si>
    <t>[Couleur 46]</t>
  </si>
  <si>
    <t>[Couleur 26]</t>
  </si>
  <si>
    <t># FF00FF</t>
  </si>
  <si>
    <t xml:space="preserve">A copier et coller dans ⑦ Col.9  </t>
  </si>
  <si>
    <t>[Couleur 2]</t>
  </si>
  <si>
    <t>[Couleur 17]</t>
  </si>
  <si>
    <t>[Couleur 32]</t>
  </si>
  <si>
    <t>[Couleur 47]</t>
  </si>
  <si>
    <t>[Couleur 27]</t>
  </si>
  <si>
    <t># FFFF00</t>
  </si>
  <si>
    <t>[Couleur 3]</t>
  </si>
  <si>
    <t>[Couleur 18]</t>
  </si>
  <si>
    <t>[Couleur 33]</t>
  </si>
  <si>
    <t>[Couleur 48]</t>
  </si>
  <si>
    <t>[Couleur 28]</t>
  </si>
  <si>
    <t># 00FFFF</t>
  </si>
  <si>
    <t>[Couleur 4]</t>
  </si>
  <si>
    <t>[Couleur 19]</t>
  </si>
  <si>
    <t>[Couleur 34]</t>
  </si>
  <si>
    <t>[Couleur 49]</t>
  </si>
  <si>
    <t>[Couleur 29]</t>
  </si>
  <si>
    <t># 800080</t>
  </si>
  <si>
    <t>[Couleur 5]</t>
  </si>
  <si>
    <t>[Couleur 20]</t>
  </si>
  <si>
    <t>[Couleur 35]</t>
  </si>
  <si>
    <t>[Couleur 50]</t>
  </si>
  <si>
    <t># 800000</t>
  </si>
  <si>
    <t>[Couleur 6]</t>
  </si>
  <si>
    <t>[Couleur 21]</t>
  </si>
  <si>
    <t>[Couleur 36]</t>
  </si>
  <si>
    <t>[Couleur 51]</t>
  </si>
  <si>
    <t># 008080</t>
  </si>
  <si>
    <t>[Couleur 7]</t>
  </si>
  <si>
    <t>[Couleur 22]</t>
  </si>
  <si>
    <t>[Couleur 37]</t>
  </si>
  <si>
    <t>[Couleur 52]</t>
  </si>
  <si>
    <t># 0000FF</t>
  </si>
  <si>
    <t>[Couleur 8]</t>
  </si>
  <si>
    <t>[Couleur 23]</t>
  </si>
  <si>
    <t>[Couleur 38]</t>
  </si>
  <si>
    <t>[Couleur 53]</t>
  </si>
  <si>
    <t># 00CCFF</t>
  </si>
  <si>
    <t>[Couleur 9]</t>
  </si>
  <si>
    <t>[Couleur 24]</t>
  </si>
  <si>
    <t>[Couleur 39]</t>
  </si>
  <si>
    <t>[Couleur 54]</t>
  </si>
  <si>
    <t>[Couleur 10]</t>
  </si>
  <si>
    <t>[Couleur 40]</t>
  </si>
  <si>
    <t>[Couleur 55]</t>
  </si>
  <si>
    <t>[Couleur 11]</t>
  </si>
  <si>
    <t>[Couleur 41]</t>
  </si>
  <si>
    <t>[Couleur 56]</t>
  </si>
  <si>
    <t>[Couleur 12]</t>
  </si>
  <si>
    <t>[Couleur 42]</t>
  </si>
  <si>
    <t># 99CCFF</t>
  </si>
  <si>
    <t>[Couleur 13]</t>
  </si>
  <si>
    <t>[Couleur 43]</t>
  </si>
  <si>
    <t># FF99CC</t>
  </si>
  <si>
    <t>[Couleur 14]</t>
  </si>
  <si>
    <t>[Couleur 44]</t>
  </si>
  <si>
    <t># CC99FF</t>
  </si>
  <si>
    <t># FFCC99</t>
  </si>
  <si>
    <t>Intérieur</t>
  </si>
  <si>
    <t>police</t>
  </si>
  <si>
    <t>HTML</t>
  </si>
  <si>
    <t>bgcolor =</t>
  </si>
  <si>
    <t xml:space="preserve">Rouge </t>
  </si>
  <si>
    <t>Vert</t>
  </si>
  <si>
    <t>Bleu</t>
  </si>
  <si>
    <t>Couleur</t>
  </si>
  <si>
    <t># 3366FF</t>
  </si>
  <si>
    <t>Noire</t>
  </si>
  <si>
    <t># 000000</t>
  </si>
  <si>
    <t>[Noir]</t>
  </si>
  <si>
    <t># 33CCCC</t>
  </si>
  <si>
    <t>Blanc</t>
  </si>
  <si>
    <t># FFFFFF</t>
  </si>
  <si>
    <t>[Blanc]</t>
  </si>
  <si>
    <t># 99CC00</t>
  </si>
  <si>
    <t>Rouge</t>
  </si>
  <si>
    <t># FF0000</t>
  </si>
  <si>
    <t>[Rouge]</t>
  </si>
  <si>
    <t># FFCC00</t>
  </si>
  <si>
    <t># 00FF00</t>
  </si>
  <si>
    <t>[Vert]</t>
  </si>
  <si>
    <t># FF9900</t>
  </si>
  <si>
    <t>[Bleu]</t>
  </si>
  <si>
    <t># FF6600</t>
  </si>
  <si>
    <t>Jaune</t>
  </si>
  <si>
    <t>[Jaune]</t>
  </si>
  <si>
    <t># 666699</t>
  </si>
  <si>
    <t>Magenta</t>
  </si>
  <si>
    <t>[Magenta]</t>
  </si>
  <si>
    <t># 969696</t>
  </si>
  <si>
    <t>Cyan</t>
  </si>
  <si>
    <t>[Cyan]</t>
  </si>
  <si>
    <t># 003366</t>
  </si>
  <si>
    <t># 333300</t>
  </si>
  <si>
    <t># 808000</t>
  </si>
  <si>
    <t># 993300</t>
  </si>
  <si>
    <t># 993366</t>
  </si>
  <si>
    <t># 333399</t>
  </si>
  <si>
    <t># C0C0C0</t>
  </si>
  <si>
    <t># 333333</t>
  </si>
  <si>
    <t># 808080</t>
  </si>
  <si>
    <t># 9999FF</t>
  </si>
  <si>
    <t># 660066</t>
  </si>
  <si>
    <t># FF8080</t>
  </si>
  <si>
    <t>Les paires de couleurs suivantes sont de la même couleur </t>
  </si>
  <si>
    <t># 0066CC</t>
  </si>
  <si>
    <t>11 &amp; 25, 5 &amp; 32, 14 &amp; 31, 8 et 28, 9 &amp; 30, 13 &amp; 29, 18 &amp; 54, 20 &amp; 34, 7 &amp; 26, et 6 et 27.</t>
  </si>
  <si>
    <t># CCCCFF</t>
  </si>
  <si>
    <t>Modèles de postits</t>
  </si>
  <si>
    <t>Répertoire calculable</t>
  </si>
  <si>
    <t>Postits compatibles</t>
  </si>
  <si>
    <t>Exemple de répertoire simple pour archivage</t>
  </si>
  <si>
    <t>J'ai volontairement saisi "Postits ou Postit " l'autre version est une marque déposée</t>
  </si>
  <si>
    <t>Différents modèles A</t>
  </si>
  <si>
    <t xml:space="preserve"> Modèles A    1  postit pour les quantités et 1 postit pour la progression</t>
  </si>
  <si>
    <t xml:space="preserve"> Modèle  A    1  postit pour les quantités et 1 postit pour la progression</t>
  </si>
  <si>
    <t>MODÈLES  A DE POSTITS COMPATIBLES     1  postit pour les quantités et 1 postit pour la progression</t>
  </si>
  <si>
    <t>vous pouvez collez des cellules</t>
  </si>
  <si>
    <t>colorées voir feuille</t>
  </si>
  <si>
    <t>couleur rouge = Protéines animales</t>
  </si>
  <si>
    <t>couleur vert clair = Cuidités</t>
  </si>
  <si>
    <t>couleur vert foncé = Crudités</t>
  </si>
  <si>
    <t>couleur marron = Féculents</t>
  </si>
  <si>
    <t>◄  collez cette ligne entre les fiches pour le filtre colonne A</t>
  </si>
  <si>
    <t>MODÈLE 8 LIGNES</t>
  </si>
  <si>
    <t>Avec les valeurs des "Postits"   recalculez de nouvelles quantités   dans les colonnes fond jaune</t>
  </si>
  <si>
    <t xml:space="preserve">Saisissez ⑬  % Perte et / ou ⑬ Prix          </t>
  </si>
  <si>
    <t>Récupérez les formules des colonnes B à G pour vos documents</t>
  </si>
  <si>
    <t>◄  collez cette ligne entre les fiches</t>
  </si>
  <si>
    <t>DÉVELOPPEMENT ET AMÉLIORATION DES RECETTES  note Maxi par critère = 3</t>
  </si>
  <si>
    <t>POIDS NETS</t>
  </si>
  <si>
    <t>ligne par défaut</t>
  </si>
  <si>
    <t>A Cœur Liaison Chaude</t>
  </si>
  <si>
    <t>A Cœur Liaison froide</t>
  </si>
  <si>
    <t>ligne 33  collez</t>
  </si>
  <si>
    <t>② recalculez de nouvelles quantités dans les colonnes fond jaune</t>
  </si>
  <si>
    <t>③ en saisissant ❿ Vos Références colonne T</t>
  </si>
  <si>
    <t>④ et ⓫ Dupliquée pour &gt; par ligne de produit colonne V</t>
  </si>
  <si>
    <t xml:space="preserve">⑤  Saisissez ⑬  % Perte et / ou ⑬ Prix          </t>
  </si>
  <si>
    <t>⑥ pour vos recherches vous pouvez filtrer les colonnes B à G</t>
  </si>
  <si>
    <r>
      <t xml:space="preserve"> de </t>
    </r>
    <r>
      <rPr>
        <b/>
        <sz val="12"/>
        <color theme="1"/>
        <rFont val="Calibri"/>
        <family val="2"/>
        <scheme val="minor"/>
      </rPr>
      <t>sauces, de garnitures, de charcuteries</t>
    </r>
    <r>
      <rPr>
        <sz val="12"/>
        <color theme="1"/>
        <rFont val="Calibri"/>
        <family val="2"/>
        <scheme val="minor"/>
      </rPr>
      <t>, ou encore d'une même recette pour les comparer selon différents auteurs.</t>
    </r>
  </si>
  <si>
    <t>le Coefficient colonne 10 vous permet d'augmenter</t>
  </si>
  <si>
    <t xml:space="preserve">Vous pouvez détourner l'utilisation de la colonne Coefficient en augmentant </t>
  </si>
  <si>
    <t xml:space="preserve">ou  diminuant pour faire varier le poids d'un aliment  sans recommencer </t>
  </si>
  <si>
    <t>une nouvelle fiche</t>
  </si>
  <si>
    <t>Vous pouvez également saisir la valeur 0 zéro pour un aliment allergène</t>
  </si>
  <si>
    <t xml:space="preserve">selon convives ou supprimer un ingrédient piment ou autres par exemple </t>
  </si>
  <si>
    <t xml:space="preserve">❿ Vos Références   en fonction de vos convives vous estimez cette recette pour combien </t>
  </si>
  <si>
    <t xml:space="preserve">⓫ C'est la valeur saisie dans cette cellule qu'Excel va utiliser pour </t>
  </si>
  <si>
    <t xml:space="preserve">dupliquer la recette avec la valeur </t>
  </si>
  <si>
    <t>Voila vite fait un projet que vous pouvez développer selon vos besoins</t>
  </si>
  <si>
    <t>Faites évoluer ces documents et partagez vos savoir-faire, afin qu’ils bénéficient au plus grand nombre, quel que soit celui qui les reprend.</t>
  </si>
  <si>
    <t>Rappel :</t>
  </si>
  <si>
    <t>exemple = 256 (nombre formé de trois chiffres : 2, 5, 6)</t>
  </si>
  <si>
    <t>Je vous en souhaite une bonne utilisation.  Joël Leboucher 2025</t>
  </si>
  <si>
    <t>① Collez LES "POSTITS" dans les colonnes H à AD</t>
  </si>
  <si>
    <t xml:space="preserve">⑦ colonne AG   Vous pouvez Indiquez le nom de la recette Mère si vous collez plusieurs "Postits" relatifs à une même préparation. Exemple : </t>
  </si>
  <si>
    <t>Adresse @ &gt;</t>
  </si>
  <si>
    <t>les miniatures sont des imprime écran</t>
  </si>
  <si>
    <t xml:space="preserve">Brouillon : </t>
  </si>
  <si>
    <t xml:space="preserve">Collez les recettes récupérées sur le net dans le brouillon </t>
  </si>
  <si>
    <t xml:space="preserve">et découpez le texte trop long dans le tableau </t>
  </si>
  <si>
    <t>Copiez le texte découpé et collez le dans votre fiche - Collage spécial 1.2.3 valeurs</t>
  </si>
  <si>
    <t>Ajustez la largeur des colonnes ►</t>
  </si>
  <si>
    <t>Lorsque vous masquez des lignes ou colonnes ou que vous saisssez une nouvelle valeur appuyez sur la touche F9 pour forcer Excel à recalculer</t>
  </si>
  <si>
    <t>saisissez un nombre de caractères pour que le texte ne déborde pas de la colonne</t>
  </si>
  <si>
    <t>Attention il faut que la police et la taille de police soit identique sur les deux documents</t>
  </si>
  <si>
    <t>lignes découpées</t>
  </si>
  <si>
    <t xml:space="preserve"> Saisissez ou coller les lignes que vous voulez découper dans ces 2 lignes ▼</t>
  </si>
  <si>
    <t xml:space="preserve"> Saisissez ou coller le texte que vous voulez couper dans cette colonne ▼  </t>
  </si>
  <si>
    <t xml:space="preserve">avec une police Calibri taille 11 vous aurez davantage de caractères par lignes à vous de choisir votre police </t>
  </si>
  <si>
    <t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t>
  </si>
  <si>
    <t>pour aérer le texte vous pouvez collez le triangle rouge dans une ligne ci-dessus ou dans les Phases de progression</t>
  </si>
  <si>
    <t>Vous pouvez soit réduire la quantité de caractères à supprimer, soit enlever une ligne</t>
  </si>
  <si>
    <t>lignes en trop pas assez de lignes dans le Postit</t>
  </si>
  <si>
    <t xml:space="preserve">lignes découpées &gt; réduisez le texte ou le nombre de lignes </t>
  </si>
  <si>
    <t>ajoutez les largeurs des colonnes du postit avec la fonction somme</t>
  </si>
  <si>
    <t>Largeur du postit</t>
  </si>
  <si>
    <t>► Saisissez ou coller les lignes du brouillon que vous voulez couper dans ces 4 lignes</t>
  </si>
  <si>
    <t xml:space="preserve"> et saisissez un nombre de caractères pour que le texte ne déborde pas de la colonne</t>
  </si>
  <si>
    <t>►Police  choisissez celle qui vous convient</t>
  </si>
  <si>
    <t>82 largeurs conseillées</t>
  </si>
  <si>
    <t>7 lignes de produits et 8 lignes de progression</t>
  </si>
  <si>
    <t>14 lignes de produits et 11 lignes de progression</t>
  </si>
  <si>
    <t>32 lignes de produits et 29 lignes de progression</t>
  </si>
  <si>
    <t>42 lignes de produits et 39 lignes de progression</t>
  </si>
  <si>
    <t>MODÈLES DE REMPLACEMENT  POUR LA LIGNE  29   ▼</t>
  </si>
  <si>
    <t>MODÈLES DE REMPLACEMENT  POUR LA LIGNE  36   ▼</t>
  </si>
  <si>
    <t>MODÈLES DE REMPLACEMENT  POUR LA LIGNE  52   ▼</t>
  </si>
  <si>
    <t>MODÈLES DE REMPLACEMENT  POUR LA LIGNE  64   ▼</t>
  </si>
  <si>
    <t>Vous pouvez</t>
  </si>
  <si>
    <t>imprimables</t>
  </si>
  <si>
    <t>Lignes masquées</t>
  </si>
  <si>
    <t>Colonnes Visibles</t>
  </si>
  <si>
    <t>Colonnes Masquées</t>
  </si>
  <si>
    <t>Total colonnes</t>
  </si>
  <si>
    <t>format =0\ "lignes"</t>
  </si>
  <si>
    <t>▼    Masquer ces 5 colonnes       ▼</t>
  </si>
  <si>
    <t xml:space="preserve">▼  </t>
  </si>
  <si>
    <t>Masquer ces 5 colonnes</t>
  </si>
  <si>
    <t>ensuite supprimez le mot "gomme."</t>
  </si>
  <si>
    <t>VOUS POUVEZ MASQUER CES 6 COLONNES</t>
  </si>
  <si>
    <t>comment  MASQUER Lien &gt;</t>
  </si>
  <si>
    <t>Je vous ai collé différents modèles de postits pour faire un test.</t>
  </si>
  <si>
    <t>cellule gomme &gt;</t>
  </si>
  <si>
    <t>Ce document vous permet d'archiver et de recalculer des quantités colonnes AF et AH</t>
  </si>
  <si>
    <t>Collez LES "POSTITS QUANTITÉS"  dans ces colonnes et filtrez colonnes B à G</t>
  </si>
  <si>
    <t>en saisissant ❿ Vos Références colonne AF</t>
  </si>
  <si>
    <t>et ⓫ Dupliquée pour &gt; par ligne de produit colonne AH</t>
  </si>
  <si>
    <t>g de sucre</t>
  </si>
  <si>
    <t>g de fraises</t>
  </si>
  <si>
    <t>Utilisez le pinceau pour reproduire la police</t>
  </si>
  <si>
    <t>Police calibri 12</t>
  </si>
  <si>
    <t>Police Arial 12</t>
  </si>
  <si>
    <t>Police Garamond 12</t>
  </si>
  <si>
    <t>Police Cambria 12</t>
  </si>
  <si>
    <t>Police Verdana 12</t>
  </si>
  <si>
    <t>Police Segoe UI Light 12</t>
  </si>
  <si>
    <t>Police Lucida Calligraphy 12</t>
  </si>
  <si>
    <t>Police Lucida Handwriting 12</t>
  </si>
  <si>
    <t>Mode d'emploi des "Postits"</t>
  </si>
  <si>
    <t>Dernière mise à jour :  18 Mars 2025</t>
  </si>
  <si>
    <t xml:space="preserve"> Modèle B     1  seul postit pour les quantités avec la progression</t>
  </si>
  <si>
    <t>SALADE AIDA N° 75</t>
  </si>
  <si>
    <t>Annette et Jean Pierre DOMERGUES - 45000 ORLÉANS 1981</t>
  </si>
  <si>
    <t>41 RECETTES DE SALADES COMPOSÉES DE N° 75 à N° 115</t>
  </si>
  <si>
    <t>Poids SANS coef.</t>
  </si>
  <si>
    <t>Poids AVEC coef.</t>
  </si>
  <si>
    <t>Oeufs</t>
  </si>
  <si>
    <t>Chicorée Frisée</t>
  </si>
  <si>
    <t>Artichauts</t>
  </si>
  <si>
    <t>N° 2</t>
  </si>
  <si>
    <t>saisissez le poids</t>
  </si>
  <si>
    <t>qui vous convient</t>
  </si>
  <si>
    <t>N° 3</t>
  </si>
  <si>
    <t>salade</t>
  </si>
  <si>
    <t>tomates en quartiers (mondées)</t>
  </si>
  <si>
    <t>fonds d'artichauts émincés</t>
  </si>
  <si>
    <t>julienne de poivrons verts</t>
  </si>
  <si>
    <t>blancs d 'oeufs émincés</t>
  </si>
  <si>
    <t>jaunes d'oeufs tamisés</t>
  </si>
  <si>
    <t>vinaigrette moutardée</t>
  </si>
  <si>
    <t>FINITION</t>
  </si>
  <si>
    <t>Dresser en superposant, napper de vinaigrette,</t>
  </si>
  <si>
    <t>jaunes d'oeufs dessus</t>
  </si>
  <si>
    <t>7  - 14 - 32 lignes de produits Modèles au poids colonnes O et Q saisissez les poids qui vous conviennent</t>
  </si>
  <si>
    <t xml:space="preserve">    ▼</t>
  </si>
  <si>
    <t xml:space="preserve">       Masquer ces 4 colonnes</t>
  </si>
  <si>
    <t>&lt; colonnes &gt;</t>
  </si>
  <si>
    <t>Col.22</t>
  </si>
  <si>
    <t>Col.23</t>
  </si>
  <si>
    <t>Poids Auteur AVEC coef.</t>
  </si>
  <si>
    <t>Bonus du 21.03.2025 Modèles au poids</t>
  </si>
  <si>
    <t>▼ collez Col.9</t>
  </si>
  <si>
    <t>Dernière mise à jour : 22 Mars 2025</t>
  </si>
  <si>
    <t>7 lignes de produits et 8 lignes de progression - 16 COLONNES</t>
  </si>
  <si>
    <t>14 lignes de produits et 11 lignes de progression - 16 COLONNES</t>
  </si>
  <si>
    <t>42 lignes de produits et 29 lignes de progression - 16 COLONNES</t>
  </si>
  <si>
    <t>7.lignes.A.16.colonnes</t>
  </si>
  <si>
    <t>14.lignes.A.16.colonnes</t>
  </si>
  <si>
    <t>32.lignes.A.16.colonnes</t>
  </si>
  <si>
    <t>42.lignes.A.16.colonnes</t>
  </si>
  <si>
    <t xml:space="preserve">⑦ colonne U   Vous pouvez Indiquez le nom de la recette Mère si vous collez plusieurs "Postits" relatifs à une même préparation. Exemple : </t>
  </si>
  <si>
    <t xml:space="preserve">① Collez LES "POSTITS" dans les colonnes H à R </t>
  </si>
  <si>
    <t>Ce document vous permet d'archiver et de recalculer des quantités colonne V</t>
  </si>
  <si>
    <t>VOUS POUVEZ MASQUER CES COLONNES</t>
  </si>
  <si>
    <t>Collez LES "POSTITS" dans ces colonnes H à R et filtrez colonnes B à G</t>
  </si>
  <si>
    <t>Ce document vous permet d'archiver et de recalculer des quantités colonnes</t>
  </si>
  <si>
    <t xml:space="preserve">et ⓫ Dupliquée pour &gt; par ligne de produit </t>
  </si>
  <si>
    <t xml:space="preserve">en saisissant ❿ Vos Références </t>
  </si>
  <si>
    <t>Je vous ai collé différents modèles de postits pour faire un test (avec et sans progression)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</si>
</sst>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164" formatCode="dddd\ dd\ mmmm\ yyyy\ hh:mm"/>
    <numFmt numFmtId="165" formatCode="0.000&quot; Kg&quot;"/>
    <numFmt numFmtId="166" formatCode="0.0"/>
    <numFmt numFmtId="167" formatCode="0&quot; g&quot;"/>
    <numFmt numFmtId="168" formatCode="0.000"/>
    <numFmt numFmtId="169" formatCode="#,##0.0"/>
    <numFmt numFmtId="170" formatCode="0&quot; Kg pour&quot;"/>
    <numFmt numFmtId="171" formatCode="0.0&quot; Kg&quot;"/>
    <numFmt numFmtId="172" formatCode="[h]&quot;H&quot;mm"/>
    <numFmt numFmtId="173" formatCode="0&quot; %&quot;"/>
    <numFmt numFmtId="174" formatCode="0&quot;°C&quot;"/>
    <numFmt numFmtId="175" formatCode="&quot;/ &quot;0"/>
    <numFmt numFmtId="176" formatCode="0.00&quot;Kg&quot;"/>
    <numFmt numFmtId="177" formatCode="#,##0.00\ &quot;€&quot;"/>
    <numFmt numFmtId="178" formatCode="0.0%"/>
    <numFmt numFmtId="179" formatCode="0.0&quot; %&quot;"/>
    <numFmt numFmtId="180" formatCode="0&quot;%&quot;"/>
    <numFmt numFmtId="181" formatCode="#,##0.0&quot; grs&quot;"/>
    <numFmt numFmtId="182" formatCode="0&quot; Kg&quot;"/>
    <numFmt numFmtId="183" formatCode="0.00&quot; Kg&quot;"/>
    <numFmt numFmtId="184" formatCode="#,##0.00&quot; kg&quot;"/>
    <numFmt numFmtId="185" formatCode="#,##0.000&quot; kg&quot;"/>
    <numFmt numFmtId="186" formatCode="h&quot;h&quot;mm"/>
    <numFmt numFmtId="187" formatCode="0&quot; ml&quot;"/>
    <numFmt numFmtId="188" formatCode="0.000&quot;Kg&quot;"/>
    <numFmt numFmtId="189" formatCode="0.000&quot; L&quot;"/>
    <numFmt numFmtId="190" formatCode="0.00&quot; ml&quot;"/>
    <numFmt numFmtId="191" formatCode="0.0000&quot; L&quot;"/>
    <numFmt numFmtId="192" formatCode="0.0&quot; ml&quot;"/>
    <numFmt numFmtId="193" formatCode="0.00000&quot;Kg&quot;"/>
    <numFmt numFmtId="194" formatCode="0.00&quot; g&quot;"/>
    <numFmt numFmtId="195" formatCode="0&quot; H&quot;"/>
    <numFmt numFmtId="196" formatCode="0&quot; mn&quot;"/>
    <numFmt numFmtId="197" formatCode="0&quot; feuilles&quot;"/>
    <numFmt numFmtId="198" formatCode="0\ &quot;lignes masquées &quot;"/>
    <numFmt numFmtId="199" formatCode="0.00\ &quot; cm³&quot;"/>
    <numFmt numFmtId="200" formatCode="&quot; entre ▼ &quot;0"/>
    <numFmt numFmtId="201" formatCode="0\ &quot;lignes à imprimer &quot;"/>
    <numFmt numFmtId="202" formatCode="&quot;et  ▲ &quot;0"/>
    <numFmt numFmtId="203" formatCode="[$-40C]d\-mmm\-yy;@"/>
    <numFmt numFmtId="204" formatCode="[$-F800]dddd\,\ mmmm\ dd\,\ yyyy"/>
    <numFmt numFmtId="205" formatCode="&quot;=UNICAR(128269)&quot;"/>
    <numFmt numFmtId="206" formatCode="#,##0&quot; gr&quot;"/>
    <numFmt numFmtId="207" formatCode="&quot;de &quot;#,##0.000&quot; kg&quot;"/>
    <numFmt numFmtId="208" formatCode="&quot;de &quot;0.00&quot; Kg&quot;"/>
    <numFmt numFmtId="209" formatCode="0.000\K\g"/>
    <numFmt numFmtId="210" formatCode="&quot;Poids portion&quot;\ 0.000&quot; Kg&quot;"/>
    <numFmt numFmtId="211" formatCode="#,##0&quot; cl&quot;"/>
    <numFmt numFmtId="212" formatCode="0.000\ &quot; dm³&quot;"/>
    <numFmt numFmtId="213" formatCode="0&quot; lignes&quot;"/>
    <numFmt numFmtId="214" formatCode="0&quot; jours&quot;"/>
    <numFmt numFmtId="215" formatCode="&quot;N° &quot;0"/>
    <numFmt numFmtId="216" formatCode="&quot;Col.&quot;0"/>
    <numFmt numFmtId="217" formatCode="0.0&quot; mm&quot;"/>
    <numFmt numFmtId="218" formatCode="0.00&quot; cm&quot;"/>
    <numFmt numFmtId="219" formatCode="0.00\ &quot; cm²&quot;"/>
    <numFmt numFmtId="220" formatCode="&quot;Actif&quot;;&quot;Actif&quot;;&quot;Inactif&quot;"/>
    <numFmt numFmtId="221" formatCode="&quot;Vrai&quot;;&quot;Vrai&quot;;&quot;Faux&quot;"/>
    <numFmt numFmtId="222" formatCode="&quot;de &quot;0"/>
    <numFmt numFmtId="223" formatCode="0.0000"/>
    <numFmt numFmtId="224" formatCode="0&quot; car.&quot;"/>
    <numFmt numFmtId="225" formatCode="_-* #,##0.00\ [$€-40C]_-;\-* #,##0.00\ [$€-40C]_-;_-* &quot;-&quot;??\ [$€-40C]_-;_-@_-"/>
    <numFmt numFmtId="226" formatCode="0.00000&quot; L&quot;"/>
    <numFmt numFmtId="227" formatCode="0\ &quot;lignes&quot;"/>
    <numFmt numFmtId="228" formatCode="#,##0.0&quot; kg&quot;"/>
  </numFmts>
  <fonts count="4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</font>
    <font>
      <i/>
      <sz val="11"/>
      <name val="Calibri"/>
      <family val="2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b/>
      <sz val="12"/>
      <color theme="5" tint="-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i/>
      <sz val="11"/>
      <name val="Calibri"/>
      <family val="2"/>
      <scheme val="minor"/>
    </font>
    <font>
      <sz val="12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1"/>
      <color rgb="FF0033CC"/>
      <name val="Calibri"/>
      <family val="2"/>
      <scheme val="minor"/>
    </font>
    <font>
      <sz val="12"/>
      <color rgb="FF0033CC"/>
      <name val="Calibri"/>
      <family val="2"/>
      <scheme val="minor"/>
    </font>
    <font>
      <sz val="8"/>
      <name val="Arial"/>
      <family val="2"/>
    </font>
    <font>
      <sz val="8"/>
      <color theme="0" tint="-0.34998626667073579"/>
      <name val="Calibri"/>
      <family val="2"/>
      <scheme val="minor"/>
    </font>
    <font>
      <sz val="12"/>
      <color rgb="FF0066FF"/>
      <name val="Calibri"/>
      <family val="2"/>
      <scheme val="minor"/>
    </font>
    <font>
      <b/>
      <sz val="10"/>
      <color rgb="FF0066FF"/>
      <name val="Calibri"/>
      <family val="2"/>
      <scheme val="minor"/>
    </font>
    <font>
      <sz val="12"/>
      <color rgb="FF00BC55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sz val="12"/>
      <color indexed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33CC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4"/>
      <color indexed="14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sz val="9"/>
      <color rgb="FF0000FF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indexed="12"/>
      <name val="Times New Roman"/>
      <family val="1"/>
    </font>
    <font>
      <b/>
      <i/>
      <sz val="11"/>
      <color theme="5" tint="-0.249977111117893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sz val="8"/>
      <color theme="9" tint="0.39997558519241921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4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i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20"/>
      <name val="Calibri"/>
      <family val="2"/>
      <scheme val="minor"/>
    </font>
    <font>
      <sz val="16"/>
      <name val="Calibri"/>
      <family val="2"/>
      <scheme val="minor"/>
    </font>
    <font>
      <sz val="8"/>
      <color rgb="FFBFBFBF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4"/>
      <color theme="4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BFBFBF"/>
      <name val="Calibri"/>
      <family val="2"/>
      <scheme val="minor"/>
    </font>
    <font>
      <i/>
      <sz val="12"/>
      <color rgb="FF0033CC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2"/>
      <color theme="4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0" tint="-0.249977111117893"/>
      <name val="Calibri"/>
      <family val="2"/>
      <scheme val="minor"/>
    </font>
    <font>
      <sz val="10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22"/>
      <color rgb="FF92D050"/>
      <name val="Verdana"/>
      <family val="2"/>
    </font>
    <font>
      <b/>
      <sz val="28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22"/>
      <color theme="0"/>
      <name val="Verdana"/>
      <family val="2"/>
    </font>
    <font>
      <sz val="18"/>
      <color rgb="FF7030A0"/>
      <name val="Arial"/>
      <family val="2"/>
    </font>
    <font>
      <sz val="18"/>
      <color theme="0"/>
      <name val="Arial"/>
      <family val="2"/>
    </font>
    <font>
      <b/>
      <sz val="20"/>
      <color rgb="FFFFFF00"/>
      <name val="Arial"/>
      <family val="2"/>
    </font>
    <font>
      <b/>
      <sz val="22"/>
      <color rgb="FFFFFF00"/>
      <name val="Arial"/>
      <family val="2"/>
    </font>
    <font>
      <b/>
      <i/>
      <sz val="20"/>
      <color theme="0"/>
      <name val="Arial"/>
      <family val="2"/>
    </font>
    <font>
      <i/>
      <sz val="22"/>
      <color theme="0"/>
      <name val="Verdana"/>
      <family val="2"/>
    </font>
    <font>
      <sz val="22"/>
      <color rgb="FF7030A0"/>
      <name val="Arial"/>
      <family val="2"/>
    </font>
    <font>
      <sz val="22"/>
      <name val="Arial"/>
      <family val="2"/>
    </font>
    <font>
      <u/>
      <sz val="22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0"/>
      <name val="Verdana"/>
      <family val="2"/>
    </font>
    <font>
      <sz val="24"/>
      <name val="Arial"/>
      <family val="2"/>
    </font>
    <font>
      <b/>
      <u/>
      <sz val="24"/>
      <color rgb="FFFFFF00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2"/>
      <color rgb="FFFFFF00"/>
      <name val="Calibri"/>
      <family val="2"/>
      <scheme val="minor"/>
    </font>
    <font>
      <b/>
      <sz val="22"/>
      <color rgb="FF92D050"/>
      <name val="Verdana"/>
      <family val="2"/>
    </font>
    <font>
      <sz val="22"/>
      <color rgb="FFFFFF00"/>
      <name val="Verdana"/>
      <family val="2"/>
    </font>
    <font>
      <sz val="20"/>
      <color rgb="FF92D050"/>
      <name val="Verdana"/>
      <family val="2"/>
    </font>
    <font>
      <b/>
      <sz val="20"/>
      <color rgb="FF92D050"/>
      <name val="Verdana"/>
      <family val="2"/>
    </font>
    <font>
      <sz val="20"/>
      <color rgb="FF7030A0"/>
      <name val="Arial"/>
      <family val="2"/>
    </font>
    <font>
      <sz val="20"/>
      <name val="Arial"/>
      <family val="2"/>
    </font>
    <font>
      <sz val="20"/>
      <color theme="0"/>
      <name val="Verdana"/>
      <family val="2"/>
    </font>
    <font>
      <sz val="22"/>
      <color theme="0"/>
      <name val="Arial"/>
      <family val="2"/>
    </font>
    <font>
      <sz val="22"/>
      <color theme="0"/>
      <name val="Calibri"/>
      <family val="2"/>
    </font>
    <font>
      <sz val="16"/>
      <color rgb="FFFFFF00"/>
      <name val="Calibri"/>
      <family val="2"/>
    </font>
    <font>
      <sz val="14"/>
      <color rgb="FF92D050"/>
      <name val="Calibri"/>
      <family val="2"/>
    </font>
    <font>
      <sz val="18"/>
      <color rgb="FFFFFF00"/>
      <name val="Verdana"/>
      <family val="2"/>
    </font>
    <font>
      <b/>
      <sz val="14"/>
      <color rgb="FFFFFF00"/>
      <name val="Calibri"/>
      <family val="2"/>
    </font>
    <font>
      <b/>
      <sz val="18"/>
      <color rgb="FFC0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20"/>
      <color theme="0"/>
      <name val="Arial"/>
      <family val="2"/>
    </font>
    <font>
      <sz val="20"/>
      <color theme="1" tint="0.249977111117893"/>
      <name val="Arial"/>
      <family val="2"/>
    </font>
    <font>
      <sz val="8"/>
      <color theme="1" tint="0.249977111117893"/>
      <name val="Arial"/>
      <family val="2"/>
    </font>
    <font>
      <u/>
      <sz val="20"/>
      <color theme="10"/>
      <name val="Calibri"/>
      <family val="2"/>
      <scheme val="minor"/>
    </font>
    <font>
      <sz val="20"/>
      <color theme="0" tint="-0.1499984740745262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0"/>
      <name val="Calibri"/>
      <family val="2"/>
    </font>
    <font>
      <b/>
      <sz val="16"/>
      <color theme="9" tint="-0.249977111117893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6"/>
      <color indexed="12"/>
      <name val="Calibri"/>
      <family val="2"/>
      <scheme val="minor"/>
    </font>
    <font>
      <sz val="16"/>
      <color rgb="FFBFBFBF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b/>
      <sz val="20"/>
      <color rgb="FF92D050"/>
      <name val="Arial"/>
      <family val="2"/>
    </font>
    <font>
      <sz val="18"/>
      <color theme="0"/>
      <name val="Verdana"/>
      <family val="2"/>
    </font>
    <font>
      <sz val="16"/>
      <name val="Arial"/>
      <family val="2"/>
    </font>
    <font>
      <sz val="14"/>
      <color theme="0"/>
      <name val="Arial"/>
      <family val="2"/>
    </font>
    <font>
      <i/>
      <sz val="14"/>
      <name val="Verdana"/>
      <family val="2"/>
    </font>
    <font>
      <sz val="22"/>
      <name val="Verdana"/>
      <family val="2"/>
    </font>
    <font>
      <b/>
      <sz val="18"/>
      <color rgb="FFC00000"/>
      <name val="Verdana"/>
      <family val="2"/>
    </font>
    <font>
      <b/>
      <u/>
      <sz val="18"/>
      <color theme="10"/>
      <name val="Calibri"/>
      <family val="2"/>
      <scheme val="minor"/>
    </font>
    <font>
      <sz val="18"/>
      <name val="Verdana"/>
      <family val="2"/>
    </font>
    <font>
      <u/>
      <sz val="10"/>
      <color indexed="12"/>
      <name val="Arial"/>
      <family val="2"/>
    </font>
    <font>
      <u/>
      <sz val="22"/>
      <color theme="0"/>
      <name val="Arial"/>
      <family val="2"/>
    </font>
    <font>
      <sz val="22"/>
      <color theme="1"/>
      <name val="Verdana"/>
      <family val="2"/>
    </font>
    <font>
      <sz val="14"/>
      <color theme="1"/>
      <name val="Arial"/>
      <family val="2"/>
    </font>
    <font>
      <sz val="14"/>
      <color theme="1" tint="0.249977111117893"/>
      <name val="Arial"/>
      <family val="2"/>
    </font>
    <font>
      <b/>
      <sz val="14"/>
      <color theme="1"/>
      <name val="Arial"/>
      <family val="2"/>
    </font>
    <font>
      <u/>
      <sz val="14"/>
      <color theme="10"/>
      <name val="Arial"/>
      <family val="2"/>
    </font>
    <font>
      <sz val="8"/>
      <color theme="0"/>
      <name val="Arial"/>
      <family val="2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14"/>
      <color theme="1" tint="0.249977111117893"/>
      <name val="Garamond"/>
      <family val="1"/>
    </font>
    <font>
      <u/>
      <sz val="14"/>
      <color theme="10"/>
      <name val="Garamond"/>
      <family val="1"/>
    </font>
    <font>
      <sz val="14"/>
      <color theme="1"/>
      <name val="Cambria"/>
      <family val="1"/>
    </font>
    <font>
      <b/>
      <sz val="14"/>
      <color theme="1"/>
      <name val="Cambria"/>
      <family val="1"/>
    </font>
    <font>
      <sz val="14"/>
      <color theme="1" tint="0.249977111117893"/>
      <name val="Cambria"/>
      <family val="1"/>
    </font>
    <font>
      <i/>
      <sz val="14"/>
      <name val="Calibri"/>
      <family val="2"/>
    </font>
    <font>
      <i/>
      <sz val="16"/>
      <name val="Calibri"/>
      <family val="2"/>
    </font>
    <font>
      <sz val="8"/>
      <color indexed="53"/>
      <name val="Arial"/>
      <family val="2"/>
    </font>
    <font>
      <b/>
      <sz val="22"/>
      <color rgb="FF99CC00"/>
      <name val="Arial"/>
      <family val="2"/>
    </font>
    <font>
      <sz val="22"/>
      <color theme="0"/>
      <name val="Calibri"/>
      <family val="2"/>
      <scheme val="minor"/>
    </font>
    <font>
      <sz val="22"/>
      <color theme="0"/>
      <name val="Rockwell"/>
      <family val="1"/>
    </font>
    <font>
      <b/>
      <sz val="18"/>
      <color theme="0"/>
      <name val="Calibri"/>
      <family val="2"/>
    </font>
    <font>
      <b/>
      <sz val="18"/>
      <color theme="0"/>
      <name val="Arial"/>
      <family val="2"/>
    </font>
    <font>
      <sz val="22"/>
      <color theme="0"/>
      <name val="Arial Narrow"/>
      <family val="2"/>
    </font>
    <font>
      <sz val="22"/>
      <color theme="0"/>
      <name val="Comic Sans MS"/>
      <family val="4"/>
    </font>
    <font>
      <sz val="22"/>
      <color theme="0"/>
      <name val="Gill Sans MT"/>
      <family val="2"/>
    </font>
    <font>
      <sz val="22"/>
      <color theme="0"/>
      <name val="Palatino Linotype"/>
      <family val="1"/>
    </font>
    <font>
      <sz val="22"/>
      <color theme="0"/>
      <name val="Tahoma"/>
      <family val="2"/>
    </font>
    <font>
      <sz val="22"/>
      <color theme="0"/>
      <name val="Times New Roman"/>
      <family val="1"/>
    </font>
    <font>
      <sz val="22"/>
      <color theme="0"/>
      <name val="Trebuchet MS"/>
      <family val="2"/>
    </font>
    <font>
      <sz val="22"/>
      <color theme="0"/>
      <name val="Tw Cen MT"/>
      <family val="2"/>
    </font>
    <font>
      <sz val="22"/>
      <color theme="0"/>
      <name val="Vrinda"/>
      <family val="2"/>
    </font>
    <font>
      <sz val="22"/>
      <color rgb="FFFFC000"/>
      <name val="Calibri"/>
      <family val="2"/>
    </font>
    <font>
      <sz val="22"/>
      <color rgb="FFFF0000"/>
      <name val="Calibri"/>
      <family val="2"/>
    </font>
    <font>
      <sz val="22"/>
      <color indexed="50"/>
      <name val="Calibri"/>
      <family val="2"/>
    </font>
    <font>
      <sz val="22"/>
      <color rgb="FF00B050"/>
      <name val="Calibri"/>
      <family val="2"/>
    </font>
    <font>
      <sz val="22"/>
      <color rgb="FF7030A0"/>
      <name val="Calibri"/>
      <family val="2"/>
    </font>
    <font>
      <sz val="22"/>
      <color theme="9"/>
      <name val="Calibri"/>
      <family val="2"/>
    </font>
    <font>
      <sz val="22"/>
      <color theme="1"/>
      <name val="Calibri"/>
      <family val="2"/>
    </font>
    <font>
      <sz val="22"/>
      <color theme="3" tint="0.59999389629810485"/>
      <name val="Calibri"/>
      <family val="2"/>
    </font>
    <font>
      <sz val="22"/>
      <color theme="5" tint="0.59999389629810485"/>
      <name val="Calibri"/>
      <family val="2"/>
    </font>
    <font>
      <sz val="22"/>
      <color theme="9" tint="-0.249977111117893"/>
      <name val="Calibri"/>
      <family val="2"/>
    </font>
    <font>
      <sz val="22"/>
      <color rgb="FF0000FF"/>
      <name val="Calibri"/>
      <family val="2"/>
    </font>
    <font>
      <sz val="22"/>
      <color rgb="FF008000"/>
      <name val="Calibri"/>
      <family val="2"/>
    </font>
    <font>
      <sz val="22"/>
      <color theme="9" tint="-0.499984740745262"/>
      <name val="Calibri"/>
      <family val="2"/>
    </font>
    <font>
      <sz val="22"/>
      <color rgb="FF00B0F0"/>
      <name val="Calibri"/>
      <family val="2"/>
    </font>
    <font>
      <sz val="22"/>
      <color theme="5"/>
      <name val="Calibri"/>
      <family val="2"/>
    </font>
    <font>
      <sz val="22"/>
      <color theme="8" tint="-0.249977111117893"/>
      <name val="Calibri"/>
      <family val="2"/>
    </font>
    <font>
      <sz val="22"/>
      <color theme="3" tint="0.39997558519241921"/>
      <name val="Calibri"/>
      <family val="2"/>
    </font>
    <font>
      <sz val="22"/>
      <color theme="5" tint="-0.249977111117893"/>
      <name val="Calibri"/>
      <family val="2"/>
    </font>
    <font>
      <sz val="22"/>
      <color rgb="FF0000FF"/>
      <name val="Calibri"/>
      <family val="2"/>
      <scheme val="minor"/>
    </font>
    <font>
      <sz val="10"/>
      <name val="MS Sans Serif"/>
    </font>
    <font>
      <sz val="22"/>
      <color indexed="12"/>
      <name val="Arial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sz val="12"/>
      <name val="Arial"/>
      <family val="2"/>
    </font>
    <font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0"/>
      <color theme="0"/>
      <name val="Calibri"/>
      <family val="2"/>
    </font>
    <font>
      <u/>
      <sz val="24"/>
      <color theme="10"/>
      <name val="Calibri"/>
      <family val="2"/>
      <scheme val="minor"/>
    </font>
    <font>
      <b/>
      <sz val="26"/>
      <color theme="0"/>
      <name val="Arial"/>
      <family val="2"/>
    </font>
    <font>
      <b/>
      <sz val="14"/>
      <color theme="0"/>
      <name val="Segoe UI Emoji"/>
      <family val="2"/>
    </font>
    <font>
      <sz val="22"/>
      <color theme="0"/>
      <name val="Segoe UI Emoji"/>
      <family val="2"/>
    </font>
    <font>
      <b/>
      <sz val="16"/>
      <color theme="0"/>
      <name val="Calibri"/>
      <family val="2"/>
      <scheme val="minor"/>
    </font>
    <font>
      <sz val="22"/>
      <color rgb="FF0070C0"/>
      <name val="Arial"/>
      <family val="2"/>
    </font>
    <font>
      <sz val="22"/>
      <color rgb="FF222222"/>
      <name val="Arial"/>
      <family val="2"/>
    </font>
    <font>
      <sz val="18"/>
      <color rgb="FF0070C0"/>
      <name val="Arial"/>
      <family val="2"/>
    </font>
    <font>
      <b/>
      <sz val="22"/>
      <color rgb="FFC00000"/>
      <name val="Wingdings 3"/>
      <family val="1"/>
      <charset val="2"/>
    </font>
    <font>
      <b/>
      <sz val="22"/>
      <color rgb="FFFF0000"/>
      <name val="Wingdings 3"/>
      <family val="1"/>
      <charset val="2"/>
    </font>
    <font>
      <b/>
      <sz val="22"/>
      <name val="Calibri"/>
      <family val="2"/>
      <scheme val="minor"/>
    </font>
    <font>
      <sz val="14"/>
      <name val="Segoe Print"/>
    </font>
    <font>
      <b/>
      <sz val="14"/>
      <color theme="1"/>
      <name val="Segoe Print"/>
    </font>
    <font>
      <sz val="14"/>
      <color theme="1"/>
      <name val="Segoe Print"/>
    </font>
    <font>
      <b/>
      <sz val="14"/>
      <name val="Segoe Print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0066FF"/>
      <name val="Verdana"/>
      <family val="2"/>
    </font>
    <font>
      <b/>
      <sz val="10"/>
      <color theme="0"/>
      <name val="Calibri"/>
      <family val="2"/>
      <scheme val="minor"/>
    </font>
    <font>
      <sz val="11"/>
      <color rgb="FF0066FF"/>
      <name val="Calibri"/>
      <family val="2"/>
      <scheme val="minor"/>
    </font>
    <font>
      <sz val="8"/>
      <color rgb="FF0066FF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1"/>
      <color theme="1"/>
      <name val="Segoe Print"/>
    </font>
    <font>
      <b/>
      <sz val="14"/>
      <color rgb="FF0066FF"/>
      <name val="Calibri"/>
      <family val="2"/>
      <scheme val="minor"/>
    </font>
    <font>
      <sz val="26"/>
      <color theme="7" tint="-0.249977111117893"/>
      <name val="Calibri"/>
      <family val="2"/>
      <scheme val="minor"/>
    </font>
    <font>
      <b/>
      <sz val="22"/>
      <color theme="9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8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0"/>
      <color rgb="FF800000"/>
      <name val="Calibri"/>
      <family val="2"/>
      <scheme val="minor"/>
    </font>
    <font>
      <b/>
      <sz val="11"/>
      <color rgb="FF80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800000"/>
      <name val="Calibri"/>
      <family val="2"/>
      <scheme val="minor"/>
    </font>
    <font>
      <b/>
      <sz val="12"/>
      <color rgb="FF800000"/>
      <name val="Calibri"/>
      <family val="2"/>
      <scheme val="minor"/>
    </font>
    <font>
      <sz val="8"/>
      <color rgb="FF808080"/>
      <name val="Calibri"/>
      <family val="2"/>
      <scheme val="minor"/>
    </font>
    <font>
      <b/>
      <sz val="11"/>
      <color rgb="FF37562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u/>
      <sz val="14"/>
      <color rgb="FF00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rgb="FF0000FF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rgb="FF800000"/>
      <name val="Calibri"/>
      <family val="2"/>
    </font>
    <font>
      <sz val="11"/>
      <color theme="5" tint="-0.249977111117893"/>
      <name val="Calibri"/>
      <family val="2"/>
    </font>
    <font>
      <sz val="11"/>
      <color theme="5" tint="-0.249977111117893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b/>
      <sz val="72"/>
      <color theme="9" tint="-0.249977111117893"/>
      <name val="Calibri"/>
      <family val="2"/>
      <scheme val="minor"/>
    </font>
    <font>
      <sz val="12"/>
      <color rgb="FF0070C0"/>
      <name val="Calibri"/>
      <family val="2"/>
    </font>
    <font>
      <i/>
      <sz val="1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2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52"/>
      <name val="Calibri"/>
      <family val="2"/>
      <scheme val="minor"/>
    </font>
    <font>
      <sz val="10"/>
      <color indexed="18"/>
      <name val="Calibri"/>
      <family val="2"/>
      <scheme val="minor"/>
    </font>
    <font>
      <sz val="10"/>
      <color indexed="23"/>
      <name val="Calibri"/>
      <family val="2"/>
      <scheme val="minor"/>
    </font>
    <font>
      <sz val="10"/>
      <color indexed="21"/>
      <name val="Calibri"/>
      <family val="2"/>
      <scheme val="minor"/>
    </font>
    <font>
      <sz val="10"/>
      <color indexed="53"/>
      <name val="Calibri"/>
      <family val="2"/>
      <scheme val="minor"/>
    </font>
    <font>
      <sz val="10"/>
      <color indexed="14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24"/>
      <name val="Calibri"/>
      <family val="2"/>
      <scheme val="minor"/>
    </font>
    <font>
      <sz val="10"/>
      <color indexed="54"/>
      <name val="Calibri"/>
      <family val="2"/>
      <scheme val="minor"/>
    </font>
    <font>
      <sz val="10"/>
      <color indexed="13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25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55"/>
      <name val="Calibri"/>
      <family val="2"/>
      <scheme val="minor"/>
    </font>
    <font>
      <sz val="10"/>
      <color indexed="15"/>
      <name val="Calibri"/>
      <family val="2"/>
      <scheme val="minor"/>
    </font>
    <font>
      <sz val="10"/>
      <color indexed="11"/>
      <name val="Calibri"/>
      <family val="2"/>
      <scheme val="minor"/>
    </font>
    <font>
      <sz val="10"/>
      <color indexed="26"/>
      <name val="Calibri"/>
      <family val="2"/>
      <scheme val="minor"/>
    </font>
    <font>
      <sz val="10"/>
      <color indexed="27"/>
      <name val="Calibri"/>
      <family val="2"/>
      <scheme val="minor"/>
    </font>
    <font>
      <sz val="10"/>
      <color indexed="5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42"/>
      <name val="Calibri"/>
      <family val="2"/>
      <scheme val="minor"/>
    </font>
    <font>
      <sz val="10"/>
      <color indexed="57"/>
      <name val="Calibri"/>
      <family val="2"/>
      <scheme val="minor"/>
    </font>
    <font>
      <sz val="10"/>
      <color indexed="28"/>
      <name val="Calibri"/>
      <family val="2"/>
      <scheme val="minor"/>
    </font>
    <font>
      <sz val="10"/>
      <color indexed="43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29"/>
      <name val="Calibri"/>
      <family val="2"/>
      <scheme val="minor"/>
    </font>
    <font>
      <sz val="10"/>
      <color indexed="44"/>
      <name val="Calibri"/>
      <family val="2"/>
      <scheme val="minor"/>
    </font>
    <font>
      <sz val="10"/>
      <color indexed="59"/>
      <name val="Calibri"/>
      <family val="2"/>
      <scheme val="minor"/>
    </font>
    <font>
      <sz val="10"/>
      <color indexed="30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60"/>
      <name val="Calibri"/>
      <family val="2"/>
      <scheme val="minor"/>
    </font>
    <font>
      <sz val="10"/>
      <color indexed="31"/>
      <name val="Calibri"/>
      <family val="2"/>
      <scheme val="minor"/>
    </font>
    <font>
      <sz val="10"/>
      <color indexed="46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7"/>
      <name val="Calibri"/>
      <family val="2"/>
      <scheme val="minor"/>
    </font>
    <font>
      <sz val="10"/>
      <color indexed="6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indexed="63"/>
      <name val="Calibri"/>
      <family val="2"/>
      <scheme val="minor"/>
    </font>
    <font>
      <sz val="10"/>
      <color indexed="19"/>
      <name val="Calibri"/>
      <family val="2"/>
      <scheme val="minor"/>
    </font>
    <font>
      <sz val="10"/>
      <color indexed="49"/>
      <name val="Calibri"/>
      <family val="2"/>
      <scheme val="minor"/>
    </font>
    <font>
      <sz val="10"/>
      <color indexed="50"/>
      <name val="Calibri"/>
      <family val="2"/>
      <scheme val="minor"/>
    </font>
    <font>
      <sz val="10"/>
      <color indexed="5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22"/>
      <color rgb="FF92D050"/>
      <name val="Verdana"/>
      <family val="2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indexed="12"/>
      <name val="Calibri"/>
      <family val="2"/>
      <scheme val="minor"/>
    </font>
    <font>
      <sz val="13"/>
      <name val="Calibri"/>
      <family val="2"/>
      <scheme val="minor"/>
    </font>
    <font>
      <b/>
      <sz val="16"/>
      <color rgb="FFFFFF00"/>
      <name val="Calibri"/>
      <family val="2"/>
    </font>
    <font>
      <b/>
      <sz val="14"/>
      <color rgb="FF0033CC"/>
      <name val="Calibri"/>
      <family val="2"/>
      <scheme val="minor"/>
    </font>
    <font>
      <sz val="12"/>
      <color theme="0"/>
      <name val="Calibri"/>
      <family val="2"/>
    </font>
    <font>
      <b/>
      <sz val="8"/>
      <color theme="1" tint="0.499984740745262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2"/>
      <name val="Calibri"/>
      <family val="2"/>
    </font>
    <font>
      <sz val="12"/>
      <name val="Garamond"/>
      <family val="1"/>
    </font>
    <font>
      <sz val="12"/>
      <name val="Cambria"/>
      <family val="1"/>
    </font>
    <font>
      <sz val="12"/>
      <name val="Verdana"/>
      <family val="2"/>
    </font>
    <font>
      <sz val="12"/>
      <name val="Segoe UI Light"/>
      <family val="2"/>
    </font>
    <font>
      <sz val="12"/>
      <name val="Lucida Calligraphy"/>
      <family val="4"/>
    </font>
    <font>
      <sz val="12"/>
      <name val="Lucida Handwriting"/>
      <family val="4"/>
    </font>
    <font>
      <sz val="12"/>
      <color rgb="FF548235"/>
      <name val="Calibri"/>
      <family val="2"/>
      <scheme val="minor"/>
    </font>
    <font>
      <b/>
      <sz val="11"/>
      <color rgb="FF548235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2"/>
      <color theme="9" tint="-0.249977111117893"/>
      <name val="Calibri"/>
      <family val="2"/>
      <scheme val="minor"/>
    </font>
  </fonts>
  <fills count="200">
    <fill>
      <patternFill patternType="none"/>
    </fill>
    <fill>
      <patternFill patternType="gray125"/>
    </fill>
    <fill>
      <patternFill patternType="solid">
        <fgColor rgb="FFCC00FF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rgb="FFB8D9A3"/>
        <bgColor indexed="64"/>
      </patternFill>
    </fill>
    <fill>
      <patternFill patternType="solid">
        <fgColor rgb="FF99CC00"/>
        <bgColor theme="9"/>
      </patternFill>
    </fill>
    <fill>
      <patternFill patternType="solid">
        <fgColor theme="0"/>
        <bgColor theme="9"/>
      </patternFill>
    </fill>
    <fill>
      <patternFill patternType="solid">
        <fgColor theme="9" tint="0.79998168889431442"/>
        <bgColor theme="9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EFFB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EAF4E4"/>
        <bgColor theme="9" tint="0.79998168889431442"/>
      </patternFill>
    </fill>
    <fill>
      <patternFill patternType="solid">
        <fgColor rgb="FFFFFF9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B6413"/>
        <bgColor indexed="50"/>
      </patternFill>
    </fill>
    <fill>
      <patternFill patternType="solid">
        <fgColor rgb="FFCCCCFF"/>
        <bgColor theme="9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theme="9" tint="0.79995117038483843"/>
      </patternFill>
    </fill>
    <fill>
      <patternFill patternType="solid">
        <fgColor theme="0"/>
        <bgColor indexed="9"/>
      </patternFill>
    </fill>
    <fill>
      <patternFill patternType="solid">
        <fgColor rgb="FFCC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rgb="FFDCF5BD"/>
        <bgColor theme="9" tint="0.79995117038483843"/>
      </patternFill>
    </fill>
    <fill>
      <patternFill patternType="solid">
        <fgColor rgb="FFECECEC"/>
        <bgColor theme="9" tint="0.79995117038483843"/>
      </patternFill>
    </fill>
    <fill>
      <patternFill patternType="solid">
        <fgColor rgb="FFECECEC"/>
        <bgColor indexed="64"/>
      </patternFill>
    </fill>
    <fill>
      <patternFill patternType="solid">
        <fgColor rgb="FFEAF4E4"/>
        <bgColor theme="9" tint="0.79995117038483843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FFFFD9"/>
        <bgColor indexed="9"/>
      </patternFill>
    </fill>
    <fill>
      <patternFill patternType="gray0625">
        <fgColor theme="9" tint="0.79998168889431442"/>
        <bgColor theme="0"/>
      </patternFill>
    </fill>
    <fill>
      <patternFill patternType="solid">
        <fgColor rgb="FFCCFFCC"/>
        <bgColor theme="9"/>
      </patternFill>
    </fill>
    <fill>
      <patternFill patternType="solid">
        <fgColor indexed="9"/>
        <bgColor indexed="9"/>
      </patternFill>
    </fill>
    <fill>
      <patternFill patternType="solid">
        <fgColor rgb="FFDDDDFF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rgb="FFC00000"/>
        <bgColor indexed="64"/>
      </patternFill>
    </fill>
    <fill>
      <patternFill patternType="gray0625">
        <fgColor theme="7" tint="-0.24994659260841701"/>
        <bgColor rgb="FFFFFFCC"/>
      </patternFill>
    </fill>
    <fill>
      <patternFill patternType="solid">
        <fgColor rgb="FF0033CC"/>
        <bgColor indexed="64"/>
      </patternFill>
    </fill>
    <fill>
      <patternFill patternType="solid">
        <fgColor rgb="FFF2A36E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rgb="FFF4F9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EDC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4F9F1"/>
        <bgColor theme="9" tint="0.79995117038483843"/>
      </patternFill>
    </fill>
    <fill>
      <patternFill patternType="solid">
        <fgColor rgb="FFE2EFDA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4CD44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5F9FB"/>
        <bgColor indexed="64"/>
      </patternFill>
    </fill>
    <fill>
      <patternFill patternType="solid">
        <fgColor rgb="FFB9B9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gray0625">
        <fgColor theme="9" tint="0.79998168889431442"/>
        <bgColor theme="0" tint="-0.14999847407452621"/>
      </patternFill>
    </fill>
    <fill>
      <patternFill patternType="solid">
        <fgColor rgb="FFEF8943"/>
        <bgColor indexed="64"/>
      </patternFill>
    </fill>
    <fill>
      <patternFill patternType="solid">
        <fgColor theme="1" tint="0.34998626667073579"/>
        <bgColor indexed="9"/>
      </patternFill>
    </fill>
    <fill>
      <patternFill patternType="gray0625">
        <fgColor theme="9" tint="0.79998168889431442"/>
        <bgColor theme="1" tint="0.34998626667073579"/>
      </patternFill>
    </fill>
    <fill>
      <patternFill patternType="gray0625">
        <fgColor theme="9" tint="0.79998168889431442"/>
        <bgColor rgb="FFEAFFD5"/>
      </patternFill>
    </fill>
    <fill>
      <patternFill patternType="solid">
        <fgColor rgb="FFFDF1E7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4DE00"/>
        <bgColor indexed="64"/>
      </patternFill>
    </fill>
    <fill>
      <patternFill patternType="solid">
        <fgColor rgb="FFF1E8F8"/>
        <bgColor indexed="64"/>
      </patternFill>
    </fill>
    <fill>
      <patternFill patternType="solid">
        <fgColor rgb="FFFFFFAF"/>
        <bgColor indexed="9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FFFAF"/>
        <bgColor indexed="64"/>
      </patternFill>
    </fill>
    <fill>
      <patternFill patternType="solid">
        <fgColor rgb="FFFFFFAF"/>
        <bgColor theme="0"/>
      </patternFill>
    </fill>
    <fill>
      <patternFill patternType="solid">
        <fgColor rgb="FFFF66FF"/>
        <bgColor indexed="9"/>
      </patternFill>
    </fill>
    <fill>
      <patternFill patternType="solid">
        <fgColor rgb="FFFFFFCC"/>
        <bgColor theme="0"/>
      </patternFill>
    </fill>
    <fill>
      <patternFill patternType="solid">
        <fgColor rgb="FFBF95DF"/>
        <bgColor indexed="64"/>
      </patternFill>
    </fill>
    <fill>
      <patternFill patternType="solid">
        <fgColor rgb="FFF1E8F8"/>
        <bgColor indexed="9"/>
      </patternFill>
    </fill>
    <fill>
      <patternFill patternType="solid">
        <fgColor rgb="FFE8D9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30A0"/>
        <bgColor indexed="50"/>
      </patternFill>
    </fill>
    <fill>
      <patternFill patternType="solid">
        <fgColor rgb="FFFF00FF"/>
        <bgColor indexed="64"/>
      </patternFill>
    </fill>
    <fill>
      <patternFill patternType="gray125">
        <bgColor rgb="FFF8CBAD"/>
      </patternFill>
    </fill>
    <fill>
      <patternFill patternType="solid">
        <fgColor rgb="FFF8CBAD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FFC9"/>
        <bgColor theme="9"/>
      </patternFill>
    </fill>
    <fill>
      <patternFill patternType="gray125">
        <bgColor theme="0" tint="-0.14996795556505021"/>
      </patternFill>
    </fill>
    <fill>
      <patternFill patternType="solid">
        <fgColor rgb="FFC6E0B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4" tint="0.59999389629810485"/>
        <bgColor indexed="64"/>
      </patternFill>
    </fill>
    <fill>
      <patternFill patternType="gray0625">
        <fgColor theme="9" tint="0.79998168889431442"/>
        <bgColor rgb="FFFFFFCC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-0.249977111117893"/>
        <bgColor theme="9"/>
      </patternFill>
    </fill>
    <fill>
      <patternFill patternType="solid">
        <fgColor rgb="FF0000FF"/>
        <bgColor theme="9"/>
      </patternFill>
    </fill>
    <fill>
      <patternFill patternType="gray125">
        <bgColor theme="0" tint="-0.14999847407452621"/>
      </patternFill>
    </fill>
    <fill>
      <patternFill patternType="gray125">
        <bgColor rgb="FFA9D08E"/>
      </patternFill>
    </fill>
    <fill>
      <patternFill patternType="solid">
        <fgColor rgb="FFA9D08E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DEFFBD"/>
        <bgColor theme="9"/>
      </patternFill>
    </fill>
    <fill>
      <patternFill patternType="solid">
        <fgColor theme="9" tint="0.79998168889431442"/>
        <bgColor theme="9" tint="0.79995117038483843"/>
      </patternFill>
    </fill>
    <fill>
      <patternFill patternType="solid">
        <fgColor theme="7" tint="0.79998168889431442"/>
        <bgColor theme="9" tint="0.79995117038483843"/>
      </patternFill>
    </fill>
    <fill>
      <patternFill patternType="solid">
        <fgColor rgb="FFECECEC"/>
        <bgColor theme="0"/>
      </patternFill>
    </fill>
    <fill>
      <patternFill patternType="solid">
        <fgColor theme="9" tint="0.59999389629810485"/>
        <bgColor theme="9"/>
      </patternFill>
    </fill>
  </fills>
  <borders count="384">
    <border>
      <left/>
      <right/>
      <top/>
      <bottom/>
      <diagonal/>
    </border>
    <border>
      <left/>
      <right/>
      <top style="double">
        <color theme="9" tint="0.39994506668294322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/>
      <right/>
      <top/>
      <bottom style="mediumDashed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mediumDashed">
        <color auto="1"/>
      </right>
      <top/>
      <bottom style="dashed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Dashed">
        <color auto="1"/>
      </right>
      <top style="dashed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medium">
        <color auto="1"/>
      </right>
      <top style="double">
        <color theme="9" tint="0.39991454817346722"/>
      </top>
      <bottom style="double">
        <color theme="9" tint="0.39994506668294322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 style="hair">
        <color auto="1"/>
      </bottom>
      <diagonal/>
    </border>
    <border>
      <left/>
      <right style="mediumDashed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theme="9" tint="0.39997558519241921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/>
      <right style="hair">
        <color indexed="64"/>
      </right>
      <top/>
      <bottom style="thin">
        <color theme="9" tint="0.39997558519241921"/>
      </bottom>
      <diagonal/>
    </border>
    <border>
      <left style="hair">
        <color theme="9" tint="0.39994506668294322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theme="9" tint="0.39994506668294322"/>
      </left>
      <right/>
      <top/>
      <bottom style="hair">
        <color theme="9" tint="0.39988402966399123"/>
      </bottom>
      <diagonal/>
    </border>
    <border>
      <left/>
      <right style="medium">
        <color auto="1"/>
      </right>
      <top/>
      <bottom style="hair">
        <color theme="9" tint="0.3998840296639912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 style="medium">
        <color auto="1"/>
      </right>
      <top/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auto="1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dashed">
        <color indexed="64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 style="medium">
        <color auto="1"/>
      </right>
      <top style="double">
        <color theme="0" tint="-0.24994659260841701"/>
      </top>
      <bottom style="double">
        <color theme="0" tint="-0.24994659260841701"/>
      </bottom>
      <diagonal/>
    </border>
    <border>
      <left/>
      <right style="medium">
        <color auto="1"/>
      </right>
      <top style="double">
        <color theme="0" tint="-0.24994659260841701"/>
      </top>
      <bottom/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mediumDashed">
        <color auto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 style="double">
        <color theme="0" tint="-0.34998626667073579"/>
      </top>
      <bottom/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double">
        <color theme="9" tint="0.39994506668294322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/>
      <top style="double">
        <color theme="0" tint="-0.3499862666707357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theme="1" tint="0.499984740745262"/>
      </left>
      <right/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mediumDashed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/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/>
      <right/>
      <top style="medium">
        <color rgb="FF800000"/>
      </top>
      <bottom style="hair">
        <color auto="1"/>
      </bottom>
      <diagonal/>
    </border>
    <border>
      <left/>
      <right/>
      <top style="double">
        <color theme="9" tint="0.39994506668294322"/>
      </top>
      <bottom style="hair">
        <color auto="1"/>
      </bottom>
      <diagonal/>
    </border>
    <border>
      <left/>
      <right style="mediumDashed">
        <color indexed="64"/>
      </right>
      <top style="medium">
        <color rgb="FF800000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Dashed">
        <color auto="1"/>
      </right>
      <top style="hair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theme="9" tint="0.39991454817346722"/>
      </left>
      <right/>
      <top style="double">
        <color theme="9" tint="0.39994506668294322"/>
      </top>
      <bottom/>
      <diagonal/>
    </border>
    <border>
      <left style="hair">
        <color theme="9" tint="0.39991454817346722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theme="9" tint="0.39985351115451523"/>
      </left>
      <right/>
      <top/>
      <bottom/>
      <diagonal/>
    </border>
    <border>
      <left/>
      <right/>
      <top/>
      <bottom style="hair">
        <color theme="9" tint="0.39985351115451523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59996337778862885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/>
      <top/>
      <bottom style="mediumDashed">
        <color indexed="64"/>
      </bottom>
      <diagonal/>
    </border>
    <border>
      <left/>
      <right/>
      <top style="hair">
        <color theme="9" tint="0.39994506668294322"/>
      </top>
      <bottom/>
      <diagonal/>
    </border>
    <border>
      <left/>
      <right style="medium">
        <color auto="1"/>
      </right>
      <top style="hair">
        <color theme="9" tint="0.39994506668294322"/>
      </top>
      <bottom/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 style="mediumDashed">
        <color auto="1"/>
      </left>
      <right/>
      <top style="hair">
        <color auto="1"/>
      </top>
      <bottom style="thin">
        <color auto="1"/>
      </bottom>
      <diagonal/>
    </border>
    <border>
      <left/>
      <right style="mediumDashed">
        <color auto="1"/>
      </right>
      <top style="hair">
        <color auto="1"/>
      </top>
      <bottom style="thin">
        <color auto="1"/>
      </bottom>
      <diagonal/>
    </border>
    <border>
      <left/>
      <right style="mediumDashed">
        <color auto="1"/>
      </right>
      <top style="thin">
        <color indexed="64"/>
      </top>
      <bottom style="hair">
        <color indexed="64"/>
      </bottom>
      <diagonal/>
    </border>
    <border>
      <left style="mediumDashed">
        <color indexed="64"/>
      </left>
      <right/>
      <top style="thin">
        <color auto="1"/>
      </top>
      <bottom style="hair">
        <color indexed="64"/>
      </bottom>
      <diagonal/>
    </border>
    <border>
      <left style="double">
        <color theme="9" tint="0.39988402966399123"/>
      </left>
      <right style="double">
        <color theme="9" tint="0.39988402966399123"/>
      </right>
      <top style="double">
        <color theme="9" tint="0.39988402966399123"/>
      </top>
      <bottom style="double">
        <color theme="9" tint="0.39988402966399123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theme="9" tint="0.39994506668294322"/>
      </top>
      <bottom style="thin">
        <color auto="1"/>
      </bottom>
      <diagonal/>
    </border>
    <border>
      <left/>
      <right/>
      <top style="hair">
        <color theme="9" tint="0.39994506668294322"/>
      </top>
      <bottom style="thin">
        <color auto="1"/>
      </bottom>
      <diagonal/>
    </border>
    <border>
      <left style="hair">
        <color indexed="64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theme="1" tint="0.499984740745262"/>
      </top>
      <bottom/>
      <diagonal/>
    </border>
    <border>
      <left/>
      <right/>
      <top/>
      <bottom style="dashed">
        <color theme="0" tint="-0.3499862666707357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theme="9" tint="0.39994506668294322"/>
      </bottom>
      <diagonal/>
    </border>
    <border>
      <left/>
      <right style="medium">
        <color auto="1"/>
      </right>
      <top style="mediumDashed">
        <color auto="1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/>
      <right style="mediumDashed">
        <color auto="1"/>
      </right>
      <top/>
      <bottom style="dashed">
        <color theme="0" tint="-0.34998626667073579"/>
      </bottom>
      <diagonal/>
    </border>
    <border>
      <left/>
      <right style="hair">
        <color indexed="64"/>
      </right>
      <top/>
      <bottom style="mediumDashed">
        <color indexed="64"/>
      </bottom>
      <diagonal/>
    </border>
    <border>
      <left style="hair">
        <color auto="1"/>
      </left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hair">
        <color indexed="64"/>
      </right>
      <top style="dashed">
        <color indexed="64"/>
      </top>
      <bottom/>
      <diagonal/>
    </border>
    <border>
      <left style="hair">
        <color indexed="64"/>
      </left>
      <right style="mediumDashed">
        <color indexed="64"/>
      </right>
      <top/>
      <bottom style="hair">
        <color indexed="64"/>
      </bottom>
      <diagonal/>
    </border>
    <border>
      <left/>
      <right style="mediumDashed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 style="mediumDashed">
        <color auto="1"/>
      </right>
      <top/>
      <bottom style="hair">
        <color theme="9" tint="0.39991454817346722"/>
      </bottom>
      <diagonal/>
    </border>
    <border>
      <left style="hair">
        <color auto="1"/>
      </left>
      <right style="mediumDashed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auto="1"/>
      </right>
      <top/>
      <bottom/>
      <diagonal/>
    </border>
    <border>
      <left style="hair">
        <color indexed="64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hair">
        <color auto="1"/>
      </right>
      <top style="double">
        <color theme="0" tint="-0.499984740745262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9" tint="0.39997558519241921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/>
      <top style="double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 style="medium">
        <color indexed="64"/>
      </right>
      <top style="double">
        <color theme="9" tint="0.39994506668294322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theme="9" tint="0.39994506668294322"/>
      </left>
      <right/>
      <top/>
      <bottom style="hair">
        <color theme="9" tint="0.39991454817346722"/>
      </bottom>
      <diagonal/>
    </border>
    <border>
      <left style="hair">
        <color indexed="64"/>
      </left>
      <right style="medium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medium">
        <color indexed="64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/>
      <bottom style="double">
        <color theme="9" tint="0.39994506668294322"/>
      </bottom>
      <diagonal/>
    </border>
    <border>
      <left/>
      <right/>
      <top/>
      <bottom style="double">
        <color theme="9" tint="0.39994506668294322"/>
      </bottom>
      <diagonal/>
    </border>
    <border>
      <left/>
      <right style="hair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9" tint="0.39994506668294322"/>
      </top>
      <bottom/>
      <diagonal/>
    </border>
    <border>
      <left style="double">
        <color theme="9" tint="0.39994506668294322"/>
      </left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/>
      <right style="hair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/>
      <top style="hair">
        <color auto="1"/>
      </top>
      <bottom style="hair">
        <color theme="9" tint="0.39994506668294322"/>
      </bottom>
      <diagonal/>
    </border>
    <border>
      <left/>
      <right/>
      <top style="hair">
        <color theme="9" tint="0.39985351115451523"/>
      </top>
      <bottom style="hair">
        <color theme="9" tint="0.39985351115451523"/>
      </bottom>
      <diagonal/>
    </border>
    <border>
      <left/>
      <right/>
      <top/>
      <bottom style="hair">
        <color theme="9" tint="0.59996337778862885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/>
      <bottom style="thin">
        <color theme="9" tint="0.39997558519241921"/>
      </bottom>
      <diagonal/>
    </border>
    <border>
      <left style="medium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hair">
        <color theme="9" tint="0.39991454817346722"/>
      </left>
      <right style="hair">
        <color theme="9" tint="0.39991454817346722"/>
      </right>
      <top style="double">
        <color theme="9" tint="0.39994506668294322"/>
      </top>
      <bottom/>
      <diagonal/>
    </border>
    <border>
      <left style="hair">
        <color theme="9" tint="0.39991454817346722"/>
      </left>
      <right style="hair">
        <color theme="9" tint="0.39991454817346722"/>
      </right>
      <top/>
      <bottom style="hair">
        <color auto="1"/>
      </bottom>
      <diagonal/>
    </border>
    <border>
      <left style="hair">
        <color theme="9" tint="0.39991454817346722"/>
      </left>
      <right style="hair">
        <color theme="9" tint="0.39991454817346722"/>
      </right>
      <top/>
      <bottom style="thin">
        <color theme="9" tint="0.3999755851924192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theme="9" tint="0.39985351115451523"/>
      </left>
      <right/>
      <top style="hair">
        <color auto="1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 style="medium">
        <color indexed="64"/>
      </right>
      <top/>
      <bottom style="hair">
        <color theme="9" tint="0.59996337778862885"/>
      </bottom>
      <diagonal/>
    </border>
    <border>
      <left style="hair">
        <color indexed="64"/>
      </left>
      <right/>
      <top style="hair">
        <color indexed="64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indexed="64"/>
      </top>
      <bottom style="hair">
        <color theme="9" tint="0.39985351115451523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double">
        <color theme="0" tint="-0.34998626667073579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auto="1"/>
      </left>
      <right style="double">
        <color indexed="64"/>
      </right>
      <top style="double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hair">
        <color auto="1"/>
      </bottom>
      <diagonal/>
    </border>
    <border>
      <left style="hair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theme="1" tint="0.499984740745262"/>
      </top>
      <bottom/>
      <diagonal/>
    </border>
    <border>
      <left/>
      <right style="medium">
        <color indexed="64"/>
      </right>
      <top style="hair">
        <color theme="1" tint="0.499984740745262"/>
      </top>
      <bottom/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theme="9"/>
      </top>
      <bottom style="hair">
        <color theme="9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/>
      <bottom style="double">
        <color theme="0" tint="-0.34998626667073579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theme="9" tint="0.39991454817346722"/>
      </top>
      <bottom style="hair">
        <color theme="9" tint="0.39991454817346722"/>
      </bottom>
      <diagonal/>
    </border>
    <border>
      <left/>
      <right style="medium">
        <color auto="1"/>
      </right>
      <top style="double">
        <color auto="1"/>
      </top>
      <bottom/>
      <diagonal/>
    </border>
    <border>
      <left/>
      <right/>
      <top style="dashed">
        <color auto="1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hair">
        <color auto="1"/>
      </right>
      <top/>
      <bottom style="double">
        <color theme="0" tint="-0.34998626667073579"/>
      </bottom>
      <diagonal/>
    </border>
    <border>
      <left style="mediumDashed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mediumDashed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mediumDashed">
        <color auto="1"/>
      </left>
      <right/>
      <top/>
      <bottom style="hair">
        <color auto="1"/>
      </bottom>
      <diagonal/>
    </border>
    <border>
      <left style="hair">
        <color theme="9" tint="0.39991454817346722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Dashed">
        <color auto="1"/>
      </bottom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mediumDashed">
        <color auto="1"/>
      </bottom>
      <diagonal/>
    </border>
    <border>
      <left style="mediumDashed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 style="hair">
        <color theme="9" tint="0.39994506668294322"/>
      </top>
      <bottom style="medium">
        <color auto="1"/>
      </bottom>
      <diagonal/>
    </border>
    <border>
      <left style="hair">
        <color theme="9" tint="0.39991454817346722"/>
      </left>
      <right/>
      <top style="hair">
        <color theme="9" tint="0.39994506668294322"/>
      </top>
      <bottom style="medium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double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9" tint="0.3999755851924192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double">
        <color theme="9" tint="0.39988402966399123"/>
      </bottom>
      <diagonal/>
    </border>
    <border>
      <left style="medium">
        <color indexed="64"/>
      </left>
      <right/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88402966399123"/>
      </top>
      <bottom/>
      <diagonal/>
    </border>
    <border>
      <left/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8402966399123"/>
      </bottom>
      <diagonal/>
    </border>
    <border>
      <left style="thin">
        <color theme="9" tint="0.39985351115451523"/>
      </left>
      <right style="mediumDashed">
        <color theme="9" tint="0.39985351115451523"/>
      </right>
      <top/>
      <bottom style="double">
        <color theme="9" tint="0.39988402966399123"/>
      </bottom>
      <diagonal/>
    </border>
    <border>
      <left style="mediumDashed">
        <color theme="9" tint="0.39985351115451523"/>
      </left>
      <right/>
      <top/>
      <bottom style="double">
        <color theme="9" tint="0.39988402966399123"/>
      </bottom>
      <diagonal/>
    </border>
    <border>
      <left/>
      <right/>
      <top/>
      <bottom style="double">
        <color theme="9" tint="0.39982299264503923"/>
      </bottom>
      <diagonal/>
    </border>
    <border>
      <left/>
      <right style="mediumDashed">
        <color theme="1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 style="hair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34998626667073579"/>
      </top>
      <bottom/>
      <diagonal/>
    </border>
    <border>
      <left/>
      <right/>
      <top/>
      <bottom style="hair">
        <color theme="9" tint="0.39988402966399123"/>
      </bottom>
      <diagonal/>
    </border>
    <border>
      <left/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/>
      <right style="hair">
        <color theme="9" tint="0.39985351115451523"/>
      </right>
      <top style="hair">
        <color theme="9" tint="0.39988402966399123"/>
      </top>
      <bottom style="hair">
        <color theme="9" tint="0.39988402966399123"/>
      </bottom>
      <diagonal/>
    </border>
    <border>
      <left style="hair">
        <color theme="9" tint="0.39988402966399123"/>
      </left>
      <right style="hair">
        <color theme="9" tint="0.39988402966399123"/>
      </right>
      <top style="hair">
        <color theme="9" tint="0.39988402966399123"/>
      </top>
      <bottom style="hair">
        <color theme="9" tint="0.39988402966399123"/>
      </bottom>
      <diagonal/>
    </border>
    <border>
      <left style="thick">
        <color rgb="FF0000FF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dotted">
        <color auto="1"/>
      </right>
      <top style="mediumDashed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/>
      <right style="mediumDashed">
        <color theme="9" tint="0.39985351115451523"/>
      </right>
      <top style="hair">
        <color rgb="FFC00000"/>
      </top>
      <bottom style="hair">
        <color rgb="FFC00000"/>
      </bottom>
      <diagonal/>
    </border>
    <border>
      <left/>
      <right style="hair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/>
      <top style="hair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indexed="64"/>
      </left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2299264503923"/>
      </bottom>
      <diagonal/>
    </border>
    <border>
      <left/>
      <right style="hair">
        <color theme="9" tint="0.39991454817346722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94506668294322"/>
      </top>
      <bottom/>
      <diagonal/>
    </border>
    <border>
      <left style="mediumDashed">
        <color theme="9" tint="0.39985351115451523"/>
      </left>
      <right/>
      <top style="double">
        <color theme="9" tint="0.39994506668294322"/>
      </top>
      <bottom/>
      <diagonal/>
    </border>
    <border>
      <left style="medium">
        <color theme="9" tint="0.39982299264503923"/>
      </left>
      <right style="medium">
        <color indexed="64"/>
      </right>
      <top/>
      <bottom/>
      <diagonal/>
    </border>
    <border>
      <left/>
      <right/>
      <top style="hair">
        <color theme="9" tint="0.39988402966399123"/>
      </top>
      <bottom/>
      <diagonal/>
    </border>
    <border>
      <left/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/>
      <top/>
      <bottom/>
      <diagonal/>
    </border>
    <border>
      <left/>
      <right/>
      <top style="hair">
        <color theme="9" tint="0.39991454817346722"/>
      </top>
      <bottom/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/>
      <diagonal/>
    </border>
    <border>
      <left style="mediumDashed">
        <color theme="9" tint="0.39985351115451523"/>
      </left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82299264503923"/>
      </top>
      <bottom style="hair">
        <color theme="9" tint="0.39982299264503923"/>
      </bottom>
      <diagonal/>
    </border>
    <border>
      <left style="medium">
        <color indexed="64"/>
      </left>
      <right/>
      <top style="medium">
        <color indexed="64"/>
      </top>
      <bottom style="hair">
        <color theme="9" tint="0.39994506668294322"/>
      </bottom>
      <diagonal/>
    </border>
    <border>
      <left style="medium">
        <color indexed="64"/>
      </left>
      <right/>
      <top style="thin">
        <color theme="9" tint="0.39997558519241921"/>
      </top>
      <bottom style="hair">
        <color theme="9" tint="0.3999450666829432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/>
      <diagonal/>
    </border>
    <border>
      <left/>
      <right style="medium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Dashed">
        <color rgb="FFFF0000"/>
      </right>
      <top/>
      <bottom/>
      <diagonal/>
    </border>
    <border>
      <left style="medium">
        <color theme="4" tint="0.39994506668294322"/>
      </left>
      <right/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1454817346722"/>
      </bottom>
      <diagonal/>
    </border>
    <border>
      <left style="medium">
        <color theme="4" tint="0.39994506668294322"/>
      </left>
      <right/>
      <top/>
      <bottom style="medium">
        <color theme="4" tint="0.39991454817346722"/>
      </bottom>
      <diagonal/>
    </border>
    <border>
      <left/>
      <right style="medium">
        <color theme="4" tint="0.39994506668294322"/>
      </right>
      <top/>
      <bottom style="medium">
        <color theme="4" tint="0.39991454817346722"/>
      </bottom>
      <diagonal/>
    </border>
    <border>
      <left style="double">
        <color theme="9" tint="0.39994506668294322"/>
      </left>
      <right/>
      <top/>
      <bottom/>
      <diagonal/>
    </border>
    <border>
      <left style="medium">
        <color theme="9" tint="0.39994506668294322"/>
      </left>
      <right/>
      <top style="double">
        <color theme="9" tint="0.39994506668294322"/>
      </top>
      <bottom/>
      <diagonal/>
    </border>
    <border>
      <left style="medium">
        <color theme="9" tint="0.39994506668294322"/>
      </left>
      <right/>
      <top/>
      <bottom style="double">
        <color theme="9" tint="0.39988402966399123"/>
      </bottom>
      <diagonal/>
    </border>
    <border>
      <left style="medium">
        <color theme="9" tint="0.39994506668294322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double">
        <color theme="9" tint="0.39991454817346722"/>
      </bottom>
      <diagonal/>
    </border>
    <border>
      <left style="thin">
        <color theme="9" tint="0.39991454817346722"/>
      </left>
      <right/>
      <top style="double">
        <color theme="9" tint="0.39994506668294322"/>
      </top>
      <bottom/>
      <diagonal/>
    </border>
    <border>
      <left/>
      <right style="thin">
        <color theme="9" tint="0.39991454817346722"/>
      </right>
      <top style="double">
        <color theme="9" tint="0.39994506668294322"/>
      </top>
      <bottom/>
      <diagonal/>
    </border>
    <border>
      <left style="thin">
        <color theme="9" tint="0.39991454817346722"/>
      </left>
      <right/>
      <top/>
      <bottom style="hair">
        <color auto="1"/>
      </bottom>
      <diagonal/>
    </border>
    <border>
      <left/>
      <right style="thin">
        <color theme="9" tint="0.39991454817346722"/>
      </right>
      <top/>
      <bottom style="hair">
        <color auto="1"/>
      </bottom>
      <diagonal/>
    </border>
    <border>
      <left style="hair">
        <color theme="9" tint="0.59996337778862885"/>
      </left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39991454817346722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59996337778862885"/>
      </left>
      <right style="thin">
        <color theme="9" tint="0.39991454817346722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indexed="64"/>
      </right>
      <top/>
      <bottom style="hair">
        <color theme="9" tint="0.39994506668294322"/>
      </bottom>
      <diagonal/>
    </border>
    <border>
      <left style="double">
        <color theme="9" tint="0.39988402966399123"/>
      </left>
      <right/>
      <top style="double">
        <color theme="9" tint="0.39988402966399123"/>
      </top>
      <bottom/>
      <diagonal/>
    </border>
    <border>
      <left/>
      <right style="double">
        <color theme="9" tint="0.39988402966399123"/>
      </right>
      <top style="double">
        <color theme="9" tint="0.39988402966399123"/>
      </top>
      <bottom/>
      <diagonal/>
    </border>
    <border>
      <left style="double">
        <color theme="9" tint="0.39988402966399123"/>
      </left>
      <right/>
      <top/>
      <bottom style="double">
        <color theme="9" tint="0.39988402966399123"/>
      </bottom>
      <diagonal/>
    </border>
    <border>
      <left/>
      <right style="double">
        <color theme="9" tint="0.39988402966399123"/>
      </right>
      <top/>
      <bottom style="double">
        <color theme="9" tint="0.3998840296639912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34998626667073579"/>
      </right>
      <top style="hair">
        <color auto="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medium">
        <color auto="1"/>
      </right>
      <top/>
      <bottom style="double">
        <color theme="9" tint="0.39991454817346722"/>
      </bottom>
      <diagonal/>
    </border>
    <border>
      <left style="thin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thin">
        <color auto="1"/>
      </left>
      <right/>
      <top style="double">
        <color theme="9" tint="0.39994506668294322"/>
      </top>
      <bottom/>
      <diagonal/>
    </border>
    <border>
      <left style="thin">
        <color auto="1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hair">
        <color theme="9" tint="0.39994506668294322"/>
      </top>
      <bottom/>
      <diagonal/>
    </border>
    <border>
      <left style="hair">
        <color auto="1"/>
      </left>
      <right/>
      <top style="hair">
        <color theme="9" tint="0.3999450666829432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theme="9" tint="0.39994506668294322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mediumDashed">
        <color indexed="64"/>
      </top>
      <bottom style="hair">
        <color indexed="64"/>
      </bottom>
      <diagonal/>
    </border>
    <border>
      <left style="thin">
        <color indexed="64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thin">
        <color indexed="64"/>
      </left>
      <right style="dashed">
        <color auto="1"/>
      </right>
      <top style="double">
        <color theme="9" tint="0.39994506668294322"/>
      </top>
      <bottom/>
      <diagonal/>
    </border>
    <border>
      <left style="thin">
        <color auto="1"/>
      </left>
      <right/>
      <top style="hair">
        <color theme="9" tint="0.39994506668294322"/>
      </top>
      <bottom style="thin">
        <color auto="1"/>
      </bottom>
      <diagonal/>
    </border>
    <border>
      <left style="thin">
        <color auto="1"/>
      </left>
      <right/>
      <top style="hair">
        <color theme="9" tint="0.39994506668294322"/>
      </top>
      <bottom style="hair">
        <color indexed="64"/>
      </bottom>
      <diagonal/>
    </border>
    <border>
      <left/>
      <right/>
      <top style="hair">
        <color theme="9" tint="0.39994506668294322"/>
      </top>
      <bottom style="hair">
        <color indexed="64"/>
      </bottom>
      <diagonal/>
    </border>
    <border>
      <left style="medium">
        <color theme="9" tint="0.39991454817346722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/>
      <right style="hair">
        <color theme="9" tint="0.39985351115451523"/>
      </right>
      <top/>
      <bottom style="hair">
        <color theme="9" tint="0.39988402966399123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4506668294322"/>
      </bottom>
      <diagonal/>
    </border>
    <border>
      <left/>
      <right/>
      <top/>
      <bottom style="hair">
        <color theme="9" tint="0.39991454817346722"/>
      </bottom>
      <diagonal/>
    </border>
    <border>
      <left style="hair">
        <color theme="9" tint="0.39994506668294322"/>
      </left>
      <right/>
      <top/>
      <bottom style="hair">
        <color theme="9" tint="0.39994506668294322"/>
      </bottom>
      <diagonal/>
    </border>
    <border>
      <left/>
      <right style="hair">
        <color rgb="FFDDDDFF"/>
      </right>
      <top style="double">
        <color theme="9" tint="0.39988402966399123"/>
      </top>
      <bottom style="hair">
        <color theme="8" tint="-0.24994659260841701"/>
      </bottom>
      <diagonal/>
    </border>
    <border>
      <left style="medium">
        <color theme="9" tint="0.39991454817346722"/>
      </left>
      <right/>
      <top/>
      <bottom style="double">
        <color theme="9" tint="0.39988402966399123"/>
      </bottom>
      <diagonal/>
    </border>
    <border>
      <left style="mediumDashed">
        <color theme="9" tint="0.39985351115451523"/>
      </left>
      <right/>
      <top style="double">
        <color theme="9" tint="0.39988402966399123"/>
      </top>
      <bottom/>
      <diagonal/>
    </border>
    <border>
      <left style="medium">
        <color theme="9" tint="0.39991454817346722"/>
      </left>
      <right/>
      <top style="double">
        <color theme="9" tint="0.39994506668294322"/>
      </top>
      <bottom/>
      <diagonal/>
    </border>
    <border>
      <left style="medium">
        <color theme="9" tint="0.39982299264503923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medium">
        <color auto="1"/>
      </top>
      <bottom style="hair">
        <color theme="9" tint="0.39985351115451523"/>
      </bottom>
      <diagonal/>
    </border>
    <border>
      <left style="double">
        <color theme="9" tint="0.39994506668294322"/>
      </left>
      <right/>
      <top style="double">
        <color theme="9" tint="0.39994506668294322"/>
      </top>
      <bottom style="double">
        <color theme="9" tint="0.39994506668294322"/>
      </bottom>
      <diagonal/>
    </border>
  </borders>
  <cellStyleXfs count="40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1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49" fillId="0" borderId="0"/>
    <xf numFmtId="0" fontId="1" fillId="0" borderId="0"/>
    <xf numFmtId="0" fontId="78" fillId="0" borderId="0"/>
    <xf numFmtId="0" fontId="49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78" fillId="0" borderId="0"/>
    <xf numFmtId="0" fontId="157" fillId="0" borderId="0"/>
    <xf numFmtId="0" fontId="225" fillId="0" borderId="0" applyNumberFormat="0" applyFill="0" applyBorder="0" applyAlignment="0" applyProtection="0">
      <alignment vertical="top"/>
      <protection locked="0"/>
    </xf>
    <xf numFmtId="0" fontId="242" fillId="0" borderId="0"/>
    <xf numFmtId="0" fontId="276" fillId="0" borderId="0"/>
    <xf numFmtId="0" fontId="4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" fillId="0" borderId="0"/>
    <xf numFmtId="0" fontId="22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529">
    <xf numFmtId="0" fontId="0" fillId="0" borderId="0" xfId="0"/>
    <xf numFmtId="0" fontId="2" fillId="2" borderId="0" xfId="2" applyFont="1" applyFill="1" applyAlignment="1">
      <alignment horizontal="center" vertical="center"/>
    </xf>
    <xf numFmtId="0" fontId="6" fillId="3" borderId="1" xfId="3" applyFont="1" applyFill="1" applyBorder="1" applyAlignment="1">
      <alignment horizontal="center" vertical="center"/>
    </xf>
    <xf numFmtId="0" fontId="1" fillId="4" borderId="0" xfId="4" applyFont="1" applyFill="1" applyAlignment="1">
      <alignment vertical="center"/>
    </xf>
    <xf numFmtId="0" fontId="11" fillId="6" borderId="3" xfId="2" applyFont="1" applyFill="1" applyBorder="1" applyAlignment="1">
      <alignment horizontal="center" vertical="center"/>
    </xf>
    <xf numFmtId="0" fontId="11" fillId="6" borderId="2" xfId="2" applyFont="1" applyFill="1" applyBorder="1" applyAlignment="1" applyProtection="1">
      <alignment horizontal="center" vertical="center" textRotation="90"/>
      <protection locked="0"/>
    </xf>
    <xf numFmtId="0" fontId="11" fillId="4" borderId="2" xfId="2" applyFont="1" applyFill="1" applyBorder="1" applyAlignment="1" applyProtection="1">
      <alignment horizontal="center" vertical="center" textRotation="90"/>
      <protection locked="0"/>
    </xf>
    <xf numFmtId="0" fontId="13" fillId="4" borderId="2" xfId="2" applyFont="1" applyFill="1" applyBorder="1" applyAlignment="1" applyProtection="1">
      <alignment horizontal="centerContinuous" vertical="center"/>
      <protection hidden="1"/>
    </xf>
    <xf numFmtId="164" fontId="14" fillId="4" borderId="2" xfId="2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/>
    <xf numFmtId="0" fontId="11" fillId="6" borderId="3" xfId="2" applyFont="1" applyFill="1" applyBorder="1" applyAlignment="1" applyProtection="1">
      <alignment horizontal="center" vertical="center" textRotation="90"/>
      <protection locked="0"/>
    </xf>
    <xf numFmtId="0" fontId="11" fillId="4" borderId="3" xfId="2" applyFont="1" applyFill="1" applyBorder="1" applyAlignment="1" applyProtection="1">
      <alignment horizontal="center" vertical="center" textRotation="90"/>
      <protection locked="0"/>
    </xf>
    <xf numFmtId="0" fontId="15" fillId="8" borderId="3" xfId="9" applyFont="1" applyFill="1" applyBorder="1" applyAlignment="1">
      <alignment horizontal="center" vertical="center"/>
    </xf>
    <xf numFmtId="0" fontId="17" fillId="4" borderId="3" xfId="2" applyFont="1" applyFill="1" applyBorder="1" applyAlignment="1" applyProtection="1">
      <alignment vertical="center"/>
      <protection hidden="1"/>
    </xf>
    <xf numFmtId="0" fontId="17" fillId="4" borderId="6" xfId="2" applyFont="1" applyFill="1" applyBorder="1" applyAlignment="1" applyProtection="1">
      <alignment vertical="center"/>
      <protection hidden="1"/>
    </xf>
    <xf numFmtId="165" fontId="18" fillId="4" borderId="0" xfId="10" applyNumberFormat="1" applyFont="1" applyFill="1" applyAlignment="1">
      <alignment horizontal="right" vertical="center"/>
    </xf>
    <xf numFmtId="165" fontId="19" fillId="4" borderId="0" xfId="10" applyNumberFormat="1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3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right"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0" fillId="4" borderId="10" xfId="0" applyFill="1" applyBorder="1"/>
    <xf numFmtId="0" fontId="26" fillId="10" borderId="7" xfId="2" applyFont="1" applyFill="1" applyBorder="1" applyAlignment="1" applyProtection="1">
      <alignment horizontal="center" vertical="center" textRotation="90"/>
      <protection locked="0"/>
    </xf>
    <xf numFmtId="0" fontId="14" fillId="11" borderId="8" xfId="2" applyFont="1" applyFill="1" applyBorder="1" applyAlignment="1">
      <alignment horizontal="center" vertical="center" wrapText="1"/>
    </xf>
    <xf numFmtId="0" fontId="31" fillId="11" borderId="13" xfId="11" applyFont="1" applyFill="1" applyBorder="1" applyAlignment="1">
      <alignment horizontal="center" vertical="center"/>
    </xf>
    <xf numFmtId="0" fontId="10" fillId="11" borderId="0" xfId="2" applyFont="1" applyFill="1" applyAlignment="1">
      <alignment horizontal="center" vertical="center" wrapText="1"/>
    </xf>
    <xf numFmtId="0" fontId="1" fillId="0" borderId="0" xfId="4" applyFont="1"/>
    <xf numFmtId="0" fontId="26" fillId="15" borderId="0" xfId="2" applyFont="1" applyFill="1" applyAlignment="1">
      <alignment horizontal="left" vertical="center"/>
    </xf>
    <xf numFmtId="0" fontId="2" fillId="15" borderId="0" xfId="2" applyFont="1" applyFill="1" applyAlignment="1">
      <alignment horizontal="right" vertical="center"/>
    </xf>
    <xf numFmtId="0" fontId="22" fillId="4" borderId="0" xfId="13" applyFont="1" applyFill="1" applyAlignment="1">
      <alignment horizontal="right" vertical="center"/>
    </xf>
    <xf numFmtId="0" fontId="35" fillId="4" borderId="0" xfId="4" applyFont="1" applyFill="1" applyAlignment="1">
      <alignment horizontal="left" vertical="center"/>
    </xf>
    <xf numFmtId="1" fontId="36" fillId="17" borderId="0" xfId="2" applyNumberFormat="1" applyFont="1" applyFill="1" applyAlignment="1" applyProtection="1">
      <alignment horizontal="center" vertical="center"/>
      <protection hidden="1"/>
    </xf>
    <xf numFmtId="0" fontId="22" fillId="4" borderId="15" xfId="4" applyFont="1" applyFill="1" applyBorder="1" applyAlignment="1">
      <alignment vertical="center" wrapText="1"/>
    </xf>
    <xf numFmtId="0" fontId="38" fillId="16" borderId="0" xfId="11" applyFont="1" applyFill="1" applyAlignment="1">
      <alignment horizontal="right" vertical="center"/>
    </xf>
    <xf numFmtId="0" fontId="38" fillId="16" borderId="18" xfId="11" applyFont="1" applyFill="1" applyBorder="1" applyAlignment="1">
      <alignment horizontal="right" vertical="center"/>
    </xf>
    <xf numFmtId="0" fontId="39" fillId="4" borderId="0" xfId="4" applyFont="1" applyFill="1" applyAlignment="1">
      <alignment horizontal="left" vertical="center"/>
    </xf>
    <xf numFmtId="0" fontId="30" fillId="4" borderId="0" xfId="13" applyFont="1" applyFill="1" applyAlignment="1">
      <alignment vertical="center"/>
    </xf>
    <xf numFmtId="0" fontId="40" fillId="4" borderId="0" xfId="2" applyFont="1" applyFill="1" applyAlignment="1">
      <alignment horizontal="left" vertical="center"/>
    </xf>
    <xf numFmtId="1" fontId="30" fillId="19" borderId="0" xfId="2" applyNumberFormat="1" applyFont="1" applyFill="1" applyAlignment="1">
      <alignment horizontal="center" vertical="center"/>
    </xf>
    <xf numFmtId="0" fontId="23" fillId="19" borderId="15" xfId="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2" fillId="4" borderId="0" xfId="5" applyFont="1" applyFill="1" applyAlignment="1">
      <alignment vertical="center"/>
    </xf>
    <xf numFmtId="0" fontId="41" fillId="20" borderId="0" xfId="2" applyFont="1" applyFill="1" applyAlignment="1">
      <alignment horizontal="center" vertical="center"/>
    </xf>
    <xf numFmtId="0" fontId="42" fillId="20" borderId="0" xfId="2" applyFont="1" applyFill="1" applyAlignment="1">
      <alignment horizontal="left" vertical="center"/>
    </xf>
    <xf numFmtId="0" fontId="43" fillId="4" borderId="0" xfId="13" applyFont="1" applyFill="1" applyAlignment="1">
      <alignment horizontal="right" vertical="center"/>
    </xf>
    <xf numFmtId="0" fontId="44" fillId="21" borderId="0" xfId="2" applyFont="1" applyFill="1" applyAlignment="1" applyProtection="1">
      <alignment vertical="center"/>
      <protection hidden="1"/>
    </xf>
    <xf numFmtId="0" fontId="44" fillId="21" borderId="15" xfId="2" applyFont="1" applyFill="1" applyBorder="1" applyAlignment="1" applyProtection="1">
      <alignment vertical="center"/>
      <protection hidden="1"/>
    </xf>
    <xf numFmtId="0" fontId="0" fillId="4" borderId="0" xfId="0" applyFill="1" applyAlignment="1">
      <alignment horizontal="left" vertical="center"/>
    </xf>
    <xf numFmtId="0" fontId="0" fillId="4" borderId="19" xfId="0" applyFill="1" applyBorder="1" applyAlignment="1">
      <alignment horizontal="left" vertical="center"/>
    </xf>
    <xf numFmtId="166" fontId="21" fillId="6" borderId="0" xfId="0" applyNumberFormat="1" applyFont="1" applyFill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46" fillId="6" borderId="15" xfId="5" applyFont="1" applyFill="1" applyBorder="1" applyAlignment="1">
      <alignment horizontal="right" vertical="center"/>
    </xf>
    <xf numFmtId="0" fontId="47" fillId="22" borderId="20" xfId="2" applyFont="1" applyFill="1" applyBorder="1" applyAlignment="1" applyProtection="1">
      <alignment horizontal="center" vertical="center"/>
      <protection hidden="1"/>
    </xf>
    <xf numFmtId="0" fontId="53" fillId="23" borderId="0" xfId="0" applyFont="1" applyFill="1" applyAlignment="1">
      <alignment horizontal="left" vertical="center"/>
    </xf>
    <xf numFmtId="0" fontId="22" fillId="6" borderId="0" xfId="0" applyFont="1" applyFill="1"/>
    <xf numFmtId="0" fontId="11" fillId="27" borderId="25" xfId="5" applyFont="1" applyFill="1" applyBorder="1" applyAlignment="1">
      <alignment horizontal="center" vertical="center"/>
    </xf>
    <xf numFmtId="0" fontId="11" fillId="27" borderId="26" xfId="5" applyFont="1" applyFill="1" applyBorder="1" applyAlignment="1">
      <alignment horizontal="center" vertical="center"/>
    </xf>
    <xf numFmtId="0" fontId="11" fillId="27" borderId="27" xfId="5" applyFont="1" applyFill="1" applyBorder="1" applyAlignment="1">
      <alignment horizontal="center" vertical="center"/>
    </xf>
    <xf numFmtId="0" fontId="52" fillId="29" borderId="0" xfId="2" applyFont="1" applyFill="1" applyAlignment="1" applyProtection="1">
      <alignment horizontal="center"/>
      <protection locked="0"/>
    </xf>
    <xf numFmtId="0" fontId="7" fillId="6" borderId="0" xfId="2" applyFont="1" applyFill="1" applyAlignment="1" applyProtection="1">
      <alignment horizontal="center" vertical="center"/>
      <protection hidden="1"/>
    </xf>
    <xf numFmtId="0" fontId="15" fillId="4" borderId="14" xfId="2" applyFont="1" applyFill="1" applyBorder="1" applyAlignment="1">
      <alignment horizontal="center"/>
    </xf>
    <xf numFmtId="0" fontId="14" fillId="29" borderId="17" xfId="14" applyFont="1" applyFill="1" applyBorder="1" applyAlignment="1">
      <alignment horizontal="center" vertical="center"/>
    </xf>
    <xf numFmtId="0" fontId="10" fillId="6" borderId="17" xfId="15" applyFont="1" applyFill="1" applyBorder="1" applyAlignment="1">
      <alignment horizontal="center" vertical="center"/>
    </xf>
    <xf numFmtId="0" fontId="15" fillId="4" borderId="33" xfId="4" applyFont="1" applyFill="1" applyBorder="1" applyAlignment="1">
      <alignment horizontal="center" vertical="center"/>
    </xf>
    <xf numFmtId="1" fontId="57" fillId="20" borderId="35" xfId="2" applyNumberFormat="1" applyFont="1" applyFill="1" applyBorder="1" applyAlignment="1">
      <alignment horizontal="center" vertical="center"/>
    </xf>
    <xf numFmtId="0" fontId="10" fillId="6" borderId="36" xfId="15" applyFont="1" applyFill="1" applyBorder="1" applyAlignment="1">
      <alignment horizontal="center" vertical="center"/>
    </xf>
    <xf numFmtId="1" fontId="58" fillId="20" borderId="35" xfId="2" applyNumberFormat="1" applyFont="1" applyFill="1" applyBorder="1" applyAlignment="1">
      <alignment horizontal="center" vertical="center"/>
    </xf>
    <xf numFmtId="166" fontId="60" fillId="20" borderId="37" xfId="2" applyNumberFormat="1" applyFont="1" applyFill="1" applyBorder="1" applyAlignment="1">
      <alignment horizontal="center" vertical="center"/>
    </xf>
    <xf numFmtId="0" fontId="61" fillId="0" borderId="14" xfId="2" applyFont="1" applyBorder="1" applyAlignment="1">
      <alignment horizontal="left" vertical="center"/>
    </xf>
    <xf numFmtId="169" fontId="64" fillId="33" borderId="38" xfId="2" applyNumberFormat="1" applyFont="1" applyFill="1" applyBorder="1" applyAlignment="1">
      <alignment horizontal="center" vertical="center"/>
    </xf>
    <xf numFmtId="0" fontId="64" fillId="33" borderId="39" xfId="2" applyFont="1" applyFill="1" applyBorder="1" applyAlignment="1">
      <alignment horizontal="left" vertical="center"/>
    </xf>
    <xf numFmtId="0" fontId="47" fillId="21" borderId="20" xfId="2" applyFont="1" applyFill="1" applyBorder="1" applyAlignment="1" applyProtection="1">
      <alignment horizontal="center" vertical="center"/>
      <protection hidden="1"/>
    </xf>
    <xf numFmtId="0" fontId="65" fillId="34" borderId="13" xfId="16" applyFont="1" applyFill="1" applyBorder="1" applyAlignment="1">
      <alignment horizontal="center" vertical="center"/>
    </xf>
    <xf numFmtId="0" fontId="38" fillId="16" borderId="0" xfId="11" applyFont="1" applyFill="1" applyAlignment="1">
      <alignment horizontal="left" vertical="center"/>
    </xf>
    <xf numFmtId="0" fontId="10" fillId="6" borderId="0" xfId="15" applyFont="1" applyFill="1" applyAlignment="1">
      <alignment horizontal="center" vertical="center"/>
    </xf>
    <xf numFmtId="165" fontId="63" fillId="4" borderId="40" xfId="2" applyNumberFormat="1" applyFont="1" applyFill="1" applyBorder="1" applyAlignment="1">
      <alignment horizontal="center" vertical="center"/>
    </xf>
    <xf numFmtId="169" fontId="64" fillId="4" borderId="41" xfId="2" applyNumberFormat="1" applyFont="1" applyFill="1" applyBorder="1" applyAlignment="1">
      <alignment horizontal="center" vertical="center"/>
    </xf>
    <xf numFmtId="1" fontId="64" fillId="4" borderId="42" xfId="2" applyNumberFormat="1" applyFont="1" applyFill="1" applyBorder="1" applyAlignment="1">
      <alignment horizontal="left" vertical="center"/>
    </xf>
    <xf numFmtId="166" fontId="57" fillId="32" borderId="43" xfId="2" applyNumberFormat="1" applyFont="1" applyFill="1" applyBorder="1" applyAlignment="1">
      <alignment horizontal="center" vertical="center"/>
    </xf>
    <xf numFmtId="1" fontId="57" fillId="20" borderId="44" xfId="2" applyNumberFormat="1" applyFont="1" applyFill="1" applyBorder="1" applyAlignment="1">
      <alignment horizontal="center" vertical="center"/>
    </xf>
    <xf numFmtId="165" fontId="63" fillId="31" borderId="40" xfId="2" applyNumberFormat="1" applyFont="1" applyFill="1" applyBorder="1" applyAlignment="1">
      <alignment horizontal="center" vertical="center"/>
    </xf>
    <xf numFmtId="169" fontId="64" fillId="33" borderId="45" xfId="2" applyNumberFormat="1" applyFont="1" applyFill="1" applyBorder="1" applyAlignment="1">
      <alignment horizontal="center" vertical="center"/>
    </xf>
    <xf numFmtId="0" fontId="64" fillId="33" borderId="46" xfId="2" applyFont="1" applyFill="1" applyBorder="1" applyAlignment="1">
      <alignment horizontal="left" vertical="center"/>
    </xf>
    <xf numFmtId="0" fontId="66" fillId="14" borderId="20" xfId="2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>
      <alignment vertical="center"/>
    </xf>
    <xf numFmtId="0" fontId="31" fillId="11" borderId="48" xfId="11" applyFont="1" applyFill="1" applyBorder="1" applyAlignment="1">
      <alignment horizontal="center" vertical="center"/>
    </xf>
    <xf numFmtId="0" fontId="9" fillId="36" borderId="10" xfId="6" applyFont="1" applyFill="1" applyBorder="1" applyAlignment="1">
      <alignment horizontal="left" vertical="center"/>
    </xf>
    <xf numFmtId="0" fontId="9" fillId="15" borderId="10" xfId="6" applyFont="1" applyFill="1" applyBorder="1" applyAlignment="1">
      <alignment horizontal="center" vertical="center"/>
    </xf>
    <xf numFmtId="0" fontId="9" fillId="36" borderId="10" xfId="6" applyFont="1" applyFill="1" applyBorder="1" applyAlignment="1">
      <alignment horizontal="right" vertical="center"/>
    </xf>
    <xf numFmtId="0" fontId="26" fillId="15" borderId="10" xfId="2" applyFont="1" applyFill="1" applyBorder="1" applyAlignment="1" applyProtection="1">
      <alignment vertical="center"/>
      <protection hidden="1"/>
    </xf>
    <xf numFmtId="0" fontId="26" fillId="11" borderId="10" xfId="2" applyFont="1" applyFill="1" applyBorder="1" applyAlignment="1" applyProtection="1">
      <alignment vertical="center"/>
      <protection hidden="1"/>
    </xf>
    <xf numFmtId="0" fontId="26" fillId="11" borderId="49" xfId="2" applyFont="1" applyFill="1" applyBorder="1" applyAlignment="1" applyProtection="1">
      <alignment vertical="center"/>
      <protection hidden="1"/>
    </xf>
    <xf numFmtId="0" fontId="0" fillId="6" borderId="0" xfId="0" applyFill="1"/>
    <xf numFmtId="0" fontId="3" fillId="13" borderId="13" xfId="11" applyFont="1" applyFill="1" applyBorder="1" applyAlignment="1">
      <alignment horizontal="center" vertical="center"/>
    </xf>
    <xf numFmtId="0" fontId="11" fillId="16" borderId="0" xfId="3" applyFont="1" applyFill="1" applyAlignment="1">
      <alignment horizontal="center" vertical="center"/>
    </xf>
    <xf numFmtId="0" fontId="11" fillId="16" borderId="0" xfId="2" applyFont="1" applyFill="1" applyAlignment="1">
      <alignment horizontal="center" vertical="center"/>
    </xf>
    <xf numFmtId="0" fontId="2" fillId="37" borderId="48" xfId="13" applyFont="1" applyFill="1" applyBorder="1" applyAlignment="1">
      <alignment horizontal="center" vertical="center"/>
    </xf>
    <xf numFmtId="0" fontId="3" fillId="13" borderId="10" xfId="2" applyFont="1" applyFill="1" applyBorder="1" applyAlignment="1" applyProtection="1">
      <alignment horizontal="center" vertical="center"/>
      <protection hidden="1"/>
    </xf>
    <xf numFmtId="0" fontId="3" fillId="13" borderId="50" xfId="2" applyFont="1" applyFill="1" applyBorder="1" applyAlignment="1" applyProtection="1">
      <alignment horizontal="center" vertical="center"/>
      <protection hidden="1"/>
    </xf>
    <xf numFmtId="0" fontId="22" fillId="6" borderId="51" xfId="11" applyFont="1" applyFill="1" applyBorder="1" applyAlignment="1">
      <alignment horizontal="center" vertical="center"/>
    </xf>
    <xf numFmtId="0" fontId="11" fillId="38" borderId="54" xfId="5" applyFont="1" applyFill="1" applyBorder="1" applyAlignment="1">
      <alignment horizontal="center" vertical="center"/>
    </xf>
    <xf numFmtId="0" fontId="11" fillId="38" borderId="55" xfId="5" applyFont="1" applyFill="1" applyBorder="1" applyAlignment="1">
      <alignment horizontal="center" vertical="center"/>
    </xf>
    <xf numFmtId="0" fontId="70" fillId="18" borderId="56" xfId="2" applyFont="1" applyFill="1" applyBorder="1" applyAlignment="1" applyProtection="1">
      <alignment horizontal="left" vertical="center"/>
      <protection locked="0"/>
    </xf>
    <xf numFmtId="0" fontId="22" fillId="39" borderId="13" xfId="11" applyFont="1" applyFill="1" applyBorder="1" applyAlignment="1">
      <alignment horizontal="center" vertical="center"/>
    </xf>
    <xf numFmtId="0" fontId="71" fillId="27" borderId="57" xfId="5" applyFont="1" applyFill="1" applyBorder="1" applyAlignment="1">
      <alignment horizontal="center" vertical="center"/>
    </xf>
    <xf numFmtId="0" fontId="71" fillId="38" borderId="57" xfId="5" applyFont="1" applyFill="1" applyBorder="1" applyAlignment="1">
      <alignment horizontal="center" vertical="center"/>
    </xf>
    <xf numFmtId="0" fontId="71" fillId="38" borderId="58" xfId="5" applyFont="1" applyFill="1" applyBorder="1" applyAlignment="1">
      <alignment horizontal="left" vertical="center"/>
    </xf>
    <xf numFmtId="0" fontId="72" fillId="38" borderId="58" xfId="5" applyFont="1" applyFill="1" applyBorder="1" applyAlignment="1">
      <alignment horizontal="center" vertical="center"/>
    </xf>
    <xf numFmtId="0" fontId="72" fillId="38" borderId="59" xfId="5" applyFont="1" applyFill="1" applyBorder="1" applyAlignment="1">
      <alignment horizontal="center" vertical="center"/>
    </xf>
    <xf numFmtId="0" fontId="70" fillId="18" borderId="0" xfId="2" applyFont="1" applyFill="1" applyAlignment="1" applyProtection="1">
      <alignment horizontal="left" vertical="center"/>
      <protection locked="0"/>
    </xf>
    <xf numFmtId="0" fontId="70" fillId="18" borderId="15" xfId="2" applyFont="1" applyFill="1" applyBorder="1" applyAlignment="1" applyProtection="1">
      <alignment horizontal="left" vertical="center"/>
      <protection locked="0"/>
    </xf>
    <xf numFmtId="0" fontId="0" fillId="4" borderId="14" xfId="0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46" fillId="4" borderId="0" xfId="2" applyFont="1" applyFill="1" applyAlignment="1" applyProtection="1">
      <alignment horizontal="left" vertical="center"/>
      <protection locked="0"/>
    </xf>
    <xf numFmtId="0" fontId="46" fillId="4" borderId="14" xfId="2" applyFont="1" applyFill="1" applyBorder="1" applyAlignment="1" applyProtection="1">
      <alignment horizontal="left" vertical="center"/>
      <protection locked="0"/>
    </xf>
    <xf numFmtId="0" fontId="46" fillId="39" borderId="13" xfId="11" applyFont="1" applyFill="1" applyBorder="1" applyAlignment="1">
      <alignment horizontal="center" vertical="center"/>
    </xf>
    <xf numFmtId="0" fontId="16" fillId="18" borderId="0" xfId="2" applyFont="1" applyFill="1" applyAlignment="1" applyProtection="1">
      <alignment horizontal="left" vertical="center"/>
      <protection locked="0"/>
    </xf>
    <xf numFmtId="0" fontId="16" fillId="18" borderId="15" xfId="2" applyFont="1" applyFill="1" applyBorder="1" applyAlignment="1" applyProtection="1">
      <alignment horizontal="left" vertical="center"/>
      <protection locked="0"/>
    </xf>
    <xf numFmtId="0" fontId="74" fillId="4" borderId="0" xfId="13" applyFont="1" applyFill="1" applyAlignment="1">
      <alignment horizontal="left" vertical="center"/>
    </xf>
    <xf numFmtId="0" fontId="75" fillId="4" borderId="0" xfId="13" applyFont="1" applyFill="1" applyAlignment="1">
      <alignment horizontal="left" vertical="center"/>
    </xf>
    <xf numFmtId="0" fontId="73" fillId="4" borderId="15" xfId="13" applyFont="1" applyFill="1" applyBorder="1" applyAlignment="1">
      <alignment horizontal="left" vertical="center"/>
    </xf>
    <xf numFmtId="0" fontId="1" fillId="4" borderId="0" xfId="5" applyFill="1" applyAlignment="1">
      <alignment vertical="center"/>
    </xf>
    <xf numFmtId="0" fontId="46" fillId="39" borderId="48" xfId="11" applyFont="1" applyFill="1" applyBorder="1" applyAlignment="1">
      <alignment horizontal="center" vertical="center"/>
    </xf>
    <xf numFmtId="0" fontId="42" fillId="20" borderId="63" xfId="0" applyFont="1" applyFill="1" applyBorder="1" applyAlignment="1">
      <alignment horizontal="center" vertical="center"/>
    </xf>
    <xf numFmtId="165" fontId="43" fillId="16" borderId="0" xfId="10" applyNumberFormat="1" applyFont="1" applyFill="1" applyAlignment="1">
      <alignment horizontal="right" vertical="center"/>
    </xf>
    <xf numFmtId="0" fontId="46" fillId="16" borderId="0" xfId="14" applyFont="1" applyFill="1" applyAlignment="1">
      <alignment horizontal="right" vertical="center"/>
    </xf>
    <xf numFmtId="165" fontId="43" fillId="16" borderId="17" xfId="10" applyNumberFormat="1" applyFont="1" applyFill="1" applyBorder="1" applyAlignment="1">
      <alignment vertical="center"/>
    </xf>
    <xf numFmtId="0" fontId="77" fillId="16" borderId="17" xfId="14" applyFont="1" applyFill="1" applyBorder="1" applyAlignment="1">
      <alignment horizontal="right" vertical="center"/>
    </xf>
    <xf numFmtId="0" fontId="11" fillId="16" borderId="61" xfId="3" applyFont="1" applyFill="1" applyBorder="1" applyAlignment="1">
      <alignment horizontal="center" vertical="center"/>
    </xf>
    <xf numFmtId="0" fontId="11" fillId="16" borderId="39" xfId="3" applyFont="1" applyFill="1" applyBorder="1" applyAlignment="1">
      <alignment horizontal="center" vertical="center"/>
    </xf>
    <xf numFmtId="0" fontId="11" fillId="16" borderId="15" xfId="2" applyFont="1" applyFill="1" applyBorder="1" applyAlignment="1">
      <alignment horizontal="center" vertical="center"/>
    </xf>
    <xf numFmtId="0" fontId="30" fillId="4" borderId="0" xfId="2" applyFont="1" applyFill="1" applyAlignment="1">
      <alignment horizontal="left" vertical="center"/>
    </xf>
    <xf numFmtId="0" fontId="37" fillId="4" borderId="0" xfId="2" applyFont="1" applyFill="1" applyAlignment="1">
      <alignment horizontal="left" vertical="center"/>
    </xf>
    <xf numFmtId="167" fontId="60" fillId="20" borderId="0" xfId="2" applyNumberFormat="1" applyFont="1" applyFill="1" applyAlignment="1">
      <alignment horizontal="center" vertical="center"/>
    </xf>
    <xf numFmtId="0" fontId="46" fillId="4" borderId="0" xfId="0" applyFont="1" applyFill="1" applyAlignment="1">
      <alignment vertical="center"/>
    </xf>
    <xf numFmtId="0" fontId="81" fillId="4" borderId="76" xfId="0" applyFont="1" applyFill="1" applyBorder="1" applyAlignment="1">
      <alignment horizontal="center" vertical="center"/>
    </xf>
    <xf numFmtId="0" fontId="80" fillId="4" borderId="24" xfId="23" applyFont="1" applyFill="1" applyBorder="1" applyAlignment="1">
      <alignment horizontal="left" vertical="center"/>
    </xf>
    <xf numFmtId="0" fontId="82" fillId="4" borderId="76" xfId="0" applyFont="1" applyFill="1" applyBorder="1" applyAlignment="1">
      <alignment horizontal="center" vertical="center"/>
    </xf>
    <xf numFmtId="0" fontId="77" fillId="4" borderId="0" xfId="2" applyFont="1" applyFill="1" applyAlignment="1" applyProtection="1">
      <alignment horizontal="left" vertical="center"/>
      <protection locked="0"/>
    </xf>
    <xf numFmtId="0" fontId="66" fillId="4" borderId="76" xfId="0" applyFont="1" applyFill="1" applyBorder="1" applyAlignment="1">
      <alignment horizontal="center" vertical="center"/>
    </xf>
    <xf numFmtId="0" fontId="80" fillId="4" borderId="77" xfId="23" applyFont="1" applyFill="1" applyBorder="1" applyAlignment="1">
      <alignment horizontal="left" vertical="center"/>
    </xf>
    <xf numFmtId="0" fontId="83" fillId="4" borderId="21" xfId="2" applyFont="1" applyFill="1" applyBorder="1" applyAlignment="1" applyProtection="1">
      <alignment vertical="center"/>
      <protection hidden="1"/>
    </xf>
    <xf numFmtId="0" fontId="37" fillId="4" borderId="22" xfId="2" applyFont="1" applyFill="1" applyBorder="1" applyAlignment="1" applyProtection="1">
      <alignment vertical="center"/>
      <protection hidden="1"/>
    </xf>
    <xf numFmtId="0" fontId="14" fillId="4" borderId="23" xfId="2" applyFont="1" applyFill="1" applyBorder="1" applyAlignment="1" applyProtection="1">
      <alignment horizontal="right" vertical="center"/>
      <protection locked="0"/>
    </xf>
    <xf numFmtId="0" fontId="76" fillId="4" borderId="24" xfId="2" applyFont="1" applyFill="1" applyBorder="1" applyAlignment="1" applyProtection="1">
      <alignment horizontal="left" vertical="center"/>
      <protection locked="0"/>
    </xf>
    <xf numFmtId="0" fontId="76" fillId="4" borderId="0" xfId="2" applyFont="1" applyFill="1" applyAlignment="1" applyProtection="1">
      <alignment horizontal="left" vertical="center"/>
      <protection locked="0"/>
    </xf>
    <xf numFmtId="0" fontId="14" fillId="4" borderId="14" xfId="2" applyFont="1" applyFill="1" applyBorder="1" applyAlignment="1" applyProtection="1">
      <alignment horizontal="right" vertical="center"/>
      <protection locked="0"/>
    </xf>
    <xf numFmtId="0" fontId="0" fillId="0" borderId="15" xfId="0" applyBorder="1"/>
    <xf numFmtId="0" fontId="22" fillId="4" borderId="24" xfId="2" applyFont="1" applyFill="1" applyBorder="1" applyAlignment="1">
      <alignment horizontal="left" vertical="center"/>
    </xf>
    <xf numFmtId="0" fontId="23" fillId="21" borderId="0" xfId="2" applyFont="1" applyFill="1" applyAlignment="1">
      <alignment horizontal="center" vertical="center"/>
    </xf>
    <xf numFmtId="1" fontId="23" fillId="21" borderId="0" xfId="2" applyNumberFormat="1" applyFont="1" applyFill="1" applyAlignment="1" applyProtection="1">
      <alignment horizontal="left" vertical="center"/>
      <protection hidden="1"/>
    </xf>
    <xf numFmtId="0" fontId="22" fillId="4" borderId="24" xfId="2" applyFont="1" applyFill="1" applyBorder="1" applyAlignment="1">
      <alignment horizontal="left"/>
    </xf>
    <xf numFmtId="0" fontId="20" fillId="4" borderId="0" xfId="2" applyFont="1" applyFill="1" applyAlignment="1">
      <alignment horizontal="right" vertical="center"/>
    </xf>
    <xf numFmtId="0" fontId="48" fillId="17" borderId="0" xfId="2" applyFont="1" applyFill="1" applyAlignment="1" applyProtection="1">
      <alignment horizontal="center" vertical="center"/>
      <protection locked="0"/>
    </xf>
    <xf numFmtId="1" fontId="22" fillId="4" borderId="0" xfId="2" applyNumberFormat="1" applyFont="1" applyFill="1" applyAlignment="1">
      <alignment horizontal="left" vertical="center"/>
    </xf>
    <xf numFmtId="0" fontId="22" fillId="4" borderId="24" xfId="0" applyFont="1" applyFill="1" applyBorder="1"/>
    <xf numFmtId="0" fontId="23" fillId="20" borderId="0" xfId="2" applyFont="1" applyFill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7" fillId="4" borderId="0" xfId="2" applyFont="1" applyFill="1" applyAlignment="1">
      <alignment vertical="center"/>
    </xf>
    <xf numFmtId="0" fontId="37" fillId="16" borderId="0" xfId="2" applyFont="1" applyFill="1" applyAlignment="1">
      <alignment horizontal="center" vertical="center"/>
    </xf>
    <xf numFmtId="0" fontId="83" fillId="4" borderId="78" xfId="2" applyFont="1" applyFill="1" applyBorder="1" applyAlignment="1" applyProtection="1">
      <alignment vertical="center"/>
      <protection hidden="1"/>
    </xf>
    <xf numFmtId="0" fontId="37" fillId="4" borderId="0" xfId="2" applyFont="1" applyFill="1" applyAlignment="1">
      <alignment horizontal="right" vertical="center"/>
    </xf>
    <xf numFmtId="174" fontId="85" fillId="4" borderId="0" xfId="2" applyNumberFormat="1" applyFont="1" applyFill="1" applyAlignment="1">
      <alignment horizontal="center" vertical="center"/>
    </xf>
    <xf numFmtId="0" fontId="30" fillId="4" borderId="14" xfId="2" applyFont="1" applyFill="1" applyBorder="1" applyAlignment="1">
      <alignment horizontal="left" vertical="center"/>
    </xf>
    <xf numFmtId="174" fontId="48" fillId="20" borderId="0" xfId="2" applyNumberFormat="1" applyFont="1" applyFill="1" applyAlignment="1">
      <alignment horizontal="center" vertical="center"/>
    </xf>
    <xf numFmtId="174" fontId="84" fillId="20" borderId="0" xfId="2" applyNumberFormat="1" applyFont="1" applyFill="1" applyAlignment="1">
      <alignment horizontal="center" vertical="center"/>
    </xf>
    <xf numFmtId="172" fontId="85" fillId="4" borderId="0" xfId="2" applyNumberFormat="1" applyFont="1" applyFill="1" applyAlignment="1">
      <alignment horizontal="center" vertical="center"/>
    </xf>
    <xf numFmtId="0" fontId="37" fillId="4" borderId="24" xfId="2" applyFont="1" applyFill="1" applyBorder="1" applyAlignment="1">
      <alignment horizontal="right" vertical="center"/>
    </xf>
    <xf numFmtId="0" fontId="37" fillId="4" borderId="0" xfId="2" applyFont="1" applyFill="1" applyAlignment="1">
      <alignment horizontal="center" vertical="center"/>
    </xf>
    <xf numFmtId="0" fontId="37" fillId="4" borderId="14" xfId="2" applyFont="1" applyFill="1" applyBorder="1" applyAlignment="1">
      <alignment horizontal="center" vertical="center"/>
    </xf>
    <xf numFmtId="0" fontId="48" fillId="34" borderId="13" xfId="16" applyFont="1" applyFill="1" applyBorder="1" applyAlignment="1">
      <alignment horizontal="center" vertical="center"/>
    </xf>
    <xf numFmtId="0" fontId="30" fillId="4" borderId="24" xfId="2" applyFont="1" applyFill="1" applyBorder="1" applyAlignment="1">
      <alignment horizontal="right" vertical="center"/>
    </xf>
    <xf numFmtId="172" fontId="48" fillId="4" borderId="0" xfId="2" applyNumberFormat="1" applyFont="1" applyFill="1" applyAlignment="1">
      <alignment horizontal="center" vertical="center"/>
    </xf>
    <xf numFmtId="174" fontId="48" fillId="4" borderId="0" xfId="2" applyNumberFormat="1" applyFont="1" applyFill="1" applyAlignment="1">
      <alignment horizontal="center" vertical="center"/>
    </xf>
    <xf numFmtId="0" fontId="69" fillId="4" borderId="0" xfId="2" applyFont="1" applyFill="1" applyAlignment="1">
      <alignment horizontal="left" vertical="center"/>
    </xf>
    <xf numFmtId="0" fontId="88" fillId="4" borderId="14" xfId="2" applyFont="1" applyFill="1" applyBorder="1" applyAlignment="1" applyProtection="1">
      <alignment horizontal="right" vertical="center"/>
      <protection locked="0"/>
    </xf>
    <xf numFmtId="0" fontId="30" fillId="34" borderId="13" xfId="16" applyFont="1" applyFill="1" applyBorder="1" applyAlignment="1">
      <alignment horizontal="center" vertical="center"/>
    </xf>
    <xf numFmtId="0" fontId="37" fillId="4" borderId="21" xfId="2" applyFont="1" applyFill="1" applyBorder="1" applyAlignment="1">
      <alignment horizontal="right" vertical="center"/>
    </xf>
    <xf numFmtId="0" fontId="37" fillId="4" borderId="22" xfId="2" applyFont="1" applyFill="1" applyBorder="1" applyAlignment="1">
      <alignment horizontal="right" vertical="center"/>
    </xf>
    <xf numFmtId="0" fontId="30" fillId="4" borderId="22" xfId="2" applyFont="1" applyFill="1" applyBorder="1" applyAlignment="1">
      <alignment horizontal="left" vertical="center"/>
    </xf>
    <xf numFmtId="0" fontId="90" fillId="0" borderId="20" xfId="27" applyFont="1" applyBorder="1" applyAlignment="1">
      <alignment horizontal="center" vertical="center"/>
    </xf>
    <xf numFmtId="0" fontId="30" fillId="4" borderId="80" xfId="2" applyFont="1" applyFill="1" applyBorder="1" applyAlignment="1">
      <alignment horizontal="right" vertical="center"/>
    </xf>
    <xf numFmtId="172" fontId="48" fillId="4" borderId="53" xfId="2" applyNumberFormat="1" applyFont="1" applyFill="1" applyBorder="1" applyAlignment="1">
      <alignment horizontal="center" vertical="center"/>
    </xf>
    <xf numFmtId="174" fontId="48" fillId="4" borderId="53" xfId="2" applyNumberFormat="1" applyFont="1" applyFill="1" applyBorder="1" applyAlignment="1">
      <alignment horizontal="center" vertical="center"/>
    </xf>
    <xf numFmtId="0" fontId="69" fillId="4" borderId="53" xfId="2" applyFont="1" applyFill="1" applyBorder="1" applyAlignment="1">
      <alignment horizontal="left" vertical="center"/>
    </xf>
    <xf numFmtId="0" fontId="90" fillId="0" borderId="81" xfId="27" applyFont="1" applyBorder="1" applyAlignment="1">
      <alignment horizontal="center" vertical="center"/>
    </xf>
    <xf numFmtId="0" fontId="29" fillId="42" borderId="83" xfId="7" applyFont="1" applyFill="1" applyBorder="1" applyAlignment="1">
      <alignment vertical="center"/>
    </xf>
    <xf numFmtId="0" fontId="29" fillId="42" borderId="82" xfId="7" applyFont="1" applyFill="1" applyBorder="1" applyAlignment="1">
      <alignment vertical="center"/>
    </xf>
    <xf numFmtId="0" fontId="29" fillId="42" borderId="84" xfId="7" applyFont="1" applyFill="1" applyBorder="1" applyAlignment="1">
      <alignment vertical="center"/>
    </xf>
    <xf numFmtId="0" fontId="32" fillId="4" borderId="0" xfId="5" applyFont="1" applyFill="1" applyAlignment="1">
      <alignment horizontal="left" vertical="center"/>
    </xf>
    <xf numFmtId="0" fontId="37" fillId="4" borderId="17" xfId="28" applyFont="1" applyFill="1" applyBorder="1" applyAlignment="1">
      <alignment horizontal="left" vertical="center"/>
    </xf>
    <xf numFmtId="0" fontId="37" fillId="4" borderId="14" xfId="28" applyFont="1" applyFill="1" applyBorder="1" applyAlignment="1">
      <alignment horizontal="left" vertical="center"/>
    </xf>
    <xf numFmtId="0" fontId="14" fillId="4" borderId="0" xfId="2" applyFont="1" applyFill="1" applyAlignment="1" applyProtection="1">
      <alignment horizontal="left" vertical="center"/>
      <protection hidden="1"/>
    </xf>
    <xf numFmtId="0" fontId="46" fillId="4" borderId="14" xfId="28" applyFont="1" applyFill="1" applyBorder="1" applyAlignment="1">
      <alignment vertical="center"/>
    </xf>
    <xf numFmtId="0" fontId="91" fillId="4" borderId="76" xfId="28" applyFont="1" applyFill="1" applyBorder="1" applyAlignment="1">
      <alignment horizontal="center" vertical="center"/>
    </xf>
    <xf numFmtId="0" fontId="37" fillId="4" borderId="0" xfId="28" applyFont="1" applyFill="1" applyAlignment="1">
      <alignment horizontal="centerContinuous" vertical="center"/>
    </xf>
    <xf numFmtId="0" fontId="85" fillId="4" borderId="14" xfId="28" applyFont="1" applyFill="1" applyBorder="1" applyAlignment="1">
      <alignment horizontal="left"/>
    </xf>
    <xf numFmtId="0" fontId="85" fillId="4" borderId="14" xfId="28" applyFont="1" applyFill="1" applyBorder="1" applyAlignment="1">
      <alignment horizontal="left" vertical="center"/>
    </xf>
    <xf numFmtId="0" fontId="15" fillId="16" borderId="85" xfId="27" applyFont="1" applyFill="1" applyBorder="1" applyAlignment="1">
      <alignment horizontal="center"/>
    </xf>
    <xf numFmtId="175" fontId="22" fillId="16" borderId="86" xfId="27" applyNumberFormat="1" applyFont="1" applyFill="1" applyBorder="1" applyAlignment="1">
      <alignment horizontal="center" vertical="top"/>
    </xf>
    <xf numFmtId="0" fontId="46" fillId="4" borderId="0" xfId="2" applyFont="1" applyFill="1" applyAlignment="1" applyProtection="1">
      <alignment horizontal="left" vertical="center"/>
      <protection hidden="1"/>
    </xf>
    <xf numFmtId="0" fontId="17" fillId="4" borderId="0" xfId="28" applyFont="1" applyFill="1" applyAlignment="1">
      <alignment horizontal="centerContinuous" vertical="center"/>
    </xf>
    <xf numFmtId="0" fontId="92" fillId="20" borderId="87" xfId="27" applyFont="1" applyFill="1" applyBorder="1" applyAlignment="1">
      <alignment horizontal="center" vertical="center"/>
    </xf>
    <xf numFmtId="0" fontId="69" fillId="4" borderId="0" xfId="2" applyFont="1" applyFill="1" applyAlignment="1" applyProtection="1">
      <alignment horizontal="left" vertical="center"/>
      <protection hidden="1"/>
    </xf>
    <xf numFmtId="0" fontId="46" fillId="4" borderId="60" xfId="2" applyFont="1" applyFill="1" applyBorder="1" applyAlignment="1" applyProtection="1">
      <alignment horizontal="left" vertical="center"/>
      <protection locked="0"/>
    </xf>
    <xf numFmtId="0" fontId="15" fillId="38" borderId="58" xfId="5" applyFont="1" applyFill="1" applyBorder="1" applyAlignment="1">
      <alignment horizontal="left" vertical="center"/>
    </xf>
    <xf numFmtId="0" fontId="22" fillId="4" borderId="14" xfId="1" applyFont="1" applyFill="1" applyBorder="1" applyAlignment="1">
      <alignment horizontal="left" vertical="center"/>
    </xf>
    <xf numFmtId="0" fontId="20" fillId="4" borderId="24" xfId="1" applyFont="1" applyFill="1" applyBorder="1" applyAlignment="1">
      <alignment horizontal="left" vertical="center"/>
    </xf>
    <xf numFmtId="0" fontId="1" fillId="4" borderId="0" xfId="21" applyFill="1" applyAlignment="1">
      <alignment horizontal="left" vertical="center"/>
    </xf>
    <xf numFmtId="167" fontId="60" fillId="4" borderId="0" xfId="2" applyNumberFormat="1" applyFont="1" applyFill="1" applyAlignment="1">
      <alignment horizontal="center" vertical="center"/>
    </xf>
    <xf numFmtId="170" fontId="48" fillId="4" borderId="14" xfId="2" applyNumberFormat="1" applyFont="1" applyFill="1" applyBorder="1" applyAlignment="1">
      <alignment horizontal="left" vertical="center"/>
    </xf>
    <xf numFmtId="167" fontId="60" fillId="20" borderId="24" xfId="2" applyNumberFormat="1" applyFont="1" applyFill="1" applyBorder="1" applyAlignment="1">
      <alignment horizontal="center" vertical="center"/>
    </xf>
    <xf numFmtId="1" fontId="15" fillId="4" borderId="0" xfId="4" applyNumberFormat="1" applyFont="1" applyFill="1" applyAlignment="1">
      <alignment horizontal="center" vertical="center"/>
    </xf>
    <xf numFmtId="0" fontId="60" fillId="0" borderId="14" xfId="4" applyFont="1" applyBorder="1" applyAlignment="1">
      <alignment horizontal="left" vertical="center"/>
    </xf>
    <xf numFmtId="1" fontId="11" fillId="6" borderId="24" xfId="4" applyNumberFormat="1" applyFont="1" applyFill="1" applyBorder="1" applyAlignment="1">
      <alignment horizontal="center" vertical="center"/>
    </xf>
    <xf numFmtId="1" fontId="11" fillId="6" borderId="0" xfId="4" applyNumberFormat="1" applyFont="1" applyFill="1" applyAlignment="1">
      <alignment horizontal="center" vertical="center"/>
    </xf>
    <xf numFmtId="0" fontId="37" fillId="6" borderId="0" xfId="19" applyFont="1" applyFill="1" applyAlignment="1">
      <alignment vertical="center"/>
    </xf>
    <xf numFmtId="0" fontId="15" fillId="4" borderId="14" xfId="19" applyFont="1" applyFill="1" applyBorder="1" applyAlignment="1">
      <alignment horizontal="left" vertical="center"/>
    </xf>
    <xf numFmtId="0" fontId="60" fillId="4" borderId="0" xfId="2" applyFont="1" applyFill="1" applyAlignment="1">
      <alignment horizontal="center" vertical="center"/>
    </xf>
    <xf numFmtId="171" fontId="48" fillId="4" borderId="14" xfId="2" applyNumberFormat="1" applyFont="1" applyFill="1" applyBorder="1" applyAlignment="1">
      <alignment horizontal="left" vertical="center"/>
    </xf>
    <xf numFmtId="0" fontId="23" fillId="20" borderId="24" xfId="2" applyFont="1" applyFill="1" applyBorder="1" applyAlignment="1">
      <alignment horizontal="center" vertical="center"/>
    </xf>
    <xf numFmtId="167" fontId="15" fillId="4" borderId="0" xfId="2" applyNumberFormat="1" applyFont="1" applyFill="1" applyAlignment="1">
      <alignment horizontal="center" vertical="center"/>
    </xf>
    <xf numFmtId="0" fontId="40" fillId="0" borderId="14" xfId="4" applyFont="1" applyBorder="1" applyAlignment="1">
      <alignment horizontal="left" vertical="center"/>
    </xf>
    <xf numFmtId="167" fontId="11" fillId="6" borderId="24" xfId="2" applyNumberFormat="1" applyFont="1" applyFill="1" applyBorder="1" applyAlignment="1">
      <alignment horizontal="center" vertical="center"/>
    </xf>
    <xf numFmtId="167" fontId="11" fillId="6" borderId="0" xfId="2" applyNumberFormat="1" applyFont="1" applyFill="1" applyAlignment="1">
      <alignment horizontal="center" vertical="center"/>
    </xf>
    <xf numFmtId="0" fontId="57" fillId="4" borderId="24" xfId="21" applyFont="1" applyFill="1" applyBorder="1" applyAlignment="1">
      <alignment horizontal="left" vertical="center"/>
    </xf>
    <xf numFmtId="0" fontId="47" fillId="4" borderId="0" xfId="2" applyFont="1" applyFill="1" applyAlignment="1" applyProtection="1">
      <alignment horizontal="left" vertical="center"/>
      <protection locked="0"/>
    </xf>
    <xf numFmtId="0" fontId="57" fillId="4" borderId="0" xfId="21" applyFont="1" applyFill="1" applyAlignment="1">
      <alignment horizontal="left" vertical="center"/>
    </xf>
    <xf numFmtId="0" fontId="73" fillId="4" borderId="22" xfId="2" applyFont="1" applyFill="1" applyBorder="1" applyAlignment="1" applyProtection="1">
      <alignment vertical="center"/>
      <protection hidden="1"/>
    </xf>
    <xf numFmtId="0" fontId="52" fillId="4" borderId="22" xfId="2" applyFont="1" applyFill="1" applyBorder="1" applyAlignment="1" applyProtection="1">
      <alignment horizontal="left" vertical="center"/>
      <protection locked="0"/>
    </xf>
    <xf numFmtId="0" fontId="52" fillId="4" borderId="23" xfId="2" applyFont="1" applyFill="1" applyBorder="1" applyAlignment="1" applyProtection="1">
      <alignment horizontal="left" vertical="center"/>
      <protection locked="0"/>
    </xf>
    <xf numFmtId="0" fontId="52" fillId="4" borderId="74" xfId="2" applyFont="1" applyFill="1" applyBorder="1" applyAlignment="1" applyProtection="1">
      <alignment horizontal="left" vertical="center"/>
      <protection locked="0"/>
    </xf>
    <xf numFmtId="0" fontId="52" fillId="4" borderId="0" xfId="2" applyFont="1" applyFill="1" applyAlignment="1" applyProtection="1">
      <alignment horizontal="left" vertical="center"/>
      <protection locked="0"/>
    </xf>
    <xf numFmtId="0" fontId="52" fillId="4" borderId="14" xfId="2" applyFont="1" applyFill="1" applyBorder="1" applyAlignment="1" applyProtection="1">
      <alignment horizontal="left" vertical="center"/>
      <protection locked="0"/>
    </xf>
    <xf numFmtId="0" fontId="37" fillId="4" borderId="62" xfId="2" applyFont="1" applyFill="1" applyBorder="1" applyAlignment="1" applyProtection="1">
      <alignment vertical="center"/>
      <protection hidden="1"/>
    </xf>
    <xf numFmtId="0" fontId="30" fillId="8" borderId="24" xfId="11" applyFont="1" applyFill="1" applyBorder="1" applyAlignment="1" applyProtection="1">
      <alignment horizontal="right" vertical="center"/>
      <protection locked="0"/>
    </xf>
    <xf numFmtId="0" fontId="23" fillId="8" borderId="0" xfId="11" applyFont="1" applyFill="1" applyAlignment="1" applyProtection="1">
      <alignment horizontal="right" vertical="center"/>
      <protection locked="0"/>
    </xf>
    <xf numFmtId="176" fontId="23" fillId="43" borderId="0" xfId="11" applyNumberFormat="1" applyFont="1" applyFill="1" applyAlignment="1" applyProtection="1">
      <alignment horizontal="center" vertical="center"/>
      <protection locked="0"/>
    </xf>
    <xf numFmtId="0" fontId="93" fillId="4" borderId="0" xfId="11" applyFont="1" applyFill="1" applyAlignment="1" applyProtection="1">
      <alignment horizontal="right" vertical="center"/>
      <protection locked="0"/>
    </xf>
    <xf numFmtId="177" fontId="89" fillId="43" borderId="0" xfId="11" applyNumberFormat="1" applyFont="1" applyFill="1" applyAlignment="1" applyProtection="1">
      <alignment horizontal="center" vertical="center"/>
      <protection locked="0"/>
    </xf>
    <xf numFmtId="0" fontId="89" fillId="4" borderId="14" xfId="11" applyFont="1" applyFill="1" applyBorder="1" applyAlignment="1" applyProtection="1">
      <alignment horizontal="left" vertical="center"/>
      <protection locked="0"/>
    </xf>
    <xf numFmtId="0" fontId="68" fillId="8" borderId="24" xfId="11" applyFont="1" applyFill="1" applyBorder="1" applyAlignment="1" applyProtection="1">
      <alignment horizontal="right" vertical="center"/>
      <protection locked="0"/>
    </xf>
    <xf numFmtId="0" fontId="67" fillId="8" borderId="0" xfId="11" applyFont="1" applyFill="1" applyAlignment="1" applyProtection="1">
      <alignment horizontal="right" vertical="center"/>
      <protection locked="0"/>
    </xf>
    <xf numFmtId="176" fontId="67" fillId="43" borderId="0" xfId="11" applyNumberFormat="1" applyFont="1" applyFill="1" applyAlignment="1" applyProtection="1">
      <alignment horizontal="center" vertical="center"/>
      <protection locked="0"/>
    </xf>
    <xf numFmtId="0" fontId="94" fillId="4" borderId="0" xfId="11" applyFont="1" applyFill="1" applyAlignment="1" applyProtection="1">
      <alignment horizontal="right" vertical="center"/>
      <protection locked="0"/>
    </xf>
    <xf numFmtId="177" fontId="90" fillId="43" borderId="0" xfId="11" applyNumberFormat="1" applyFont="1" applyFill="1" applyAlignment="1" applyProtection="1">
      <alignment horizontal="center" vertical="center"/>
      <protection locked="0"/>
    </xf>
    <xf numFmtId="0" fontId="90" fillId="4" borderId="14" xfId="11" applyFont="1" applyFill="1" applyBorder="1" applyAlignment="1" applyProtection="1">
      <alignment horizontal="left" vertical="center"/>
      <protection locked="0"/>
    </xf>
    <xf numFmtId="0" fontId="46" fillId="8" borderId="24" xfId="11" applyFont="1" applyFill="1" applyBorder="1" applyAlignment="1" applyProtection="1">
      <alignment horizontal="right" vertical="center"/>
      <protection locked="0"/>
    </xf>
    <xf numFmtId="0" fontId="22" fillId="8" borderId="0" xfId="11" applyFont="1" applyFill="1" applyAlignment="1" applyProtection="1">
      <alignment horizontal="right" vertical="center"/>
      <protection locked="0"/>
    </xf>
    <xf numFmtId="176" fontId="22" fillId="8" borderId="0" xfId="11" applyNumberFormat="1" applyFont="1" applyFill="1" applyAlignment="1" applyProtection="1">
      <alignment horizontal="center" vertical="center"/>
      <protection locked="0"/>
    </xf>
    <xf numFmtId="0" fontId="46" fillId="4" borderId="0" xfId="11" applyFont="1" applyFill="1" applyAlignment="1" applyProtection="1">
      <alignment horizontal="right" vertical="center"/>
      <protection locked="0"/>
    </xf>
    <xf numFmtId="177" fontId="22" fillId="4" borderId="0" xfId="11" applyNumberFormat="1" applyFont="1" applyFill="1" applyAlignment="1" applyProtection="1">
      <alignment horizontal="center" vertical="center"/>
      <protection locked="0"/>
    </xf>
    <xf numFmtId="0" fontId="22" fillId="4" borderId="14" xfId="11" applyFont="1" applyFill="1" applyBorder="1" applyAlignment="1" applyProtection="1">
      <alignment horizontal="left" vertical="center"/>
      <protection locked="0"/>
    </xf>
    <xf numFmtId="178" fontId="22" fillId="8" borderId="0" xfId="11" applyNumberFormat="1" applyFont="1" applyFill="1" applyAlignment="1" applyProtection="1">
      <alignment horizontal="center" vertical="center"/>
      <protection locked="0"/>
    </xf>
    <xf numFmtId="0" fontId="22" fillId="4" borderId="0" xfId="11" applyFont="1" applyFill="1" applyAlignment="1" applyProtection="1">
      <alignment horizontal="right" vertical="center"/>
      <protection locked="0"/>
    </xf>
    <xf numFmtId="179" fontId="22" fillId="4" borderId="0" xfId="11" applyNumberFormat="1" applyFont="1" applyFill="1" applyAlignment="1" applyProtection="1">
      <alignment horizontal="center" vertical="center"/>
      <protection locked="0"/>
    </xf>
    <xf numFmtId="180" fontId="67" fillId="43" borderId="0" xfId="11" applyNumberFormat="1" applyFont="1" applyFill="1" applyAlignment="1" applyProtection="1">
      <alignment horizontal="center" vertical="center"/>
      <protection locked="0"/>
    </xf>
    <xf numFmtId="0" fontId="95" fillId="4" borderId="0" xfId="11" applyFont="1" applyFill="1" applyAlignment="1" applyProtection="1">
      <alignment horizontal="right" vertical="center"/>
      <protection locked="0"/>
    </xf>
    <xf numFmtId="179" fontId="90" fillId="43" borderId="0" xfId="11" applyNumberFormat="1" applyFont="1" applyFill="1" applyAlignment="1" applyProtection="1">
      <alignment horizontal="center" vertical="center"/>
      <protection locked="0"/>
    </xf>
    <xf numFmtId="0" fontId="96" fillId="4" borderId="14" xfId="11" applyFont="1" applyFill="1" applyBorder="1" applyAlignment="1" applyProtection="1">
      <alignment horizontal="left" vertical="center"/>
      <protection locked="0"/>
    </xf>
    <xf numFmtId="0" fontId="46" fillId="4" borderId="24" xfId="2" applyFont="1" applyFill="1" applyBorder="1" applyAlignment="1" applyProtection="1">
      <alignment horizontal="left" vertical="center"/>
      <protection locked="0"/>
    </xf>
    <xf numFmtId="0" fontId="22" fillId="4" borderId="0" xfId="2" applyFont="1" applyFill="1" applyAlignment="1" applyProtection="1">
      <alignment horizontal="left" vertical="center"/>
      <protection locked="0"/>
    </xf>
    <xf numFmtId="0" fontId="22" fillId="4" borderId="0" xfId="11" applyFont="1" applyFill="1" applyAlignment="1" applyProtection="1">
      <alignment horizontal="left" vertical="center"/>
      <protection locked="0"/>
    </xf>
    <xf numFmtId="0" fontId="37" fillId="4" borderId="60" xfId="2" applyFont="1" applyFill="1" applyBorder="1" applyAlignment="1" applyProtection="1">
      <alignment vertical="center"/>
      <protection hidden="1"/>
    </xf>
    <xf numFmtId="0" fontId="46" fillId="22" borderId="61" xfId="14" applyFont="1" applyFill="1" applyBorder="1" applyAlignment="1">
      <alignment horizontal="right" vertical="center"/>
    </xf>
    <xf numFmtId="0" fontId="4" fillId="4" borderId="61" xfId="1" applyFill="1" applyBorder="1" applyAlignment="1">
      <alignment vertical="center"/>
    </xf>
    <xf numFmtId="0" fontId="1" fillId="4" borderId="61" xfId="5" applyFill="1" applyBorder="1"/>
    <xf numFmtId="0" fontId="1" fillId="4" borderId="88" xfId="5" applyFill="1" applyBorder="1"/>
    <xf numFmtId="0" fontId="63" fillId="39" borderId="10" xfId="2" applyFont="1" applyFill="1" applyBorder="1" applyAlignment="1" applyProtection="1">
      <alignment vertical="center"/>
      <protection hidden="1"/>
    </xf>
    <xf numFmtId="0" fontId="26" fillId="39" borderId="10" xfId="2" applyFont="1" applyFill="1" applyBorder="1" applyAlignment="1" applyProtection="1">
      <alignment vertical="center"/>
      <protection hidden="1"/>
    </xf>
    <xf numFmtId="0" fontId="37" fillId="39" borderId="10" xfId="2" applyFont="1" applyFill="1" applyBorder="1" applyAlignment="1" applyProtection="1">
      <alignment vertical="center"/>
      <protection hidden="1"/>
    </xf>
    <xf numFmtId="0" fontId="46" fillId="39" borderId="10" xfId="2" applyFont="1" applyFill="1" applyBorder="1" applyAlignment="1" applyProtection="1">
      <alignment vertical="center"/>
      <protection hidden="1"/>
    </xf>
    <xf numFmtId="0" fontId="37" fillId="39" borderId="49" xfId="2" applyFont="1" applyFill="1" applyBorder="1" applyAlignment="1" applyProtection="1">
      <alignment vertical="center"/>
      <protection hidden="1"/>
    </xf>
    <xf numFmtId="0" fontId="7" fillId="5" borderId="1" xfId="3" applyFont="1" applyFill="1" applyBorder="1" applyAlignment="1">
      <alignment horizontal="center" vertical="center"/>
    </xf>
    <xf numFmtId="0" fontId="11" fillId="6" borderId="3" xfId="2" quotePrefix="1" applyFont="1" applyFill="1" applyBorder="1" applyAlignment="1">
      <alignment horizontal="center" vertical="center"/>
    </xf>
    <xf numFmtId="0" fontId="2" fillId="2" borderId="11" xfId="2" applyFont="1" applyFill="1" applyBorder="1" applyAlignment="1">
      <alignment horizontal="center" vertical="center"/>
    </xf>
    <xf numFmtId="0" fontId="40" fillId="4" borderId="0" xfId="11" applyFont="1" applyFill="1" applyAlignment="1">
      <alignment horizontal="right" vertical="center"/>
    </xf>
    <xf numFmtId="0" fontId="0" fillId="9" borderId="0" xfId="0" applyFill="1" applyAlignment="1">
      <alignment horizontal="center" vertical="center"/>
    </xf>
    <xf numFmtId="0" fontId="97" fillId="11" borderId="8" xfId="2" applyFont="1" applyFill="1" applyBorder="1" applyAlignment="1">
      <alignment horizontal="left" vertical="center" wrapText="1"/>
    </xf>
    <xf numFmtId="0" fontId="22" fillId="3" borderId="2" xfId="2" applyFont="1" applyFill="1" applyBorder="1" applyAlignment="1" applyProtection="1">
      <alignment vertical="center"/>
      <protection hidden="1"/>
    </xf>
    <xf numFmtId="0" fontId="98" fillId="11" borderId="0" xfId="0" applyFont="1" applyFill="1" applyAlignment="1">
      <alignment horizontal="center" vertical="center" wrapText="1"/>
    </xf>
    <xf numFmtId="0" fontId="22" fillId="3" borderId="0" xfId="2" applyFont="1" applyFill="1" applyAlignment="1" applyProtection="1">
      <alignment vertical="center"/>
      <protection hidden="1"/>
    </xf>
    <xf numFmtId="0" fontId="27" fillId="4" borderId="0" xfId="2" applyFont="1" applyFill="1" applyAlignment="1">
      <alignment vertical="center"/>
    </xf>
    <xf numFmtId="0" fontId="34" fillId="4" borderId="0" xfId="13" applyFont="1" applyFill="1" applyAlignment="1">
      <alignment vertical="center"/>
    </xf>
    <xf numFmtId="0" fontId="34" fillId="4" borderId="14" xfId="13" applyFont="1" applyFill="1" applyBorder="1" applyAlignment="1">
      <alignment vertical="center"/>
    </xf>
    <xf numFmtId="1" fontId="25" fillId="17" borderId="0" xfId="2" applyNumberFormat="1" applyFont="1" applyFill="1" applyAlignment="1" applyProtection="1">
      <alignment horizontal="center" vertical="center"/>
      <protection hidden="1"/>
    </xf>
    <xf numFmtId="0" fontId="22" fillId="4" borderId="15" xfId="4" applyFont="1" applyFill="1" applyBorder="1" applyAlignment="1">
      <alignment vertical="center"/>
    </xf>
    <xf numFmtId="0" fontId="10" fillId="4" borderId="0" xfId="7" applyFont="1" applyFill="1" applyAlignment="1">
      <alignment horizontal="right" vertical="top"/>
    </xf>
    <xf numFmtId="0" fontId="99" fillId="4" borderId="0" xfId="0" applyFont="1" applyFill="1" applyAlignment="1">
      <alignment horizontal="left" vertical="center"/>
    </xf>
    <xf numFmtId="0" fontId="14" fillId="29" borderId="24" xfId="2" applyFont="1" applyFill="1" applyBorder="1" applyAlignment="1" applyProtection="1">
      <alignment horizontal="center"/>
      <protection locked="0"/>
    </xf>
    <xf numFmtId="181" fontId="14" fillId="45" borderId="29" xfId="2" applyNumberFormat="1" applyFont="1" applyFill="1" applyBorder="1" applyAlignment="1">
      <alignment horizontal="center" vertical="center"/>
    </xf>
    <xf numFmtId="181" fontId="14" fillId="45" borderId="89" xfId="2" applyNumberFormat="1" applyFont="1" applyFill="1" applyBorder="1" applyAlignment="1">
      <alignment horizontal="center" vertical="center"/>
    </xf>
    <xf numFmtId="0" fontId="14" fillId="29" borderId="52" xfId="2" applyFont="1" applyFill="1" applyBorder="1" applyAlignment="1" applyProtection="1">
      <alignment horizontal="center" vertical="center"/>
      <protection hidden="1"/>
    </xf>
    <xf numFmtId="0" fontId="46" fillId="4" borderId="17" xfId="19" applyFont="1" applyFill="1" applyBorder="1" applyAlignment="1">
      <alignment horizontal="right" vertical="center"/>
    </xf>
    <xf numFmtId="182" fontId="68" fillId="4" borderId="31" xfId="2" applyNumberFormat="1" applyFont="1" applyFill="1" applyBorder="1" applyAlignment="1">
      <alignment horizontal="left" vertical="center"/>
    </xf>
    <xf numFmtId="167" fontId="22" fillId="46" borderId="0" xfId="2" applyNumberFormat="1" applyFont="1" applyFill="1" applyAlignment="1">
      <alignment horizontal="center" vertical="center"/>
    </xf>
    <xf numFmtId="1" fontId="46" fillId="48" borderId="94" xfId="2" applyNumberFormat="1" applyFont="1" applyFill="1" applyBorder="1" applyAlignment="1">
      <alignment horizontal="center" vertical="center"/>
    </xf>
    <xf numFmtId="173" fontId="20" fillId="20" borderId="96" xfId="2" applyNumberFormat="1" applyFont="1" applyFill="1" applyBorder="1" applyAlignment="1">
      <alignment horizontal="center" vertical="center"/>
    </xf>
    <xf numFmtId="165" fontId="70" fillId="4" borderId="40" xfId="2" applyNumberFormat="1" applyFont="1" applyFill="1" applyBorder="1" applyAlignment="1">
      <alignment horizontal="center" vertical="center"/>
    </xf>
    <xf numFmtId="173" fontId="20" fillId="20" borderId="97" xfId="2" applyNumberFormat="1" applyFont="1" applyFill="1" applyBorder="1" applyAlignment="1">
      <alignment horizontal="center" vertical="center"/>
    </xf>
    <xf numFmtId="165" fontId="70" fillId="31" borderId="0" xfId="2" applyNumberFormat="1" applyFont="1" applyFill="1" applyAlignment="1">
      <alignment horizontal="center" vertical="center"/>
    </xf>
    <xf numFmtId="0" fontId="62" fillId="15" borderId="98" xfId="2" applyFont="1" applyFill="1" applyBorder="1" applyAlignment="1" applyProtection="1">
      <alignment vertical="center"/>
      <protection hidden="1"/>
    </xf>
    <xf numFmtId="184" fontId="100" fillId="30" borderId="99" xfId="2" applyNumberFormat="1" applyFont="1" applyFill="1" applyBorder="1" applyAlignment="1">
      <alignment horizontal="center" vertical="center"/>
    </xf>
    <xf numFmtId="165" fontId="43" fillId="16" borderId="47" xfId="10" applyNumberFormat="1" applyFont="1" applyFill="1" applyBorder="1" applyAlignment="1">
      <alignment horizontal="right" vertical="center"/>
    </xf>
    <xf numFmtId="165" fontId="19" fillId="4" borderId="64" xfId="10" applyNumberFormat="1" applyFont="1" applyFill="1" applyBorder="1" applyAlignment="1">
      <alignment horizontal="left" vertical="center"/>
    </xf>
    <xf numFmtId="0" fontId="1" fillId="16" borderId="64" xfId="5" applyFill="1" applyBorder="1" applyAlignment="1">
      <alignment vertical="center"/>
    </xf>
    <xf numFmtId="0" fontId="4" fillId="4" borderId="64" xfId="1" applyFill="1" applyBorder="1" applyAlignment="1">
      <alignment vertical="center"/>
    </xf>
    <xf numFmtId="0" fontId="1" fillId="4" borderId="64" xfId="5" applyFill="1" applyBorder="1"/>
    <xf numFmtId="0" fontId="46" fillId="22" borderId="64" xfId="14" applyFont="1" applyFill="1" applyBorder="1" applyAlignment="1">
      <alignment horizontal="right" vertical="center"/>
    </xf>
    <xf numFmtId="0" fontId="4" fillId="4" borderId="101" xfId="1" applyFill="1" applyBorder="1" applyAlignment="1">
      <alignment vertical="center"/>
    </xf>
    <xf numFmtId="0" fontId="11" fillId="16" borderId="15" xfId="3" applyFont="1" applyFill="1" applyBorder="1" applyAlignment="1">
      <alignment horizontal="center" vertical="center"/>
    </xf>
    <xf numFmtId="0" fontId="1" fillId="30" borderId="0" xfId="5" applyFill="1" applyAlignment="1">
      <alignment horizontal="center" vertical="center"/>
    </xf>
    <xf numFmtId="0" fontId="37" fillId="4" borderId="0" xfId="2" applyFont="1" applyFill="1" applyAlignment="1" applyProtection="1">
      <alignment vertical="center"/>
      <protection hidden="1"/>
    </xf>
    <xf numFmtId="0" fontId="40" fillId="18" borderId="0" xfId="2" applyFont="1" applyFill="1" applyAlignment="1" applyProtection="1">
      <alignment horizontal="left" vertical="center"/>
      <protection locked="0"/>
    </xf>
    <xf numFmtId="0" fontId="102" fillId="4" borderId="0" xfId="13" applyFont="1" applyFill="1" applyAlignment="1">
      <alignment horizontal="left" vertical="center"/>
    </xf>
    <xf numFmtId="0" fontId="103" fillId="4" borderId="0" xfId="13" applyFont="1" applyFill="1" applyAlignment="1">
      <alignment horizontal="left" vertical="center"/>
    </xf>
    <xf numFmtId="0" fontId="104" fillId="4" borderId="0" xfId="13" applyFont="1" applyFill="1" applyAlignment="1">
      <alignment horizontal="left" vertical="center"/>
    </xf>
    <xf numFmtId="0" fontId="77" fillId="16" borderId="34" xfId="14" applyFont="1" applyFill="1" applyBorder="1" applyAlignment="1">
      <alignment horizontal="right" vertical="center"/>
    </xf>
    <xf numFmtId="0" fontId="31" fillId="13" borderId="16" xfId="11" applyFont="1" applyFill="1" applyBorder="1" applyAlignment="1">
      <alignment horizontal="center" vertical="center"/>
    </xf>
    <xf numFmtId="0" fontId="2" fillId="37" borderId="5" xfId="13" applyFont="1" applyFill="1" applyBorder="1" applyAlignment="1">
      <alignment horizontal="center" vertical="center"/>
    </xf>
    <xf numFmtId="0" fontId="3" fillId="13" borderId="3" xfId="2" applyFont="1" applyFill="1" applyBorder="1" applyAlignment="1" applyProtection="1">
      <alignment horizontal="center" vertical="center"/>
      <protection hidden="1"/>
    </xf>
    <xf numFmtId="0" fontId="3" fillId="13" borderId="6" xfId="2" applyFont="1" applyFill="1" applyBorder="1" applyAlignment="1" applyProtection="1">
      <alignment horizontal="center" vertical="center"/>
      <protection hidden="1"/>
    </xf>
    <xf numFmtId="0" fontId="11" fillId="27" borderId="102" xfId="5" applyFont="1" applyFill="1" applyBorder="1" applyAlignment="1">
      <alignment horizontal="center" vertical="center"/>
    </xf>
    <xf numFmtId="0" fontId="48" fillId="4" borderId="76" xfId="0" applyFont="1" applyFill="1" applyBorder="1" applyAlignment="1">
      <alignment horizontal="center" vertical="center"/>
    </xf>
    <xf numFmtId="0" fontId="37" fillId="4" borderId="14" xfId="2" applyFont="1" applyFill="1" applyBorder="1" applyAlignment="1">
      <alignment horizontal="left" vertical="center"/>
    </xf>
    <xf numFmtId="0" fontId="86" fillId="4" borderId="0" xfId="2" applyFont="1" applyFill="1" applyAlignment="1">
      <alignment horizontal="right" vertical="center"/>
    </xf>
    <xf numFmtId="0" fontId="48" fillId="16" borderId="0" xfId="2" applyFont="1" applyFill="1" applyAlignment="1">
      <alignment horizontal="left" vertical="center"/>
    </xf>
    <xf numFmtId="0" fontId="85" fillId="4" borderId="0" xfId="2" applyFont="1" applyFill="1" applyAlignment="1">
      <alignment horizontal="right" vertical="center"/>
    </xf>
    <xf numFmtId="0" fontId="84" fillId="16" borderId="0" xfId="2" applyFont="1" applyFill="1" applyAlignment="1">
      <alignment horizontal="left" vertical="center"/>
    </xf>
    <xf numFmtId="0" fontId="46" fillId="39" borderId="17" xfId="2" applyFont="1" applyFill="1" applyBorder="1" applyAlignment="1" applyProtection="1">
      <alignment horizontal="right" vertical="center"/>
      <protection hidden="1"/>
    </xf>
    <xf numFmtId="172" fontId="37" fillId="39" borderId="17" xfId="2" applyNumberFormat="1" applyFont="1" applyFill="1" applyBorder="1" applyAlignment="1" applyProtection="1">
      <alignment horizontal="center" vertical="center"/>
      <protection hidden="1"/>
    </xf>
    <xf numFmtId="0" fontId="14" fillId="4" borderId="0" xfId="11" applyFont="1" applyFill="1" applyAlignment="1" applyProtection="1">
      <alignment horizontal="right" vertical="center"/>
      <protection locked="0"/>
    </xf>
    <xf numFmtId="0" fontId="57" fillId="4" borderId="0" xfId="5" applyFont="1" applyFill="1" applyAlignment="1">
      <alignment vertical="center"/>
    </xf>
    <xf numFmtId="0" fontId="80" fillId="4" borderId="0" xfId="23" applyFont="1" applyFill="1" applyAlignment="1">
      <alignment horizontal="left" vertical="center"/>
    </xf>
    <xf numFmtId="0" fontId="10" fillId="4" borderId="0" xfId="2" applyFont="1" applyFill="1" applyAlignment="1">
      <alignment horizontal="center" vertical="center"/>
    </xf>
    <xf numFmtId="0" fontId="87" fillId="41" borderId="0" xfId="22" applyFont="1" applyFill="1" applyAlignment="1" applyProtection="1">
      <alignment horizontal="center" vertical="center" wrapText="1"/>
      <protection locked="0"/>
    </xf>
    <xf numFmtId="0" fontId="105" fillId="41" borderId="0" xfId="22" applyFont="1" applyFill="1" applyAlignment="1" applyProtection="1">
      <alignment horizontal="center" vertical="center"/>
      <protection locked="0"/>
    </xf>
    <xf numFmtId="0" fontId="14" fillId="41" borderId="0" xfId="22" applyFont="1" applyFill="1" applyAlignment="1" applyProtection="1">
      <alignment horizontal="left" vertical="center"/>
      <protection locked="0"/>
    </xf>
    <xf numFmtId="0" fontId="10" fillId="4" borderId="14" xfId="2" applyFont="1" applyFill="1" applyBorder="1" applyAlignment="1">
      <alignment horizontal="center" vertical="center"/>
    </xf>
    <xf numFmtId="0" fontId="30" fillId="51" borderId="0" xfId="2" applyFont="1" applyFill="1" applyAlignment="1">
      <alignment horizontal="center" vertical="center"/>
    </xf>
    <xf numFmtId="166" fontId="85" fillId="44" borderId="0" xfId="22" applyNumberFormat="1" applyFont="1" applyFill="1" applyAlignment="1" applyProtection="1">
      <alignment horizontal="center" vertical="center"/>
      <protection locked="0"/>
    </xf>
    <xf numFmtId="0" fontId="30" fillId="44" borderId="14" xfId="22" applyFont="1" applyFill="1" applyBorder="1" applyAlignment="1" applyProtection="1">
      <alignment horizontal="center" vertical="center"/>
      <protection locked="0"/>
    </xf>
    <xf numFmtId="167" fontId="41" fillId="44" borderId="0" xfId="2" applyNumberFormat="1" applyFont="1" applyFill="1" applyAlignment="1">
      <alignment horizontal="center" vertical="center"/>
    </xf>
    <xf numFmtId="0" fontId="40" fillId="4" borderId="0" xfId="5" applyFont="1" applyFill="1" applyAlignment="1">
      <alignment vertical="center"/>
    </xf>
    <xf numFmtId="183" fontId="41" fillId="44" borderId="0" xfId="22" applyNumberFormat="1" applyFont="1" applyFill="1" applyAlignment="1" applyProtection="1">
      <alignment horizontal="center" vertical="center"/>
      <protection locked="0"/>
    </xf>
    <xf numFmtId="183" fontId="14" fillId="52" borderId="0" xfId="2" applyNumberFormat="1" applyFont="1" applyFill="1" applyAlignment="1">
      <alignment horizontal="left" vertical="center"/>
    </xf>
    <xf numFmtId="0" fontId="22" fillId="4" borderId="0" xfId="22" applyFont="1" applyFill="1" applyAlignment="1" applyProtection="1">
      <alignment horizontal="left" vertical="center"/>
      <protection locked="0"/>
    </xf>
    <xf numFmtId="0" fontId="106" fillId="4" borderId="22" xfId="13" applyFont="1" applyFill="1" applyBorder="1" applyAlignment="1">
      <alignment horizontal="left" vertical="center"/>
    </xf>
    <xf numFmtId="0" fontId="106" fillId="4" borderId="23" xfId="13" applyFont="1" applyFill="1" applyBorder="1" applyAlignment="1">
      <alignment horizontal="left" vertical="center"/>
    </xf>
    <xf numFmtId="0" fontId="106" fillId="4" borderId="0" xfId="13" applyFont="1" applyFill="1" applyAlignment="1">
      <alignment horizontal="left" vertical="center"/>
    </xf>
    <xf numFmtId="0" fontId="106" fillId="4" borderId="14" xfId="13" applyFont="1" applyFill="1" applyBorder="1" applyAlignment="1">
      <alignment horizontal="left" vertical="center"/>
    </xf>
    <xf numFmtId="0" fontId="1" fillId="42" borderId="0" xfId="5" applyFill="1" applyAlignment="1">
      <alignment vertical="center"/>
    </xf>
    <xf numFmtId="0" fontId="22" fillId="42" borderId="0" xfId="2" applyFont="1" applyFill="1" applyAlignment="1">
      <alignment horizontal="center" vertical="center"/>
    </xf>
    <xf numFmtId="0" fontId="0" fillId="42" borderId="79" xfId="0" applyFill="1" applyBorder="1" applyAlignment="1">
      <alignment vertical="center"/>
    </xf>
    <xf numFmtId="0" fontId="107" fillId="0" borderId="20" xfId="27" applyFont="1" applyBorder="1" applyAlignment="1">
      <alignment horizontal="center" vertical="center" wrapText="1"/>
    </xf>
    <xf numFmtId="0" fontId="67" fillId="0" borderId="20" xfId="27" applyFont="1" applyBorder="1" applyAlignment="1">
      <alignment horizontal="center" vertical="center" wrapText="1"/>
    </xf>
    <xf numFmtId="0" fontId="60" fillId="0" borderId="20" xfId="27" applyFont="1" applyBorder="1" applyAlignment="1">
      <alignment horizontal="center" vertical="center" wrapText="1"/>
    </xf>
    <xf numFmtId="0" fontId="23" fillId="0" borderId="20" xfId="27" applyFont="1" applyBorder="1" applyAlignment="1">
      <alignment horizontal="center" vertical="center" wrapText="1"/>
    </xf>
    <xf numFmtId="0" fontId="108" fillId="0" borderId="20" xfId="27" applyFont="1" applyBorder="1" applyAlignment="1">
      <alignment horizontal="center" vertical="center"/>
    </xf>
    <xf numFmtId="0" fontId="67" fillId="0" borderId="20" xfId="27" applyFont="1" applyBorder="1" applyAlignment="1">
      <alignment horizontal="center" vertical="center"/>
    </xf>
    <xf numFmtId="0" fontId="60" fillId="0" borderId="20" xfId="27" applyFont="1" applyBorder="1" applyAlignment="1">
      <alignment horizontal="center" vertical="center"/>
    </xf>
    <xf numFmtId="0" fontId="23" fillId="0" borderId="20" xfId="27" applyFont="1" applyBorder="1" applyAlignment="1">
      <alignment horizontal="center" vertical="center"/>
    </xf>
    <xf numFmtId="0" fontId="108" fillId="0" borderId="81" xfId="27" applyFont="1" applyBorder="1" applyAlignment="1">
      <alignment horizontal="center" vertical="center"/>
    </xf>
    <xf numFmtId="0" fontId="67" fillId="0" borderId="81" xfId="27" applyFont="1" applyBorder="1" applyAlignment="1">
      <alignment horizontal="center" vertical="center"/>
    </xf>
    <xf numFmtId="0" fontId="60" fillId="0" borderId="81" xfId="27" applyFont="1" applyBorder="1" applyAlignment="1">
      <alignment horizontal="center" vertical="center"/>
    </xf>
    <xf numFmtId="0" fontId="23" fillId="0" borderId="81" xfId="27" applyFont="1" applyBorder="1" applyAlignment="1">
      <alignment horizontal="center" vertical="center"/>
    </xf>
    <xf numFmtId="0" fontId="15" fillId="16" borderId="69" xfId="27" applyFont="1" applyFill="1" applyBorder="1" applyAlignment="1">
      <alignment horizontal="center"/>
    </xf>
    <xf numFmtId="0" fontId="15" fillId="16" borderId="70" xfId="27" applyFont="1" applyFill="1" applyBorder="1" applyAlignment="1">
      <alignment horizontal="center"/>
    </xf>
    <xf numFmtId="175" fontId="22" fillId="16" borderId="92" xfId="27" applyNumberFormat="1" applyFont="1" applyFill="1" applyBorder="1" applyAlignment="1">
      <alignment horizontal="center" vertical="top"/>
    </xf>
    <xf numFmtId="175" fontId="22" fillId="16" borderId="93" xfId="27" applyNumberFormat="1" applyFont="1" applyFill="1" applyBorder="1" applyAlignment="1">
      <alignment horizontal="center" vertical="top"/>
    </xf>
    <xf numFmtId="0" fontId="92" fillId="20" borderId="72" xfId="27" applyFont="1" applyFill="1" applyBorder="1" applyAlignment="1">
      <alignment horizontal="center" vertical="center"/>
    </xf>
    <xf numFmtId="0" fontId="92" fillId="20" borderId="73" xfId="27" applyFont="1" applyFill="1" applyBorder="1" applyAlignment="1">
      <alignment horizontal="center" vertical="center"/>
    </xf>
    <xf numFmtId="0" fontId="11" fillId="38" borderId="58" xfId="5" applyFont="1" applyFill="1" applyBorder="1" applyAlignment="1">
      <alignment horizontal="left" vertical="center"/>
    </xf>
    <xf numFmtId="172" fontId="85" fillId="7" borderId="24" xfId="2" applyNumberFormat="1" applyFont="1" applyFill="1" applyBorder="1" applyAlignment="1">
      <alignment horizontal="center" vertical="center"/>
    </xf>
    <xf numFmtId="0" fontId="46" fillId="4" borderId="0" xfId="13" applyFont="1" applyFill="1" applyAlignment="1">
      <alignment horizontal="left" vertical="center"/>
    </xf>
    <xf numFmtId="0" fontId="85" fillId="4" borderId="14" xfId="2" applyFont="1" applyFill="1" applyBorder="1" applyAlignment="1">
      <alignment horizontal="left" vertical="center"/>
    </xf>
    <xf numFmtId="172" fontId="68" fillId="7" borderId="24" xfId="2" applyNumberFormat="1" applyFont="1" applyFill="1" applyBorder="1" applyAlignment="1">
      <alignment horizontal="center" vertical="center"/>
    </xf>
    <xf numFmtId="0" fontId="48" fillId="4" borderId="14" xfId="2" applyFont="1" applyFill="1" applyBorder="1" applyAlignment="1">
      <alignment horizontal="left" vertical="center"/>
    </xf>
    <xf numFmtId="172" fontId="30" fillId="35" borderId="24" xfId="2" applyNumberFormat="1" applyFont="1" applyFill="1" applyBorder="1" applyAlignment="1">
      <alignment horizontal="center" vertical="center"/>
    </xf>
    <xf numFmtId="0" fontId="17" fillId="20" borderId="0" xfId="26" applyFont="1" applyFill="1" applyAlignment="1">
      <alignment horizontal="center" vertical="center"/>
    </xf>
    <xf numFmtId="0" fontId="46" fillId="4" borderId="14" xfId="6" applyFont="1" applyFill="1" applyBorder="1" applyAlignment="1">
      <alignment horizontal="left" vertical="center"/>
    </xf>
    <xf numFmtId="172" fontId="37" fillId="16" borderId="24" xfId="2" applyNumberFormat="1" applyFont="1" applyFill="1" applyBorder="1" applyAlignment="1">
      <alignment horizontal="center" vertical="center"/>
    </xf>
    <xf numFmtId="0" fontId="37" fillId="4" borderId="0" xfId="13" applyFont="1" applyFill="1" applyAlignment="1">
      <alignment horizontal="left" vertical="center"/>
    </xf>
    <xf numFmtId="0" fontId="17" fillId="20" borderId="17" xfId="26" applyFont="1" applyFill="1" applyBorder="1" applyAlignment="1">
      <alignment horizontal="center" vertical="center"/>
    </xf>
    <xf numFmtId="0" fontId="22" fillId="4" borderId="14" xfId="6" applyFont="1" applyFill="1" applyBorder="1" applyAlignment="1">
      <alignment horizontal="left" vertical="center"/>
    </xf>
    <xf numFmtId="0" fontId="46" fillId="4" borderId="24" xfId="13" applyFont="1" applyFill="1" applyBorder="1" applyAlignment="1">
      <alignment horizontal="left" vertical="center"/>
    </xf>
    <xf numFmtId="0" fontId="46" fillId="4" borderId="14" xfId="13" applyFont="1" applyFill="1" applyBorder="1" applyAlignment="1">
      <alignment horizontal="left" vertical="center"/>
    </xf>
    <xf numFmtId="0" fontId="88" fillId="0" borderId="0" xfId="0" applyFont="1" applyAlignment="1">
      <alignment vertical="center"/>
    </xf>
    <xf numFmtId="172" fontId="84" fillId="4" borderId="0" xfId="2" applyNumberFormat="1" applyFont="1" applyFill="1" applyAlignment="1">
      <alignment horizontal="center" vertical="center"/>
    </xf>
    <xf numFmtId="9" fontId="57" fillId="0" borderId="0" xfId="0" applyNumberFormat="1" applyFont="1" applyAlignment="1">
      <alignment horizontal="center" vertical="center"/>
    </xf>
    <xf numFmtId="0" fontId="95" fillId="0" borderId="0" xfId="2" applyFont="1" applyAlignment="1">
      <alignment vertical="center"/>
    </xf>
    <xf numFmtId="0" fontId="95" fillId="0" borderId="14" xfId="2" applyFont="1" applyBorder="1" applyAlignment="1">
      <alignment vertical="center"/>
    </xf>
    <xf numFmtId="0" fontId="37" fillId="4" borderId="21" xfId="2" applyFont="1" applyFill="1" applyBorder="1" applyAlignment="1" applyProtection="1">
      <alignment vertical="center"/>
      <protection hidden="1"/>
    </xf>
    <xf numFmtId="0" fontId="15" fillId="53" borderId="58" xfId="5" applyFont="1" applyFill="1" applyBorder="1" applyAlignment="1">
      <alignment horizontal="left" vertical="center"/>
    </xf>
    <xf numFmtId="0" fontId="72" fillId="53" borderId="58" xfId="5" applyFont="1" applyFill="1" applyBorder="1" applyAlignment="1">
      <alignment horizontal="center" vertical="center"/>
    </xf>
    <xf numFmtId="0" fontId="72" fillId="53" borderId="59" xfId="5" applyFont="1" applyFill="1" applyBorder="1" applyAlignment="1">
      <alignment horizontal="center" vertical="center"/>
    </xf>
    <xf numFmtId="0" fontId="41" fillId="4" borderId="24" xfId="13" applyFont="1" applyFill="1" applyBorder="1" applyAlignment="1" applyProtection="1">
      <alignment vertical="center"/>
      <protection locked="0"/>
    </xf>
    <xf numFmtId="0" fontId="37" fillId="4" borderId="24" xfId="2" applyFont="1" applyFill="1" applyBorder="1" applyAlignment="1" applyProtection="1">
      <alignment vertical="center"/>
      <protection hidden="1"/>
    </xf>
    <xf numFmtId="0" fontId="37" fillId="38" borderId="58" xfId="5" applyFont="1" applyFill="1" applyBorder="1" applyAlignment="1">
      <alignment horizontal="left" vertical="center"/>
    </xf>
    <xf numFmtId="0" fontId="32" fillId="4" borderId="0" xfId="0" applyFont="1" applyFill="1" applyAlignment="1">
      <alignment horizontal="right" vertical="center"/>
    </xf>
    <xf numFmtId="0" fontId="1" fillId="4" borderId="75" xfId="5" applyFill="1" applyBorder="1" applyAlignment="1">
      <alignment vertical="center"/>
    </xf>
    <xf numFmtId="0" fontId="0" fillId="4" borderId="14" xfId="0" applyFill="1" applyBorder="1" applyAlignment="1">
      <alignment horizontal="right" vertical="center"/>
    </xf>
    <xf numFmtId="0" fontId="82" fillId="4" borderId="0" xfId="0" applyFont="1" applyFill="1" applyAlignment="1">
      <alignment horizontal="center" vertical="center"/>
    </xf>
    <xf numFmtId="0" fontId="37" fillId="4" borderId="24" xfId="13" applyFont="1" applyFill="1" applyBorder="1" applyAlignment="1" applyProtection="1">
      <alignment vertical="center"/>
      <protection locked="0"/>
    </xf>
    <xf numFmtId="0" fontId="15" fillId="4" borderId="0" xfId="13" applyFont="1" applyFill="1" applyAlignment="1">
      <alignment vertical="center"/>
    </xf>
    <xf numFmtId="0" fontId="83" fillId="4" borderId="24" xfId="2" applyFont="1" applyFill="1" applyBorder="1" applyAlignment="1" applyProtection="1">
      <alignment vertical="center"/>
      <protection hidden="1"/>
    </xf>
    <xf numFmtId="0" fontId="37" fillId="16" borderId="0" xfId="2" applyFont="1" applyFill="1" applyAlignment="1">
      <alignment horizontal="left" vertical="center"/>
    </xf>
    <xf numFmtId="0" fontId="37" fillId="16" borderId="75" xfId="2" applyFont="1" applyFill="1" applyBorder="1" applyAlignment="1" applyProtection="1">
      <alignment vertical="center"/>
      <protection hidden="1"/>
    </xf>
    <xf numFmtId="0" fontId="37" fillId="16" borderId="79" xfId="2" applyFont="1" applyFill="1" applyBorder="1" applyAlignment="1" applyProtection="1">
      <alignment vertical="center"/>
      <protection hidden="1"/>
    </xf>
    <xf numFmtId="0" fontId="46" fillId="0" borderId="24" xfId="13" applyFont="1" applyBorder="1" applyAlignment="1">
      <alignment horizontal="left" vertical="center"/>
    </xf>
    <xf numFmtId="174" fontId="48" fillId="4" borderId="0" xfId="2" quotePrefix="1" applyNumberFormat="1" applyFont="1" applyFill="1" applyAlignment="1">
      <alignment horizontal="center" vertical="center"/>
    </xf>
    <xf numFmtId="0" fontId="35" fillId="4" borderId="14" xfId="28" applyFont="1" applyFill="1" applyBorder="1" applyAlignment="1">
      <alignment vertical="center"/>
    </xf>
    <xf numFmtId="0" fontId="83" fillId="4" borderId="52" xfId="2" applyFont="1" applyFill="1" applyBorder="1" applyAlignment="1" applyProtection="1">
      <alignment vertical="center"/>
      <protection hidden="1"/>
    </xf>
    <xf numFmtId="0" fontId="37" fillId="4" borderId="17" xfId="2" applyFont="1" applyFill="1" applyBorder="1" applyAlignment="1" applyProtection="1">
      <alignment vertical="center"/>
      <protection hidden="1"/>
    </xf>
    <xf numFmtId="0" fontId="14" fillId="4" borderId="33" xfId="2" applyFont="1" applyFill="1" applyBorder="1" applyAlignment="1" applyProtection="1">
      <alignment horizontal="right" vertical="center"/>
      <protection locked="0"/>
    </xf>
    <xf numFmtId="0" fontId="22" fillId="4" borderId="0" xfId="7" applyFont="1" applyFill="1"/>
    <xf numFmtId="0" fontId="46" fillId="4" borderId="0" xfId="2" applyFont="1" applyFill="1" applyAlignment="1" applyProtection="1">
      <alignment vertical="center" wrapText="1"/>
      <protection locked="0"/>
    </xf>
    <xf numFmtId="0" fontId="46" fillId="4" borderId="14" xfId="2" applyFont="1" applyFill="1" applyBorder="1" applyAlignment="1" applyProtection="1">
      <alignment vertical="center" wrapText="1"/>
      <protection locked="0"/>
    </xf>
    <xf numFmtId="0" fontId="46" fillId="4" borderId="52" xfId="2" applyFont="1" applyFill="1" applyBorder="1" applyAlignment="1" applyProtection="1">
      <alignment horizontal="left" vertical="center"/>
      <protection locked="0"/>
    </xf>
    <xf numFmtId="0" fontId="37" fillId="39" borderId="58" xfId="2" applyFont="1" applyFill="1" applyBorder="1" applyAlignment="1" applyProtection="1">
      <alignment vertical="center"/>
      <protection hidden="1"/>
    </xf>
    <xf numFmtId="0" fontId="2" fillId="11" borderId="24" xfId="21" applyFont="1" applyFill="1" applyBorder="1" applyAlignment="1">
      <alignment horizontal="center" vertical="center"/>
    </xf>
    <xf numFmtId="0" fontId="2" fillId="11" borderId="0" xfId="21" applyFont="1" applyFill="1" applyAlignment="1">
      <alignment horizontal="center" vertical="center"/>
    </xf>
    <xf numFmtId="0" fontId="26" fillId="11" borderId="0" xfId="19" applyFont="1" applyFill="1" applyAlignment="1">
      <alignment horizontal="center" vertical="center"/>
    </xf>
    <xf numFmtId="0" fontId="2" fillId="11" borderId="0" xfId="5" applyFont="1" applyFill="1" applyAlignment="1">
      <alignment horizontal="center" vertical="center"/>
    </xf>
    <xf numFmtId="0" fontId="110" fillId="4" borderId="14" xfId="2" applyFont="1" applyFill="1" applyBorder="1" applyAlignment="1" applyProtection="1">
      <alignment horizontal="right" vertical="center"/>
      <protection locked="0"/>
    </xf>
    <xf numFmtId="0" fontId="45" fillId="4" borderId="14" xfId="0" applyFont="1" applyFill="1" applyBorder="1" applyAlignment="1">
      <alignment horizontal="right" vertical="center"/>
    </xf>
    <xf numFmtId="0" fontId="112" fillId="29" borderId="0" xfId="11" applyFont="1" applyFill="1" applyAlignment="1">
      <alignment horizontal="left" vertical="center"/>
    </xf>
    <xf numFmtId="0" fontId="112" fillId="29" borderId="0" xfId="11" applyFont="1" applyFill="1" applyAlignment="1">
      <alignment horizontal="right" vertical="center"/>
    </xf>
    <xf numFmtId="0" fontId="0" fillId="4" borderId="14" xfId="0" applyFill="1" applyBorder="1" applyAlignment="1">
      <alignment horizontal="left" vertical="center"/>
    </xf>
    <xf numFmtId="0" fontId="31" fillId="11" borderId="103" xfId="11" applyFont="1" applyFill="1" applyBorder="1" applyAlignment="1">
      <alignment horizontal="center" vertical="center"/>
    </xf>
    <xf numFmtId="0" fontId="38" fillId="7" borderId="66" xfId="11" applyFont="1" applyFill="1" applyBorder="1" applyAlignment="1">
      <alignment horizontal="right" vertical="center"/>
    </xf>
    <xf numFmtId="0" fontId="50" fillId="6" borderId="66" xfId="5" applyFont="1" applyFill="1" applyBorder="1" applyAlignment="1">
      <alignment horizontal="right" vertical="center"/>
    </xf>
    <xf numFmtId="0" fontId="51" fillId="6" borderId="66" xfId="0" applyFont="1" applyFill="1" applyBorder="1" applyAlignment="1">
      <alignment horizontal="right" vertical="center"/>
    </xf>
    <xf numFmtId="0" fontId="52" fillId="20" borderId="104" xfId="0" applyFont="1" applyFill="1" applyBorder="1" applyAlignment="1">
      <alignment horizontal="left" vertical="center"/>
    </xf>
    <xf numFmtId="0" fontId="50" fillId="6" borderId="66" xfId="0" applyFont="1" applyFill="1" applyBorder="1" applyAlignment="1">
      <alignment horizontal="left" vertical="center"/>
    </xf>
    <xf numFmtId="0" fontId="71" fillId="38" borderId="65" xfId="5" applyFont="1" applyFill="1" applyBorder="1" applyAlignment="1">
      <alignment horizontal="left" vertical="center"/>
    </xf>
    <xf numFmtId="0" fontId="72" fillId="38" borderId="65" xfId="5" applyFont="1" applyFill="1" applyBorder="1" applyAlignment="1">
      <alignment horizontal="center" vertical="center"/>
    </xf>
    <xf numFmtId="0" fontId="72" fillId="38" borderId="105" xfId="5" applyFont="1" applyFill="1" applyBorder="1" applyAlignment="1">
      <alignment horizontal="center" vertical="center"/>
    </xf>
    <xf numFmtId="0" fontId="22" fillId="39" borderId="106" xfId="11" applyFont="1" applyFill="1" applyBorder="1" applyAlignment="1">
      <alignment horizontal="center" vertical="center"/>
    </xf>
    <xf numFmtId="0" fontId="50" fillId="39" borderId="65" xfId="11" applyFont="1" applyFill="1" applyBorder="1" applyAlignment="1">
      <alignment horizontal="right" vertical="center"/>
    </xf>
    <xf numFmtId="0" fontId="11" fillId="27" borderId="65" xfId="5" applyFont="1" applyFill="1" applyBorder="1" applyAlignment="1">
      <alignment horizontal="center" vertical="center"/>
    </xf>
    <xf numFmtId="0" fontId="71" fillId="38" borderId="65" xfId="5" applyFont="1" applyFill="1" applyBorder="1" applyAlignment="1">
      <alignment horizontal="center" vertical="center"/>
    </xf>
    <xf numFmtId="0" fontId="31" fillId="11" borderId="106" xfId="11" applyFont="1" applyFill="1" applyBorder="1" applyAlignment="1">
      <alignment horizontal="center" vertical="center"/>
    </xf>
    <xf numFmtId="0" fontId="111" fillId="11" borderId="65" xfId="11" applyFont="1" applyFill="1" applyBorder="1" applyAlignment="1">
      <alignment horizontal="left" vertical="center"/>
    </xf>
    <xf numFmtId="0" fontId="111" fillId="11" borderId="65" xfId="11" applyFont="1" applyFill="1" applyBorder="1" applyAlignment="1">
      <alignment horizontal="right" vertical="center"/>
    </xf>
    <xf numFmtId="0" fontId="54" fillId="25" borderId="65" xfId="5" applyFont="1" applyFill="1" applyBorder="1" applyAlignment="1">
      <alignment horizontal="center" vertical="center"/>
    </xf>
    <xf numFmtId="0" fontId="20" fillId="26" borderId="65" xfId="5" applyFont="1" applyFill="1" applyBorder="1" applyAlignment="1">
      <alignment horizontal="center" vertical="center"/>
    </xf>
    <xf numFmtId="0" fontId="54" fillId="25" borderId="105" xfId="5" applyFont="1" applyFill="1" applyBorder="1" applyAlignment="1">
      <alignment horizontal="center" vertical="center"/>
    </xf>
    <xf numFmtId="0" fontId="113" fillId="29" borderId="0" xfId="3" applyFont="1" applyFill="1" applyAlignment="1">
      <alignment horizontal="center" vertical="center"/>
    </xf>
    <xf numFmtId="0" fontId="113" fillId="29" borderId="0" xfId="2" applyFont="1" applyFill="1" applyAlignment="1">
      <alignment horizontal="center" vertical="center"/>
    </xf>
    <xf numFmtId="0" fontId="50" fillId="55" borderId="0" xfId="11" applyFont="1" applyFill="1" applyAlignment="1">
      <alignment horizontal="right" vertical="center"/>
    </xf>
    <xf numFmtId="0" fontId="50" fillId="55" borderId="0" xfId="11" applyFont="1" applyFill="1" applyAlignment="1">
      <alignment horizontal="left" vertical="center"/>
    </xf>
    <xf numFmtId="0" fontId="114" fillId="55" borderId="61" xfId="3" applyFont="1" applyFill="1" applyBorder="1" applyAlignment="1">
      <alignment horizontal="center" vertical="center"/>
    </xf>
    <xf numFmtId="0" fontId="114" fillId="55" borderId="0" xfId="2" applyFont="1" applyFill="1" applyAlignment="1">
      <alignment horizontal="center" vertical="center"/>
    </xf>
    <xf numFmtId="0" fontId="50" fillId="39" borderId="10" xfId="11" applyFont="1" applyFill="1" applyBorder="1" applyAlignment="1">
      <alignment horizontal="right" vertical="center"/>
    </xf>
    <xf numFmtId="0" fontId="112" fillId="11" borderId="8" xfId="6" applyFont="1" applyFill="1" applyBorder="1" applyAlignment="1">
      <alignment horizontal="left" vertical="center"/>
    </xf>
    <xf numFmtId="0" fontId="112" fillId="11" borderId="8" xfId="6" applyFont="1" applyFill="1" applyBorder="1" applyAlignment="1">
      <alignment horizontal="center" vertical="center"/>
    </xf>
    <xf numFmtId="0" fontId="112" fillId="11" borderId="0" xfId="6" applyFont="1" applyFill="1" applyAlignment="1">
      <alignment horizontal="right" vertical="center"/>
    </xf>
    <xf numFmtId="0" fontId="112" fillId="11" borderId="0" xfId="6" applyFont="1" applyFill="1" applyAlignment="1">
      <alignment horizontal="center" vertical="center"/>
    </xf>
    <xf numFmtId="0" fontId="112" fillId="29" borderId="18" xfId="6" applyFont="1" applyFill="1" applyBorder="1" applyAlignment="1">
      <alignment horizontal="right" vertical="center"/>
    </xf>
    <xf numFmtId="0" fontId="112" fillId="29" borderId="28" xfId="6" applyFont="1" applyFill="1" applyBorder="1" applyAlignment="1">
      <alignment horizontal="center" vertical="center"/>
    </xf>
    <xf numFmtId="0" fontId="112" fillId="29" borderId="24" xfId="6" applyFont="1" applyFill="1" applyBorder="1" applyAlignment="1">
      <alignment horizontal="center" vertical="center"/>
    </xf>
    <xf numFmtId="0" fontId="112" fillId="29" borderId="53" xfId="11" applyFont="1" applyFill="1" applyBorder="1" applyAlignment="1">
      <alignment horizontal="right" vertical="center"/>
    </xf>
    <xf numFmtId="0" fontId="1" fillId="0" borderId="0" xfId="5" applyAlignment="1">
      <alignment vertical="center"/>
    </xf>
    <xf numFmtId="0" fontId="1" fillId="0" borderId="0" xfId="5"/>
    <xf numFmtId="0" fontId="9" fillId="5" borderId="0" xfId="5" applyFont="1" applyFill="1" applyAlignment="1">
      <alignment horizontal="center" vertical="center"/>
    </xf>
    <xf numFmtId="0" fontId="11" fillId="6" borderId="0" xfId="2" applyFont="1" applyFill="1" applyAlignment="1">
      <alignment horizontal="center" vertical="center"/>
    </xf>
    <xf numFmtId="0" fontId="45" fillId="4" borderId="0" xfId="0" applyFont="1" applyFill="1" applyAlignment="1">
      <alignment horizontal="left" vertical="center" wrapText="1"/>
    </xf>
    <xf numFmtId="0" fontId="116" fillId="0" borderId="0" xfId="4" applyFont="1" applyAlignment="1">
      <alignment vertical="center"/>
    </xf>
    <xf numFmtId="0" fontId="27" fillId="57" borderId="0" xfId="4" applyFont="1" applyFill="1" applyAlignment="1">
      <alignment vertical="center"/>
    </xf>
    <xf numFmtId="0" fontId="117" fillId="7" borderId="8" xfId="2" applyFont="1" applyFill="1" applyBorder="1" applyAlignment="1" applyProtection="1">
      <alignment horizontal="center" vertical="center" wrapText="1"/>
      <protection hidden="1"/>
    </xf>
    <xf numFmtId="0" fontId="40" fillId="4" borderId="0" xfId="2" applyFont="1" applyFill="1" applyAlignment="1">
      <alignment vertical="center"/>
    </xf>
    <xf numFmtId="0" fontId="1" fillId="0" borderId="0" xfId="7"/>
    <xf numFmtId="0" fontId="11" fillId="0" borderId="0" xfId="5" applyFont="1" applyAlignment="1">
      <alignment horizontal="center" vertical="center"/>
    </xf>
    <xf numFmtId="0" fontId="11" fillId="27" borderId="107" xfId="5" applyFont="1" applyFill="1" applyBorder="1" applyAlignment="1">
      <alignment horizontal="center" vertical="center"/>
    </xf>
    <xf numFmtId="0" fontId="1" fillId="6" borderId="73" xfId="4" applyFont="1" applyFill="1" applyBorder="1"/>
    <xf numFmtId="0" fontId="22" fillId="6" borderId="108" xfId="4" applyFont="1" applyFill="1" applyBorder="1"/>
    <xf numFmtId="0" fontId="22" fillId="6" borderId="72" xfId="1" applyFont="1" applyFill="1" applyBorder="1" applyAlignment="1">
      <alignment horizontal="left" vertical="center"/>
    </xf>
    <xf numFmtId="0" fontId="1" fillId="6" borderId="12" xfId="4" applyFont="1" applyFill="1" applyBorder="1"/>
    <xf numFmtId="0" fontId="1" fillId="6" borderId="0" xfId="4" applyFont="1" applyFill="1"/>
    <xf numFmtId="0" fontId="67" fillId="6" borderId="71" xfId="1" applyFont="1" applyFill="1" applyBorder="1" applyAlignment="1">
      <alignment horizontal="left" vertical="center"/>
    </xf>
    <xf numFmtId="167" fontId="15" fillId="6" borderId="12" xfId="2" applyNumberFormat="1" applyFont="1" applyFill="1" applyBorder="1" applyAlignment="1">
      <alignment horizontal="center" vertical="center"/>
    </xf>
    <xf numFmtId="0" fontId="60" fillId="20" borderId="0" xfId="2" applyFont="1" applyFill="1" applyAlignment="1">
      <alignment horizontal="center" vertical="center"/>
    </xf>
    <xf numFmtId="0" fontId="1" fillId="4" borderId="71" xfId="21" applyFill="1" applyBorder="1" applyAlignment="1">
      <alignment horizontal="left" vertical="center"/>
    </xf>
    <xf numFmtId="0" fontId="1" fillId="4" borderId="71" xfId="5" applyFill="1" applyBorder="1" applyAlignment="1">
      <alignment vertical="center"/>
    </xf>
    <xf numFmtId="171" fontId="68" fillId="20" borderId="12" xfId="2" applyNumberFormat="1" applyFont="1" applyFill="1" applyBorder="1" applyAlignment="1">
      <alignment horizontal="center" vertical="center"/>
    </xf>
    <xf numFmtId="0" fontId="60" fillId="0" borderId="0" xfId="4" applyFont="1" applyAlignment="1">
      <alignment horizontal="right" vertical="center"/>
    </xf>
    <xf numFmtId="0" fontId="1" fillId="0" borderId="71" xfId="4" applyFont="1" applyBorder="1"/>
    <xf numFmtId="0" fontId="62" fillId="11" borderId="10" xfId="2" applyFont="1" applyFill="1" applyBorder="1" applyAlignment="1" applyProtection="1">
      <alignment vertical="center"/>
      <protection hidden="1"/>
    </xf>
    <xf numFmtId="0" fontId="9" fillId="36" borderId="10" xfId="6" applyFont="1" applyFill="1" applyBorder="1" applyAlignment="1">
      <alignment horizontal="center" vertical="center"/>
    </xf>
    <xf numFmtId="0" fontId="22" fillId="6" borderId="73" xfId="4" applyFont="1" applyFill="1" applyBorder="1"/>
    <xf numFmtId="1" fontId="15" fillId="6" borderId="12" xfId="4" applyNumberFormat="1" applyFont="1" applyFill="1" applyBorder="1" applyAlignment="1">
      <alignment horizontal="center" vertical="center"/>
    </xf>
    <xf numFmtId="170" fontId="68" fillId="20" borderId="12" xfId="2" applyNumberFormat="1" applyFont="1" applyFill="1" applyBorder="1" applyAlignment="1">
      <alignment horizontal="center" vertical="center"/>
    </xf>
    <xf numFmtId="0" fontId="50" fillId="4" borderId="109" xfId="5" applyFont="1" applyFill="1" applyBorder="1" applyAlignment="1">
      <alignment horizontal="center" vertical="center"/>
    </xf>
    <xf numFmtId="0" fontId="50" fillId="4" borderId="66" xfId="5" applyFont="1" applyFill="1" applyBorder="1" applyAlignment="1">
      <alignment horizontal="center" vertical="center"/>
    </xf>
    <xf numFmtId="0" fontId="11" fillId="8" borderId="110" xfId="9" applyFont="1" applyFill="1" applyBorder="1" applyAlignment="1">
      <alignment horizontal="left" vertical="center"/>
    </xf>
    <xf numFmtId="0" fontId="46" fillId="4" borderId="12" xfId="9" applyFont="1" applyFill="1" applyBorder="1" applyAlignment="1">
      <alignment vertical="center"/>
    </xf>
    <xf numFmtId="0" fontId="46" fillId="4" borderId="24" xfId="9" applyFont="1" applyFill="1" applyBorder="1" applyAlignment="1">
      <alignment vertical="center"/>
    </xf>
    <xf numFmtId="0" fontId="46" fillId="8" borderId="111" xfId="9" applyFont="1" applyFill="1" applyBorder="1" applyAlignment="1">
      <alignment horizontal="left" vertical="center"/>
    </xf>
    <xf numFmtId="0" fontId="46" fillId="8" borderId="65" xfId="9" applyFont="1" applyFill="1" applyBorder="1" applyAlignment="1">
      <alignment horizontal="left" vertical="center"/>
    </xf>
    <xf numFmtId="0" fontId="3" fillId="9" borderId="0" xfId="4" applyFont="1" applyFill="1"/>
    <xf numFmtId="0" fontId="27" fillId="9" borderId="0" xfId="4" applyFont="1" applyFill="1" applyAlignment="1">
      <alignment vertical="center"/>
    </xf>
    <xf numFmtId="0" fontId="49" fillId="0" borderId="0" xfId="4" applyFont="1" applyAlignment="1">
      <alignment horizontal="center" vertical="center"/>
    </xf>
    <xf numFmtId="0" fontId="103" fillId="4" borderId="15" xfId="13" applyFont="1" applyFill="1" applyBorder="1" applyAlignment="1">
      <alignment horizontal="left" vertical="center"/>
    </xf>
    <xf numFmtId="0" fontId="73" fillId="4" borderId="0" xfId="13" applyFont="1" applyFill="1" applyAlignment="1">
      <alignment horizontal="left" vertical="center"/>
    </xf>
    <xf numFmtId="0" fontId="26" fillId="57" borderId="0" xfId="5" applyFont="1" applyFill="1" applyAlignment="1">
      <alignment horizontal="center" vertical="center"/>
    </xf>
    <xf numFmtId="0" fontId="15" fillId="30" borderId="113" xfId="4" applyFont="1" applyFill="1" applyBorder="1" applyAlignment="1">
      <alignment horizontal="right" vertical="center"/>
    </xf>
    <xf numFmtId="185" fontId="70" fillId="30" borderId="114" xfId="2" applyNumberFormat="1" applyFont="1" applyFill="1" applyBorder="1" applyAlignment="1">
      <alignment horizontal="center" vertical="center"/>
    </xf>
    <xf numFmtId="0" fontId="64" fillId="4" borderId="42" xfId="2" applyFont="1" applyFill="1" applyBorder="1" applyAlignment="1">
      <alignment horizontal="left" vertical="center"/>
    </xf>
    <xf numFmtId="0" fontId="26" fillId="59" borderId="0" xfId="5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3" fillId="9" borderId="0" xfId="0" applyFont="1" applyFill="1"/>
    <xf numFmtId="0" fontId="22" fillId="60" borderId="0" xfId="11" applyFont="1" applyFill="1" applyAlignment="1">
      <alignment horizontal="right" vertical="center"/>
    </xf>
    <xf numFmtId="0" fontId="14" fillId="0" borderId="0" xfId="2" applyFont="1" applyAlignment="1">
      <alignment vertical="center"/>
    </xf>
    <xf numFmtId="0" fontId="3" fillId="13" borderId="16" xfId="11" applyFont="1" applyFill="1" applyBorder="1" applyAlignment="1">
      <alignment horizontal="center" vertical="center"/>
    </xf>
    <xf numFmtId="0" fontId="16" fillId="4" borderId="3" xfId="0" applyFont="1" applyFill="1" applyBorder="1"/>
    <xf numFmtId="0" fontId="83" fillId="4" borderId="115" xfId="2" applyFont="1" applyFill="1" applyBorder="1" applyAlignment="1" applyProtection="1">
      <alignment horizontal="left" vertical="center"/>
      <protection locked="0"/>
    </xf>
    <xf numFmtId="0" fontId="76" fillId="4" borderId="116" xfId="2" applyFont="1" applyFill="1" applyBorder="1" applyAlignment="1" applyProtection="1">
      <alignment horizontal="left" vertical="center"/>
      <protection locked="0"/>
    </xf>
    <xf numFmtId="0" fontId="40" fillId="4" borderId="116" xfId="2" applyFont="1" applyFill="1" applyBorder="1" applyAlignment="1">
      <alignment vertical="center"/>
    </xf>
    <xf numFmtId="0" fontId="14" fillId="4" borderId="117" xfId="2" applyFont="1" applyFill="1" applyBorder="1" applyAlignment="1" applyProtection="1">
      <alignment horizontal="right" vertical="center"/>
      <protection locked="0"/>
    </xf>
    <xf numFmtId="0" fontId="43" fillId="4" borderId="0" xfId="13" applyFont="1" applyFill="1" applyAlignment="1">
      <alignment horizontal="left" vertical="center"/>
    </xf>
    <xf numFmtId="0" fontId="35" fillId="0" borderId="0" xfId="4" applyFont="1" applyAlignment="1">
      <alignment horizontal="center" vertical="center"/>
    </xf>
    <xf numFmtId="0" fontId="50" fillId="55" borderId="61" xfId="11" applyFont="1" applyFill="1" applyBorder="1" applyAlignment="1">
      <alignment horizontal="right" vertical="center"/>
    </xf>
    <xf numFmtId="0" fontId="50" fillId="55" borderId="119" xfId="11" applyFont="1" applyFill="1" applyBorder="1" applyAlignment="1">
      <alignment horizontal="right" vertical="center"/>
    </xf>
    <xf numFmtId="0" fontId="50" fillId="55" borderId="18" xfId="11" applyFont="1" applyFill="1" applyBorder="1" applyAlignment="1">
      <alignment horizontal="right" vertical="center"/>
    </xf>
    <xf numFmtId="0" fontId="112" fillId="29" borderId="61" xfId="11" applyFont="1" applyFill="1" applyBorder="1" applyAlignment="1">
      <alignment horizontal="left" vertical="center"/>
    </xf>
    <xf numFmtId="0" fontId="112" fillId="29" borderId="61" xfId="11" applyFont="1" applyFill="1" applyBorder="1" applyAlignment="1">
      <alignment horizontal="right" vertical="center"/>
    </xf>
    <xf numFmtId="0" fontId="112" fillId="29" borderId="119" xfId="11" applyFont="1" applyFill="1" applyBorder="1" applyAlignment="1">
      <alignment horizontal="right" vertical="center"/>
    </xf>
    <xf numFmtId="0" fontId="112" fillId="29" borderId="18" xfId="11" applyFont="1" applyFill="1" applyBorder="1" applyAlignment="1">
      <alignment horizontal="right" vertical="center"/>
    </xf>
    <xf numFmtId="0" fontId="83" fillId="4" borderId="116" xfId="2" applyFont="1" applyFill="1" applyBorder="1" applyAlignment="1" applyProtection="1">
      <alignment horizontal="left" vertical="center"/>
      <protection locked="0"/>
    </xf>
    <xf numFmtId="0" fontId="32" fillId="6" borderId="0" xfId="0" applyFont="1" applyFill="1" applyAlignment="1">
      <alignment horizontal="center" vertical="center"/>
    </xf>
    <xf numFmtId="188" fontId="32" fillId="6" borderId="0" xfId="0" applyNumberFormat="1" applyFont="1" applyFill="1" applyAlignment="1">
      <alignment horizontal="center" vertical="center"/>
    </xf>
    <xf numFmtId="167" fontId="48" fillId="14" borderId="12" xfId="2" applyNumberFormat="1" applyFont="1" applyFill="1" applyBorder="1" applyAlignment="1" applyProtection="1">
      <alignment horizontal="center" vertical="center"/>
      <protection hidden="1"/>
    </xf>
    <xf numFmtId="189" fontId="32" fillId="6" borderId="0" xfId="0" applyNumberFormat="1" applyFont="1" applyFill="1" applyAlignment="1">
      <alignment horizontal="center" vertical="center"/>
    </xf>
    <xf numFmtId="187" fontId="48" fillId="14" borderId="12" xfId="2" applyNumberFormat="1" applyFont="1" applyFill="1" applyBorder="1" applyAlignment="1" applyProtection="1">
      <alignment horizontal="center" vertical="center"/>
      <protection hidden="1"/>
    </xf>
    <xf numFmtId="190" fontId="48" fillId="14" borderId="12" xfId="2" applyNumberFormat="1" applyFont="1" applyFill="1" applyBorder="1" applyAlignment="1" applyProtection="1">
      <alignment horizontal="center" vertical="center"/>
      <protection hidden="1"/>
    </xf>
    <xf numFmtId="191" fontId="32" fillId="6" borderId="0" xfId="0" applyNumberFormat="1" applyFont="1" applyFill="1" applyAlignment="1">
      <alignment horizontal="center" vertical="center"/>
    </xf>
    <xf numFmtId="192" fontId="48" fillId="14" borderId="12" xfId="2" applyNumberFormat="1" applyFont="1" applyFill="1" applyBorder="1" applyAlignment="1" applyProtection="1">
      <alignment horizontal="center" vertical="center"/>
      <protection hidden="1"/>
    </xf>
    <xf numFmtId="193" fontId="32" fillId="6" borderId="0" xfId="0" applyNumberFormat="1" applyFont="1" applyFill="1" applyAlignment="1">
      <alignment horizontal="center" vertical="center"/>
    </xf>
    <xf numFmtId="194" fontId="48" fillId="14" borderId="12" xfId="2" applyNumberFormat="1" applyFont="1" applyFill="1" applyBorder="1" applyAlignment="1" applyProtection="1">
      <alignment horizontal="center" vertical="center"/>
      <protection hidden="1"/>
    </xf>
    <xf numFmtId="0" fontId="32" fillId="6" borderId="2" xfId="0" applyFont="1" applyFill="1" applyBorder="1" applyAlignment="1">
      <alignment horizontal="center" vertical="center"/>
    </xf>
    <xf numFmtId="0" fontId="11" fillId="6" borderId="4" xfId="2" applyFont="1" applyFill="1" applyBorder="1" applyAlignment="1" applyProtection="1">
      <alignment horizontal="center" vertical="center" textRotation="90"/>
      <protection locked="0"/>
    </xf>
    <xf numFmtId="0" fontId="11" fillId="6" borderId="5" xfId="2" applyFont="1" applyFill="1" applyBorder="1" applyAlignment="1" applyProtection="1">
      <alignment horizontal="center" vertical="center" textRotation="90"/>
      <protection locked="0"/>
    </xf>
    <xf numFmtId="0" fontId="37" fillId="4" borderId="56" xfId="2" applyFont="1" applyFill="1" applyBorder="1" applyAlignment="1" applyProtection="1">
      <alignment vertical="center"/>
      <protection hidden="1"/>
    </xf>
    <xf numFmtId="0" fontId="46" fillId="6" borderId="0" xfId="2" applyFont="1" applyFill="1" applyAlignment="1" applyProtection="1">
      <alignment horizontal="left" vertical="center"/>
      <protection locked="0"/>
    </xf>
    <xf numFmtId="0" fontId="121" fillId="62" borderId="2" xfId="3" applyFont="1" applyFill="1" applyBorder="1" applyAlignment="1">
      <alignment horizontal="center" vertical="center"/>
    </xf>
    <xf numFmtId="0" fontId="121" fillId="63" borderId="2" xfId="3" applyFont="1" applyFill="1" applyBorder="1" applyAlignment="1">
      <alignment horizontal="center" vertical="center"/>
    </xf>
    <xf numFmtId="0" fontId="122" fillId="63" borderId="0" xfId="2" applyFont="1" applyFill="1" applyAlignment="1">
      <alignment horizontal="left" vertical="center"/>
    </xf>
    <xf numFmtId="0" fontId="38" fillId="0" borderId="0" xfId="7" applyFont="1" applyAlignment="1">
      <alignment horizontal="right" vertical="center"/>
    </xf>
    <xf numFmtId="0" fontId="123" fillId="63" borderId="0" xfId="2" applyFont="1" applyFill="1" applyAlignment="1">
      <alignment horizontal="right" vertical="center"/>
    </xf>
    <xf numFmtId="0" fontId="123" fillId="63" borderId="0" xfId="2" applyFont="1" applyFill="1" applyAlignment="1">
      <alignment horizontal="left" vertical="center"/>
    </xf>
    <xf numFmtId="0" fontId="11" fillId="6" borderId="0" xfId="5" applyFont="1" applyFill="1" applyAlignment="1">
      <alignment horizontal="center" vertical="center"/>
    </xf>
    <xf numFmtId="0" fontId="0" fillId="63" borderId="0" xfId="0" applyFill="1" applyAlignment="1">
      <alignment vertical="center"/>
    </xf>
    <xf numFmtId="0" fontId="3" fillId="63" borderId="0" xfId="5" applyFont="1" applyFill="1" applyAlignment="1">
      <alignment horizontal="center" vertical="center"/>
    </xf>
    <xf numFmtId="0" fontId="4" fillId="4" borderId="17" xfId="1" applyFill="1" applyBorder="1" applyAlignment="1">
      <alignment vertical="center"/>
    </xf>
    <xf numFmtId="189" fontId="32" fillId="6" borderId="108" xfId="0" applyNumberFormat="1" applyFont="1" applyFill="1" applyBorder="1" applyAlignment="1">
      <alignment horizontal="center" vertical="center"/>
    </xf>
    <xf numFmtId="187" fontId="48" fillId="14" borderId="73" xfId="2" applyNumberFormat="1" applyFont="1" applyFill="1" applyBorder="1" applyAlignment="1" applyProtection="1">
      <alignment horizontal="center" vertical="center"/>
      <protection hidden="1"/>
    </xf>
    <xf numFmtId="191" fontId="32" fillId="6" borderId="108" xfId="0" applyNumberFormat="1" applyFont="1" applyFill="1" applyBorder="1" applyAlignment="1">
      <alignment horizontal="center" vertical="center"/>
    </xf>
    <xf numFmtId="192" fontId="48" fillId="14" borderId="73" xfId="2" applyNumberFormat="1" applyFont="1" applyFill="1" applyBorder="1" applyAlignment="1" applyProtection="1">
      <alignment horizontal="center" vertical="center"/>
      <protection hidden="1"/>
    </xf>
    <xf numFmtId="1" fontId="10" fillId="18" borderId="124" xfId="2" applyNumberFormat="1" applyFont="1" applyFill="1" applyBorder="1" applyAlignment="1">
      <alignment horizontal="left" vertical="center"/>
    </xf>
    <xf numFmtId="1" fontId="10" fillId="18" borderId="12" xfId="2" applyNumberFormat="1" applyFont="1" applyFill="1" applyBorder="1" applyAlignment="1">
      <alignment horizontal="left" vertical="center"/>
    </xf>
    <xf numFmtId="0" fontId="47" fillId="4" borderId="20" xfId="2" applyFont="1" applyFill="1" applyBorder="1" applyAlignment="1" applyProtection="1">
      <alignment horizontal="center" vertical="center"/>
      <protection hidden="1"/>
    </xf>
    <xf numFmtId="0" fontId="116" fillId="6" borderId="120" xfId="0" applyFont="1" applyFill="1" applyBorder="1" applyAlignment="1">
      <alignment horizontal="centerContinuous" vertical="center"/>
    </xf>
    <xf numFmtId="0" fontId="116" fillId="6" borderId="121" xfId="0" applyFont="1" applyFill="1" applyBorder="1" applyAlignment="1">
      <alignment horizontal="centerContinuous" vertical="center"/>
    </xf>
    <xf numFmtId="0" fontId="116" fillId="6" borderId="122" xfId="0" applyFont="1" applyFill="1" applyBorder="1" applyAlignment="1">
      <alignment horizontal="centerContinuous" vertical="center"/>
    </xf>
    <xf numFmtId="0" fontId="76" fillId="4" borderId="52" xfId="2" applyFont="1" applyFill="1" applyBorder="1" applyAlignment="1" applyProtection="1">
      <alignment horizontal="left" vertical="center"/>
      <protection locked="0"/>
    </xf>
    <xf numFmtId="0" fontId="115" fillId="4" borderId="0" xfId="0" applyFont="1" applyFill="1" applyAlignment="1">
      <alignment horizontal="left" vertical="center"/>
    </xf>
    <xf numFmtId="0" fontId="128" fillId="4" borderId="0" xfId="0" applyFont="1" applyFill="1" applyAlignment="1">
      <alignment vertical="center"/>
    </xf>
    <xf numFmtId="0" fontId="83" fillId="4" borderId="24" xfId="2" applyFont="1" applyFill="1" applyBorder="1" applyAlignment="1" applyProtection="1">
      <alignment horizontal="left" vertical="center"/>
      <protection locked="0"/>
    </xf>
    <xf numFmtId="0" fontId="14" fillId="8" borderId="112" xfId="9" applyFont="1" applyFill="1" applyBorder="1" applyAlignment="1">
      <alignment horizontal="left" vertical="center"/>
    </xf>
    <xf numFmtId="0" fontId="46" fillId="4" borderId="118" xfId="2" applyFont="1" applyFill="1" applyBorder="1" applyAlignment="1" applyProtection="1">
      <alignment horizontal="left" vertical="center"/>
      <protection locked="0"/>
    </xf>
    <xf numFmtId="0" fontId="46" fillId="4" borderId="128" xfId="2" applyFont="1" applyFill="1" applyBorder="1" applyAlignment="1" applyProtection="1">
      <alignment horizontal="left" vertical="center"/>
      <protection locked="0"/>
    </xf>
    <xf numFmtId="0" fontId="46" fillId="4" borderId="127" xfId="2" applyFont="1" applyFill="1" applyBorder="1" applyAlignment="1" applyProtection="1">
      <alignment horizontal="left" vertical="center"/>
      <protection locked="0"/>
    </xf>
    <xf numFmtId="0" fontId="70" fillId="30" borderId="113" xfId="4" applyFont="1" applyFill="1" applyBorder="1" applyAlignment="1">
      <alignment horizontal="right" vertical="center"/>
    </xf>
    <xf numFmtId="165" fontId="63" fillId="30" borderId="0" xfId="2" applyNumberFormat="1" applyFont="1" applyFill="1" applyAlignment="1">
      <alignment horizontal="center" vertical="center"/>
    </xf>
    <xf numFmtId="165" fontId="63" fillId="30" borderId="100" xfId="2" applyNumberFormat="1" applyFont="1" applyFill="1" applyBorder="1" applyAlignment="1">
      <alignment horizontal="center" vertical="center"/>
    </xf>
    <xf numFmtId="0" fontId="9" fillId="30" borderId="10" xfId="6" applyFont="1" applyFill="1" applyBorder="1" applyAlignment="1">
      <alignment horizontal="left" vertical="center"/>
    </xf>
    <xf numFmtId="0" fontId="9" fillId="30" borderId="10" xfId="6" applyFont="1" applyFill="1" applyBorder="1" applyAlignment="1">
      <alignment horizontal="center" vertical="center"/>
    </xf>
    <xf numFmtId="0" fontId="9" fillId="30" borderId="10" xfId="6" applyFont="1" applyFill="1" applyBorder="1" applyAlignment="1">
      <alignment horizontal="right" vertical="center"/>
    </xf>
    <xf numFmtId="0" fontId="62" fillId="30" borderId="10" xfId="2" applyFont="1" applyFill="1" applyBorder="1" applyAlignment="1" applyProtection="1">
      <alignment vertical="center"/>
      <protection hidden="1"/>
    </xf>
    <xf numFmtId="0" fontId="26" fillId="30" borderId="10" xfId="2" applyFont="1" applyFill="1" applyBorder="1" applyAlignment="1" applyProtection="1">
      <alignment vertical="center"/>
      <protection hidden="1"/>
    </xf>
    <xf numFmtId="0" fontId="26" fillId="30" borderId="49" xfId="2" applyFont="1" applyFill="1" applyBorder="1" applyAlignment="1" applyProtection="1">
      <alignment vertical="center"/>
      <protection hidden="1"/>
    </xf>
    <xf numFmtId="0" fontId="0" fillId="30" borderId="13" xfId="0" applyFill="1" applyBorder="1"/>
    <xf numFmtId="0" fontId="0" fillId="16" borderId="0" xfId="0" applyFill="1"/>
    <xf numFmtId="0" fontId="0" fillId="16" borderId="14" xfId="0" applyFill="1" applyBorder="1"/>
    <xf numFmtId="0" fontId="26" fillId="11" borderId="48" xfId="11" applyFont="1" applyFill="1" applyBorder="1" applyAlignment="1">
      <alignment horizontal="center" vertical="center"/>
    </xf>
    <xf numFmtId="0" fontId="6" fillId="36" borderId="10" xfId="6" applyFont="1" applyFill="1" applyBorder="1" applyAlignment="1">
      <alignment horizontal="left" vertical="center"/>
    </xf>
    <xf numFmtId="0" fontId="6" fillId="36" borderId="10" xfId="6" applyFont="1" applyFill="1" applyBorder="1" applyAlignment="1">
      <alignment horizontal="center" vertical="center"/>
    </xf>
    <xf numFmtId="0" fontId="6" fillId="36" borderId="10" xfId="6" applyFont="1" applyFill="1" applyBorder="1" applyAlignment="1">
      <alignment horizontal="right" vertical="center"/>
    </xf>
    <xf numFmtId="0" fontId="0" fillId="30" borderId="48" xfId="0" applyFill="1" applyBorder="1"/>
    <xf numFmtId="0" fontId="129" fillId="16" borderId="0" xfId="11" applyFont="1" applyFill="1" applyAlignment="1">
      <alignment horizontal="left" vertical="center"/>
    </xf>
    <xf numFmtId="0" fontId="129" fillId="16" borderId="0" xfId="11" applyFont="1" applyFill="1" applyAlignment="1">
      <alignment horizontal="right" vertical="center"/>
    </xf>
    <xf numFmtId="0" fontId="129" fillId="16" borderId="18" xfId="11" applyFont="1" applyFill="1" applyBorder="1" applyAlignment="1">
      <alignment horizontal="right" vertical="center"/>
    </xf>
    <xf numFmtId="0" fontId="50" fillId="55" borderId="10" xfId="11" applyFont="1" applyFill="1" applyBorder="1" applyAlignment="1">
      <alignment horizontal="right" vertical="center"/>
    </xf>
    <xf numFmtId="0" fontId="50" fillId="55" borderId="129" xfId="11" applyFont="1" applyFill="1" applyBorder="1" applyAlignment="1">
      <alignment horizontal="right" vertical="center"/>
    </xf>
    <xf numFmtId="0" fontId="29" fillId="0" borderId="0" xfId="4" applyFont="1" applyAlignment="1">
      <alignment vertical="center"/>
    </xf>
    <xf numFmtId="0" fontId="46" fillId="24" borderId="20" xfId="2" applyFont="1" applyFill="1" applyBorder="1" applyAlignment="1" applyProtection="1">
      <alignment horizontal="center" vertical="center"/>
      <protection hidden="1"/>
    </xf>
    <xf numFmtId="165" fontId="14" fillId="64" borderId="0" xfId="2" applyNumberFormat="1" applyFont="1" applyFill="1" applyAlignment="1">
      <alignment horizontal="center" vertical="center"/>
    </xf>
    <xf numFmtId="0" fontId="65" fillId="4" borderId="133" xfId="15" applyFont="1" applyFill="1" applyBorder="1" applyAlignment="1">
      <alignment horizontal="left" vertical="center"/>
    </xf>
    <xf numFmtId="0" fontId="65" fillId="65" borderId="133" xfId="15" applyFont="1" applyFill="1" applyBorder="1" applyAlignment="1">
      <alignment horizontal="left" vertical="center"/>
    </xf>
    <xf numFmtId="0" fontId="79" fillId="6" borderId="28" xfId="2" applyFont="1" applyFill="1" applyBorder="1" applyAlignment="1">
      <alignment horizontal="center" vertical="center"/>
    </xf>
    <xf numFmtId="168" fontId="79" fillId="6" borderId="28" xfId="2" applyNumberFormat="1" applyFont="1" applyFill="1" applyBorder="1" applyAlignment="1">
      <alignment horizontal="center" vertical="center"/>
    </xf>
    <xf numFmtId="0" fontId="79" fillId="6" borderId="119" xfId="2" applyFont="1" applyFill="1" applyBorder="1" applyAlignment="1">
      <alignment horizontal="center" vertical="center"/>
    </xf>
    <xf numFmtId="168" fontId="58" fillId="20" borderId="35" xfId="2" applyNumberFormat="1" applyFont="1" applyFill="1" applyBorder="1" applyAlignment="1">
      <alignment horizontal="center" vertical="center"/>
    </xf>
    <xf numFmtId="0" fontId="65" fillId="65" borderId="134" xfId="15" applyFont="1" applyFill="1" applyBorder="1" applyAlignment="1">
      <alignment horizontal="left" vertical="center"/>
    </xf>
    <xf numFmtId="0" fontId="14" fillId="29" borderId="21" xfId="2" applyFont="1" applyFill="1" applyBorder="1" applyAlignment="1" applyProtection="1">
      <alignment horizontal="center"/>
      <protection locked="0"/>
    </xf>
    <xf numFmtId="0" fontId="47" fillId="21" borderId="135" xfId="2" applyFont="1" applyFill="1" applyBorder="1" applyAlignment="1" applyProtection="1">
      <alignment horizontal="center" vertical="center"/>
      <protection hidden="1"/>
    </xf>
    <xf numFmtId="0" fontId="79" fillId="6" borderId="136" xfId="2" applyFont="1" applyFill="1" applyBorder="1" applyAlignment="1">
      <alignment horizontal="center" vertical="center"/>
    </xf>
    <xf numFmtId="0" fontId="65" fillId="4" borderId="14" xfId="2" applyFont="1" applyFill="1" applyBorder="1" applyAlignment="1" applyProtection="1">
      <alignment horizontal="right" vertical="center"/>
      <protection locked="0"/>
    </xf>
    <xf numFmtId="0" fontId="60" fillId="4" borderId="0" xfId="2" applyFont="1" applyFill="1" applyAlignment="1" applyProtection="1">
      <alignment horizontal="left" vertical="center"/>
      <protection locked="0"/>
    </xf>
    <xf numFmtId="165" fontId="50" fillId="6" borderId="24" xfId="2" applyNumberFormat="1" applyFont="1" applyFill="1" applyBorder="1" applyAlignment="1">
      <alignment horizontal="center" vertical="center"/>
    </xf>
    <xf numFmtId="0" fontId="71" fillId="38" borderId="58" xfId="5" applyFont="1" applyFill="1" applyBorder="1" applyAlignment="1">
      <alignment horizontal="center" vertical="center"/>
    </xf>
    <xf numFmtId="0" fontId="15" fillId="38" borderId="137" xfId="5" applyFont="1" applyFill="1" applyBorder="1" applyAlignment="1">
      <alignment horizontal="left" vertical="center"/>
    </xf>
    <xf numFmtId="0" fontId="46" fillId="4" borderId="53" xfId="13" applyFont="1" applyFill="1" applyBorder="1" applyAlignment="1">
      <alignment horizontal="left" vertical="center"/>
    </xf>
    <xf numFmtId="0" fontId="37" fillId="38" borderId="24" xfId="5" applyFont="1" applyFill="1" applyBorder="1" applyAlignment="1">
      <alignment horizontal="left" vertical="center"/>
    </xf>
    <xf numFmtId="0" fontId="72" fillId="38" borderId="0" xfId="5" applyFont="1" applyFill="1" applyAlignment="1">
      <alignment horizontal="center" vertical="center"/>
    </xf>
    <xf numFmtId="0" fontId="37" fillId="38" borderId="0" xfId="5" applyFont="1" applyFill="1" applyAlignment="1">
      <alignment horizontal="left" vertical="center"/>
    </xf>
    <xf numFmtId="0" fontId="72" fillId="38" borderId="14" xfId="5" applyFont="1" applyFill="1" applyBorder="1" applyAlignment="1">
      <alignment horizontal="center" vertical="center"/>
    </xf>
    <xf numFmtId="186" fontId="46" fillId="0" borderId="52" xfId="2" applyNumberFormat="1" applyFont="1" applyBorder="1" applyAlignment="1">
      <alignment horizontal="center" vertical="center" wrapText="1"/>
    </xf>
    <xf numFmtId="0" fontId="0" fillId="0" borderId="17" xfId="0" applyBorder="1"/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/>
    </xf>
    <xf numFmtId="0" fontId="0" fillId="0" borderId="33" xfId="0" applyBorder="1"/>
    <xf numFmtId="0" fontId="83" fillId="4" borderId="80" xfId="2" applyFont="1" applyFill="1" applyBorder="1" applyAlignment="1" applyProtection="1">
      <alignment horizontal="left" vertical="center"/>
      <protection locked="0"/>
    </xf>
    <xf numFmtId="0" fontId="76" fillId="4" borderId="53" xfId="2" applyFont="1" applyFill="1" applyBorder="1" applyAlignment="1" applyProtection="1">
      <alignment horizontal="left" vertical="center"/>
      <protection locked="0"/>
    </xf>
    <xf numFmtId="0" fontId="40" fillId="4" borderId="53" xfId="2" applyFont="1" applyFill="1" applyBorder="1" applyAlignment="1">
      <alignment vertical="center"/>
    </xf>
    <xf numFmtId="0" fontId="14" fillId="4" borderId="19" xfId="2" applyFont="1" applyFill="1" applyBorder="1" applyAlignment="1" applyProtection="1">
      <alignment horizontal="right" vertical="center"/>
      <protection locked="0"/>
    </xf>
    <xf numFmtId="0" fontId="0" fillId="16" borderId="138" xfId="0" applyFill="1" applyBorder="1"/>
    <xf numFmtId="0" fontId="0" fillId="16" borderId="24" xfId="0" applyFill="1" applyBorder="1"/>
    <xf numFmtId="0" fontId="14" fillId="29" borderId="17" xfId="2" applyFont="1" applyFill="1" applyBorder="1" applyAlignment="1">
      <alignment horizontal="center" vertical="center" wrapText="1"/>
    </xf>
    <xf numFmtId="0" fontId="130" fillId="4" borderId="22" xfId="13" applyFont="1" applyFill="1" applyBorder="1" applyAlignment="1">
      <alignment horizontal="left" vertical="center"/>
    </xf>
    <xf numFmtId="0" fontId="130" fillId="4" borderId="23" xfId="13" applyFont="1" applyFill="1" applyBorder="1" applyAlignment="1">
      <alignment horizontal="left" vertical="center"/>
    </xf>
    <xf numFmtId="0" fontId="14" fillId="4" borderId="0" xfId="13" applyFont="1" applyFill="1" applyAlignment="1">
      <alignment horizontal="left" vertical="center"/>
    </xf>
    <xf numFmtId="0" fontId="14" fillId="4" borderId="14" xfId="13" applyFont="1" applyFill="1" applyBorder="1" applyAlignment="1">
      <alignment horizontal="left" vertical="center"/>
    </xf>
    <xf numFmtId="0" fontId="83" fillId="4" borderId="24" xfId="13" applyFont="1" applyFill="1" applyBorder="1" applyAlignment="1">
      <alignment horizontal="left" vertical="center"/>
    </xf>
    <xf numFmtId="0" fontId="83" fillId="4" borderId="0" xfId="13" applyFont="1" applyFill="1" applyAlignment="1">
      <alignment horizontal="left" vertical="center"/>
    </xf>
    <xf numFmtId="0" fontId="83" fillId="4" borderId="0" xfId="2" applyFont="1" applyFill="1" applyAlignment="1" applyProtection="1">
      <alignment horizontal="left" vertical="center"/>
      <protection locked="0"/>
    </xf>
    <xf numFmtId="0" fontId="83" fillId="4" borderId="17" xfId="2" applyFont="1" applyFill="1" applyBorder="1" applyAlignment="1" applyProtection="1">
      <alignment horizontal="left" vertical="center"/>
      <protection locked="0"/>
    </xf>
    <xf numFmtId="0" fontId="12" fillId="4" borderId="3" xfId="2" applyFont="1" applyFill="1" applyBorder="1" applyAlignment="1" applyProtection="1">
      <alignment vertical="center"/>
      <protection hidden="1"/>
    </xf>
    <xf numFmtId="0" fontId="11" fillId="6" borderId="16" xfId="2" applyFont="1" applyFill="1" applyBorder="1" applyAlignment="1" applyProtection="1">
      <alignment horizontal="center" vertical="center" textRotation="90"/>
      <protection locked="0"/>
    </xf>
    <xf numFmtId="0" fontId="11" fillId="4" borderId="0" xfId="2" applyFont="1" applyFill="1" applyAlignment="1" applyProtection="1">
      <alignment horizontal="center" vertical="center" textRotation="90"/>
      <protection locked="0"/>
    </xf>
    <xf numFmtId="164" fontId="14" fillId="4" borderId="0" xfId="2" applyNumberFormat="1" applyFont="1" applyFill="1" applyAlignment="1" applyProtection="1">
      <alignment horizontal="right" vertical="center"/>
      <protection hidden="1"/>
    </xf>
    <xf numFmtId="0" fontId="37" fillId="4" borderId="0" xfId="2" applyFont="1" applyFill="1" applyAlignment="1" applyProtection="1">
      <alignment horizontal="left" vertical="center"/>
      <protection locked="0"/>
    </xf>
    <xf numFmtId="0" fontId="12" fillId="4" borderId="0" xfId="2" applyFont="1" applyFill="1" applyAlignment="1" applyProtection="1">
      <alignment vertical="center"/>
      <protection hidden="1"/>
    </xf>
    <xf numFmtId="0" fontId="1" fillId="4" borderId="0" xfId="7" applyFill="1" applyAlignment="1">
      <alignment vertical="center"/>
    </xf>
    <xf numFmtId="0" fontId="17" fillId="4" borderId="0" xfId="5" applyFont="1" applyFill="1" applyAlignment="1">
      <alignment vertical="center"/>
    </xf>
    <xf numFmtId="0" fontId="25" fillId="4" borderId="0" xfId="5" applyFont="1" applyFill="1" applyAlignment="1">
      <alignment horizontal="left" vertical="center"/>
    </xf>
    <xf numFmtId="0" fontId="131" fillId="4" borderId="0" xfId="6" applyFont="1" applyFill="1" applyAlignment="1">
      <alignment horizontal="center" vertical="center"/>
    </xf>
    <xf numFmtId="0" fontId="132" fillId="4" borderId="0" xfId="5" applyFont="1" applyFill="1" applyAlignment="1">
      <alignment horizontal="center" vertical="center"/>
    </xf>
    <xf numFmtId="0" fontId="27" fillId="3" borderId="0" xfId="6" applyFont="1" applyFill="1" applyAlignment="1">
      <alignment horizontal="left" vertical="center"/>
    </xf>
    <xf numFmtId="0" fontId="133" fillId="12" borderId="0" xfId="6" applyFont="1" applyFill="1" applyAlignment="1">
      <alignment horizontal="center" vertical="center"/>
    </xf>
    <xf numFmtId="0" fontId="134" fillId="12" borderId="0" xfId="2" applyFont="1" applyFill="1" applyAlignment="1">
      <alignment horizontal="center" vertical="center"/>
    </xf>
    <xf numFmtId="0" fontId="17" fillId="12" borderId="0" xfId="5" applyFont="1" applyFill="1" applyAlignment="1">
      <alignment horizontal="left" vertical="center"/>
    </xf>
    <xf numFmtId="0" fontId="22" fillId="12" borderId="0" xfId="12" applyFont="1" applyFill="1" applyAlignment="1">
      <alignment horizontal="center" vertical="center"/>
    </xf>
    <xf numFmtId="0" fontId="135" fillId="12" borderId="0" xfId="12" applyFont="1" applyFill="1" applyAlignment="1">
      <alignment vertical="center"/>
    </xf>
    <xf numFmtId="0" fontId="1" fillId="12" borderId="0" xfId="5" applyFill="1"/>
    <xf numFmtId="0" fontId="17" fillId="12" borderId="0" xfId="12" applyFont="1" applyFill="1" applyAlignment="1">
      <alignment vertical="center"/>
    </xf>
    <xf numFmtId="0" fontId="136" fillId="12" borderId="0" xfId="12" applyFont="1" applyFill="1" applyAlignment="1">
      <alignment vertical="center"/>
    </xf>
    <xf numFmtId="0" fontId="17" fillId="12" borderId="0" xfId="12" applyFont="1" applyFill="1" applyAlignment="1">
      <alignment horizontal="left" vertical="center"/>
    </xf>
    <xf numFmtId="0" fontId="137" fillId="12" borderId="0" xfId="1" applyFont="1" applyFill="1" applyBorder="1" applyAlignment="1">
      <alignment horizontal="left" vertical="center"/>
    </xf>
    <xf numFmtId="0" fontId="43" fillId="12" borderId="0" xfId="2" applyFont="1" applyFill="1" applyAlignment="1">
      <alignment horizontal="right" vertical="center"/>
    </xf>
    <xf numFmtId="1" fontId="52" fillId="35" borderId="20" xfId="2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Alignment="1">
      <alignment vertical="center"/>
    </xf>
    <xf numFmtId="0" fontId="0" fillId="12" borderId="0" xfId="0" applyFill="1"/>
    <xf numFmtId="0" fontId="15" fillId="12" borderId="0" xfId="12" applyFont="1" applyFill="1" applyAlignment="1">
      <alignment horizontal="left" vertical="center"/>
    </xf>
    <xf numFmtId="0" fontId="22" fillId="12" borderId="0" xfId="12" applyFont="1" applyFill="1" applyAlignment="1">
      <alignment horizontal="left" vertical="center"/>
    </xf>
    <xf numFmtId="0" fontId="10" fillId="3" borderId="10" xfId="6" applyFont="1" applyFill="1" applyBorder="1" applyAlignment="1">
      <alignment horizontal="center" vertical="center"/>
    </xf>
    <xf numFmtId="0" fontId="22" fillId="4" borderId="0" xfId="10" applyFont="1" applyFill="1" applyAlignment="1" applyProtection="1">
      <alignment vertical="center"/>
      <protection locked="0"/>
    </xf>
    <xf numFmtId="0" fontId="124" fillId="4" borderId="16" xfId="2" applyFont="1" applyFill="1" applyBorder="1" applyAlignment="1">
      <alignment horizontal="left" vertical="center"/>
    </xf>
    <xf numFmtId="0" fontId="139" fillId="4" borderId="0" xfId="2" applyFont="1" applyFill="1" applyAlignment="1">
      <alignment horizontal="left" vertical="center"/>
    </xf>
    <xf numFmtId="0" fontId="140" fillId="4" borderId="0" xfId="2" applyFont="1" applyFill="1" applyAlignment="1">
      <alignment horizontal="center" vertical="center"/>
    </xf>
    <xf numFmtId="0" fontId="140" fillId="4" borderId="15" xfId="2" applyFont="1" applyFill="1" applyBorder="1" applyAlignment="1">
      <alignment horizontal="center" vertical="center"/>
    </xf>
    <xf numFmtId="0" fontId="129" fillId="16" borderId="0" xfId="2" applyFont="1" applyFill="1" applyAlignment="1">
      <alignment horizontal="center" vertical="center"/>
    </xf>
    <xf numFmtId="0" fontId="22" fillId="12" borderId="16" xfId="2" applyFont="1" applyFill="1" applyBorder="1" applyAlignment="1">
      <alignment horizontal="center" vertical="center"/>
    </xf>
    <xf numFmtId="0" fontId="22" fillId="12" borderId="0" xfId="2" applyFont="1" applyFill="1" applyAlignment="1">
      <alignment horizontal="center" vertical="center"/>
    </xf>
    <xf numFmtId="0" fontId="22" fillId="12" borderId="15" xfId="2" applyFont="1" applyFill="1" applyBorder="1" applyAlignment="1">
      <alignment horizontal="center" vertical="center"/>
    </xf>
    <xf numFmtId="0" fontId="1" fillId="4" borderId="16" xfId="5" applyFill="1" applyBorder="1"/>
    <xf numFmtId="0" fontId="1" fillId="4" borderId="0" xfId="5" applyFill="1"/>
    <xf numFmtId="0" fontId="1" fillId="4" borderId="15" xfId="5" applyFill="1" applyBorder="1"/>
    <xf numFmtId="0" fontId="141" fillId="4" borderId="16" xfId="2" applyFont="1" applyFill="1" applyBorder="1" applyAlignment="1">
      <alignment horizontal="left" vertical="center"/>
    </xf>
    <xf numFmtId="0" fontId="142" fillId="4" borderId="0" xfId="10" applyFont="1" applyFill="1" applyAlignment="1" applyProtection="1">
      <alignment horizontal="center" vertical="center"/>
      <protection locked="0"/>
    </xf>
    <xf numFmtId="0" fontId="143" fillId="4" borderId="16" xfId="2" applyFont="1" applyFill="1" applyBorder="1" applyAlignment="1">
      <alignment horizontal="left" vertical="center"/>
    </xf>
    <xf numFmtId="0" fontId="14" fillId="29" borderId="139" xfId="2" applyFont="1" applyFill="1" applyBorder="1" applyAlignment="1" applyProtection="1">
      <alignment horizontal="center"/>
      <protection locked="0"/>
    </xf>
    <xf numFmtId="0" fontId="52" fillId="29" borderId="140" xfId="2" applyFont="1" applyFill="1" applyBorder="1" applyAlignment="1" applyProtection="1">
      <alignment horizontal="center"/>
      <protection locked="0"/>
    </xf>
    <xf numFmtId="0" fontId="7" fillId="6" borderId="140" xfId="2" applyFont="1" applyFill="1" applyBorder="1" applyAlignment="1" applyProtection="1">
      <alignment horizontal="center" vertical="center"/>
      <protection hidden="1"/>
    </xf>
    <xf numFmtId="0" fontId="15" fillId="4" borderId="143" xfId="2" applyFont="1" applyFill="1" applyBorder="1" applyAlignment="1">
      <alignment horizontal="center"/>
    </xf>
    <xf numFmtId="0" fontId="144" fillId="4" borderId="16" xfId="2" applyFont="1" applyFill="1" applyBorder="1" applyAlignment="1">
      <alignment horizontal="left" vertical="center"/>
    </xf>
    <xf numFmtId="0" fontId="14" fillId="29" borderId="144" xfId="2" applyFont="1" applyFill="1" applyBorder="1" applyAlignment="1" applyProtection="1">
      <alignment horizontal="center" vertical="center"/>
      <protection hidden="1"/>
    </xf>
    <xf numFmtId="0" fontId="15" fillId="4" borderId="34" xfId="4" applyFont="1" applyFill="1" applyBorder="1" applyAlignment="1">
      <alignment horizontal="center" vertical="center"/>
    </xf>
    <xf numFmtId="166" fontId="57" fillId="32" borderId="145" xfId="2" applyNumberFormat="1" applyFont="1" applyFill="1" applyBorder="1" applyAlignment="1">
      <alignment horizontal="center" vertical="center"/>
    </xf>
    <xf numFmtId="0" fontId="61" fillId="0" borderId="15" xfId="2" applyFont="1" applyBorder="1" applyAlignment="1">
      <alignment horizontal="left" vertical="center"/>
    </xf>
    <xf numFmtId="0" fontId="145" fillId="4" borderId="16" xfId="5" applyFont="1" applyFill="1" applyBorder="1" applyAlignment="1">
      <alignment vertical="center"/>
    </xf>
    <xf numFmtId="0" fontId="146" fillId="4" borderId="0" xfId="5" applyFont="1" applyFill="1" applyAlignment="1">
      <alignment vertical="center"/>
    </xf>
    <xf numFmtId="0" fontId="66" fillId="14" borderId="47" xfId="2" applyFont="1" applyFill="1" applyBorder="1" applyAlignment="1" applyProtection="1">
      <alignment horizontal="center" vertical="center"/>
      <protection hidden="1"/>
    </xf>
    <xf numFmtId="1" fontId="57" fillId="58" borderId="44" xfId="2" applyNumberFormat="1" applyFont="1" applyFill="1" applyBorder="1" applyAlignment="1">
      <alignment horizontal="center" vertical="center"/>
    </xf>
    <xf numFmtId="0" fontId="27" fillId="57" borderId="148" xfId="5" applyFont="1" applyFill="1" applyBorder="1" applyAlignment="1">
      <alignment horizontal="centerContinuous" vertical="center"/>
    </xf>
    <xf numFmtId="0" fontId="27" fillId="57" borderId="119" xfId="5" applyFont="1" applyFill="1" applyBorder="1" applyAlignment="1">
      <alignment horizontal="centerContinuous" vertical="center"/>
    </xf>
    <xf numFmtId="0" fontId="46" fillId="4" borderId="18" xfId="2" applyFont="1" applyFill="1" applyBorder="1" applyAlignment="1" applyProtection="1">
      <alignment horizontal="right" vertical="center"/>
      <protection hidden="1"/>
    </xf>
    <xf numFmtId="0" fontId="46" fillId="4" borderId="24" xfId="2" applyFont="1" applyFill="1" applyBorder="1" applyAlignment="1" applyProtection="1">
      <alignment horizontal="right" vertical="center"/>
      <protection hidden="1"/>
    </xf>
    <xf numFmtId="0" fontId="46" fillId="4" borderId="52" xfId="2" applyFont="1" applyFill="1" applyBorder="1" applyAlignment="1" applyProtection="1">
      <alignment horizontal="right" vertical="center"/>
      <protection hidden="1"/>
    </xf>
    <xf numFmtId="0" fontId="46" fillId="4" borderId="31" xfId="2" applyFont="1" applyFill="1" applyBorder="1" applyAlignment="1" applyProtection="1">
      <alignment horizontal="right" vertical="center"/>
      <protection hidden="1"/>
    </xf>
    <xf numFmtId="0" fontId="46" fillId="4" borderId="16" xfId="2" quotePrefix="1" applyFont="1" applyFill="1" applyBorder="1" applyAlignment="1" applyProtection="1">
      <alignment vertical="center"/>
      <protection hidden="1"/>
    </xf>
    <xf numFmtId="0" fontId="49" fillId="0" borderId="0" xfId="5" applyFont="1" applyAlignment="1">
      <alignment vertical="center"/>
    </xf>
    <xf numFmtId="0" fontId="147" fillId="4" borderId="0" xfId="2" applyFont="1" applyFill="1" applyAlignment="1">
      <alignment horizontal="center" vertical="center"/>
    </xf>
    <xf numFmtId="0" fontId="147" fillId="4" borderId="15" xfId="2" applyFont="1" applyFill="1" applyBorder="1" applyAlignment="1">
      <alignment horizontal="center" vertical="center"/>
    </xf>
    <xf numFmtId="0" fontId="39" fillId="67" borderId="16" xfId="2" applyFont="1" applyFill="1" applyBorder="1" applyAlignment="1" applyProtection="1">
      <alignment horizontal="right" vertical="center"/>
      <protection hidden="1"/>
    </xf>
    <xf numFmtId="0" fontId="148" fillId="4" borderId="0" xfId="2" applyFont="1" applyFill="1" applyAlignment="1">
      <alignment horizontal="left" vertical="center"/>
    </xf>
    <xf numFmtId="0" fontId="148" fillId="4" borderId="16" xfId="2" applyFont="1" applyFill="1" applyBorder="1" applyAlignment="1">
      <alignment horizontal="left" vertical="center"/>
    </xf>
    <xf numFmtId="0" fontId="49" fillId="4" borderId="16" xfId="5" applyFont="1" applyFill="1" applyBorder="1" applyAlignment="1">
      <alignment vertical="center"/>
    </xf>
    <xf numFmtId="0" fontId="145" fillId="4" borderId="0" xfId="11" applyFont="1" applyFill="1" applyAlignment="1">
      <alignment vertical="center"/>
    </xf>
    <xf numFmtId="0" fontId="49" fillId="4" borderId="16" xfId="5" applyFont="1" applyFill="1" applyBorder="1" applyAlignment="1">
      <alignment horizontal="left" vertical="center"/>
    </xf>
    <xf numFmtId="0" fontId="145" fillId="4" borderId="0" xfId="5" applyFont="1" applyFill="1" applyAlignment="1">
      <alignment horizontal="left" vertical="center"/>
    </xf>
    <xf numFmtId="0" fontId="12" fillId="12" borderId="15" xfId="2" applyFont="1" applyFill="1" applyBorder="1" applyAlignment="1">
      <alignment horizontal="center" vertical="center"/>
    </xf>
    <xf numFmtId="0" fontId="124" fillId="4" borderId="0" xfId="2" applyFont="1" applyFill="1" applyAlignment="1" applyProtection="1">
      <alignment vertical="center"/>
      <protection hidden="1"/>
    </xf>
    <xf numFmtId="0" fontId="12" fillId="12" borderId="16" xfId="2" applyFont="1" applyFill="1" applyBorder="1" applyAlignment="1">
      <alignment horizontal="left" vertical="center"/>
    </xf>
    <xf numFmtId="0" fontId="1" fillId="4" borderId="16" xfId="5" applyFill="1" applyBorder="1" applyAlignment="1">
      <alignment vertical="center"/>
    </xf>
    <xf numFmtId="0" fontId="1" fillId="4" borderId="15" xfId="5" applyFill="1" applyBorder="1" applyAlignment="1">
      <alignment vertical="center"/>
    </xf>
    <xf numFmtId="0" fontId="26" fillId="10" borderId="149" xfId="2" applyFont="1" applyFill="1" applyBorder="1" applyAlignment="1" applyProtection="1">
      <alignment horizontal="center" vertical="center" textRotation="90"/>
      <protection locked="0"/>
    </xf>
    <xf numFmtId="0" fontId="9" fillId="60" borderId="8" xfId="6" applyFont="1" applyFill="1" applyBorder="1" applyAlignment="1">
      <alignment horizontal="left" vertical="center"/>
    </xf>
    <xf numFmtId="0" fontId="9" fillId="60" borderId="8" xfId="6" applyFont="1" applyFill="1" applyBorder="1" applyAlignment="1">
      <alignment horizontal="center" vertical="center"/>
    </xf>
    <xf numFmtId="0" fontId="31" fillId="60" borderId="16" xfId="11" applyFont="1" applyFill="1" applyBorder="1" applyAlignment="1">
      <alignment horizontal="center" vertical="center"/>
    </xf>
    <xf numFmtId="0" fontId="22" fillId="4" borderId="15" xfId="13" applyFont="1" applyFill="1" applyBorder="1" applyAlignment="1">
      <alignment horizontal="center" vertical="center"/>
    </xf>
    <xf numFmtId="0" fontId="25" fillId="26" borderId="0" xfId="5" applyFont="1" applyFill="1" applyAlignment="1">
      <alignment horizontal="center" vertical="center"/>
    </xf>
    <xf numFmtId="0" fontId="30" fillId="4" borderId="15" xfId="13" applyFont="1" applyFill="1" applyBorder="1" applyAlignment="1">
      <alignment vertical="center"/>
    </xf>
    <xf numFmtId="0" fontId="149" fillId="4" borderId="15" xfId="4" applyFont="1" applyFill="1" applyBorder="1" applyAlignment="1">
      <alignment vertical="center"/>
    </xf>
    <xf numFmtId="0" fontId="48" fillId="4" borderId="0" xfId="0" applyFont="1" applyFill="1" applyAlignment="1">
      <alignment horizontal="left" vertical="center"/>
    </xf>
    <xf numFmtId="0" fontId="149" fillId="4" borderId="15" xfId="4" applyFont="1" applyFill="1" applyBorder="1" applyAlignment="1">
      <alignment vertical="top"/>
    </xf>
    <xf numFmtId="0" fontId="12" fillId="12" borderId="16" xfId="2" applyFont="1" applyFill="1" applyBorder="1" applyAlignment="1">
      <alignment vertical="center"/>
    </xf>
    <xf numFmtId="0" fontId="29" fillId="12" borderId="0" xfId="5" applyFont="1" applyFill="1" applyAlignment="1">
      <alignment horizontal="right" vertical="center"/>
    </xf>
    <xf numFmtId="0" fontId="17" fillId="60" borderId="0" xfId="2" applyFont="1" applyFill="1" applyAlignment="1">
      <alignment horizontal="left" vertical="center"/>
    </xf>
    <xf numFmtId="0" fontId="34" fillId="16" borderId="0" xfId="13" applyFont="1" applyFill="1" applyAlignment="1">
      <alignment horizontal="left" vertical="center"/>
    </xf>
    <xf numFmtId="1" fontId="11" fillId="4" borderId="0" xfId="2" applyNumberFormat="1" applyFont="1" applyFill="1" applyAlignment="1" applyProtection="1">
      <alignment horizontal="left" vertical="center"/>
      <protection hidden="1"/>
    </xf>
    <xf numFmtId="0" fontId="41" fillId="20" borderId="0" xfId="2" applyFont="1" applyFill="1" applyAlignment="1">
      <alignment horizontal="left" vertical="center"/>
    </xf>
    <xf numFmtId="0" fontId="65" fillId="22" borderId="16" xfId="17" applyFont="1" applyFill="1" applyBorder="1" applyAlignment="1">
      <alignment horizontal="center" vertical="center"/>
    </xf>
    <xf numFmtId="0" fontId="41" fillId="4" borderId="0" xfId="2" applyFont="1" applyFill="1" applyAlignment="1">
      <alignment horizontal="left" vertical="center"/>
    </xf>
    <xf numFmtId="0" fontId="51" fillId="6" borderId="150" xfId="0" applyFont="1" applyFill="1" applyBorder="1" applyAlignment="1">
      <alignment horizontal="right" vertical="center"/>
    </xf>
    <xf numFmtId="0" fontId="51" fillId="6" borderId="151" xfId="0" applyFont="1" applyFill="1" applyBorder="1" applyAlignment="1">
      <alignment horizontal="right" vertical="center"/>
    </xf>
    <xf numFmtId="0" fontId="37" fillId="6" borderId="151" xfId="0" applyFont="1" applyFill="1" applyBorder="1" applyAlignment="1">
      <alignment horizontal="right" vertical="center"/>
    </xf>
    <xf numFmtId="0" fontId="73" fillId="4" borderId="151" xfId="0" applyFont="1" applyFill="1" applyBorder="1" applyAlignment="1">
      <alignment horizontal="left" vertical="center"/>
    </xf>
    <xf numFmtId="0" fontId="40" fillId="20" borderId="151" xfId="0" applyFont="1" applyFill="1" applyBorder="1" applyAlignment="1">
      <alignment vertical="center"/>
    </xf>
    <xf numFmtId="0" fontId="40" fillId="20" borderId="152" xfId="0" applyFont="1" applyFill="1" applyBorder="1" applyAlignment="1">
      <alignment horizontal="right" vertical="center"/>
    </xf>
    <xf numFmtId="0" fontId="49" fillId="4" borderId="16" xfId="18" applyFont="1" applyFill="1" applyBorder="1" applyAlignment="1">
      <alignment vertical="center"/>
    </xf>
    <xf numFmtId="0" fontId="49" fillId="4" borderId="0" xfId="18" applyFont="1" applyFill="1" applyAlignment="1">
      <alignment vertical="center"/>
    </xf>
    <xf numFmtId="0" fontId="22" fillId="12" borderId="0" xfId="2" applyFont="1" applyFill="1" applyAlignment="1">
      <alignment vertical="center"/>
    </xf>
    <xf numFmtId="0" fontId="69" fillId="4" borderId="16" xfId="2" applyFont="1" applyFill="1" applyBorder="1" applyAlignment="1">
      <alignment horizontal="left" vertical="center"/>
    </xf>
    <xf numFmtId="0" fontId="49" fillId="4" borderId="0" xfId="5" applyFont="1" applyFill="1" applyAlignment="1">
      <alignment vertical="center"/>
    </xf>
    <xf numFmtId="0" fontId="150" fillId="12" borderId="16" xfId="2" applyFont="1" applyFill="1" applyBorder="1" applyAlignment="1">
      <alignment horizontal="left" vertical="center"/>
    </xf>
    <xf numFmtId="0" fontId="30" fillId="68" borderId="16" xfId="17" applyFont="1" applyFill="1" applyBorder="1" applyAlignment="1">
      <alignment horizontal="center" vertical="center"/>
    </xf>
    <xf numFmtId="0" fontId="37" fillId="66" borderId="16" xfId="6" applyFont="1" applyFill="1" applyBorder="1" applyAlignment="1">
      <alignment vertical="center"/>
    </xf>
    <xf numFmtId="0" fontId="37" fillId="66" borderId="0" xfId="6" applyFont="1" applyFill="1" applyAlignment="1">
      <alignment vertical="center"/>
    </xf>
    <xf numFmtId="0" fontId="37" fillId="66" borderId="0" xfId="6" applyFont="1" applyFill="1" applyAlignment="1">
      <alignment horizontal="center" vertical="center"/>
    </xf>
    <xf numFmtId="0" fontId="37" fillId="66" borderId="15" xfId="6" applyFont="1" applyFill="1" applyBorder="1" applyAlignment="1">
      <alignment vertical="center"/>
    </xf>
    <xf numFmtId="0" fontId="0" fillId="4" borderId="16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14" fillId="29" borderId="153" xfId="2" applyFont="1" applyFill="1" applyBorder="1" applyAlignment="1" applyProtection="1">
      <alignment horizontal="center"/>
      <protection locked="0"/>
    </xf>
    <xf numFmtId="0" fontId="52" fillId="29" borderId="1" xfId="2" applyFont="1" applyFill="1" applyBorder="1" applyAlignment="1" applyProtection="1">
      <alignment horizontal="center"/>
      <protection locked="0"/>
    </xf>
    <xf numFmtId="0" fontId="7" fillId="6" borderId="61" xfId="2" applyFont="1" applyFill="1" applyBorder="1" applyAlignment="1" applyProtection="1">
      <alignment horizontal="center" vertical="center"/>
      <protection hidden="1"/>
    </xf>
    <xf numFmtId="0" fontId="14" fillId="29" borderId="1" xfId="2" applyFont="1" applyFill="1" applyBorder="1" applyAlignment="1">
      <alignment horizontal="center" vertical="center" wrapText="1"/>
    </xf>
    <xf numFmtId="0" fontId="15" fillId="4" borderId="154" xfId="2" applyFont="1" applyFill="1" applyBorder="1" applyAlignment="1">
      <alignment horizontal="center"/>
    </xf>
    <xf numFmtId="0" fontId="43" fillId="4" borderId="16" xfId="13" applyFont="1" applyFill="1" applyBorder="1" applyAlignment="1">
      <alignment horizontal="right" vertical="center"/>
    </xf>
    <xf numFmtId="0" fontId="151" fillId="21" borderId="0" xfId="2" applyFont="1" applyFill="1" applyAlignment="1" applyProtection="1">
      <alignment vertical="center"/>
      <protection hidden="1"/>
    </xf>
    <xf numFmtId="0" fontId="15" fillId="4" borderId="155" xfId="4" applyFont="1" applyFill="1" applyBorder="1" applyAlignment="1">
      <alignment horizontal="center" vertical="center"/>
    </xf>
    <xf numFmtId="1" fontId="57" fillId="32" borderId="145" xfId="2" applyNumberFormat="1" applyFont="1" applyFill="1" applyBorder="1" applyAlignment="1">
      <alignment horizontal="center" vertical="center"/>
    </xf>
    <xf numFmtId="0" fontId="10" fillId="6" borderId="156" xfId="15" applyFont="1" applyFill="1" applyBorder="1" applyAlignment="1">
      <alignment horizontal="center" vertical="center"/>
    </xf>
    <xf numFmtId="166" fontId="60" fillId="20" borderId="35" xfId="2" applyNumberFormat="1" applyFont="1" applyFill="1" applyBorder="1" applyAlignment="1">
      <alignment horizontal="center" vertical="center"/>
    </xf>
    <xf numFmtId="0" fontId="52" fillId="4" borderId="157" xfId="4" applyFont="1" applyFill="1" applyBorder="1" applyAlignment="1">
      <alignment horizontal="left" vertical="center"/>
    </xf>
    <xf numFmtId="0" fontId="30" fillId="4" borderId="16" xfId="5" applyFont="1" applyFill="1" applyBorder="1" applyAlignment="1">
      <alignment vertical="center"/>
    </xf>
    <xf numFmtId="0" fontId="10" fillId="6" borderId="158" xfId="15" applyFont="1" applyFill="1" applyBorder="1" applyAlignment="1">
      <alignment horizontal="center" vertical="center"/>
    </xf>
    <xf numFmtId="0" fontId="0" fillId="4" borderId="0" xfId="0" applyFill="1" applyAlignment="1">
      <alignment vertical="top"/>
    </xf>
    <xf numFmtId="0" fontId="48" fillId="4" borderId="16" xfId="18" applyFont="1" applyFill="1" applyBorder="1" applyAlignment="1">
      <alignment vertical="center"/>
    </xf>
    <xf numFmtId="0" fontId="145" fillId="4" borderId="0" xfId="5" applyFont="1" applyFill="1" applyAlignment="1">
      <alignment vertical="center"/>
    </xf>
    <xf numFmtId="0" fontId="29" fillId="4" borderId="159" xfId="0" applyFont="1" applyFill="1" applyBorder="1" applyAlignment="1">
      <alignment vertical="center"/>
    </xf>
    <xf numFmtId="0" fontId="29" fillId="4" borderId="160" xfId="0" applyFont="1" applyFill="1" applyBorder="1" applyAlignment="1">
      <alignment vertical="center"/>
    </xf>
    <xf numFmtId="0" fontId="35" fillId="4" borderId="16" xfId="18" applyFont="1" applyFill="1" applyBorder="1" applyAlignment="1">
      <alignment vertical="center"/>
    </xf>
    <xf numFmtId="0" fontId="15" fillId="4" borderId="161" xfId="2" applyFont="1" applyFill="1" applyBorder="1" applyAlignment="1">
      <alignment horizontal="center"/>
    </xf>
    <xf numFmtId="0" fontId="152" fillId="6" borderId="162" xfId="2" applyFont="1" applyFill="1" applyBorder="1" applyAlignment="1">
      <alignment horizontal="center" vertical="center" wrapText="1"/>
    </xf>
    <xf numFmtId="0" fontId="11" fillId="27" borderId="163" xfId="5" applyFont="1" applyFill="1" applyBorder="1" applyAlignment="1">
      <alignment horizontal="center" vertical="center"/>
    </xf>
    <xf numFmtId="0" fontId="48" fillId="4" borderId="16" xfId="2" applyFont="1" applyFill="1" applyBorder="1" applyAlignment="1">
      <alignment horizontal="right" vertical="center"/>
    </xf>
    <xf numFmtId="0" fontId="15" fillId="4" borderId="31" xfId="4" applyFont="1" applyFill="1" applyBorder="1" applyAlignment="1">
      <alignment horizontal="center" vertical="center"/>
    </xf>
    <xf numFmtId="0" fontId="152" fillId="6" borderId="52" xfId="2" applyFont="1" applyFill="1" applyBorder="1" applyAlignment="1">
      <alignment horizontal="center" vertical="center" wrapText="1"/>
    </xf>
    <xf numFmtId="0" fontId="14" fillId="0" borderId="0" xfId="5" applyFont="1" applyAlignment="1">
      <alignment horizontal="center" vertical="center"/>
    </xf>
    <xf numFmtId="1" fontId="48" fillId="17" borderId="16" xfId="2" applyNumberFormat="1" applyFont="1" applyFill="1" applyBorder="1" applyAlignment="1" applyProtection="1">
      <alignment horizontal="center" vertical="center"/>
      <protection hidden="1"/>
    </xf>
    <xf numFmtId="1" fontId="46" fillId="4" borderId="0" xfId="2" applyNumberFormat="1" applyFont="1" applyFill="1" applyAlignment="1" applyProtection="1">
      <alignment vertical="center" wrapText="1"/>
      <protection hidden="1"/>
    </xf>
    <xf numFmtId="0" fontId="30" fillId="4" borderId="15" xfId="2" applyFont="1" applyFill="1" applyBorder="1" applyAlignment="1">
      <alignment vertical="center"/>
    </xf>
    <xf numFmtId="1" fontId="58" fillId="20" borderId="145" xfId="2" applyNumberFormat="1" applyFont="1" applyFill="1" applyBorder="1" applyAlignment="1">
      <alignment horizontal="center" vertical="center"/>
    </xf>
    <xf numFmtId="0" fontId="153" fillId="4" borderId="164" xfId="4" applyFont="1" applyFill="1" applyBorder="1" applyAlignment="1">
      <alignment horizontal="left" vertical="center"/>
    </xf>
    <xf numFmtId="0" fontId="22" fillId="6" borderId="28" xfId="2" applyFont="1" applyFill="1" applyBorder="1" applyAlignment="1">
      <alignment horizontal="left" vertical="center"/>
    </xf>
    <xf numFmtId="168" fontId="58" fillId="20" borderId="145" xfId="2" applyNumberFormat="1" applyFont="1" applyFill="1" applyBorder="1" applyAlignment="1">
      <alignment horizontal="center" vertical="center"/>
    </xf>
    <xf numFmtId="0" fontId="47" fillId="28" borderId="20" xfId="2" applyFont="1" applyFill="1" applyBorder="1" applyAlignment="1" applyProtection="1">
      <alignment horizontal="center" vertical="center"/>
      <protection hidden="1"/>
    </xf>
    <xf numFmtId="0" fontId="30" fillId="4" borderId="16" xfId="2" applyFont="1" applyFill="1" applyBorder="1" applyAlignment="1">
      <alignment vertical="center"/>
    </xf>
    <xf numFmtId="0" fontId="50" fillId="0" borderId="0" xfId="2" applyFont="1" applyAlignment="1">
      <alignment horizontal="center" vertical="center"/>
    </xf>
    <xf numFmtId="0" fontId="46" fillId="28" borderId="20" xfId="2" applyFont="1" applyFill="1" applyBorder="1" applyAlignment="1" applyProtection="1">
      <alignment horizontal="center" vertical="center"/>
      <protection hidden="1"/>
    </xf>
    <xf numFmtId="166" fontId="25" fillId="4" borderId="16" xfId="2" applyNumberFormat="1" applyFont="1" applyFill="1" applyBorder="1" applyAlignment="1" applyProtection="1">
      <alignment vertical="center"/>
      <protection hidden="1"/>
    </xf>
    <xf numFmtId="0" fontId="17" fillId="4" borderId="0" xfId="2" applyFont="1" applyFill="1" applyAlignment="1">
      <alignment horizontal="left" vertical="center"/>
    </xf>
    <xf numFmtId="166" fontId="58" fillId="20" borderId="145" xfId="2" applyNumberFormat="1" applyFont="1" applyFill="1" applyBorder="1" applyAlignment="1">
      <alignment horizontal="center" vertical="center"/>
    </xf>
    <xf numFmtId="0" fontId="0" fillId="0" borderId="16" xfId="0" applyBorder="1"/>
    <xf numFmtId="0" fontId="66" fillId="14" borderId="64" xfId="2" applyFont="1" applyFill="1" applyBorder="1" applyAlignment="1" applyProtection="1">
      <alignment horizontal="center" vertical="center"/>
      <protection hidden="1"/>
    </xf>
    <xf numFmtId="1" fontId="22" fillId="69" borderId="165" xfId="2" applyNumberFormat="1" applyFont="1" applyFill="1" applyBorder="1" applyAlignment="1">
      <alignment horizontal="center" vertical="center"/>
    </xf>
    <xf numFmtId="1" fontId="10" fillId="69" borderId="166" xfId="2" applyNumberFormat="1" applyFont="1" applyFill="1" applyBorder="1" applyAlignment="1">
      <alignment horizontal="left" vertical="center"/>
    </xf>
    <xf numFmtId="0" fontId="29" fillId="4" borderId="0" xfId="5" applyFont="1" applyFill="1" applyAlignment="1">
      <alignment vertical="center"/>
    </xf>
    <xf numFmtId="0" fontId="1" fillId="6" borderId="16" xfId="5" applyFill="1" applyBorder="1" applyAlignment="1">
      <alignment horizontal="center" vertical="center"/>
    </xf>
    <xf numFmtId="0" fontId="1" fillId="6" borderId="0" xfId="5" applyFill="1" applyAlignment="1">
      <alignment horizontal="center" vertical="center"/>
    </xf>
    <xf numFmtId="1" fontId="22" fillId="40" borderId="40" xfId="2" applyNumberFormat="1" applyFont="1" applyFill="1" applyBorder="1" applyAlignment="1">
      <alignment horizontal="left" vertical="center"/>
    </xf>
    <xf numFmtId="1" fontId="10" fillId="40" borderId="167" xfId="2" applyNumberFormat="1" applyFont="1" applyFill="1" applyBorder="1" applyAlignment="1">
      <alignment horizontal="left" vertical="center"/>
    </xf>
    <xf numFmtId="0" fontId="46" fillId="28" borderId="168" xfId="2" applyFont="1" applyFill="1" applyBorder="1" applyAlignment="1" applyProtection="1">
      <alignment horizontal="center" vertical="center"/>
      <protection hidden="1"/>
    </xf>
    <xf numFmtId="1" fontId="10" fillId="69" borderId="169" xfId="2" applyNumberFormat="1" applyFont="1" applyFill="1" applyBorder="1" applyAlignment="1">
      <alignment horizontal="left" vertical="center"/>
    </xf>
    <xf numFmtId="0" fontId="29" fillId="0" borderId="0" xfId="5" applyFont="1" applyAlignment="1">
      <alignment vertical="center"/>
    </xf>
    <xf numFmtId="0" fontId="14" fillId="4" borderId="0" xfId="2" applyFont="1" applyFill="1" applyAlignment="1">
      <alignment vertical="center" wrapText="1"/>
    </xf>
    <xf numFmtId="0" fontId="49" fillId="4" borderId="16" xfId="5" applyFont="1" applyFill="1" applyBorder="1"/>
    <xf numFmtId="0" fontId="49" fillId="4" borderId="0" xfId="5" applyFont="1" applyFill="1"/>
    <xf numFmtId="0" fontId="14" fillId="29" borderId="16" xfId="2" applyFont="1" applyFill="1" applyBorder="1" applyAlignment="1" applyProtection="1">
      <alignment horizontal="center" vertical="center"/>
      <protection hidden="1"/>
    </xf>
    <xf numFmtId="0" fontId="14" fillId="29" borderId="0" xfId="14" applyFont="1" applyFill="1" applyAlignment="1">
      <alignment horizontal="center" vertical="center"/>
    </xf>
    <xf numFmtId="1" fontId="57" fillId="32" borderId="170" xfId="2" applyNumberFormat="1" applyFont="1" applyFill="1" applyBorder="1" applyAlignment="1">
      <alignment horizontal="center" vertical="center"/>
    </xf>
    <xf numFmtId="1" fontId="57" fillId="20" borderId="171" xfId="2" applyNumberFormat="1" applyFont="1" applyFill="1" applyBorder="1" applyAlignment="1">
      <alignment horizontal="center" vertical="center"/>
    </xf>
    <xf numFmtId="0" fontId="10" fillId="6" borderId="41" xfId="15" applyFont="1" applyFill="1" applyBorder="1" applyAlignment="1">
      <alignment horizontal="center" vertical="center"/>
    </xf>
    <xf numFmtId="1" fontId="58" fillId="20" borderId="40" xfId="2" applyNumberFormat="1" applyFont="1" applyFill="1" applyBorder="1" applyAlignment="1">
      <alignment horizontal="center" vertical="center"/>
    </xf>
    <xf numFmtId="0" fontId="47" fillId="22" borderId="67" xfId="2" applyFont="1" applyFill="1" applyBorder="1" applyAlignment="1" applyProtection="1">
      <alignment horizontal="center" vertical="center"/>
      <protection hidden="1"/>
    </xf>
    <xf numFmtId="0" fontId="46" fillId="28" borderId="67" xfId="2" applyFont="1" applyFill="1" applyBorder="1" applyAlignment="1" applyProtection="1">
      <alignment horizontal="center" vertical="center"/>
      <protection hidden="1"/>
    </xf>
    <xf numFmtId="2" fontId="57" fillId="32" borderId="170" xfId="2" applyNumberFormat="1" applyFont="1" applyFill="1" applyBorder="1" applyAlignment="1">
      <alignment horizontal="center" vertical="center"/>
    </xf>
    <xf numFmtId="0" fontId="46" fillId="24" borderId="172" xfId="2" applyFont="1" applyFill="1" applyBorder="1" applyAlignment="1" applyProtection="1">
      <alignment horizontal="center" vertical="center"/>
      <protection hidden="1"/>
    </xf>
    <xf numFmtId="0" fontId="66" fillId="14" borderId="172" xfId="2" applyFont="1" applyFill="1" applyBorder="1" applyAlignment="1" applyProtection="1">
      <alignment horizontal="center" vertical="center"/>
      <protection hidden="1"/>
    </xf>
    <xf numFmtId="0" fontId="129" fillId="4" borderId="0" xfId="6" applyFont="1" applyFill="1" applyAlignment="1">
      <alignment horizontal="center" vertical="center"/>
    </xf>
    <xf numFmtId="0" fontId="129" fillId="4" borderId="15" xfId="6" applyFont="1" applyFill="1" applyBorder="1" applyAlignment="1">
      <alignment horizontal="center" vertical="center"/>
    </xf>
    <xf numFmtId="0" fontId="59" fillId="4" borderId="172" xfId="2" applyFont="1" applyFill="1" applyBorder="1" applyAlignment="1" applyProtection="1">
      <alignment vertical="center"/>
      <protection hidden="1"/>
    </xf>
    <xf numFmtId="1" fontId="57" fillId="20" borderId="173" xfId="2" applyNumberFormat="1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vertical="center"/>
    </xf>
    <xf numFmtId="0" fontId="0" fillId="4" borderId="16" xfId="0" applyFill="1" applyBorder="1"/>
    <xf numFmtId="0" fontId="65" fillId="4" borderId="0" xfId="2" applyFont="1" applyFill="1" applyAlignment="1" applyProtection="1">
      <alignment horizontal="left" vertical="center"/>
      <protection locked="0"/>
    </xf>
    <xf numFmtId="0" fontId="37" fillId="4" borderId="16" xfId="2" quotePrefix="1" applyFont="1" applyFill="1" applyBorder="1" applyAlignment="1" applyProtection="1">
      <alignment vertical="center"/>
      <protection hidden="1"/>
    </xf>
    <xf numFmtId="1" fontId="57" fillId="58" borderId="174" xfId="2" applyNumberFormat="1" applyFont="1" applyFill="1" applyBorder="1" applyAlignment="1">
      <alignment horizontal="left" vertical="center"/>
    </xf>
    <xf numFmtId="0" fontId="1" fillId="0" borderId="16" xfId="5" applyBorder="1"/>
    <xf numFmtId="0" fontId="46" fillId="4" borderId="16" xfId="14" applyFont="1" applyFill="1" applyBorder="1" applyAlignment="1">
      <alignment horizontal="right" vertical="center"/>
    </xf>
    <xf numFmtId="0" fontId="40" fillId="4" borderId="0" xfId="5" applyFont="1" applyFill="1"/>
    <xf numFmtId="0" fontId="46" fillId="41" borderId="16" xfId="22" applyFont="1" applyFill="1" applyBorder="1" applyAlignment="1" applyProtection="1">
      <alignment horizontal="left" vertical="center"/>
      <protection locked="0"/>
    </xf>
    <xf numFmtId="0" fontId="37" fillId="4" borderId="16" xfId="2" applyFont="1" applyFill="1" applyBorder="1" applyAlignment="1" applyProtection="1">
      <alignment vertical="center"/>
      <protection hidden="1"/>
    </xf>
    <xf numFmtId="0" fontId="1" fillId="6" borderId="24" xfId="5" applyFill="1" applyBorder="1" applyAlignment="1">
      <alignment horizontal="center" vertical="center"/>
    </xf>
    <xf numFmtId="0" fontId="46" fillId="28" borderId="47" xfId="2" applyFont="1" applyFill="1" applyBorder="1" applyAlignment="1" applyProtection="1">
      <alignment horizontal="center" vertical="center"/>
      <protection hidden="1"/>
    </xf>
    <xf numFmtId="0" fontId="46" fillId="24" borderId="64" xfId="2" applyFont="1" applyFill="1" applyBorder="1" applyAlignment="1" applyProtection="1">
      <alignment horizontal="center" vertical="center"/>
      <protection hidden="1"/>
    </xf>
    <xf numFmtId="0" fontId="1" fillId="4" borderId="24" xfId="5" applyFill="1" applyBorder="1" applyAlignment="1">
      <alignment vertical="center"/>
    </xf>
    <xf numFmtId="0" fontId="46" fillId="4" borderId="24" xfId="2" quotePrefix="1" applyFont="1" applyFill="1" applyBorder="1" applyAlignment="1" applyProtection="1">
      <alignment vertical="center"/>
      <protection hidden="1"/>
    </xf>
    <xf numFmtId="0" fontId="49" fillId="4" borderId="0" xfId="5" applyFont="1" applyFill="1" applyAlignment="1">
      <alignment horizontal="left" vertical="center"/>
    </xf>
    <xf numFmtId="0" fontId="62" fillId="3" borderId="177" xfId="6" applyFont="1" applyFill="1" applyBorder="1" applyAlignment="1">
      <alignment horizontal="center" vertical="center"/>
    </xf>
    <xf numFmtId="0" fontId="155" fillId="16" borderId="0" xfId="2" applyFont="1" applyFill="1" applyAlignment="1">
      <alignment horizontal="left" vertical="center"/>
    </xf>
    <xf numFmtId="0" fontId="11" fillId="6" borderId="16" xfId="2" applyFont="1" applyFill="1" applyBorder="1" applyAlignment="1">
      <alignment horizontal="center" vertical="center"/>
    </xf>
    <xf numFmtId="0" fontId="129" fillId="0" borderId="16" xfId="6" applyFont="1" applyBorder="1" applyAlignment="1">
      <alignment horizontal="center" vertical="center"/>
    </xf>
    <xf numFmtId="0" fontId="49" fillId="0" borderId="0" xfId="5" applyFont="1"/>
    <xf numFmtId="0" fontId="68" fillId="34" borderId="16" xfId="16" applyFont="1" applyFill="1" applyBorder="1" applyAlignment="1">
      <alignment horizontal="center" vertical="center"/>
    </xf>
    <xf numFmtId="0" fontId="37" fillId="12" borderId="16" xfId="5" applyFont="1" applyFill="1" applyBorder="1" applyAlignment="1">
      <alignment horizontal="left" vertical="center"/>
    </xf>
    <xf numFmtId="0" fontId="129" fillId="12" borderId="0" xfId="6" applyFont="1" applyFill="1" applyAlignment="1">
      <alignment horizontal="center" vertical="center"/>
    </xf>
    <xf numFmtId="0" fontId="48" fillId="12" borderId="16" xfId="5" applyFont="1" applyFill="1" applyBorder="1" applyAlignment="1">
      <alignment horizontal="left" vertical="center"/>
    </xf>
    <xf numFmtId="0" fontId="37" fillId="12" borderId="0" xfId="5" applyFont="1" applyFill="1" applyAlignment="1">
      <alignment horizontal="left" vertical="center"/>
    </xf>
    <xf numFmtId="0" fontId="26" fillId="10" borderId="146" xfId="2" applyFont="1" applyFill="1" applyBorder="1" applyAlignment="1" applyProtection="1">
      <alignment horizontal="center" vertical="center" textRotation="90"/>
      <protection locked="0"/>
    </xf>
    <xf numFmtId="166" fontId="60" fillId="20" borderId="180" xfId="2" applyNumberFormat="1" applyFont="1" applyFill="1" applyBorder="1" applyAlignment="1">
      <alignment horizontal="center" vertical="center"/>
    </xf>
    <xf numFmtId="0" fontId="156" fillId="4" borderId="0" xfId="5" applyFont="1" applyFill="1" applyAlignment="1">
      <alignment vertical="center"/>
    </xf>
    <xf numFmtId="0" fontId="156" fillId="4" borderId="0" xfId="5" applyFont="1" applyFill="1" applyAlignment="1">
      <alignment horizontal="left" vertical="center"/>
    </xf>
    <xf numFmtId="0" fontId="49" fillId="4" borderId="15" xfId="5" applyFont="1" applyFill="1" applyBorder="1" applyAlignment="1">
      <alignment vertical="center"/>
    </xf>
    <xf numFmtId="0" fontId="156" fillId="4" borderId="0" xfId="0" applyFont="1" applyFill="1" applyAlignment="1">
      <alignment vertical="center"/>
    </xf>
    <xf numFmtId="0" fontId="1" fillId="0" borderId="15" xfId="5" applyBorder="1"/>
    <xf numFmtId="0" fontId="11" fillId="66" borderId="5" xfId="2" applyFont="1" applyFill="1" applyBorder="1" applyAlignment="1">
      <alignment horizontal="center" vertical="center"/>
    </xf>
    <xf numFmtId="0" fontId="11" fillId="66" borderId="3" xfId="2" applyFont="1" applyFill="1" applyBorder="1" applyAlignment="1">
      <alignment horizontal="center" vertical="center"/>
    </xf>
    <xf numFmtId="0" fontId="11" fillId="66" borderId="6" xfId="2" applyFont="1" applyFill="1" applyBorder="1" applyAlignment="1">
      <alignment horizontal="center" vertical="center"/>
    </xf>
    <xf numFmtId="0" fontId="0" fillId="4" borderId="15" xfId="0" applyFill="1" applyBorder="1"/>
    <xf numFmtId="0" fontId="37" fillId="66" borderId="0" xfId="2" applyFont="1" applyFill="1" applyAlignment="1">
      <alignment vertical="center"/>
    </xf>
    <xf numFmtId="167" fontId="46" fillId="40" borderId="0" xfId="2" applyNumberFormat="1" applyFont="1" applyFill="1" applyAlignment="1">
      <alignment horizontal="center" vertical="center"/>
    </xf>
    <xf numFmtId="195" fontId="37" fillId="4" borderId="0" xfId="5" applyNumberFormat="1" applyFont="1" applyFill="1" applyAlignment="1">
      <alignment horizontal="center" vertical="center"/>
    </xf>
    <xf numFmtId="165" fontId="37" fillId="4" borderId="0" xfId="10" applyNumberFormat="1" applyFont="1" applyFill="1" applyAlignment="1">
      <alignment horizontal="center" vertical="center"/>
    </xf>
    <xf numFmtId="196" fontId="37" fillId="4" borderId="0" xfId="5" applyNumberFormat="1" applyFont="1" applyFill="1" applyAlignment="1">
      <alignment horizontal="center" vertical="center"/>
    </xf>
    <xf numFmtId="197" fontId="26" fillId="57" borderId="0" xfId="2" applyNumberFormat="1" applyFont="1" applyFill="1" applyAlignment="1">
      <alignment horizontal="center" vertical="center"/>
    </xf>
    <xf numFmtId="172" fontId="37" fillId="4" borderId="0" xfId="5" applyNumberFormat="1" applyFont="1" applyFill="1" applyAlignment="1">
      <alignment horizontal="center" vertical="center"/>
    </xf>
    <xf numFmtId="0" fontId="14" fillId="70" borderId="0" xfId="2" applyFont="1" applyFill="1" applyAlignment="1" applyProtection="1">
      <alignment horizontal="center" vertical="center"/>
      <protection locked="0"/>
    </xf>
    <xf numFmtId="0" fontId="14" fillId="71" borderId="0" xfId="31" applyFont="1" applyFill="1" applyAlignment="1">
      <alignment horizontal="center" vertical="center" wrapText="1"/>
    </xf>
    <xf numFmtId="0" fontId="14" fillId="11" borderId="15" xfId="20" applyFont="1" applyFill="1" applyBorder="1" applyAlignment="1">
      <alignment horizontal="center" vertical="center"/>
    </xf>
    <xf numFmtId="198" fontId="37" fillId="4" borderId="0" xfId="5" applyNumberFormat="1" applyFont="1" applyFill="1" applyAlignment="1">
      <alignment horizontal="center" vertical="center"/>
    </xf>
    <xf numFmtId="173" fontId="37" fillId="4" borderId="0" xfId="5" applyNumberFormat="1" applyFont="1" applyFill="1" applyAlignment="1">
      <alignment horizontal="center" vertical="center"/>
    </xf>
    <xf numFmtId="0" fontId="14" fillId="33" borderId="0" xfId="2" applyFont="1" applyFill="1" applyAlignment="1">
      <alignment horizontal="center" vertical="center"/>
    </xf>
    <xf numFmtId="0" fontId="14" fillId="72" borderId="0" xfId="0" applyFont="1" applyFill="1" applyAlignment="1">
      <alignment horizontal="center"/>
    </xf>
    <xf numFmtId="0" fontId="56" fillId="73" borderId="15" xfId="2" applyFont="1" applyFill="1" applyBorder="1" applyAlignment="1">
      <alignment horizontal="center" vertical="center"/>
    </xf>
    <xf numFmtId="199" fontId="37" fillId="4" borderId="0" xfId="5" applyNumberFormat="1" applyFont="1" applyFill="1" applyAlignment="1">
      <alignment horizontal="center" vertical="center"/>
    </xf>
    <xf numFmtId="200" fontId="34" fillId="74" borderId="0" xfId="12" applyNumberFormat="1" applyFont="1" applyFill="1" applyAlignment="1">
      <alignment horizontal="center" vertical="center"/>
    </xf>
    <xf numFmtId="174" fontId="37" fillId="4" borderId="0" xfId="5" applyNumberFormat="1" applyFont="1" applyFill="1" applyAlignment="1">
      <alignment horizontal="center" vertical="center"/>
    </xf>
    <xf numFmtId="0" fontId="158" fillId="0" borderId="0" xfId="5" applyFont="1" applyAlignment="1">
      <alignment horizontal="center" vertical="center"/>
    </xf>
    <xf numFmtId="0" fontId="14" fillId="75" borderId="0" xfId="20" applyFont="1" applyFill="1" applyAlignment="1">
      <alignment horizontal="center" vertical="center"/>
    </xf>
    <xf numFmtId="0" fontId="14" fillId="76" borderId="0" xfId="31" applyFont="1" applyFill="1" applyAlignment="1">
      <alignment horizontal="center" vertical="center" wrapText="1"/>
    </xf>
    <xf numFmtId="0" fontId="14" fillId="77" borderId="15" xfId="2" applyFont="1" applyFill="1" applyBorder="1" applyAlignment="1" applyProtection="1">
      <alignment horizontal="center" vertical="center"/>
      <protection locked="0"/>
    </xf>
    <xf numFmtId="201" fontId="11" fillId="4" borderId="0" xfId="5" applyNumberFormat="1" applyFont="1" applyFill="1" applyAlignment="1">
      <alignment horizontal="center" vertical="center"/>
    </xf>
    <xf numFmtId="202" fontId="34" fillId="74" borderId="0" xfId="12" applyNumberFormat="1" applyFont="1" applyFill="1" applyAlignment="1">
      <alignment horizontal="center" vertical="center"/>
    </xf>
    <xf numFmtId="0" fontId="56" fillId="9" borderId="0" xfId="3" applyFont="1" applyFill="1" applyAlignment="1">
      <alignment horizontal="center" vertical="center"/>
    </xf>
    <xf numFmtId="0" fontId="14" fillId="78" borderId="0" xfId="3" applyFont="1" applyFill="1" applyAlignment="1">
      <alignment horizontal="center" vertical="center"/>
    </xf>
    <xf numFmtId="0" fontId="159" fillId="68" borderId="15" xfId="2" applyFont="1" applyFill="1" applyBorder="1" applyAlignment="1" applyProtection="1">
      <alignment horizontal="center" vertical="center"/>
      <protection hidden="1"/>
    </xf>
    <xf numFmtId="0" fontId="46" fillId="4" borderId="0" xfId="5" applyFont="1" applyFill="1" applyAlignment="1">
      <alignment horizontal="center" vertical="center"/>
    </xf>
    <xf numFmtId="0" fontId="14" fillId="7" borderId="0" xfId="2" applyFont="1" applyFill="1" applyAlignment="1">
      <alignment horizontal="center" vertical="center"/>
    </xf>
    <xf numFmtId="0" fontId="14" fillId="14" borderId="0" xfId="2" applyFont="1" applyFill="1" applyAlignment="1" applyProtection="1">
      <alignment horizontal="center" vertical="center"/>
      <protection locked="0"/>
    </xf>
    <xf numFmtId="0" fontId="14" fillId="56" borderId="15" xfId="2" applyFont="1" applyFill="1" applyBorder="1" applyAlignment="1" applyProtection="1">
      <alignment horizontal="center" vertical="center"/>
      <protection locked="0"/>
    </xf>
    <xf numFmtId="0" fontId="14" fillId="79" borderId="0" xfId="31" applyFont="1" applyFill="1" applyAlignment="1">
      <alignment horizontal="center" vertical="center" wrapText="1"/>
    </xf>
    <xf numFmtId="0" fontId="56" fillId="3" borderId="0" xfId="3" applyFont="1" applyFill="1" applyAlignment="1">
      <alignment horizontal="center" vertical="center"/>
    </xf>
    <xf numFmtId="0" fontId="22" fillId="66" borderId="15" xfId="6" applyFont="1" applyFill="1" applyBorder="1" applyAlignment="1">
      <alignment horizontal="center" vertical="center"/>
    </xf>
    <xf numFmtId="197" fontId="3" fillId="57" borderId="0" xfId="2" applyNumberFormat="1" applyFont="1" applyFill="1" applyAlignment="1">
      <alignment horizontal="center" vertical="center"/>
    </xf>
    <xf numFmtId="0" fontId="56" fillId="5" borderId="0" xfId="5" applyFont="1" applyFill="1" applyAlignment="1">
      <alignment horizontal="center" vertical="center"/>
    </xf>
    <xf numFmtId="0" fontId="3" fillId="80" borderId="0" xfId="0" quotePrefix="1" applyFont="1" applyFill="1" applyAlignment="1">
      <alignment horizontal="right" vertical="center"/>
    </xf>
    <xf numFmtId="0" fontId="4" fillId="4" borderId="0" xfId="1" applyFill="1" applyBorder="1"/>
    <xf numFmtId="0" fontId="160" fillId="4" borderId="0" xfId="2" applyFont="1" applyFill="1" applyAlignment="1" applyProtection="1">
      <alignment horizontal="left" vertical="center"/>
      <protection hidden="1"/>
    </xf>
    <xf numFmtId="0" fontId="160" fillId="4" borderId="0" xfId="2" applyFont="1" applyFill="1" applyAlignment="1" applyProtection="1">
      <alignment vertical="center"/>
      <protection hidden="1"/>
    </xf>
    <xf numFmtId="0" fontId="160" fillId="4" borderId="0" xfId="24" applyFont="1" applyFill="1" applyAlignment="1">
      <alignment horizontal="left" vertical="center"/>
    </xf>
    <xf numFmtId="0" fontId="161" fillId="4" borderId="0" xfId="25" applyFont="1" applyFill="1" applyAlignment="1">
      <alignment horizontal="left" vertical="center"/>
    </xf>
    <xf numFmtId="0" fontId="22" fillId="4" borderId="0" xfId="5" applyFont="1" applyFill="1" applyAlignment="1">
      <alignment horizontal="left" vertical="center"/>
    </xf>
    <xf numFmtId="0" fontId="1" fillId="4" borderId="0" xfId="5" applyFill="1" applyAlignment="1">
      <alignment horizontal="center" vertical="center"/>
    </xf>
    <xf numFmtId="0" fontId="1" fillId="7" borderId="0" xfId="5" applyFill="1" applyAlignment="1">
      <alignment horizontal="center" vertical="center"/>
    </xf>
    <xf numFmtId="0" fontId="115" fillId="0" borderId="0" xfId="5" applyFont="1" applyAlignment="1">
      <alignment vertical="center"/>
    </xf>
    <xf numFmtId="0" fontId="26" fillId="11" borderId="4" xfId="0" applyFont="1" applyFill="1" applyBorder="1" applyAlignment="1">
      <alignment horizontal="center" vertical="center"/>
    </xf>
    <xf numFmtId="0" fontId="57" fillId="56" borderId="16" xfId="16" applyFont="1" applyFill="1" applyBorder="1" applyAlignment="1">
      <alignment vertical="center"/>
    </xf>
    <xf numFmtId="0" fontId="15" fillId="4" borderId="181" xfId="2" applyFont="1" applyFill="1" applyBorder="1" applyAlignment="1">
      <alignment horizontal="center"/>
    </xf>
    <xf numFmtId="0" fontId="14" fillId="4" borderId="0" xfId="2" applyFont="1" applyFill="1" applyAlignment="1" applyProtection="1">
      <alignment horizontal="center"/>
      <protection locked="0"/>
    </xf>
    <xf numFmtId="0" fontId="14" fillId="4" borderId="0" xfId="2" applyFont="1" applyFill="1" applyAlignment="1" applyProtection="1">
      <alignment horizontal="center" vertical="top" wrapText="1"/>
      <protection locked="0"/>
    </xf>
    <xf numFmtId="0" fontId="14" fillId="4" borderId="0" xfId="2" applyFont="1" applyFill="1" applyProtection="1">
      <protection hidden="1"/>
    </xf>
    <xf numFmtId="0" fontId="14" fillId="26" borderId="15" xfId="5" applyFont="1" applyFill="1" applyBorder="1" applyAlignment="1">
      <alignment horizontal="center"/>
    </xf>
    <xf numFmtId="0" fontId="84" fillId="4" borderId="182" xfId="2" applyFont="1" applyFill="1" applyBorder="1" applyAlignment="1" applyProtection="1">
      <alignment horizontal="left" vertical="center"/>
      <protection locked="0"/>
    </xf>
    <xf numFmtId="0" fontId="15" fillId="4" borderId="0" xfId="2" applyFont="1" applyFill="1" applyAlignment="1" applyProtection="1">
      <alignment horizontal="center" vertical="center"/>
      <protection locked="0"/>
    </xf>
    <xf numFmtId="0" fontId="68" fillId="34" borderId="182" xfId="20" applyFont="1" applyFill="1" applyBorder="1" applyAlignment="1">
      <alignment horizontal="center" vertical="center"/>
    </xf>
    <xf numFmtId="1" fontId="14" fillId="18" borderId="15" xfId="2" applyNumberFormat="1" applyFont="1" applyFill="1" applyBorder="1" applyAlignment="1" applyProtection="1">
      <alignment horizontal="center" vertical="center"/>
      <protection locked="0"/>
    </xf>
    <xf numFmtId="0" fontId="14" fillId="4" borderId="0" xfId="2" applyFont="1" applyFill="1" applyAlignment="1" applyProtection="1">
      <alignment horizontal="center" vertical="center" wrapText="1"/>
      <protection locked="0"/>
    </xf>
    <xf numFmtId="1" fontId="37" fillId="4" borderId="15" xfId="2" applyNumberFormat="1" applyFont="1" applyFill="1" applyBorder="1" applyAlignment="1">
      <alignment horizontal="left" vertical="center"/>
    </xf>
    <xf numFmtId="0" fontId="154" fillId="4" borderId="0" xfId="0" applyFont="1" applyFill="1"/>
    <xf numFmtId="0" fontId="22" fillId="4" borderId="0" xfId="0" applyFont="1" applyFill="1" applyAlignment="1">
      <alignment horizontal="center"/>
    </xf>
    <xf numFmtId="0" fontId="22" fillId="4" borderId="0" xfId="0" applyFont="1" applyFill="1"/>
    <xf numFmtId="0" fontId="22" fillId="4" borderId="15" xfId="0" applyFont="1" applyFill="1" applyBorder="1"/>
    <xf numFmtId="0" fontId="22" fillId="56" borderId="16" xfId="16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62" fillId="3" borderId="16" xfId="2" applyFont="1" applyFill="1" applyBorder="1" applyAlignment="1" applyProtection="1">
      <alignment horizontal="center" vertical="center"/>
      <protection locked="0"/>
    </xf>
    <xf numFmtId="172" fontId="85" fillId="7" borderId="183" xfId="2" applyNumberFormat="1" applyFont="1" applyFill="1" applyBorder="1" applyAlignment="1">
      <alignment horizontal="center" vertical="center"/>
    </xf>
    <xf numFmtId="0" fontId="1" fillId="4" borderId="61" xfId="5" applyFill="1" applyBorder="1" applyAlignment="1">
      <alignment horizontal="left" vertical="center"/>
    </xf>
    <xf numFmtId="0" fontId="0" fillId="0" borderId="61" xfId="0" applyBorder="1"/>
    <xf numFmtId="0" fontId="1" fillId="4" borderId="61" xfId="5" applyFill="1" applyBorder="1" applyAlignment="1">
      <alignment horizontal="right" vertical="center"/>
    </xf>
    <xf numFmtId="172" fontId="68" fillId="7" borderId="61" xfId="2" applyNumberFormat="1" applyFont="1" applyFill="1" applyBorder="1" applyAlignment="1">
      <alignment horizontal="center" vertical="center"/>
    </xf>
    <xf numFmtId="0" fontId="0" fillId="4" borderId="39" xfId="0" applyFill="1" applyBorder="1"/>
    <xf numFmtId="0" fontId="1" fillId="4" borderId="144" xfId="5" applyFill="1" applyBorder="1" applyAlignment="1">
      <alignment horizontal="right" vertical="center"/>
    </xf>
    <xf numFmtId="172" fontId="30" fillId="35" borderId="17" xfId="2" applyNumberFormat="1" applyFont="1" applyFill="1" applyBorder="1" applyAlignment="1">
      <alignment horizontal="center" vertical="center"/>
    </xf>
    <xf numFmtId="0" fontId="0" fillId="4" borderId="17" xfId="0" applyFill="1" applyBorder="1"/>
    <xf numFmtId="0" fontId="22" fillId="4" borderId="17" xfId="13" applyFont="1" applyFill="1" applyBorder="1" applyAlignment="1">
      <alignment horizontal="right" vertical="center"/>
    </xf>
    <xf numFmtId="172" fontId="37" fillId="16" borderId="17" xfId="2" applyNumberFormat="1" applyFont="1" applyFill="1" applyBorder="1" applyAlignment="1">
      <alignment horizontal="center" vertical="center"/>
    </xf>
    <xf numFmtId="0" fontId="0" fillId="4" borderId="34" xfId="0" applyFill="1" applyBorder="1"/>
    <xf numFmtId="0" fontId="22" fillId="4" borderId="17" xfId="6" applyFont="1" applyFill="1" applyBorder="1" applyAlignment="1">
      <alignment horizontal="right" vertical="center"/>
    </xf>
    <xf numFmtId="0" fontId="13" fillId="20" borderId="17" xfId="26" applyFont="1" applyFill="1" applyBorder="1" applyAlignment="1">
      <alignment horizontal="center" vertical="center"/>
    </xf>
    <xf numFmtId="0" fontId="46" fillId="4" borderId="17" xfId="6" applyFont="1" applyFill="1" applyBorder="1" applyAlignment="1">
      <alignment horizontal="right" vertical="center"/>
    </xf>
    <xf numFmtId="0" fontId="13" fillId="20" borderId="34" xfId="26" applyFont="1" applyFill="1" applyBorder="1" applyAlignment="1">
      <alignment horizontal="center" vertical="center"/>
    </xf>
    <xf numFmtId="0" fontId="30" fillId="16" borderId="181" xfId="2" applyFont="1" applyFill="1" applyBorder="1" applyAlignment="1" applyProtection="1">
      <alignment vertical="center"/>
      <protection hidden="1"/>
    </xf>
    <xf numFmtId="0" fontId="14" fillId="16" borderId="181" xfId="2" applyFont="1" applyFill="1" applyBorder="1" applyAlignment="1" applyProtection="1">
      <alignment vertical="center"/>
      <protection hidden="1"/>
    </xf>
    <xf numFmtId="0" fontId="14" fillId="16" borderId="0" xfId="2" applyFont="1" applyFill="1" applyAlignment="1" applyProtection="1">
      <alignment vertical="center"/>
      <protection hidden="1"/>
    </xf>
    <xf numFmtId="0" fontId="25" fillId="4" borderId="147" xfId="2" applyFont="1" applyFill="1" applyBorder="1" applyAlignment="1" applyProtection="1">
      <alignment horizontal="left" vertical="center"/>
      <protection hidden="1"/>
    </xf>
    <xf numFmtId="0" fontId="14" fillId="4" borderId="0" xfId="2" applyFont="1" applyFill="1" applyAlignment="1" applyProtection="1">
      <alignment horizontal="left" vertical="center"/>
      <protection locked="0"/>
    </xf>
    <xf numFmtId="0" fontId="46" fillId="6" borderId="16" xfId="14" applyFont="1" applyFill="1" applyBorder="1" applyAlignment="1">
      <alignment horizontal="right" vertical="center"/>
    </xf>
    <xf numFmtId="0" fontId="4" fillId="4" borderId="0" xfId="1" applyFill="1" applyBorder="1" applyAlignment="1">
      <alignment vertical="center"/>
    </xf>
    <xf numFmtId="165" fontId="43" fillId="6" borderId="16" xfId="10" applyNumberFormat="1" applyFont="1" applyFill="1" applyBorder="1" applyAlignment="1">
      <alignment horizontal="right" vertical="center"/>
    </xf>
    <xf numFmtId="165" fontId="43" fillId="4" borderId="0" xfId="10" applyNumberFormat="1" applyFont="1" applyFill="1" applyAlignment="1">
      <alignment vertical="center"/>
    </xf>
    <xf numFmtId="0" fontId="46" fillId="4" borderId="0" xfId="14" applyFont="1" applyFill="1" applyAlignment="1">
      <alignment vertical="center"/>
    </xf>
    <xf numFmtId="0" fontId="11" fillId="66" borderId="16" xfId="2" applyFont="1" applyFill="1" applyBorder="1" applyAlignment="1">
      <alignment horizontal="center" vertical="center"/>
    </xf>
    <xf numFmtId="0" fontId="11" fillId="66" borderId="0" xfId="2" applyFont="1" applyFill="1" applyAlignment="1">
      <alignment horizontal="center" vertical="center"/>
    </xf>
    <xf numFmtId="0" fontId="11" fillId="66" borderId="15" xfId="2" applyFont="1" applyFill="1" applyBorder="1" applyAlignment="1">
      <alignment horizontal="center" vertical="center"/>
    </xf>
    <xf numFmtId="0" fontId="11" fillId="6" borderId="5" xfId="2" applyFont="1" applyFill="1" applyBorder="1" applyAlignment="1">
      <alignment horizontal="center" vertical="center"/>
    </xf>
    <xf numFmtId="0" fontId="11" fillId="6" borderId="6" xfId="2" applyFont="1" applyFill="1" applyBorder="1" applyAlignment="1">
      <alignment horizontal="center" vertical="center"/>
    </xf>
    <xf numFmtId="1" fontId="23" fillId="58" borderId="168" xfId="2" applyNumberFormat="1" applyFont="1" applyFill="1" applyBorder="1" applyAlignment="1">
      <alignment horizontal="center" vertical="center"/>
    </xf>
    <xf numFmtId="0" fontId="47" fillId="22" borderId="168" xfId="2" applyFont="1" applyFill="1" applyBorder="1" applyAlignment="1" applyProtection="1">
      <alignment horizontal="center" vertical="center"/>
      <protection hidden="1"/>
    </xf>
    <xf numFmtId="0" fontId="46" fillId="24" borderId="168" xfId="2" applyFont="1" applyFill="1" applyBorder="1" applyAlignment="1" applyProtection="1">
      <alignment horizontal="center" vertical="center"/>
      <protection hidden="1"/>
    </xf>
    <xf numFmtId="0" fontId="47" fillId="21" borderId="168" xfId="2" applyFont="1" applyFill="1" applyBorder="1" applyAlignment="1" applyProtection="1">
      <alignment horizontal="center" vertical="center"/>
      <protection hidden="1"/>
    </xf>
    <xf numFmtId="0" fontId="66" fillId="14" borderId="168" xfId="2" applyFont="1" applyFill="1" applyBorder="1" applyAlignment="1" applyProtection="1">
      <alignment horizontal="center" vertical="center"/>
      <protection hidden="1"/>
    </xf>
    <xf numFmtId="0" fontId="67" fillId="14" borderId="168" xfId="2" applyFont="1" applyFill="1" applyBorder="1" applyAlignment="1" applyProtection="1">
      <alignment horizontal="center" vertical="center"/>
      <protection hidden="1"/>
    </xf>
    <xf numFmtId="0" fontId="1" fillId="0" borderId="16" xfId="5" applyBorder="1" applyAlignment="1">
      <alignment vertical="center"/>
    </xf>
    <xf numFmtId="0" fontId="49" fillId="4" borderId="16" xfId="18" applyFont="1" applyFill="1" applyBorder="1" applyAlignment="1">
      <alignment horizontal="left" vertical="center" wrapText="1"/>
    </xf>
    <xf numFmtId="0" fontId="37" fillId="4" borderId="16" xfId="2" applyFont="1" applyFill="1" applyBorder="1" applyAlignment="1">
      <alignment horizontal="left" vertical="center"/>
    </xf>
    <xf numFmtId="1" fontId="22" fillId="69" borderId="190" xfId="2" applyNumberFormat="1" applyFont="1" applyFill="1" applyBorder="1" applyAlignment="1">
      <alignment horizontal="center" vertical="center"/>
    </xf>
    <xf numFmtId="1" fontId="10" fillId="69" borderId="191" xfId="2" applyNumberFormat="1" applyFont="1" applyFill="1" applyBorder="1" applyAlignment="1">
      <alignment horizontal="left" vertical="center"/>
    </xf>
    <xf numFmtId="1" fontId="22" fillId="40" borderId="40" xfId="2" applyNumberFormat="1" applyFont="1" applyFill="1" applyBorder="1" applyAlignment="1">
      <alignment horizontal="center" vertical="center"/>
    </xf>
    <xf numFmtId="1" fontId="10" fillId="40" borderId="192" xfId="2" applyNumberFormat="1" applyFont="1" applyFill="1" applyBorder="1" applyAlignment="1">
      <alignment horizontal="left" vertical="center"/>
    </xf>
    <xf numFmtId="1" fontId="22" fillId="69" borderId="193" xfId="2" applyNumberFormat="1" applyFont="1" applyFill="1" applyBorder="1" applyAlignment="1">
      <alignment horizontal="center" vertical="center"/>
    </xf>
    <xf numFmtId="1" fontId="10" fillId="69" borderId="194" xfId="2" applyNumberFormat="1" applyFont="1" applyFill="1" applyBorder="1" applyAlignment="1">
      <alignment horizontal="left" vertical="center"/>
    </xf>
    <xf numFmtId="0" fontId="1" fillId="4" borderId="175" xfId="5" applyFill="1" applyBorder="1" applyAlignment="1">
      <alignment vertical="center"/>
    </xf>
    <xf numFmtId="0" fontId="1" fillId="4" borderId="108" xfId="5" applyFill="1" applyBorder="1" applyAlignment="1">
      <alignment vertical="center"/>
    </xf>
    <xf numFmtId="0" fontId="1" fillId="4" borderId="176" xfId="5" applyFill="1" applyBorder="1" applyAlignment="1">
      <alignment vertical="center"/>
    </xf>
    <xf numFmtId="166" fontId="48" fillId="4" borderId="16" xfId="2" applyNumberFormat="1" applyFont="1" applyFill="1" applyBorder="1" applyAlignment="1" applyProtection="1">
      <alignment vertical="center"/>
      <protection hidden="1"/>
    </xf>
    <xf numFmtId="0" fontId="49" fillId="4" borderId="0" xfId="18" applyFont="1" applyFill="1" applyAlignment="1">
      <alignment horizontal="left" vertical="center" wrapText="1"/>
    </xf>
    <xf numFmtId="0" fontId="48" fillId="4" borderId="0" xfId="5" applyFont="1" applyFill="1" applyAlignment="1">
      <alignment vertical="center"/>
    </xf>
    <xf numFmtId="0" fontId="48" fillId="4" borderId="0" xfId="5" applyFont="1" applyFill="1" applyAlignment="1">
      <alignment horizontal="right" vertical="center"/>
    </xf>
    <xf numFmtId="0" fontId="48" fillId="4" borderId="195" xfId="5" applyFont="1" applyFill="1" applyBorder="1" applyAlignment="1">
      <alignment horizontal="left" vertical="center"/>
    </xf>
    <xf numFmtId="0" fontId="1" fillId="4" borderId="0" xfId="4" applyFont="1" applyFill="1"/>
    <xf numFmtId="0" fontId="1" fillId="0" borderId="0" xfId="4" applyFont="1" applyAlignment="1">
      <alignment vertical="center"/>
    </xf>
    <xf numFmtId="172" fontId="85" fillId="7" borderId="62" xfId="2" applyNumberFormat="1" applyFont="1" applyFill="1" applyBorder="1" applyAlignment="1">
      <alignment horizontal="center" vertical="center"/>
    </xf>
    <xf numFmtId="0" fontId="88" fillId="0" borderId="24" xfId="0" applyFont="1" applyBorder="1" applyAlignment="1">
      <alignment vertical="center"/>
    </xf>
    <xf numFmtId="0" fontId="83" fillId="4" borderId="52" xfId="13" applyFont="1" applyFill="1" applyBorder="1" applyAlignment="1">
      <alignment horizontal="left" vertical="center"/>
    </xf>
    <xf numFmtId="0" fontId="22" fillId="4" borderId="197" xfId="7" applyFont="1" applyFill="1" applyBorder="1"/>
    <xf numFmtId="0" fontId="22" fillId="4" borderId="24" xfId="7" applyFont="1" applyFill="1" applyBorder="1"/>
    <xf numFmtId="0" fontId="14" fillId="29" borderId="162" xfId="2" applyFont="1" applyFill="1" applyBorder="1" applyAlignment="1" applyProtection="1">
      <alignment horizontal="center"/>
      <protection locked="0"/>
    </xf>
    <xf numFmtId="1" fontId="57" fillId="20" borderId="43" xfId="2" applyNumberFormat="1" applyFont="1" applyFill="1" applyBorder="1" applyAlignment="1">
      <alignment horizontal="center" vertical="center"/>
    </xf>
    <xf numFmtId="1" fontId="57" fillId="20" borderId="198" xfId="2" applyNumberFormat="1" applyFont="1" applyFill="1" applyBorder="1" applyAlignment="1">
      <alignment horizontal="center" vertical="center"/>
    </xf>
    <xf numFmtId="0" fontId="60" fillId="4" borderId="24" xfId="2" applyFont="1" applyFill="1" applyBorder="1" applyAlignment="1" applyProtection="1">
      <alignment horizontal="left" vertical="center"/>
      <protection locked="0"/>
    </xf>
    <xf numFmtId="0" fontId="46" fillId="22" borderId="148" xfId="14" applyFont="1" applyFill="1" applyBorder="1" applyAlignment="1">
      <alignment horizontal="right" vertical="center"/>
    </xf>
    <xf numFmtId="0" fontId="87" fillId="41" borderId="24" xfId="22" applyFont="1" applyFill="1" applyBorder="1" applyAlignment="1" applyProtection="1">
      <alignment horizontal="center" vertical="center" wrapText="1"/>
      <protection locked="0"/>
    </xf>
    <xf numFmtId="0" fontId="22" fillId="4" borderId="24" xfId="22" applyFont="1" applyFill="1" applyBorder="1" applyAlignment="1" applyProtection="1">
      <alignment horizontal="left" vertical="center"/>
      <protection locked="0"/>
    </xf>
    <xf numFmtId="0" fontId="29" fillId="42" borderId="196" xfId="7" applyFont="1" applyFill="1" applyBorder="1" applyAlignment="1">
      <alignment vertical="center"/>
    </xf>
    <xf numFmtId="0" fontId="15" fillId="16" borderId="199" xfId="27" applyFont="1" applyFill="1" applyBorder="1" applyAlignment="1">
      <alignment horizontal="center"/>
    </xf>
    <xf numFmtId="175" fontId="22" fillId="16" borderId="200" xfId="27" applyNumberFormat="1" applyFont="1" applyFill="1" applyBorder="1" applyAlignment="1">
      <alignment horizontal="center" vertical="top"/>
    </xf>
    <xf numFmtId="0" fontId="92" fillId="20" borderId="201" xfId="27" applyFont="1" applyFill="1" applyBorder="1" applyAlignment="1">
      <alignment horizontal="center" vertical="center"/>
    </xf>
    <xf numFmtId="0" fontId="22" fillId="39" borderId="48" xfId="11" applyFont="1" applyFill="1" applyBorder="1" applyAlignment="1">
      <alignment horizontal="center" vertical="center"/>
    </xf>
    <xf numFmtId="0" fontId="0" fillId="30" borderId="7" xfId="0" applyFill="1" applyBorder="1"/>
    <xf numFmtId="0" fontId="15" fillId="4" borderId="15" xfId="2" applyFont="1" applyFill="1" applyBorder="1" applyAlignment="1">
      <alignment horizontal="center" vertical="center"/>
    </xf>
    <xf numFmtId="0" fontId="11" fillId="6" borderId="0" xfId="2" applyFont="1" applyFill="1" applyAlignment="1" applyProtection="1">
      <alignment horizontal="center" vertical="center" textRotation="90"/>
      <protection locked="0"/>
    </xf>
    <xf numFmtId="0" fontId="13" fillId="4" borderId="0" xfId="2" applyFont="1" applyFill="1" applyAlignment="1" applyProtection="1">
      <alignment horizontal="centerContinuous" vertical="center"/>
      <protection hidden="1"/>
    </xf>
    <xf numFmtId="0" fontId="11" fillId="4" borderId="0" xfId="2" applyFont="1" applyFill="1" applyAlignment="1">
      <alignment horizontal="center" vertical="center"/>
    </xf>
    <xf numFmtId="0" fontId="6" fillId="3" borderId="0" xfId="3" applyFont="1" applyFill="1" applyAlignment="1">
      <alignment horizontal="center" vertical="center"/>
    </xf>
    <xf numFmtId="0" fontId="29" fillId="12" borderId="0" xfId="0" applyFont="1" applyFill="1" applyAlignment="1">
      <alignment vertical="center"/>
    </xf>
    <xf numFmtId="0" fontId="49" fillId="12" borderId="0" xfId="0" applyFont="1" applyFill="1" applyAlignment="1">
      <alignment vertical="center"/>
    </xf>
    <xf numFmtId="0" fontId="12" fillId="12" borderId="0" xfId="2" applyFont="1" applyFill="1" applyAlignment="1">
      <alignment vertical="center"/>
    </xf>
    <xf numFmtId="0" fontId="11" fillId="27" borderId="202" xfId="5" applyFont="1" applyFill="1" applyBorder="1" applyAlignment="1">
      <alignment horizontal="center" vertical="center"/>
    </xf>
    <xf numFmtId="0" fontId="72" fillId="38" borderId="203" xfId="5" applyFont="1" applyFill="1" applyBorder="1" applyAlignment="1">
      <alignment horizontal="center" vertical="center"/>
    </xf>
    <xf numFmtId="0" fontId="46" fillId="4" borderId="16" xfId="2" applyFont="1" applyFill="1" applyBorder="1" applyAlignment="1" applyProtection="1">
      <alignment horizontal="left" vertical="center"/>
      <protection locked="0"/>
    </xf>
    <xf numFmtId="0" fontId="46" fillId="4" borderId="15" xfId="2" applyFont="1" applyFill="1" applyBorder="1" applyAlignment="1" applyProtection="1">
      <alignment horizontal="left" vertical="center"/>
      <protection locked="0"/>
    </xf>
    <xf numFmtId="0" fontId="83" fillId="4" borderId="204" xfId="2" applyFont="1" applyFill="1" applyBorder="1" applyAlignment="1" applyProtection="1">
      <alignment horizontal="left" vertical="center"/>
      <protection locked="0"/>
    </xf>
    <xf numFmtId="0" fontId="14" fillId="4" borderId="205" xfId="2" applyFont="1" applyFill="1" applyBorder="1" applyAlignment="1" applyProtection="1">
      <alignment horizontal="right" vertical="center"/>
      <protection locked="0"/>
    </xf>
    <xf numFmtId="0" fontId="76" fillId="4" borderId="16" xfId="2" applyFont="1" applyFill="1" applyBorder="1" applyAlignment="1" applyProtection="1">
      <alignment horizontal="left" vertical="center"/>
      <protection locked="0"/>
    </xf>
    <xf numFmtId="0" fontId="14" fillId="4" borderId="15" xfId="2" applyFont="1" applyFill="1" applyBorder="1" applyAlignment="1" applyProtection="1">
      <alignment horizontal="right" vertical="center"/>
      <protection locked="0"/>
    </xf>
    <xf numFmtId="0" fontId="76" fillId="4" borderId="144" xfId="2" applyFont="1" applyFill="1" applyBorder="1" applyAlignment="1" applyProtection="1">
      <alignment horizontal="left" vertical="center"/>
      <protection locked="0"/>
    </xf>
    <xf numFmtId="0" fontId="46" fillId="22" borderId="183" xfId="14" applyFont="1" applyFill="1" applyBorder="1" applyAlignment="1">
      <alignment horizontal="right" vertical="center"/>
    </xf>
    <xf numFmtId="0" fontId="4" fillId="4" borderId="39" xfId="1" applyFill="1" applyBorder="1" applyAlignment="1">
      <alignment vertical="center"/>
    </xf>
    <xf numFmtId="0" fontId="63" fillId="39" borderId="206" xfId="2" applyFont="1" applyFill="1" applyBorder="1" applyAlignment="1" applyProtection="1">
      <alignment vertical="center"/>
      <protection hidden="1"/>
    </xf>
    <xf numFmtId="0" fontId="37" fillId="39" borderId="50" xfId="2" applyFont="1" applyFill="1" applyBorder="1" applyAlignment="1" applyProtection="1">
      <alignment vertical="center"/>
      <protection hidden="1"/>
    </xf>
    <xf numFmtId="0" fontId="12" fillId="12" borderId="0" xfId="2" applyFont="1" applyFill="1" applyAlignment="1">
      <alignment horizontal="center" vertical="center"/>
    </xf>
    <xf numFmtId="0" fontId="12" fillId="12" borderId="0" xfId="2" applyFont="1" applyFill="1" applyAlignment="1">
      <alignment horizontal="left" vertical="center"/>
    </xf>
    <xf numFmtId="0" fontId="9" fillId="60" borderId="0" xfId="6" applyFont="1" applyFill="1" applyAlignment="1">
      <alignment horizontal="left" vertical="center"/>
    </xf>
    <xf numFmtId="0" fontId="9" fillId="60" borderId="0" xfId="6" applyFont="1" applyFill="1" applyAlignment="1">
      <alignment horizontal="center" vertical="center"/>
    </xf>
    <xf numFmtId="0" fontId="117" fillId="7" borderId="0" xfId="2" applyFont="1" applyFill="1" applyAlignment="1" applyProtection="1">
      <alignment horizontal="center" vertical="center" wrapText="1"/>
      <protection hidden="1"/>
    </xf>
    <xf numFmtId="0" fontId="15" fillId="4" borderId="162" xfId="2" applyFont="1" applyFill="1" applyBorder="1" applyAlignment="1">
      <alignment horizontal="center"/>
    </xf>
    <xf numFmtId="0" fontId="15" fillId="4" borderId="24" xfId="4" applyFont="1" applyFill="1" applyBorder="1" applyAlignment="1">
      <alignment horizontal="center" vertical="center"/>
    </xf>
    <xf numFmtId="0" fontId="40" fillId="4" borderId="67" xfId="4" applyFont="1" applyFill="1" applyBorder="1" applyAlignment="1">
      <alignment horizontal="left" vertical="center"/>
    </xf>
    <xf numFmtId="0" fontId="15" fillId="4" borderId="68" xfId="2" applyFont="1" applyFill="1" applyBorder="1" applyAlignment="1">
      <alignment horizontal="center"/>
    </xf>
    <xf numFmtId="0" fontId="15" fillId="4" borderId="15" xfId="4" applyFont="1" applyFill="1" applyBorder="1" applyAlignment="1">
      <alignment horizontal="center" vertical="center"/>
    </xf>
    <xf numFmtId="0" fontId="40" fillId="4" borderId="42" xfId="4" applyFont="1" applyFill="1" applyBorder="1" applyAlignment="1">
      <alignment horizontal="left" vertical="center"/>
    </xf>
    <xf numFmtId="0" fontId="37" fillId="4" borderId="15" xfId="2" applyFont="1" applyFill="1" applyBorder="1" applyAlignment="1" applyProtection="1">
      <alignment vertical="center"/>
      <protection hidden="1"/>
    </xf>
    <xf numFmtId="0" fontId="26" fillId="4" borderId="0" xfId="2" applyFont="1" applyFill="1" applyAlignment="1" applyProtection="1">
      <alignment vertical="center"/>
      <protection hidden="1"/>
    </xf>
    <xf numFmtId="0" fontId="46" fillId="4" borderId="0" xfId="2" applyFont="1" applyFill="1" applyAlignment="1" applyProtection="1">
      <alignment vertical="center"/>
      <protection hidden="1"/>
    </xf>
    <xf numFmtId="0" fontId="9" fillId="4" borderId="0" xfId="6" applyFont="1" applyFill="1" applyAlignment="1">
      <alignment horizontal="left" vertical="center"/>
    </xf>
    <xf numFmtId="0" fontId="9" fillId="4" borderId="0" xfId="6" applyFont="1" applyFill="1" applyAlignment="1">
      <alignment horizontal="center" vertical="center"/>
    </xf>
    <xf numFmtId="0" fontId="9" fillId="4" borderId="0" xfId="6" applyFont="1" applyFill="1" applyAlignment="1">
      <alignment horizontal="right" vertical="center"/>
    </xf>
    <xf numFmtId="0" fontId="62" fillId="4" borderId="0" xfId="2" applyFont="1" applyFill="1" applyAlignment="1" applyProtection="1">
      <alignment vertical="center"/>
      <protection hidden="1"/>
    </xf>
    <xf numFmtId="0" fontId="31" fillId="11" borderId="202" xfId="11" applyFont="1" applyFill="1" applyBorder="1" applyAlignment="1">
      <alignment horizontal="center" vertical="center"/>
    </xf>
    <xf numFmtId="0" fontId="31" fillId="11" borderId="16" xfId="11" applyFont="1" applyFill="1" applyBorder="1" applyAlignment="1">
      <alignment horizontal="center" vertical="center"/>
    </xf>
    <xf numFmtId="0" fontId="65" fillId="34" borderId="16" xfId="16" applyFont="1" applyFill="1" applyBorder="1" applyAlignment="1">
      <alignment horizontal="center" vertical="center"/>
    </xf>
    <xf numFmtId="0" fontId="31" fillId="11" borderId="206" xfId="11" applyFont="1" applyFill="1" applyBorder="1" applyAlignment="1">
      <alignment horizontal="center" vertical="center"/>
    </xf>
    <xf numFmtId="0" fontId="31" fillId="4" borderId="16" xfId="11" applyFont="1" applyFill="1" applyBorder="1" applyAlignment="1">
      <alignment horizontal="center" vertical="center"/>
    </xf>
    <xf numFmtId="0" fontId="9" fillId="13" borderId="0" xfId="11" applyFont="1" applyFill="1" applyAlignment="1">
      <alignment horizontal="right" vertical="center"/>
    </xf>
    <xf numFmtId="0" fontId="2" fillId="13" borderId="0" xfId="2" applyFont="1" applyFill="1" applyAlignment="1">
      <alignment horizontal="right" vertical="center"/>
    </xf>
    <xf numFmtId="0" fontId="2" fillId="60" borderId="0" xfId="2" applyFont="1" applyFill="1" applyAlignment="1">
      <alignment horizontal="right" vertical="center"/>
    </xf>
    <xf numFmtId="0" fontId="26" fillId="60" borderId="0" xfId="2" applyFont="1" applyFill="1" applyAlignment="1">
      <alignment horizontal="center" vertical="center"/>
    </xf>
    <xf numFmtId="0" fontId="1" fillId="4" borderId="0" xfId="7" applyFill="1"/>
    <xf numFmtId="0" fontId="0" fillId="4" borderId="2" xfId="0" applyFill="1" applyBorder="1"/>
    <xf numFmtId="0" fontId="5" fillId="82" borderId="0" xfId="2" applyFill="1" applyProtection="1">
      <protection hidden="1"/>
    </xf>
    <xf numFmtId="0" fontId="1" fillId="82" borderId="0" xfId="15" applyFill="1"/>
    <xf numFmtId="0" fontId="5" fillId="82" borderId="0" xfId="2" applyFill="1" applyAlignment="1">
      <alignment vertical="center"/>
    </xf>
    <xf numFmtId="0" fontId="163" fillId="82" borderId="0" xfId="2" applyFont="1" applyFill="1"/>
    <xf numFmtId="0" fontId="9" fillId="5" borderId="0" xfId="0" applyFont="1" applyFill="1" applyAlignment="1">
      <alignment horizontal="center" vertical="center"/>
    </xf>
    <xf numFmtId="0" fontId="5" fillId="0" borderId="0" xfId="2"/>
    <xf numFmtId="0" fontId="164" fillId="82" borderId="0" xfId="2" applyFont="1" applyFill="1" applyAlignment="1">
      <alignment vertical="center"/>
    </xf>
    <xf numFmtId="0" fontId="166" fillId="63" borderId="0" xfId="2" applyFont="1" applyFill="1" applyAlignment="1">
      <alignment horizontal="left" vertical="center"/>
    </xf>
    <xf numFmtId="0" fontId="167" fillId="82" borderId="0" xfId="2" applyFont="1" applyFill="1" applyAlignment="1">
      <alignment vertical="center"/>
    </xf>
    <xf numFmtId="0" fontId="168" fillId="82" borderId="0" xfId="2" applyFont="1" applyFill="1" applyAlignment="1">
      <alignment vertical="center"/>
    </xf>
    <xf numFmtId="0" fontId="169" fillId="82" borderId="0" xfId="2" applyFont="1" applyFill="1" applyAlignment="1">
      <alignment vertical="center"/>
    </xf>
    <xf numFmtId="0" fontId="166" fillId="63" borderId="0" xfId="2" applyFont="1" applyFill="1" applyAlignment="1">
      <alignment horizontal="right" vertical="center"/>
    </xf>
    <xf numFmtId="0" fontId="170" fillId="82" borderId="0" xfId="2" applyFont="1" applyFill="1" applyAlignment="1">
      <alignment horizontal="left" vertical="center"/>
    </xf>
    <xf numFmtId="0" fontId="171" fillId="82" borderId="0" xfId="2" applyFont="1" applyFill="1" applyAlignment="1">
      <alignment horizontal="left" vertical="center"/>
    </xf>
    <xf numFmtId="0" fontId="172" fillId="82" borderId="0" xfId="2" applyFont="1" applyFill="1" applyAlignment="1">
      <alignment horizontal="left" vertical="center"/>
    </xf>
    <xf numFmtId="0" fontId="173" fillId="82" borderId="0" xfId="2" applyFont="1" applyFill="1" applyAlignment="1">
      <alignment vertical="center"/>
    </xf>
    <xf numFmtId="0" fontId="167" fillId="82" borderId="0" xfId="2" applyFont="1" applyFill="1" applyAlignment="1">
      <alignment horizontal="left" vertical="center"/>
    </xf>
    <xf numFmtId="0" fontId="174" fillId="82" borderId="0" xfId="2" applyFont="1" applyFill="1" applyAlignment="1">
      <alignment horizontal="left" vertical="center"/>
    </xf>
    <xf numFmtId="0" fontId="175" fillId="82" borderId="0" xfId="2" applyFont="1" applyFill="1" applyAlignment="1" applyProtection="1">
      <alignment horizontal="left" vertical="center"/>
      <protection hidden="1"/>
    </xf>
    <xf numFmtId="0" fontId="176" fillId="16" borderId="0" xfId="1" applyFont="1" applyFill="1" applyAlignment="1" applyProtection="1">
      <alignment horizontal="left" vertical="center"/>
      <protection hidden="1"/>
    </xf>
    <xf numFmtId="0" fontId="175" fillId="16" borderId="0" xfId="2" applyFont="1" applyFill="1" applyAlignment="1" applyProtection="1">
      <alignment horizontal="left" vertical="center"/>
      <protection hidden="1"/>
    </xf>
    <xf numFmtId="0" fontId="177" fillId="16" borderId="0" xfId="15" applyFont="1" applyFill="1" applyAlignment="1">
      <alignment horizontal="left" vertical="center"/>
    </xf>
    <xf numFmtId="0" fontId="1" fillId="16" borderId="0" xfId="15" applyFill="1"/>
    <xf numFmtId="0" fontId="178" fillId="82" borderId="0" xfId="2" applyFont="1" applyFill="1" applyAlignment="1">
      <alignment vertical="center"/>
    </xf>
    <xf numFmtId="0" fontId="179" fillId="82" borderId="0" xfId="2" applyFont="1" applyFill="1" applyProtection="1">
      <protection hidden="1"/>
    </xf>
    <xf numFmtId="0" fontId="180" fillId="82" borderId="0" xfId="1" applyFont="1" applyFill="1" applyAlignment="1">
      <alignment vertical="center"/>
    </xf>
    <xf numFmtId="0" fontId="181" fillId="82" borderId="0" xfId="16" applyFont="1" applyFill="1"/>
    <xf numFmtId="0" fontId="179" fillId="82" borderId="0" xfId="2" applyFont="1" applyFill="1" applyAlignment="1">
      <alignment vertical="center"/>
    </xf>
    <xf numFmtId="0" fontId="182" fillId="82" borderId="0" xfId="1" applyFont="1" applyFill="1" applyAlignment="1">
      <alignment vertical="center"/>
    </xf>
    <xf numFmtId="0" fontId="1" fillId="82" borderId="0" xfId="16" applyFill="1"/>
    <xf numFmtId="0" fontId="183" fillId="82" borderId="0" xfId="2" applyFont="1" applyFill="1" applyAlignment="1">
      <alignment vertical="center"/>
    </xf>
    <xf numFmtId="0" fontId="184" fillId="82" borderId="0" xfId="2" applyFont="1" applyFill="1" applyAlignment="1">
      <alignment vertical="center"/>
    </xf>
    <xf numFmtId="0" fontId="174" fillId="82" borderId="0" xfId="2" applyFont="1" applyFill="1" applyAlignment="1">
      <alignment vertical="center"/>
    </xf>
    <xf numFmtId="0" fontId="175" fillId="82" borderId="0" xfId="2" applyFont="1" applyFill="1" applyProtection="1">
      <protection hidden="1"/>
    </xf>
    <xf numFmtId="0" fontId="177" fillId="82" borderId="0" xfId="16" applyFont="1" applyFill="1"/>
    <xf numFmtId="0" fontId="185" fillId="82" borderId="0" xfId="2" applyFont="1" applyFill="1" applyAlignment="1">
      <alignment vertical="center"/>
    </xf>
    <xf numFmtId="0" fontId="186" fillId="82" borderId="0" xfId="2" applyFont="1" applyFill="1" applyAlignment="1">
      <alignment vertical="center"/>
    </xf>
    <xf numFmtId="0" fontId="187" fillId="82" borderId="0" xfId="2" applyFont="1" applyFill="1" applyAlignment="1">
      <alignment vertical="center"/>
    </xf>
    <xf numFmtId="0" fontId="188" fillId="82" borderId="0" xfId="2" applyFont="1" applyFill="1" applyProtection="1">
      <protection hidden="1"/>
    </xf>
    <xf numFmtId="0" fontId="189" fillId="82" borderId="0" xfId="2" applyFont="1" applyFill="1" applyAlignment="1">
      <alignment vertical="center"/>
    </xf>
    <xf numFmtId="0" fontId="190" fillId="82" borderId="0" xfId="2" applyFont="1" applyFill="1" applyProtection="1">
      <protection hidden="1"/>
    </xf>
    <xf numFmtId="0" fontId="191" fillId="82" borderId="0" xfId="2" applyFont="1" applyFill="1" applyAlignment="1">
      <alignment vertical="center"/>
    </xf>
    <xf numFmtId="203" fontId="193" fillId="82" borderId="0" xfId="2" applyNumberFormat="1" applyFont="1" applyFill="1" applyAlignment="1">
      <alignment horizontal="center" vertical="center"/>
    </xf>
    <xf numFmtId="0" fontId="194" fillId="82" borderId="0" xfId="2" applyFont="1" applyFill="1" applyAlignment="1">
      <alignment horizontal="center" vertical="center"/>
    </xf>
    <xf numFmtId="203" fontId="195" fillId="82" borderId="0" xfId="2" applyNumberFormat="1" applyFont="1" applyFill="1" applyAlignment="1">
      <alignment horizontal="center" vertical="center"/>
    </xf>
    <xf numFmtId="0" fontId="196" fillId="16" borderId="0" xfId="5" applyFont="1" applyFill="1" applyAlignment="1">
      <alignment vertical="center"/>
    </xf>
    <xf numFmtId="0" fontId="5" fillId="16" borderId="0" xfId="2" applyFill="1" applyAlignment="1">
      <alignment vertical="center"/>
    </xf>
    <xf numFmtId="0" fontId="197" fillId="82" borderId="0" xfId="0" applyFont="1" applyFill="1" applyAlignment="1">
      <alignment vertical="center"/>
    </xf>
    <xf numFmtId="0" fontId="188" fillId="82" borderId="0" xfId="2" applyFont="1" applyFill="1" applyAlignment="1">
      <alignment vertical="center"/>
    </xf>
    <xf numFmtId="0" fontId="198" fillId="16" borderId="0" xfId="5" applyFont="1" applyFill="1" applyAlignment="1">
      <alignment vertical="center"/>
    </xf>
    <xf numFmtId="0" fontId="199" fillId="82" borderId="0" xfId="0" applyFont="1" applyFill="1" applyAlignment="1">
      <alignment horizontal="center" vertical="center"/>
    </xf>
    <xf numFmtId="0" fontId="200" fillId="7" borderId="0" xfId="0" applyFont="1" applyFill="1" applyAlignment="1">
      <alignment horizontal="center" vertical="center"/>
    </xf>
    <xf numFmtId="0" fontId="197" fillId="82" borderId="0" xfId="12" applyFont="1" applyFill="1" applyAlignment="1">
      <alignment horizontal="center" vertical="center"/>
    </xf>
    <xf numFmtId="0" fontId="201" fillId="16" borderId="0" xfId="1" applyFont="1" applyFill="1" applyAlignment="1">
      <alignment vertical="center"/>
    </xf>
    <xf numFmtId="0" fontId="199" fillId="82" borderId="0" xfId="0" applyFont="1" applyFill="1"/>
    <xf numFmtId="0" fontId="202" fillId="82" borderId="0" xfId="2" applyFont="1" applyFill="1" applyAlignment="1">
      <alignment vertical="center"/>
    </xf>
    <xf numFmtId="0" fontId="196" fillId="16" borderId="0" xfId="0" applyFont="1" applyFill="1" applyAlignment="1">
      <alignment vertical="center"/>
    </xf>
    <xf numFmtId="0" fontId="202" fillId="82" borderId="0" xfId="2" applyFont="1" applyFill="1" applyAlignment="1" applyProtection="1">
      <alignment horizontal="center" vertical="center"/>
      <protection hidden="1"/>
    </xf>
    <xf numFmtId="0" fontId="199" fillId="82" borderId="0" xfId="5" applyFont="1" applyFill="1" applyAlignment="1">
      <alignment horizontal="center" vertical="center"/>
    </xf>
    <xf numFmtId="0" fontId="203" fillId="82" borderId="0" xfId="2" applyFont="1" applyFill="1" applyAlignment="1" applyProtection="1">
      <alignment horizontal="center" vertical="center"/>
      <protection hidden="1"/>
    </xf>
    <xf numFmtId="0" fontId="204" fillId="82" borderId="0" xfId="2" applyFont="1" applyFill="1" applyAlignment="1" applyProtection="1">
      <alignment horizontal="center" vertical="center"/>
      <protection hidden="1"/>
    </xf>
    <xf numFmtId="0" fontId="205" fillId="6" borderId="0" xfId="1" applyFont="1" applyFill="1" applyAlignment="1">
      <alignment horizontal="left" vertical="center"/>
    </xf>
    <xf numFmtId="0" fontId="206" fillId="6" borderId="0" xfId="5" applyFont="1" applyFill="1" applyAlignment="1">
      <alignment horizontal="center" vertical="center"/>
    </xf>
    <xf numFmtId="0" fontId="200" fillId="6" borderId="0" xfId="0" applyFont="1" applyFill="1"/>
    <xf numFmtId="0" fontId="203" fillId="6" borderId="0" xfId="2" applyFont="1" applyFill="1" applyAlignment="1" applyProtection="1">
      <alignment horizontal="center" vertical="center"/>
      <protection hidden="1"/>
    </xf>
    <xf numFmtId="0" fontId="207" fillId="6" borderId="0" xfId="5" applyFont="1" applyFill="1" applyAlignment="1">
      <alignment horizontal="left" vertical="center"/>
    </xf>
    <xf numFmtId="0" fontId="197" fillId="82" borderId="0" xfId="5" applyFont="1" applyFill="1" applyAlignment="1">
      <alignment horizontal="left" vertical="center"/>
    </xf>
    <xf numFmtId="0" fontId="199" fillId="82" borderId="0" xfId="5" applyFont="1" applyFill="1"/>
    <xf numFmtId="0" fontId="208" fillId="82" borderId="0" xfId="0" applyFont="1" applyFill="1" applyAlignment="1">
      <alignment horizontal="left" vertical="center"/>
    </xf>
    <xf numFmtId="0" fontId="197" fillId="82" borderId="0" xfId="2" applyFont="1" applyFill="1" applyAlignment="1">
      <alignment horizontal="left" vertical="center"/>
    </xf>
    <xf numFmtId="0" fontId="208" fillId="82" borderId="0" xfId="0" applyFont="1" applyFill="1" applyAlignment="1">
      <alignment horizontal="center" vertical="center"/>
    </xf>
    <xf numFmtId="0" fontId="199" fillId="82" borderId="0" xfId="5" applyFont="1" applyFill="1" applyAlignment="1">
      <alignment horizontal="left" vertical="center"/>
    </xf>
    <xf numFmtId="0" fontId="139" fillId="6" borderId="29" xfId="22" applyFont="1" applyFill="1" applyBorder="1" applyAlignment="1">
      <alignment horizontal="center" vertical="center"/>
    </xf>
    <xf numFmtId="0" fontId="12" fillId="6" borderId="29" xfId="2" applyFont="1" applyFill="1" applyBorder="1"/>
    <xf numFmtId="0" fontId="139" fillId="6" borderId="29" xfId="2" applyFont="1" applyFill="1" applyBorder="1" applyAlignment="1">
      <alignment horizontal="center" vertical="center"/>
    </xf>
    <xf numFmtId="0" fontId="209" fillId="6" borderId="29" xfId="2" applyFont="1" applyFill="1" applyBorder="1" applyAlignment="1" applyProtection="1">
      <alignment horizontal="left" vertical="center"/>
      <protection locked="0"/>
    </xf>
    <xf numFmtId="0" fontId="209" fillId="6" borderId="207" xfId="2" applyFont="1" applyFill="1" applyBorder="1" applyAlignment="1" applyProtection="1">
      <alignment horizontal="left" vertical="center"/>
      <protection locked="0"/>
    </xf>
    <xf numFmtId="0" fontId="210" fillId="41" borderId="0" xfId="22" applyFont="1" applyFill="1" applyAlignment="1" applyProtection="1">
      <alignment horizontal="center" vertical="center" wrapText="1"/>
      <protection locked="0"/>
    </xf>
    <xf numFmtId="0" fontId="211" fillId="41" borderId="0" xfId="22" applyFont="1" applyFill="1" applyAlignment="1" applyProtection="1">
      <alignment horizontal="center" vertical="center"/>
      <protection locked="0"/>
    </xf>
    <xf numFmtId="0" fontId="146" fillId="4" borderId="0" xfId="0" applyFont="1" applyFill="1" applyAlignment="1">
      <alignment horizontal="center" vertical="center"/>
    </xf>
    <xf numFmtId="0" fontId="212" fillId="44" borderId="0" xfId="22" applyFont="1" applyFill="1" applyAlignment="1" applyProtection="1">
      <alignment horizontal="center" vertical="center"/>
      <protection locked="0"/>
    </xf>
    <xf numFmtId="0" fontId="146" fillId="4" borderId="0" xfId="4" applyFont="1" applyFill="1" applyAlignment="1">
      <alignment vertical="center"/>
    </xf>
    <xf numFmtId="0" fontId="146" fillId="4" borderId="0" xfId="0" applyFont="1" applyFill="1" applyAlignment="1">
      <alignment vertical="center"/>
    </xf>
    <xf numFmtId="0" fontId="209" fillId="4" borderId="0" xfId="2" applyFont="1" applyFill="1" applyAlignment="1" applyProtection="1">
      <alignment horizontal="left" vertical="center"/>
      <protection locked="0"/>
    </xf>
    <xf numFmtId="0" fontId="209" fillId="4" borderId="14" xfId="2" applyFont="1" applyFill="1" applyBorder="1" applyAlignment="1" applyProtection="1">
      <alignment horizontal="left" vertical="center"/>
      <protection locked="0"/>
    </xf>
    <xf numFmtId="0" fontId="212" fillId="51" borderId="0" xfId="2" applyFont="1" applyFill="1" applyAlignment="1">
      <alignment horizontal="center" vertical="center"/>
    </xf>
    <xf numFmtId="0" fontId="145" fillId="4" borderId="0" xfId="0" applyFont="1" applyFill="1" applyAlignment="1">
      <alignment horizontal="center" vertical="center"/>
    </xf>
    <xf numFmtId="0" fontId="12" fillId="4" borderId="0" xfId="22" applyFont="1" applyFill="1" applyAlignment="1" applyProtection="1">
      <alignment horizontal="left" vertical="center"/>
      <protection locked="0"/>
    </xf>
    <xf numFmtId="0" fontId="12" fillId="4" borderId="0" xfId="22" applyFont="1" applyFill="1" applyAlignment="1" applyProtection="1">
      <alignment horizontal="center" vertical="center"/>
      <protection locked="0"/>
    </xf>
    <xf numFmtId="0" fontId="12" fillId="4" borderId="0" xfId="3" applyFont="1" applyFill="1" applyAlignment="1">
      <alignment horizontal="center" vertical="center"/>
    </xf>
    <xf numFmtId="166" fontId="213" fillId="44" borderId="0" xfId="22" applyNumberFormat="1" applyFont="1" applyFill="1" applyAlignment="1" applyProtection="1">
      <alignment horizontal="center" vertical="center"/>
      <protection locked="0"/>
    </xf>
    <xf numFmtId="0" fontId="146" fillId="4" borderId="14" xfId="0" applyFont="1" applyFill="1" applyBorder="1" applyAlignment="1">
      <alignment vertical="center"/>
    </xf>
    <xf numFmtId="167" fontId="212" fillId="44" borderId="0" xfId="2" applyNumberFormat="1" applyFont="1" applyFill="1" applyAlignment="1">
      <alignment horizontal="center" vertical="center"/>
    </xf>
    <xf numFmtId="0" fontId="139" fillId="4" borderId="0" xfId="0" applyFont="1" applyFill="1" applyAlignment="1">
      <alignment vertical="center"/>
    </xf>
    <xf numFmtId="0" fontId="211" fillId="4" borderId="0" xfId="0" applyFont="1" applyFill="1" applyAlignment="1">
      <alignment vertical="center"/>
    </xf>
    <xf numFmtId="183" fontId="124" fillId="52" borderId="0" xfId="2" applyNumberFormat="1" applyFont="1" applyFill="1" applyAlignment="1">
      <alignment horizontal="center" vertical="center"/>
    </xf>
    <xf numFmtId="0" fontId="12" fillId="52" borderId="0" xfId="2" applyFont="1" applyFill="1" applyAlignment="1">
      <alignment vertical="center"/>
    </xf>
    <xf numFmtId="183" fontId="213" fillId="44" borderId="0" xfId="22" applyNumberFormat="1" applyFont="1" applyFill="1" applyAlignment="1" applyProtection="1">
      <alignment horizontal="center" vertical="center"/>
      <protection locked="0"/>
    </xf>
    <xf numFmtId="1" fontId="212" fillId="4" borderId="0" xfId="13" applyNumberFormat="1" applyFont="1" applyFill="1" applyAlignment="1">
      <alignment vertical="center"/>
    </xf>
    <xf numFmtId="0" fontId="146" fillId="0" borderId="0" xfId="0" applyFont="1"/>
    <xf numFmtId="0" fontId="214" fillId="4" borderId="0" xfId="2" applyFont="1" applyFill="1" applyAlignment="1">
      <alignment horizontal="center" vertical="center"/>
    </xf>
    <xf numFmtId="0" fontId="215" fillId="4" borderId="0" xfId="0" applyFont="1" applyFill="1" applyAlignment="1">
      <alignment vertical="center" wrapText="1"/>
    </xf>
    <xf numFmtId="0" fontId="215" fillId="4" borderId="14" xfId="0" applyFont="1" applyFill="1" applyBorder="1" applyAlignment="1">
      <alignment vertical="center" wrapText="1"/>
    </xf>
    <xf numFmtId="1" fontId="36" fillId="6" borderId="17" xfId="13" applyNumberFormat="1" applyFont="1" applyFill="1" applyBorder="1" applyAlignment="1">
      <alignment vertical="center"/>
    </xf>
    <xf numFmtId="167" fontId="212" fillId="49" borderId="17" xfId="2" applyNumberFormat="1" applyFont="1" applyFill="1" applyBorder="1" applyAlignment="1">
      <alignment vertical="center"/>
    </xf>
    <xf numFmtId="0" fontId="211" fillId="6" borderId="17" xfId="0" applyFont="1" applyFill="1" applyBorder="1" applyAlignment="1">
      <alignment vertical="center"/>
    </xf>
    <xf numFmtId="183" fontId="139" fillId="83" borderId="17" xfId="2" applyNumberFormat="1" applyFont="1" applyFill="1" applyBorder="1" applyAlignment="1">
      <alignment vertical="center"/>
    </xf>
    <xf numFmtId="0" fontId="24" fillId="6" borderId="17" xfId="0" applyFont="1" applyFill="1" applyBorder="1" applyAlignment="1">
      <alignment vertical="center"/>
    </xf>
    <xf numFmtId="0" fontId="12" fillId="83" borderId="17" xfId="2" applyFont="1" applyFill="1" applyBorder="1" applyAlignment="1">
      <alignment vertical="center"/>
    </xf>
    <xf numFmtId="0" fontId="146" fillId="6" borderId="17" xfId="0" applyFont="1" applyFill="1" applyBorder="1" applyAlignment="1">
      <alignment vertical="center"/>
    </xf>
    <xf numFmtId="0" fontId="146" fillId="6" borderId="17" xfId="0" applyFont="1" applyFill="1" applyBorder="1" applyAlignment="1">
      <alignment horizontal="center" vertical="center"/>
    </xf>
    <xf numFmtId="0" fontId="214" fillId="6" borderId="17" xfId="2" applyFont="1" applyFill="1" applyBorder="1" applyAlignment="1">
      <alignment horizontal="center" vertical="center"/>
    </xf>
    <xf numFmtId="0" fontId="215" fillId="6" borderId="17" xfId="0" applyFont="1" applyFill="1" applyBorder="1" applyAlignment="1">
      <alignment vertical="center" wrapText="1"/>
    </xf>
    <xf numFmtId="0" fontId="215" fillId="6" borderId="33" xfId="0" applyFont="1" applyFill="1" applyBorder="1" applyAlignment="1">
      <alignment vertical="center" wrapText="1"/>
    </xf>
    <xf numFmtId="0" fontId="216" fillId="82" borderId="0" xfId="2" applyFont="1" applyFill="1" applyAlignment="1">
      <alignment horizontal="left" vertical="center"/>
    </xf>
    <xf numFmtId="0" fontId="190" fillId="82" borderId="0" xfId="2" applyFont="1" applyFill="1" applyAlignment="1">
      <alignment vertical="center"/>
    </xf>
    <xf numFmtId="0" fontId="217" fillId="82" borderId="0" xfId="2" applyFont="1" applyFill="1" applyAlignment="1">
      <alignment vertical="center"/>
    </xf>
    <xf numFmtId="0" fontId="46" fillId="8" borderId="112" xfId="9" applyFont="1" applyFill="1" applyBorder="1" applyAlignment="1">
      <alignment horizontal="left" vertical="center"/>
    </xf>
    <xf numFmtId="0" fontId="218" fillId="66" borderId="0" xfId="2" applyFont="1" applyFill="1" applyAlignment="1">
      <alignment horizontal="right" vertical="center"/>
    </xf>
    <xf numFmtId="0" fontId="124" fillId="4" borderId="24" xfId="9" applyFont="1" applyFill="1" applyBorder="1" applyAlignment="1">
      <alignment vertical="center"/>
    </xf>
    <xf numFmtId="0" fontId="124" fillId="4" borderId="12" xfId="9" applyFont="1" applyFill="1" applyBorder="1" applyAlignment="1">
      <alignment vertical="center"/>
    </xf>
    <xf numFmtId="0" fontId="13" fillId="5" borderId="0" xfId="0" applyFont="1" applyFill="1" applyAlignment="1">
      <alignment horizontal="center" vertical="center"/>
    </xf>
    <xf numFmtId="0" fontId="219" fillId="82" borderId="0" xfId="2" applyFont="1" applyFill="1" applyAlignment="1">
      <alignment horizontal="left" vertical="center"/>
    </xf>
    <xf numFmtId="0" fontId="124" fillId="4" borderId="208" xfId="9" applyFont="1" applyFill="1" applyBorder="1" applyAlignment="1">
      <alignment vertical="center"/>
    </xf>
    <xf numFmtId="0" fontId="124" fillId="4" borderId="73" xfId="9" applyFont="1" applyFill="1" applyBorder="1" applyAlignment="1">
      <alignment vertical="center"/>
    </xf>
    <xf numFmtId="0" fontId="220" fillId="6" borderId="0" xfId="2" applyFont="1" applyFill="1" applyAlignment="1">
      <alignment horizontal="left" vertical="center"/>
    </xf>
    <xf numFmtId="0" fontId="12" fillId="84" borderId="71" xfId="0" applyFont="1" applyFill="1" applyBorder="1" applyAlignment="1">
      <alignment vertical="center"/>
    </xf>
    <xf numFmtId="0" fontId="221" fillId="6" borderId="0" xfId="2" applyFont="1" applyFill="1" applyAlignment="1">
      <alignment horizontal="left" vertical="center"/>
    </xf>
    <xf numFmtId="0" fontId="222" fillId="6" borderId="0" xfId="2" applyFont="1" applyFill="1" applyAlignment="1">
      <alignment horizontal="left" vertical="center"/>
    </xf>
    <xf numFmtId="0" fontId="223" fillId="6" borderId="0" xfId="1" applyFont="1" applyFill="1" applyAlignment="1">
      <alignment horizontal="left" vertical="center"/>
    </xf>
    <xf numFmtId="0" fontId="223" fillId="6" borderId="0" xfId="1" applyFont="1" applyFill="1" applyAlignment="1">
      <alignment vertical="center"/>
    </xf>
    <xf numFmtId="0" fontId="5" fillId="6" borderId="0" xfId="2" applyFill="1" applyProtection="1">
      <protection hidden="1"/>
    </xf>
    <xf numFmtId="0" fontId="224" fillId="6" borderId="0" xfId="2" applyFont="1" applyFill="1" applyAlignment="1">
      <alignment horizontal="left" vertical="center"/>
    </xf>
    <xf numFmtId="0" fontId="5" fillId="0" borderId="0" xfId="2" applyAlignment="1">
      <alignment vertical="center"/>
    </xf>
    <xf numFmtId="0" fontId="226" fillId="82" borderId="0" xfId="32" applyFont="1" applyFill="1" applyAlignment="1" applyProtection="1">
      <alignment vertical="center"/>
    </xf>
    <xf numFmtId="0" fontId="1" fillId="82" borderId="0" xfId="3" applyFill="1"/>
    <xf numFmtId="0" fontId="227" fillId="82" borderId="0" xfId="2" applyFont="1" applyFill="1" applyAlignment="1">
      <alignment vertical="center"/>
    </xf>
    <xf numFmtId="0" fontId="228" fillId="4" borderId="0" xfId="0" applyFont="1" applyFill="1"/>
    <xf numFmtId="0" fontId="229" fillId="4" borderId="0" xfId="2" applyFont="1" applyFill="1" applyAlignment="1" applyProtection="1">
      <alignment horizontal="center" vertical="center"/>
      <protection hidden="1"/>
    </xf>
    <xf numFmtId="0" fontId="231" fillId="4" borderId="0" xfId="1" applyFont="1" applyFill="1" applyAlignment="1">
      <alignment vertical="center"/>
    </xf>
    <xf numFmtId="0" fontId="230" fillId="4" borderId="0" xfId="0" applyFont="1" applyFill="1" applyAlignment="1">
      <alignment vertical="center"/>
    </xf>
    <xf numFmtId="0" fontId="145" fillId="4" borderId="0" xfId="0" applyFont="1" applyFill="1" applyAlignment="1">
      <alignment horizontal="right" vertical="center"/>
    </xf>
    <xf numFmtId="0" fontId="145" fillId="4" borderId="0" xfId="0" applyFont="1" applyFill="1"/>
    <xf numFmtId="0" fontId="232" fillId="82" borderId="0" xfId="2" applyFont="1" applyFill="1" applyAlignment="1" applyProtection="1">
      <alignment horizontal="center" vertical="center"/>
      <protection hidden="1"/>
    </xf>
    <xf numFmtId="0" fontId="116" fillId="4" borderId="0" xfId="0" applyFont="1" applyFill="1"/>
    <xf numFmtId="0" fontId="137" fillId="4" borderId="0" xfId="1" applyFont="1" applyFill="1"/>
    <xf numFmtId="0" fontId="137" fillId="4" borderId="0" xfId="1" applyFont="1" applyFill="1" applyAlignment="1">
      <alignment vertical="center"/>
    </xf>
    <xf numFmtId="0" fontId="233" fillId="4" borderId="0" xfId="0" applyFont="1" applyFill="1" applyAlignment="1">
      <alignment vertical="center"/>
    </xf>
    <xf numFmtId="0" fontId="234" fillId="4" borderId="0" xfId="0" applyFont="1" applyFill="1"/>
    <xf numFmtId="0" fontId="235" fillId="4" borderId="0" xfId="2" applyFont="1" applyFill="1" applyAlignment="1" applyProtection="1">
      <alignment horizontal="center" vertical="center"/>
      <protection hidden="1"/>
    </xf>
    <xf numFmtId="0" fontId="234" fillId="4" borderId="0" xfId="0" applyFont="1" applyFill="1" applyAlignment="1">
      <alignment vertical="center"/>
    </xf>
    <xf numFmtId="0" fontId="236" fillId="4" borderId="0" xfId="1" applyFont="1" applyFill="1" applyAlignment="1">
      <alignment vertical="center"/>
    </xf>
    <xf numFmtId="0" fontId="236" fillId="4" borderId="0" xfId="1" applyFont="1" applyFill="1"/>
    <xf numFmtId="0" fontId="237" fillId="4" borderId="0" xfId="0" applyFont="1" applyFill="1"/>
    <xf numFmtId="0" fontId="239" fillId="4" borderId="0" xfId="2" applyFont="1" applyFill="1" applyAlignment="1" applyProtection="1">
      <alignment horizontal="center" vertical="center"/>
      <protection hidden="1"/>
    </xf>
    <xf numFmtId="0" fontId="5" fillId="82" borderId="0" xfId="25" applyFill="1" applyProtection="1">
      <protection hidden="1"/>
    </xf>
    <xf numFmtId="0" fontId="221" fillId="6" borderId="0" xfId="25" applyFont="1" applyFill="1" applyAlignment="1">
      <alignment horizontal="left" vertical="center"/>
    </xf>
    <xf numFmtId="0" fontId="0" fillId="4" borderId="11" xfId="0" applyFill="1" applyBorder="1"/>
    <xf numFmtId="0" fontId="48" fillId="4" borderId="4" xfId="25" applyFont="1" applyFill="1" applyBorder="1" applyAlignment="1">
      <alignment vertical="center"/>
    </xf>
    <xf numFmtId="0" fontId="48" fillId="4" borderId="2" xfId="25" applyFont="1" applyFill="1" applyBorder="1" applyAlignment="1">
      <alignment vertical="center"/>
    </xf>
    <xf numFmtId="0" fontId="48" fillId="4" borderId="11" xfId="25" applyFont="1" applyFill="1" applyBorder="1" applyAlignment="1">
      <alignment vertical="center"/>
    </xf>
    <xf numFmtId="0" fontId="220" fillId="6" borderId="0" xfId="25" applyFont="1" applyFill="1" applyAlignment="1">
      <alignment horizontal="left" vertical="center"/>
    </xf>
    <xf numFmtId="0" fontId="5" fillId="0" borderId="0" xfId="25"/>
    <xf numFmtId="0" fontId="116" fillId="4" borderId="16" xfId="3" applyFont="1" applyFill="1" applyBorder="1" applyAlignment="1">
      <alignment vertical="center"/>
    </xf>
    <xf numFmtId="0" fontId="17" fillId="4" borderId="0" xfId="3" applyFont="1" applyFill="1" applyAlignment="1">
      <alignment horizontal="center"/>
    </xf>
    <xf numFmtId="0" fontId="48" fillId="4" borderId="16" xfId="25" applyFont="1" applyFill="1" applyBorder="1" applyAlignment="1">
      <alignment vertical="center"/>
    </xf>
    <xf numFmtId="0" fontId="48" fillId="4" borderId="0" xfId="25" applyFont="1" applyFill="1" applyAlignment="1">
      <alignment vertical="center"/>
    </xf>
    <xf numFmtId="0" fontId="48" fillId="4" borderId="15" xfId="25" applyFont="1" applyFill="1" applyBorder="1" applyAlignment="1">
      <alignment vertical="center"/>
    </xf>
    <xf numFmtId="0" fontId="116" fillId="4" borderId="0" xfId="3" applyFont="1" applyFill="1" applyAlignment="1">
      <alignment vertical="center" wrapText="1"/>
    </xf>
    <xf numFmtId="0" fontId="116" fillId="4" borderId="15" xfId="3" applyFont="1" applyFill="1" applyBorder="1" applyAlignment="1">
      <alignment vertical="center" wrapText="1"/>
    </xf>
    <xf numFmtId="0" fontId="5" fillId="4" borderId="16" xfId="25" applyFill="1" applyBorder="1"/>
    <xf numFmtId="0" fontId="5" fillId="4" borderId="0" xfId="25" applyFill="1"/>
    <xf numFmtId="0" fontId="5" fillId="4" borderId="15" xfId="25" applyFill="1" applyBorder="1"/>
    <xf numFmtId="0" fontId="116" fillId="4" borderId="0" xfId="3" applyFont="1" applyFill="1" applyAlignment="1">
      <alignment vertical="center"/>
    </xf>
    <xf numFmtId="0" fontId="1" fillId="4" borderId="0" xfId="3" applyFill="1"/>
    <xf numFmtId="0" fontId="0" fillId="4" borderId="5" xfId="0" applyFill="1" applyBorder="1"/>
    <xf numFmtId="0" fontId="0" fillId="4" borderId="3" xfId="0" applyFill="1" applyBorder="1"/>
    <xf numFmtId="0" fontId="0" fillId="4" borderId="6" xfId="0" applyFill="1" applyBorder="1"/>
    <xf numFmtId="0" fontId="5" fillId="82" borderId="0" xfId="25" applyFill="1" applyAlignment="1">
      <alignment vertical="center"/>
    </xf>
    <xf numFmtId="0" fontId="163" fillId="82" borderId="0" xfId="25" applyFont="1" applyFill="1"/>
    <xf numFmtId="165" fontId="241" fillId="16" borderId="0" xfId="10" applyNumberFormat="1" applyFont="1" applyFill="1" applyAlignment="1">
      <alignment horizontal="left" vertical="center"/>
    </xf>
    <xf numFmtId="0" fontId="5" fillId="16" borderId="0" xfId="2" applyFill="1" applyAlignment="1" applyProtection="1">
      <alignment horizontal="left"/>
      <protection hidden="1"/>
    </xf>
    <xf numFmtId="0" fontId="1" fillId="16" borderId="0" xfId="15" applyFill="1" applyAlignment="1">
      <alignment horizontal="left"/>
    </xf>
    <xf numFmtId="0" fontId="243" fillId="82" borderId="0" xfId="33" applyFont="1" applyFill="1" applyAlignment="1">
      <alignment vertical="center"/>
    </xf>
    <xf numFmtId="0" fontId="244" fillId="82" borderId="0" xfId="2" applyFont="1" applyFill="1" applyAlignment="1">
      <alignment vertical="center"/>
    </xf>
    <xf numFmtId="0" fontId="245" fillId="82" borderId="0" xfId="20" applyFont="1" applyFill="1" applyAlignment="1">
      <alignment horizontal="left" vertical="center"/>
    </xf>
    <xf numFmtId="0" fontId="244" fillId="82" borderId="0" xfId="2" applyFont="1" applyFill="1" applyAlignment="1">
      <alignment horizontal="center" vertical="center"/>
    </xf>
    <xf numFmtId="0" fontId="163" fillId="82" borderId="0" xfId="2" applyFont="1" applyFill="1" applyAlignment="1">
      <alignment vertical="center"/>
    </xf>
    <xf numFmtId="165" fontId="246" fillId="82" borderId="64" xfId="10" applyNumberFormat="1" applyFont="1" applyFill="1" applyBorder="1" applyAlignment="1">
      <alignment horizontal="center" vertical="center"/>
    </xf>
    <xf numFmtId="179" fontId="247" fillId="85" borderId="209" xfId="24" applyNumberFormat="1" applyFont="1" applyFill="1" applyBorder="1" applyAlignment="1" applyProtection="1">
      <alignment horizontal="center" vertical="center"/>
      <protection locked="0"/>
    </xf>
    <xf numFmtId="0" fontId="217" fillId="82" borderId="0" xfId="2" applyFont="1" applyFill="1" applyAlignment="1">
      <alignment horizontal="right" vertical="center"/>
    </xf>
    <xf numFmtId="0" fontId="190" fillId="82" borderId="0" xfId="2" applyFont="1" applyFill="1" applyAlignment="1">
      <alignment horizontal="center" vertical="center"/>
    </xf>
    <xf numFmtId="0" fontId="248" fillId="82" borderId="0" xfId="24" applyFont="1" applyFill="1" applyAlignment="1">
      <alignment horizontal="left" vertical="center"/>
    </xf>
    <xf numFmtId="0" fontId="249" fillId="82" borderId="0" xfId="24" applyFont="1" applyFill="1" applyAlignment="1">
      <alignment horizontal="left" vertical="center"/>
    </xf>
    <xf numFmtId="0" fontId="250" fillId="82" borderId="0" xfId="24" applyFont="1" applyFill="1" applyAlignment="1">
      <alignment horizontal="left" vertical="center"/>
    </xf>
    <xf numFmtId="0" fontId="251" fillId="82" borderId="0" xfId="24" applyFont="1" applyFill="1" applyAlignment="1">
      <alignment horizontal="left" vertical="center"/>
    </xf>
    <xf numFmtId="0" fontId="252" fillId="82" borderId="0" xfId="24" applyFont="1" applyFill="1" applyAlignment="1">
      <alignment horizontal="left" vertical="center"/>
    </xf>
    <xf numFmtId="0" fontId="253" fillId="82" borderId="0" xfId="24" applyFont="1" applyFill="1" applyAlignment="1">
      <alignment horizontal="left" vertical="center"/>
    </xf>
    <xf numFmtId="0" fontId="254" fillId="82" borderId="0" xfId="24" applyFont="1" applyFill="1" applyAlignment="1">
      <alignment horizontal="left" vertical="center"/>
    </xf>
    <xf numFmtId="0" fontId="255" fillId="82" borderId="0" xfId="24" applyFont="1" applyFill="1" applyAlignment="1">
      <alignment horizontal="left" vertical="center"/>
    </xf>
    <xf numFmtId="0" fontId="256" fillId="82" borderId="0" xfId="24" applyFont="1" applyFill="1" applyAlignment="1">
      <alignment horizontal="left" vertical="center"/>
    </xf>
    <xf numFmtId="0" fontId="257" fillId="8" borderId="0" xfId="2" applyFont="1" applyFill="1" applyAlignment="1">
      <alignment horizontal="center" vertical="center"/>
    </xf>
    <xf numFmtId="0" fontId="258" fillId="8" borderId="0" xfId="2" applyFont="1" applyFill="1" applyAlignment="1">
      <alignment horizontal="center" vertical="center"/>
    </xf>
    <xf numFmtId="0" fontId="259" fillId="8" borderId="0" xfId="2" applyFont="1" applyFill="1" applyAlignment="1">
      <alignment horizontal="center" vertical="center"/>
    </xf>
    <xf numFmtId="0" fontId="260" fillId="8" borderId="0" xfId="2" applyFont="1" applyFill="1" applyAlignment="1">
      <alignment horizontal="center" vertical="center"/>
    </xf>
    <xf numFmtId="0" fontId="261" fillId="8" borderId="0" xfId="2" applyFont="1" applyFill="1" applyAlignment="1">
      <alignment horizontal="center" vertical="center"/>
    </xf>
    <xf numFmtId="0" fontId="262" fillId="8" borderId="0" xfId="2" applyFont="1" applyFill="1" applyAlignment="1">
      <alignment horizontal="center" vertical="center"/>
    </xf>
    <xf numFmtId="0" fontId="263" fillId="8" borderId="0" xfId="2" applyFont="1" applyFill="1" applyAlignment="1">
      <alignment horizontal="center" vertical="center"/>
    </xf>
    <xf numFmtId="0" fontId="264" fillId="8" borderId="0" xfId="2" applyFont="1" applyFill="1" applyAlignment="1">
      <alignment horizontal="center" vertical="center"/>
    </xf>
    <xf numFmtId="0" fontId="265" fillId="8" borderId="0" xfId="2" applyFont="1" applyFill="1" applyAlignment="1">
      <alignment horizontal="center" vertical="center"/>
    </xf>
    <xf numFmtId="0" fontId="266" fillId="8" borderId="0" xfId="2" applyFont="1" applyFill="1" applyAlignment="1">
      <alignment horizontal="center" vertical="center"/>
    </xf>
    <xf numFmtId="0" fontId="267" fillId="8" borderId="0" xfId="2" applyFont="1" applyFill="1" applyAlignment="1">
      <alignment horizontal="center" vertical="center"/>
    </xf>
    <xf numFmtId="0" fontId="268" fillId="8" borderId="0" xfId="2" applyFont="1" applyFill="1" applyAlignment="1">
      <alignment horizontal="center" vertical="center"/>
    </xf>
    <xf numFmtId="0" fontId="269" fillId="8" borderId="0" xfId="2" applyFont="1" applyFill="1" applyAlignment="1">
      <alignment horizontal="center" vertical="center"/>
    </xf>
    <xf numFmtId="0" fontId="270" fillId="8" borderId="0" xfId="2" applyFont="1" applyFill="1" applyAlignment="1">
      <alignment horizontal="center" vertical="center"/>
    </xf>
    <xf numFmtId="0" fontId="271" fillId="8" borderId="0" xfId="2" applyFont="1" applyFill="1" applyAlignment="1">
      <alignment horizontal="center" vertical="center"/>
    </xf>
    <xf numFmtId="0" fontId="272" fillId="8" borderId="0" xfId="2" applyFont="1" applyFill="1" applyAlignment="1">
      <alignment horizontal="center" vertical="center"/>
    </xf>
    <xf numFmtId="0" fontId="273" fillId="8" borderId="0" xfId="2" applyFont="1" applyFill="1" applyAlignment="1">
      <alignment horizontal="center" vertical="center"/>
    </xf>
    <xf numFmtId="0" fontId="274" fillId="8" borderId="0" xfId="2" applyFont="1" applyFill="1" applyAlignment="1">
      <alignment horizontal="center" vertical="center"/>
    </xf>
    <xf numFmtId="0" fontId="275" fillId="4" borderId="16" xfId="2" applyFont="1" applyFill="1" applyBorder="1" applyAlignment="1">
      <alignment horizontal="center" vertical="center"/>
    </xf>
    <xf numFmtId="0" fontId="277" fillId="0" borderId="146" xfId="34" applyFont="1" applyBorder="1" applyAlignment="1">
      <alignment horizontal="center" vertical="center"/>
    </xf>
    <xf numFmtId="177" fontId="278" fillId="86" borderId="210" xfId="2" applyNumberFormat="1" applyFont="1" applyFill="1" applyBorder="1" applyAlignment="1">
      <alignment horizontal="center" vertical="center"/>
    </xf>
    <xf numFmtId="0" fontId="279" fillId="87" borderId="16" xfId="2" applyFont="1" applyFill="1" applyBorder="1" applyAlignment="1">
      <alignment horizontal="center" vertical="center"/>
    </xf>
    <xf numFmtId="0" fontId="279" fillId="88" borderId="16" xfId="2" applyFont="1" applyFill="1" applyBorder="1" applyAlignment="1">
      <alignment horizontal="center" vertical="center"/>
    </xf>
    <xf numFmtId="0" fontId="199" fillId="82" borderId="0" xfId="2" applyFont="1" applyFill="1" applyAlignment="1" applyProtection="1">
      <alignment horizontal="left" vertical="center"/>
      <protection hidden="1"/>
    </xf>
    <xf numFmtId="0" fontId="280" fillId="82" borderId="0" xfId="2" applyFont="1" applyFill="1" applyProtection="1">
      <protection hidden="1"/>
    </xf>
    <xf numFmtId="0" fontId="244" fillId="82" borderId="0" xfId="3" applyFont="1" applyFill="1" applyAlignment="1">
      <alignment vertical="center"/>
    </xf>
    <xf numFmtId="0" fontId="31" fillId="82" borderId="0" xfId="3" applyFont="1" applyFill="1" applyAlignment="1">
      <alignment vertical="center"/>
    </xf>
    <xf numFmtId="0" fontId="199" fillId="82" borderId="0" xfId="2" applyFont="1" applyFill="1" applyAlignment="1" applyProtection="1">
      <alignment vertical="center"/>
      <protection hidden="1"/>
    </xf>
    <xf numFmtId="0" fontId="49" fillId="82" borderId="0" xfId="3" applyFont="1" applyFill="1"/>
    <xf numFmtId="0" fontId="199" fillId="82" borderId="0" xfId="24" applyFont="1" applyFill="1" applyAlignment="1">
      <alignment horizontal="left" vertical="center"/>
    </xf>
    <xf numFmtId="0" fontId="199" fillId="82" borderId="0" xfId="14" applyFont="1" applyFill="1" applyAlignment="1">
      <alignment horizontal="left" vertical="center"/>
    </xf>
    <xf numFmtId="0" fontId="205" fillId="16" borderId="0" xfId="1" applyFont="1" applyFill="1" applyBorder="1" applyAlignment="1">
      <alignment vertical="center"/>
    </xf>
    <xf numFmtId="0" fontId="281" fillId="82" borderId="0" xfId="24" applyFont="1" applyFill="1" applyAlignment="1">
      <alignment horizontal="left" vertical="center"/>
    </xf>
    <xf numFmtId="0" fontId="244" fillId="89" borderId="0" xfId="0" applyFont="1" applyFill="1" applyAlignment="1">
      <alignment horizontal="center" vertical="center"/>
    </xf>
    <xf numFmtId="0" fontId="244" fillId="82" borderId="0" xfId="0" applyFont="1" applyFill="1" applyAlignment="1">
      <alignment horizontal="center" vertical="center"/>
    </xf>
    <xf numFmtId="0" fontId="281" fillId="89" borderId="0" xfId="14" applyFont="1" applyFill="1" applyAlignment="1">
      <alignment horizontal="center" vertical="center"/>
    </xf>
    <xf numFmtId="0" fontId="199" fillId="89" borderId="0" xfId="24" applyFont="1" applyFill="1" applyAlignment="1">
      <alignment horizontal="center" vertical="center"/>
    </xf>
    <xf numFmtId="0" fontId="283" fillId="82" borderId="0" xfId="2" applyFont="1" applyFill="1" applyAlignment="1">
      <alignment horizontal="center" vertical="center"/>
    </xf>
    <xf numFmtId="0" fontId="200" fillId="82" borderId="0" xfId="3" applyFont="1" applyFill="1"/>
    <xf numFmtId="0" fontId="283" fillId="82" borderId="0" xfId="2" applyFont="1" applyFill="1" applyAlignment="1">
      <alignment vertical="center"/>
    </xf>
    <xf numFmtId="0" fontId="171" fillId="82" borderId="0" xfId="33" applyFont="1" applyFill="1" applyAlignment="1">
      <alignment vertical="center"/>
    </xf>
    <xf numFmtId="0" fontId="284" fillId="6" borderId="0" xfId="1" applyFont="1" applyFill="1" applyAlignment="1">
      <alignment vertical="center"/>
    </xf>
    <xf numFmtId="0" fontId="5" fillId="6" borderId="0" xfId="25" applyFill="1" applyAlignment="1">
      <alignment vertical="center"/>
    </xf>
    <xf numFmtId="0" fontId="5" fillId="6" borderId="0" xfId="2" applyFill="1" applyAlignment="1">
      <alignment vertical="center"/>
    </xf>
    <xf numFmtId="0" fontId="5" fillId="0" borderId="0" xfId="25" applyAlignment="1">
      <alignment vertical="center"/>
    </xf>
    <xf numFmtId="0" fontId="285" fillId="82" borderId="0" xfId="25" applyFont="1" applyFill="1" applyAlignment="1">
      <alignment horizontal="center" vertical="center"/>
    </xf>
    <xf numFmtId="0" fontId="285" fillId="82" borderId="0" xfId="25" quotePrefix="1" applyFont="1" applyFill="1" applyAlignment="1">
      <alignment horizontal="center" vertical="center"/>
    </xf>
    <xf numFmtId="0" fontId="286" fillId="82" borderId="0" xfId="0" applyFont="1" applyFill="1" applyAlignment="1">
      <alignment horizontal="right" vertical="center"/>
    </xf>
    <xf numFmtId="0" fontId="287" fillId="82" borderId="0" xfId="0" applyFont="1" applyFill="1" applyAlignment="1">
      <alignment vertical="center"/>
    </xf>
    <xf numFmtId="0" fontId="27" fillId="82" borderId="0" xfId="0" applyFont="1" applyFill="1" applyAlignment="1">
      <alignment horizontal="center" vertical="center"/>
    </xf>
    <xf numFmtId="0" fontId="199" fillId="82" borderId="0" xfId="25" applyFont="1" applyFill="1" applyAlignment="1" applyProtection="1">
      <alignment vertical="center"/>
      <protection hidden="1"/>
    </xf>
    <xf numFmtId="0" fontId="288" fillId="82" borderId="0" xfId="0" applyFont="1" applyFill="1" applyAlignment="1">
      <alignment horizontal="left" vertical="top"/>
    </xf>
    <xf numFmtId="0" fontId="227" fillId="82" borderId="0" xfId="25" applyFont="1" applyFill="1" applyAlignment="1">
      <alignment vertical="center"/>
    </xf>
    <xf numFmtId="0" fontId="289" fillId="4" borderId="0" xfId="25" applyFont="1" applyFill="1" applyAlignment="1">
      <alignment vertical="center"/>
    </xf>
    <xf numFmtId="0" fontId="5" fillId="4" borderId="0" xfId="25" applyFill="1" applyProtection="1">
      <protection hidden="1"/>
    </xf>
    <xf numFmtId="0" fontId="290" fillId="4" borderId="16" xfId="25" applyFont="1" applyFill="1" applyBorder="1" applyAlignment="1">
      <alignment vertical="center"/>
    </xf>
    <xf numFmtId="0" fontId="5" fillId="4" borderId="0" xfId="25" applyFill="1" applyAlignment="1">
      <alignment vertical="center"/>
    </xf>
    <xf numFmtId="0" fontId="244" fillId="73" borderId="0" xfId="0" applyFont="1" applyFill="1" applyAlignment="1">
      <alignment horizontal="center" vertical="center"/>
    </xf>
    <xf numFmtId="199" fontId="291" fillId="4" borderId="0" xfId="25" applyNumberFormat="1" applyFont="1" applyFill="1" applyAlignment="1">
      <alignment vertical="center"/>
    </xf>
    <xf numFmtId="0" fontId="290" fillId="4" borderId="0" xfId="25" applyFont="1" applyFill="1" applyAlignment="1">
      <alignment horizontal="left" vertical="center"/>
    </xf>
    <xf numFmtId="0" fontId="5" fillId="0" borderId="0" xfId="25" applyProtection="1">
      <protection hidden="1"/>
    </xf>
    <xf numFmtId="0" fontId="292" fillId="90" borderId="0" xfId="25" applyFont="1" applyFill="1" applyAlignment="1">
      <alignment horizontal="center" vertical="center"/>
    </xf>
    <xf numFmtId="0" fontId="293" fillId="5" borderId="15" xfId="25" applyFont="1" applyFill="1" applyBorder="1" applyAlignment="1">
      <alignment horizontal="center" vertical="center"/>
    </xf>
    <xf numFmtId="0" fontId="293" fillId="5" borderId="0" xfId="25" applyFont="1" applyFill="1" applyAlignment="1">
      <alignment horizontal="center" vertical="center"/>
    </xf>
    <xf numFmtId="0" fontId="190" fillId="82" borderId="0" xfId="25" applyFont="1" applyFill="1" applyAlignment="1">
      <alignment vertical="center"/>
    </xf>
    <xf numFmtId="0" fontId="190" fillId="82" borderId="16" xfId="25" applyFont="1" applyFill="1" applyBorder="1" applyAlignment="1">
      <alignment vertical="center"/>
    </xf>
    <xf numFmtId="0" fontId="294" fillId="4" borderId="0" xfId="25" applyFont="1" applyFill="1" applyAlignment="1">
      <alignment horizontal="center" vertical="center"/>
    </xf>
    <xf numFmtId="0" fontId="190" fillId="82" borderId="0" xfId="25" applyFont="1" applyFill="1" applyAlignment="1">
      <alignment horizontal="right" vertical="center"/>
    </xf>
    <xf numFmtId="0" fontId="129" fillId="4" borderId="0" xfId="5" applyFont="1" applyFill="1" applyAlignment="1">
      <alignment horizontal="center" vertical="center"/>
    </xf>
    <xf numFmtId="0" fontId="129" fillId="4" borderId="69" xfId="5" applyFont="1" applyFill="1" applyBorder="1" applyAlignment="1">
      <alignment horizontal="center" vertical="center"/>
    </xf>
    <xf numFmtId="0" fontId="129" fillId="4" borderId="29" xfId="5" applyFont="1" applyFill="1" applyBorder="1" applyAlignment="1">
      <alignment horizontal="center" vertical="center"/>
    </xf>
    <xf numFmtId="0" fontId="50" fillId="0" borderId="29" xfId="5" applyFont="1" applyBorder="1" applyAlignment="1">
      <alignment horizontal="center" vertical="center"/>
    </xf>
    <xf numFmtId="0" fontId="22" fillId="0" borderId="29" xfId="5" applyFont="1" applyBorder="1" applyAlignment="1">
      <alignment horizontal="right" vertical="center"/>
    </xf>
    <xf numFmtId="0" fontId="2" fillId="2" borderId="211" xfId="2" applyFont="1" applyFill="1" applyBorder="1" applyAlignment="1">
      <alignment horizontal="center" vertical="center"/>
    </xf>
    <xf numFmtId="0" fontId="1" fillId="0" borderId="0" xfId="0" applyFont="1"/>
    <xf numFmtId="0" fontId="129" fillId="4" borderId="71" xfId="5" applyFont="1" applyFill="1" applyBorder="1" applyAlignment="1">
      <alignment horizontal="center" vertical="center"/>
    </xf>
    <xf numFmtId="0" fontId="295" fillId="4" borderId="0" xfId="5" applyFont="1" applyFill="1" applyAlignment="1">
      <alignment horizontal="left" vertical="center"/>
    </xf>
    <xf numFmtId="0" fontId="50" fillId="4" borderId="0" xfId="5" applyFont="1" applyFill="1" applyAlignment="1">
      <alignment horizontal="center" vertical="center"/>
    </xf>
    <xf numFmtId="0" fontId="50" fillId="4" borderId="12" xfId="5" applyFont="1" applyFill="1" applyBorder="1" applyAlignment="1">
      <alignment horizontal="center" vertical="center"/>
    </xf>
    <xf numFmtId="0" fontId="46" fillId="4" borderId="0" xfId="5" applyFont="1" applyFill="1" applyAlignment="1">
      <alignment horizontal="left" vertical="center"/>
    </xf>
    <xf numFmtId="0" fontId="124" fillId="4" borderId="0" xfId="5" applyFont="1" applyFill="1" applyAlignment="1">
      <alignment horizontal="left" vertical="center"/>
    </xf>
    <xf numFmtId="0" fontId="124" fillId="4" borderId="12" xfId="5" applyFont="1" applyFill="1" applyBorder="1" applyAlignment="1">
      <alignment horizontal="left" vertical="center"/>
    </xf>
    <xf numFmtId="0" fontId="298" fillId="4" borderId="0" xfId="5" applyFont="1" applyFill="1" applyAlignment="1">
      <alignment horizontal="left" vertical="center"/>
    </xf>
    <xf numFmtId="0" fontId="43" fillId="39" borderId="0" xfId="10" applyFont="1" applyFill="1" applyAlignment="1">
      <alignment horizontal="right" vertical="center"/>
    </xf>
    <xf numFmtId="165" fontId="136" fillId="4" borderId="0" xfId="10" applyNumberFormat="1" applyFont="1" applyFill="1" applyAlignment="1">
      <alignment horizontal="left" vertical="center"/>
    </xf>
    <xf numFmtId="165" fontId="136" fillId="4" borderId="0" xfId="10" applyNumberFormat="1" applyFont="1" applyFill="1" applyAlignment="1">
      <alignment horizontal="right" vertical="center"/>
    </xf>
    <xf numFmtId="0" fontId="137" fillId="4" borderId="0" xfId="1" applyFont="1" applyFill="1" applyBorder="1" applyAlignment="1">
      <alignment horizontal="left" vertical="center"/>
    </xf>
    <xf numFmtId="0" fontId="1" fillId="4" borderId="0" xfId="0" applyFont="1" applyFill="1"/>
    <xf numFmtId="0" fontId="17" fillId="4" borderId="0" xfId="5" applyFont="1" applyFill="1" applyAlignment="1">
      <alignment horizontal="right" vertical="center"/>
    </xf>
    <xf numFmtId="0" fontId="25" fillId="4" borderId="0" xfId="5" applyFont="1" applyFill="1" applyAlignment="1">
      <alignment horizontal="right" vertical="center"/>
    </xf>
    <xf numFmtId="0" fontId="299" fillId="4" borderId="0" xfId="1" applyFont="1" applyFill="1" applyBorder="1" applyAlignment="1">
      <alignment horizontal="left" vertical="center"/>
    </xf>
    <xf numFmtId="0" fontId="4" fillId="4" borderId="0" xfId="1" applyFill="1" applyBorder="1" applyAlignment="1">
      <alignment horizontal="left" vertical="center"/>
    </xf>
    <xf numFmtId="0" fontId="17" fillId="4" borderId="0" xfId="5" applyFont="1" applyFill="1" applyAlignment="1">
      <alignment horizontal="left" vertical="center"/>
    </xf>
    <xf numFmtId="0" fontId="300" fillId="4" borderId="0" xfId="5" applyFont="1" applyFill="1" applyAlignment="1">
      <alignment horizontal="right" vertical="center"/>
    </xf>
    <xf numFmtId="0" fontId="129" fillId="20" borderId="71" xfId="5" applyFont="1" applyFill="1" applyBorder="1" applyAlignment="1">
      <alignment horizontal="center" vertical="center"/>
    </xf>
    <xf numFmtId="0" fontId="301" fillId="20" borderId="0" xfId="5" applyFont="1" applyFill="1" applyAlignment="1">
      <alignment horizontal="left" vertical="center"/>
    </xf>
    <xf numFmtId="0" fontId="124" fillId="20" borderId="0" xfId="5" applyFont="1" applyFill="1" applyAlignment="1">
      <alignment horizontal="left" vertical="center"/>
    </xf>
    <xf numFmtId="0" fontId="0" fillId="4" borderId="12" xfId="0" applyFill="1" applyBorder="1" applyAlignment="1">
      <alignment horizontal="center" vertical="center"/>
    </xf>
    <xf numFmtId="0" fontId="49" fillId="0" borderId="0" xfId="24"/>
    <xf numFmtId="0" fontId="302" fillId="80" borderId="69" xfId="2" applyFont="1" applyFill="1" applyBorder="1" applyAlignment="1">
      <alignment horizontal="center" vertical="center"/>
    </xf>
    <xf numFmtId="0" fontId="37" fillId="4" borderId="0" xfId="5" applyFont="1" applyFill="1" applyAlignment="1">
      <alignment horizontal="left" vertical="center"/>
    </xf>
    <xf numFmtId="0" fontId="302" fillId="80" borderId="212" xfId="2" applyFont="1" applyFill="1" applyBorder="1" applyAlignment="1">
      <alignment horizontal="center" vertical="center"/>
    </xf>
    <xf numFmtId="0" fontId="303" fillId="20" borderId="0" xfId="5" applyFont="1" applyFill="1" applyAlignment="1">
      <alignment horizontal="left" vertical="center"/>
    </xf>
    <xf numFmtId="0" fontId="304" fillId="20" borderId="0" xfId="5" applyFont="1" applyFill="1" applyAlignment="1">
      <alignment horizontal="center" vertical="center"/>
    </xf>
    <xf numFmtId="0" fontId="26" fillId="2" borderId="0" xfId="2" applyFont="1" applyFill="1" applyAlignment="1">
      <alignment horizontal="center" vertical="center"/>
    </xf>
    <xf numFmtId="0" fontId="305" fillId="4" borderId="0" xfId="24" applyFont="1" applyFill="1" applyAlignment="1">
      <alignment horizontal="center" vertical="center"/>
    </xf>
    <xf numFmtId="0" fontId="49" fillId="4" borderId="0" xfId="24" applyFill="1"/>
    <xf numFmtId="0" fontId="49" fillId="4" borderId="15" xfId="24" applyFill="1" applyBorder="1"/>
    <xf numFmtId="0" fontId="80" fillId="20" borderId="0" xfId="24" applyFont="1" applyFill="1"/>
    <xf numFmtId="0" fontId="303" fillId="20" borderId="0" xfId="24" applyFont="1" applyFill="1" applyAlignment="1">
      <alignment horizontal="center" vertical="center"/>
    </xf>
    <xf numFmtId="0" fontId="80" fillId="20" borderId="15" xfId="24" applyFont="1" applyFill="1" applyBorder="1"/>
    <xf numFmtId="0" fontId="22" fillId="4" borderId="0" xfId="5" applyFont="1" applyFill="1" applyAlignment="1">
      <alignment horizontal="center" vertical="center"/>
    </xf>
    <xf numFmtId="0" fontId="1" fillId="4" borderId="0" xfId="24" applyFont="1" applyFill="1"/>
    <xf numFmtId="0" fontId="30" fillId="4" borderId="0" xfId="24" applyFont="1" applyFill="1" applyAlignment="1">
      <alignment vertical="center"/>
    </xf>
    <xf numFmtId="0" fontId="49" fillId="4" borderId="0" xfId="24" applyFill="1" applyAlignment="1">
      <alignment vertical="center"/>
    </xf>
    <xf numFmtId="0" fontId="41" fillId="4" borderId="0" xfId="24" applyFont="1" applyFill="1" applyAlignment="1">
      <alignment vertical="center"/>
    </xf>
    <xf numFmtId="0" fontId="49" fillId="0" borderId="0" xfId="24" applyAlignment="1">
      <alignment horizontal="center"/>
    </xf>
    <xf numFmtId="0" fontId="29" fillId="4" borderId="0" xfId="24" applyFont="1" applyFill="1" applyAlignment="1">
      <alignment vertical="center"/>
    </xf>
    <xf numFmtId="0" fontId="4" fillId="35" borderId="0" xfId="1" applyNumberFormat="1" applyFill="1" applyBorder="1" applyAlignment="1">
      <alignment horizontal="center" vertical="center"/>
    </xf>
    <xf numFmtId="0" fontId="1" fillId="4" borderId="0" xfId="24" applyFont="1" applyFill="1" applyAlignment="1">
      <alignment vertical="top"/>
    </xf>
    <xf numFmtId="0" fontId="1" fillId="4" borderId="15" xfId="24" applyFont="1" applyFill="1" applyBorder="1" applyAlignment="1">
      <alignment vertical="top"/>
    </xf>
    <xf numFmtId="0" fontId="49" fillId="6" borderId="0" xfId="24" applyFill="1" applyAlignment="1">
      <alignment vertical="center"/>
    </xf>
    <xf numFmtId="0" fontId="1" fillId="4" borderId="0" xfId="24" applyFont="1" applyFill="1" applyAlignment="1">
      <alignment horizontal="left" vertical="center"/>
    </xf>
    <xf numFmtId="0" fontId="49" fillId="4" borderId="0" xfId="24" applyFill="1" applyAlignment="1">
      <alignment horizontal="center"/>
    </xf>
    <xf numFmtId="0" fontId="4" fillId="35" borderId="0" xfId="35" applyNumberFormat="1" applyFill="1" applyBorder="1" applyAlignment="1">
      <alignment horizontal="center" vertical="center"/>
    </xf>
    <xf numFmtId="0" fontId="49" fillId="0" borderId="0" xfId="24" applyAlignment="1">
      <alignment vertical="center"/>
    </xf>
    <xf numFmtId="0" fontId="49" fillId="6" borderId="0" xfId="24" applyFill="1" applyAlignment="1">
      <alignment horizontal="center" vertical="center"/>
    </xf>
    <xf numFmtId="0" fontId="49" fillId="4" borderId="0" xfId="24" applyFill="1" applyAlignment="1">
      <alignment horizontal="center" vertical="center" wrapText="1"/>
    </xf>
    <xf numFmtId="0" fontId="49" fillId="4" borderId="15" xfId="24" applyFill="1" applyBorder="1" applyAlignment="1">
      <alignment horizontal="center" vertical="center" wrapText="1"/>
    </xf>
    <xf numFmtId="0" fontId="68" fillId="4" borderId="0" xfId="24" applyFont="1" applyFill="1" applyAlignment="1">
      <alignment vertical="center"/>
    </xf>
    <xf numFmtId="0" fontId="49" fillId="16" borderId="0" xfId="24" applyFill="1" applyAlignment="1">
      <alignment horizontal="center" vertical="center"/>
    </xf>
    <xf numFmtId="0" fontId="1" fillId="4" borderId="15" xfId="24" applyFont="1" applyFill="1" applyBorder="1" applyAlignment="1">
      <alignment horizontal="left" vertical="center"/>
    </xf>
    <xf numFmtId="0" fontId="4" fillId="91" borderId="0" xfId="35" applyNumberFormat="1" applyFill="1" applyBorder="1" applyAlignment="1">
      <alignment horizontal="center"/>
    </xf>
    <xf numFmtId="0" fontId="29" fillId="0" borderId="0" xfId="24" applyFont="1" applyAlignment="1">
      <alignment vertical="center"/>
    </xf>
    <xf numFmtId="0" fontId="30" fillId="0" borderId="0" xfId="24" applyFont="1" applyAlignment="1">
      <alignment horizontal="right" vertical="center"/>
    </xf>
    <xf numFmtId="0" fontId="306" fillId="0" borderId="0" xfId="36" applyBorder="1" applyAlignment="1">
      <alignment vertical="center"/>
    </xf>
    <xf numFmtId="0" fontId="39" fillId="4" borderId="4" xfId="17" applyFont="1" applyFill="1" applyBorder="1" applyAlignment="1">
      <alignment vertical="center"/>
    </xf>
    <xf numFmtId="0" fontId="39" fillId="4" borderId="2" xfId="24" applyFont="1" applyFill="1" applyBorder="1"/>
    <xf numFmtId="0" fontId="42" fillId="4" borderId="11" xfId="24" applyFont="1" applyFill="1" applyBorder="1"/>
    <xf numFmtId="0" fontId="39" fillId="4" borderId="16" xfId="17" applyFont="1" applyFill="1" applyBorder="1" applyAlignment="1">
      <alignment vertical="center"/>
    </xf>
    <xf numFmtId="0" fontId="39" fillId="4" borderId="0" xfId="24" applyFont="1" applyFill="1"/>
    <xf numFmtId="0" fontId="42" fillId="4" borderId="15" xfId="24" applyFont="1" applyFill="1" applyBorder="1"/>
    <xf numFmtId="0" fontId="1" fillId="4" borderId="0" xfId="24" applyFont="1" applyFill="1" applyAlignment="1">
      <alignment horizontal="center" vertical="top" wrapText="1"/>
    </xf>
    <xf numFmtId="0" fontId="1" fillId="4" borderId="15" xfId="24" applyFont="1" applyFill="1" applyBorder="1" applyAlignment="1">
      <alignment horizontal="center" vertical="top" wrapText="1"/>
    </xf>
    <xf numFmtId="0" fontId="14" fillId="4" borderId="0" xfId="2" applyFont="1" applyFill="1"/>
    <xf numFmtId="0" fontId="14" fillId="4" borderId="15" xfId="2" applyFont="1" applyFill="1" applyBorder="1"/>
    <xf numFmtId="0" fontId="7" fillId="5" borderId="16" xfId="2" applyFont="1" applyFill="1" applyBorder="1" applyAlignment="1">
      <alignment horizontal="center" vertical="center"/>
    </xf>
    <xf numFmtId="0" fontId="7" fillId="5" borderId="0" xfId="2" applyFont="1" applyFill="1" applyAlignment="1">
      <alignment horizontal="center" vertical="center"/>
    </xf>
    <xf numFmtId="0" fontId="7" fillId="5" borderId="15" xfId="2" applyFont="1" applyFill="1" applyBorder="1" applyAlignment="1">
      <alignment horizontal="center" vertical="center"/>
    </xf>
    <xf numFmtId="0" fontId="45" fillId="0" borderId="0" xfId="17" applyFont="1" applyAlignment="1">
      <alignment vertical="center"/>
    </xf>
    <xf numFmtId="0" fontId="80" fillId="20" borderId="0" xfId="24" applyFont="1" applyFill="1" applyAlignment="1">
      <alignment horizontal="left" vertical="center"/>
    </xf>
    <xf numFmtId="0" fontId="80" fillId="20" borderId="0" xfId="24" applyFont="1" applyFill="1" applyAlignment="1">
      <alignment horizontal="right" vertical="center"/>
    </xf>
    <xf numFmtId="0" fontId="303" fillId="20" borderId="0" xfId="24" applyFont="1" applyFill="1" applyAlignment="1">
      <alignment horizontal="center" vertical="top" wrapText="1"/>
    </xf>
    <xf numFmtId="0" fontId="303" fillId="20" borderId="0" xfId="24" applyFont="1" applyFill="1" applyAlignment="1">
      <alignment horizontal="left" vertical="top"/>
    </xf>
    <xf numFmtId="0" fontId="303" fillId="20" borderId="15" xfId="24" applyFont="1" applyFill="1" applyBorder="1" applyAlignment="1">
      <alignment horizontal="center" vertical="top" wrapText="1"/>
    </xf>
    <xf numFmtId="0" fontId="7" fillId="6" borderId="5" xfId="2" applyFont="1" applyFill="1" applyBorder="1" applyAlignment="1">
      <alignment horizontal="center" vertical="center"/>
    </xf>
    <xf numFmtId="0" fontId="7" fillId="6" borderId="3" xfId="2" applyFont="1" applyFill="1" applyBorder="1" applyAlignment="1">
      <alignment horizontal="center" vertical="center"/>
    </xf>
    <xf numFmtId="0" fontId="7" fillId="6" borderId="6" xfId="2" applyFont="1" applyFill="1" applyBorder="1" applyAlignment="1">
      <alignment horizontal="center" vertical="center"/>
    </xf>
    <xf numFmtId="0" fontId="303" fillId="20" borderId="0" xfId="24" applyFont="1" applyFill="1"/>
    <xf numFmtId="0" fontId="303" fillId="20" borderId="0" xfId="0" applyFont="1" applyFill="1" applyAlignment="1">
      <alignment horizontal="center" vertical="center"/>
    </xf>
    <xf numFmtId="0" fontId="1" fillId="4" borderId="0" xfId="24" applyFont="1" applyFill="1" applyAlignment="1">
      <alignment horizontal="center" vertical="center" wrapText="1"/>
    </xf>
    <xf numFmtId="0" fontId="1" fillId="4" borderId="15" xfId="24" applyFont="1" applyFill="1" applyBorder="1" applyAlignment="1">
      <alignment horizontal="center" vertical="center" wrapText="1"/>
    </xf>
    <xf numFmtId="205" fontId="1" fillId="0" borderId="0" xfId="24" applyNumberFormat="1" applyFont="1"/>
    <xf numFmtId="0" fontId="307" fillId="20" borderId="0" xfId="24" applyFont="1" applyFill="1" applyAlignment="1">
      <alignment vertical="center"/>
    </xf>
    <xf numFmtId="0" fontId="307" fillId="20" borderId="0" xfId="24" applyFont="1" applyFill="1" applyAlignment="1">
      <alignment horizontal="right" vertical="center"/>
    </xf>
    <xf numFmtId="0" fontId="115" fillId="0" borderId="0" xfId="24" applyFont="1" applyAlignment="1">
      <alignment vertical="center"/>
    </xf>
    <xf numFmtId="0" fontId="29" fillId="4" borderId="0" xfId="24" applyFont="1" applyFill="1" applyAlignment="1">
      <alignment horizontal="left"/>
    </xf>
    <xf numFmtId="206" fontId="1" fillId="0" borderId="0" xfId="24" applyNumberFormat="1" applyFont="1"/>
    <xf numFmtId="0" fontId="80" fillId="20" borderId="0" xfId="24" applyFont="1" applyFill="1" applyAlignment="1">
      <alignment horizontal="left"/>
    </xf>
    <xf numFmtId="0" fontId="303" fillId="20" borderId="0" xfId="24" applyFont="1" applyFill="1" applyAlignment="1">
      <alignment horizontal="center" vertical="center" wrapText="1"/>
    </xf>
    <xf numFmtId="185" fontId="1" fillId="0" borderId="0" xfId="24" applyNumberFormat="1" applyFont="1"/>
    <xf numFmtId="0" fontId="3" fillId="80" borderId="4" xfId="0" applyFont="1" applyFill="1" applyBorder="1" applyAlignment="1">
      <alignment horizontal="center" vertical="center"/>
    </xf>
    <xf numFmtId="207" fontId="5" fillId="0" borderId="0" xfId="2" applyNumberFormat="1"/>
    <xf numFmtId="0" fontId="0" fillId="0" borderId="0" xfId="0" applyAlignment="1">
      <alignment horizontal="right"/>
    </xf>
    <xf numFmtId="0" fontId="76" fillId="17" borderId="0" xfId="0" applyFont="1" applyFill="1" applyAlignment="1">
      <alignment horizontal="left"/>
    </xf>
    <xf numFmtId="0" fontId="76" fillId="4" borderId="0" xfId="0" applyFont="1" applyFill="1"/>
    <xf numFmtId="0" fontId="76" fillId="4" borderId="15" xfId="0" applyFont="1" applyFill="1" applyBorder="1"/>
    <xf numFmtId="208" fontId="1" fillId="0" borderId="0" xfId="24" applyNumberFormat="1" applyFont="1"/>
    <xf numFmtId="0" fontId="49" fillId="4" borderId="0" xfId="24" applyFill="1" applyAlignment="1">
      <alignment horizontal="left"/>
    </xf>
    <xf numFmtId="165" fontId="1" fillId="0" borderId="0" xfId="24" applyNumberFormat="1" applyFont="1"/>
    <xf numFmtId="0" fontId="308" fillId="17" borderId="213" xfId="0" applyFont="1" applyFill="1" applyBorder="1" applyAlignment="1">
      <alignment horizontal="center" vertical="center"/>
    </xf>
    <xf numFmtId="0" fontId="4" fillId="92" borderId="0" xfId="35" applyFill="1" applyBorder="1" applyAlignment="1">
      <alignment horizontal="center" vertical="center"/>
    </xf>
    <xf numFmtId="0" fontId="1" fillId="4" borderId="0" xfId="24" applyFont="1" applyFill="1" applyAlignment="1">
      <alignment vertical="center"/>
    </xf>
    <xf numFmtId="209" fontId="1" fillId="0" borderId="0" xfId="24" applyNumberFormat="1" applyFont="1"/>
    <xf numFmtId="0" fontId="4" fillId="4" borderId="0" xfId="35" applyFill="1" applyBorder="1" applyAlignment="1">
      <alignment horizontal="center" vertical="center"/>
    </xf>
    <xf numFmtId="210" fontId="5" fillId="0" borderId="0" xfId="2" applyNumberFormat="1"/>
    <xf numFmtId="211" fontId="1" fillId="0" borderId="0" xfId="24" applyNumberFormat="1" applyFont="1"/>
    <xf numFmtId="199" fontId="1" fillId="0" borderId="0" xfId="24" applyNumberFormat="1" applyFont="1"/>
    <xf numFmtId="0" fontId="306" fillId="92" borderId="0" xfId="36" applyFill="1" applyBorder="1" applyAlignment="1">
      <alignment horizontal="center" vertical="center"/>
    </xf>
    <xf numFmtId="212" fontId="5" fillId="0" borderId="0" xfId="2" applyNumberFormat="1"/>
    <xf numFmtId="189" fontId="1" fillId="0" borderId="0" xfId="24" applyNumberFormat="1" applyFont="1"/>
    <xf numFmtId="0" fontId="45" fillId="5" borderId="0" xfId="0" applyFont="1" applyFill="1" applyAlignment="1">
      <alignment horizontal="center" vertical="center"/>
    </xf>
    <xf numFmtId="0" fontId="45" fillId="5" borderId="15" xfId="0" applyFont="1" applyFill="1" applyBorder="1" applyAlignment="1">
      <alignment horizontal="center" vertical="center"/>
    </xf>
    <xf numFmtId="213" fontId="1" fillId="0" borderId="0" xfId="24" applyNumberFormat="1" applyFont="1"/>
    <xf numFmtId="0" fontId="116" fillId="4" borderId="0" xfId="24" applyFont="1" applyFill="1"/>
    <xf numFmtId="214" fontId="5" fillId="0" borderId="0" xfId="2" applyNumberFormat="1"/>
    <xf numFmtId="0" fontId="32" fillId="4" borderId="0" xfId="24" applyFont="1" applyFill="1"/>
    <xf numFmtId="195" fontId="5" fillId="0" borderId="0" xfId="2" applyNumberFormat="1"/>
    <xf numFmtId="0" fontId="22" fillId="4" borderId="0" xfId="6" applyFont="1" applyFill="1"/>
    <xf numFmtId="0" fontId="309" fillId="20" borderId="0" xfId="2" applyFont="1" applyFill="1" applyAlignment="1" applyProtection="1">
      <alignment horizontal="right" vertical="center"/>
      <protection hidden="1"/>
    </xf>
    <xf numFmtId="179" fontId="1" fillId="0" borderId="0" xfId="24" applyNumberFormat="1" applyFont="1"/>
    <xf numFmtId="215" fontId="5" fillId="0" borderId="0" xfId="2" applyNumberFormat="1"/>
    <xf numFmtId="216" fontId="5" fillId="0" borderId="0" xfId="2" applyNumberFormat="1"/>
    <xf numFmtId="217" fontId="5" fillId="0" borderId="0" xfId="2" applyNumberFormat="1"/>
    <xf numFmtId="0" fontId="306" fillId="4" borderId="0" xfId="36" applyFill="1" applyBorder="1"/>
    <xf numFmtId="218" fontId="5" fillId="0" borderId="0" xfId="2" applyNumberFormat="1"/>
    <xf numFmtId="219" fontId="5" fillId="0" borderId="0" xfId="2" applyNumberFormat="1"/>
    <xf numFmtId="220" fontId="1" fillId="0" borderId="0" xfId="24" applyNumberFormat="1" applyFont="1"/>
    <xf numFmtId="221" fontId="1" fillId="0" borderId="0" xfId="24" applyNumberFormat="1" applyFont="1"/>
    <xf numFmtId="0" fontId="49" fillId="4" borderId="0" xfId="24" applyFill="1" applyAlignment="1">
      <alignment horizontal="right" vertical="center"/>
    </xf>
    <xf numFmtId="0" fontId="49" fillId="4" borderId="3" xfId="24" applyFill="1" applyBorder="1"/>
    <xf numFmtId="0" fontId="49" fillId="4" borderId="6" xfId="24" applyFill="1" applyBorder="1"/>
    <xf numFmtId="0" fontId="46" fillId="0" borderId="0" xfId="5" applyFont="1" applyAlignment="1">
      <alignment horizontal="left" vertical="center"/>
    </xf>
    <xf numFmtId="0" fontId="310" fillId="0" borderId="0" xfId="24" applyFont="1"/>
    <xf numFmtId="0" fontId="1" fillId="0" borderId="0" xfId="24" applyFont="1"/>
    <xf numFmtId="0" fontId="311" fillId="20" borderId="0" xfId="5" applyFont="1" applyFill="1" applyAlignment="1">
      <alignment horizontal="left" vertical="center"/>
    </xf>
    <xf numFmtId="0" fontId="80" fillId="20" borderId="0" xfId="5" applyFont="1" applyFill="1" applyAlignment="1">
      <alignment horizontal="left" vertical="center"/>
    </xf>
    <xf numFmtId="0" fontId="54" fillId="41" borderId="0" xfId="22" applyFont="1" applyFill="1" applyAlignment="1" applyProtection="1">
      <alignment horizontal="left" vertical="center"/>
      <protection locked="0"/>
    </xf>
    <xf numFmtId="165" fontId="119" fillId="41" borderId="0" xfId="22" applyNumberFormat="1" applyFont="1" applyFill="1" applyAlignment="1" applyProtection="1">
      <alignment horizontal="center" vertical="center"/>
      <protection locked="0"/>
    </xf>
    <xf numFmtId="0" fontId="314" fillId="41" borderId="0" xfId="22" applyFont="1" applyFill="1" applyAlignment="1" applyProtection="1">
      <alignment horizontal="left" vertical="center"/>
      <protection locked="0"/>
    </xf>
    <xf numFmtId="0" fontId="1" fillId="4" borderId="0" xfId="24" applyFont="1" applyFill="1" applyAlignment="1">
      <alignment horizontal="center"/>
    </xf>
    <xf numFmtId="0" fontId="198" fillId="93" borderId="2" xfId="3" applyFont="1" applyFill="1" applyBorder="1" applyAlignment="1">
      <alignment vertical="center"/>
    </xf>
    <xf numFmtId="0" fontId="128" fillId="93" borderId="11" xfId="3" applyFont="1" applyFill="1" applyBorder="1" applyAlignment="1">
      <alignment horizontal="right" vertical="center"/>
    </xf>
    <xf numFmtId="0" fontId="316" fillId="4" borderId="0" xfId="24" applyFont="1" applyFill="1" applyAlignment="1">
      <alignment horizontal="left" vertical="center"/>
    </xf>
    <xf numFmtId="0" fontId="307" fillId="20" borderId="0" xfId="24" applyFont="1" applyFill="1"/>
    <xf numFmtId="0" fontId="1" fillId="93" borderId="0" xfId="24" applyFont="1" applyFill="1"/>
    <xf numFmtId="0" fontId="1" fillId="93" borderId="0" xfId="24" applyFont="1" applyFill="1" applyAlignment="1">
      <alignment horizontal="right" vertical="center"/>
    </xf>
    <xf numFmtId="0" fontId="29" fillId="93" borderId="0" xfId="24" applyFont="1" applyFill="1" applyAlignment="1">
      <alignment horizontal="right" vertical="center"/>
    </xf>
    <xf numFmtId="0" fontId="29" fillId="93" borderId="0" xfId="24" applyFont="1" applyFill="1" applyAlignment="1">
      <alignment horizontal="left" vertical="center"/>
    </xf>
    <xf numFmtId="0" fontId="29" fillId="93" borderId="15" xfId="24" applyFont="1" applyFill="1" applyBorder="1"/>
    <xf numFmtId="0" fontId="317" fillId="4" borderId="0" xfId="35" applyFont="1" applyFill="1" applyBorder="1" applyAlignment="1">
      <alignment horizontal="left" vertical="center"/>
    </xf>
    <xf numFmtId="0" fontId="115" fillId="93" borderId="0" xfId="24" applyFont="1" applyFill="1" applyAlignment="1">
      <alignment horizontal="center" vertical="center"/>
    </xf>
    <xf numFmtId="1" fontId="46" fillId="94" borderId="0" xfId="13" applyNumberFormat="1" applyFont="1" applyFill="1" applyAlignment="1">
      <alignment horizontal="center" vertical="center"/>
    </xf>
    <xf numFmtId="0" fontId="46" fillId="94" borderId="17" xfId="10" applyFont="1" applyFill="1" applyBorder="1" applyAlignment="1">
      <alignment horizontal="left" vertical="center"/>
    </xf>
    <xf numFmtId="0" fontId="46" fillId="94" borderId="17" xfId="10" applyFont="1" applyFill="1" applyBorder="1" applyAlignment="1">
      <alignment horizontal="right" vertical="center"/>
    </xf>
    <xf numFmtId="1" fontId="46" fillId="94" borderId="17" xfId="13" applyNumberFormat="1" applyFont="1" applyFill="1" applyBorder="1" applyAlignment="1">
      <alignment horizontal="right" vertical="center"/>
    </xf>
    <xf numFmtId="208" fontId="49" fillId="94" borderId="17" xfId="24" applyNumberFormat="1" applyFill="1" applyBorder="1" applyAlignment="1">
      <alignment horizontal="center" vertical="center"/>
    </xf>
    <xf numFmtId="0" fontId="49" fillId="94" borderId="17" xfId="24" applyFill="1" applyBorder="1" applyAlignment="1">
      <alignment horizontal="right" vertical="center"/>
    </xf>
    <xf numFmtId="165" fontId="49" fillId="94" borderId="34" xfId="24" applyNumberFormat="1" applyFill="1" applyBorder="1" applyAlignment="1">
      <alignment horizontal="left" vertical="center"/>
    </xf>
    <xf numFmtId="208" fontId="49" fillId="94" borderId="0" xfId="24" applyNumberFormat="1" applyFill="1" applyAlignment="1">
      <alignment horizontal="center" vertical="center"/>
    </xf>
    <xf numFmtId="2" fontId="2" fillId="10" borderId="0" xfId="2" applyNumberFormat="1" applyFont="1" applyFill="1" applyAlignment="1" applyProtection="1">
      <alignment horizontal="center" vertical="center"/>
      <protection locked="0"/>
    </xf>
    <xf numFmtId="0" fontId="30" fillId="41" borderId="0" xfId="22" applyFont="1" applyFill="1" applyAlignment="1" applyProtection="1">
      <alignment vertical="center"/>
      <protection locked="0"/>
    </xf>
    <xf numFmtId="0" fontId="319" fillId="41" borderId="0" xfId="22" applyFont="1" applyFill="1" applyAlignment="1" applyProtection="1">
      <alignment vertical="center"/>
      <protection locked="0"/>
    </xf>
    <xf numFmtId="0" fontId="1" fillId="4" borderId="15" xfId="24" applyFont="1" applyFill="1" applyBorder="1"/>
    <xf numFmtId="0" fontId="49" fillId="94" borderId="0" xfId="24" applyFill="1" applyAlignment="1">
      <alignment horizontal="center" vertical="center"/>
    </xf>
    <xf numFmtId="0" fontId="320" fillId="41" borderId="0" xfId="22" applyFont="1" applyFill="1" applyAlignment="1" applyProtection="1">
      <alignment horizontal="right" vertical="center"/>
      <protection locked="0"/>
    </xf>
    <xf numFmtId="165" fontId="49" fillId="94" borderId="0" xfId="24" applyNumberFormat="1" applyFill="1" applyAlignment="1">
      <alignment horizontal="center" vertical="center"/>
    </xf>
    <xf numFmtId="0" fontId="14" fillId="4" borderId="0" xfId="24" applyFont="1" applyFill="1"/>
    <xf numFmtId="0" fontId="11" fillId="4" borderId="0" xfId="10" applyFont="1" applyFill="1" applyAlignment="1">
      <alignment horizontal="left" vertical="center"/>
    </xf>
    <xf numFmtId="0" fontId="21" fillId="4" borderId="0" xfId="24" applyFont="1" applyFill="1" applyAlignment="1">
      <alignment vertical="center"/>
    </xf>
    <xf numFmtId="0" fontId="316" fillId="4" borderId="0" xfId="35" applyFont="1" applyFill="1" applyBorder="1" applyAlignment="1">
      <alignment horizontal="center" vertical="center"/>
    </xf>
    <xf numFmtId="183" fontId="50" fillId="4" borderId="0" xfId="3" applyNumberFormat="1" applyFont="1" applyFill="1" applyAlignment="1" applyProtection="1">
      <alignment horizontal="center" vertical="center"/>
      <protection locked="0"/>
    </xf>
    <xf numFmtId="0" fontId="87" fillId="4" borderId="0" xfId="10" applyFont="1" applyFill="1" applyAlignment="1">
      <alignment horizontal="right" vertical="center"/>
    </xf>
    <xf numFmtId="165" fontId="20" fillId="95" borderId="0" xfId="22" applyNumberFormat="1" applyFont="1" applyFill="1" applyAlignment="1" applyProtection="1">
      <alignment horizontal="center" vertical="center"/>
      <protection locked="0"/>
    </xf>
    <xf numFmtId="0" fontId="65" fillId="96" borderId="0" xfId="22" applyFont="1" applyFill="1" applyAlignment="1" applyProtection="1">
      <alignment horizontal="left" vertical="center"/>
      <protection locked="0"/>
    </xf>
    <xf numFmtId="165" fontId="119" fillId="41" borderId="0" xfId="22" applyNumberFormat="1" applyFont="1" applyFill="1" applyAlignment="1" applyProtection="1">
      <alignment horizontal="right" vertical="center"/>
      <protection locked="0"/>
    </xf>
    <xf numFmtId="0" fontId="125" fillId="4" borderId="15" xfId="24" applyFont="1" applyFill="1" applyBorder="1" applyAlignment="1">
      <alignment horizontal="left" vertical="center"/>
    </xf>
    <xf numFmtId="0" fontId="54" fillId="41" borderId="0" xfId="22" applyFont="1" applyFill="1" applyAlignment="1" applyProtection="1">
      <alignment horizontal="right" vertical="center"/>
      <protection locked="0"/>
    </xf>
    <xf numFmtId="180" fontId="58" fillId="97" borderId="0" xfId="3" applyNumberFormat="1" applyFont="1" applyFill="1" applyAlignment="1" applyProtection="1">
      <alignment horizontal="center" vertical="center"/>
      <protection locked="0"/>
    </xf>
    <xf numFmtId="0" fontId="54" fillId="41" borderId="0" xfId="22" applyFont="1" applyFill="1" applyAlignment="1" applyProtection="1">
      <alignment horizontal="center" vertical="center"/>
      <protection locked="0"/>
    </xf>
    <xf numFmtId="0" fontId="149" fillId="4" borderId="0" xfId="22" applyFont="1" applyFill="1" applyAlignment="1" applyProtection="1">
      <alignment horizontal="right" vertical="center"/>
      <protection locked="0"/>
    </xf>
    <xf numFmtId="165" fontId="58" fillId="44" borderId="0" xfId="22" applyNumberFormat="1" applyFont="1" applyFill="1" applyAlignment="1" applyProtection="1">
      <alignment horizontal="center" vertical="center"/>
      <protection locked="0"/>
    </xf>
    <xf numFmtId="0" fontId="101" fillId="0" borderId="0" xfId="24" applyFont="1" applyAlignment="1">
      <alignment vertical="center"/>
    </xf>
    <xf numFmtId="0" fontId="125" fillId="4" borderId="15" xfId="2" applyFont="1" applyFill="1" applyBorder="1" applyAlignment="1">
      <alignment horizontal="left" vertical="center"/>
    </xf>
    <xf numFmtId="0" fontId="87" fillId="4" borderId="0" xfId="22" applyFont="1" applyFill="1" applyAlignment="1" applyProtection="1">
      <alignment horizontal="right" vertical="center"/>
      <protection locked="0"/>
    </xf>
    <xf numFmtId="1" fontId="20" fillId="98" borderId="0" xfId="2" applyNumberFormat="1" applyFont="1" applyFill="1" applyAlignment="1">
      <alignment horizontal="center" vertical="center"/>
    </xf>
    <xf numFmtId="185" fontId="37" fillId="18" borderId="0" xfId="2" applyNumberFormat="1" applyFont="1" applyFill="1" applyAlignment="1">
      <alignment vertical="center"/>
    </xf>
    <xf numFmtId="0" fontId="1" fillId="0" borderId="15" xfId="24" applyFont="1" applyBorder="1"/>
    <xf numFmtId="0" fontId="22" fillId="4" borderId="0" xfId="10" applyFont="1" applyFill="1" applyAlignment="1">
      <alignment horizontal="right" vertical="center"/>
    </xf>
    <xf numFmtId="171" fontId="22" fillId="41" borderId="0" xfId="22" applyNumberFormat="1" applyFont="1" applyFill="1" applyAlignment="1" applyProtection="1">
      <alignment horizontal="center" vertical="center"/>
      <protection locked="0"/>
    </xf>
    <xf numFmtId="0" fontId="64" fillId="4" borderId="0" xfId="24" applyFont="1" applyFill="1" applyAlignment="1">
      <alignment vertical="center"/>
    </xf>
    <xf numFmtId="171" fontId="57" fillId="41" borderId="0" xfId="22" applyNumberFormat="1" applyFont="1" applyFill="1" applyAlignment="1" applyProtection="1">
      <alignment horizontal="right" vertical="center"/>
      <protection locked="0"/>
    </xf>
    <xf numFmtId="0" fontId="127" fillId="4" borderId="15" xfId="2" applyFont="1" applyFill="1" applyBorder="1" applyAlignment="1">
      <alignment horizontal="left" vertical="center"/>
    </xf>
    <xf numFmtId="0" fontId="14" fillId="4" borderId="0" xfId="10" applyFont="1" applyFill="1" applyAlignment="1">
      <alignment horizontal="right" vertical="center"/>
    </xf>
    <xf numFmtId="0" fontId="15" fillId="4" borderId="0" xfId="13" applyFont="1" applyFill="1" applyAlignment="1">
      <alignment horizontal="center" vertical="center"/>
    </xf>
    <xf numFmtId="0" fontId="14" fillId="16" borderId="0" xfId="2" applyFont="1" applyFill="1" applyAlignment="1">
      <alignment horizontal="right" vertical="center"/>
    </xf>
    <xf numFmtId="166" fontId="14" fillId="41" borderId="0" xfId="22" applyNumberFormat="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right" vertical="center"/>
    </xf>
    <xf numFmtId="0" fontId="22" fillId="97" borderId="0" xfId="2" applyFont="1" applyFill="1" applyAlignment="1">
      <alignment vertical="center"/>
    </xf>
    <xf numFmtId="0" fontId="20" fillId="97" borderId="0" xfId="2" applyFont="1" applyFill="1" applyAlignment="1">
      <alignment vertical="center"/>
    </xf>
    <xf numFmtId="0" fontId="20" fillId="97" borderId="15" xfId="2" applyFont="1" applyFill="1" applyBorder="1" applyAlignment="1">
      <alignment vertical="center"/>
    </xf>
    <xf numFmtId="0" fontId="52" fillId="4" borderId="0" xfId="17" applyFont="1" applyFill="1" applyAlignment="1">
      <alignment horizontal="left" vertical="center"/>
    </xf>
    <xf numFmtId="0" fontId="320" fillId="41" borderId="0" xfId="22" applyFont="1" applyFill="1" applyAlignment="1" applyProtection="1">
      <alignment horizontal="left" vertical="center"/>
      <protection locked="0"/>
    </xf>
    <xf numFmtId="0" fontId="322" fillId="41" borderId="0" xfId="22" applyFont="1" applyFill="1" applyAlignment="1" applyProtection="1">
      <alignment horizontal="left" vertical="center"/>
      <protection locked="0"/>
    </xf>
    <xf numFmtId="0" fontId="118" fillId="4" borderId="0" xfId="10" applyFont="1" applyFill="1" applyAlignment="1">
      <alignment horizontal="left" vertical="center"/>
    </xf>
    <xf numFmtId="0" fontId="118" fillId="41" borderId="0" xfId="22" applyFont="1" applyFill="1" applyAlignment="1" applyProtection="1">
      <alignment horizontal="left" vertical="center"/>
      <protection locked="0"/>
    </xf>
    <xf numFmtId="0" fontId="103" fillId="4" borderId="0" xfId="22" applyFont="1" applyFill="1" applyAlignment="1" applyProtection="1">
      <alignment horizontal="left" vertical="center"/>
      <protection locked="0"/>
    </xf>
    <xf numFmtId="0" fontId="314" fillId="41" borderId="0" xfId="22" applyFont="1" applyFill="1" applyAlignment="1" applyProtection="1">
      <alignment horizontal="right" vertical="center"/>
      <protection locked="0"/>
    </xf>
    <xf numFmtId="0" fontId="37" fillId="99" borderId="0" xfId="22" applyFont="1" applyFill="1" applyAlignment="1" applyProtection="1">
      <alignment horizontal="left" vertical="center"/>
      <protection locked="0"/>
    </xf>
    <xf numFmtId="0" fontId="87" fillId="4" borderId="0" xfId="22" applyFont="1" applyFill="1" applyAlignment="1" applyProtection="1">
      <alignment horizontal="left" vertical="center"/>
      <protection locked="0"/>
    </xf>
    <xf numFmtId="0" fontId="11" fillId="41" borderId="0" xfId="22" applyFont="1" applyFill="1" applyAlignment="1" applyProtection="1">
      <alignment horizontal="right" vertical="center"/>
      <protection locked="0"/>
    </xf>
    <xf numFmtId="0" fontId="32" fillId="4" borderId="0" xfId="24" applyFont="1" applyFill="1" applyAlignment="1">
      <alignment horizontal="left" vertical="center"/>
    </xf>
    <xf numFmtId="0" fontId="58" fillId="4" borderId="15" xfId="2" applyFont="1" applyFill="1" applyBorder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0" fontId="13" fillId="5" borderId="2" xfId="3" applyFont="1" applyFill="1" applyBorder="1" applyAlignment="1">
      <alignment vertical="center"/>
    </xf>
    <xf numFmtId="0" fontId="15" fillId="5" borderId="11" xfId="3" applyFont="1" applyFill="1" applyBorder="1" applyAlignment="1">
      <alignment horizontal="right" vertical="center"/>
    </xf>
    <xf numFmtId="0" fontId="22" fillId="5" borderId="0" xfId="24" applyFont="1" applyFill="1"/>
    <xf numFmtId="0" fontId="22" fillId="5" borderId="0" xfId="24" applyFont="1" applyFill="1" applyAlignment="1">
      <alignment horizontal="right" vertical="center"/>
    </xf>
    <xf numFmtId="0" fontId="37" fillId="5" borderId="0" xfId="24" applyFont="1" applyFill="1" applyAlignment="1">
      <alignment horizontal="right" vertical="center"/>
    </xf>
    <xf numFmtId="0" fontId="37" fillId="5" borderId="0" xfId="24" applyFont="1" applyFill="1" applyAlignment="1">
      <alignment horizontal="left" vertical="center"/>
    </xf>
    <xf numFmtId="0" fontId="22" fillId="5" borderId="15" xfId="24" applyFont="1" applyFill="1" applyBorder="1"/>
    <xf numFmtId="1" fontId="37" fillId="6" borderId="0" xfId="13" applyNumberFormat="1" applyFont="1" applyFill="1" applyAlignment="1">
      <alignment horizontal="left" vertical="center"/>
    </xf>
    <xf numFmtId="208" fontId="37" fillId="6" borderId="0" xfId="24" applyNumberFormat="1" applyFont="1" applyFill="1" applyAlignment="1">
      <alignment horizontal="center" vertical="center"/>
    </xf>
    <xf numFmtId="0" fontId="46" fillId="6" borderId="0" xfId="24" applyFont="1" applyFill="1" applyAlignment="1">
      <alignment horizontal="right" vertical="center"/>
    </xf>
    <xf numFmtId="165" fontId="46" fillId="6" borderId="15" xfId="24" applyNumberFormat="1" applyFont="1" applyFill="1" applyBorder="1" applyAlignment="1">
      <alignment horizontal="left" vertical="center"/>
    </xf>
    <xf numFmtId="0" fontId="46" fillId="6" borderId="0" xfId="10" applyFont="1" applyFill="1" applyAlignment="1">
      <alignment horizontal="left" vertical="center"/>
    </xf>
    <xf numFmtId="1" fontId="37" fillId="6" borderId="0" xfId="13" applyNumberFormat="1" applyFont="1" applyFill="1" applyAlignment="1">
      <alignment horizontal="right" vertical="center"/>
    </xf>
    <xf numFmtId="1" fontId="0" fillId="4" borderId="0" xfId="0" applyNumberFormat="1" applyFill="1" applyAlignment="1">
      <alignment horizontal="center" vertical="center"/>
    </xf>
    <xf numFmtId="0" fontId="30" fillId="4" borderId="0" xfId="2" applyFont="1" applyFill="1" applyAlignment="1">
      <alignment horizontal="center" vertical="center" wrapText="1"/>
    </xf>
    <xf numFmtId="0" fontId="48" fillId="44" borderId="0" xfId="22" applyFont="1" applyFill="1" applyAlignment="1" applyProtection="1">
      <alignment vertical="center"/>
      <protection locked="0"/>
    </xf>
    <xf numFmtId="0" fontId="25" fillId="41" borderId="0" xfId="22" applyFont="1" applyFill="1" applyAlignment="1" applyProtection="1">
      <alignment vertical="center"/>
      <protection locked="0"/>
    </xf>
    <xf numFmtId="0" fontId="16" fillId="4" borderId="0" xfId="24" applyFont="1" applyFill="1"/>
    <xf numFmtId="0" fontId="16" fillId="4" borderId="15" xfId="24" applyFont="1" applyFill="1" applyBorder="1"/>
    <xf numFmtId="0" fontId="321" fillId="20" borderId="0" xfId="22" applyFont="1" applyFill="1" applyAlignment="1" applyProtection="1">
      <alignment vertical="center"/>
      <protection locked="0"/>
    </xf>
    <xf numFmtId="0" fontId="321" fillId="4" borderId="0" xfId="22" applyFont="1" applyFill="1" applyAlignment="1" applyProtection="1">
      <alignment vertical="center"/>
      <protection locked="0"/>
    </xf>
    <xf numFmtId="0" fontId="321" fillId="4" borderId="15" xfId="22" applyFont="1" applyFill="1" applyBorder="1" applyAlignment="1" applyProtection="1">
      <alignment vertical="center"/>
      <protection locked="0"/>
    </xf>
    <xf numFmtId="0" fontId="324" fillId="4" borderId="0" xfId="24" applyFont="1" applyFill="1" applyAlignment="1">
      <alignment horizontal="center"/>
    </xf>
    <xf numFmtId="0" fontId="16" fillId="4" borderId="0" xfId="10" applyFont="1" applyFill="1" applyAlignment="1">
      <alignment horizontal="right" vertical="center"/>
    </xf>
    <xf numFmtId="165" fontId="20" fillId="44" borderId="0" xfId="22" applyNumberFormat="1" applyFont="1" applyFill="1" applyAlignment="1" applyProtection="1">
      <alignment horizontal="center" vertical="center"/>
      <protection locked="0"/>
    </xf>
    <xf numFmtId="0" fontId="45" fillId="4" borderId="0" xfId="24" applyFont="1" applyFill="1" applyAlignment="1">
      <alignment vertical="center"/>
    </xf>
    <xf numFmtId="165" fontId="125" fillId="41" borderId="0" xfId="22" applyNumberFormat="1" applyFont="1" applyFill="1" applyAlignment="1" applyProtection="1">
      <alignment horizontal="center" vertical="center"/>
      <protection locked="0"/>
    </xf>
    <xf numFmtId="0" fontId="125" fillId="4" borderId="0" xfId="24" applyFont="1" applyFill="1" applyAlignment="1">
      <alignment horizontal="left" vertical="center"/>
    </xf>
    <xf numFmtId="0" fontId="20" fillId="41" borderId="0" xfId="22" applyFont="1" applyFill="1" applyAlignment="1" applyProtection="1">
      <alignment horizontal="right" vertical="center"/>
      <protection locked="0"/>
    </xf>
    <xf numFmtId="0" fontId="48" fillId="44" borderId="0" xfId="22" applyFont="1" applyFill="1" applyAlignment="1" applyProtection="1">
      <alignment horizontal="center" vertical="center"/>
      <protection locked="0"/>
    </xf>
    <xf numFmtId="0" fontId="14" fillId="4" borderId="0" xfId="24" applyFont="1" applyFill="1" applyAlignment="1">
      <alignment horizontal="center" vertical="top"/>
    </xf>
    <xf numFmtId="0" fontId="127" fillId="4" borderId="0" xfId="24" applyFont="1" applyFill="1" applyAlignment="1">
      <alignment horizontal="right" vertical="top"/>
    </xf>
    <xf numFmtId="0" fontId="127" fillId="4" borderId="0" xfId="24" applyFont="1" applyFill="1" applyAlignment="1">
      <alignment horizontal="left" vertical="top"/>
    </xf>
    <xf numFmtId="0" fontId="42" fillId="4" borderId="0" xfId="22" applyFont="1" applyFill="1" applyAlignment="1" applyProtection="1">
      <alignment horizontal="right" vertical="center"/>
      <protection locked="0"/>
    </xf>
    <xf numFmtId="167" fontId="60" fillId="44" borderId="0" xfId="22" applyNumberFormat="1" applyFont="1" applyFill="1" applyAlignment="1" applyProtection="1">
      <alignment horizontal="center" vertical="center"/>
      <protection locked="0"/>
    </xf>
    <xf numFmtId="0" fontId="125" fillId="4" borderId="0" xfId="24" applyFont="1" applyFill="1" applyAlignment="1">
      <alignment vertical="center"/>
    </xf>
    <xf numFmtId="0" fontId="38" fillId="4" borderId="0" xfId="0" applyFont="1" applyFill="1"/>
    <xf numFmtId="0" fontId="125" fillId="4" borderId="0" xfId="0" applyFont="1" applyFill="1" applyAlignment="1">
      <alignment horizontal="center" vertical="center"/>
    </xf>
    <xf numFmtId="0" fontId="101" fillId="4" borderId="0" xfId="24" applyFont="1" applyFill="1" applyAlignment="1">
      <alignment vertical="center"/>
    </xf>
    <xf numFmtId="0" fontId="16" fillId="4" borderId="0" xfId="22" applyFont="1" applyFill="1" applyAlignment="1" applyProtection="1">
      <alignment horizontal="right" vertical="center"/>
      <protection locked="0"/>
    </xf>
    <xf numFmtId="1" fontId="20" fillId="100" borderId="0" xfId="2" applyNumberFormat="1" applyFont="1" applyFill="1" applyAlignment="1">
      <alignment horizontal="center" vertical="center"/>
    </xf>
    <xf numFmtId="185" fontId="127" fillId="18" borderId="0" xfId="2" applyNumberFormat="1" applyFont="1" applyFill="1" applyAlignment="1">
      <alignment vertical="center"/>
    </xf>
    <xf numFmtId="171" fontId="125" fillId="64" borderId="0" xfId="22" applyNumberFormat="1" applyFont="1" applyFill="1" applyAlignment="1" applyProtection="1">
      <alignment horizontal="right" vertical="center"/>
      <protection locked="0"/>
    </xf>
    <xf numFmtId="0" fontId="125" fillId="41" borderId="0" xfId="22" applyFont="1" applyFill="1" applyAlignment="1" applyProtection="1">
      <alignment horizontal="left" vertical="center"/>
      <protection locked="0"/>
    </xf>
    <xf numFmtId="0" fontId="73" fillId="4" borderId="0" xfId="24" applyFont="1" applyFill="1" applyAlignment="1">
      <alignment horizontal="left" vertical="center"/>
    </xf>
    <xf numFmtId="0" fontId="52" fillId="4" borderId="0" xfId="22" applyFont="1" applyFill="1" applyAlignment="1" applyProtection="1">
      <alignment horizontal="left" vertical="center"/>
      <protection locked="0"/>
    </xf>
    <xf numFmtId="0" fontId="73" fillId="41" borderId="0" xfId="22" applyFont="1" applyFill="1" applyAlignment="1" applyProtection="1">
      <alignment horizontal="right" vertical="center"/>
      <protection locked="0"/>
    </xf>
    <xf numFmtId="0" fontId="28" fillId="101" borderId="2" xfId="3" applyFont="1" applyFill="1" applyBorder="1" applyAlignment="1">
      <alignment vertical="center"/>
    </xf>
    <xf numFmtId="0" fontId="27" fillId="101" borderId="11" xfId="3" applyFont="1" applyFill="1" applyBorder="1" applyAlignment="1">
      <alignment horizontal="right" vertical="center"/>
    </xf>
    <xf numFmtId="0" fontId="3" fillId="101" borderId="0" xfId="24" applyFont="1" applyFill="1"/>
    <xf numFmtId="0" fontId="3" fillId="101" borderId="0" xfId="24" applyFont="1" applyFill="1" applyAlignment="1">
      <alignment horizontal="right" vertical="center"/>
    </xf>
    <xf numFmtId="0" fontId="26" fillId="101" borderId="0" xfId="24" applyFont="1" applyFill="1" applyAlignment="1">
      <alignment horizontal="right" vertical="center"/>
    </xf>
    <xf numFmtId="0" fontId="26" fillId="101" borderId="0" xfId="24" applyFont="1" applyFill="1" applyAlignment="1">
      <alignment horizontal="left" vertical="center"/>
    </xf>
    <xf numFmtId="0" fontId="26" fillId="101" borderId="15" xfId="24" applyFont="1" applyFill="1" applyBorder="1"/>
    <xf numFmtId="0" fontId="46" fillId="94" borderId="0" xfId="10" applyFont="1" applyFill="1" applyAlignment="1">
      <alignment horizontal="left" vertical="center"/>
    </xf>
    <xf numFmtId="0" fontId="46" fillId="94" borderId="0" xfId="10" applyFont="1" applyFill="1" applyAlignment="1">
      <alignment horizontal="right" vertical="center"/>
    </xf>
    <xf numFmtId="0" fontId="15" fillId="94" borderId="0" xfId="13" applyFont="1" applyFill="1" applyAlignment="1">
      <alignment horizontal="center" vertical="center"/>
    </xf>
    <xf numFmtId="0" fontId="15" fillId="94" borderId="0" xfId="22" applyFont="1" applyFill="1" applyAlignment="1" applyProtection="1">
      <alignment horizontal="left" vertical="center"/>
      <protection locked="0"/>
    </xf>
    <xf numFmtId="0" fontId="14" fillId="94" borderId="0" xfId="2" applyFont="1" applyFill="1" applyAlignment="1">
      <alignment horizontal="right" vertical="center"/>
    </xf>
    <xf numFmtId="166" fontId="14" fillId="102" borderId="15" xfId="22" applyNumberFormat="1" applyFont="1" applyFill="1" applyBorder="1" applyAlignment="1" applyProtection="1">
      <alignment horizontal="center" vertical="center"/>
      <protection locked="0"/>
    </xf>
    <xf numFmtId="0" fontId="15" fillId="94" borderId="0" xfId="2" applyFont="1" applyFill="1" applyAlignment="1">
      <alignment horizontal="right" vertical="center"/>
    </xf>
    <xf numFmtId="222" fontId="15" fillId="94" borderId="0" xfId="13" applyNumberFormat="1" applyFont="1" applyFill="1" applyAlignment="1">
      <alignment horizontal="center" vertical="center"/>
    </xf>
    <xf numFmtId="0" fontId="115" fillId="94" borderId="0" xfId="0" applyFont="1" applyFill="1" applyAlignment="1">
      <alignment vertical="center"/>
    </xf>
    <xf numFmtId="0" fontId="115" fillId="94" borderId="15" xfId="0" applyFont="1" applyFill="1" applyBorder="1" applyAlignment="1">
      <alignment vertical="center"/>
    </xf>
    <xf numFmtId="0" fontId="0" fillId="94" borderId="17" xfId="0" applyFill="1" applyBorder="1" applyAlignment="1">
      <alignment horizontal="right" vertical="center"/>
    </xf>
    <xf numFmtId="0" fontId="0" fillId="94" borderId="0" xfId="0" applyFill="1" applyAlignment="1">
      <alignment horizontal="center" vertical="center"/>
    </xf>
    <xf numFmtId="183" fontId="14" fillId="102" borderId="0" xfId="22" applyNumberFormat="1" applyFont="1" applyFill="1" applyAlignment="1" applyProtection="1">
      <alignment horizontal="center" vertical="center"/>
      <protection locked="0"/>
    </xf>
    <xf numFmtId="183" fontId="14" fillId="102" borderId="15" xfId="22" applyNumberFormat="1" applyFont="1" applyFill="1" applyBorder="1" applyAlignment="1" applyProtection="1">
      <alignment horizontal="center" vertical="center"/>
      <protection locked="0"/>
    </xf>
    <xf numFmtId="0" fontId="45" fillId="4" borderId="0" xfId="24" applyFont="1" applyFill="1"/>
    <xf numFmtId="0" fontId="325" fillId="41" borderId="0" xfId="22" applyFont="1" applyFill="1" applyAlignment="1" applyProtection="1">
      <alignment horizontal="right" vertical="center"/>
      <protection locked="0"/>
    </xf>
    <xf numFmtId="0" fontId="325" fillId="4" borderId="0" xfId="0" applyFont="1" applyFill="1" applyAlignment="1">
      <alignment horizontal="right" vertical="center"/>
    </xf>
    <xf numFmtId="0" fontId="326" fillId="44" borderId="0" xfId="22" applyFont="1" applyFill="1" applyAlignment="1" applyProtection="1">
      <alignment horizontal="center" vertical="center" wrapText="1"/>
      <protection locked="0"/>
    </xf>
    <xf numFmtId="0" fontId="327" fillId="4" borderId="0" xfId="22" applyFont="1" applyFill="1" applyAlignment="1" applyProtection="1">
      <alignment horizontal="left" vertical="center"/>
      <protection locked="0"/>
    </xf>
    <xf numFmtId="0" fontId="321" fillId="4" borderId="15" xfId="22" applyFont="1" applyFill="1" applyBorder="1" applyAlignment="1" applyProtection="1">
      <alignment horizontal="center" vertical="center"/>
      <protection locked="0"/>
    </xf>
    <xf numFmtId="1" fontId="20" fillId="44" borderId="0" xfId="22" applyNumberFormat="1" applyFont="1" applyFill="1" applyAlignment="1" applyProtection="1">
      <alignment horizontal="center" vertical="center"/>
      <protection locked="0"/>
    </xf>
    <xf numFmtId="0" fontId="65" fillId="96" borderId="0" xfId="22" applyFont="1" applyFill="1" applyAlignment="1" applyProtection="1">
      <alignment horizontal="center" vertical="center"/>
      <protection locked="0"/>
    </xf>
    <xf numFmtId="0" fontId="328" fillId="4" borderId="0" xfId="0" applyFont="1" applyFill="1" applyAlignment="1">
      <alignment horizontal="right" vertical="center"/>
    </xf>
    <xf numFmtId="165" fontId="328" fillId="44" borderId="0" xfId="22" applyNumberFormat="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left" vertical="center"/>
    </xf>
    <xf numFmtId="0" fontId="23" fillId="41" borderId="0" xfId="22" applyFont="1" applyFill="1" applyAlignment="1" applyProtection="1">
      <alignment horizontal="right" vertical="center"/>
      <protection locked="0"/>
    </xf>
    <xf numFmtId="165" fontId="14" fillId="41" borderId="0" xfId="22" applyNumberFormat="1" applyFont="1" applyFill="1" applyAlignment="1" applyProtection="1">
      <alignment horizontal="center" vertical="center"/>
      <protection locked="0"/>
    </xf>
    <xf numFmtId="165" fontId="21" fillId="41" borderId="0" xfId="22" applyNumberFormat="1" applyFont="1" applyFill="1" applyAlignment="1" applyProtection="1">
      <alignment horizontal="center" vertical="center"/>
      <protection locked="0"/>
    </xf>
    <xf numFmtId="0" fontId="329" fillId="4" borderId="0" xfId="22" applyFont="1" applyFill="1" applyAlignment="1" applyProtection="1">
      <alignment horizontal="right" vertical="center"/>
      <protection locked="0"/>
    </xf>
    <xf numFmtId="0" fontId="308" fillId="103" borderId="0" xfId="13" applyFont="1" applyFill="1" applyAlignment="1">
      <alignment horizontal="center" vertical="center"/>
    </xf>
    <xf numFmtId="185" fontId="161" fillId="18" borderId="0" xfId="2" applyNumberFormat="1" applyFont="1" applyFill="1" applyAlignment="1">
      <alignment vertical="center"/>
    </xf>
    <xf numFmtId="0" fontId="21" fillId="4" borderId="0" xfId="24" applyFont="1" applyFill="1"/>
    <xf numFmtId="166" fontId="20" fillId="44" borderId="0" xfId="22" applyNumberFormat="1" applyFont="1" applyFill="1" applyAlignment="1" applyProtection="1">
      <alignment horizontal="center" vertical="center"/>
      <protection locked="0"/>
    </xf>
    <xf numFmtId="0" fontId="37" fillId="99" borderId="0" xfId="22" applyFont="1" applyFill="1" applyAlignment="1" applyProtection="1">
      <alignment horizontal="center" vertical="center"/>
      <protection locked="0"/>
    </xf>
    <xf numFmtId="0" fontId="120" fillId="4" borderId="0" xfId="22" applyFont="1" applyFill="1" applyAlignment="1" applyProtection="1">
      <alignment horizontal="left" vertical="center"/>
      <protection locked="0"/>
    </xf>
    <xf numFmtId="0" fontId="32" fillId="4" borderId="0" xfId="24" applyFont="1" applyFill="1" applyAlignment="1">
      <alignment horizontal="right" vertical="center"/>
    </xf>
    <xf numFmtId="0" fontId="58" fillId="4" borderId="0" xfId="2" applyFont="1" applyFill="1" applyAlignment="1">
      <alignment horizontal="left" vertical="center"/>
    </xf>
    <xf numFmtId="0" fontId="37" fillId="71" borderId="195" xfId="13" applyFont="1" applyFill="1" applyBorder="1" applyAlignment="1" applyProtection="1">
      <alignment horizontal="centerContinuous" vertical="center"/>
      <protection locked="0"/>
    </xf>
    <xf numFmtId="0" fontId="37" fillId="71" borderId="215" xfId="13" applyFont="1" applyFill="1" applyBorder="1" applyAlignment="1" applyProtection="1">
      <alignment horizontal="centerContinuous" vertical="center"/>
      <protection locked="0"/>
    </xf>
    <xf numFmtId="0" fontId="37" fillId="42" borderId="215" xfId="13" applyFont="1" applyFill="1" applyBorder="1" applyAlignment="1" applyProtection="1">
      <alignment horizontal="centerContinuous" vertical="center"/>
      <protection locked="0"/>
    </xf>
    <xf numFmtId="0" fontId="37" fillId="71" borderId="216" xfId="13" applyFont="1" applyFill="1" applyBorder="1" applyAlignment="1" applyProtection="1">
      <alignment horizontal="right" vertical="center"/>
      <protection locked="0"/>
    </xf>
    <xf numFmtId="0" fontId="14" fillId="4" borderId="0" xfId="5" applyFont="1" applyFill="1" applyAlignment="1">
      <alignment vertical="center"/>
    </xf>
    <xf numFmtId="0" fontId="1" fillId="6" borderId="65" xfId="16" applyFill="1" applyBorder="1" applyAlignment="1">
      <alignment horizontal="center" vertical="center"/>
    </xf>
    <xf numFmtId="0" fontId="10" fillId="4" borderId="17" xfId="2" applyFont="1" applyFill="1" applyBorder="1" applyAlignment="1">
      <alignment horizontal="left" vertical="center"/>
    </xf>
    <xf numFmtId="0" fontId="93" fillId="4" borderId="0" xfId="16" applyFont="1" applyFill="1" applyAlignment="1" applyProtection="1">
      <alignment horizontal="left" vertical="center"/>
      <protection locked="0"/>
    </xf>
    <xf numFmtId="0" fontId="93" fillId="4" borderId="61" xfId="16" applyFont="1" applyFill="1" applyBorder="1" applyAlignment="1" applyProtection="1">
      <alignment horizontal="right" vertical="center"/>
      <protection locked="0"/>
    </xf>
    <xf numFmtId="177" fontId="330" fillId="43" borderId="12" xfId="16" applyNumberFormat="1" applyFont="1" applyFill="1" applyBorder="1" applyAlignment="1" applyProtection="1">
      <alignment horizontal="center" vertical="center"/>
      <protection locked="0"/>
    </xf>
    <xf numFmtId="0" fontId="93" fillId="4" borderId="0" xfId="16" applyFont="1" applyFill="1" applyAlignment="1" applyProtection="1">
      <alignment horizontal="right" vertical="center"/>
      <protection locked="0"/>
    </xf>
    <xf numFmtId="0" fontId="94" fillId="4" borderId="0" xfId="16" applyFont="1" applyFill="1" applyAlignment="1" applyProtection="1">
      <alignment horizontal="right" vertical="center"/>
      <protection locked="0"/>
    </xf>
    <xf numFmtId="177" fontId="96" fillId="43" borderId="15" xfId="16" applyNumberFormat="1" applyFont="1" applyFill="1" applyBorder="1" applyAlignment="1" applyProtection="1">
      <alignment horizontal="center" vertical="center"/>
      <protection locked="0"/>
    </xf>
    <xf numFmtId="0" fontId="95" fillId="4" borderId="0" xfId="16" applyFont="1" applyFill="1" applyAlignment="1" applyProtection="1">
      <alignment horizontal="left" vertical="center"/>
      <protection locked="0"/>
    </xf>
    <xf numFmtId="0" fontId="95" fillId="4" borderId="0" xfId="16" applyFont="1" applyFill="1" applyAlignment="1" applyProtection="1">
      <alignment horizontal="right" vertical="center"/>
      <protection locked="0"/>
    </xf>
    <xf numFmtId="179" fontId="96" fillId="43" borderId="12" xfId="16" applyNumberFormat="1" applyFont="1" applyFill="1" applyBorder="1" applyAlignment="1" applyProtection="1">
      <alignment horizontal="center" vertical="center"/>
      <protection locked="0"/>
    </xf>
    <xf numFmtId="177" fontId="96" fillId="43" borderId="12" xfId="16" applyNumberFormat="1" applyFont="1" applyFill="1" applyBorder="1" applyAlignment="1" applyProtection="1">
      <alignment horizontal="center" vertical="center"/>
      <protection locked="0"/>
    </xf>
    <xf numFmtId="177" fontId="330" fillId="20" borderId="15" xfId="16" applyNumberFormat="1" applyFont="1" applyFill="1" applyBorder="1" applyAlignment="1" applyProtection="1">
      <alignment horizontal="center" vertical="center"/>
      <protection locked="0"/>
    </xf>
    <xf numFmtId="0" fontId="46" fillId="4" borderId="0" xfId="16" applyFont="1" applyFill="1" applyAlignment="1" applyProtection="1">
      <alignment horizontal="left" vertical="center"/>
      <protection locked="0"/>
    </xf>
    <xf numFmtId="0" fontId="46" fillId="4" borderId="0" xfId="16" applyFont="1" applyFill="1" applyAlignment="1" applyProtection="1">
      <alignment horizontal="right" vertical="center"/>
      <protection locked="0"/>
    </xf>
    <xf numFmtId="177" fontId="22" fillId="4" borderId="12" xfId="16" applyNumberFormat="1" applyFont="1" applyFill="1" applyBorder="1" applyAlignment="1" applyProtection="1">
      <alignment horizontal="center" vertical="center"/>
      <protection locked="0"/>
    </xf>
    <xf numFmtId="0" fontId="14" fillId="4" borderId="0" xfId="16" applyFont="1" applyFill="1" applyAlignment="1" applyProtection="1">
      <alignment horizontal="right" vertical="center"/>
      <protection locked="0"/>
    </xf>
    <xf numFmtId="177" fontId="22" fillId="4" borderId="15" xfId="16" applyNumberFormat="1" applyFont="1" applyFill="1" applyBorder="1" applyAlignment="1" applyProtection="1">
      <alignment horizontal="center" vertical="center"/>
      <protection locked="0"/>
    </xf>
    <xf numFmtId="0" fontId="4" fillId="4" borderId="0" xfId="1" applyFill="1" applyBorder="1" applyAlignment="1">
      <alignment horizontal="center" vertical="center"/>
    </xf>
    <xf numFmtId="0" fontId="14" fillId="4" borderId="17" xfId="16" applyFont="1" applyFill="1" applyBorder="1" applyAlignment="1" applyProtection="1">
      <alignment horizontal="left" vertical="center"/>
      <protection locked="0"/>
    </xf>
    <xf numFmtId="0" fontId="22" fillId="4" borderId="0" xfId="16" applyFont="1" applyFill="1" applyAlignment="1" applyProtection="1">
      <alignment horizontal="right" vertical="center"/>
      <protection locked="0"/>
    </xf>
    <xf numFmtId="179" fontId="22" fillId="4" borderId="12" xfId="16" applyNumberFormat="1" applyFont="1" applyFill="1" applyBorder="1" applyAlignment="1" applyProtection="1">
      <alignment horizontal="center" vertical="center"/>
      <protection locked="0"/>
    </xf>
    <xf numFmtId="179" fontId="22" fillId="4" borderId="15" xfId="16" applyNumberFormat="1" applyFont="1" applyFill="1" applyBorder="1" applyAlignment="1" applyProtection="1">
      <alignment horizontal="center" vertical="center"/>
      <protection locked="0"/>
    </xf>
    <xf numFmtId="0" fontId="14" fillId="6" borderId="64" xfId="16" applyFont="1" applyFill="1" applyBorder="1" applyAlignment="1" applyProtection="1">
      <alignment horizontal="left" vertical="center"/>
      <protection locked="0"/>
    </xf>
    <xf numFmtId="0" fontId="14" fillId="6" borderId="64" xfId="16" applyFont="1" applyFill="1" applyBorder="1" applyAlignment="1" applyProtection="1">
      <alignment horizontal="right" vertical="center"/>
      <protection locked="0"/>
    </xf>
    <xf numFmtId="177" fontId="22" fillId="6" borderId="64" xfId="16" applyNumberFormat="1" applyFont="1" applyFill="1" applyBorder="1" applyAlignment="1" applyProtection="1">
      <alignment horizontal="center" vertical="center"/>
      <protection locked="0"/>
    </xf>
    <xf numFmtId="0" fontId="14" fillId="6" borderId="64" xfId="2" applyFont="1" applyFill="1" applyBorder="1" applyProtection="1">
      <protection hidden="1"/>
    </xf>
    <xf numFmtId="0" fontId="22" fillId="6" borderId="64" xfId="16" applyFont="1" applyFill="1" applyBorder="1" applyAlignment="1" applyProtection="1">
      <alignment horizontal="right" vertical="center"/>
      <protection locked="0"/>
    </xf>
    <xf numFmtId="179" fontId="22" fillId="6" borderId="64" xfId="16" applyNumberFormat="1" applyFont="1" applyFill="1" applyBorder="1" applyAlignment="1" applyProtection="1">
      <alignment horizontal="center" vertical="center"/>
      <protection locked="0"/>
    </xf>
    <xf numFmtId="179" fontId="22" fillId="6" borderId="101" xfId="16" applyNumberFormat="1" applyFont="1" applyFill="1" applyBorder="1" applyAlignment="1" applyProtection="1">
      <alignment horizontal="center" vertical="center"/>
      <protection locked="0"/>
    </xf>
    <xf numFmtId="0" fontId="94" fillId="4" borderId="0" xfId="16" applyFont="1" applyFill="1" applyAlignment="1" applyProtection="1">
      <alignment horizontal="left" vertical="center"/>
      <protection locked="0"/>
    </xf>
    <xf numFmtId="180" fontId="90" fillId="43" borderId="12" xfId="16" applyNumberFormat="1" applyFont="1" applyFill="1" applyBorder="1" applyAlignment="1" applyProtection="1">
      <alignment horizontal="center" vertical="center"/>
      <protection locked="0"/>
    </xf>
    <xf numFmtId="0" fontId="22" fillId="4" borderId="108" xfId="16" applyFont="1" applyFill="1" applyBorder="1" applyAlignment="1" applyProtection="1">
      <alignment horizontal="left" vertical="center"/>
      <protection locked="0"/>
    </xf>
    <xf numFmtId="0" fontId="22" fillId="4" borderId="108" xfId="16" applyFont="1" applyFill="1" applyBorder="1" applyAlignment="1" applyProtection="1">
      <alignment horizontal="right" vertical="center"/>
      <protection locked="0"/>
    </xf>
    <xf numFmtId="179" fontId="22" fillId="4" borderId="73" xfId="16" applyNumberFormat="1" applyFont="1" applyFill="1" applyBorder="1" applyAlignment="1" applyProtection="1">
      <alignment horizontal="center" vertical="center"/>
      <protection locked="0"/>
    </xf>
    <xf numFmtId="0" fontId="14" fillId="4" borderId="108" xfId="16" applyFont="1" applyFill="1" applyBorder="1" applyAlignment="1" applyProtection="1">
      <alignment horizontal="right" vertical="center"/>
      <protection locked="0"/>
    </xf>
    <xf numFmtId="177" fontId="22" fillId="4" borderId="73" xfId="16" applyNumberFormat="1" applyFont="1" applyFill="1" applyBorder="1" applyAlignment="1" applyProtection="1">
      <alignment horizontal="center" vertical="center"/>
      <protection locked="0"/>
    </xf>
    <xf numFmtId="179" fontId="22" fillId="4" borderId="176" xfId="16" applyNumberFormat="1" applyFont="1" applyFill="1" applyBorder="1" applyAlignment="1" applyProtection="1">
      <alignment horizontal="center" vertical="center"/>
      <protection locked="0"/>
    </xf>
    <xf numFmtId="0" fontId="45" fillId="0" borderId="71" xfId="17" applyFont="1" applyBorder="1" applyAlignment="1">
      <alignment vertical="center"/>
    </xf>
    <xf numFmtId="0" fontId="37" fillId="5" borderId="219" xfId="13" applyFont="1" applyFill="1" applyBorder="1" applyAlignment="1" applyProtection="1">
      <alignment horizontal="left" vertical="center"/>
      <protection locked="0"/>
    </xf>
    <xf numFmtId="0" fontId="37" fillId="5" borderId="220" xfId="13" applyFont="1" applyFill="1" applyBorder="1" applyAlignment="1" applyProtection="1">
      <alignment horizontal="centerContinuous" vertical="center"/>
      <protection locked="0"/>
    </xf>
    <xf numFmtId="0" fontId="37" fillId="5" borderId="221" xfId="13" applyFont="1" applyFill="1" applyBorder="1" applyAlignment="1" applyProtection="1">
      <alignment horizontal="right" vertical="center"/>
      <protection locked="0"/>
    </xf>
    <xf numFmtId="0" fontId="302" fillId="80" borderId="4" xfId="2" applyFont="1" applyFill="1" applyBorder="1" applyAlignment="1">
      <alignment horizontal="center" vertical="center"/>
    </xf>
    <xf numFmtId="0" fontId="1" fillId="6" borderId="29" xfId="16" applyFill="1" applyBorder="1" applyAlignment="1">
      <alignment horizontal="center" vertical="center"/>
    </xf>
    <xf numFmtId="0" fontId="1" fillId="0" borderId="29" xfId="0" applyFont="1" applyBorder="1"/>
    <xf numFmtId="0" fontId="1" fillId="4" borderId="29" xfId="0" applyFont="1" applyFill="1" applyBorder="1"/>
    <xf numFmtId="0" fontId="7" fillId="4" borderId="29" xfId="2" applyFont="1" applyFill="1" applyBorder="1" applyAlignment="1">
      <alignment horizontal="center" vertical="center"/>
    </xf>
    <xf numFmtId="0" fontId="7" fillId="4" borderId="30" xfId="2" applyFont="1" applyFill="1" applyBorder="1" applyAlignment="1">
      <alignment horizontal="center" vertical="center"/>
    </xf>
    <xf numFmtId="0" fontId="1" fillId="6" borderId="17" xfId="16" applyFill="1" applyBorder="1" applyAlignment="1">
      <alignment horizontal="center" vertical="center"/>
    </xf>
    <xf numFmtId="0" fontId="86" fillId="8" borderId="29" xfId="16" applyFont="1" applyFill="1" applyBorder="1" applyAlignment="1" applyProtection="1">
      <alignment horizontal="right" vertical="center"/>
      <protection locked="0"/>
    </xf>
    <xf numFmtId="176" fontId="86" fillId="43" borderId="70" xfId="16" applyNumberFormat="1" applyFont="1" applyFill="1" applyBorder="1" applyAlignment="1" applyProtection="1">
      <alignment horizontal="center" vertical="center"/>
      <protection locked="0"/>
    </xf>
    <xf numFmtId="0" fontId="1" fillId="4" borderId="69" xfId="0" applyFont="1" applyFill="1" applyBorder="1"/>
    <xf numFmtId="0" fontId="86" fillId="4" borderId="29" xfId="16" applyFont="1" applyFill="1" applyBorder="1" applyAlignment="1" applyProtection="1">
      <alignment horizontal="right" vertical="center"/>
      <protection locked="0"/>
    </xf>
    <xf numFmtId="0" fontId="7" fillId="4" borderId="69" xfId="2" applyFont="1" applyFill="1" applyBorder="1" applyAlignment="1">
      <alignment horizontal="center" vertical="center"/>
    </xf>
    <xf numFmtId="176" fontId="86" fillId="43" borderId="30" xfId="16" applyNumberFormat="1" applyFont="1" applyFill="1" applyBorder="1" applyAlignment="1" applyProtection="1">
      <alignment horizontal="center" vertical="center"/>
      <protection locked="0"/>
    </xf>
    <xf numFmtId="0" fontId="85" fillId="8" borderId="0" xfId="16" applyFont="1" applyFill="1" applyAlignment="1" applyProtection="1">
      <alignment horizontal="right" vertical="center"/>
      <protection locked="0"/>
    </xf>
    <xf numFmtId="176" fontId="85" fillId="43" borderId="12" xfId="16" applyNumberFormat="1" applyFont="1" applyFill="1" applyBorder="1" applyAlignment="1" applyProtection="1">
      <alignment horizontal="center" vertical="center"/>
      <protection locked="0"/>
    </xf>
    <xf numFmtId="0" fontId="1" fillId="4" borderId="71" xfId="0" applyFont="1" applyFill="1" applyBorder="1"/>
    <xf numFmtId="0" fontId="85" fillId="4" borderId="0" xfId="16" applyFont="1" applyFill="1" applyAlignment="1" applyProtection="1">
      <alignment horizontal="right" vertical="center"/>
      <protection locked="0"/>
    </xf>
    <xf numFmtId="0" fontId="7" fillId="4" borderId="71" xfId="2" applyFont="1" applyFill="1" applyBorder="1" applyAlignment="1">
      <alignment horizontal="center" vertical="center"/>
    </xf>
    <xf numFmtId="180" fontId="85" fillId="43" borderId="15" xfId="16" applyNumberFormat="1" applyFont="1" applyFill="1" applyBorder="1" applyAlignment="1" applyProtection="1">
      <alignment horizontal="center" vertical="center"/>
      <protection locked="0"/>
    </xf>
    <xf numFmtId="0" fontId="46" fillId="8" borderId="0" xfId="16" applyFont="1" applyFill="1" applyAlignment="1" applyProtection="1">
      <alignment horizontal="right" vertical="center"/>
      <protection locked="0"/>
    </xf>
    <xf numFmtId="176" fontId="46" fillId="8" borderId="12" xfId="16" applyNumberFormat="1" applyFont="1" applyFill="1" applyBorder="1" applyAlignment="1" applyProtection="1">
      <alignment horizontal="center" vertical="center"/>
      <protection locked="0"/>
    </xf>
    <xf numFmtId="176" fontId="46" fillId="8" borderId="15" xfId="16" applyNumberFormat="1" applyFont="1" applyFill="1" applyBorder="1" applyAlignment="1" applyProtection="1">
      <alignment horizontal="center" vertical="center"/>
      <protection locked="0"/>
    </xf>
    <xf numFmtId="0" fontId="1" fillId="4" borderId="108" xfId="0" applyFont="1" applyFill="1" applyBorder="1"/>
    <xf numFmtId="0" fontId="46" fillId="8" borderId="108" xfId="16" applyFont="1" applyFill="1" applyBorder="1" applyAlignment="1" applyProtection="1">
      <alignment horizontal="right" vertical="center"/>
      <protection locked="0"/>
    </xf>
    <xf numFmtId="178" fontId="46" fillId="8" borderId="73" xfId="16" applyNumberFormat="1" applyFont="1" applyFill="1" applyBorder="1" applyAlignment="1" applyProtection="1">
      <alignment horizontal="center" vertical="center"/>
      <protection locked="0"/>
    </xf>
    <xf numFmtId="0" fontId="1" fillId="4" borderId="72" xfId="0" applyFont="1" applyFill="1" applyBorder="1"/>
    <xf numFmtId="0" fontId="7" fillId="4" borderId="72" xfId="2" applyFont="1" applyFill="1" applyBorder="1" applyAlignment="1">
      <alignment horizontal="center" vertical="center"/>
    </xf>
    <xf numFmtId="188" fontId="46" fillId="8" borderId="176" xfId="16" applyNumberFormat="1" applyFont="1" applyFill="1" applyBorder="1" applyAlignment="1" applyProtection="1">
      <alignment horizontal="center" vertical="center"/>
      <protection locked="0"/>
    </xf>
    <xf numFmtId="0" fontId="30" fillId="8" borderId="29" xfId="16" applyFont="1" applyFill="1" applyBorder="1" applyAlignment="1" applyProtection="1">
      <alignment horizontal="right" vertical="center"/>
      <protection locked="0"/>
    </xf>
    <xf numFmtId="176" fontId="30" fillId="43" borderId="70" xfId="16" applyNumberFormat="1" applyFont="1" applyFill="1" applyBorder="1" applyAlignment="1" applyProtection="1">
      <alignment horizontal="center" vertical="center"/>
      <protection locked="0"/>
    </xf>
    <xf numFmtId="176" fontId="30" fillId="43" borderId="30" xfId="16" applyNumberFormat="1" applyFont="1" applyFill="1" applyBorder="1" applyAlignment="1" applyProtection="1">
      <alignment horizontal="center" vertical="center"/>
      <protection locked="0"/>
    </xf>
    <xf numFmtId="2" fontId="22" fillId="50" borderId="119" xfId="16" applyNumberFormat="1" applyFont="1" applyFill="1" applyBorder="1" applyAlignment="1" applyProtection="1">
      <alignment horizontal="center" vertical="center" wrapText="1"/>
      <protection locked="0"/>
    </xf>
    <xf numFmtId="0" fontId="1" fillId="6" borderId="0" xfId="16" applyFill="1"/>
    <xf numFmtId="168" fontId="11" fillId="6" borderId="222" xfId="16" applyNumberFormat="1" applyFont="1" applyFill="1" applyBorder="1" applyAlignment="1">
      <alignment horizontal="center" vertical="center"/>
    </xf>
    <xf numFmtId="0" fontId="14" fillId="6" borderId="32" xfId="16" applyFont="1" applyFill="1" applyBorder="1" applyAlignment="1">
      <alignment horizontal="center" vertical="center"/>
    </xf>
    <xf numFmtId="2" fontId="11" fillId="6" borderId="223" xfId="16" applyNumberFormat="1" applyFont="1" applyFill="1" applyBorder="1" applyAlignment="1">
      <alignment horizontal="center" vertical="center"/>
    </xf>
    <xf numFmtId="0" fontId="68" fillId="8" borderId="0" xfId="16" applyFont="1" applyFill="1" applyAlignment="1" applyProtection="1">
      <alignment horizontal="right" vertical="center"/>
      <protection locked="0"/>
    </xf>
    <xf numFmtId="176" fontId="68" fillId="43" borderId="12" xfId="16" applyNumberFormat="1" applyFont="1" applyFill="1" applyBorder="1" applyAlignment="1" applyProtection="1">
      <alignment horizontal="center" vertical="center"/>
      <protection locked="0"/>
    </xf>
    <xf numFmtId="180" fontId="68" fillId="43" borderId="15" xfId="16" applyNumberFormat="1" applyFont="1" applyFill="1" applyBorder="1" applyAlignment="1" applyProtection="1">
      <alignment horizontal="center" vertical="center"/>
      <protection locked="0"/>
    </xf>
    <xf numFmtId="9" fontId="11" fillId="104" borderId="18" xfId="16" applyNumberFormat="1" applyFont="1" applyFill="1" applyBorder="1" applyAlignment="1">
      <alignment horizontal="center" vertical="center"/>
    </xf>
    <xf numFmtId="0" fontId="37" fillId="6" borderId="0" xfId="13" applyFont="1" applyFill="1" applyAlignment="1">
      <alignment horizontal="centerContinuous" vertical="center"/>
    </xf>
    <xf numFmtId="0" fontId="1" fillId="104" borderId="0" xfId="16" applyFill="1" applyAlignment="1">
      <alignment horizontal="centerContinuous" vertical="center" wrapText="1"/>
    </xf>
    <xf numFmtId="0" fontId="11" fillId="104" borderId="0" xfId="13" applyFont="1" applyFill="1" applyAlignment="1">
      <alignment horizontal="right" vertical="center"/>
    </xf>
    <xf numFmtId="165" fontId="93" fillId="20" borderId="224" xfId="13" applyNumberFormat="1" applyFont="1" applyFill="1" applyBorder="1" applyAlignment="1">
      <alignment horizontal="center" vertical="center"/>
    </xf>
    <xf numFmtId="9" fontId="53" fillId="104" borderId="18" xfId="16" applyNumberFormat="1" applyFont="1" applyFill="1" applyBorder="1" applyAlignment="1">
      <alignment horizontal="center" vertical="center"/>
    </xf>
    <xf numFmtId="209" fontId="14" fillId="105" borderId="15" xfId="16" applyNumberFormat="1" applyFont="1" applyFill="1" applyBorder="1" applyAlignment="1">
      <alignment horizontal="centerContinuous" vertical="center" wrapText="1"/>
    </xf>
    <xf numFmtId="178" fontId="94" fillId="43" borderId="18" xfId="16" applyNumberFormat="1" applyFont="1" applyFill="1" applyBorder="1" applyAlignment="1">
      <alignment horizontal="center" vertical="center"/>
    </xf>
    <xf numFmtId="0" fontId="85" fillId="43" borderId="0" xfId="13" applyFont="1" applyFill="1" applyAlignment="1">
      <alignment horizontal="left" vertical="center"/>
    </xf>
    <xf numFmtId="183" fontId="37" fillId="6" borderId="225" xfId="16" applyNumberFormat="1" applyFont="1" applyFill="1" applyBorder="1" applyAlignment="1" applyProtection="1">
      <alignment horizontal="center" vertical="center"/>
      <protection locked="0"/>
    </xf>
    <xf numFmtId="180" fontId="73" fillId="20" borderId="0" xfId="16" applyNumberFormat="1" applyFont="1" applyFill="1" applyAlignment="1" applyProtection="1">
      <alignment horizontal="center" vertical="center"/>
      <protection locked="0"/>
    </xf>
    <xf numFmtId="183" fontId="37" fillId="6" borderId="15" xfId="16" applyNumberFormat="1" applyFont="1" applyFill="1" applyBorder="1" applyAlignment="1" applyProtection="1">
      <alignment horizontal="center" vertical="center"/>
      <protection locked="0"/>
    </xf>
    <xf numFmtId="176" fontId="46" fillId="8" borderId="176" xfId="16" applyNumberFormat="1" applyFont="1" applyFill="1" applyBorder="1" applyAlignment="1" applyProtection="1">
      <alignment horizontal="center" vertical="center"/>
      <protection locked="0"/>
    </xf>
    <xf numFmtId="183" fontId="37" fillId="6" borderId="0" xfId="16" applyNumberFormat="1" applyFont="1" applyFill="1" applyAlignment="1" applyProtection="1">
      <alignment horizontal="center" vertical="center"/>
      <protection locked="0"/>
    </xf>
    <xf numFmtId="180" fontId="73" fillId="43" borderId="0" xfId="16" applyNumberFormat="1" applyFont="1" applyFill="1" applyAlignment="1" applyProtection="1">
      <alignment horizontal="center" vertical="center"/>
      <protection locked="0"/>
    </xf>
    <xf numFmtId="0" fontId="27" fillId="4" borderId="17" xfId="10" applyFont="1" applyFill="1" applyBorder="1" applyAlignment="1">
      <alignment horizontal="center" vertical="center"/>
    </xf>
    <xf numFmtId="0" fontId="1" fillId="0" borderId="17" xfId="0" applyFont="1" applyBorder="1"/>
    <xf numFmtId="0" fontId="1" fillId="0" borderId="34" xfId="0" applyFont="1" applyBorder="1"/>
    <xf numFmtId="0" fontId="22" fillId="4" borderId="17" xfId="2" applyFont="1" applyFill="1" applyBorder="1" applyAlignment="1" applyProtection="1">
      <alignment horizontal="center" vertical="center"/>
      <protection hidden="1"/>
    </xf>
    <xf numFmtId="0" fontId="115" fillId="4" borderId="17" xfId="16" applyFont="1" applyFill="1" applyBorder="1" applyAlignment="1">
      <alignment horizontal="center"/>
    </xf>
    <xf numFmtId="0" fontId="115" fillId="4" borderId="0" xfId="16" applyFont="1" applyFill="1" applyAlignment="1">
      <alignment horizontal="left"/>
    </xf>
    <xf numFmtId="223" fontId="10" fillId="4" borderId="0" xfId="2" applyNumberFormat="1" applyFont="1" applyFill="1" applyAlignment="1" applyProtection="1">
      <alignment horizontal="center" vertical="center"/>
      <protection hidden="1"/>
    </xf>
    <xf numFmtId="206" fontId="15" fillId="4" borderId="0" xfId="2" applyNumberFormat="1" applyFont="1" applyFill="1" applyAlignment="1" applyProtection="1">
      <alignment horizontal="center" vertical="center"/>
      <protection hidden="1"/>
    </xf>
    <xf numFmtId="165" fontId="22" fillId="16" borderId="15" xfId="10" applyNumberFormat="1" applyFont="1" applyFill="1" applyBorder="1" applyAlignment="1">
      <alignment horizontal="center" vertical="center"/>
    </xf>
    <xf numFmtId="178" fontId="94" fillId="43" borderId="226" xfId="16" applyNumberFormat="1" applyFont="1" applyFill="1" applyBorder="1" applyAlignment="1">
      <alignment horizontal="center" vertical="center"/>
    </xf>
    <xf numFmtId="0" fontId="85" fillId="43" borderId="108" xfId="13" applyFont="1" applyFill="1" applyBorder="1" applyAlignment="1">
      <alignment horizontal="left" vertical="center"/>
    </xf>
    <xf numFmtId="183" fontId="37" fillId="6" borderId="108" xfId="16" applyNumberFormat="1" applyFont="1" applyFill="1" applyBorder="1" applyAlignment="1" applyProtection="1">
      <alignment horizontal="center" vertical="center"/>
      <protection locked="0"/>
    </xf>
    <xf numFmtId="180" fontId="73" fillId="43" borderId="108" xfId="16" applyNumberFormat="1" applyFont="1" applyFill="1" applyBorder="1" applyAlignment="1" applyProtection="1">
      <alignment horizontal="center" vertical="center"/>
      <protection locked="0"/>
    </xf>
    <xf numFmtId="183" fontId="37" fillId="6" borderId="176" xfId="16" applyNumberFormat="1" applyFont="1" applyFill="1" applyBorder="1" applyAlignment="1" applyProtection="1">
      <alignment horizontal="center" vertical="center"/>
      <protection locked="0"/>
    </xf>
    <xf numFmtId="0" fontId="46" fillId="4" borderId="0" xfId="2" applyFont="1" applyFill="1" applyAlignment="1">
      <alignment horizontal="left" vertical="center"/>
    </xf>
    <xf numFmtId="0" fontId="1" fillId="4" borderId="0" xfId="16" applyFill="1"/>
    <xf numFmtId="0" fontId="162" fillId="4" borderId="0" xfId="16" applyFont="1" applyFill="1"/>
    <xf numFmtId="0" fontId="151" fillId="4" borderId="0" xfId="2" applyFont="1" applyFill="1" applyAlignment="1">
      <alignment horizontal="center" vertical="center" wrapText="1"/>
    </xf>
    <xf numFmtId="0" fontId="151" fillId="4" borderId="15" xfId="2" applyFont="1" applyFill="1" applyBorder="1" applyAlignment="1">
      <alignment horizontal="center" vertical="center" wrapText="1"/>
    </xf>
    <xf numFmtId="0" fontId="7" fillId="5" borderId="12" xfId="2" applyFont="1" applyFill="1" applyBorder="1" applyAlignment="1">
      <alignment horizontal="center" vertical="center"/>
    </xf>
    <xf numFmtId="0" fontId="7" fillId="6" borderId="227" xfId="2" applyFont="1" applyFill="1" applyBorder="1" applyAlignment="1">
      <alignment horizontal="center" vertical="center"/>
    </xf>
    <xf numFmtId="0" fontId="37" fillId="30" borderId="12" xfId="2" applyFont="1" applyFill="1" applyBorder="1" applyAlignment="1" applyProtection="1">
      <alignment horizontal="center" vertical="center"/>
      <protection locked="0"/>
    </xf>
    <xf numFmtId="0" fontId="129" fillId="4" borderId="108" xfId="5" applyFont="1" applyFill="1" applyBorder="1" applyAlignment="1">
      <alignment horizontal="center" vertical="center"/>
    </xf>
    <xf numFmtId="0" fontId="129" fillId="4" borderId="72" xfId="5" applyFont="1" applyFill="1" applyBorder="1" applyAlignment="1">
      <alignment horizontal="center" vertical="center"/>
    </xf>
    <xf numFmtId="0" fontId="0" fillId="4" borderId="108" xfId="0" applyFill="1" applyBorder="1" applyAlignment="1">
      <alignment horizontal="center" vertical="center"/>
    </xf>
    <xf numFmtId="0" fontId="2" fillId="2" borderId="73" xfId="2" applyFont="1" applyFill="1" applyBorder="1" applyAlignment="1">
      <alignment horizontal="center" vertical="center"/>
    </xf>
    <xf numFmtId="0" fontId="133" fillId="4" borderId="0" xfId="6" applyFont="1" applyFill="1" applyAlignment="1">
      <alignment horizontal="center" vertical="center"/>
    </xf>
    <xf numFmtId="0" fontId="134" fillId="4" borderId="0" xfId="2" applyFont="1" applyFill="1" applyAlignment="1">
      <alignment horizontal="center" vertical="center"/>
    </xf>
    <xf numFmtId="0" fontId="31" fillId="11" borderId="228" xfId="11" applyFont="1" applyFill="1" applyBorder="1" applyAlignment="1">
      <alignment horizontal="center" vertical="center"/>
    </xf>
    <xf numFmtId="0" fontId="1" fillId="12" borderId="0" xfId="4" applyFont="1" applyFill="1"/>
    <xf numFmtId="180" fontId="20" fillId="20" borderId="232" xfId="2" applyNumberFormat="1" applyFont="1" applyFill="1" applyBorder="1" applyAlignment="1">
      <alignment horizontal="center" vertical="center"/>
    </xf>
    <xf numFmtId="0" fontId="129" fillId="4" borderId="16" xfId="6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vertical="center"/>
    </xf>
    <xf numFmtId="0" fontId="16" fillId="4" borderId="0" xfId="0" applyFont="1" applyFill="1" applyAlignment="1">
      <alignment vertical="center"/>
    </xf>
    <xf numFmtId="0" fontId="24" fillId="4" borderId="0" xfId="5" applyFont="1" applyFill="1" applyAlignment="1">
      <alignment vertical="center"/>
    </xf>
    <xf numFmtId="0" fontId="12" fillId="8" borderId="15" xfId="9" applyFont="1" applyFill="1" applyBorder="1" applyAlignment="1">
      <alignment horizontal="center" vertical="center"/>
    </xf>
    <xf numFmtId="0" fontId="24" fillId="4" borderId="16" xfId="5" applyFont="1" applyFill="1" applyBorder="1" applyAlignment="1">
      <alignment vertical="center"/>
    </xf>
    <xf numFmtId="0" fontId="319" fillId="4" borderId="0" xfId="5" applyFont="1" applyFill="1" applyAlignment="1">
      <alignment vertical="center"/>
    </xf>
    <xf numFmtId="0" fontId="24" fillId="4" borderId="15" xfId="5" applyFont="1" applyFill="1" applyBorder="1" applyAlignment="1">
      <alignment vertical="center"/>
    </xf>
    <xf numFmtId="0" fontId="124" fillId="82" borderId="0" xfId="2" applyFont="1" applyFill="1" applyAlignment="1">
      <alignment vertical="center"/>
    </xf>
    <xf numFmtId="0" fontId="333" fillId="82" borderId="0" xfId="2" applyFont="1" applyFill="1" applyAlignment="1">
      <alignment horizontal="right" vertical="center"/>
    </xf>
    <xf numFmtId="0" fontId="56" fillId="82" borderId="16" xfId="2" applyFont="1" applyFill="1" applyBorder="1" applyAlignment="1">
      <alignment vertical="center"/>
    </xf>
    <xf numFmtId="0" fontId="319" fillId="4" borderId="7" xfId="5" applyFont="1" applyFill="1" applyBorder="1" applyAlignment="1">
      <alignment vertical="center"/>
    </xf>
    <xf numFmtId="0" fontId="24" fillId="4" borderId="8" xfId="5" applyFont="1" applyFill="1" applyBorder="1" applyAlignment="1">
      <alignment vertical="center"/>
    </xf>
    <xf numFmtId="0" fontId="24" fillId="4" borderId="9" xfId="5" applyFont="1" applyFill="1" applyBorder="1" applyAlignment="1">
      <alignment vertical="center"/>
    </xf>
    <xf numFmtId="0" fontId="334" fillId="4" borderId="13" xfId="5" applyFont="1" applyFill="1" applyBorder="1" applyAlignment="1">
      <alignment vertical="center"/>
    </xf>
    <xf numFmtId="0" fontId="24" fillId="4" borderId="14" xfId="5" applyFont="1" applyFill="1" applyBorder="1" applyAlignment="1">
      <alignment vertical="center"/>
    </xf>
    <xf numFmtId="0" fontId="319" fillId="4" borderId="13" xfId="5" applyFont="1" applyFill="1" applyBorder="1" applyAlignment="1">
      <alignment vertical="center"/>
    </xf>
    <xf numFmtId="0" fontId="319" fillId="4" borderId="48" xfId="5" applyFont="1" applyFill="1" applyBorder="1" applyAlignment="1">
      <alignment vertical="center"/>
    </xf>
    <xf numFmtId="0" fontId="24" fillId="4" borderId="10" xfId="5" applyFont="1" applyFill="1" applyBorder="1" applyAlignment="1">
      <alignment vertical="center"/>
    </xf>
    <xf numFmtId="0" fontId="24" fillId="4" borderId="49" xfId="5" applyFont="1" applyFill="1" applyBorder="1" applyAlignment="1">
      <alignment vertical="center"/>
    </xf>
    <xf numFmtId="0" fontId="48" fillId="0" borderId="0" xfId="0" applyFont="1"/>
    <xf numFmtId="0" fontId="49" fillId="0" borderId="0" xfId="0" applyFont="1"/>
    <xf numFmtId="0" fontId="3" fillId="82" borderId="0" xfId="2" applyFont="1" applyFill="1" applyAlignment="1" applyProtection="1">
      <alignment horizontal="left" vertical="center"/>
      <protection hidden="1"/>
    </xf>
    <xf numFmtId="0" fontId="1" fillId="107" borderId="0" xfId="5" applyFill="1"/>
    <xf numFmtId="0" fontId="3" fillId="82" borderId="0" xfId="2" applyFont="1" applyFill="1" applyAlignment="1" applyProtection="1">
      <alignment vertical="center"/>
      <protection hidden="1"/>
    </xf>
    <xf numFmtId="0" fontId="3" fillId="82" borderId="0" xfId="24" applyFont="1" applyFill="1" applyAlignment="1">
      <alignment horizontal="left" vertical="center"/>
    </xf>
    <xf numFmtId="0" fontId="2" fillId="82" borderId="0" xfId="25" applyFont="1" applyFill="1" applyAlignment="1">
      <alignment horizontal="left" vertical="center"/>
    </xf>
    <xf numFmtId="0" fontId="140" fillId="0" borderId="0" xfId="2" applyFont="1" applyAlignment="1">
      <alignment horizontal="center" vertical="center"/>
    </xf>
    <xf numFmtId="0" fontId="335" fillId="4" borderId="0" xfId="5" applyFont="1" applyFill="1" applyAlignment="1">
      <alignment horizontal="left" vertical="center"/>
    </xf>
    <xf numFmtId="0" fontId="116" fillId="4" borderId="0" xfId="5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 indent="1"/>
    </xf>
    <xf numFmtId="0" fontId="336" fillId="4" borderId="0" xfId="5" applyFont="1" applyFill="1" applyAlignment="1">
      <alignment vertical="center"/>
    </xf>
    <xf numFmtId="0" fontId="116" fillId="4" borderId="0" xfId="5" applyFont="1" applyFill="1" applyAlignment="1">
      <alignment vertical="center"/>
    </xf>
    <xf numFmtId="0" fontId="212" fillId="4" borderId="16" xfId="5" applyFont="1" applyFill="1" applyBorder="1" applyAlignment="1">
      <alignment horizontal="center" vertical="center"/>
    </xf>
    <xf numFmtId="0" fontId="212" fillId="4" borderId="0" xfId="5" applyFont="1" applyFill="1" applyAlignment="1">
      <alignment horizontal="center" vertical="center"/>
    </xf>
    <xf numFmtId="0" fontId="26" fillId="10" borderId="15" xfId="2" applyFont="1" applyFill="1" applyBorder="1" applyAlignment="1" applyProtection="1">
      <alignment horizontal="center" vertical="center" textRotation="90"/>
      <protection locked="0"/>
    </xf>
    <xf numFmtId="0" fontId="37" fillId="73" borderId="15" xfId="2" applyFont="1" applyFill="1" applyBorder="1" applyAlignment="1" applyProtection="1">
      <alignment horizontal="center" vertical="center"/>
      <protection locked="0"/>
    </xf>
    <xf numFmtId="0" fontId="116" fillId="4" borderId="16" xfId="5" applyFont="1" applyFill="1" applyBorder="1" applyAlignment="1">
      <alignment vertical="center"/>
    </xf>
    <xf numFmtId="0" fontId="300" fillId="4" borderId="0" xfId="5" applyFont="1" applyFill="1"/>
    <xf numFmtId="0" fontId="50" fillId="4" borderId="15" xfId="5" applyFont="1" applyFill="1" applyBorder="1" applyAlignment="1">
      <alignment horizontal="center" vertical="center"/>
    </xf>
    <xf numFmtId="0" fontId="299" fillId="4" borderId="0" xfId="1" applyFont="1" applyFill="1" applyBorder="1" applyAlignment="1">
      <alignment vertical="center"/>
    </xf>
    <xf numFmtId="0" fontId="337" fillId="82" borderId="15" xfId="2" applyFont="1" applyFill="1" applyBorder="1" applyAlignment="1">
      <alignment horizontal="center" vertical="center"/>
    </xf>
    <xf numFmtId="0" fontId="66" fillId="4" borderId="16" xfId="2" applyFont="1" applyFill="1" applyBorder="1" applyAlignment="1" applyProtection="1">
      <alignment horizontal="left" vertical="center"/>
      <protection hidden="1"/>
    </xf>
    <xf numFmtId="0" fontId="300" fillId="4" borderId="0" xfId="2" applyFont="1" applyFill="1" applyAlignment="1" applyProtection="1">
      <alignment horizontal="center" vertical="center"/>
      <protection hidden="1"/>
    </xf>
    <xf numFmtId="0" fontId="37" fillId="4" borderId="0" xfId="2" applyFont="1" applyFill="1" applyAlignment="1" applyProtection="1">
      <alignment horizontal="right" vertical="center"/>
      <protection hidden="1"/>
    </xf>
    <xf numFmtId="0" fontId="26" fillId="110" borderId="15" xfId="2" applyFont="1" applyFill="1" applyBorder="1" applyAlignment="1">
      <alignment horizontal="center" vertical="center"/>
    </xf>
    <xf numFmtId="1" fontId="1" fillId="5" borderId="5" xfId="5" applyNumberFormat="1" applyFill="1" applyBorder="1" applyAlignment="1">
      <alignment horizontal="center"/>
    </xf>
    <xf numFmtId="1" fontId="1" fillId="5" borderId="3" xfId="5" applyNumberFormat="1" applyFill="1" applyBorder="1" applyAlignment="1">
      <alignment horizontal="center"/>
    </xf>
    <xf numFmtId="1" fontId="1" fillId="5" borderId="6" xfId="5" applyNumberFormat="1" applyFill="1" applyBorder="1" applyAlignment="1">
      <alignment horizontal="center"/>
    </xf>
    <xf numFmtId="0" fontId="79" fillId="4" borderId="0" xfId="7" applyFont="1" applyFill="1" applyAlignment="1">
      <alignment vertical="center"/>
    </xf>
    <xf numFmtId="0" fontId="338" fillId="0" borderId="0" xfId="0" applyFont="1" applyAlignment="1">
      <alignment vertical="center"/>
    </xf>
    <xf numFmtId="0" fontId="339" fillId="4" borderId="16" xfId="2" applyFont="1" applyFill="1" applyBorder="1" applyAlignment="1" applyProtection="1">
      <alignment horizontal="left" vertical="center"/>
      <protection hidden="1"/>
    </xf>
    <xf numFmtId="0" fontId="339" fillId="4" borderId="0" xfId="2" applyFont="1" applyFill="1" applyAlignment="1" applyProtection="1">
      <alignment horizontal="left" vertical="center"/>
      <protection hidden="1"/>
    </xf>
    <xf numFmtId="0" fontId="339" fillId="4" borderId="15" xfId="2" applyFont="1" applyFill="1" applyBorder="1" applyAlignment="1" applyProtection="1">
      <alignment horizontal="right" vertical="center"/>
      <protection hidden="1"/>
    </xf>
    <xf numFmtId="0" fontId="340" fillId="111" borderId="231" xfId="20" applyFont="1" applyFill="1" applyBorder="1" applyAlignment="1">
      <alignment horizontal="right" vertical="center"/>
    </xf>
    <xf numFmtId="0" fontId="2" fillId="2" borderId="0" xfId="2" applyFont="1" applyFill="1" applyAlignment="1">
      <alignment horizontal="left" vertical="center"/>
    </xf>
    <xf numFmtId="0" fontId="79" fillId="6" borderId="0" xfId="0" applyFont="1" applyFill="1" applyAlignment="1">
      <alignment horizontal="left" vertical="center"/>
    </xf>
    <xf numFmtId="0" fontId="79" fillId="112" borderId="15" xfId="0" applyFont="1" applyFill="1" applyBorder="1" applyAlignment="1">
      <alignment horizontal="right" vertical="center"/>
    </xf>
    <xf numFmtId="0" fontId="339" fillId="4" borderId="16" xfId="2" applyFont="1" applyFill="1" applyBorder="1" applyAlignment="1" applyProtection="1">
      <alignment vertical="center"/>
      <protection hidden="1"/>
    </xf>
    <xf numFmtId="0" fontId="339" fillId="4" borderId="0" xfId="2" applyFont="1" applyFill="1" applyAlignment="1" applyProtection="1">
      <alignment vertical="center" wrapText="1"/>
      <protection hidden="1"/>
    </xf>
    <xf numFmtId="0" fontId="340" fillId="111" borderId="16" xfId="20" applyFont="1" applyFill="1" applyBorder="1" applyAlignment="1">
      <alignment horizontal="right" vertical="center"/>
    </xf>
    <xf numFmtId="0" fontId="50" fillId="112" borderId="0" xfId="0" applyFont="1" applyFill="1" applyAlignment="1">
      <alignment horizontal="left" vertical="center"/>
    </xf>
    <xf numFmtId="0" fontId="50" fillId="112" borderId="0" xfId="0" applyFont="1" applyFill="1" applyAlignment="1">
      <alignment horizontal="right" vertical="center"/>
    </xf>
    <xf numFmtId="0" fontId="50" fillId="112" borderId="15" xfId="0" applyFont="1" applyFill="1" applyBorder="1" applyAlignment="1">
      <alignment horizontal="right" vertical="center"/>
    </xf>
    <xf numFmtId="0" fontId="341" fillId="4" borderId="0" xfId="4" applyFont="1" applyFill="1" applyAlignment="1">
      <alignment horizontal="left" vertical="center"/>
    </xf>
    <xf numFmtId="0" fontId="22" fillId="4" borderId="186" xfId="0" applyFont="1" applyFill="1" applyBorder="1"/>
    <xf numFmtId="224" fontId="342" fillId="113" borderId="0" xfId="20" applyNumberFormat="1" applyFont="1" applyFill="1" applyAlignment="1">
      <alignment horizontal="center" vertical="center"/>
    </xf>
    <xf numFmtId="0" fontId="22" fillId="4" borderId="186" xfId="5" applyFont="1" applyFill="1" applyBorder="1" applyAlignment="1">
      <alignment vertical="center"/>
    </xf>
    <xf numFmtId="0" fontId="343" fillId="4" borderId="0" xfId="2" applyFont="1" applyFill="1" applyAlignment="1" applyProtection="1">
      <alignment horizontal="left" vertical="center"/>
      <protection locked="0"/>
    </xf>
    <xf numFmtId="0" fontId="15" fillId="4" borderId="187" xfId="2" applyFont="1" applyFill="1" applyBorder="1" applyAlignment="1" applyProtection="1">
      <alignment horizontal="left" vertical="center"/>
      <protection locked="0"/>
    </xf>
    <xf numFmtId="0" fontId="50" fillId="112" borderId="0" xfId="5" applyFont="1" applyFill="1" applyAlignment="1">
      <alignment horizontal="left" vertical="center"/>
    </xf>
    <xf numFmtId="0" fontId="15" fillId="6" borderId="0" xfId="5" applyFont="1" applyFill="1" applyAlignment="1">
      <alignment horizontal="center" vertical="center"/>
    </xf>
    <xf numFmtId="0" fontId="4" fillId="4" borderId="187" xfId="1" applyFill="1" applyBorder="1" applyAlignment="1"/>
    <xf numFmtId="0" fontId="344" fillId="0" borderId="16" xfId="2" applyFont="1" applyBorder="1" applyAlignment="1" applyProtection="1">
      <alignment horizontal="left" vertical="center"/>
      <protection locked="0"/>
    </xf>
    <xf numFmtId="0" fontId="344" fillId="0" borderId="0" xfId="2" applyFont="1" applyAlignment="1" applyProtection="1">
      <alignment horizontal="left" vertical="center"/>
      <protection locked="0"/>
    </xf>
    <xf numFmtId="0" fontId="345" fillId="4" borderId="0" xfId="0" applyFont="1" applyFill="1" applyAlignment="1">
      <alignment horizontal="left" vertical="center"/>
    </xf>
    <xf numFmtId="0" fontId="22" fillId="4" borderId="0" xfId="1" applyFont="1" applyFill="1" applyBorder="1" applyAlignment="1">
      <alignment vertical="center"/>
    </xf>
    <xf numFmtId="0" fontId="53" fillId="4" borderId="0" xfId="5" applyFont="1" applyFill="1" applyAlignment="1">
      <alignment vertical="center"/>
    </xf>
    <xf numFmtId="0" fontId="22" fillId="4" borderId="187" xfId="0" applyFont="1" applyFill="1" applyBorder="1" applyAlignment="1">
      <alignment vertical="center"/>
    </xf>
    <xf numFmtId="0" fontId="343" fillId="0" borderId="0" xfId="2" applyFont="1" applyAlignment="1" applyProtection="1">
      <alignment horizontal="left" vertical="center"/>
      <protection locked="0"/>
    </xf>
    <xf numFmtId="0" fontId="49" fillId="4" borderId="0" xfId="0" applyFont="1" applyFill="1" applyAlignment="1">
      <alignment horizontal="left" vertical="center"/>
    </xf>
    <xf numFmtId="0" fontId="48" fillId="4" borderId="0" xfId="2" applyFont="1" applyFill="1" applyAlignment="1" applyProtection="1">
      <alignment horizontal="left" vertical="center"/>
      <protection hidden="1"/>
    </xf>
    <xf numFmtId="0" fontId="48" fillId="4" borderId="15" xfId="2" applyFont="1" applyFill="1" applyBorder="1" applyAlignment="1" applyProtection="1">
      <alignment horizontal="left" vertical="center"/>
      <protection hidden="1"/>
    </xf>
    <xf numFmtId="0" fontId="343" fillId="0" borderId="16" xfId="2" applyFont="1" applyBorder="1" applyAlignment="1" applyProtection="1">
      <alignment horizontal="left" vertical="center"/>
      <protection locked="0"/>
    </xf>
    <xf numFmtId="0" fontId="9" fillId="11" borderId="8" xfId="6" applyFont="1" applyFill="1" applyBorder="1" applyAlignment="1">
      <alignment horizontal="left" vertical="center"/>
    </xf>
    <xf numFmtId="0" fontId="9" fillId="11" borderId="8" xfId="6" applyFont="1" applyFill="1" applyBorder="1" applyAlignment="1">
      <alignment horizontal="center" vertical="center"/>
    </xf>
    <xf numFmtId="0" fontId="22" fillId="3" borderId="123" xfId="2" applyFont="1" applyFill="1" applyBorder="1" applyAlignment="1" applyProtection="1">
      <alignment vertical="center"/>
      <protection hidden="1"/>
    </xf>
    <xf numFmtId="0" fontId="48" fillId="4" borderId="0" xfId="4" applyFont="1" applyFill="1" applyAlignment="1">
      <alignment horizontal="left" vertical="center"/>
    </xf>
    <xf numFmtId="0" fontId="9" fillId="11" borderId="0" xfId="6" applyFont="1" applyFill="1" applyAlignment="1">
      <alignment horizontal="left" vertical="center"/>
    </xf>
    <xf numFmtId="0" fontId="9" fillId="11" borderId="0" xfId="6" applyFont="1" applyFill="1" applyAlignment="1">
      <alignment horizontal="center" vertical="center"/>
    </xf>
    <xf numFmtId="0" fontId="22" fillId="3" borderId="13" xfId="2" applyFont="1" applyFill="1" applyBorder="1" applyAlignment="1" applyProtection="1">
      <alignment vertical="center"/>
      <protection hidden="1"/>
    </xf>
    <xf numFmtId="0" fontId="9" fillId="15" borderId="0" xfId="11" applyFont="1" applyFill="1" applyAlignment="1">
      <alignment horizontal="right" vertical="center"/>
    </xf>
    <xf numFmtId="0" fontId="27" fillId="11" borderId="0" xfId="2" applyFont="1" applyFill="1" applyAlignment="1">
      <alignment vertical="center"/>
    </xf>
    <xf numFmtId="0" fontId="27" fillId="11" borderId="0" xfId="2" applyFont="1" applyFill="1" applyAlignment="1">
      <alignment horizontal="right" vertical="center"/>
    </xf>
    <xf numFmtId="0" fontId="34" fillId="16" borderId="0" xfId="13" applyFont="1" applyFill="1" applyAlignment="1">
      <alignment vertical="center"/>
    </xf>
    <xf numFmtId="0" fontId="34" fillId="16" borderId="14" xfId="13" applyFont="1" applyFill="1" applyBorder="1" applyAlignment="1">
      <alignment vertical="center"/>
    </xf>
    <xf numFmtId="0" fontId="34" fillId="4" borderId="13" xfId="13" applyFont="1" applyFill="1" applyBorder="1" applyAlignment="1">
      <alignment vertical="center"/>
    </xf>
    <xf numFmtId="0" fontId="22" fillId="16" borderId="188" xfId="5" applyFont="1" applyFill="1" applyBorder="1" applyAlignment="1">
      <alignment vertical="center"/>
    </xf>
    <xf numFmtId="0" fontId="22" fillId="16" borderId="181" xfId="1" applyFont="1" applyFill="1" applyBorder="1" applyAlignment="1">
      <alignment vertical="center"/>
    </xf>
    <xf numFmtId="0" fontId="53" fillId="16" borderId="181" xfId="5" applyFont="1" applyFill="1" applyBorder="1" applyAlignment="1">
      <alignment vertical="center"/>
    </xf>
    <xf numFmtId="0" fontId="22" fillId="16" borderId="189" xfId="0" applyFont="1" applyFill="1" applyBorder="1" applyAlignment="1">
      <alignment vertical="center"/>
    </xf>
    <xf numFmtId="0" fontId="15" fillId="4" borderId="0" xfId="7" applyFont="1" applyFill="1" applyAlignment="1">
      <alignment horizontal="right" vertical="center"/>
    </xf>
    <xf numFmtId="0" fontId="32" fillId="4" borderId="0" xfId="7" applyFont="1" applyFill="1" applyAlignment="1">
      <alignment vertical="top"/>
    </xf>
    <xf numFmtId="0" fontId="32" fillId="4" borderId="14" xfId="7" applyFont="1" applyFill="1" applyBorder="1" applyAlignment="1">
      <alignment vertical="top"/>
    </xf>
    <xf numFmtId="0" fontId="0" fillId="4" borderId="13" xfId="0" applyFill="1" applyBorder="1"/>
    <xf numFmtId="0" fontId="48" fillId="4" borderId="0" xfId="7" applyFont="1" applyFill="1" applyAlignment="1">
      <alignment vertical="center"/>
    </xf>
    <xf numFmtId="0" fontId="87" fillId="4" borderId="14" xfId="7" applyFont="1" applyFill="1" applyBorder="1" applyAlignment="1">
      <alignment vertical="top"/>
    </xf>
    <xf numFmtId="0" fontId="3" fillId="9" borderId="13" xfId="0" applyFont="1" applyFill="1" applyBorder="1" applyAlignment="1">
      <alignment horizontal="left" vertical="center"/>
    </xf>
    <xf numFmtId="0" fontId="1" fillId="3" borderId="16" xfId="5" applyFill="1" applyBorder="1" applyAlignment="1">
      <alignment vertical="center"/>
    </xf>
    <xf numFmtId="0" fontId="346" fillId="3" borderId="0" xfId="10" applyFont="1" applyFill="1" applyAlignment="1" applyProtection="1">
      <alignment horizontal="center" vertical="center"/>
      <protection locked="0"/>
    </xf>
    <xf numFmtId="0" fontId="27" fillId="3" borderId="0" xfId="0" applyFont="1" applyFill="1" applyAlignment="1">
      <alignment vertical="center" wrapText="1"/>
    </xf>
    <xf numFmtId="0" fontId="21" fillId="3" borderId="15" xfId="2" applyFont="1" applyFill="1" applyBorder="1" applyAlignment="1" applyProtection="1">
      <alignment horizontal="left" vertical="center"/>
      <protection locked="0"/>
    </xf>
    <xf numFmtId="0" fontId="16" fillId="4" borderId="0" xfId="0" applyFont="1" applyFill="1" applyAlignment="1">
      <alignment horizontal="left" vertical="center"/>
    </xf>
    <xf numFmtId="0" fontId="48" fillId="4" borderId="14" xfId="4" applyFont="1" applyFill="1" applyBorder="1" applyAlignment="1">
      <alignment horizontal="left" vertical="center"/>
    </xf>
    <xf numFmtId="0" fontId="1" fillId="4" borderId="13" xfId="4" applyFont="1" applyFill="1" applyBorder="1" applyAlignment="1">
      <alignment vertical="center"/>
    </xf>
    <xf numFmtId="0" fontId="27" fillId="3" borderId="0" xfId="0" applyFont="1" applyFill="1" applyAlignment="1">
      <alignment horizontal="center" vertical="center" wrapText="1"/>
    </xf>
    <xf numFmtId="166" fontId="21" fillId="4" borderId="13" xfId="0" applyNumberFormat="1" applyFont="1" applyFill="1" applyBorder="1" applyAlignment="1">
      <alignment horizontal="center" vertical="center"/>
    </xf>
    <xf numFmtId="166" fontId="21" fillId="4" borderId="0" xfId="0" applyNumberFormat="1" applyFont="1" applyFill="1" applyAlignment="1">
      <alignment horizontal="center" vertical="center"/>
    </xf>
    <xf numFmtId="0" fontId="46" fillId="4" borderId="15" xfId="5" applyFont="1" applyFill="1" applyBorder="1" applyAlignment="1">
      <alignment horizontal="right" vertical="center"/>
    </xf>
    <xf numFmtId="0" fontId="37" fillId="21" borderId="0" xfId="4" applyFont="1" applyFill="1" applyAlignment="1">
      <alignment horizontal="left" vertical="center"/>
    </xf>
    <xf numFmtId="0" fontId="346" fillId="4" borderId="0" xfId="10" applyFont="1" applyFill="1" applyAlignment="1" applyProtection="1">
      <alignment horizontal="center" vertical="center"/>
      <protection locked="0"/>
    </xf>
    <xf numFmtId="0" fontId="17" fillId="4" borderId="0" xfId="0" applyFont="1" applyFill="1" applyAlignment="1">
      <alignment horizontal="center" vertical="center"/>
    </xf>
    <xf numFmtId="0" fontId="21" fillId="4" borderId="15" xfId="2" applyFont="1" applyFill="1" applyBorder="1" applyAlignment="1" applyProtection="1">
      <alignment horizontal="left" vertical="center"/>
      <protection locked="0"/>
    </xf>
    <xf numFmtId="0" fontId="21" fillId="16" borderId="16" xfId="2" applyFont="1" applyFill="1" applyBorder="1" applyAlignment="1" applyProtection="1">
      <alignment horizontal="left" vertical="center"/>
      <protection locked="0"/>
    </xf>
    <xf numFmtId="0" fontId="154" fillId="16" borderId="15" xfId="2" applyFont="1" applyFill="1" applyBorder="1" applyAlignment="1" applyProtection="1">
      <alignment horizontal="left" vertical="center"/>
      <protection locked="0"/>
    </xf>
    <xf numFmtId="0" fontId="38" fillId="7" borderId="234" xfId="11" applyFont="1" applyFill="1" applyBorder="1" applyAlignment="1">
      <alignment horizontal="right" vertical="center"/>
    </xf>
    <xf numFmtId="0" fontId="38" fillId="7" borderId="235" xfId="11" applyFont="1" applyFill="1" applyBorder="1" applyAlignment="1">
      <alignment horizontal="right" vertical="center"/>
    </xf>
    <xf numFmtId="0" fontId="38" fillId="7" borderId="236" xfId="11" applyFont="1" applyFill="1" applyBorder="1" applyAlignment="1">
      <alignment horizontal="right" vertical="center"/>
    </xf>
    <xf numFmtId="0" fontId="50" fillId="6" borderId="24" xfId="0" applyFont="1" applyFill="1" applyBorder="1" applyAlignment="1">
      <alignment horizontal="left" vertical="center"/>
    </xf>
    <xf numFmtId="0" fontId="50" fillId="6" borderId="0" xfId="5" applyFont="1" applyFill="1" applyAlignment="1">
      <alignment horizontal="right" vertical="center"/>
    </xf>
    <xf numFmtId="0" fontId="51" fillId="6" borderId="0" xfId="0" applyFont="1" applyFill="1" applyAlignment="1">
      <alignment horizontal="right" vertical="center"/>
    </xf>
    <xf numFmtId="0" fontId="52" fillId="20" borderId="14" xfId="0" applyFont="1" applyFill="1" applyBorder="1" applyAlignment="1">
      <alignment horizontal="left" vertical="center"/>
    </xf>
    <xf numFmtId="0" fontId="32" fillId="4" borderId="0" xfId="7" applyFont="1" applyFill="1" applyAlignment="1">
      <alignment vertical="center"/>
    </xf>
    <xf numFmtId="0" fontId="54" fillId="25" borderId="24" xfId="5" applyFont="1" applyFill="1" applyBorder="1" applyAlignment="1">
      <alignment horizontal="center" vertical="center"/>
    </xf>
    <xf numFmtId="0" fontId="54" fillId="25" borderId="0" xfId="5" applyFont="1" applyFill="1" applyAlignment="1">
      <alignment horizontal="center" vertical="center"/>
    </xf>
    <xf numFmtId="0" fontId="20" fillId="26" borderId="17" xfId="5" applyFont="1" applyFill="1" applyBorder="1" applyAlignment="1">
      <alignment horizontal="center" vertical="center"/>
    </xf>
    <xf numFmtId="0" fontId="54" fillId="25" borderId="14" xfId="5" applyFont="1" applyFill="1" applyBorder="1" applyAlignment="1">
      <alignment horizontal="center" vertical="center"/>
    </xf>
    <xf numFmtId="0" fontId="11" fillId="27" borderId="237" xfId="5" applyFont="1" applyFill="1" applyBorder="1" applyAlignment="1">
      <alignment horizontal="center" vertical="center"/>
    </xf>
    <xf numFmtId="0" fontId="32" fillId="4" borderId="0" xfId="7" applyFont="1" applyFill="1" applyAlignment="1">
      <alignment vertical="top" wrapText="1"/>
    </xf>
    <xf numFmtId="0" fontId="341" fillId="4" borderId="0" xfId="4" applyFont="1" applyFill="1" applyAlignment="1">
      <alignment horizontal="right" vertical="center"/>
    </xf>
    <xf numFmtId="0" fontId="1" fillId="115" borderId="16" xfId="5" applyFill="1" applyBorder="1" applyAlignment="1">
      <alignment vertical="center"/>
    </xf>
    <xf numFmtId="0" fontId="50" fillId="115" borderId="0" xfId="10" applyFont="1" applyFill="1" applyAlignment="1" applyProtection="1">
      <alignment horizontal="center" vertical="center"/>
      <protection locked="0"/>
    </xf>
    <xf numFmtId="0" fontId="25" fillId="116" borderId="0" xfId="5" applyFont="1" applyFill="1" applyAlignment="1">
      <alignment horizontal="center" vertical="center"/>
    </xf>
    <xf numFmtId="0" fontId="21" fillId="115" borderId="15" xfId="2" applyFont="1" applyFill="1" applyBorder="1" applyAlignment="1" applyProtection="1">
      <alignment horizontal="left" vertical="center"/>
      <protection locked="0"/>
    </xf>
    <xf numFmtId="0" fontId="20" fillId="16" borderId="15" xfId="2" applyFont="1" applyFill="1" applyBorder="1" applyAlignment="1">
      <alignment horizontal="center" vertical="center" wrapText="1"/>
    </xf>
    <xf numFmtId="0" fontId="20" fillId="16" borderId="15" xfId="2" applyFont="1" applyFill="1" applyBorder="1" applyAlignment="1">
      <alignment vertical="center" wrapText="1"/>
    </xf>
    <xf numFmtId="0" fontId="343" fillId="0" borderId="5" xfId="2" applyFont="1" applyBorder="1" applyAlignment="1" applyProtection="1">
      <alignment horizontal="left" vertical="center"/>
      <protection locked="0"/>
    </xf>
    <xf numFmtId="0" fontId="343" fillId="0" borderId="3" xfId="2" applyFont="1" applyBorder="1" applyAlignment="1" applyProtection="1">
      <alignment horizontal="left" vertical="center"/>
      <protection locked="0"/>
    </xf>
    <xf numFmtId="0" fontId="49" fillId="4" borderId="3" xfId="0" applyFont="1" applyFill="1" applyBorder="1" applyAlignment="1">
      <alignment horizontal="left" vertical="center"/>
    </xf>
    <xf numFmtId="0" fontId="48" fillId="4" borderId="3" xfId="2" applyFont="1" applyFill="1" applyBorder="1" applyAlignment="1" applyProtection="1">
      <alignment horizontal="left" vertical="center"/>
      <protection hidden="1"/>
    </xf>
    <xf numFmtId="0" fontId="48" fillId="4" borderId="6" xfId="2" applyFont="1" applyFill="1" applyBorder="1" applyAlignment="1" applyProtection="1">
      <alignment horizontal="left" vertical="center"/>
      <protection hidden="1"/>
    </xf>
    <xf numFmtId="0" fontId="340" fillId="111" borderId="5" xfId="20" applyFont="1" applyFill="1" applyBorder="1" applyAlignment="1">
      <alignment horizontal="right" vertical="center"/>
    </xf>
    <xf numFmtId="0" fontId="50" fillId="112" borderId="3" xfId="5" applyFont="1" applyFill="1" applyBorder="1" applyAlignment="1">
      <alignment horizontal="left" vertical="center"/>
    </xf>
    <xf numFmtId="0" fontId="50" fillId="112" borderId="3" xfId="0" applyFont="1" applyFill="1" applyBorder="1" applyAlignment="1">
      <alignment horizontal="right" vertical="center"/>
    </xf>
    <xf numFmtId="0" fontId="50" fillId="112" borderId="6" xfId="0" applyFont="1" applyFill="1" applyBorder="1" applyAlignment="1">
      <alignment horizontal="right" vertical="center"/>
    </xf>
    <xf numFmtId="0" fontId="14" fillId="29" borderId="239" xfId="2" applyFont="1" applyFill="1" applyBorder="1" applyAlignment="1" applyProtection="1">
      <alignment horizontal="center" vertical="center"/>
      <protection hidden="1"/>
    </xf>
    <xf numFmtId="0" fontId="1" fillId="6" borderId="16" xfId="5" applyFill="1" applyBorder="1" applyAlignment="1">
      <alignment vertical="center"/>
    </xf>
    <xf numFmtId="0" fontId="346" fillId="6" borderId="0" xfId="10" applyFont="1" applyFill="1" applyAlignment="1" applyProtection="1">
      <alignment horizontal="center" vertical="center"/>
      <protection locked="0"/>
    </xf>
    <xf numFmtId="0" fontId="17" fillId="6" borderId="0" xfId="10" applyFont="1" applyFill="1" applyAlignment="1" applyProtection="1">
      <alignment horizontal="center" vertical="center"/>
      <protection locked="0"/>
    </xf>
    <xf numFmtId="0" fontId="21" fillId="6" borderId="15" xfId="2" applyFont="1" applyFill="1" applyBorder="1" applyAlignment="1" applyProtection="1">
      <alignment horizontal="left" vertical="center"/>
      <protection locked="0"/>
    </xf>
    <xf numFmtId="0" fontId="1" fillId="16" borderId="15" xfId="5" applyFill="1" applyBorder="1" applyAlignment="1">
      <alignment vertical="center"/>
    </xf>
    <xf numFmtId="0" fontId="62" fillId="30" borderId="13" xfId="2" applyFont="1" applyFill="1" applyBorder="1" applyAlignment="1">
      <alignment horizontal="center" vertical="center"/>
    </xf>
    <xf numFmtId="165" fontId="62" fillId="30" borderId="61" xfId="2" applyNumberFormat="1" applyFont="1" applyFill="1" applyBorder="1" applyAlignment="1">
      <alignment horizontal="center" vertical="center"/>
    </xf>
    <xf numFmtId="166" fontId="1" fillId="47" borderId="18" xfId="29" applyNumberFormat="1" applyFill="1" applyBorder="1" applyAlignment="1" applyProtection="1">
      <alignment horizontal="center" vertical="center"/>
      <protection locked="0"/>
    </xf>
    <xf numFmtId="1" fontId="70" fillId="48" borderId="95" xfId="2" applyNumberFormat="1" applyFont="1" applyFill="1" applyBorder="1" applyAlignment="1">
      <alignment horizontal="center" vertical="center"/>
    </xf>
    <xf numFmtId="169" fontId="64" fillId="33" borderId="241" xfId="2" applyNumberFormat="1" applyFont="1" applyFill="1" applyBorder="1" applyAlignment="1">
      <alignment horizontal="center" vertical="center"/>
    </xf>
    <xf numFmtId="0" fontId="9" fillId="3" borderId="16" xfId="2" applyFont="1" applyFill="1" applyBorder="1" applyAlignment="1" applyProtection="1">
      <alignment horizontal="left" vertical="center"/>
      <protection locked="0"/>
    </xf>
    <xf numFmtId="0" fontId="65" fillId="34" borderId="48" xfId="16" applyFont="1" applyFill="1" applyBorder="1" applyAlignment="1">
      <alignment horizontal="center" vertical="center"/>
    </xf>
    <xf numFmtId="0" fontId="38" fillId="16" borderId="10" xfId="11" applyFont="1" applyFill="1" applyBorder="1" applyAlignment="1">
      <alignment horizontal="left" vertical="center"/>
    </xf>
    <xf numFmtId="0" fontId="38" fillId="16" borderId="10" xfId="11" applyFont="1" applyFill="1" applyBorder="1" applyAlignment="1">
      <alignment horizontal="right" vertical="center"/>
    </xf>
    <xf numFmtId="166" fontId="57" fillId="32" borderId="98" xfId="2" applyNumberFormat="1" applyFont="1" applyFill="1" applyBorder="1" applyAlignment="1">
      <alignment horizontal="center" vertical="center"/>
    </xf>
    <xf numFmtId="1" fontId="57" fillId="20" borderId="10" xfId="2" applyNumberFormat="1" applyFont="1" applyFill="1" applyBorder="1" applyAlignment="1">
      <alignment horizontal="center" vertical="center"/>
    </xf>
    <xf numFmtId="0" fontId="10" fillId="6" borderId="10" xfId="15" applyFont="1" applyFill="1" applyBorder="1" applyAlignment="1">
      <alignment horizontal="center" vertical="center"/>
    </xf>
    <xf numFmtId="1" fontId="58" fillId="20" borderId="10" xfId="2" applyNumberFormat="1" applyFont="1" applyFill="1" applyBorder="1" applyAlignment="1">
      <alignment horizontal="center" vertical="center"/>
    </xf>
    <xf numFmtId="0" fontId="47" fillId="22" borderId="242" xfId="2" applyFont="1" applyFill="1" applyBorder="1" applyAlignment="1" applyProtection="1">
      <alignment horizontal="center" vertical="center"/>
      <protection hidden="1"/>
    </xf>
    <xf numFmtId="0" fontId="42" fillId="20" borderId="243" xfId="0" applyFont="1" applyFill="1" applyBorder="1" applyAlignment="1">
      <alignment horizontal="center" vertical="center"/>
    </xf>
    <xf numFmtId="0" fontId="61" fillId="0" borderId="49" xfId="2" applyFont="1" applyBorder="1" applyAlignment="1">
      <alignment horizontal="left" vertical="center"/>
    </xf>
    <xf numFmtId="0" fontId="62" fillId="30" borderId="244" xfId="2" applyFont="1" applyFill="1" applyBorder="1" applyAlignment="1">
      <alignment horizontal="center" vertical="center"/>
    </xf>
    <xf numFmtId="165" fontId="62" fillId="30" borderId="3" xfId="2" applyNumberFormat="1" applyFont="1" applyFill="1" applyBorder="1" applyAlignment="1">
      <alignment horizontal="center" vertical="center"/>
    </xf>
    <xf numFmtId="167" fontId="22" fillId="46" borderId="3" xfId="2" applyNumberFormat="1" applyFont="1" applyFill="1" applyBorder="1" applyAlignment="1">
      <alignment horizontal="center" vertical="center"/>
    </xf>
    <xf numFmtId="166" fontId="1" fillId="47" borderId="245" xfId="29" applyNumberFormat="1" applyFill="1" applyBorder="1" applyAlignment="1" applyProtection="1">
      <alignment horizontal="center" vertical="center"/>
      <protection locked="0"/>
    </xf>
    <xf numFmtId="165" fontId="46" fillId="4" borderId="246" xfId="2" applyNumberFormat="1" applyFont="1" applyFill="1" applyBorder="1" applyAlignment="1">
      <alignment horizontal="center" vertical="center"/>
    </xf>
    <xf numFmtId="165" fontId="70" fillId="4" borderId="246" xfId="2" applyNumberFormat="1" applyFont="1" applyFill="1" applyBorder="1" applyAlignment="1">
      <alignment horizontal="center" vertical="center"/>
    </xf>
    <xf numFmtId="169" fontId="64" fillId="4" borderId="247" xfId="2" applyNumberFormat="1" applyFont="1" applyFill="1" applyBorder="1" applyAlignment="1">
      <alignment horizontal="center" vertical="center"/>
    </xf>
    <xf numFmtId="1" fontId="64" fillId="4" borderId="248" xfId="2" applyNumberFormat="1" applyFont="1" applyFill="1" applyBorder="1" applyAlignment="1">
      <alignment horizontal="left" vertical="center"/>
    </xf>
    <xf numFmtId="0" fontId="1" fillId="113" borderId="16" xfId="5" applyFill="1" applyBorder="1" applyAlignment="1">
      <alignment vertical="center"/>
    </xf>
    <xf numFmtId="0" fontId="346" fillId="113" borderId="0" xfId="10" applyFont="1" applyFill="1" applyAlignment="1" applyProtection="1">
      <alignment horizontal="center" vertical="center"/>
      <protection locked="0"/>
    </xf>
    <xf numFmtId="165" fontId="70" fillId="4" borderId="0" xfId="2" applyNumberFormat="1" applyFont="1" applyFill="1" applyAlignment="1">
      <alignment horizontal="center" vertical="center"/>
    </xf>
    <xf numFmtId="169" fontId="64" fillId="4" borderId="0" xfId="2" applyNumberFormat="1" applyFont="1" applyFill="1" applyAlignment="1">
      <alignment horizontal="center" vertical="center"/>
    </xf>
    <xf numFmtId="1" fontId="64" fillId="4" borderId="0" xfId="2" applyNumberFormat="1" applyFont="1" applyFill="1" applyAlignment="1">
      <alignment horizontal="left" vertical="center"/>
    </xf>
    <xf numFmtId="0" fontId="2" fillId="3" borderId="16" xfId="2" applyFont="1" applyFill="1" applyBorder="1" applyAlignment="1" applyProtection="1">
      <alignment horizontal="center" vertical="center"/>
      <protection locked="0"/>
    </xf>
    <xf numFmtId="0" fontId="16" fillId="4" borderId="249" xfId="5" applyFont="1" applyFill="1" applyBorder="1" applyAlignment="1">
      <alignment horizontal="left" vertical="center"/>
    </xf>
    <xf numFmtId="0" fontId="30" fillId="4" borderId="0" xfId="4" applyFont="1" applyFill="1" applyAlignment="1">
      <alignment horizontal="left" vertical="center"/>
    </xf>
    <xf numFmtId="0" fontId="40" fillId="4" borderId="0" xfId="4" applyFont="1" applyFill="1" applyAlignment="1">
      <alignment vertical="center"/>
    </xf>
    <xf numFmtId="165" fontId="23" fillId="4" borderId="0" xfId="2" applyNumberFormat="1" applyFont="1" applyFill="1" applyAlignment="1">
      <alignment horizontal="center" vertical="center"/>
    </xf>
    <xf numFmtId="0" fontId="15" fillId="16" borderId="16" xfId="0" applyFont="1" applyFill="1" applyBorder="1" applyAlignment="1">
      <alignment horizontal="right" vertical="center"/>
    </xf>
    <xf numFmtId="0" fontId="37" fillId="16" borderId="0" xfId="0" applyFont="1" applyFill="1" applyAlignment="1">
      <alignment horizontal="center" vertical="center"/>
    </xf>
    <xf numFmtId="0" fontId="341" fillId="4" borderId="0" xfId="5" applyFont="1" applyFill="1" applyAlignment="1">
      <alignment vertical="center"/>
    </xf>
    <xf numFmtId="0" fontId="21" fillId="16" borderId="15" xfId="2" applyFont="1" applyFill="1" applyBorder="1" applyAlignment="1" applyProtection="1">
      <alignment horizontal="left" vertical="center"/>
      <protection locked="0"/>
    </xf>
    <xf numFmtId="0" fontId="1" fillId="16" borderId="16" xfId="5" applyFill="1" applyBorder="1" applyAlignment="1">
      <alignment vertical="center"/>
    </xf>
    <xf numFmtId="0" fontId="324" fillId="16" borderId="16" xfId="0" applyFont="1" applyFill="1" applyBorder="1" applyAlignment="1">
      <alignment horizontal="center" vertical="center" wrapText="1"/>
    </xf>
    <xf numFmtId="0" fontId="347" fillId="115" borderId="0" xfId="5" applyFont="1" applyFill="1" applyAlignment="1">
      <alignment horizontal="center" vertical="center" wrapText="1"/>
    </xf>
    <xf numFmtId="0" fontId="339" fillId="4" borderId="0" xfId="0" applyFont="1" applyFill="1" applyAlignment="1">
      <alignment horizontal="left" vertical="center"/>
    </xf>
    <xf numFmtId="0" fontId="17" fillId="56" borderId="250" xfId="3" applyFont="1" applyFill="1" applyBorder="1" applyAlignment="1">
      <alignment horizontal="center" vertical="center"/>
    </xf>
    <xf numFmtId="0" fontId="48" fillId="4" borderId="0" xfId="4" applyFont="1" applyFill="1" applyAlignment="1">
      <alignment horizontal="right" vertical="center"/>
    </xf>
    <xf numFmtId="0" fontId="348" fillId="117" borderId="0" xfId="20" applyFont="1" applyFill="1" applyAlignment="1">
      <alignment horizontal="center" vertical="center"/>
    </xf>
    <xf numFmtId="0" fontId="319" fillId="16" borderId="0" xfId="0" applyFont="1" applyFill="1" applyAlignment="1">
      <alignment horizontal="center" vertical="center"/>
    </xf>
    <xf numFmtId="0" fontId="21" fillId="16" borderId="176" xfId="2" applyFont="1" applyFill="1" applyBorder="1" applyAlignment="1" applyProtection="1">
      <alignment horizontal="left" vertical="center"/>
      <protection locked="0"/>
    </xf>
    <xf numFmtId="0" fontId="27" fillId="3" borderId="251" xfId="0" applyFont="1" applyFill="1" applyBorder="1" applyAlignment="1">
      <alignment horizontal="center" vertical="center"/>
    </xf>
    <xf numFmtId="0" fontId="20" fillId="4" borderId="0" xfId="7" applyFont="1" applyFill="1" applyAlignment="1">
      <alignment horizontal="left" vertical="center"/>
    </xf>
    <xf numFmtId="0" fontId="15" fillId="4" borderId="16" xfId="0" applyFont="1" applyFill="1" applyBorder="1" applyAlignment="1">
      <alignment horizontal="center" vertical="center"/>
    </xf>
    <xf numFmtId="0" fontId="46" fillId="4" borderId="252" xfId="0" applyFont="1" applyFill="1" applyBorder="1" applyAlignment="1">
      <alignment vertical="center"/>
    </xf>
    <xf numFmtId="0" fontId="21" fillId="6" borderId="30" xfId="2" applyFont="1" applyFill="1" applyBorder="1" applyAlignment="1" applyProtection="1">
      <alignment horizontal="center" vertical="center"/>
      <protection locked="0"/>
    </xf>
    <xf numFmtId="224" fontId="15" fillId="16" borderId="16" xfId="0" applyNumberFormat="1" applyFont="1" applyFill="1" applyBorder="1" applyAlignment="1">
      <alignment horizontal="center" vertical="center"/>
    </xf>
    <xf numFmtId="0" fontId="154" fillId="0" borderId="253" xfId="2" applyFont="1" applyBorder="1" applyAlignment="1" applyProtection="1">
      <alignment horizontal="left" vertical="center"/>
      <protection locked="0"/>
    </xf>
    <xf numFmtId="0" fontId="41" fillId="4" borderId="0" xfId="4" applyFont="1" applyFill="1" applyAlignment="1">
      <alignment horizontal="left" vertical="center"/>
    </xf>
    <xf numFmtId="0" fontId="46" fillId="4" borderId="254" xfId="0" applyFont="1" applyFill="1" applyBorder="1" applyAlignment="1">
      <alignment vertical="center"/>
    </xf>
    <xf numFmtId="0" fontId="21" fillId="6" borderId="15" xfId="2" applyFont="1" applyFill="1" applyBorder="1" applyAlignment="1" applyProtection="1">
      <alignment horizontal="center" vertical="center"/>
      <protection locked="0"/>
    </xf>
    <xf numFmtId="0" fontId="343" fillId="0" borderId="254" xfId="2" applyFont="1" applyBorder="1" applyAlignment="1" applyProtection="1">
      <alignment horizontal="left" vertical="center"/>
      <protection locked="0"/>
    </xf>
    <xf numFmtId="0" fontId="16" fillId="4" borderId="0" xfId="4" applyFont="1" applyFill="1" applyAlignment="1">
      <alignment vertical="center"/>
    </xf>
    <xf numFmtId="0" fontId="75" fillId="4" borderId="4" xfId="13" applyFont="1" applyFill="1" applyBorder="1" applyAlignment="1">
      <alignment horizontal="left" vertical="center"/>
    </xf>
    <xf numFmtId="0" fontId="0" fillId="0" borderId="255" xfId="0" applyBorder="1" applyAlignment="1">
      <alignment horizontal="left" vertical="center"/>
    </xf>
    <xf numFmtId="0" fontId="349" fillId="0" borderId="256" xfId="27" applyFont="1" applyBorder="1" applyAlignment="1">
      <alignment horizontal="center" vertical="center"/>
    </xf>
    <xf numFmtId="0" fontId="349" fillId="0" borderId="257" xfId="27" applyFont="1" applyBorder="1" applyAlignment="1">
      <alignment horizontal="center" vertical="center"/>
    </xf>
    <xf numFmtId="0" fontId="115" fillId="0" borderId="258" xfId="0" applyFont="1" applyBorder="1" applyAlignment="1">
      <alignment horizontal="right" vertical="center"/>
    </xf>
    <xf numFmtId="0" fontId="1" fillId="0" borderId="2" xfId="5" applyBorder="1" applyAlignment="1">
      <alignment horizontal="center"/>
    </xf>
    <xf numFmtId="0" fontId="14" fillId="4" borderId="258" xfId="13" applyFont="1" applyFill="1" applyBorder="1" applyAlignment="1">
      <alignment vertical="center"/>
    </xf>
    <xf numFmtId="0" fontId="14" fillId="4" borderId="2" xfId="13" applyFont="1" applyFill="1" applyBorder="1" applyAlignment="1">
      <alignment vertical="center"/>
    </xf>
    <xf numFmtId="0" fontId="350" fillId="4" borderId="2" xfId="27" applyFont="1" applyFill="1" applyBorder="1" applyAlignment="1">
      <alignment horizontal="center" vertical="center"/>
    </xf>
    <xf numFmtId="0" fontId="103" fillId="4" borderId="2" xfId="13" applyFont="1" applyFill="1" applyBorder="1" applyAlignment="1">
      <alignment horizontal="left" vertical="center"/>
    </xf>
    <xf numFmtId="0" fontId="0" fillId="0" borderId="11" xfId="0" applyBorder="1"/>
    <xf numFmtId="0" fontId="75" fillId="4" borderId="16" xfId="13" applyFont="1" applyFill="1" applyBorder="1" applyAlignment="1">
      <alignment horizontal="left" vertical="center"/>
    </xf>
    <xf numFmtId="0" fontId="94" fillId="4" borderId="0" xfId="27" applyFont="1" applyFill="1" applyAlignment="1">
      <alignment horizontal="right" vertical="center"/>
    </xf>
    <xf numFmtId="0" fontId="90" fillId="20" borderId="20" xfId="27" applyFont="1" applyFill="1" applyBorder="1" applyAlignment="1">
      <alignment horizontal="center" vertical="center"/>
    </xf>
    <xf numFmtId="0" fontId="14" fillId="4" borderId="24" xfId="13" applyFont="1" applyFill="1" applyBorder="1" applyAlignment="1">
      <alignment vertical="center"/>
    </xf>
    <xf numFmtId="0" fontId="14" fillId="4" borderId="0" xfId="13" applyFont="1" applyFill="1" applyAlignment="1">
      <alignment vertical="center"/>
    </xf>
    <xf numFmtId="0" fontId="22" fillId="4" borderId="0" xfId="6" applyFont="1" applyFill="1" applyAlignment="1">
      <alignment horizontal="right" vertical="center"/>
    </xf>
    <xf numFmtId="174" fontId="84" fillId="20" borderId="15" xfId="2" applyNumberFormat="1" applyFont="1" applyFill="1" applyBorder="1" applyAlignment="1">
      <alignment horizontal="center" vertical="center"/>
    </xf>
    <xf numFmtId="0" fontId="1" fillId="4" borderId="0" xfId="5" applyFill="1" applyAlignment="1">
      <alignment horizontal="right" vertical="center"/>
    </xf>
    <xf numFmtId="0" fontId="48" fillId="4" borderId="0" xfId="2" applyFont="1" applyFill="1" applyAlignment="1">
      <alignment horizontal="right" vertical="center"/>
    </xf>
    <xf numFmtId="174" fontId="48" fillId="20" borderId="15" xfId="2" applyNumberFormat="1" applyFont="1" applyFill="1" applyBorder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48" fillId="4" borderId="61" xfId="27" applyFont="1" applyFill="1" applyBorder="1" applyAlignment="1">
      <alignment horizontal="right" vertical="center"/>
    </xf>
    <xf numFmtId="0" fontId="13" fillId="20" borderId="15" xfId="26" applyFont="1" applyFill="1" applyBorder="1" applyAlignment="1">
      <alignment horizontal="center" vertical="center"/>
    </xf>
    <xf numFmtId="0" fontId="46" fillId="66" borderId="144" xfId="14" applyFont="1" applyFill="1" applyBorder="1" applyAlignment="1">
      <alignment horizontal="right" vertical="center"/>
    </xf>
    <xf numFmtId="0" fontId="46" fillId="66" borderId="17" xfId="14" applyFont="1" applyFill="1" applyBorder="1" applyAlignment="1">
      <alignment horizontal="right" vertical="center"/>
    </xf>
    <xf numFmtId="0" fontId="4" fillId="18" borderId="0" xfId="1" applyFill="1" applyBorder="1" applyAlignment="1" applyProtection="1">
      <alignment horizontal="left" vertical="center"/>
      <protection locked="0"/>
    </xf>
    <xf numFmtId="0" fontId="14" fillId="4" borderId="17" xfId="13" applyFont="1" applyFill="1" applyBorder="1" applyAlignment="1">
      <alignment vertical="center"/>
    </xf>
    <xf numFmtId="1" fontId="57" fillId="58" borderId="145" xfId="2" applyNumberFormat="1" applyFont="1" applyFill="1" applyBorder="1" applyAlignment="1">
      <alignment horizontal="center" vertical="center"/>
    </xf>
    <xf numFmtId="1" fontId="57" fillId="58" borderId="35" xfId="2" applyNumberFormat="1" applyFont="1" applyFill="1" applyBorder="1" applyAlignment="1">
      <alignment horizontal="center" vertical="center"/>
    </xf>
    <xf numFmtId="0" fontId="47" fillId="6" borderId="229" xfId="2" applyFont="1" applyFill="1" applyBorder="1" applyAlignment="1" applyProtection="1">
      <alignment horizontal="center" vertical="center"/>
      <protection hidden="1"/>
    </xf>
    <xf numFmtId="0" fontId="46" fillId="118" borderId="20" xfId="2" applyFont="1" applyFill="1" applyBorder="1" applyAlignment="1" applyProtection="1">
      <alignment horizontal="center" vertical="center"/>
      <protection hidden="1"/>
    </xf>
    <xf numFmtId="1" fontId="52" fillId="35" borderId="20" xfId="2" applyNumberFormat="1" applyFont="1" applyFill="1" applyBorder="1" applyAlignment="1" applyProtection="1">
      <alignment horizontal="left" vertical="center"/>
      <protection hidden="1"/>
    </xf>
    <xf numFmtId="0" fontId="11" fillId="11" borderId="0" xfId="2" applyFont="1" applyFill="1" applyAlignment="1" applyProtection="1">
      <alignment horizontal="left" vertical="center"/>
      <protection hidden="1"/>
    </xf>
    <xf numFmtId="0" fontId="22" fillId="11" borderId="61" xfId="5" applyFont="1" applyFill="1" applyBorder="1" applyAlignment="1">
      <alignment vertical="center"/>
    </xf>
    <xf numFmtId="0" fontId="22" fillId="11" borderId="39" xfId="5" applyFont="1" applyFill="1" applyBorder="1" applyAlignment="1">
      <alignment vertical="center"/>
    </xf>
    <xf numFmtId="1" fontId="57" fillId="58" borderId="259" xfId="2" applyNumberFormat="1" applyFont="1" applyFill="1" applyBorder="1" applyAlignment="1">
      <alignment horizontal="center" vertical="center"/>
    </xf>
    <xf numFmtId="0" fontId="67" fillId="14" borderId="260" xfId="2" applyFont="1" applyFill="1" applyBorder="1" applyAlignment="1" applyProtection="1">
      <alignment horizontal="center" vertical="center"/>
      <protection hidden="1"/>
    </xf>
    <xf numFmtId="0" fontId="38" fillId="6" borderId="260" xfId="2" applyFont="1" applyFill="1" applyBorder="1" applyAlignment="1">
      <alignment horizontal="center" vertical="center"/>
    </xf>
    <xf numFmtId="0" fontId="46" fillId="24" borderId="260" xfId="2" applyFont="1" applyFill="1" applyBorder="1" applyAlignment="1" applyProtection="1">
      <alignment horizontal="center" vertical="center"/>
      <protection hidden="1"/>
    </xf>
    <xf numFmtId="0" fontId="47" fillId="21" borderId="260" xfId="2" applyFont="1" applyFill="1" applyBorder="1" applyAlignment="1" applyProtection="1">
      <alignment horizontal="center" vertical="center"/>
      <protection hidden="1"/>
    </xf>
    <xf numFmtId="1" fontId="52" fillId="35" borderId="260" xfId="2" applyNumberFormat="1" applyFont="1" applyFill="1" applyBorder="1" applyAlignment="1" applyProtection="1">
      <alignment horizontal="left" vertical="center"/>
      <protection hidden="1"/>
    </xf>
    <xf numFmtId="0" fontId="59" fillId="20" borderId="260" xfId="2" applyFont="1" applyFill="1" applyBorder="1" applyAlignment="1">
      <alignment horizontal="center" vertical="center"/>
    </xf>
    <xf numFmtId="0" fontId="1" fillId="16" borderId="261" xfId="5" applyFill="1" applyBorder="1" applyAlignment="1">
      <alignment vertical="center"/>
    </xf>
    <xf numFmtId="0" fontId="1" fillId="16" borderId="3" xfId="5" applyFill="1" applyBorder="1" applyAlignment="1">
      <alignment vertical="center"/>
    </xf>
    <xf numFmtId="0" fontId="1" fillId="16" borderId="6" xfId="5" applyFill="1" applyBorder="1" applyAlignment="1">
      <alignment vertical="center"/>
    </xf>
    <xf numFmtId="0" fontId="1" fillId="4" borderId="4" xfId="5" applyFill="1" applyBorder="1" applyAlignment="1">
      <alignment vertical="center"/>
    </xf>
    <xf numFmtId="0" fontId="1" fillId="4" borderId="2" xfId="5" applyFill="1" applyBorder="1" applyAlignment="1">
      <alignment vertical="center"/>
    </xf>
    <xf numFmtId="0" fontId="48" fillId="4" borderId="2" xfId="4" applyFont="1" applyFill="1" applyBorder="1" applyAlignment="1">
      <alignment horizontal="left" vertical="center"/>
    </xf>
    <xf numFmtId="0" fontId="16" fillId="4" borderId="2" xfId="5" applyFont="1" applyFill="1" applyBorder="1" applyAlignment="1">
      <alignment vertical="center"/>
    </xf>
    <xf numFmtId="0" fontId="1" fillId="4" borderId="2" xfId="4" applyFont="1" applyFill="1" applyBorder="1" applyAlignment="1">
      <alignment vertical="center"/>
    </xf>
    <xf numFmtId="0" fontId="40" fillId="18" borderId="2" xfId="2" applyFont="1" applyFill="1" applyBorder="1" applyAlignment="1" applyProtection="1">
      <alignment horizontal="left" vertical="center"/>
      <protection locked="0"/>
    </xf>
    <xf numFmtId="0" fontId="40" fillId="18" borderId="11" xfId="2" applyFont="1" applyFill="1" applyBorder="1" applyAlignment="1" applyProtection="1">
      <alignment horizontal="left" vertical="center"/>
      <protection locked="0"/>
    </xf>
    <xf numFmtId="0" fontId="1" fillId="4" borderId="16" xfId="4" applyFont="1" applyFill="1" applyBorder="1" applyAlignment="1">
      <alignment vertical="center"/>
    </xf>
    <xf numFmtId="0" fontId="15" fillId="4" borderId="0" xfId="2" applyFont="1" applyFill="1" applyAlignment="1">
      <alignment horizontal="centerContinuous" vertical="center"/>
    </xf>
    <xf numFmtId="0" fontId="92" fillId="4" borderId="0" xfId="2" applyFont="1" applyFill="1" applyAlignment="1">
      <alignment vertical="center"/>
    </xf>
    <xf numFmtId="0" fontId="15" fillId="4" borderId="0" xfId="2" applyFont="1" applyFill="1"/>
    <xf numFmtId="172" fontId="68" fillId="7" borderId="15" xfId="2" applyNumberFormat="1" applyFont="1" applyFill="1" applyBorder="1" applyAlignment="1">
      <alignment horizontal="center" vertical="center"/>
    </xf>
    <xf numFmtId="0" fontId="30" fillId="44" borderId="0" xfId="22" applyFont="1" applyFill="1" applyAlignment="1" applyProtection="1">
      <alignment horizontal="center" vertical="center"/>
      <protection locked="0"/>
    </xf>
    <xf numFmtId="172" fontId="30" fillId="7" borderId="15" xfId="2" applyNumberFormat="1" applyFont="1" applyFill="1" applyBorder="1" applyAlignment="1">
      <alignment horizontal="center" vertical="center"/>
    </xf>
    <xf numFmtId="0" fontId="15" fillId="4" borderId="0" xfId="22" applyFont="1" applyFill="1" applyAlignment="1" applyProtection="1">
      <alignment horizontal="center" vertical="center"/>
      <protection locked="0"/>
    </xf>
    <xf numFmtId="0" fontId="15" fillId="4" borderId="0" xfId="13" applyFont="1" applyFill="1" applyAlignment="1">
      <alignment horizontal="right" vertical="center"/>
    </xf>
    <xf numFmtId="172" fontId="37" fillId="6" borderId="15" xfId="2" applyNumberFormat="1" applyFont="1" applyFill="1" applyBorder="1" applyAlignment="1">
      <alignment horizontal="center" vertical="center"/>
    </xf>
    <xf numFmtId="0" fontId="10" fillId="4" borderId="0" xfId="6" applyFont="1" applyFill="1" applyAlignment="1">
      <alignment horizontal="center" vertical="center"/>
    </xf>
    <xf numFmtId="0" fontId="124" fillId="4" borderId="0" xfId="10" applyFont="1" applyFill="1" applyAlignment="1" applyProtection="1">
      <alignment vertical="center"/>
      <protection locked="0"/>
    </xf>
    <xf numFmtId="0" fontId="351" fillId="7" borderId="0" xfId="5" applyFont="1" applyFill="1" applyAlignment="1">
      <alignment vertical="center"/>
    </xf>
    <xf numFmtId="0" fontId="12" fillId="11" borderId="8" xfId="2" applyFont="1" applyFill="1" applyBorder="1" applyAlignment="1">
      <alignment horizontal="right" vertical="center"/>
    </xf>
    <xf numFmtId="0" fontId="151" fillId="16" borderId="0" xfId="2" applyFont="1" applyFill="1" applyAlignment="1">
      <alignment horizontal="center" vertical="center" wrapText="1"/>
    </xf>
    <xf numFmtId="0" fontId="46" fillId="0" borderId="0" xfId="2" applyFont="1" applyAlignment="1">
      <alignment horizontal="left"/>
    </xf>
    <xf numFmtId="1" fontId="26" fillId="1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1" borderId="0" xfId="2" applyNumberFormat="1" applyFont="1" applyFill="1" applyAlignment="1" applyProtection="1">
      <alignment horizontal="center" vertical="center" wrapText="1"/>
      <protection hidden="1"/>
    </xf>
    <xf numFmtId="0" fontId="37" fillId="4" borderId="0" xfId="6" applyFont="1" applyFill="1"/>
    <xf numFmtId="0" fontId="30" fillId="4" borderId="217" xfId="5" applyFont="1" applyFill="1" applyBorder="1"/>
    <xf numFmtId="0" fontId="15" fillId="4" borderId="71" xfId="6" applyFont="1" applyFill="1" applyBorder="1" applyAlignment="1">
      <alignment vertical="center"/>
    </xf>
    <xf numFmtId="0" fontId="15" fillId="4" borderId="12" xfId="6" applyFont="1" applyFill="1" applyBorder="1" applyAlignment="1">
      <alignment vertical="center"/>
    </xf>
    <xf numFmtId="1" fontId="26" fillId="114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2" borderId="8" xfId="2" applyNumberFormat="1" applyFont="1" applyFill="1" applyBorder="1" applyAlignment="1" applyProtection="1">
      <alignment horizontal="center" vertical="center" wrapText="1"/>
      <protection hidden="1"/>
    </xf>
    <xf numFmtId="0" fontId="62" fillId="125" borderId="262" xfId="6" applyFont="1" applyFill="1" applyBorder="1" applyAlignment="1">
      <alignment horizontal="center" vertical="center"/>
    </xf>
    <xf numFmtId="0" fontId="62" fillId="125" borderId="263" xfId="6" applyFont="1" applyFill="1" applyBorder="1" applyAlignment="1">
      <alignment horizontal="center" vertical="center"/>
    </xf>
    <xf numFmtId="1" fontId="37" fillId="13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9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8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5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6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4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7" borderId="8" xfId="2" applyNumberFormat="1" applyFont="1" applyFill="1" applyBorder="1" applyAlignment="1" applyProtection="1">
      <alignment horizontal="center" vertical="center" wrapText="1"/>
      <protection hidden="1"/>
    </xf>
    <xf numFmtId="0" fontId="147" fillId="0" borderId="0" xfId="2" applyFont="1" applyAlignment="1">
      <alignment horizontal="center" vertical="center"/>
    </xf>
    <xf numFmtId="0" fontId="32" fillId="0" borderId="0" xfId="0" applyFont="1"/>
    <xf numFmtId="0" fontId="32" fillId="0" borderId="0" xfId="5" applyFont="1"/>
    <xf numFmtId="0" fontId="17" fillId="8" borderId="0" xfId="9" applyFont="1" applyFill="1" applyAlignment="1">
      <alignment horizontal="center" vertical="center"/>
    </xf>
    <xf numFmtId="0" fontId="37" fillId="0" borderId="0" xfId="2" applyFont="1" applyAlignment="1">
      <alignment vertical="center"/>
    </xf>
    <xf numFmtId="0" fontId="129" fillId="0" borderId="0" xfId="6" applyFont="1" applyAlignment="1">
      <alignment horizontal="center" vertical="center"/>
    </xf>
    <xf numFmtId="0" fontId="1" fillId="0" borderId="0" xfId="5" applyAlignment="1">
      <alignment horizontal="center" vertical="center"/>
    </xf>
    <xf numFmtId="0" fontId="46" fillId="0" borderId="0" xfId="2" applyFont="1" applyAlignment="1">
      <alignment horizontal="center"/>
    </xf>
    <xf numFmtId="0" fontId="121" fillId="62" borderId="0" xfId="3" applyFont="1" applyFill="1" applyAlignment="1">
      <alignment horizontal="center" vertical="center"/>
    </xf>
    <xf numFmtId="0" fontId="121" fillId="63" borderId="0" xfId="3" applyFont="1" applyFill="1" applyAlignment="1">
      <alignment horizontal="center" vertical="center"/>
    </xf>
    <xf numFmtId="1" fontId="11" fillId="30" borderId="0" xfId="2" applyNumberFormat="1" applyFont="1" applyFill="1" applyAlignment="1" applyProtection="1">
      <alignment vertical="center"/>
      <protection hidden="1"/>
    </xf>
    <xf numFmtId="0" fontId="12" fillId="11" borderId="0" xfId="2" applyFont="1" applyFill="1" applyAlignment="1">
      <alignment horizontal="right" vertical="center"/>
    </xf>
    <xf numFmtId="0" fontId="14" fillId="4" borderId="0" xfId="6" applyFont="1" applyFill="1" applyAlignment="1">
      <alignment vertical="center"/>
    </xf>
    <xf numFmtId="1" fontId="37" fillId="4" borderId="0" xfId="2" applyNumberFormat="1" applyFont="1" applyFill="1" applyAlignment="1" applyProtection="1">
      <alignment vertical="center"/>
      <protection hidden="1"/>
    </xf>
    <xf numFmtId="0" fontId="23" fillId="4" borderId="0" xfId="6" applyFont="1" applyFill="1" applyAlignment="1">
      <alignment vertical="center"/>
    </xf>
    <xf numFmtId="0" fontId="15" fillId="4" borderId="0" xfId="6" applyFont="1" applyFill="1" applyAlignment="1">
      <alignment vertical="center"/>
    </xf>
    <xf numFmtId="0" fontId="62" fillId="125" borderId="0" xfId="6" applyFont="1" applyFill="1" applyAlignment="1">
      <alignment horizontal="center" vertical="center"/>
    </xf>
    <xf numFmtId="0" fontId="27" fillId="36" borderId="16" xfId="0" applyFont="1" applyFill="1" applyBorder="1" applyAlignment="1">
      <alignment vertical="center"/>
    </xf>
    <xf numFmtId="0" fontId="49" fillId="6" borderId="0" xfId="0" applyFont="1" applyFill="1" applyAlignment="1">
      <alignment horizontal="left" vertical="center"/>
    </xf>
    <xf numFmtId="0" fontId="116" fillId="6" borderId="0" xfId="0" applyFont="1" applyFill="1" applyAlignment="1">
      <alignment vertical="center"/>
    </xf>
    <xf numFmtId="0" fontId="116" fillId="6" borderId="0" xfId="0" applyFont="1" applyFill="1" applyAlignment="1">
      <alignment horizontal="left" vertical="center"/>
    </xf>
    <xf numFmtId="0" fontId="11" fillId="4" borderId="0" xfId="2" applyFont="1" applyFill="1" applyAlignment="1" applyProtection="1">
      <alignment horizontal="center" vertical="center"/>
      <protection locked="0"/>
    </xf>
    <xf numFmtId="0" fontId="16" fillId="4" borderId="3" xfId="0" applyFont="1" applyFill="1" applyBorder="1" applyAlignment="1">
      <alignment vertical="center"/>
    </xf>
    <xf numFmtId="0" fontId="9" fillId="36" borderId="16" xfId="0" applyFont="1" applyFill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165" fontId="18" fillId="4" borderId="0" xfId="10" applyNumberFormat="1" applyFont="1" applyFill="1" applyAlignment="1">
      <alignment vertical="center"/>
    </xf>
    <xf numFmtId="0" fontId="324" fillId="4" borderId="0" xfId="5" applyFont="1" applyFill="1"/>
    <xf numFmtId="0" fontId="73" fillId="4" borderId="0" xfId="0" applyFont="1" applyFill="1" applyAlignment="1">
      <alignment horizontal="right" vertical="center"/>
    </xf>
    <xf numFmtId="0" fontId="116" fillId="4" borderId="0" xfId="0" applyFont="1" applyFill="1" applyAlignment="1">
      <alignment horizontal="left" vertical="center"/>
    </xf>
    <xf numFmtId="0" fontId="324" fillId="0" borderId="0" xfId="5" applyFont="1"/>
    <xf numFmtId="0" fontId="26" fillId="9" borderId="0" xfId="0" applyFont="1" applyFill="1" applyAlignment="1">
      <alignment horizontal="center" vertical="center"/>
    </xf>
    <xf numFmtId="0" fontId="26" fillId="9" borderId="0" xfId="0" applyFont="1" applyFill="1" applyAlignment="1">
      <alignment horizontal="left" vertical="center"/>
    </xf>
    <xf numFmtId="0" fontId="62" fillId="9" borderId="0" xfId="0" applyFont="1" applyFill="1" applyAlignment="1">
      <alignment horizontal="left" vertical="center"/>
    </xf>
    <xf numFmtId="0" fontId="31" fillId="9" borderId="0" xfId="0" applyFont="1" applyFill="1" applyAlignment="1">
      <alignment horizontal="center" vertical="center"/>
    </xf>
    <xf numFmtId="0" fontId="14" fillId="4" borderId="0" xfId="2" applyFont="1" applyFill="1" applyAlignment="1">
      <alignment vertical="center"/>
    </xf>
    <xf numFmtId="0" fontId="353" fillId="6" borderId="0" xfId="0" applyFont="1" applyFill="1" applyAlignment="1">
      <alignment horizontal="center" vertical="center"/>
    </xf>
    <xf numFmtId="0" fontId="353" fillId="6" borderId="0" xfId="0" applyFont="1" applyFill="1" applyAlignment="1">
      <alignment horizontal="right" vertical="center"/>
    </xf>
    <xf numFmtId="0" fontId="17" fillId="4" borderId="0" xfId="5" applyFont="1" applyFill="1"/>
    <xf numFmtId="0" fontId="50" fillId="4" borderId="0" xfId="12" applyFont="1" applyFill="1" applyAlignment="1">
      <alignment horizontal="center" vertical="center"/>
    </xf>
    <xf numFmtId="0" fontId="149" fillId="4" borderId="0" xfId="4" applyFont="1" applyFill="1" applyAlignment="1">
      <alignment horizontal="center" vertical="center"/>
    </xf>
    <xf numFmtId="0" fontId="149" fillId="4" borderId="0" xfId="4" applyFont="1" applyFill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right" vertical="center"/>
    </xf>
    <xf numFmtId="0" fontId="25" fillId="4" borderId="0" xfId="0" applyFont="1" applyFill="1" applyAlignment="1">
      <alignment horizontal="left" vertical="center"/>
    </xf>
    <xf numFmtId="0" fontId="145" fillId="4" borderId="0" xfId="5" applyFont="1" applyFill="1"/>
    <xf numFmtId="0" fontId="26" fillId="36" borderId="13" xfId="16" applyFont="1" applyFill="1" applyBorder="1" applyAlignment="1">
      <alignment horizontal="center" vertical="center"/>
    </xf>
    <xf numFmtId="0" fontId="38" fillId="16" borderId="0" xfId="0" applyFont="1" applyFill="1" applyAlignment="1">
      <alignment horizontal="left" vertical="center"/>
    </xf>
    <xf numFmtId="0" fontId="38" fillId="16" borderId="0" xfId="0" applyFont="1" applyFill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5" fillId="4" borderId="0" xfId="37" applyFont="1" applyFill="1" applyAlignment="1">
      <alignment horizontal="center" vertical="center"/>
    </xf>
    <xf numFmtId="0" fontId="354" fillId="4" borderId="0" xfId="6" applyFont="1" applyFill="1" applyAlignment="1">
      <alignment horizontal="center" vertical="center"/>
    </xf>
    <xf numFmtId="0" fontId="50" fillId="0" borderId="0" xfId="12" applyFont="1" applyAlignment="1">
      <alignment horizontal="center" vertical="center"/>
    </xf>
    <xf numFmtId="0" fontId="52" fillId="20" borderId="23" xfId="0" applyFont="1" applyFill="1" applyBorder="1" applyAlignment="1">
      <alignment horizontal="left" vertical="center"/>
    </xf>
    <xf numFmtId="0" fontId="38" fillId="39" borderId="0" xfId="11" applyFont="1" applyFill="1" applyAlignment="1">
      <alignment horizontal="right" vertical="center"/>
    </xf>
    <xf numFmtId="0" fontId="72" fillId="38" borderId="273" xfId="5" applyFont="1" applyFill="1" applyBorder="1" applyAlignment="1">
      <alignment horizontal="center" vertical="center"/>
    </xf>
    <xf numFmtId="0" fontId="64" fillId="4" borderId="0" xfId="2" applyFont="1" applyFill="1" applyAlignment="1">
      <alignment horizontal="left" vertical="center"/>
    </xf>
    <xf numFmtId="0" fontId="22" fillId="134" borderId="13" xfId="11" applyFont="1" applyFill="1" applyBorder="1" applyAlignment="1">
      <alignment horizontal="center" vertical="center"/>
    </xf>
    <xf numFmtId="0" fontId="14" fillId="29" borderId="0" xfId="2" applyFont="1" applyFill="1" applyAlignment="1" applyProtection="1">
      <alignment horizontal="center"/>
      <protection locked="0"/>
    </xf>
    <xf numFmtId="165" fontId="64" fillId="31" borderId="40" xfId="2" applyNumberFormat="1" applyFont="1" applyFill="1" applyBorder="1" applyAlignment="1">
      <alignment horizontal="center" vertical="center"/>
    </xf>
    <xf numFmtId="0" fontId="64" fillId="33" borderId="276" xfId="2" applyFont="1" applyFill="1" applyBorder="1" applyAlignment="1">
      <alignment horizontal="left" vertical="center"/>
    </xf>
    <xf numFmtId="0" fontId="64" fillId="33" borderId="0" xfId="2" applyFont="1" applyFill="1" applyAlignment="1">
      <alignment horizontal="left" vertical="center"/>
    </xf>
    <xf numFmtId="180" fontId="118" fillId="20" borderId="277" xfId="2" applyNumberFormat="1" applyFont="1" applyFill="1" applyBorder="1" applyAlignment="1">
      <alignment horizontal="center" vertical="center"/>
    </xf>
    <xf numFmtId="177" fontId="35" fillId="135" borderId="278" xfId="2" applyNumberFormat="1" applyFont="1" applyFill="1" applyBorder="1" applyAlignment="1">
      <alignment horizontal="center" vertical="center"/>
    </xf>
    <xf numFmtId="225" fontId="64" fillId="31" borderId="279" xfId="2" applyNumberFormat="1" applyFont="1" applyFill="1" applyBorder="1" applyAlignment="1">
      <alignment horizontal="center" vertical="center"/>
    </xf>
    <xf numFmtId="0" fontId="46" fillId="134" borderId="13" xfId="11" applyFont="1" applyFill="1" applyBorder="1" applyAlignment="1">
      <alignment horizontal="center" vertical="center"/>
    </xf>
    <xf numFmtId="0" fontId="14" fillId="29" borderId="17" xfId="2" applyFont="1" applyFill="1" applyBorder="1" applyAlignment="1" applyProtection="1">
      <alignment horizontal="center" vertical="center"/>
      <protection hidden="1"/>
    </xf>
    <xf numFmtId="165" fontId="64" fillId="4" borderId="40" xfId="2" applyNumberFormat="1" applyFont="1" applyFill="1" applyBorder="1" applyAlignment="1">
      <alignment horizontal="center" vertical="center"/>
    </xf>
    <xf numFmtId="0" fontId="64" fillId="4" borderId="40" xfId="2" applyFont="1" applyFill="1" applyBorder="1" applyAlignment="1">
      <alignment horizontal="left" vertical="center"/>
    </xf>
    <xf numFmtId="225" fontId="64" fillId="4" borderId="279" xfId="2" applyNumberFormat="1" applyFont="1" applyFill="1" applyBorder="1" applyAlignment="1">
      <alignment horizontal="center" vertical="center"/>
    </xf>
    <xf numFmtId="0" fontId="135" fillId="12" borderId="24" xfId="12" applyFont="1" applyFill="1" applyBorder="1" applyAlignment="1">
      <alignment vertical="center"/>
    </xf>
    <xf numFmtId="166" fontId="57" fillId="32" borderId="35" xfId="2" applyNumberFormat="1" applyFont="1" applyFill="1" applyBorder="1" applyAlignment="1">
      <alignment horizontal="center" vertical="center"/>
    </xf>
    <xf numFmtId="1" fontId="57" fillId="32" borderId="43" xfId="2" applyNumberFormat="1" applyFont="1" applyFill="1" applyBorder="1" applyAlignment="1">
      <alignment horizontal="center" vertical="center"/>
    </xf>
    <xf numFmtId="226" fontId="32" fillId="6" borderId="0" xfId="0" applyNumberFormat="1" applyFont="1" applyFill="1" applyAlignment="1">
      <alignment horizontal="center" vertical="center"/>
    </xf>
    <xf numFmtId="1" fontId="64" fillId="33" borderId="276" xfId="2" applyNumberFormat="1" applyFont="1" applyFill="1" applyBorder="1" applyAlignment="1">
      <alignment horizontal="left" vertical="center"/>
    </xf>
    <xf numFmtId="1" fontId="64" fillId="33" borderId="0" xfId="2" applyNumberFormat="1" applyFont="1" applyFill="1" applyAlignment="1">
      <alignment horizontal="left" vertical="center"/>
    </xf>
    <xf numFmtId="0" fontId="59" fillId="4" borderId="229" xfId="2" applyFont="1" applyFill="1" applyBorder="1" applyAlignment="1" applyProtection="1">
      <alignment vertical="center"/>
      <protection hidden="1"/>
    </xf>
    <xf numFmtId="0" fontId="64" fillId="33" borderId="125" xfId="2" applyFont="1" applyFill="1" applyBorder="1" applyAlignment="1">
      <alignment horizontal="left" vertical="center"/>
    </xf>
    <xf numFmtId="165" fontId="356" fillId="4" borderId="40" xfId="2" applyNumberFormat="1" applyFont="1" applyFill="1" applyBorder="1" applyAlignment="1">
      <alignment horizontal="center" vertical="center"/>
    </xf>
    <xf numFmtId="165" fontId="357" fillId="4" borderId="40" xfId="2" applyNumberFormat="1" applyFont="1" applyFill="1" applyBorder="1" applyAlignment="1">
      <alignment horizontal="center" vertical="center"/>
    </xf>
    <xf numFmtId="0" fontId="46" fillId="134" borderId="48" xfId="11" applyFont="1" applyFill="1" applyBorder="1" applyAlignment="1">
      <alignment horizontal="center" vertical="center"/>
    </xf>
    <xf numFmtId="0" fontId="9" fillId="136" borderId="10" xfId="11" applyFont="1" applyFill="1" applyBorder="1" applyAlignment="1">
      <alignment horizontal="right" vertical="center"/>
    </xf>
    <xf numFmtId="0" fontId="62" fillId="136" borderId="10" xfId="2" applyFont="1" applyFill="1" applyBorder="1" applyAlignment="1" applyProtection="1">
      <alignment vertical="center"/>
      <protection hidden="1"/>
    </xf>
    <xf numFmtId="0" fontId="26" fillId="136" borderId="10" xfId="2" applyFont="1" applyFill="1" applyBorder="1" applyAlignment="1" applyProtection="1">
      <alignment vertical="center"/>
      <protection hidden="1"/>
    </xf>
    <xf numFmtId="0" fontId="37" fillId="134" borderId="10" xfId="2" applyFont="1" applyFill="1" applyBorder="1" applyAlignment="1" applyProtection="1">
      <alignment vertical="center"/>
      <protection hidden="1"/>
    </xf>
    <xf numFmtId="0" fontId="37" fillId="134" borderId="49" xfId="2" applyFont="1" applyFill="1" applyBorder="1" applyAlignment="1" applyProtection="1">
      <alignment vertical="center"/>
      <protection hidden="1"/>
    </xf>
    <xf numFmtId="0" fontId="62" fillId="15" borderId="10" xfId="2" applyFont="1" applyFill="1" applyBorder="1" applyAlignment="1" applyProtection="1">
      <alignment vertical="center"/>
      <protection hidden="1"/>
    </xf>
    <xf numFmtId="0" fontId="31" fillId="89" borderId="0" xfId="7" applyFont="1" applyFill="1" applyAlignment="1">
      <alignment horizontal="center" vertical="center"/>
    </xf>
    <xf numFmtId="0" fontId="22" fillId="6" borderId="0" xfId="7" applyFont="1" applyFill="1" applyAlignment="1">
      <alignment horizontal="center" vertical="center"/>
    </xf>
    <xf numFmtId="0" fontId="22" fillId="6" borderId="0" xfId="13" applyFont="1" applyFill="1" applyAlignment="1">
      <alignment horizontal="left" vertical="center"/>
    </xf>
    <xf numFmtId="0" fontId="136" fillId="12" borderId="24" xfId="12" applyFont="1" applyFill="1" applyBorder="1" applyAlignment="1">
      <alignment vertical="center"/>
    </xf>
    <xf numFmtId="0" fontId="46" fillId="4" borderId="239" xfId="2" applyFont="1" applyFill="1" applyBorder="1" applyAlignment="1" applyProtection="1">
      <alignment horizontal="right" vertical="center"/>
      <protection hidden="1"/>
    </xf>
    <xf numFmtId="0" fontId="26" fillId="11" borderId="49" xfId="2" applyFont="1" applyFill="1" applyBorder="1" applyAlignment="1" applyProtection="1">
      <alignment horizontal="right" vertical="center"/>
      <protection hidden="1"/>
    </xf>
    <xf numFmtId="0" fontId="59" fillId="4" borderId="20" xfId="2" applyFont="1" applyFill="1" applyBorder="1" applyAlignment="1" applyProtection="1">
      <alignment vertical="center"/>
      <protection hidden="1"/>
    </xf>
    <xf numFmtId="0" fontId="137" fillId="12" borderId="0" xfId="1" applyFont="1" applyFill="1" applyAlignment="1">
      <alignment horizontal="left" vertical="center"/>
    </xf>
    <xf numFmtId="0" fontId="124" fillId="19" borderId="0" xfId="13" applyFont="1" applyFill="1" applyAlignment="1">
      <alignment horizontal="left" vertical="center"/>
    </xf>
    <xf numFmtId="0" fontId="46" fillId="19" borderId="0" xfId="7" applyFont="1" applyFill="1" applyAlignment="1">
      <alignment horizontal="center" vertical="center"/>
    </xf>
    <xf numFmtId="0" fontId="1" fillId="6" borderId="13" xfId="5" applyFill="1" applyBorder="1" applyAlignment="1">
      <alignment vertical="center"/>
    </xf>
    <xf numFmtId="0" fontId="46" fillId="19" borderId="0" xfId="7" applyFont="1" applyFill="1" applyAlignment="1">
      <alignment vertical="center"/>
    </xf>
    <xf numFmtId="0" fontId="124" fillId="19" borderId="0" xfId="13" applyFont="1" applyFill="1" applyAlignment="1">
      <alignment vertical="center"/>
    </xf>
    <xf numFmtId="0" fontId="53" fillId="137" borderId="0" xfId="13" applyFont="1" applyFill="1" applyAlignment="1">
      <alignment horizontal="center" vertical="center"/>
    </xf>
    <xf numFmtId="0" fontId="121" fillId="11" borderId="2" xfId="3" applyFont="1" applyFill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26" fillId="4" borderId="0" xfId="0" applyFont="1" applyFill="1" applyAlignment="1">
      <alignment vertical="center"/>
    </xf>
    <xf numFmtId="0" fontId="14" fillId="0" borderId="0" xfId="6" applyFont="1"/>
    <xf numFmtId="0" fontId="302" fillId="4" borderId="2" xfId="2" applyFont="1" applyFill="1" applyBorder="1" applyAlignment="1" applyProtection="1">
      <alignment horizontal="center" vertical="center" textRotation="90"/>
      <protection locked="0"/>
    </xf>
    <xf numFmtId="0" fontId="41" fillId="4" borderId="2" xfId="2" applyFont="1" applyFill="1" applyBorder="1" applyAlignment="1" applyProtection="1">
      <alignment vertical="center"/>
      <protection hidden="1"/>
    </xf>
    <xf numFmtId="0" fontId="11" fillId="4" borderId="2" xfId="2" applyFont="1" applyFill="1" applyBorder="1" applyAlignment="1" applyProtection="1">
      <alignment vertical="center"/>
      <protection hidden="1"/>
    </xf>
    <xf numFmtId="0" fontId="42" fillId="4" borderId="2" xfId="2" applyFont="1" applyFill="1" applyBorder="1" applyAlignment="1" applyProtection="1">
      <alignment vertical="center"/>
      <protection hidden="1"/>
    </xf>
    <xf numFmtId="0" fontId="22" fillId="4" borderId="2" xfId="6" applyFont="1" applyFill="1" applyBorder="1"/>
    <xf numFmtId="0" fontId="12" fillId="6" borderId="11" xfId="2" applyFont="1" applyFill="1" applyBorder="1" applyAlignment="1" applyProtection="1">
      <alignment horizontal="center" vertical="center"/>
      <protection hidden="1"/>
    </xf>
    <xf numFmtId="0" fontId="302" fillId="4" borderId="0" xfId="2" applyFont="1" applyFill="1" applyAlignment="1" applyProtection="1">
      <alignment horizontal="center" vertical="center" textRotation="90"/>
      <protection locked="0"/>
    </xf>
    <xf numFmtId="0" fontId="41" fillId="4" borderId="0" xfId="2" applyFont="1" applyFill="1" applyAlignment="1" applyProtection="1">
      <alignment vertical="center"/>
      <protection hidden="1"/>
    </xf>
    <xf numFmtId="0" fontId="42" fillId="4" borderId="0" xfId="2" applyFont="1" applyFill="1" applyAlignment="1" applyProtection="1">
      <alignment vertical="center"/>
      <protection hidden="1"/>
    </xf>
    <xf numFmtId="0" fontId="42" fillId="4" borderId="0" xfId="2" applyFont="1" applyFill="1" applyAlignment="1" applyProtection="1">
      <alignment vertical="center" wrapText="1"/>
      <protection hidden="1"/>
    </xf>
    <xf numFmtId="0" fontId="41" fillId="4" borderId="0" xfId="2" applyFont="1" applyFill="1" applyAlignment="1" applyProtection="1">
      <alignment horizontal="left" vertical="center"/>
      <protection hidden="1"/>
    </xf>
    <xf numFmtId="0" fontId="42" fillId="4" borderId="0" xfId="2" applyFont="1" applyFill="1" applyAlignment="1" applyProtection="1">
      <alignment horizontal="left" vertical="center"/>
      <protection hidden="1"/>
    </xf>
    <xf numFmtId="0" fontId="22" fillId="4" borderId="0" xfId="2" applyFont="1" applyFill="1" applyAlignment="1" applyProtection="1">
      <alignment vertical="center"/>
      <protection hidden="1"/>
    </xf>
    <xf numFmtId="0" fontId="2" fillId="73" borderId="0" xfId="5" applyFont="1" applyFill="1" applyAlignment="1">
      <alignment horizontal="right" vertical="center"/>
    </xf>
    <xf numFmtId="0" fontId="302" fillId="4" borderId="3" xfId="2" applyFont="1" applyFill="1" applyBorder="1" applyAlignment="1" applyProtection="1">
      <alignment horizontal="center" vertical="center" textRotation="90"/>
      <protection locked="0"/>
    </xf>
    <xf numFmtId="0" fontId="17" fillId="22" borderId="6" xfId="2" applyFont="1" applyFill="1" applyBorder="1" applyAlignment="1" applyProtection="1">
      <alignment horizontal="center" vertical="center"/>
      <protection hidden="1"/>
    </xf>
    <xf numFmtId="0" fontId="18" fillId="132" borderId="0" xfId="10" applyFont="1" applyFill="1" applyAlignment="1">
      <alignment vertical="center" textRotation="90"/>
    </xf>
    <xf numFmtId="0" fontId="19" fillId="4" borderId="0" xfId="10" applyFont="1" applyFill="1" applyAlignment="1">
      <alignment horizontal="left" vertical="center"/>
    </xf>
    <xf numFmtId="0" fontId="15" fillId="8" borderId="2" xfId="9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vertical="center"/>
    </xf>
    <xf numFmtId="0" fontId="361" fillId="4" borderId="0" xfId="2" applyFont="1" applyFill="1" applyAlignment="1" applyProtection="1">
      <alignment horizontal="left" vertical="center"/>
      <protection hidden="1"/>
    </xf>
    <xf numFmtId="0" fontId="124" fillId="0" borderId="0" xfId="5" applyFont="1" applyAlignment="1">
      <alignment horizontal="center" vertical="center"/>
    </xf>
    <xf numFmtId="0" fontId="362" fillId="82" borderId="0" xfId="5" applyFont="1" applyFill="1" applyAlignment="1">
      <alignment vertical="center"/>
    </xf>
    <xf numFmtId="0" fontId="4" fillId="4" borderId="0" xfId="1" applyFill="1"/>
    <xf numFmtId="0" fontId="3" fillId="138" borderId="0" xfId="31" applyFont="1" applyFill="1" applyAlignment="1">
      <alignment horizontal="center" vertical="center"/>
    </xf>
    <xf numFmtId="0" fontId="363" fillId="8" borderId="0" xfId="31" applyFont="1" applyFill="1" applyAlignment="1">
      <alignment horizontal="center" vertical="center"/>
    </xf>
    <xf numFmtId="0" fontId="3" fillId="139" borderId="0" xfId="31" applyFont="1" applyFill="1" applyAlignment="1">
      <alignment horizontal="center" vertical="center"/>
    </xf>
    <xf numFmtId="0" fontId="363" fillId="140" borderId="0" xfId="31" applyFont="1" applyFill="1" applyAlignment="1">
      <alignment horizontal="center" vertical="center"/>
    </xf>
    <xf numFmtId="0" fontId="3" fillId="141" borderId="0" xfId="31" applyFont="1" applyFill="1" applyAlignment="1">
      <alignment horizontal="center" vertical="center"/>
    </xf>
    <xf numFmtId="0" fontId="363" fillId="142" borderId="0" xfId="31" applyFont="1" applyFill="1" applyAlignment="1">
      <alignment horizontal="center" vertical="center"/>
    </xf>
    <xf numFmtId="0" fontId="363" fillId="143" borderId="0" xfId="31" applyFont="1" applyFill="1" applyAlignment="1">
      <alignment horizontal="center" vertical="center"/>
    </xf>
    <xf numFmtId="0" fontId="363" fillId="144" borderId="0" xfId="31" applyFont="1" applyFill="1" applyAlignment="1">
      <alignment horizontal="center" vertical="center"/>
    </xf>
    <xf numFmtId="0" fontId="3" fillId="145" borderId="0" xfId="31" applyFont="1" applyFill="1" applyAlignment="1">
      <alignment horizontal="center" vertical="center"/>
    </xf>
    <xf numFmtId="0" fontId="3" fillId="146" borderId="0" xfId="31" applyFont="1" applyFill="1" applyAlignment="1">
      <alignment horizontal="center" vertical="center"/>
    </xf>
    <xf numFmtId="0" fontId="3" fillId="147" borderId="0" xfId="31" applyFont="1" applyFill="1" applyAlignment="1">
      <alignment horizontal="center" vertical="center"/>
    </xf>
    <xf numFmtId="0" fontId="363" fillId="148" borderId="0" xfId="31" applyFont="1" applyFill="1" applyAlignment="1">
      <alignment horizontal="center" vertical="center"/>
    </xf>
    <xf numFmtId="0" fontId="3" fillId="149" borderId="0" xfId="31" applyFont="1" applyFill="1" applyAlignment="1">
      <alignment horizontal="center" vertical="center"/>
    </xf>
    <xf numFmtId="0" fontId="363" fillId="150" borderId="0" xfId="31" applyFont="1" applyFill="1" applyAlignment="1">
      <alignment horizontal="center" vertical="center"/>
    </xf>
    <xf numFmtId="0" fontId="363" fillId="151" borderId="0" xfId="31" applyFont="1" applyFill="1" applyAlignment="1">
      <alignment horizontal="center" vertical="center"/>
    </xf>
    <xf numFmtId="0" fontId="363" fillId="62" borderId="0" xfId="31" applyFont="1" applyFill="1" applyAlignment="1">
      <alignment horizontal="center" vertical="center"/>
    </xf>
    <xf numFmtId="0" fontId="37" fillId="4" borderId="0" xfId="2" applyFont="1" applyFill="1" applyAlignment="1" applyProtection="1">
      <alignment horizontal="left" vertical="center"/>
      <protection hidden="1"/>
    </xf>
    <xf numFmtId="0" fontId="42" fillId="20" borderId="280" xfId="0" applyFont="1" applyFill="1" applyBorder="1" applyAlignment="1">
      <alignment horizontal="center" vertical="center"/>
    </xf>
    <xf numFmtId="0" fontId="363" fillId="152" borderId="0" xfId="31" applyFont="1" applyFill="1" applyAlignment="1">
      <alignment horizontal="center" vertical="center"/>
    </xf>
    <xf numFmtId="0" fontId="3" fillId="153" borderId="0" xfId="31" applyFont="1" applyFill="1" applyAlignment="1">
      <alignment horizontal="center" vertical="center"/>
    </xf>
    <xf numFmtId="0" fontId="363" fillId="43" borderId="0" xfId="31" applyFont="1" applyFill="1" applyAlignment="1">
      <alignment horizontal="center" vertical="center"/>
    </xf>
    <xf numFmtId="0" fontId="363" fillId="154" borderId="0" xfId="31" applyFont="1" applyFill="1" applyAlignment="1">
      <alignment horizontal="center" vertical="center"/>
    </xf>
    <xf numFmtId="0" fontId="3" fillId="155" borderId="0" xfId="31" applyFont="1" applyFill="1" applyAlignment="1">
      <alignment horizontal="center" vertical="center"/>
    </xf>
    <xf numFmtId="0" fontId="363" fillId="156" borderId="0" xfId="31" applyFont="1" applyFill="1" applyAlignment="1">
      <alignment horizontal="center" vertical="center"/>
    </xf>
    <xf numFmtId="0" fontId="363" fillId="157" borderId="0" xfId="31" applyFont="1" applyFill="1" applyAlignment="1">
      <alignment horizontal="center" vertical="center"/>
    </xf>
    <xf numFmtId="0" fontId="363" fillId="158" borderId="0" xfId="31" applyFont="1" applyFill="1" applyAlignment="1">
      <alignment horizontal="center" vertical="center"/>
    </xf>
    <xf numFmtId="0" fontId="23" fillId="4" borderId="0" xfId="0" applyFont="1" applyFill="1" applyAlignment="1">
      <alignment horizontal="right" vertical="center"/>
    </xf>
    <xf numFmtId="0" fontId="4" fillId="34" borderId="0" xfId="1" applyFill="1" applyAlignment="1">
      <alignment vertical="center"/>
    </xf>
    <xf numFmtId="0" fontId="0" fillId="34" borderId="0" xfId="0" applyFill="1"/>
    <xf numFmtId="0" fontId="3" fillId="159" borderId="0" xfId="31" applyFont="1" applyFill="1" applyAlignment="1">
      <alignment horizontal="center" vertical="center"/>
    </xf>
    <xf numFmtId="0" fontId="3" fillId="160" borderId="0" xfId="31" applyFont="1" applyFill="1" applyAlignment="1">
      <alignment horizontal="center" vertical="center"/>
    </xf>
    <xf numFmtId="0" fontId="363" fillId="161" borderId="0" xfId="31" applyFont="1" applyFill="1" applyAlignment="1">
      <alignment horizontal="center" vertical="center"/>
    </xf>
    <xf numFmtId="0" fontId="363" fillId="162" borderId="0" xfId="31" applyFont="1" applyFill="1" applyAlignment="1">
      <alignment horizontal="center" vertical="center"/>
    </xf>
    <xf numFmtId="0" fontId="3" fillId="163" borderId="0" xfId="31" applyFont="1" applyFill="1" applyAlignment="1">
      <alignment horizontal="center" vertical="center"/>
    </xf>
    <xf numFmtId="0" fontId="3" fillId="164" borderId="0" xfId="31" applyFont="1" applyFill="1" applyAlignment="1">
      <alignment horizontal="center" vertical="center"/>
    </xf>
    <xf numFmtId="0" fontId="3" fillId="165" borderId="0" xfId="31" applyFont="1" applyFill="1" applyAlignment="1">
      <alignment horizontal="center" vertical="center"/>
    </xf>
    <xf numFmtId="0" fontId="3" fillId="166" borderId="0" xfId="31" applyFont="1" applyFill="1" applyAlignment="1">
      <alignment horizontal="center" vertical="center"/>
    </xf>
    <xf numFmtId="0" fontId="23" fillId="0" borderId="281" xfId="0" applyFont="1" applyBorder="1"/>
    <xf numFmtId="0" fontId="363" fillId="167" borderId="0" xfId="31" applyFont="1" applyFill="1" applyAlignment="1">
      <alignment horizontal="center" vertical="center"/>
    </xf>
    <xf numFmtId="0" fontId="363" fillId="168" borderId="0" xfId="31" applyFont="1" applyFill="1" applyAlignment="1">
      <alignment horizontal="center" vertical="center"/>
    </xf>
    <xf numFmtId="0" fontId="363" fillId="71" borderId="0" xfId="31" applyFont="1" applyFill="1" applyAlignment="1">
      <alignment horizontal="center" vertical="center"/>
    </xf>
    <xf numFmtId="0" fontId="363" fillId="79" borderId="0" xfId="31" applyFont="1" applyFill="1" applyAlignment="1">
      <alignment horizontal="center" vertical="center"/>
    </xf>
    <xf numFmtId="0" fontId="363" fillId="169" borderId="0" xfId="31" applyFont="1" applyFill="1" applyAlignment="1">
      <alignment horizontal="center" vertical="center"/>
    </xf>
    <xf numFmtId="0" fontId="363" fillId="170" borderId="0" xfId="31" applyFont="1" applyFill="1" applyAlignment="1">
      <alignment horizontal="center" vertical="center"/>
    </xf>
    <xf numFmtId="0" fontId="363" fillId="171" borderId="0" xfId="31" applyFont="1" applyFill="1" applyAlignment="1">
      <alignment horizontal="center" vertical="center"/>
    </xf>
    <xf numFmtId="0" fontId="363" fillId="172" borderId="0" xfId="31" applyFont="1" applyFill="1" applyAlignment="1">
      <alignment horizontal="center" vertical="center"/>
    </xf>
    <xf numFmtId="0" fontId="11" fillId="133" borderId="54" xfId="5" applyFont="1" applyFill="1" applyBorder="1" applyAlignment="1">
      <alignment horizontal="center" vertical="center"/>
    </xf>
    <xf numFmtId="0" fontId="25" fillId="133" borderId="54" xfId="5" applyFont="1" applyFill="1" applyBorder="1" applyAlignment="1">
      <alignment horizontal="center" vertical="center"/>
    </xf>
    <xf numFmtId="0" fontId="3" fillId="173" borderId="0" xfId="31" applyFont="1" applyFill="1" applyAlignment="1">
      <alignment horizontal="center" vertical="center"/>
    </xf>
    <xf numFmtId="0" fontId="363" fillId="174" borderId="0" xfId="31" applyFont="1" applyFill="1" applyAlignment="1">
      <alignment horizontal="center" vertical="center"/>
    </xf>
    <xf numFmtId="0" fontId="363" fillId="175" borderId="0" xfId="31" applyFont="1" applyFill="1" applyAlignment="1">
      <alignment horizontal="center" vertical="center"/>
    </xf>
    <xf numFmtId="0" fontId="363" fillId="176" borderId="0" xfId="31" applyFont="1" applyFill="1" applyAlignment="1">
      <alignment horizontal="center" vertical="center"/>
    </xf>
    <xf numFmtId="0" fontId="363" fillId="177" borderId="0" xfId="31" applyFont="1" applyFill="1" applyAlignment="1">
      <alignment horizontal="center" vertical="center"/>
    </xf>
    <xf numFmtId="0" fontId="3" fillId="178" borderId="0" xfId="31" applyFont="1" applyFill="1" applyAlignment="1">
      <alignment horizontal="center" vertical="center"/>
    </xf>
    <xf numFmtId="0" fontId="3" fillId="179" borderId="0" xfId="31" applyFont="1" applyFill="1" applyAlignment="1">
      <alignment horizontal="center" vertical="center"/>
    </xf>
    <xf numFmtId="0" fontId="3" fillId="180" borderId="0" xfId="31" applyFont="1" applyFill="1" applyAlignment="1">
      <alignment horizontal="center" vertical="center"/>
    </xf>
    <xf numFmtId="0" fontId="52" fillId="0" borderId="0" xfId="0" applyFont="1" applyAlignment="1">
      <alignment vertical="center"/>
    </xf>
    <xf numFmtId="0" fontId="4" fillId="0" borderId="0" xfId="1" applyAlignment="1">
      <alignment vertical="center"/>
    </xf>
    <xf numFmtId="0" fontId="3" fillId="181" borderId="0" xfId="31" applyFont="1" applyFill="1" applyAlignment="1">
      <alignment horizontal="center" vertical="center"/>
    </xf>
    <xf numFmtId="0" fontId="3" fillId="182" borderId="0" xfId="31" applyFont="1" applyFill="1" applyAlignment="1">
      <alignment horizontal="center" vertical="center"/>
    </xf>
    <xf numFmtId="0" fontId="3" fillId="183" borderId="0" xfId="31" applyFont="1" applyFill="1" applyAlignment="1">
      <alignment horizontal="center" vertical="center"/>
    </xf>
    <xf numFmtId="0" fontId="3" fillId="184" borderId="0" xfId="31" applyFont="1" applyFill="1" applyAlignment="1">
      <alignment horizontal="center" vertical="center"/>
    </xf>
    <xf numFmtId="0" fontId="3" fillId="185" borderId="0" xfId="31" applyFont="1" applyFill="1" applyAlignment="1">
      <alignment horizontal="center" vertical="center"/>
    </xf>
    <xf numFmtId="0" fontId="3" fillId="186" borderId="0" xfId="31" applyFont="1" applyFill="1" applyAlignment="1">
      <alignment horizontal="center" vertical="center"/>
    </xf>
    <xf numFmtId="0" fontId="3" fillId="187" borderId="0" xfId="31" applyFont="1" applyFill="1" applyAlignment="1">
      <alignment horizontal="center" vertical="center"/>
    </xf>
    <xf numFmtId="0" fontId="3" fillId="188" borderId="0" xfId="31" applyFont="1" applyFill="1" applyAlignment="1">
      <alignment horizontal="center" vertical="center"/>
    </xf>
    <xf numFmtId="0" fontId="12" fillId="11" borderId="284" xfId="2" applyFont="1" applyFill="1" applyBorder="1" applyAlignment="1">
      <alignment horizontal="right" vertical="center"/>
    </xf>
    <xf numFmtId="0" fontId="366" fillId="8" borderId="288" xfId="31" applyFont="1" applyFill="1" applyBorder="1" applyAlignment="1">
      <alignment horizontal="center" vertical="center" wrapText="1"/>
    </xf>
    <xf numFmtId="0" fontId="366" fillId="8" borderId="288" xfId="31" applyFont="1" applyFill="1" applyBorder="1" applyAlignment="1">
      <alignment vertical="center" wrapText="1"/>
    </xf>
    <xf numFmtId="0" fontId="366" fillId="151" borderId="288" xfId="31" applyFont="1" applyFill="1" applyBorder="1" applyAlignment="1">
      <alignment horizontal="center" vertical="center" wrapText="1"/>
    </xf>
    <xf numFmtId="0" fontId="367" fillId="8" borderId="288" xfId="31" applyFont="1" applyFill="1" applyBorder="1" applyAlignment="1">
      <alignment vertical="center" wrapText="1"/>
    </xf>
    <xf numFmtId="0" fontId="56" fillId="145" borderId="288" xfId="31" applyFont="1" applyFill="1" applyBorder="1" applyAlignment="1">
      <alignment horizontal="center" vertical="center" wrapText="1"/>
    </xf>
    <xf numFmtId="0" fontId="368" fillId="8" borderId="288" xfId="31" applyFont="1" applyFill="1" applyBorder="1" applyAlignment="1">
      <alignment vertical="center" wrapText="1"/>
    </xf>
    <xf numFmtId="0" fontId="366" fillId="177" borderId="288" xfId="31" applyFont="1" applyFill="1" applyBorder="1" applyAlignment="1">
      <alignment horizontal="center" vertical="center" wrapText="1"/>
    </xf>
    <xf numFmtId="0" fontId="369" fillId="8" borderId="288" xfId="31" applyFont="1" applyFill="1" applyBorder="1" applyAlignment="1">
      <alignment vertical="center" wrapText="1"/>
    </xf>
    <xf numFmtId="0" fontId="56" fillId="147" borderId="288" xfId="31" applyFont="1" applyFill="1" applyBorder="1" applyAlignment="1">
      <alignment horizontal="center" vertical="center" wrapText="1"/>
    </xf>
    <xf numFmtId="0" fontId="370" fillId="8" borderId="288" xfId="31" applyFont="1" applyFill="1" applyBorder="1" applyAlignment="1">
      <alignment vertical="center" wrapText="1"/>
    </xf>
    <xf numFmtId="0" fontId="56" fillId="138" borderId="288" xfId="31" applyFont="1" applyFill="1" applyBorder="1" applyAlignment="1">
      <alignment horizontal="center" vertical="center" wrapText="1"/>
    </xf>
    <xf numFmtId="0" fontId="366" fillId="62" borderId="288" xfId="31" applyFont="1" applyFill="1" applyBorder="1" applyAlignment="1">
      <alignment horizontal="center" vertical="center" wrapText="1"/>
    </xf>
    <xf numFmtId="0" fontId="371" fillId="8" borderId="288" xfId="31" applyFont="1" applyFill="1" applyBorder="1" applyAlignment="1">
      <alignment vertical="center" wrapText="1"/>
    </xf>
    <xf numFmtId="0" fontId="56" fillId="150" borderId="288" xfId="31" applyFont="1" applyFill="1" applyBorder="1" applyAlignment="1">
      <alignment horizontal="center" vertical="center" wrapText="1"/>
    </xf>
    <xf numFmtId="0" fontId="372" fillId="8" borderId="288" xfId="31" applyFont="1" applyFill="1" applyBorder="1" applyAlignment="1">
      <alignment vertical="center" wrapText="1"/>
    </xf>
    <xf numFmtId="0" fontId="366" fillId="178" borderId="288" xfId="31" applyFont="1" applyFill="1" applyBorder="1" applyAlignment="1">
      <alignment horizontal="center" vertical="center" wrapText="1"/>
    </xf>
    <xf numFmtId="0" fontId="373" fillId="8" borderId="288" xfId="31" applyFont="1" applyFill="1" applyBorder="1" applyAlignment="1">
      <alignment vertical="center" wrapText="1"/>
    </xf>
    <xf numFmtId="0" fontId="366" fillId="143" borderId="288" xfId="31" applyFont="1" applyFill="1" applyBorder="1" applyAlignment="1">
      <alignment horizontal="center" vertical="center" wrapText="1"/>
    </xf>
    <xf numFmtId="0" fontId="374" fillId="8" borderId="288" xfId="31" applyFont="1" applyFill="1" applyBorder="1" applyAlignment="1">
      <alignment vertical="center" wrapText="1"/>
    </xf>
    <xf numFmtId="0" fontId="52" fillId="0" borderId="0" xfId="0" applyFont="1" applyAlignment="1">
      <alignment horizontal="center" vertical="center"/>
    </xf>
    <xf numFmtId="0" fontId="375" fillId="8" borderId="288" xfId="31" applyFont="1" applyFill="1" applyBorder="1" applyAlignment="1">
      <alignment vertical="center" wrapText="1"/>
    </xf>
    <xf numFmtId="0" fontId="366" fillId="152" borderId="288" xfId="31" applyFont="1" applyFill="1" applyBorder="1" applyAlignment="1">
      <alignment horizontal="center" vertical="center" wrapText="1"/>
    </xf>
    <xf numFmtId="0" fontId="376" fillId="8" borderId="288" xfId="31" applyFont="1" applyFill="1" applyBorder="1" applyAlignment="1">
      <alignment vertical="center" wrapText="1"/>
    </xf>
    <xf numFmtId="0" fontId="56" fillId="141" borderId="288" xfId="31" applyFont="1" applyFill="1" applyBorder="1" applyAlignment="1">
      <alignment horizontal="center" vertical="center" wrapText="1"/>
    </xf>
    <xf numFmtId="0" fontId="349" fillId="8" borderId="288" xfId="31" applyFont="1" applyFill="1" applyBorder="1" applyAlignment="1">
      <alignment vertical="center" wrapText="1"/>
    </xf>
    <xf numFmtId="0" fontId="56" fillId="179" borderId="288" xfId="31" applyFont="1" applyFill="1" applyBorder="1" applyAlignment="1">
      <alignment horizontal="center" vertical="center" wrapText="1"/>
    </xf>
    <xf numFmtId="0" fontId="377" fillId="8" borderId="288" xfId="31" applyFont="1" applyFill="1" applyBorder="1" applyAlignment="1">
      <alignment vertical="center" wrapText="1"/>
    </xf>
    <xf numFmtId="0" fontId="366" fillId="142" borderId="288" xfId="31" applyFont="1" applyFill="1" applyBorder="1" applyAlignment="1">
      <alignment horizontal="center" vertical="center" wrapText="1"/>
    </xf>
    <xf numFmtId="0" fontId="378" fillId="8" borderId="288" xfId="31" applyFont="1" applyFill="1" applyBorder="1" applyAlignment="1">
      <alignment vertical="center" wrapText="1"/>
    </xf>
    <xf numFmtId="0" fontId="366" fillId="139" borderId="288" xfId="31" applyFont="1" applyFill="1" applyBorder="1" applyAlignment="1">
      <alignment horizontal="center" vertical="center" wrapText="1"/>
    </xf>
    <xf numFmtId="0" fontId="379" fillId="8" borderId="288" xfId="31" applyFont="1" applyFill="1" applyBorder="1" applyAlignment="1">
      <alignment vertical="center" wrapText="1"/>
    </xf>
    <xf numFmtId="0" fontId="56" fillId="153" borderId="288" xfId="31" applyFont="1" applyFill="1" applyBorder="1" applyAlignment="1">
      <alignment horizontal="center" vertical="center" wrapText="1"/>
    </xf>
    <xf numFmtId="0" fontId="380" fillId="8" borderId="288" xfId="31" applyFont="1" applyFill="1" applyBorder="1" applyAlignment="1">
      <alignment vertical="center" wrapText="1"/>
    </xf>
    <xf numFmtId="0" fontId="366" fillId="167" borderId="288" xfId="31" applyFont="1" applyFill="1" applyBorder="1" applyAlignment="1">
      <alignment horizontal="center" vertical="center" wrapText="1"/>
    </xf>
    <xf numFmtId="0" fontId="381" fillId="8" borderId="288" xfId="31" applyFont="1" applyFill="1" applyBorder="1" applyAlignment="1">
      <alignment vertical="center" wrapText="1"/>
    </xf>
    <xf numFmtId="0" fontId="366" fillId="180" borderId="288" xfId="31" applyFont="1" applyFill="1" applyBorder="1" applyAlignment="1">
      <alignment horizontal="center" vertical="center" wrapText="1"/>
    </xf>
    <xf numFmtId="0" fontId="382" fillId="8" borderId="288" xfId="31" applyFont="1" applyFill="1" applyBorder="1" applyAlignment="1">
      <alignment vertical="center" wrapText="1"/>
    </xf>
    <xf numFmtId="0" fontId="366" fillId="144" borderId="288" xfId="31" applyFont="1" applyFill="1" applyBorder="1" applyAlignment="1">
      <alignment horizontal="center" vertical="center" wrapText="1"/>
    </xf>
    <xf numFmtId="0" fontId="383" fillId="8" borderId="288" xfId="31" applyFont="1" applyFill="1" applyBorder="1" applyAlignment="1">
      <alignment vertical="center" wrapText="1"/>
    </xf>
    <xf numFmtId="0" fontId="302" fillId="189" borderId="163" xfId="5" applyFont="1" applyFill="1" applyBorder="1" applyAlignment="1">
      <alignment horizontal="center" vertical="center"/>
    </xf>
    <xf numFmtId="0" fontId="366" fillId="140" borderId="288" xfId="31" applyFont="1" applyFill="1" applyBorder="1" applyAlignment="1">
      <alignment horizontal="center" vertical="center" wrapText="1"/>
    </xf>
    <xf numFmtId="0" fontId="384" fillId="8" borderId="288" xfId="31" applyFont="1" applyFill="1" applyBorder="1" applyAlignment="1">
      <alignment vertical="center" wrapText="1"/>
    </xf>
    <xf numFmtId="0" fontId="366" fillId="43" borderId="288" xfId="31" applyFont="1" applyFill="1" applyBorder="1" applyAlignment="1">
      <alignment horizontal="center" vertical="center" wrapText="1"/>
    </xf>
    <xf numFmtId="0" fontId="385" fillId="8" borderId="288" xfId="31" applyFont="1" applyFill="1" applyBorder="1" applyAlignment="1">
      <alignment vertical="center" wrapText="1"/>
    </xf>
    <xf numFmtId="0" fontId="366" fillId="154" borderId="288" xfId="31" applyFont="1" applyFill="1" applyBorder="1" applyAlignment="1">
      <alignment horizontal="center" vertical="center" wrapText="1"/>
    </xf>
    <xf numFmtId="0" fontId="386" fillId="8" borderId="288" xfId="31" applyFont="1" applyFill="1" applyBorder="1" applyAlignment="1">
      <alignment vertical="center" wrapText="1"/>
    </xf>
    <xf numFmtId="0" fontId="56" fillId="181" borderId="288" xfId="31" applyFont="1" applyFill="1" applyBorder="1" applyAlignment="1">
      <alignment horizontal="center" vertical="center" wrapText="1"/>
    </xf>
    <xf numFmtId="0" fontId="387" fillId="8" borderId="288" xfId="31" applyFont="1" applyFill="1" applyBorder="1" applyAlignment="1">
      <alignment vertical="center" wrapText="1"/>
    </xf>
    <xf numFmtId="0" fontId="56" fillId="149" borderId="288" xfId="31" applyFont="1" applyFill="1" applyBorder="1" applyAlignment="1">
      <alignment horizontal="center" vertical="center" wrapText="1"/>
    </xf>
    <xf numFmtId="0" fontId="388" fillId="8" borderId="288" xfId="31" applyFont="1" applyFill="1" applyBorder="1" applyAlignment="1">
      <alignment vertical="center" wrapText="1"/>
    </xf>
    <xf numFmtId="1" fontId="37" fillId="123" borderId="8" xfId="2" applyNumberFormat="1" applyFont="1" applyFill="1" applyBorder="1" applyAlignment="1" applyProtection="1">
      <alignment horizontal="center" vertical="center" wrapText="1"/>
      <protection hidden="1"/>
    </xf>
    <xf numFmtId="0" fontId="366" fillId="141" borderId="288" xfId="31" applyFont="1" applyFill="1" applyBorder="1" applyAlignment="1">
      <alignment horizontal="center" vertical="center" wrapText="1"/>
    </xf>
    <xf numFmtId="0" fontId="366" fillId="71" borderId="288" xfId="31" applyFont="1" applyFill="1" applyBorder="1" applyAlignment="1">
      <alignment horizontal="center" vertical="center" wrapText="1"/>
    </xf>
    <xf numFmtId="0" fontId="389" fillId="8" borderId="288" xfId="31" applyFont="1" applyFill="1" applyBorder="1" applyAlignment="1">
      <alignment vertical="center" wrapText="1"/>
    </xf>
    <xf numFmtId="0" fontId="366" fillId="182" borderId="288" xfId="31" applyFont="1" applyFill="1" applyBorder="1" applyAlignment="1">
      <alignment horizontal="center" vertical="center" wrapText="1"/>
    </xf>
    <xf numFmtId="0" fontId="390" fillId="8" borderId="288" xfId="31" applyFont="1" applyFill="1" applyBorder="1" applyAlignment="1">
      <alignment vertical="center" wrapText="1"/>
    </xf>
    <xf numFmtId="0" fontId="320" fillId="8" borderId="288" xfId="31" applyFont="1" applyFill="1" applyBorder="1" applyAlignment="1">
      <alignment vertical="center" wrapText="1"/>
    </xf>
    <xf numFmtId="0" fontId="56" fillId="155" borderId="288" xfId="31" applyFont="1" applyFill="1" applyBorder="1" applyAlignment="1">
      <alignment horizontal="center" vertical="center" wrapText="1"/>
    </xf>
    <xf numFmtId="0" fontId="391" fillId="8" borderId="288" xfId="31" applyFont="1" applyFill="1" applyBorder="1" applyAlignment="1">
      <alignment vertical="center" wrapText="1"/>
    </xf>
    <xf numFmtId="0" fontId="366" fillId="79" borderId="288" xfId="31" applyFont="1" applyFill="1" applyBorder="1" applyAlignment="1">
      <alignment horizontal="center" vertical="center" wrapText="1"/>
    </xf>
    <xf numFmtId="0" fontId="392" fillId="8" borderId="288" xfId="31" applyFont="1" applyFill="1" applyBorder="1" applyAlignment="1">
      <alignment vertical="center" wrapText="1"/>
    </xf>
    <xf numFmtId="0" fontId="56" fillId="183" borderId="288" xfId="31" applyFont="1" applyFill="1" applyBorder="1" applyAlignment="1">
      <alignment horizontal="center" vertical="center" wrapText="1"/>
    </xf>
    <xf numFmtId="0" fontId="393" fillId="8" borderId="288" xfId="31" applyFont="1" applyFill="1" applyBorder="1" applyAlignment="1">
      <alignment vertical="center" wrapText="1"/>
    </xf>
    <xf numFmtId="0" fontId="366" fillId="156" borderId="288" xfId="31" applyFont="1" applyFill="1" applyBorder="1" applyAlignment="1">
      <alignment horizontal="center" vertical="center" wrapText="1"/>
    </xf>
    <xf numFmtId="0" fontId="394" fillId="8" borderId="288" xfId="31" applyFont="1" applyFill="1" applyBorder="1" applyAlignment="1">
      <alignment vertical="center" wrapText="1"/>
    </xf>
    <xf numFmtId="0" fontId="366" fillId="169" borderId="288" xfId="31" applyFont="1" applyFill="1" applyBorder="1" applyAlignment="1">
      <alignment horizontal="center" vertical="center" wrapText="1"/>
    </xf>
    <xf numFmtId="0" fontId="395" fillId="8" borderId="288" xfId="31" applyFont="1" applyFill="1" applyBorder="1" applyAlignment="1">
      <alignment vertical="center" wrapText="1"/>
    </xf>
    <xf numFmtId="0" fontId="56" fillId="184" borderId="288" xfId="31" applyFont="1" applyFill="1" applyBorder="1" applyAlignment="1">
      <alignment horizontal="center" vertical="center" wrapText="1"/>
    </xf>
    <xf numFmtId="0" fontId="396" fillId="8" borderId="288" xfId="31" applyFont="1" applyFill="1" applyBorder="1" applyAlignment="1">
      <alignment vertical="center" wrapText="1"/>
    </xf>
    <xf numFmtId="0" fontId="356" fillId="30" borderId="0" xfId="11" applyFont="1" applyFill="1" applyAlignment="1">
      <alignment horizontal="center" vertical="center"/>
    </xf>
    <xf numFmtId="0" fontId="65" fillId="6" borderId="0" xfId="16" applyFont="1" applyFill="1" applyAlignment="1">
      <alignment horizontal="center" vertical="center"/>
    </xf>
    <xf numFmtId="0" fontId="356" fillId="16" borderId="0" xfId="2" applyFont="1" applyFill="1" applyAlignment="1" applyProtection="1">
      <alignment horizontal="center" vertical="center"/>
      <protection hidden="1"/>
    </xf>
    <xf numFmtId="0" fontId="356" fillId="16" borderId="0" xfId="14" applyFont="1" applyFill="1" applyAlignment="1">
      <alignment horizontal="center" vertical="center"/>
    </xf>
    <xf numFmtId="0" fontId="356" fillId="16" borderId="0" xfId="15" applyFont="1" applyFill="1" applyAlignment="1">
      <alignment horizontal="center" vertical="center"/>
    </xf>
    <xf numFmtId="0" fontId="356" fillId="16" borderId="0" xfId="2" applyFont="1" applyFill="1" applyAlignment="1" applyProtection="1">
      <alignment vertical="center"/>
      <protection locked="0"/>
    </xf>
    <xf numFmtId="0" fontId="356" fillId="16" borderId="0" xfId="2" applyFont="1" applyFill="1" applyAlignment="1">
      <alignment vertical="center"/>
    </xf>
    <xf numFmtId="0" fontId="356" fillId="16" borderId="0" xfId="4" applyFont="1" applyFill="1" applyAlignment="1">
      <alignment horizontal="center" vertical="center"/>
    </xf>
    <xf numFmtId="0" fontId="56" fillId="157" borderId="288" xfId="31" applyFont="1" applyFill="1" applyBorder="1" applyAlignment="1">
      <alignment horizontal="center" vertical="center" wrapText="1"/>
    </xf>
    <xf numFmtId="0" fontId="397" fillId="8" borderId="288" xfId="31" applyFont="1" applyFill="1" applyBorder="1" applyAlignment="1">
      <alignment vertical="center" wrapText="1"/>
    </xf>
    <xf numFmtId="0" fontId="366" fillId="170" borderId="288" xfId="31" applyFont="1" applyFill="1" applyBorder="1" applyAlignment="1">
      <alignment horizontal="center" vertical="center" wrapText="1"/>
    </xf>
    <xf numFmtId="0" fontId="398" fillId="8" borderId="288" xfId="31" applyFont="1" applyFill="1" applyBorder="1" applyAlignment="1">
      <alignment vertical="center" wrapText="1"/>
    </xf>
    <xf numFmtId="0" fontId="56" fillId="185" borderId="288" xfId="31" applyFont="1" applyFill="1" applyBorder="1" applyAlignment="1">
      <alignment horizontal="center" vertical="center" wrapText="1"/>
    </xf>
    <xf numFmtId="0" fontId="399" fillId="8" borderId="288" xfId="31" applyFont="1" applyFill="1" applyBorder="1" applyAlignment="1">
      <alignment vertical="center" wrapText="1"/>
    </xf>
    <xf numFmtId="0" fontId="366" fillId="158" borderId="288" xfId="31" applyFont="1" applyFill="1" applyBorder="1" applyAlignment="1">
      <alignment horizontal="center" vertical="center" wrapText="1"/>
    </xf>
    <xf numFmtId="0" fontId="400" fillId="8" borderId="288" xfId="31" applyFont="1" applyFill="1" applyBorder="1" applyAlignment="1">
      <alignment vertical="center" wrapText="1"/>
    </xf>
    <xf numFmtId="0" fontId="366" fillId="171" borderId="288" xfId="31" applyFont="1" applyFill="1" applyBorder="1" applyAlignment="1">
      <alignment horizontal="center" vertical="center" wrapText="1"/>
    </xf>
    <xf numFmtId="0" fontId="401" fillId="8" borderId="288" xfId="31" applyFont="1" applyFill="1" applyBorder="1" applyAlignment="1">
      <alignment vertical="center" wrapText="1"/>
    </xf>
    <xf numFmtId="0" fontId="62" fillId="125" borderId="289" xfId="6" applyFont="1" applyFill="1" applyBorder="1" applyAlignment="1">
      <alignment horizontal="center" vertical="center"/>
    </xf>
    <xf numFmtId="0" fontId="62" fillId="125" borderId="290" xfId="6" applyFont="1" applyFill="1" applyBorder="1" applyAlignment="1">
      <alignment horizontal="center" vertical="center"/>
    </xf>
    <xf numFmtId="0" fontId="56" fillId="146" borderId="288" xfId="31" applyFont="1" applyFill="1" applyBorder="1" applyAlignment="1">
      <alignment horizontal="center" vertical="center" wrapText="1"/>
    </xf>
    <xf numFmtId="0" fontId="402" fillId="8" borderId="288" xfId="31" applyFont="1" applyFill="1" applyBorder="1" applyAlignment="1">
      <alignment vertical="center" wrapText="1"/>
    </xf>
    <xf numFmtId="0" fontId="366" fillId="172" borderId="288" xfId="31" applyFont="1" applyFill="1" applyBorder="1" applyAlignment="1">
      <alignment horizontal="center" vertical="center" wrapText="1"/>
    </xf>
    <xf numFmtId="0" fontId="403" fillId="8" borderId="288" xfId="31" applyFont="1" applyFill="1" applyBorder="1" applyAlignment="1">
      <alignment vertical="center" wrapText="1"/>
    </xf>
    <xf numFmtId="0" fontId="56" fillId="187" borderId="288" xfId="31" applyFont="1" applyFill="1" applyBorder="1" applyAlignment="1">
      <alignment horizontal="center" vertical="center" wrapText="1"/>
    </xf>
    <xf numFmtId="0" fontId="404" fillId="8" borderId="288" xfId="31" applyFont="1" applyFill="1" applyBorder="1" applyAlignment="1">
      <alignment vertical="center" wrapText="1"/>
    </xf>
    <xf numFmtId="0" fontId="366" fillId="173" borderId="288" xfId="31" applyFont="1" applyFill="1" applyBorder="1" applyAlignment="1">
      <alignment horizontal="center" vertical="center" wrapText="1"/>
    </xf>
    <xf numFmtId="0" fontId="405" fillId="8" borderId="288" xfId="31" applyFont="1" applyFill="1" applyBorder="1" applyAlignment="1">
      <alignment vertical="center" wrapText="1"/>
    </xf>
    <xf numFmtId="0" fontId="56" fillId="188" borderId="288" xfId="31" applyFont="1" applyFill="1" applyBorder="1" applyAlignment="1">
      <alignment horizontal="center" vertical="center" wrapText="1"/>
    </xf>
    <xf numFmtId="0" fontId="406" fillId="8" borderId="288" xfId="31" applyFont="1" applyFill="1" applyBorder="1" applyAlignment="1">
      <alignment vertical="center" wrapText="1"/>
    </xf>
    <xf numFmtId="0" fontId="56" fillId="148" borderId="288" xfId="31" applyFont="1" applyFill="1" applyBorder="1" applyAlignment="1">
      <alignment horizontal="center" vertical="center" wrapText="1"/>
    </xf>
    <xf numFmtId="0" fontId="407" fillId="8" borderId="288" xfId="31" applyFont="1" applyFill="1" applyBorder="1" applyAlignment="1">
      <alignment vertical="center" wrapText="1"/>
    </xf>
    <xf numFmtId="0" fontId="366" fillId="174" borderId="288" xfId="31" applyFont="1" applyFill="1" applyBorder="1" applyAlignment="1">
      <alignment horizontal="center" vertical="center" wrapText="1"/>
    </xf>
    <xf numFmtId="0" fontId="408" fillId="8" borderId="288" xfId="31" applyFont="1" applyFill="1" applyBorder="1" applyAlignment="1">
      <alignment vertical="center" wrapText="1"/>
    </xf>
    <xf numFmtId="0" fontId="366" fillId="175" borderId="288" xfId="31" applyFont="1" applyFill="1" applyBorder="1" applyAlignment="1">
      <alignment horizontal="center" vertical="center" wrapText="1"/>
    </xf>
    <xf numFmtId="0" fontId="409" fillId="8" borderId="288" xfId="31" applyFont="1" applyFill="1" applyBorder="1" applyAlignment="1">
      <alignment vertical="center" wrapText="1"/>
    </xf>
    <xf numFmtId="0" fontId="366" fillId="176" borderId="288" xfId="31" applyFont="1" applyFill="1" applyBorder="1" applyAlignment="1">
      <alignment horizontal="center" vertical="center" wrapText="1"/>
    </xf>
    <xf numFmtId="0" fontId="410" fillId="8" borderId="288" xfId="31" applyFont="1" applyFill="1" applyBorder="1" applyAlignment="1">
      <alignment vertical="center" wrapText="1"/>
    </xf>
    <xf numFmtId="0" fontId="363" fillId="8" borderId="291" xfId="31" applyFont="1" applyFill="1" applyBorder="1" applyAlignment="1">
      <alignment horizontal="center" vertical="center"/>
    </xf>
    <xf numFmtId="0" fontId="411" fillId="8" borderId="288" xfId="31" applyFont="1" applyFill="1" applyBorder="1" applyAlignment="1">
      <alignment horizontal="center" vertical="center" wrapText="1"/>
    </xf>
    <xf numFmtId="0" fontId="93" fillId="8" borderId="288" xfId="31" applyFont="1" applyFill="1" applyBorder="1" applyAlignment="1">
      <alignment horizontal="center" vertical="center" wrapText="1"/>
    </xf>
    <xf numFmtId="0" fontId="412" fillId="8" borderId="288" xfId="31" applyFont="1" applyFill="1" applyBorder="1" applyAlignment="1">
      <alignment horizontal="center" vertical="center" wrapText="1"/>
    </xf>
    <xf numFmtId="0" fontId="94" fillId="8" borderId="288" xfId="31" applyFont="1" applyFill="1" applyBorder="1" applyAlignment="1">
      <alignment horizontal="center" vertical="center" wrapText="1"/>
    </xf>
    <xf numFmtId="0" fontId="413" fillId="8" borderId="288" xfId="31" applyFont="1" applyFill="1" applyBorder="1" applyAlignment="1">
      <alignment vertical="center" wrapText="1"/>
    </xf>
    <xf numFmtId="0" fontId="375" fillId="138" borderId="288" xfId="31" applyFont="1" applyFill="1" applyBorder="1" applyAlignment="1">
      <alignment horizontal="center" vertical="center" wrapText="1"/>
    </xf>
    <xf numFmtId="2" fontId="58" fillId="20" borderId="35" xfId="2" applyNumberFormat="1" applyFont="1" applyFill="1" applyBorder="1" applyAlignment="1">
      <alignment horizontal="center" vertical="center"/>
    </xf>
    <xf numFmtId="0" fontId="356" fillId="16" borderId="0" xfId="2" applyFont="1" applyFill="1" applyAlignment="1" applyProtection="1">
      <alignment horizontal="center"/>
      <protection locked="0"/>
    </xf>
    <xf numFmtId="0" fontId="356" fillId="16" borderId="0" xfId="2" applyFont="1" applyFill="1" applyAlignment="1" applyProtection="1">
      <alignment vertical="center"/>
      <protection hidden="1"/>
    </xf>
    <xf numFmtId="0" fontId="356" fillId="16" borderId="0" xfId="2" applyFont="1" applyFill="1" applyAlignment="1">
      <alignment horizontal="center"/>
    </xf>
    <xf numFmtId="0" fontId="366" fillId="148" borderId="288" xfId="31" applyFont="1" applyFill="1" applyBorder="1" applyAlignment="1">
      <alignment horizontal="center" vertical="center" wrapText="1"/>
    </xf>
    <xf numFmtId="0" fontId="366" fillId="149" borderId="288" xfId="31" applyFont="1" applyFill="1" applyBorder="1" applyAlignment="1">
      <alignment horizontal="center" vertical="center" wrapText="1"/>
    </xf>
    <xf numFmtId="0" fontId="366" fillId="150" borderId="288" xfId="31" applyFont="1" applyFill="1" applyBorder="1" applyAlignment="1">
      <alignment horizontal="center" vertical="center" wrapText="1"/>
    </xf>
    <xf numFmtId="0" fontId="56" fillId="152" borderId="288" xfId="31" applyFont="1" applyFill="1" applyBorder="1" applyAlignment="1">
      <alignment horizontal="center" vertical="center" wrapText="1"/>
    </xf>
    <xf numFmtId="0" fontId="366" fillId="153" borderId="288" xfId="31" applyFont="1" applyFill="1" applyBorder="1" applyAlignment="1">
      <alignment horizontal="center" vertical="center" wrapText="1"/>
    </xf>
    <xf numFmtId="0" fontId="14" fillId="0" borderId="0" xfId="6" applyFont="1" applyAlignment="1">
      <alignment horizontal="center" vertical="center"/>
    </xf>
    <xf numFmtId="0" fontId="14" fillId="0" borderId="0" xfId="6" applyFont="1" applyAlignment="1">
      <alignment vertical="center"/>
    </xf>
    <xf numFmtId="0" fontId="414" fillId="0" borderId="0" xfId="31" applyFont="1" applyAlignment="1">
      <alignment vertical="center"/>
    </xf>
    <xf numFmtId="0" fontId="302" fillId="190" borderId="163" xfId="5" applyFont="1" applyFill="1" applyBorder="1" applyAlignment="1">
      <alignment horizontal="center" vertical="center"/>
    </xf>
    <xf numFmtId="0" fontId="415" fillId="82" borderId="0" xfId="2" applyFont="1" applyFill="1" applyAlignment="1">
      <alignment vertical="center"/>
    </xf>
    <xf numFmtId="0" fontId="69" fillId="0" borderId="0" xfId="4" applyFont="1" applyAlignment="1">
      <alignment horizontal="center" vertical="center"/>
    </xf>
    <xf numFmtId="1" fontId="416" fillId="10" borderId="14" xfId="2" applyNumberFormat="1" applyFont="1" applyFill="1" applyBorder="1" applyAlignment="1" applyProtection="1">
      <alignment vertical="center"/>
      <protection hidden="1"/>
    </xf>
    <xf numFmtId="0" fontId="46" fillId="0" borderId="14" xfId="2" applyFont="1" applyBorder="1" applyAlignment="1">
      <alignment horizontal="left"/>
    </xf>
    <xf numFmtId="1" fontId="417" fillId="30" borderId="14" xfId="2" applyNumberFormat="1" applyFont="1" applyFill="1" applyBorder="1" applyAlignment="1" applyProtection="1">
      <alignment vertical="center"/>
      <protection hidden="1"/>
    </xf>
    <xf numFmtId="0" fontId="418" fillId="0" borderId="0" xfId="5" applyFont="1"/>
    <xf numFmtId="1" fontId="417" fillId="12" borderId="14" xfId="2" applyNumberFormat="1" applyFont="1" applyFill="1" applyBorder="1" applyAlignment="1" applyProtection="1">
      <alignment vertical="center"/>
      <protection hidden="1"/>
    </xf>
    <xf numFmtId="1" fontId="417" fillId="21" borderId="14" xfId="2" applyNumberFormat="1" applyFont="1" applyFill="1" applyBorder="1" applyAlignment="1" applyProtection="1">
      <alignment vertical="center"/>
      <protection hidden="1"/>
    </xf>
    <xf numFmtId="1" fontId="417" fillId="119" borderId="14" xfId="2" applyNumberFormat="1" applyFont="1" applyFill="1" applyBorder="1" applyAlignment="1" applyProtection="1">
      <alignment vertical="center"/>
      <protection hidden="1"/>
    </xf>
    <xf numFmtId="2" fontId="419" fillId="44" borderId="14" xfId="2" applyNumberFormat="1" applyFont="1" applyFill="1" applyBorder="1" applyAlignment="1" applyProtection="1">
      <alignment vertical="center"/>
      <protection locked="0"/>
    </xf>
    <xf numFmtId="1" fontId="417" fillId="11" borderId="14" xfId="2" applyNumberFormat="1" applyFont="1" applyFill="1" applyBorder="1" applyAlignment="1" applyProtection="1">
      <alignment vertical="center"/>
      <protection hidden="1"/>
    </xf>
    <xf numFmtId="1" fontId="416" fillId="120" borderId="14" xfId="2" applyNumberFormat="1" applyFont="1" applyFill="1" applyBorder="1" applyAlignment="1" applyProtection="1">
      <alignment vertical="center"/>
      <protection hidden="1"/>
    </xf>
    <xf numFmtId="1" fontId="416" fillId="121" borderId="14" xfId="2" applyNumberFormat="1" applyFont="1" applyFill="1" applyBorder="1" applyAlignment="1" applyProtection="1">
      <alignment vertical="center"/>
      <protection hidden="1"/>
    </xf>
    <xf numFmtId="1" fontId="420" fillId="123" borderId="14" xfId="2" applyNumberFormat="1" applyFont="1" applyFill="1" applyBorder="1" applyAlignment="1" applyProtection="1">
      <alignment vertical="center"/>
      <protection hidden="1"/>
    </xf>
    <xf numFmtId="1" fontId="417" fillId="123" borderId="14" xfId="2" applyNumberFormat="1" applyFont="1" applyFill="1" applyBorder="1" applyAlignment="1" applyProtection="1">
      <alignment vertical="center"/>
      <protection hidden="1"/>
    </xf>
    <xf numFmtId="0" fontId="417" fillId="19" borderId="14" xfId="2" applyFont="1" applyFill="1" applyBorder="1" applyAlignment="1">
      <alignment vertical="center"/>
    </xf>
    <xf numFmtId="1" fontId="416" fillId="114" borderId="14" xfId="2" applyNumberFormat="1" applyFont="1" applyFill="1" applyBorder="1" applyAlignment="1" applyProtection="1">
      <alignment vertical="center"/>
      <protection hidden="1"/>
    </xf>
    <xf numFmtId="1" fontId="416" fillId="122" borderId="14" xfId="2" applyNumberFormat="1" applyFont="1" applyFill="1" applyBorder="1" applyAlignment="1" applyProtection="1">
      <alignment vertical="center"/>
      <protection hidden="1"/>
    </xf>
    <xf numFmtId="1" fontId="416" fillId="131" borderId="14" xfId="2" applyNumberFormat="1" applyFont="1" applyFill="1" applyBorder="1" applyAlignment="1" applyProtection="1">
      <alignment vertical="center"/>
      <protection hidden="1"/>
    </xf>
    <xf numFmtId="1" fontId="417" fillId="130" borderId="14" xfId="2" applyNumberFormat="1" applyFont="1" applyFill="1" applyBorder="1" applyAlignment="1" applyProtection="1">
      <alignment vertical="center"/>
      <protection hidden="1"/>
    </xf>
    <xf numFmtId="1" fontId="417" fillId="129" borderId="14" xfId="2" applyNumberFormat="1" applyFont="1" applyFill="1" applyBorder="1" applyAlignment="1" applyProtection="1">
      <alignment vertical="center"/>
      <protection hidden="1"/>
    </xf>
    <xf numFmtId="1" fontId="416" fillId="9" borderId="14" xfId="2" applyNumberFormat="1" applyFont="1" applyFill="1" applyBorder="1" applyAlignment="1" applyProtection="1">
      <alignment vertical="center"/>
      <protection hidden="1"/>
    </xf>
    <xf numFmtId="1" fontId="417" fillId="128" borderId="14" xfId="2" applyNumberFormat="1" applyFont="1" applyFill="1" applyBorder="1" applyAlignment="1" applyProtection="1">
      <alignment vertical="center"/>
      <protection hidden="1"/>
    </xf>
    <xf numFmtId="1" fontId="416" fillId="110" borderId="14" xfId="2" applyNumberFormat="1" applyFont="1" applyFill="1" applyBorder="1" applyAlignment="1" applyProtection="1">
      <alignment vertical="center"/>
      <protection hidden="1"/>
    </xf>
    <xf numFmtId="1" fontId="417" fillId="125" borderId="14" xfId="2" applyNumberFormat="1" applyFont="1" applyFill="1" applyBorder="1" applyAlignment="1" applyProtection="1">
      <alignment vertical="center"/>
      <protection hidden="1"/>
    </xf>
    <xf numFmtId="1" fontId="417" fillId="126" borderId="14" xfId="2" applyNumberFormat="1" applyFont="1" applyFill="1" applyBorder="1" applyAlignment="1" applyProtection="1">
      <alignment vertical="center"/>
      <protection hidden="1"/>
    </xf>
    <xf numFmtId="1" fontId="417" fillId="124" borderId="14" xfId="2" applyNumberFormat="1" applyFont="1" applyFill="1" applyBorder="1" applyAlignment="1" applyProtection="1">
      <alignment vertical="center"/>
      <protection hidden="1"/>
    </xf>
    <xf numFmtId="1" fontId="417" fillId="127" borderId="14" xfId="2" applyNumberFormat="1" applyFont="1" applyFill="1" applyBorder="1" applyAlignment="1" applyProtection="1">
      <alignment vertical="center"/>
      <protection hidden="1"/>
    </xf>
    <xf numFmtId="0" fontId="418" fillId="0" borderId="0" xfId="0" applyFont="1"/>
    <xf numFmtId="0" fontId="60" fillId="22" borderId="0" xfId="0" applyFont="1" applyFill="1" applyAlignment="1">
      <alignment horizontal="center" vertical="center"/>
    </xf>
    <xf numFmtId="0" fontId="22" fillId="6" borderId="0" xfId="13" applyFont="1" applyFill="1" applyAlignment="1">
      <alignment horizontal="right" vertical="center"/>
    </xf>
    <xf numFmtId="0" fontId="9" fillId="36" borderId="0" xfId="6" applyFont="1" applyFill="1" applyAlignment="1">
      <alignment horizontal="left" vertical="center"/>
    </xf>
    <xf numFmtId="0" fontId="9" fillId="15" borderId="0" xfId="6" applyFont="1" applyFill="1" applyAlignment="1">
      <alignment horizontal="center" vertical="center"/>
    </xf>
    <xf numFmtId="0" fontId="9" fillId="36" borderId="0" xfId="6" applyFont="1" applyFill="1" applyAlignment="1">
      <alignment horizontal="right" vertical="center"/>
    </xf>
    <xf numFmtId="0" fontId="62" fillId="15" borderId="24" xfId="2" applyFont="1" applyFill="1" applyBorder="1" applyAlignment="1" applyProtection="1">
      <alignment vertical="center"/>
      <protection hidden="1"/>
    </xf>
    <xf numFmtId="0" fontId="26" fillId="15" borderId="0" xfId="2" applyFont="1" applyFill="1" applyAlignment="1" applyProtection="1">
      <alignment vertical="center"/>
      <protection hidden="1"/>
    </xf>
    <xf numFmtId="0" fontId="26" fillId="11" borderId="0" xfId="2" applyFont="1" applyFill="1" applyAlignment="1" applyProtection="1">
      <alignment vertical="center"/>
      <protection hidden="1"/>
    </xf>
    <xf numFmtId="0" fontId="26" fillId="11" borderId="14" xfId="2" applyFont="1" applyFill="1" applyBorder="1" applyAlignment="1" applyProtection="1">
      <alignment vertical="center"/>
      <protection hidden="1"/>
    </xf>
    <xf numFmtId="0" fontId="26" fillId="10" borderId="13" xfId="2" applyFont="1" applyFill="1" applyBorder="1" applyAlignment="1" applyProtection="1">
      <alignment horizontal="center" vertical="center" textRotation="90"/>
      <protection locked="0"/>
    </xf>
    <xf numFmtId="0" fontId="50" fillId="22" borderId="65" xfId="11" applyFont="1" applyFill="1" applyBorder="1" applyAlignment="1">
      <alignment horizontal="right" vertical="center"/>
    </xf>
    <xf numFmtId="0" fontId="71" fillId="27" borderId="65" xfId="5" applyFont="1" applyFill="1" applyBorder="1" applyAlignment="1">
      <alignment horizontal="center" vertical="center"/>
    </xf>
    <xf numFmtId="0" fontId="71" fillId="27" borderId="65" xfId="5" applyFont="1" applyFill="1" applyBorder="1" applyAlignment="1">
      <alignment horizontal="left" vertical="center"/>
    </xf>
    <xf numFmtId="0" fontId="72" fillId="27" borderId="65" xfId="5" applyFont="1" applyFill="1" applyBorder="1" applyAlignment="1">
      <alignment horizontal="center" vertical="center"/>
    </xf>
    <xf numFmtId="0" fontId="72" fillId="27" borderId="105" xfId="5" applyFont="1" applyFill="1" applyBorder="1" applyAlignment="1">
      <alignment horizontal="center" vertical="center"/>
    </xf>
    <xf numFmtId="0" fontId="76" fillId="4" borderId="239" xfId="2" applyFont="1" applyFill="1" applyBorder="1" applyAlignment="1" applyProtection="1">
      <alignment horizontal="left" vertical="center"/>
      <protection locked="0"/>
    </xf>
    <xf numFmtId="0" fontId="46" fillId="4" borderId="239" xfId="2" applyFont="1" applyFill="1" applyBorder="1" applyAlignment="1" applyProtection="1">
      <alignment horizontal="left" vertical="center"/>
      <protection locked="0"/>
    </xf>
    <xf numFmtId="0" fontId="124" fillId="19" borderId="14" xfId="13" applyFont="1" applyFill="1" applyBorder="1" applyAlignment="1">
      <alignment horizontal="left" vertical="center"/>
    </xf>
    <xf numFmtId="0" fontId="52" fillId="20" borderId="292" xfId="2" applyFont="1" applyFill="1" applyBorder="1" applyAlignment="1">
      <alignment horizontal="center" vertical="center"/>
    </xf>
    <xf numFmtId="1" fontId="20" fillId="20" borderId="293" xfId="2" applyNumberFormat="1" applyFont="1" applyFill="1" applyBorder="1" applyAlignment="1" applyProtection="1">
      <alignment horizontal="center" vertical="center"/>
      <protection hidden="1"/>
    </xf>
    <xf numFmtId="0" fontId="52" fillId="20" borderId="294" xfId="2" applyFont="1" applyFill="1" applyBorder="1" applyAlignment="1">
      <alignment horizontal="left" vertical="center"/>
    </xf>
    <xf numFmtId="2" fontId="85" fillId="44" borderId="8" xfId="2" applyNumberFormat="1" applyFont="1" applyFill="1" applyBorder="1" applyAlignment="1" applyProtection="1">
      <alignment vertical="center" wrapText="1"/>
      <protection locked="0"/>
    </xf>
    <xf numFmtId="0" fontId="27" fillId="11" borderId="8" xfId="2" applyFont="1" applyFill="1" applyBorder="1" applyAlignment="1">
      <alignment vertical="center" wrapText="1"/>
    </xf>
    <xf numFmtId="0" fontId="27" fillId="11" borderId="9" xfId="2" applyFont="1" applyFill="1" applyBorder="1" applyAlignment="1">
      <alignment vertical="center" wrapText="1"/>
    </xf>
    <xf numFmtId="2" fontId="85" fillId="44" borderId="0" xfId="2" applyNumberFormat="1" applyFont="1" applyFill="1" applyAlignment="1" applyProtection="1">
      <alignment vertical="center" wrapText="1"/>
      <protection locked="0"/>
    </xf>
    <xf numFmtId="0" fontId="27" fillId="11" borderId="0" xfId="2" applyFont="1" applyFill="1" applyAlignment="1">
      <alignment vertical="center" wrapText="1"/>
    </xf>
    <xf numFmtId="0" fontId="27" fillId="11" borderId="14" xfId="2" applyFont="1" applyFill="1" applyBorder="1" applyAlignment="1">
      <alignment vertical="center" wrapText="1"/>
    </xf>
    <xf numFmtId="0" fontId="32" fillId="4" borderId="14" xfId="7" applyFont="1" applyFill="1" applyBorder="1" applyAlignment="1">
      <alignment vertical="top" wrapText="1"/>
    </xf>
    <xf numFmtId="0" fontId="15" fillId="6" borderId="66" xfId="0" applyFont="1" applyFill="1" applyBorder="1" applyAlignment="1">
      <alignment vertical="center"/>
    </xf>
    <xf numFmtId="0" fontId="14" fillId="29" borderId="75" xfId="2" applyFont="1" applyFill="1" applyBorder="1" applyAlignment="1" applyProtection="1">
      <alignment vertical="center" wrapText="1"/>
      <protection locked="0"/>
    </xf>
    <xf numFmtId="0" fontId="14" fillId="29" borderId="274" xfId="2" applyFont="1" applyFill="1" applyBorder="1" applyAlignment="1">
      <alignment vertical="center" wrapText="1"/>
    </xf>
    <xf numFmtId="0" fontId="55" fillId="20" borderId="275" xfId="2" applyFont="1" applyFill="1" applyBorder="1" applyAlignment="1" applyProtection="1">
      <alignment vertical="center" wrapText="1"/>
      <protection hidden="1"/>
    </xf>
    <xf numFmtId="0" fontId="14" fillId="29" borderId="17" xfId="2" applyFont="1" applyFill="1" applyBorder="1" applyAlignment="1" applyProtection="1">
      <alignment vertical="center" wrapText="1"/>
      <protection locked="0"/>
    </xf>
    <xf numFmtId="0" fontId="14" fillId="29" borderId="31" xfId="2" applyFont="1" applyFill="1" applyBorder="1" applyAlignment="1">
      <alignment vertical="center" wrapText="1"/>
    </xf>
    <xf numFmtId="0" fontId="55" fillId="20" borderId="229" xfId="2" applyFont="1" applyFill="1" applyBorder="1" applyAlignment="1" applyProtection="1">
      <alignment vertical="center" wrapText="1"/>
      <protection hidden="1"/>
    </xf>
    <xf numFmtId="0" fontId="356" fillId="30" borderId="24" xfId="11" applyFont="1" applyFill="1" applyBorder="1" applyAlignment="1">
      <alignment horizontal="center" vertical="center"/>
    </xf>
    <xf numFmtId="0" fontId="356" fillId="16" borderId="18" xfId="4" applyFont="1" applyFill="1" applyBorder="1" applyAlignment="1">
      <alignment horizontal="center" vertical="center"/>
    </xf>
    <xf numFmtId="0" fontId="22" fillId="16" borderId="0" xfId="7" applyFont="1" applyFill="1" applyAlignment="1">
      <alignment horizontal="center" vertical="center"/>
    </xf>
    <xf numFmtId="0" fontId="22" fillId="16" borderId="0" xfId="13" applyFont="1" applyFill="1" applyAlignment="1">
      <alignment horizontal="left" vertical="center"/>
    </xf>
    <xf numFmtId="0" fontId="22" fillId="16" borderId="0" xfId="13" applyFont="1" applyFill="1" applyAlignment="1">
      <alignment horizontal="right" vertical="center"/>
    </xf>
    <xf numFmtId="0" fontId="37" fillId="27" borderId="65" xfId="5" applyFont="1" applyFill="1" applyBorder="1" applyAlignment="1">
      <alignment horizontal="left" vertical="center"/>
    </xf>
    <xf numFmtId="0" fontId="81" fillId="4" borderId="295" xfId="0" applyFont="1" applyFill="1" applyBorder="1" applyAlignment="1">
      <alignment horizontal="center" vertical="center"/>
    </xf>
    <xf numFmtId="0" fontId="26" fillId="10" borderId="296" xfId="2" applyFont="1" applyFill="1" applyBorder="1" applyAlignment="1" applyProtection="1">
      <alignment horizontal="center" vertical="center" textRotation="90"/>
      <protection locked="0"/>
    </xf>
    <xf numFmtId="0" fontId="37" fillId="53" borderId="65" xfId="5" applyFont="1" applyFill="1" applyBorder="1" applyAlignment="1">
      <alignment horizontal="left" vertical="center"/>
    </xf>
    <xf numFmtId="0" fontId="72" fillId="53" borderId="65" xfId="5" applyFont="1" applyFill="1" applyBorder="1" applyAlignment="1">
      <alignment horizontal="center" vertical="center"/>
    </xf>
    <xf numFmtId="0" fontId="72" fillId="53" borderId="105" xfId="5" applyFont="1" applyFill="1" applyBorder="1" applyAlignment="1">
      <alignment horizontal="center" vertical="center"/>
    </xf>
    <xf numFmtId="0" fontId="115" fillId="42" borderId="65" xfId="7" applyFont="1" applyFill="1" applyBorder="1" applyAlignment="1">
      <alignment vertical="center"/>
    </xf>
    <xf numFmtId="0" fontId="37" fillId="4" borderId="17" xfId="28" applyFont="1" applyFill="1" applyBorder="1" applyAlignment="1">
      <alignment vertical="center"/>
    </xf>
    <xf numFmtId="0" fontId="46" fillId="4" borderId="53" xfId="2" applyFont="1" applyFill="1" applyBorder="1" applyAlignment="1" applyProtection="1">
      <alignment horizontal="left" vertical="center"/>
      <protection locked="0"/>
    </xf>
    <xf numFmtId="0" fontId="46" fillId="4" borderId="19" xfId="28" applyFont="1" applyFill="1" applyBorder="1" applyAlignment="1">
      <alignment vertical="center"/>
    </xf>
    <xf numFmtId="0" fontId="46" fillId="4" borderId="23" xfId="28" applyFont="1" applyFill="1" applyBorder="1" applyAlignment="1">
      <alignment vertical="center"/>
    </xf>
    <xf numFmtId="0" fontId="91" fillId="4" borderId="295" xfId="28" applyFont="1" applyFill="1" applyBorder="1" applyAlignment="1">
      <alignment horizontal="center" vertical="center"/>
    </xf>
    <xf numFmtId="0" fontId="83" fillId="4" borderId="239" xfId="2" applyFont="1" applyFill="1" applyBorder="1" applyAlignment="1" applyProtection="1">
      <alignment vertical="center"/>
      <protection hidden="1"/>
    </xf>
    <xf numFmtId="0" fontId="37" fillId="27" borderId="105" xfId="5" applyFont="1" applyFill="1" applyBorder="1" applyAlignment="1">
      <alignment horizontal="left" vertical="center"/>
    </xf>
    <xf numFmtId="186" fontId="46" fillId="0" borderId="239" xfId="2" applyNumberFormat="1" applyFont="1" applyBorder="1" applyAlignment="1">
      <alignment horizontal="center" vertical="center" wrapText="1"/>
    </xf>
    <xf numFmtId="0" fontId="26" fillId="10" borderId="240" xfId="2" applyFont="1" applyFill="1" applyBorder="1" applyAlignment="1" applyProtection="1">
      <alignment horizontal="center" vertical="center" textRotation="90"/>
      <protection locked="0"/>
    </xf>
    <xf numFmtId="0" fontId="82" fillId="4" borderId="295" xfId="0" applyFont="1" applyFill="1" applyBorder="1" applyAlignment="1">
      <alignment horizontal="center" vertical="center"/>
    </xf>
    <xf numFmtId="0" fontId="37" fillId="16" borderId="0" xfId="2" applyFont="1" applyFill="1" applyAlignment="1" applyProtection="1">
      <alignment vertical="center"/>
      <protection hidden="1"/>
    </xf>
    <xf numFmtId="0" fontId="37" fillId="16" borderId="14" xfId="2" applyFont="1" applyFill="1" applyBorder="1" applyAlignment="1" applyProtection="1">
      <alignment vertical="center"/>
      <protection hidden="1"/>
    </xf>
    <xf numFmtId="0" fontId="82" fillId="4" borderId="297" xfId="0" applyFont="1" applyFill="1" applyBorder="1" applyAlignment="1">
      <alignment horizontal="center" vertical="center"/>
    </xf>
    <xf numFmtId="0" fontId="46" fillId="22" borderId="0" xfId="14" applyFont="1" applyFill="1" applyAlignment="1">
      <alignment horizontal="right" vertical="center"/>
    </xf>
    <xf numFmtId="0" fontId="100" fillId="30" borderId="99" xfId="2" applyFont="1" applyFill="1" applyBorder="1" applyAlignment="1">
      <alignment horizontal="center" vertical="center"/>
    </xf>
    <xf numFmtId="0" fontId="72" fillId="27" borderId="203" xfId="5" applyFont="1" applyFill="1" applyBorder="1" applyAlignment="1">
      <alignment horizontal="center" vertical="center"/>
    </xf>
    <xf numFmtId="0" fontId="15" fillId="4" borderId="299" xfId="4" applyFont="1" applyFill="1" applyBorder="1" applyAlignment="1">
      <alignment horizontal="center" vertical="center"/>
    </xf>
    <xf numFmtId="0" fontId="152" fillId="6" borderId="239" xfId="2" applyFont="1" applyFill="1" applyBorder="1" applyAlignment="1">
      <alignment horizontal="center" vertical="center" wrapText="1"/>
    </xf>
    <xf numFmtId="203" fontId="421" fillId="82" borderId="0" xfId="2" applyNumberFormat="1" applyFont="1" applyFill="1" applyAlignment="1">
      <alignment horizontal="center" vertical="center"/>
    </xf>
    <xf numFmtId="0" fontId="17" fillId="4" borderId="16" xfId="2" applyFont="1" applyFill="1" applyBorder="1" applyAlignment="1">
      <alignment horizontal="left" vertical="center"/>
    </xf>
    <xf numFmtId="0" fontId="17" fillId="20" borderId="16" xfId="2" applyFont="1" applyFill="1" applyBorder="1" applyAlignment="1">
      <alignment horizontal="left" vertical="center"/>
    </xf>
    <xf numFmtId="0" fontId="1" fillId="20" borderId="0" xfId="5" applyFill="1"/>
    <xf numFmtId="0" fontId="1" fillId="20" borderId="15" xfId="5" applyFill="1" applyBorder="1"/>
    <xf numFmtId="0" fontId="422" fillId="4" borderId="16" xfId="2" applyFont="1" applyFill="1" applyBorder="1" applyAlignment="1">
      <alignment horizontal="left" vertical="center"/>
    </xf>
    <xf numFmtId="0" fontId="25" fillId="4" borderId="16" xfId="2" applyFont="1" applyFill="1" applyBorder="1" applyAlignment="1">
      <alignment horizontal="left" vertical="center"/>
    </xf>
    <xf numFmtId="0" fontId="48" fillId="26" borderId="0" xfId="5" applyFont="1" applyFill="1" applyAlignment="1">
      <alignment horizontal="center" vertical="center"/>
    </xf>
    <xf numFmtId="0" fontId="42" fillId="4" borderId="0" xfId="5" applyFont="1" applyFill="1" applyAlignment="1">
      <alignment vertical="center"/>
    </xf>
    <xf numFmtId="0" fontId="48" fillId="4" borderId="300" xfId="2" applyFont="1" applyFill="1" applyBorder="1" applyAlignment="1">
      <alignment horizontal="right" vertical="center"/>
    </xf>
    <xf numFmtId="1" fontId="20" fillId="20" borderId="301" xfId="2" applyNumberFormat="1" applyFont="1" applyFill="1" applyBorder="1" applyAlignment="1" applyProtection="1">
      <alignment horizontal="center" vertical="center"/>
      <protection hidden="1"/>
    </xf>
    <xf numFmtId="1" fontId="43" fillId="4" borderId="15" xfId="2" applyNumberFormat="1" applyFont="1" applyFill="1" applyBorder="1" applyAlignment="1" applyProtection="1">
      <alignment vertical="center" wrapText="1"/>
      <protection hidden="1"/>
    </xf>
    <xf numFmtId="0" fontId="30" fillId="4" borderId="269" xfId="2" applyFont="1" applyFill="1" applyBorder="1" applyAlignment="1">
      <alignment vertical="center"/>
    </xf>
    <xf numFmtId="165" fontId="10" fillId="22" borderId="304" xfId="2" applyNumberFormat="1" applyFont="1" applyFill="1" applyBorder="1" applyAlignment="1">
      <alignment horizontal="center" vertical="center"/>
    </xf>
    <xf numFmtId="0" fontId="22" fillId="4" borderId="0" xfId="6" applyFont="1" applyFill="1" applyAlignment="1">
      <alignment horizontal="center" vertical="center"/>
    </xf>
    <xf numFmtId="0" fontId="40" fillId="4" borderId="0" xfId="5" applyFont="1" applyFill="1" applyAlignment="1">
      <alignment horizontal="left" vertical="center"/>
    </xf>
    <xf numFmtId="0" fontId="1" fillId="4" borderId="0" xfId="5" applyFill="1" applyAlignment="1">
      <alignment horizontal="left" vertical="center"/>
    </xf>
    <xf numFmtId="0" fontId="1" fillId="4" borderId="15" xfId="5" applyFill="1" applyBorder="1" applyAlignment="1">
      <alignment horizontal="left" vertical="center"/>
    </xf>
    <xf numFmtId="0" fontId="116" fillId="4" borderId="16" xfId="0" applyFont="1" applyFill="1" applyBorder="1" applyAlignment="1">
      <alignment horizontal="left" vertical="center"/>
    </xf>
    <xf numFmtId="0" fontId="141" fillId="4" borderId="0" xfId="2" applyFont="1" applyFill="1" applyAlignment="1">
      <alignment vertical="center" wrapText="1"/>
    </xf>
    <xf numFmtId="0" fontId="141" fillId="4" borderId="15" xfId="2" applyFont="1" applyFill="1" applyBorder="1" applyAlignment="1">
      <alignment vertical="center" wrapText="1"/>
    </xf>
    <xf numFmtId="0" fontId="145" fillId="4" borderId="16" xfId="5" applyFont="1" applyFill="1" applyBorder="1"/>
    <xf numFmtId="0" fontId="36" fillId="7" borderId="3" xfId="2" applyFont="1" applyFill="1" applyBorder="1" applyAlignment="1" applyProtection="1">
      <alignment vertical="center"/>
      <protection hidden="1"/>
    </xf>
    <xf numFmtId="0" fontId="36" fillId="7" borderId="6" xfId="2" applyFont="1" applyFill="1" applyBorder="1" applyAlignment="1" applyProtection="1">
      <alignment vertical="center"/>
      <protection hidden="1"/>
    </xf>
    <xf numFmtId="0" fontId="7" fillId="66" borderId="1" xfId="3" applyFont="1" applyFill="1" applyBorder="1" applyAlignment="1">
      <alignment horizontal="center" vertical="center"/>
    </xf>
    <xf numFmtId="0" fontId="22" fillId="4" borderId="16" xfId="0" applyFont="1" applyFill="1" applyBorder="1"/>
    <xf numFmtId="0" fontId="22" fillId="4" borderId="15" xfId="5" applyFont="1" applyFill="1" applyBorder="1" applyAlignment="1">
      <alignment vertical="center"/>
    </xf>
    <xf numFmtId="0" fontId="423" fillId="3" borderId="16" xfId="2" applyFont="1" applyFill="1" applyBorder="1" applyAlignment="1" applyProtection="1">
      <alignment horizontal="right" vertical="center"/>
      <protection locked="0"/>
    </xf>
    <xf numFmtId="0" fontId="423" fillId="3" borderId="0" xfId="2" applyFont="1" applyFill="1" applyAlignment="1" applyProtection="1">
      <alignment horizontal="right" vertical="center"/>
      <protection locked="0"/>
    </xf>
    <xf numFmtId="0" fontId="37" fillId="16" borderId="16" xfId="5" applyFont="1" applyFill="1" applyBorder="1" applyAlignment="1">
      <alignment horizontal="left" vertical="center"/>
    </xf>
    <xf numFmtId="0" fontId="37" fillId="16" borderId="175" xfId="5" applyFont="1" applyFill="1" applyBorder="1" applyAlignment="1">
      <alignment horizontal="left" vertical="center"/>
    </xf>
    <xf numFmtId="0" fontId="4" fillId="4" borderId="0" xfId="1" applyFill="1" applyAlignment="1">
      <alignment vertical="center"/>
    </xf>
    <xf numFmtId="0" fontId="17" fillId="56" borderId="0" xfId="17" applyFont="1" applyFill="1" applyAlignment="1">
      <alignment vertical="center"/>
    </xf>
    <xf numFmtId="0" fontId="17" fillId="56" borderId="15" xfId="17" applyFont="1" applyFill="1" applyBorder="1" applyAlignment="1">
      <alignment horizontal="right" vertical="center"/>
    </xf>
    <xf numFmtId="0" fontId="343" fillId="0" borderId="15" xfId="2" applyFont="1" applyBorder="1" applyAlignment="1" applyProtection="1">
      <alignment horizontal="left" vertical="center"/>
      <protection locked="0"/>
    </xf>
    <xf numFmtId="0" fontId="25" fillId="133" borderId="0" xfId="5" applyFont="1" applyFill="1" applyAlignment="1">
      <alignment horizontal="center" vertical="center"/>
    </xf>
    <xf numFmtId="0" fontId="12" fillId="16" borderId="0" xfId="10" applyFont="1" applyFill="1" applyAlignment="1" applyProtection="1">
      <alignment horizontal="center" vertical="center"/>
      <protection locked="0"/>
    </xf>
    <xf numFmtId="0" fontId="422" fillId="133" borderId="0" xfId="5" applyFont="1" applyFill="1" applyAlignment="1">
      <alignment horizontal="center" vertical="center"/>
    </xf>
    <xf numFmtId="0" fontId="22" fillId="4" borderId="16" xfId="5" applyFont="1" applyFill="1" applyBorder="1" applyAlignment="1">
      <alignment horizontal="center" vertical="center"/>
    </xf>
    <xf numFmtId="0" fontId="17" fillId="115" borderId="0" xfId="2" applyFont="1" applyFill="1" applyAlignment="1" applyProtection="1">
      <alignment horizontal="right" vertical="center"/>
      <protection hidden="1"/>
    </xf>
    <xf numFmtId="0" fontId="48" fillId="4" borderId="16" xfId="0" applyFont="1" applyFill="1" applyBorder="1" applyAlignment="1">
      <alignment horizontal="center" vertical="center"/>
    </xf>
    <xf numFmtId="0" fontId="49" fillId="4" borderId="0" xfId="5" applyFont="1" applyFill="1" applyAlignment="1">
      <alignment vertical="top"/>
    </xf>
    <xf numFmtId="0" fontId="424" fillId="16" borderId="0" xfId="10" applyFont="1" applyFill="1" applyAlignment="1" applyProtection="1">
      <alignment horizontal="center" vertical="center"/>
      <protection locked="0"/>
    </xf>
    <xf numFmtId="0" fontId="48" fillId="4" borderId="16" xfId="5" applyFont="1" applyFill="1" applyBorder="1" applyAlignment="1">
      <alignment horizontal="left" vertical="center"/>
    </xf>
    <xf numFmtId="0" fontId="129" fillId="16" borderId="0" xfId="5" applyFont="1" applyFill="1" applyAlignment="1">
      <alignment horizontal="centerContinuous" vertical="center"/>
    </xf>
    <xf numFmtId="0" fontId="17" fillId="4" borderId="0" xfId="0" applyFont="1" applyFill="1" applyAlignment="1">
      <alignment horizontal="centerContinuous" vertical="center"/>
    </xf>
    <xf numFmtId="0" fontId="425" fillId="3" borderId="16" xfId="5" applyFont="1" applyFill="1" applyBorder="1" applyAlignment="1">
      <alignment horizontal="left" vertical="center"/>
    </xf>
    <xf numFmtId="0" fontId="425" fillId="3" borderId="0" xfId="5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424" fillId="3" borderId="0" xfId="10" applyFont="1" applyFill="1" applyAlignment="1" applyProtection="1">
      <alignment horizontal="center" vertical="center"/>
      <protection locked="0"/>
    </xf>
    <xf numFmtId="0" fontId="0" fillId="3" borderId="0" xfId="0" applyFill="1"/>
    <xf numFmtId="0" fontId="56" fillId="3" borderId="16" xfId="5" applyFont="1" applyFill="1" applyBorder="1" applyAlignment="1">
      <alignment horizontal="right" vertical="center"/>
    </xf>
    <xf numFmtId="224" fontId="2" fillId="3" borderId="0" xfId="0" applyNumberFormat="1" applyFont="1" applyFill="1" applyAlignment="1">
      <alignment horizontal="center" vertical="center"/>
    </xf>
    <xf numFmtId="0" fontId="154" fillId="0" borderId="0" xfId="2" applyFont="1" applyAlignment="1" applyProtection="1">
      <alignment horizontal="left" vertical="center"/>
      <protection locked="0"/>
    </xf>
    <xf numFmtId="0" fontId="2" fillId="3" borderId="0" xfId="2" applyFont="1" applyFill="1" applyAlignment="1">
      <alignment horizontal="left" vertical="center"/>
    </xf>
    <xf numFmtId="0" fontId="15" fillId="3" borderId="0" xfId="2" applyFont="1" applyFill="1" applyAlignment="1">
      <alignment vertical="center" wrapText="1"/>
    </xf>
    <xf numFmtId="0" fontId="45" fillId="6" borderId="16" xfId="0" applyFont="1" applyFill="1" applyBorder="1" applyAlignment="1">
      <alignment horizontal="center" vertical="center" wrapText="1"/>
    </xf>
    <xf numFmtId="0" fontId="2" fillId="3" borderId="0" xfId="2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left" vertical="center"/>
    </xf>
    <xf numFmtId="0" fontId="424" fillId="6" borderId="0" xfId="10" applyFont="1" applyFill="1" applyAlignment="1" applyProtection="1">
      <alignment horizontal="center" vertical="center"/>
      <protection locked="0"/>
    </xf>
    <xf numFmtId="0" fontId="10" fillId="6" borderId="0" xfId="0" applyFont="1" applyFill="1" applyAlignment="1">
      <alignment vertical="center"/>
    </xf>
    <xf numFmtId="0" fontId="10" fillId="6" borderId="15" xfId="0" applyFont="1" applyFill="1" applyBorder="1" applyAlignment="1">
      <alignment vertical="center"/>
    </xf>
    <xf numFmtId="224" fontId="115" fillId="6" borderId="16" xfId="5" applyNumberFormat="1" applyFont="1" applyFill="1" applyBorder="1" applyAlignment="1">
      <alignment horizontal="center" vertical="center" wrapText="1"/>
    </xf>
    <xf numFmtId="0" fontId="348" fillId="191" borderId="0" xfId="20" applyFont="1" applyFill="1" applyAlignment="1">
      <alignment horizontal="center" vertical="center"/>
    </xf>
    <xf numFmtId="0" fontId="37" fillId="6" borderId="0" xfId="3" applyFont="1" applyFill="1" applyAlignment="1">
      <alignment horizontal="center" vertical="center"/>
    </xf>
    <xf numFmtId="0" fontId="38" fillId="6" borderId="0" xfId="0" applyFont="1" applyFill="1" applyAlignment="1">
      <alignment horizontal="right" vertical="center"/>
    </xf>
    <xf numFmtId="0" fontId="424" fillId="6" borderId="0" xfId="0" applyFont="1" applyFill="1" applyAlignment="1">
      <alignment horizontal="right" vertical="center"/>
    </xf>
    <xf numFmtId="0" fontId="10" fillId="6" borderId="15" xfId="0" applyFont="1" applyFill="1" applyBorder="1" applyAlignment="1">
      <alignment vertical="center" wrapText="1"/>
    </xf>
    <xf numFmtId="0" fontId="426" fillId="117" borderId="0" xfId="20" applyFont="1" applyFill="1" applyAlignment="1">
      <alignment horizontal="center" vertical="center"/>
    </xf>
    <xf numFmtId="0" fontId="21" fillId="6" borderId="0" xfId="2" applyFont="1" applyFill="1" applyAlignment="1" applyProtection="1">
      <alignment horizontal="center" vertical="center"/>
      <protection locked="0"/>
    </xf>
    <xf numFmtId="0" fontId="340" fillId="111" borderId="0" xfId="20" applyFont="1" applyFill="1" applyAlignment="1">
      <alignment horizontal="right" vertical="center"/>
    </xf>
    <xf numFmtId="224" fontId="427" fillId="113" borderId="0" xfId="20" applyNumberFormat="1" applyFont="1" applyFill="1" applyAlignment="1">
      <alignment horizontal="left" vertical="center"/>
    </xf>
    <xf numFmtId="0" fontId="79" fillId="112" borderId="0" xfId="0" applyFont="1" applyFill="1" applyAlignment="1">
      <alignment horizontal="left" vertical="center"/>
    </xf>
    <xf numFmtId="0" fontId="340" fillId="192" borderId="0" xfId="20" applyFont="1" applyFill="1" applyAlignment="1">
      <alignment horizontal="right" vertical="center"/>
    </xf>
    <xf numFmtId="0" fontId="50" fillId="193" borderId="15" xfId="0" applyFont="1" applyFill="1" applyBorder="1" applyAlignment="1">
      <alignment horizontal="right" vertical="center"/>
    </xf>
    <xf numFmtId="0" fontId="50" fillId="193" borderId="0" xfId="0" applyFont="1" applyFill="1" applyAlignment="1">
      <alignment horizontal="left" vertical="center"/>
    </xf>
    <xf numFmtId="0" fontId="50" fillId="193" borderId="0" xfId="0" applyFont="1" applyFill="1" applyAlignment="1">
      <alignment horizontal="right" vertical="center"/>
    </xf>
    <xf numFmtId="0" fontId="50" fillId="193" borderId="0" xfId="5" applyFont="1" applyFill="1" applyAlignment="1">
      <alignment horizontal="left" vertical="center"/>
    </xf>
    <xf numFmtId="0" fontId="21" fillId="6" borderId="108" xfId="2" applyFont="1" applyFill="1" applyBorder="1" applyAlignment="1" applyProtection="1">
      <alignment horizontal="center" vertical="center"/>
      <protection locked="0"/>
    </xf>
    <xf numFmtId="0" fontId="340" fillId="192" borderId="108" xfId="20" applyFont="1" applyFill="1" applyBorder="1" applyAlignment="1">
      <alignment horizontal="right" vertical="center"/>
    </xf>
    <xf numFmtId="0" fontId="50" fillId="193" borderId="108" xfId="5" applyFont="1" applyFill="1" applyBorder="1" applyAlignment="1">
      <alignment horizontal="left" vertical="center"/>
    </xf>
    <xf numFmtId="0" fontId="50" fillId="193" borderId="108" xfId="0" applyFont="1" applyFill="1" applyBorder="1" applyAlignment="1">
      <alignment horizontal="right" vertical="center"/>
    </xf>
    <xf numFmtId="0" fontId="11" fillId="30" borderId="305" xfId="2" applyFont="1" applyFill="1" applyBorder="1" applyAlignment="1">
      <alignment horizontal="center" vertical="center"/>
    </xf>
    <xf numFmtId="0" fontId="11" fillId="30" borderId="29" xfId="2" applyFont="1" applyFill="1" applyBorder="1" applyAlignment="1">
      <alignment horizontal="center" vertical="center"/>
    </xf>
    <xf numFmtId="0" fontId="11" fillId="30" borderId="30" xfId="2" applyFont="1" applyFill="1" applyBorder="1" applyAlignment="1">
      <alignment horizontal="center" vertical="center"/>
    </xf>
    <xf numFmtId="0" fontId="22" fillId="6" borderId="5" xfId="2" applyFont="1" applyFill="1" applyBorder="1" applyAlignment="1" applyProtection="1">
      <alignment horizontal="center" vertical="center"/>
      <protection hidden="1"/>
    </xf>
    <xf numFmtId="0" fontId="22" fillId="6" borderId="3" xfId="2" applyFont="1" applyFill="1" applyBorder="1" applyAlignment="1" applyProtection="1">
      <alignment horizontal="center" vertical="center"/>
      <protection hidden="1"/>
    </xf>
    <xf numFmtId="0" fontId="22" fillId="6" borderId="6" xfId="2" applyFont="1" applyFill="1" applyBorder="1" applyAlignment="1" applyProtection="1">
      <alignment horizontal="center" vertical="center"/>
      <protection hidden="1"/>
    </xf>
    <xf numFmtId="0" fontId="50" fillId="193" borderId="176" xfId="0" applyFont="1" applyFill="1" applyBorder="1" applyAlignment="1">
      <alignment horizontal="right" vertical="center"/>
    </xf>
    <xf numFmtId="0" fontId="22" fillId="4" borderId="0" xfId="7" applyFont="1" applyFill="1" applyAlignment="1">
      <alignment horizontal="center" vertical="center"/>
    </xf>
    <xf numFmtId="0" fontId="22" fillId="4" borderId="0" xfId="13" applyFont="1" applyFill="1" applyAlignment="1">
      <alignment horizontal="left" vertical="center"/>
    </xf>
    <xf numFmtId="0" fontId="22" fillId="6" borderId="2" xfId="11" applyFont="1" applyFill="1" applyBorder="1" applyAlignment="1">
      <alignment horizontal="center" vertical="center"/>
    </xf>
    <xf numFmtId="0" fontId="22" fillId="6" borderId="0" xfId="11" applyFont="1" applyFill="1" applyAlignment="1">
      <alignment horizontal="center" vertical="center"/>
    </xf>
    <xf numFmtId="0" fontId="22" fillId="6" borderId="10" xfId="11" applyFont="1" applyFill="1" applyBorder="1" applyAlignment="1">
      <alignment horizontal="center" vertical="center"/>
    </xf>
    <xf numFmtId="0" fontId="76" fillId="0" borderId="0" xfId="0" applyFont="1" applyAlignment="1">
      <alignment horizontal="left" vertical="center"/>
    </xf>
    <xf numFmtId="0" fontId="0" fillId="0" borderId="308" xfId="0" applyBorder="1"/>
    <xf numFmtId="0" fontId="29" fillId="4" borderId="16" xfId="0" applyFont="1" applyFill="1" applyBorder="1" applyAlignment="1">
      <alignment horizontal="center" vertical="center"/>
    </xf>
    <xf numFmtId="187" fontId="30" fillId="14" borderId="15" xfId="2" applyNumberFormat="1" applyFont="1" applyFill="1" applyBorder="1" applyAlignment="1" applyProtection="1">
      <alignment horizontal="center" vertical="center"/>
      <protection hidden="1"/>
    </xf>
    <xf numFmtId="0" fontId="28" fillId="3" borderId="16" xfId="3" applyFont="1" applyFill="1" applyBorder="1" applyAlignment="1">
      <alignment horizontal="center" vertical="center"/>
    </xf>
    <xf numFmtId="0" fontId="28" fillId="3" borderId="0" xfId="3" applyFont="1" applyFill="1" applyAlignment="1">
      <alignment horizontal="center" vertical="center"/>
    </xf>
    <xf numFmtId="165" fontId="142" fillId="104" borderId="15" xfId="2" applyNumberFormat="1" applyFont="1" applyFill="1" applyBorder="1" applyAlignment="1">
      <alignment horizontal="center" vertical="center"/>
    </xf>
    <xf numFmtId="225" fontId="64" fillId="31" borderId="309" xfId="2" applyNumberFormat="1" applyFont="1" applyFill="1" applyBorder="1" applyAlignment="1">
      <alignment horizontal="center" vertical="center"/>
    </xf>
    <xf numFmtId="225" fontId="22" fillId="4" borderId="310" xfId="2" applyNumberFormat="1" applyFont="1" applyFill="1" applyBorder="1" applyAlignment="1">
      <alignment horizontal="center" vertical="center"/>
    </xf>
    <xf numFmtId="225" fontId="64" fillId="31" borderId="310" xfId="2" applyNumberFormat="1" applyFont="1" applyFill="1" applyBorder="1" applyAlignment="1">
      <alignment horizontal="center" vertical="center"/>
    </xf>
    <xf numFmtId="165" fontId="64" fillId="31" borderId="99" xfId="2" applyNumberFormat="1" applyFont="1" applyFill="1" applyBorder="1" applyAlignment="1">
      <alignment horizontal="center" vertical="center"/>
    </xf>
    <xf numFmtId="169" fontId="64" fillId="33" borderId="311" xfId="2" applyNumberFormat="1" applyFont="1" applyFill="1" applyBorder="1" applyAlignment="1">
      <alignment horizontal="center" vertical="center"/>
    </xf>
    <xf numFmtId="180" fontId="118" fillId="20" borderId="312" xfId="2" applyNumberFormat="1" applyFont="1" applyFill="1" applyBorder="1" applyAlignment="1">
      <alignment horizontal="center" vertical="center"/>
    </xf>
    <xf numFmtId="177" fontId="35" fillId="135" borderId="313" xfId="2" applyNumberFormat="1" applyFont="1" applyFill="1" applyBorder="1" applyAlignment="1">
      <alignment horizontal="center" vertical="center"/>
    </xf>
    <xf numFmtId="165" fontId="22" fillId="4" borderId="314" xfId="2" applyNumberFormat="1" applyFont="1" applyFill="1" applyBorder="1" applyAlignment="1">
      <alignment horizontal="center" vertical="center"/>
    </xf>
    <xf numFmtId="165" fontId="15" fillId="4" borderId="310" xfId="2" applyNumberFormat="1" applyFont="1" applyFill="1" applyBorder="1" applyAlignment="1">
      <alignment horizontal="center" vertical="center"/>
    </xf>
    <xf numFmtId="169" fontId="22" fillId="194" borderId="315" xfId="2" applyNumberFormat="1" applyFont="1" applyFill="1" applyBorder="1" applyAlignment="1">
      <alignment horizontal="center" vertical="center"/>
    </xf>
    <xf numFmtId="0" fontId="22" fillId="194" borderId="310" xfId="2" applyFont="1" applyFill="1" applyBorder="1" applyAlignment="1">
      <alignment horizontal="left" vertical="center"/>
    </xf>
    <xf numFmtId="180" fontId="118" fillId="20" borderId="310" xfId="2" applyNumberFormat="1" applyFont="1" applyFill="1" applyBorder="1" applyAlignment="1">
      <alignment horizontal="center" vertical="center"/>
    </xf>
    <xf numFmtId="165" fontId="22" fillId="4" borderId="310" xfId="2" applyNumberFormat="1" applyFont="1" applyFill="1" applyBorder="1" applyAlignment="1">
      <alignment horizontal="center" vertical="center"/>
    </xf>
    <xf numFmtId="177" fontId="35" fillId="135" borderId="316" xfId="2" applyNumberFormat="1" applyFont="1" applyFill="1" applyBorder="1" applyAlignment="1">
      <alignment horizontal="center" vertical="center"/>
    </xf>
    <xf numFmtId="165" fontId="64" fillId="31" borderId="314" xfId="2" applyNumberFormat="1" applyFont="1" applyFill="1" applyBorder="1" applyAlignment="1">
      <alignment horizontal="center" vertical="center"/>
    </xf>
    <xf numFmtId="165" fontId="70" fillId="31" borderId="310" xfId="2" applyNumberFormat="1" applyFont="1" applyFill="1" applyBorder="1" applyAlignment="1">
      <alignment horizontal="center" vertical="center"/>
    </xf>
    <xf numFmtId="169" fontId="64" fillId="33" borderId="315" xfId="2" applyNumberFormat="1" applyFont="1" applyFill="1" applyBorder="1" applyAlignment="1">
      <alignment horizontal="center" vertical="center"/>
    </xf>
    <xf numFmtId="0" fontId="64" fillId="33" borderId="310" xfId="2" applyFont="1" applyFill="1" applyBorder="1" applyAlignment="1">
      <alignment horizontal="left" vertical="center"/>
    </xf>
    <xf numFmtId="165" fontId="64" fillId="31" borderId="310" xfId="2" applyNumberFormat="1" applyFont="1" applyFill="1" applyBorder="1" applyAlignment="1">
      <alignment horizontal="center" vertical="center"/>
    </xf>
    <xf numFmtId="1" fontId="23" fillId="58" borderId="317" xfId="2" applyNumberFormat="1" applyFont="1" applyFill="1" applyBorder="1" applyAlignment="1">
      <alignment horizontal="center" vertical="center"/>
    </xf>
    <xf numFmtId="1" fontId="22" fillId="18" borderId="11" xfId="2" applyNumberFormat="1" applyFont="1" applyFill="1" applyBorder="1" applyAlignment="1">
      <alignment vertical="center"/>
    </xf>
    <xf numFmtId="1" fontId="23" fillId="58" borderId="318" xfId="2" applyNumberFormat="1" applyFont="1" applyFill="1" applyBorder="1" applyAlignment="1">
      <alignment horizontal="center" vertical="center"/>
    </xf>
    <xf numFmtId="1" fontId="22" fillId="18" borderId="15" xfId="2" applyNumberFormat="1" applyFont="1" applyFill="1" applyBorder="1" applyAlignment="1">
      <alignment vertical="center"/>
    </xf>
    <xf numFmtId="167" fontId="48" fillId="14" borderId="15" xfId="2" applyNumberFormat="1" applyFont="1" applyFill="1" applyBorder="1" applyAlignment="1" applyProtection="1">
      <alignment horizontal="center" vertical="center"/>
      <protection hidden="1"/>
    </xf>
    <xf numFmtId="187" fontId="48" fillId="14" borderId="15" xfId="2" applyNumberFormat="1" applyFont="1" applyFill="1" applyBorder="1" applyAlignment="1" applyProtection="1">
      <alignment horizontal="center" vertical="center"/>
      <protection hidden="1"/>
    </xf>
    <xf numFmtId="1" fontId="52" fillId="35" borderId="168" xfId="2" applyNumberFormat="1" applyFont="1" applyFill="1" applyBorder="1" applyAlignment="1" applyProtection="1">
      <alignment horizontal="left" vertical="center"/>
      <protection hidden="1"/>
    </xf>
    <xf numFmtId="190" fontId="48" fillId="14" borderId="15" xfId="2" applyNumberFormat="1" applyFont="1" applyFill="1" applyBorder="1" applyAlignment="1" applyProtection="1">
      <alignment horizontal="center" vertical="center"/>
      <protection hidden="1"/>
    </xf>
    <xf numFmtId="0" fontId="355" fillId="20" borderId="168" xfId="2" applyFont="1" applyFill="1" applyBorder="1" applyAlignment="1">
      <alignment horizontal="left" vertical="center"/>
    </xf>
    <xf numFmtId="192" fontId="48" fillId="14" borderId="15" xfId="2" applyNumberFormat="1" applyFont="1" applyFill="1" applyBorder="1" applyAlignment="1" applyProtection="1">
      <alignment horizontal="center" vertical="center"/>
      <protection hidden="1"/>
    </xf>
    <xf numFmtId="0" fontId="119" fillId="20" borderId="168" xfId="2" applyFont="1" applyFill="1" applyBorder="1" applyAlignment="1">
      <alignment horizontal="left" vertical="center"/>
    </xf>
    <xf numFmtId="194" fontId="48" fillId="14" borderId="15" xfId="2" applyNumberFormat="1" applyFont="1" applyFill="1" applyBorder="1" applyAlignment="1" applyProtection="1">
      <alignment horizontal="center" vertical="center"/>
      <protection hidden="1"/>
    </xf>
    <xf numFmtId="1" fontId="120" fillId="61" borderId="168" xfId="2" applyNumberFormat="1" applyFont="1" applyFill="1" applyBorder="1" applyAlignment="1" applyProtection="1">
      <alignment horizontal="left" vertical="center"/>
      <protection hidden="1"/>
    </xf>
    <xf numFmtId="0" fontId="52" fillId="20" borderId="168" xfId="2" applyFont="1" applyFill="1" applyBorder="1" applyAlignment="1">
      <alignment horizontal="left" vertical="center"/>
    </xf>
    <xf numFmtId="0" fontId="52" fillId="20" borderId="319" xfId="2" applyFont="1" applyFill="1" applyBorder="1" applyAlignment="1">
      <alignment horizontal="left" vertical="center"/>
    </xf>
    <xf numFmtId="191" fontId="32" fillId="6" borderId="3" xfId="0" applyNumberFormat="1" applyFont="1" applyFill="1" applyBorder="1" applyAlignment="1">
      <alignment horizontal="center" vertical="center"/>
    </xf>
    <xf numFmtId="192" fontId="48" fillId="14" borderId="6" xfId="2" applyNumberFormat="1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Alignment="1">
      <alignment horizontal="left" vertical="center"/>
    </xf>
    <xf numFmtId="0" fontId="3" fillId="9" borderId="0" xfId="0" applyFont="1" applyFill="1" applyAlignment="1">
      <alignment horizontal="center"/>
    </xf>
    <xf numFmtId="227" fontId="11" fillId="66" borderId="320" xfId="8" applyNumberFormat="1" applyFont="1" applyFill="1" applyBorder="1" applyAlignment="1">
      <alignment horizontal="center" vertical="center"/>
    </xf>
    <xf numFmtId="227" fontId="11" fillId="66" borderId="321" xfId="8" applyNumberFormat="1" applyFont="1" applyFill="1" applyBorder="1" applyAlignment="1">
      <alignment horizontal="center" vertical="center"/>
    </xf>
    <xf numFmtId="227" fontId="37" fillId="66" borderId="321" xfId="8" applyNumberFormat="1" applyFont="1" applyFill="1" applyBorder="1" applyAlignment="1">
      <alignment horizontal="center" vertical="center"/>
    </xf>
    <xf numFmtId="227" fontId="37" fillId="66" borderId="322" xfId="8" applyNumberFormat="1" applyFont="1" applyFill="1" applyBorder="1" applyAlignment="1">
      <alignment horizontal="center" vertical="center"/>
    </xf>
    <xf numFmtId="0" fontId="37" fillId="66" borderId="325" xfId="8" applyFont="1" applyFill="1" applyBorder="1" applyAlignment="1">
      <alignment horizontal="left" vertical="center"/>
    </xf>
    <xf numFmtId="0" fontId="14" fillId="66" borderId="0" xfId="0" applyFont="1" applyFill="1" applyAlignment="1">
      <alignment horizontal="center" vertical="center"/>
    </xf>
    <xf numFmtId="0" fontId="22" fillId="66" borderId="0" xfId="0" applyFont="1" applyFill="1"/>
    <xf numFmtId="0" fontId="288" fillId="3" borderId="0" xfId="2" applyFont="1" applyFill="1" applyAlignment="1">
      <alignment horizontal="center" vertical="center"/>
    </xf>
    <xf numFmtId="0" fontId="3" fillId="9" borderId="0" xfId="0" applyFont="1" applyFill="1" applyAlignment="1">
      <alignment horizontal="centerContinuous" vertical="center"/>
    </xf>
    <xf numFmtId="0" fontId="3" fillId="10" borderId="327" xfId="11" applyFont="1" applyFill="1" applyBorder="1" applyAlignment="1">
      <alignment horizontal="right" vertical="center"/>
    </xf>
    <xf numFmtId="0" fontId="3" fillId="9" borderId="0" xfId="0" applyFont="1" applyFill="1" applyAlignment="1">
      <alignment horizontal="center" vertical="center"/>
    </xf>
    <xf numFmtId="0" fontId="14" fillId="66" borderId="0" xfId="0" applyFont="1" applyFill="1" applyAlignment="1">
      <alignment horizontal="left" vertical="center"/>
    </xf>
    <xf numFmtId="0" fontId="302" fillId="36" borderId="16" xfId="0" applyFont="1" applyFill="1" applyBorder="1" applyAlignment="1">
      <alignment horizontal="center" vertical="center"/>
    </xf>
    <xf numFmtId="0" fontId="22" fillId="66" borderId="0" xfId="0" applyFont="1" applyFill="1" applyAlignment="1">
      <alignment horizontal="right" vertical="center"/>
    </xf>
    <xf numFmtId="0" fontId="37" fillId="66" borderId="328" xfId="8" applyFont="1" applyFill="1" applyBorder="1" applyAlignment="1">
      <alignment vertical="center"/>
    </xf>
    <xf numFmtId="0" fontId="37" fillId="66" borderId="330" xfId="8" applyFont="1" applyFill="1" applyBorder="1" applyAlignment="1">
      <alignment horizontal="left" vertical="center"/>
    </xf>
    <xf numFmtId="0" fontId="37" fillId="66" borderId="331" xfId="8" applyFont="1" applyFill="1" applyBorder="1" applyAlignment="1">
      <alignment horizontal="left" vertical="center"/>
    </xf>
    <xf numFmtId="0" fontId="14" fillId="4" borderId="0" xfId="2" applyFont="1" applyFill="1" applyAlignment="1">
      <alignment horizontal="center" vertical="center"/>
    </xf>
    <xf numFmtId="0" fontId="11" fillId="195" borderId="163" xfId="5" applyFont="1" applyFill="1" applyBorder="1" applyAlignment="1">
      <alignment horizontal="center" vertical="center"/>
    </xf>
    <xf numFmtId="0" fontId="31" fillId="6" borderId="0" xfId="11" applyFont="1" applyFill="1" applyAlignment="1">
      <alignment horizontal="center" vertical="center"/>
    </xf>
    <xf numFmtId="0" fontId="23" fillId="6" borderId="0" xfId="37" applyFont="1" applyFill="1" applyAlignment="1">
      <alignment horizontal="left" vertical="center"/>
    </xf>
    <xf numFmtId="0" fontId="17" fillId="6" borderId="0" xfId="2" applyFont="1" applyFill="1" applyAlignment="1" applyProtection="1">
      <alignment vertical="center"/>
      <protection locked="0"/>
    </xf>
    <xf numFmtId="0" fontId="319" fillId="6" borderId="0" xfId="37" applyFont="1" applyFill="1" applyAlignment="1">
      <alignment horizontal="left" vertical="center"/>
    </xf>
    <xf numFmtId="0" fontId="11" fillId="6" borderId="0" xfId="2" applyFont="1" applyFill="1" applyAlignment="1" applyProtection="1">
      <alignment vertical="center"/>
      <protection locked="0"/>
    </xf>
    <xf numFmtId="0" fontId="11" fillId="6" borderId="0" xfId="2" applyFont="1" applyFill="1" applyAlignment="1" applyProtection="1">
      <alignment horizontal="center" vertical="center"/>
      <protection locked="0"/>
    </xf>
    <xf numFmtId="0" fontId="31" fillId="4" borderId="0" xfId="11" applyFont="1" applyFill="1" applyAlignment="1">
      <alignment horizontal="center" vertical="center"/>
    </xf>
    <xf numFmtId="0" fontId="31" fillId="134" borderId="0" xfId="11" applyFont="1" applyFill="1" applyAlignment="1">
      <alignment horizontal="center" vertical="center"/>
    </xf>
    <xf numFmtId="0" fontId="25" fillId="133" borderId="95" xfId="5" applyFont="1" applyFill="1" applyBorder="1" applyAlignment="1">
      <alignment horizontal="center" vertical="center"/>
    </xf>
    <xf numFmtId="0" fontId="12" fillId="29" borderId="0" xfId="0" applyFont="1" applyFill="1" applyAlignment="1">
      <alignment horizontal="center" vertical="center"/>
    </xf>
    <xf numFmtId="165" fontId="18" fillId="4" borderId="332" xfId="10" applyNumberFormat="1" applyFont="1" applyFill="1" applyBorder="1" applyAlignment="1">
      <alignment vertical="center"/>
    </xf>
    <xf numFmtId="0" fontId="22" fillId="4" borderId="0" xfId="2" applyFont="1" applyFill="1" applyAlignment="1">
      <alignment vertical="center"/>
    </xf>
    <xf numFmtId="0" fontId="75" fillId="4" borderId="0" xfId="1" applyFont="1" applyFill="1" applyAlignment="1">
      <alignment vertical="center"/>
    </xf>
    <xf numFmtId="0" fontId="212" fillId="4" borderId="0" xfId="2" applyFont="1" applyFill="1" applyAlignment="1" applyProtection="1">
      <alignment horizontal="center" vertical="center"/>
      <protection locked="0"/>
    </xf>
    <xf numFmtId="0" fontId="212" fillId="4" borderId="0" xfId="2" applyFont="1" applyFill="1" applyAlignment="1" applyProtection="1">
      <alignment vertical="center"/>
      <protection locked="0"/>
    </xf>
    <xf numFmtId="0" fontId="36" fillId="4" borderId="0" xfId="2" applyFont="1" applyFill="1" applyAlignment="1" applyProtection="1">
      <alignment vertical="center"/>
      <protection locked="0"/>
    </xf>
    <xf numFmtId="0" fontId="12" fillId="4" borderId="0" xfId="2" applyFont="1" applyFill="1" applyAlignment="1" applyProtection="1">
      <alignment vertical="center"/>
      <protection locked="0"/>
    </xf>
    <xf numFmtId="0" fontId="27" fillId="3" borderId="0" xfId="37" applyFont="1" applyFill="1" applyAlignment="1">
      <alignment horizontal="centerContinuous" vertical="center"/>
    </xf>
    <xf numFmtId="0" fontId="288" fillId="3" borderId="0" xfId="37" applyFont="1" applyFill="1" applyAlignment="1">
      <alignment horizontal="centerContinuous" vertical="center"/>
    </xf>
    <xf numFmtId="0" fontId="28" fillId="3" borderId="0" xfId="2" applyFont="1" applyFill="1" applyAlignment="1" applyProtection="1">
      <alignment horizontal="centerContinuous" vertical="center"/>
      <protection hidden="1"/>
    </xf>
    <xf numFmtId="0" fontId="0" fillId="4" borderId="0" xfId="0" applyFill="1" applyAlignment="1">
      <alignment horizontal="right" vertical="center"/>
    </xf>
    <xf numFmtId="0" fontId="22" fillId="4" borderId="0" xfId="37" applyFont="1" applyFill="1" applyAlignment="1">
      <alignment horizontal="center" vertical="center"/>
    </xf>
    <xf numFmtId="0" fontId="40" fillId="16" borderId="334" xfId="4" applyFont="1" applyFill="1" applyBorder="1" applyAlignment="1">
      <alignment horizontal="center" vertical="center"/>
    </xf>
    <xf numFmtId="0" fontId="52" fillId="20" borderId="335" xfId="2" applyFont="1" applyFill="1" applyBorder="1" applyAlignment="1">
      <alignment horizontal="center" vertical="center"/>
    </xf>
    <xf numFmtId="0" fontId="40" fillId="16" borderId="264" xfId="4" applyFont="1" applyFill="1" applyBorder="1" applyAlignment="1">
      <alignment horizontal="center" vertical="center"/>
    </xf>
    <xf numFmtId="0" fontId="40" fillId="16" borderId="333" xfId="4" applyFont="1" applyFill="1" applyBorder="1" applyAlignment="1">
      <alignment horizontal="centerContinuous" vertical="center"/>
    </xf>
    <xf numFmtId="0" fontId="40" fillId="16" borderId="1" xfId="4" applyFont="1" applyFill="1" applyBorder="1" applyAlignment="1">
      <alignment horizontal="centerContinuous" vertical="center"/>
    </xf>
    <xf numFmtId="0" fontId="1" fillId="4" borderId="160" xfId="5" applyFill="1" applyBorder="1" applyAlignment="1">
      <alignment vertical="center"/>
    </xf>
    <xf numFmtId="0" fontId="121" fillId="3" borderId="160" xfId="3" applyFont="1" applyFill="1" applyBorder="1" applyAlignment="1">
      <alignment horizontal="center" vertical="center"/>
    </xf>
    <xf numFmtId="0" fontId="3" fillId="10" borderId="336" xfId="11" applyFont="1" applyFill="1" applyBorder="1" applyAlignment="1">
      <alignment horizontal="right" vertical="center"/>
    </xf>
    <xf numFmtId="0" fontId="3" fillId="10" borderId="337" xfId="11" applyFont="1" applyFill="1" applyBorder="1" applyAlignment="1">
      <alignment horizontal="right" vertical="center"/>
    </xf>
    <xf numFmtId="0" fontId="0" fillId="4" borderId="10" xfId="0" applyFill="1" applyBorder="1" applyAlignment="1">
      <alignment horizontal="center" vertical="center"/>
    </xf>
    <xf numFmtId="0" fontId="22" fillId="4" borderId="10" xfId="0" applyFont="1" applyFill="1" applyBorder="1"/>
    <xf numFmtId="0" fontId="23" fillId="4" borderId="0" xfId="5" applyFont="1" applyFill="1" applyAlignment="1">
      <alignment horizontal="left" vertical="center"/>
    </xf>
    <xf numFmtId="0" fontId="26" fillId="36" borderId="0" xfId="5" applyFont="1" applyFill="1" applyAlignment="1">
      <alignment horizontal="center" vertical="center"/>
    </xf>
    <xf numFmtId="227" fontId="37" fillId="66" borderId="321" xfId="8" applyNumberFormat="1" applyFont="1" applyFill="1" applyBorder="1" applyAlignment="1">
      <alignment horizontal="left" vertical="center"/>
    </xf>
    <xf numFmtId="0" fontId="212" fillId="4" borderId="0" xfId="2" applyFont="1" applyFill="1" applyAlignment="1" applyProtection="1">
      <alignment horizontal="right" vertical="center"/>
      <protection locked="0"/>
    </xf>
    <xf numFmtId="164" fontId="15" fillId="4" borderId="0" xfId="2" applyNumberFormat="1" applyFont="1" applyFill="1" applyAlignment="1" applyProtection="1">
      <alignment horizontal="right" vertical="center"/>
      <protection hidden="1"/>
    </xf>
    <xf numFmtId="0" fontId="22" fillId="4" borderId="0" xfId="0" applyFont="1" applyFill="1" applyAlignment="1">
      <alignment horizontal="center" vertical="center"/>
    </xf>
    <xf numFmtId="0" fontId="3" fillId="10" borderId="336" xfId="11" applyFont="1" applyFill="1" applyBorder="1" applyAlignment="1">
      <alignment horizontal="left" vertical="center"/>
    </xf>
    <xf numFmtId="0" fontId="3" fillId="9" borderId="10" xfId="0" applyFont="1" applyFill="1" applyBorder="1" applyAlignment="1">
      <alignment horizontal="left" vertical="center"/>
    </xf>
    <xf numFmtId="2" fontId="142" fillId="16" borderId="16" xfId="2" applyNumberFormat="1" applyFont="1" applyFill="1" applyBorder="1" applyAlignment="1">
      <alignment horizontal="center" vertical="center"/>
    </xf>
    <xf numFmtId="0" fontId="12" fillId="4" borderId="2" xfId="2" applyFont="1" applyFill="1" applyBorder="1" applyAlignment="1" applyProtection="1">
      <alignment horizontal="center" vertical="center"/>
      <protection hidden="1"/>
    </xf>
    <xf numFmtId="0" fontId="1" fillId="0" borderId="0" xfId="39"/>
    <xf numFmtId="0" fontId="428" fillId="4" borderId="0" xfId="0" applyFont="1" applyFill="1" applyAlignment="1">
      <alignment vertical="center"/>
    </xf>
    <xf numFmtId="0" fontId="280" fillId="4" borderId="0" xfId="0" applyFont="1" applyFill="1" applyAlignment="1">
      <alignment vertical="center"/>
    </xf>
    <xf numFmtId="0" fontId="429" fillId="4" borderId="0" xfId="0" applyFont="1" applyFill="1" applyAlignment="1">
      <alignment vertical="center"/>
    </xf>
    <xf numFmtId="0" fontId="430" fillId="4" borderId="0" xfId="0" applyFont="1" applyFill="1" applyAlignment="1">
      <alignment vertical="center"/>
    </xf>
    <xf numFmtId="0" fontId="431" fillId="4" borderId="0" xfId="0" applyFont="1" applyFill="1" applyAlignment="1">
      <alignment vertical="center"/>
    </xf>
    <xf numFmtId="0" fontId="432" fillId="4" borderId="0" xfId="0" applyFont="1" applyFill="1" applyAlignment="1">
      <alignment vertical="center"/>
    </xf>
    <xf numFmtId="0" fontId="433" fillId="4" borderId="0" xfId="0" applyFont="1" applyFill="1" applyAlignment="1">
      <alignment vertical="center"/>
    </xf>
    <xf numFmtId="0" fontId="434" fillId="4" borderId="0" xfId="0" applyFont="1" applyFill="1" applyAlignment="1">
      <alignment vertical="center"/>
    </xf>
    <xf numFmtId="0" fontId="12" fillId="4" borderId="2" xfId="2" applyFont="1" applyFill="1" applyBorder="1" applyAlignment="1" applyProtection="1">
      <alignment vertical="center"/>
      <protection hidden="1"/>
    </xf>
    <xf numFmtId="0" fontId="3" fillId="10" borderId="0" xfId="0" applyFont="1" applyFill="1" applyAlignment="1">
      <alignment horizontal="left" vertical="center"/>
    </xf>
    <xf numFmtId="0" fontId="116" fillId="6" borderId="0" xfId="0" applyFont="1" applyFill="1" applyAlignment="1">
      <alignment horizontal="centerContinuous" vertical="center"/>
    </xf>
    <xf numFmtId="0" fontId="30" fillId="4" borderId="0" xfId="0" applyFont="1" applyFill="1" applyAlignment="1">
      <alignment horizontal="left" vertical="center"/>
    </xf>
    <xf numFmtId="1" fontId="25" fillId="4" borderId="0" xfId="2" applyNumberFormat="1" applyFont="1" applyFill="1" applyAlignment="1" applyProtection="1">
      <alignment horizontal="center" vertical="center"/>
      <protection hidden="1"/>
    </xf>
    <xf numFmtId="167" fontId="48" fillId="14" borderId="0" xfId="2" applyNumberFormat="1" applyFont="1" applyFill="1" applyAlignment="1" applyProtection="1">
      <alignment horizontal="center" vertical="center"/>
      <protection hidden="1"/>
    </xf>
    <xf numFmtId="184" fontId="436" fillId="4" borderId="71" xfId="2" applyNumberFormat="1" applyFont="1" applyFill="1" applyBorder="1" applyAlignment="1">
      <alignment horizontal="center" vertical="center"/>
    </xf>
    <xf numFmtId="1" fontId="30" fillId="4" borderId="0" xfId="2" applyNumberFormat="1" applyFont="1" applyFill="1" applyAlignment="1">
      <alignment horizontal="center" vertical="center"/>
    </xf>
    <xf numFmtId="0" fontId="23" fillId="4" borderId="15" xfId="2" applyFont="1" applyFill="1" applyBorder="1" applyAlignment="1">
      <alignment horizontal="left" vertical="center"/>
    </xf>
    <xf numFmtId="0" fontId="15" fillId="22" borderId="0" xfId="3" applyFont="1" applyFill="1" applyAlignment="1">
      <alignment horizontal="center" vertical="center"/>
    </xf>
    <xf numFmtId="0" fontId="15" fillId="19" borderId="0" xfId="3" applyFont="1" applyFill="1" applyAlignment="1">
      <alignment horizontal="center" vertical="center"/>
    </xf>
    <xf numFmtId="0" fontId="44" fillId="4" borderId="15" xfId="2" applyFont="1" applyFill="1" applyBorder="1" applyAlignment="1" applyProtection="1">
      <alignment vertical="center"/>
      <protection hidden="1"/>
    </xf>
    <xf numFmtId="0" fontId="53" fillId="23" borderId="338" xfId="0" applyFont="1" applyFill="1" applyBorder="1" applyAlignment="1">
      <alignment horizontal="left" vertical="center"/>
    </xf>
    <xf numFmtId="187" fontId="48" fillId="14" borderId="0" xfId="2" applyNumberFormat="1" applyFont="1" applyFill="1" applyAlignment="1" applyProtection="1">
      <alignment horizontal="center" vertical="center"/>
      <protection hidden="1"/>
    </xf>
    <xf numFmtId="181" fontId="14" fillId="196" borderId="29" xfId="2" applyNumberFormat="1" applyFont="1" applyFill="1" applyBorder="1" applyAlignment="1">
      <alignment horizontal="center" vertical="center"/>
    </xf>
    <xf numFmtId="181" fontId="14" fillId="197" borderId="340" xfId="2" applyNumberFormat="1" applyFont="1" applyFill="1" applyBorder="1" applyAlignment="1">
      <alignment horizontal="center" vertical="center"/>
    </xf>
    <xf numFmtId="171" fontId="68" fillId="4" borderId="17" xfId="2" applyNumberFormat="1" applyFont="1" applyFill="1" applyBorder="1" applyAlignment="1">
      <alignment horizontal="left" vertical="center"/>
    </xf>
    <xf numFmtId="171" fontId="68" fillId="4" borderId="342" xfId="2" applyNumberFormat="1" applyFont="1" applyFill="1" applyBorder="1" applyAlignment="1">
      <alignment horizontal="left" vertical="center"/>
    </xf>
    <xf numFmtId="166" fontId="437" fillId="22" borderId="343" xfId="29" applyNumberFormat="1" applyFont="1" applyFill="1" applyBorder="1" applyAlignment="1" applyProtection="1">
      <alignment horizontal="center" vertical="center"/>
      <protection locked="0"/>
    </xf>
    <xf numFmtId="167" fontId="437" fillId="197" borderId="344" xfId="2" applyNumberFormat="1" applyFont="1" applyFill="1" applyBorder="1" applyAlignment="1">
      <alignment horizontal="center" vertical="center"/>
    </xf>
    <xf numFmtId="166" fontId="437" fillId="19" borderId="345" xfId="29" applyNumberFormat="1" applyFont="1" applyFill="1" applyBorder="1" applyAlignment="1" applyProtection="1">
      <alignment horizontal="center" vertical="center"/>
      <protection locked="0"/>
    </xf>
    <xf numFmtId="0" fontId="64" fillId="33" borderId="346" xfId="2" applyFont="1" applyFill="1" applyBorder="1" applyAlignment="1">
      <alignment horizontal="left" vertical="center"/>
    </xf>
    <xf numFmtId="1" fontId="64" fillId="4" borderId="100" xfId="2" applyNumberFormat="1" applyFont="1" applyFill="1" applyBorder="1" applyAlignment="1">
      <alignment horizontal="left" vertical="center"/>
    </xf>
    <xf numFmtId="190" fontId="48" fillId="14" borderId="0" xfId="2" applyNumberFormat="1" applyFont="1" applyFill="1" applyAlignment="1" applyProtection="1">
      <alignment horizontal="center" vertical="center"/>
      <protection hidden="1"/>
    </xf>
    <xf numFmtId="1" fontId="64" fillId="4" borderId="347" xfId="2" applyNumberFormat="1" applyFont="1" applyFill="1" applyBorder="1" applyAlignment="1">
      <alignment horizontal="left" vertical="center"/>
    </xf>
    <xf numFmtId="184" fontId="70" fillId="30" borderId="99" xfId="2" applyNumberFormat="1" applyFont="1" applyFill="1" applyBorder="1" applyAlignment="1">
      <alignment horizontal="center" vertical="center"/>
    </xf>
    <xf numFmtId="0" fontId="70" fillId="30" borderId="100" xfId="4" applyFont="1" applyFill="1" applyBorder="1" applyAlignment="1">
      <alignment horizontal="right" vertical="center"/>
    </xf>
    <xf numFmtId="181" fontId="14" fillId="196" borderId="349" xfId="2" applyNumberFormat="1" applyFont="1" applyFill="1" applyBorder="1" applyAlignment="1">
      <alignment horizontal="center" vertical="center"/>
    </xf>
    <xf numFmtId="171" fontId="68" fillId="4" borderId="351" xfId="2" applyNumberFormat="1" applyFont="1" applyFill="1" applyBorder="1" applyAlignment="1">
      <alignment horizontal="left" vertical="center"/>
    </xf>
    <xf numFmtId="189" fontId="32" fillId="6" borderId="352" xfId="0" applyNumberFormat="1" applyFont="1" applyFill="1" applyBorder="1" applyAlignment="1">
      <alignment horizontal="center" vertical="center"/>
    </xf>
    <xf numFmtId="0" fontId="50" fillId="55" borderId="353" xfId="11" applyFont="1" applyFill="1" applyBorder="1" applyAlignment="1">
      <alignment horizontal="right" vertical="center"/>
    </xf>
    <xf numFmtId="0" fontId="70" fillId="18" borderId="61" xfId="2" applyFont="1" applyFill="1" applyBorder="1" applyAlignment="1" applyProtection="1">
      <alignment horizontal="left" vertical="center"/>
      <protection locked="0"/>
    </xf>
    <xf numFmtId="0" fontId="50" fillId="55" borderId="354" xfId="11" applyFont="1" applyFill="1" applyBorder="1" applyAlignment="1">
      <alignment horizontal="right" vertical="center"/>
    </xf>
    <xf numFmtId="0" fontId="30" fillId="4" borderId="0" xfId="0" applyFont="1" applyFill="1" applyAlignment="1">
      <alignment horizontal="right" vertical="center"/>
    </xf>
    <xf numFmtId="0" fontId="3" fillId="9" borderId="15" xfId="0" applyFont="1" applyFill="1" applyBorder="1" applyAlignment="1">
      <alignment horizontal="centerContinuous" vertical="center"/>
    </xf>
    <xf numFmtId="0" fontId="26" fillId="10" borderId="336" xfId="11" applyFont="1" applyFill="1" applyBorder="1" applyAlignment="1">
      <alignment horizontal="right" vertical="center"/>
    </xf>
    <xf numFmtId="1" fontId="23" fillId="58" borderId="20" xfId="2" applyNumberFormat="1" applyFont="1" applyFill="1" applyBorder="1" applyAlignment="1">
      <alignment horizontal="center" vertical="center"/>
    </xf>
    <xf numFmtId="1" fontId="22" fillId="18" borderId="124" xfId="2" applyNumberFormat="1" applyFont="1" applyFill="1" applyBorder="1" applyAlignment="1">
      <alignment horizontal="left" vertical="center"/>
    </xf>
    <xf numFmtId="1" fontId="22" fillId="18" borderId="2" xfId="2" applyNumberFormat="1" applyFont="1" applyFill="1" applyBorder="1" applyAlignment="1">
      <alignment horizontal="left" vertical="center"/>
    </xf>
    <xf numFmtId="0" fontId="28" fillId="4" borderId="11" xfId="2" applyFont="1" applyFill="1" applyBorder="1" applyAlignment="1">
      <alignment vertical="center"/>
    </xf>
    <xf numFmtId="1" fontId="22" fillId="18" borderId="12" xfId="2" applyNumberFormat="1" applyFont="1" applyFill="1" applyBorder="1" applyAlignment="1">
      <alignment horizontal="left" vertical="center"/>
    </xf>
    <xf numFmtId="1" fontId="22" fillId="18" borderId="0" xfId="2" applyNumberFormat="1" applyFont="1" applyFill="1" applyAlignment="1">
      <alignment horizontal="left" vertical="center"/>
    </xf>
    <xf numFmtId="0" fontId="28" fillId="4" borderId="15" xfId="2" applyFont="1" applyFill="1" applyBorder="1" applyAlignment="1">
      <alignment vertical="center"/>
    </xf>
    <xf numFmtId="0" fontId="435" fillId="4" borderId="71" xfId="4" applyFont="1" applyFill="1" applyBorder="1" applyAlignment="1">
      <alignment horizontal="left" vertical="center"/>
    </xf>
    <xf numFmtId="167" fontId="48" fillId="4" borderId="0" xfId="2" applyNumberFormat="1" applyFont="1" applyFill="1" applyAlignment="1" applyProtection="1">
      <alignment horizontal="center" vertical="center"/>
      <protection hidden="1"/>
    </xf>
    <xf numFmtId="166" fontId="21" fillId="4" borderId="71" xfId="0" applyNumberFormat="1" applyFont="1" applyFill="1" applyBorder="1" applyAlignment="1">
      <alignment horizontal="center" vertical="center"/>
    </xf>
    <xf numFmtId="0" fontId="14" fillId="4" borderId="0" xfId="2" applyFont="1" applyFill="1" applyAlignment="1" applyProtection="1">
      <alignment horizontal="center" vertical="center"/>
      <protection hidden="1"/>
    </xf>
    <xf numFmtId="166" fontId="21" fillId="6" borderId="71" xfId="0" applyNumberFormat="1" applyFont="1" applyFill="1" applyBorder="1" applyAlignment="1">
      <alignment horizontal="center" vertical="center"/>
    </xf>
    <xf numFmtId="0" fontId="53" fillId="23" borderId="71" xfId="0" applyFont="1" applyFill="1" applyBorder="1" applyAlignment="1">
      <alignment horizontal="left" vertical="center"/>
    </xf>
    <xf numFmtId="0" fontId="0" fillId="4" borderId="355" xfId="0" applyFill="1" applyBorder="1"/>
    <xf numFmtId="0" fontId="1" fillId="4" borderId="0" xfId="4" applyFont="1" applyFill="1" applyAlignment="1">
      <alignment horizontal="right" vertical="center"/>
    </xf>
    <xf numFmtId="0" fontId="11" fillId="27" borderId="356" xfId="5" applyFont="1" applyFill="1" applyBorder="1" applyAlignment="1">
      <alignment horizontal="center" vertical="center"/>
    </xf>
    <xf numFmtId="167" fontId="437" fillId="196" borderId="358" xfId="2" applyNumberFormat="1" applyFont="1" applyFill="1" applyBorder="1" applyAlignment="1">
      <alignment horizontal="center" vertical="center"/>
    </xf>
    <xf numFmtId="168" fontId="126" fillId="47" borderId="24" xfId="2" applyNumberFormat="1" applyFont="1" applyFill="1" applyBorder="1" applyAlignment="1">
      <alignment horizontal="center" vertical="center"/>
    </xf>
    <xf numFmtId="168" fontId="126" fillId="47" borderId="359" xfId="2" applyNumberFormat="1" applyFont="1" applyFill="1" applyBorder="1" applyAlignment="1">
      <alignment horizontal="center" vertical="center"/>
    </xf>
    <xf numFmtId="0" fontId="67" fillId="14" borderId="20" xfId="2" applyFont="1" applyFill="1" applyBorder="1" applyAlignment="1" applyProtection="1">
      <alignment horizontal="center" vertical="center"/>
      <protection hidden="1"/>
    </xf>
    <xf numFmtId="184" fontId="70" fillId="30" borderId="360" xfId="2" applyNumberFormat="1" applyFont="1" applyFill="1" applyBorder="1" applyAlignment="1">
      <alignment horizontal="center" vertical="center"/>
    </xf>
    <xf numFmtId="228" fontId="100" fillId="30" borderId="361" xfId="2" applyNumberFormat="1" applyFont="1" applyFill="1" applyBorder="1" applyAlignment="1">
      <alignment horizontal="center" vertical="center"/>
    </xf>
    <xf numFmtId="1" fontId="52" fillId="35" borderId="362" xfId="2" applyNumberFormat="1" applyFont="1" applyFill="1" applyBorder="1" applyAlignment="1" applyProtection="1">
      <alignment horizontal="left" vertical="center"/>
      <protection hidden="1"/>
    </xf>
    <xf numFmtId="184" fontId="100" fillId="30" borderId="361" xfId="2" applyNumberFormat="1" applyFont="1" applyFill="1" applyBorder="1" applyAlignment="1">
      <alignment horizontal="center" vertical="center"/>
    </xf>
    <xf numFmtId="184" fontId="100" fillId="30" borderId="363" xfId="2" applyNumberFormat="1" applyFont="1" applyFill="1" applyBorder="1" applyAlignment="1">
      <alignment horizontal="center" vertical="center"/>
    </xf>
    <xf numFmtId="0" fontId="72" fillId="27" borderId="112" xfId="5" applyFont="1" applyFill="1" applyBorder="1" applyAlignment="1">
      <alignment horizontal="center" vertical="center"/>
    </xf>
    <xf numFmtId="0" fontId="37" fillId="4" borderId="364" xfId="2" applyFont="1" applyFill="1" applyBorder="1" applyAlignment="1" applyProtection="1">
      <alignment vertical="center"/>
      <protection hidden="1"/>
    </xf>
    <xf numFmtId="0" fontId="70" fillId="198" borderId="0" xfId="2" applyFont="1" applyFill="1" applyAlignment="1" applyProtection="1">
      <alignment horizontal="left" vertical="center"/>
      <protection locked="0"/>
    </xf>
    <xf numFmtId="0" fontId="70" fillId="198" borderId="15" xfId="2" applyFont="1" applyFill="1" applyBorder="1" applyAlignment="1" applyProtection="1">
      <alignment horizontal="left" vertical="center"/>
      <protection locked="0"/>
    </xf>
    <xf numFmtId="0" fontId="70" fillId="18" borderId="71" xfId="2" applyFont="1" applyFill="1" applyBorder="1" applyAlignment="1" applyProtection="1">
      <alignment horizontal="left" vertical="center"/>
      <protection locked="0"/>
    </xf>
    <xf numFmtId="0" fontId="16" fillId="198" borderId="0" xfId="2" applyFont="1" applyFill="1" applyAlignment="1" applyProtection="1">
      <alignment horizontal="left" vertical="center"/>
      <protection locked="0"/>
    </xf>
    <xf numFmtId="0" fontId="16" fillId="198" borderId="15" xfId="2" applyFont="1" applyFill="1" applyBorder="1" applyAlignment="1" applyProtection="1">
      <alignment horizontal="left" vertical="center"/>
      <protection locked="0"/>
    </xf>
    <xf numFmtId="0" fontId="74" fillId="4" borderId="71" xfId="13" applyFont="1" applyFill="1" applyBorder="1" applyAlignment="1">
      <alignment horizontal="left" vertical="center"/>
    </xf>
    <xf numFmtId="0" fontId="74" fillId="47" borderId="0" xfId="13" applyFont="1" applyFill="1" applyAlignment="1">
      <alignment horizontal="left" vertical="center"/>
    </xf>
    <xf numFmtId="0" fontId="74" fillId="47" borderId="15" xfId="13" applyFont="1" applyFill="1" applyBorder="1" applyAlignment="1">
      <alignment horizontal="left" vertical="center"/>
    </xf>
    <xf numFmtId="0" fontId="16" fillId="18" borderId="71" xfId="2" applyFont="1" applyFill="1" applyBorder="1" applyAlignment="1" applyProtection="1">
      <alignment horizontal="left" vertical="center"/>
      <protection locked="0"/>
    </xf>
    <xf numFmtId="0" fontId="104" fillId="4" borderId="71" xfId="13" applyFont="1" applyFill="1" applyBorder="1" applyAlignment="1">
      <alignment horizontal="left" vertical="center"/>
    </xf>
    <xf numFmtId="0" fontId="104" fillId="47" borderId="0" xfId="13" applyFont="1" applyFill="1" applyAlignment="1">
      <alignment horizontal="left" vertical="center"/>
    </xf>
    <xf numFmtId="0" fontId="104" fillId="47" borderId="15" xfId="13" applyFont="1" applyFill="1" applyBorder="1" applyAlignment="1">
      <alignment horizontal="left" vertical="center"/>
    </xf>
    <xf numFmtId="165" fontId="43" fillId="16" borderId="365" xfId="10" applyNumberFormat="1" applyFont="1" applyFill="1" applyBorder="1" applyAlignment="1">
      <alignment horizontal="right" vertical="center"/>
    </xf>
    <xf numFmtId="0" fontId="46" fillId="16" borderId="365" xfId="14" applyFont="1" applyFill="1" applyBorder="1" applyAlignment="1">
      <alignment horizontal="right" vertical="center"/>
    </xf>
    <xf numFmtId="165" fontId="43" fillId="16" borderId="365" xfId="10" applyNumberFormat="1" applyFont="1" applyFill="1" applyBorder="1" applyAlignment="1">
      <alignment vertical="center"/>
    </xf>
    <xf numFmtId="0" fontId="77" fillId="16" borderId="0" xfId="14" applyFont="1" applyFill="1" applyAlignment="1">
      <alignment horizontal="right" vertical="center"/>
    </xf>
    <xf numFmtId="0" fontId="77" fillId="16" borderId="71" xfId="14" applyFont="1" applyFill="1" applyBorder="1" applyAlignment="1">
      <alignment horizontal="right" vertical="center"/>
    </xf>
    <xf numFmtId="0" fontId="77" fillId="47" borderId="17" xfId="14" applyFont="1" applyFill="1" applyBorder="1" applyAlignment="1">
      <alignment horizontal="right" vertical="center"/>
    </xf>
    <xf numFmtId="0" fontId="77" fillId="47" borderId="34" xfId="14" applyFont="1" applyFill="1" applyBorder="1" applyAlignment="1">
      <alignment horizontal="right" vertical="center"/>
    </xf>
    <xf numFmtId="0" fontId="11" fillId="47" borderId="0" xfId="3" applyFont="1" applyFill="1" applyAlignment="1">
      <alignment horizontal="center" vertical="center"/>
    </xf>
    <xf numFmtId="0" fontId="11" fillId="47" borderId="39" xfId="3" applyFont="1" applyFill="1" applyBorder="1" applyAlignment="1">
      <alignment horizontal="center" vertical="center"/>
    </xf>
    <xf numFmtId="0" fontId="11" fillId="47" borderId="0" xfId="2" applyFont="1" applyFill="1" applyAlignment="1">
      <alignment horizontal="center" vertical="center"/>
    </xf>
    <xf numFmtId="0" fontId="11" fillId="47" borderId="15" xfId="2" applyFont="1" applyFill="1" applyBorder="1" applyAlignment="1">
      <alignment horizontal="center" vertical="center"/>
    </xf>
    <xf numFmtId="0" fontId="39" fillId="4" borderId="0" xfId="2" applyFont="1" applyFill="1" applyAlignment="1" applyProtection="1">
      <alignment horizontal="right" vertical="center"/>
      <protection hidden="1"/>
    </xf>
    <xf numFmtId="0" fontId="22" fillId="4" borderId="0" xfId="12" applyFont="1" applyFill="1" applyAlignment="1">
      <alignment horizontal="center" vertical="center"/>
    </xf>
    <xf numFmtId="0" fontId="75" fillId="4" borderId="71" xfId="13" applyFont="1" applyFill="1" applyBorder="1" applyAlignment="1">
      <alignment horizontal="left" vertical="center"/>
    </xf>
    <xf numFmtId="0" fontId="75" fillId="47" borderId="0" xfId="13" applyFont="1" applyFill="1" applyAlignment="1">
      <alignment horizontal="left" vertical="center"/>
    </xf>
    <xf numFmtId="0" fontId="75" fillId="47" borderId="15" xfId="13" applyFont="1" applyFill="1" applyBorder="1" applyAlignment="1">
      <alignment horizontal="left" vertical="center"/>
    </xf>
    <xf numFmtId="0" fontId="40" fillId="18" borderId="71" xfId="2" applyFont="1" applyFill="1" applyBorder="1" applyAlignment="1" applyProtection="1">
      <alignment horizontal="left" vertical="center"/>
      <protection locked="0"/>
    </xf>
    <xf numFmtId="0" fontId="40" fillId="198" borderId="0" xfId="2" applyFont="1" applyFill="1" applyAlignment="1" applyProtection="1">
      <alignment horizontal="left" vertical="center"/>
      <protection locked="0"/>
    </xf>
    <xf numFmtId="0" fontId="40" fillId="198" borderId="15" xfId="2" applyFont="1" applyFill="1" applyBorder="1" applyAlignment="1" applyProtection="1">
      <alignment horizontal="left" vertical="center"/>
      <protection locked="0"/>
    </xf>
    <xf numFmtId="0" fontId="102" fillId="4" borderId="71" xfId="13" applyFont="1" applyFill="1" applyBorder="1" applyAlignment="1">
      <alignment horizontal="left" vertical="center"/>
    </xf>
    <xf numFmtId="0" fontId="102" fillId="47" borderId="0" xfId="13" applyFont="1" applyFill="1" applyAlignment="1">
      <alignment horizontal="left" vertical="center"/>
    </xf>
    <xf numFmtId="0" fontId="102" fillId="47" borderId="15" xfId="13" applyFont="1" applyFill="1" applyBorder="1" applyAlignment="1">
      <alignment horizontal="left" vertical="center"/>
    </xf>
    <xf numFmtId="0" fontId="119" fillId="20" borderId="20" xfId="2" applyFont="1" applyFill="1" applyBorder="1" applyAlignment="1">
      <alignment horizontal="left" vertical="center"/>
    </xf>
    <xf numFmtId="194" fontId="48" fillId="14" borderId="0" xfId="2" applyNumberFormat="1" applyFont="1" applyFill="1" applyAlignment="1" applyProtection="1">
      <alignment horizontal="center" vertical="center"/>
      <protection hidden="1"/>
    </xf>
    <xf numFmtId="1" fontId="120" fillId="61" borderId="20" xfId="2" applyNumberFormat="1" applyFont="1" applyFill="1" applyBorder="1" applyAlignment="1" applyProtection="1">
      <alignment horizontal="left" vertical="center"/>
      <protection hidden="1"/>
    </xf>
    <xf numFmtId="1" fontId="120" fillId="61" borderId="362" xfId="2" applyNumberFormat="1" applyFont="1" applyFill="1" applyBorder="1" applyAlignment="1" applyProtection="1">
      <alignment horizontal="left" vertical="center"/>
      <protection hidden="1"/>
    </xf>
    <xf numFmtId="187" fontId="48" fillId="14" borderId="352" xfId="2" applyNumberFormat="1" applyFont="1" applyFill="1" applyBorder="1" applyAlignment="1" applyProtection="1">
      <alignment horizontal="center" vertical="center"/>
      <protection hidden="1"/>
    </xf>
    <xf numFmtId="0" fontId="37" fillId="4" borderId="71" xfId="2" applyFont="1" applyFill="1" applyBorder="1" applyAlignment="1" applyProtection="1">
      <alignment vertical="center"/>
      <protection hidden="1"/>
    </xf>
    <xf numFmtId="0" fontId="70" fillId="198" borderId="61" xfId="2" applyFont="1" applyFill="1" applyBorder="1" applyAlignment="1" applyProtection="1">
      <alignment horizontal="left" vertical="center"/>
      <protection locked="0"/>
    </xf>
    <xf numFmtId="0" fontId="70" fillId="198" borderId="39" xfId="2" applyFont="1" applyFill="1" applyBorder="1" applyAlignment="1" applyProtection="1">
      <alignment horizontal="left" vertical="center"/>
      <protection locked="0"/>
    </xf>
    <xf numFmtId="0" fontId="42" fillId="198" borderId="0" xfId="2" applyFont="1" applyFill="1" applyAlignment="1" applyProtection="1">
      <alignment horizontal="left" vertical="center"/>
      <protection locked="0"/>
    </xf>
    <xf numFmtId="0" fontId="42" fillId="198" borderId="15" xfId="2" applyFont="1" applyFill="1" applyBorder="1" applyAlignment="1" applyProtection="1">
      <alignment horizontal="left" vertical="center"/>
      <protection locked="0"/>
    </xf>
    <xf numFmtId="0" fontId="36" fillId="4" borderId="3" xfId="2" applyFont="1" applyFill="1" applyBorder="1" applyAlignment="1" applyProtection="1">
      <alignment vertical="center"/>
      <protection hidden="1"/>
    </xf>
    <xf numFmtId="0" fontId="37" fillId="18" borderId="0" xfId="2" applyFont="1" applyFill="1" applyAlignment="1" applyProtection="1">
      <alignment horizontal="left" vertical="center"/>
      <protection locked="0"/>
    </xf>
    <xf numFmtId="0" fontId="37" fillId="18" borderId="15" xfId="2" applyFont="1" applyFill="1" applyBorder="1" applyAlignment="1" applyProtection="1">
      <alignment horizontal="left" vertical="center"/>
      <protection locked="0"/>
    </xf>
    <xf numFmtId="0" fontId="46" fillId="18" borderId="0" xfId="2" applyFont="1" applyFill="1" applyAlignment="1" applyProtection="1">
      <alignment horizontal="left" vertical="center"/>
      <protection locked="0"/>
    </xf>
    <xf numFmtId="0" fontId="46" fillId="18" borderId="15" xfId="2" applyFont="1" applyFill="1" applyBorder="1" applyAlignment="1" applyProtection="1">
      <alignment horizontal="left" vertical="center"/>
      <protection locked="0"/>
    </xf>
    <xf numFmtId="0" fontId="35" fillId="18" borderId="0" xfId="2" applyFont="1" applyFill="1" applyAlignment="1" applyProtection="1">
      <alignment horizontal="left" vertical="center"/>
      <protection locked="0"/>
    </xf>
    <xf numFmtId="0" fontId="35" fillId="18" borderId="15" xfId="2" applyFont="1" applyFill="1" applyBorder="1" applyAlignment="1" applyProtection="1">
      <alignment horizontal="left" vertical="center"/>
      <protection locked="0"/>
    </xf>
    <xf numFmtId="0" fontId="48" fillId="4" borderId="0" xfId="13" applyFont="1" applyFill="1" applyAlignment="1">
      <alignment horizontal="left" vertical="center"/>
    </xf>
    <xf numFmtId="0" fontId="48" fillId="4" borderId="15" xfId="13" applyFont="1" applyFill="1" applyBorder="1" applyAlignment="1">
      <alignment horizontal="left" vertical="center"/>
    </xf>
    <xf numFmtId="0" fontId="48" fillId="18" borderId="0" xfId="2" applyFont="1" applyFill="1" applyAlignment="1" applyProtection="1">
      <alignment horizontal="left" vertical="center"/>
      <protection locked="0"/>
    </xf>
    <xf numFmtId="0" fontId="48" fillId="18" borderId="15" xfId="2" applyFont="1" applyFill="1" applyBorder="1" applyAlignment="1" applyProtection="1">
      <alignment horizontal="left" vertical="center"/>
      <protection locked="0"/>
    </xf>
    <xf numFmtId="0" fontId="69" fillId="4" borderId="0" xfId="13" applyFont="1" applyFill="1" applyAlignment="1">
      <alignment horizontal="left" vertical="center"/>
    </xf>
    <xf numFmtId="0" fontId="69" fillId="4" borderId="15" xfId="13" applyFont="1" applyFill="1" applyBorder="1" applyAlignment="1">
      <alignment horizontal="left" vertical="center"/>
    </xf>
    <xf numFmtId="0" fontId="39" fillId="4" borderId="0" xfId="13" applyFont="1" applyFill="1" applyAlignment="1">
      <alignment horizontal="left" vertical="center"/>
    </xf>
    <xf numFmtId="0" fontId="41" fillId="4" borderId="0" xfId="13" applyFont="1" applyFill="1" applyAlignment="1">
      <alignment horizontal="left" vertical="center"/>
    </xf>
    <xf numFmtId="0" fontId="41" fillId="4" borderId="15" xfId="13" applyFont="1" applyFill="1" applyBorder="1" applyAlignment="1">
      <alignment horizontal="left" vertical="center"/>
    </xf>
    <xf numFmtId="0" fontId="53" fillId="23" borderId="0" xfId="0" applyFont="1" applyFill="1" applyAlignment="1">
      <alignment horizontal="center" vertical="center"/>
    </xf>
    <xf numFmtId="0" fontId="46" fillId="18" borderId="71" xfId="2" applyFont="1" applyFill="1" applyBorder="1" applyAlignment="1" applyProtection="1">
      <alignment horizontal="left" vertical="center"/>
      <protection locked="0"/>
    </xf>
    <xf numFmtId="0" fontId="37" fillId="18" borderId="71" xfId="2" applyFont="1" applyFill="1" applyBorder="1" applyAlignment="1" applyProtection="1">
      <alignment horizontal="left" vertical="center"/>
      <protection locked="0"/>
    </xf>
    <xf numFmtId="0" fontId="35" fillId="18" borderId="71" xfId="2" applyFont="1" applyFill="1" applyBorder="1" applyAlignment="1" applyProtection="1">
      <alignment horizontal="left" vertical="center"/>
      <protection locked="0"/>
    </xf>
    <xf numFmtId="0" fontId="48" fillId="4" borderId="71" xfId="13" applyFont="1" applyFill="1" applyBorder="1" applyAlignment="1">
      <alignment horizontal="left" vertical="center"/>
    </xf>
    <xf numFmtId="0" fontId="69" fillId="4" borderId="71" xfId="13" applyFont="1" applyFill="1" applyBorder="1" applyAlignment="1">
      <alignment horizontal="left" vertical="center"/>
    </xf>
    <xf numFmtId="0" fontId="39" fillId="4" borderId="71" xfId="13" applyFont="1" applyFill="1" applyBorder="1" applyAlignment="1">
      <alignment horizontal="left" vertical="center"/>
    </xf>
    <xf numFmtId="0" fontId="39" fillId="4" borderId="15" xfId="13" applyFont="1" applyFill="1" applyBorder="1" applyAlignment="1">
      <alignment horizontal="left" vertical="center"/>
    </xf>
    <xf numFmtId="0" fontId="39" fillId="18" borderId="0" xfId="2" applyFont="1" applyFill="1" applyAlignment="1" applyProtection="1">
      <alignment horizontal="left" vertical="center"/>
      <protection locked="0"/>
    </xf>
    <xf numFmtId="0" fontId="39" fillId="0" borderId="15" xfId="0" applyFont="1" applyBorder="1"/>
    <xf numFmtId="0" fontId="69" fillId="18" borderId="0" xfId="2" applyFont="1" applyFill="1" applyAlignment="1" applyProtection="1">
      <alignment horizontal="left" vertical="center"/>
      <protection locked="0"/>
    </xf>
    <xf numFmtId="0" fontId="69" fillId="18" borderId="15" xfId="2" applyFont="1" applyFill="1" applyBorder="1" applyAlignment="1" applyProtection="1">
      <alignment horizontal="left" vertical="center"/>
      <protection locked="0"/>
    </xf>
    <xf numFmtId="0" fontId="39" fillId="18" borderId="15" xfId="2" applyFont="1" applyFill="1" applyBorder="1" applyAlignment="1" applyProtection="1">
      <alignment horizontal="left" vertical="center"/>
      <protection locked="0"/>
    </xf>
    <xf numFmtId="0" fontId="11" fillId="38" borderId="366" xfId="5" applyFont="1" applyFill="1" applyBorder="1" applyAlignment="1">
      <alignment horizontal="center" vertical="center"/>
    </xf>
    <xf numFmtId="0" fontId="37" fillId="4" borderId="367" xfId="2" applyFont="1" applyFill="1" applyBorder="1" applyAlignment="1" applyProtection="1">
      <alignment vertical="center"/>
      <protection hidden="1"/>
    </xf>
    <xf numFmtId="0" fontId="69" fillId="18" borderId="71" xfId="2" applyFont="1" applyFill="1" applyBorder="1" applyAlignment="1" applyProtection="1">
      <alignment horizontal="left" vertical="center"/>
      <protection locked="0"/>
    </xf>
    <xf numFmtId="0" fontId="438" fillId="4" borderId="0" xfId="13" applyFont="1" applyFill="1" applyAlignment="1">
      <alignment horizontal="left" vertical="center"/>
    </xf>
    <xf numFmtId="0" fontId="0" fillId="4" borderId="71" xfId="0" applyFill="1" applyBorder="1"/>
    <xf numFmtId="168" fontId="126" fillId="6" borderId="71" xfId="2" applyNumberFormat="1" applyFont="1" applyFill="1" applyBorder="1" applyAlignment="1">
      <alignment horizontal="center" vertical="center"/>
    </xf>
    <xf numFmtId="165" fontId="63" fillId="31" borderId="0" xfId="2" applyNumberFormat="1" applyFont="1" applyFill="1" applyAlignment="1">
      <alignment horizontal="center" vertical="center"/>
    </xf>
    <xf numFmtId="184" fontId="70" fillId="30" borderId="368" xfId="2" applyNumberFormat="1" applyFont="1" applyFill="1" applyBorder="1" applyAlignment="1">
      <alignment horizontal="center" vertical="center"/>
    </xf>
    <xf numFmtId="184" fontId="100" fillId="30" borderId="369" xfId="2" applyNumberFormat="1" applyFont="1" applyFill="1" applyBorder="1" applyAlignment="1">
      <alignment horizontal="center" vertical="center"/>
    </xf>
    <xf numFmtId="184" fontId="100" fillId="30" borderId="370" xfId="2" applyNumberFormat="1" applyFont="1" applyFill="1" applyBorder="1" applyAlignment="1">
      <alignment horizontal="center" vertical="center"/>
    </xf>
    <xf numFmtId="184" fontId="100" fillId="30" borderId="368" xfId="2" applyNumberFormat="1" applyFont="1" applyFill="1" applyBorder="1" applyAlignment="1">
      <alignment horizontal="center" vertical="center"/>
    </xf>
    <xf numFmtId="184" fontId="100" fillId="30" borderId="114" xfId="2" applyNumberFormat="1" applyFont="1" applyFill="1" applyBorder="1" applyAlignment="1">
      <alignment horizontal="center" vertical="center"/>
    </xf>
    <xf numFmtId="0" fontId="37" fillId="199" borderId="17" xfId="5" applyFont="1" applyFill="1" applyBorder="1" applyAlignment="1">
      <alignment horizontal="left" vertical="center"/>
    </xf>
    <xf numFmtId="0" fontId="15" fillId="4" borderId="0" xfId="9" applyFont="1" applyFill="1" applyAlignment="1">
      <alignment horizontal="center" vertical="center"/>
    </xf>
    <xf numFmtId="0" fontId="15" fillId="199" borderId="65" xfId="5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left"/>
    </xf>
    <xf numFmtId="0" fontId="12" fillId="4" borderId="2" xfId="2" applyFont="1" applyFill="1" applyBorder="1" applyAlignment="1" applyProtection="1">
      <alignment horizontal="left" vertical="center"/>
      <protection hidden="1"/>
    </xf>
    <xf numFmtId="0" fontId="52" fillId="20" borderId="20" xfId="2" applyFont="1" applyFill="1" applyBorder="1" applyAlignment="1">
      <alignment horizontal="left" vertical="center"/>
    </xf>
    <xf numFmtId="0" fontId="192" fillId="82" borderId="0" xfId="2" applyFont="1" applyFill="1" applyAlignment="1">
      <alignment horizontal="center" vertical="center" wrapText="1"/>
    </xf>
    <xf numFmtId="0" fontId="12" fillId="6" borderId="29" xfId="2" applyFont="1" applyFill="1" applyBorder="1" applyAlignment="1">
      <alignment horizontal="center" vertical="center"/>
    </xf>
    <xf numFmtId="0" fontId="211" fillId="41" borderId="0" xfId="22" applyFont="1" applyFill="1" applyAlignment="1" applyProtection="1">
      <alignment horizontal="center" vertical="center"/>
      <protection locked="0"/>
    </xf>
    <xf numFmtId="1" fontId="36" fillId="20" borderId="0" xfId="13" applyNumberFormat="1" applyFont="1" applyFill="1" applyAlignment="1">
      <alignment horizontal="center" vertical="center"/>
    </xf>
    <xf numFmtId="0" fontId="212" fillId="44" borderId="0" xfId="22" applyFont="1" applyFill="1" applyAlignment="1" applyProtection="1">
      <alignment horizontal="center" vertical="center"/>
      <protection locked="0"/>
    </xf>
    <xf numFmtId="0" fontId="124" fillId="4" borderId="71" xfId="9" applyFont="1" applyFill="1" applyBorder="1" applyAlignment="1">
      <alignment horizontal="center" vertical="center" wrapText="1"/>
    </xf>
    <xf numFmtId="0" fontId="124" fillId="4" borderId="72" xfId="9" applyFont="1" applyFill="1" applyBorder="1" applyAlignment="1">
      <alignment horizontal="center" vertical="center" wrapText="1"/>
    </xf>
    <xf numFmtId="0" fontId="17" fillId="4" borderId="4" xfId="3" applyFont="1" applyFill="1" applyBorder="1" applyAlignment="1">
      <alignment horizontal="center"/>
    </xf>
    <xf numFmtId="0" fontId="17" fillId="4" borderId="2" xfId="3" applyFont="1" applyFill="1" applyBorder="1" applyAlignment="1">
      <alignment horizontal="center"/>
    </xf>
    <xf numFmtId="0" fontId="116" fillId="4" borderId="16" xfId="3" applyFont="1" applyFill="1" applyBorder="1" applyAlignment="1">
      <alignment horizontal="left" vertical="center" wrapText="1"/>
    </xf>
    <xf numFmtId="0" fontId="116" fillId="4" borderId="0" xfId="3" applyFont="1" applyFill="1" applyAlignment="1">
      <alignment horizontal="left" vertical="center" wrapText="1"/>
    </xf>
    <xf numFmtId="0" fontId="116" fillId="4" borderId="15" xfId="3" applyFont="1" applyFill="1" applyBorder="1" applyAlignment="1">
      <alignment horizontal="left" vertical="center" wrapText="1"/>
    </xf>
    <xf numFmtId="0" fontId="116" fillId="4" borderId="5" xfId="3" applyFont="1" applyFill="1" applyBorder="1" applyAlignment="1">
      <alignment horizontal="left" vertical="center" wrapText="1"/>
    </xf>
    <xf numFmtId="0" fontId="116" fillId="4" borderId="3" xfId="3" applyFont="1" applyFill="1" applyBorder="1" applyAlignment="1">
      <alignment horizontal="left" vertical="center" wrapText="1"/>
    </xf>
    <xf numFmtId="0" fontId="116" fillId="4" borderId="6" xfId="3" applyFont="1" applyFill="1" applyBorder="1" applyAlignment="1">
      <alignment horizontal="left" vertical="center" wrapText="1"/>
    </xf>
    <xf numFmtId="165" fontId="240" fillId="21" borderId="0" xfId="10" applyNumberFormat="1" applyFont="1" applyFill="1" applyAlignment="1">
      <alignment horizontal="center" vertical="center"/>
    </xf>
    <xf numFmtId="0" fontId="165" fillId="82" borderId="0" xfId="2" applyFont="1" applyFill="1" applyAlignment="1">
      <alignment horizontal="center" vertical="center"/>
    </xf>
    <xf numFmtId="0" fontId="36" fillId="7" borderId="0" xfId="2" applyFont="1" applyFill="1" applyAlignment="1" applyProtection="1">
      <alignment horizontal="center" vertical="center"/>
      <protection hidden="1"/>
    </xf>
    <xf numFmtId="0" fontId="299" fillId="20" borderId="0" xfId="35" applyFont="1" applyFill="1" applyBorder="1" applyAlignment="1">
      <alignment horizontal="left" vertical="center"/>
    </xf>
    <xf numFmtId="0" fontId="299" fillId="20" borderId="12" xfId="35" applyFont="1" applyFill="1" applyBorder="1" applyAlignment="1">
      <alignment horizontal="left" vertical="center"/>
    </xf>
    <xf numFmtId="204" fontId="295" fillId="4" borderId="0" xfId="5" applyNumberFormat="1" applyFont="1" applyFill="1" applyAlignment="1">
      <alignment horizontal="left" vertical="center"/>
    </xf>
    <xf numFmtId="0" fontId="302" fillId="80" borderId="212" xfId="2" applyFont="1" applyFill="1" applyBorder="1" applyAlignment="1">
      <alignment horizontal="center" vertical="center"/>
    </xf>
    <xf numFmtId="0" fontId="302" fillId="80" borderId="71" xfId="2" applyFont="1" applyFill="1" applyBorder="1" applyAlignment="1">
      <alignment horizontal="center" vertical="center"/>
    </xf>
    <xf numFmtId="0" fontId="24" fillId="5" borderId="2" xfId="24" applyFont="1" applyFill="1" applyBorder="1" applyAlignment="1">
      <alignment horizontal="center" vertical="center"/>
    </xf>
    <xf numFmtId="0" fontId="24" fillId="5" borderId="11" xfId="24" applyFont="1" applyFill="1" applyBorder="1" applyAlignment="1">
      <alignment horizontal="center" vertical="center"/>
    </xf>
    <xf numFmtId="0" fontId="24" fillId="5" borderId="0" xfId="24" applyFont="1" applyFill="1" applyAlignment="1">
      <alignment horizontal="center" vertical="center"/>
    </xf>
    <xf numFmtId="0" fontId="24" fillId="5" borderId="15" xfId="24" applyFont="1" applyFill="1" applyBorder="1" applyAlignment="1">
      <alignment horizontal="center" vertical="center"/>
    </xf>
    <xf numFmtId="0" fontId="62" fillId="5" borderId="71" xfId="2" applyFont="1" applyFill="1" applyBorder="1" applyAlignment="1">
      <alignment horizontal="center" vertical="center" textRotation="90"/>
    </xf>
    <xf numFmtId="0" fontId="62" fillId="5" borderId="214" xfId="2" applyFont="1" applyFill="1" applyBorder="1" applyAlignment="1">
      <alignment horizontal="center" vertical="center" textRotation="90"/>
    </xf>
    <xf numFmtId="0" fontId="303" fillId="20" borderId="0" xfId="24" applyFont="1" applyFill="1" applyAlignment="1">
      <alignment horizontal="left" vertical="center" wrapText="1"/>
    </xf>
    <xf numFmtId="0" fontId="303" fillId="20" borderId="15" xfId="24" applyFont="1" applyFill="1" applyBorder="1" applyAlignment="1">
      <alignment horizontal="left" vertical="center" wrapText="1"/>
    </xf>
    <xf numFmtId="0" fontId="49" fillId="4" borderId="0" xfId="24" applyFill="1" applyAlignment="1">
      <alignment horizontal="left" vertical="top" wrapText="1"/>
    </xf>
    <xf numFmtId="0" fontId="49" fillId="4" borderId="15" xfId="24" applyFill="1" applyBorder="1" applyAlignment="1">
      <alignment horizontal="left" vertical="top" wrapText="1"/>
    </xf>
    <xf numFmtId="0" fontId="1" fillId="4" borderId="0" xfId="24" applyFont="1" applyFill="1" applyAlignment="1">
      <alignment horizontal="left" vertical="top" wrapText="1"/>
    </xf>
    <xf numFmtId="0" fontId="1" fillId="4" borderId="15" xfId="24" applyFont="1" applyFill="1" applyBorder="1" applyAlignment="1">
      <alignment horizontal="left" vertical="top" wrapText="1"/>
    </xf>
    <xf numFmtId="0" fontId="49" fillId="4" borderId="0" xfId="24" applyFill="1" applyAlignment="1">
      <alignment horizontal="center" vertical="top" wrapText="1"/>
    </xf>
    <xf numFmtId="0" fontId="49" fillId="4" borderId="15" xfId="24" applyFill="1" applyBorder="1" applyAlignment="1">
      <alignment horizontal="center" vertical="top" wrapText="1"/>
    </xf>
    <xf numFmtId="0" fontId="1" fillId="4" borderId="0" xfId="24" applyFont="1" applyFill="1" applyAlignment="1">
      <alignment horizontal="center" vertical="top" wrapText="1"/>
    </xf>
    <xf numFmtId="0" fontId="1" fillId="4" borderId="15" xfId="24" applyFont="1" applyFill="1" applyBorder="1" applyAlignment="1">
      <alignment horizontal="center" vertical="top" wrapText="1"/>
    </xf>
    <xf numFmtId="0" fontId="49" fillId="4" borderId="0" xfId="24" applyFill="1" applyAlignment="1">
      <alignment horizontal="left" vertical="center" wrapText="1"/>
    </xf>
    <xf numFmtId="0" fontId="49" fillId="4" borderId="15" xfId="24" applyFill="1" applyBorder="1" applyAlignment="1">
      <alignment horizontal="left" vertical="center" wrapText="1"/>
    </xf>
    <xf numFmtId="0" fontId="29" fillId="5" borderId="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49" fillId="4" borderId="0" xfId="24" applyFill="1" applyAlignment="1">
      <alignment horizontal="left" wrapText="1"/>
    </xf>
    <xf numFmtId="0" fontId="49" fillId="4" borderId="15" xfId="24" applyFill="1" applyBorder="1" applyAlignment="1">
      <alignment horizontal="left" wrapText="1"/>
    </xf>
    <xf numFmtId="0" fontId="0" fillId="5" borderId="1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15" xfId="0" applyBorder="1" applyAlignment="1">
      <alignment horizontal="center" wrapText="1"/>
    </xf>
    <xf numFmtId="0" fontId="311" fillId="20" borderId="212" xfId="5" applyFont="1" applyFill="1" applyBorder="1" applyAlignment="1">
      <alignment horizontal="center" vertical="center"/>
    </xf>
    <xf numFmtId="0" fontId="311" fillId="20" borderId="2" xfId="5" applyFont="1" applyFill="1" applyBorder="1" applyAlignment="1">
      <alignment horizontal="center" vertical="center"/>
    </xf>
    <xf numFmtId="0" fontId="311" fillId="20" borderId="214" xfId="5" applyFont="1" applyFill="1" applyBorder="1" applyAlignment="1">
      <alignment horizontal="center" vertical="center"/>
    </xf>
    <xf numFmtId="0" fontId="311" fillId="20" borderId="3" xfId="5" applyFont="1" applyFill="1" applyBorder="1" applyAlignment="1">
      <alignment horizontal="center" vertical="center"/>
    </xf>
    <xf numFmtId="0" fontId="312" fillId="19" borderId="0" xfId="24" applyFont="1" applyFill="1" applyAlignment="1">
      <alignment horizontal="center" vertical="center"/>
    </xf>
    <xf numFmtId="0" fontId="313" fillId="22" borderId="0" xfId="5" applyFont="1" applyFill="1" applyAlignment="1">
      <alignment horizontal="center" vertical="center"/>
    </xf>
    <xf numFmtId="0" fontId="315" fillId="20" borderId="0" xfId="5" applyFont="1" applyFill="1" applyAlignment="1">
      <alignment horizontal="center" vertical="center"/>
    </xf>
    <xf numFmtId="0" fontId="116" fillId="93" borderId="2" xfId="3" applyFont="1" applyFill="1" applyBorder="1" applyAlignment="1">
      <alignment horizontal="center" vertical="center"/>
    </xf>
    <xf numFmtId="0" fontId="10" fillId="93" borderId="71" xfId="2" applyFont="1" applyFill="1" applyBorder="1" applyAlignment="1">
      <alignment horizontal="center"/>
    </xf>
    <xf numFmtId="0" fontId="10" fillId="93" borderId="214" xfId="2" applyFont="1" applyFill="1" applyBorder="1" applyAlignment="1">
      <alignment horizontal="center"/>
    </xf>
    <xf numFmtId="0" fontId="318" fillId="94" borderId="0" xfId="5" applyFont="1" applyFill="1" applyAlignment="1">
      <alignment horizontal="center" vertical="center"/>
    </xf>
    <xf numFmtId="0" fontId="318" fillId="94" borderId="15" xfId="5" applyFont="1" applyFill="1" applyBorder="1" applyAlignment="1">
      <alignment horizontal="center" vertical="center"/>
    </xf>
    <xf numFmtId="0" fontId="321" fillId="20" borderId="0" xfId="22" applyFont="1" applyFill="1" applyAlignment="1" applyProtection="1">
      <alignment horizontal="center" vertical="center"/>
      <protection locked="0"/>
    </xf>
    <xf numFmtId="0" fontId="321" fillId="20" borderId="15" xfId="22" applyFont="1" applyFill="1" applyBorder="1" applyAlignment="1" applyProtection="1">
      <alignment horizontal="center" vertical="center"/>
      <protection locked="0"/>
    </xf>
    <xf numFmtId="0" fontId="46" fillId="4" borderId="0" xfId="2" applyFont="1" applyFill="1" applyAlignment="1">
      <alignment horizontal="left" vertical="center" wrapText="1"/>
    </xf>
    <xf numFmtId="0" fontId="46" fillId="4" borderId="15" xfId="2" applyFont="1" applyFill="1" applyBorder="1" applyAlignment="1">
      <alignment horizontal="left" vertical="center" wrapText="1"/>
    </xf>
    <xf numFmtId="0" fontId="37" fillId="93" borderId="61" xfId="5" applyFont="1" applyFill="1" applyBorder="1" applyAlignment="1">
      <alignment horizontal="center" vertical="center"/>
    </xf>
    <xf numFmtId="0" fontId="37" fillId="93" borderId="39" xfId="5" applyFont="1" applyFill="1" applyBorder="1" applyAlignment="1">
      <alignment horizontal="center" vertical="center"/>
    </xf>
    <xf numFmtId="211" fontId="68" fillId="20" borderId="0" xfId="2" applyNumberFormat="1" applyFont="1" applyFill="1" applyAlignment="1" applyProtection="1">
      <alignment horizontal="center" vertical="center"/>
      <protection hidden="1"/>
    </xf>
    <xf numFmtId="189" fontId="37" fillId="6" borderId="0" xfId="2" applyNumberFormat="1" applyFont="1" applyFill="1" applyAlignment="1" applyProtection="1">
      <alignment horizontal="center" vertical="center"/>
      <protection hidden="1"/>
    </xf>
    <xf numFmtId="0" fontId="302" fillId="10" borderId="212" xfId="2" applyFont="1" applyFill="1" applyBorder="1" applyAlignment="1">
      <alignment horizontal="center" vertical="center"/>
    </xf>
    <xf numFmtId="0" fontId="302" fillId="10" borderId="71" xfId="2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62" fillId="5" borderId="71" xfId="2" applyFont="1" applyFill="1" applyBorder="1" applyAlignment="1">
      <alignment horizontal="center"/>
    </xf>
    <xf numFmtId="0" fontId="62" fillId="5" borderId="214" xfId="2" applyFont="1" applyFill="1" applyBorder="1" applyAlignment="1">
      <alignment horizontal="center"/>
    </xf>
    <xf numFmtId="0" fontId="323" fillId="6" borderId="0" xfId="5" applyFont="1" applyFill="1" applyAlignment="1">
      <alignment horizontal="center" vertical="center"/>
    </xf>
    <xf numFmtId="0" fontId="323" fillId="6" borderId="15" xfId="5" applyFont="1" applyFill="1" applyBorder="1" applyAlignment="1">
      <alignment horizontal="center" vertical="center"/>
    </xf>
    <xf numFmtId="0" fontId="29" fillId="93" borderId="61" xfId="5" applyFont="1" applyFill="1" applyBorder="1" applyAlignment="1">
      <alignment horizontal="center" vertical="center"/>
    </xf>
    <xf numFmtId="0" fontId="29" fillId="93" borderId="39" xfId="5" applyFont="1" applyFill="1" applyBorder="1" applyAlignment="1">
      <alignment horizontal="center" vertical="center"/>
    </xf>
    <xf numFmtId="0" fontId="22" fillId="4" borderId="17" xfId="2" applyFont="1" applyFill="1" applyBorder="1" applyAlignment="1" applyProtection="1">
      <alignment horizontal="center" vertical="center"/>
      <protection hidden="1"/>
    </xf>
    <xf numFmtId="0" fontId="15" fillId="4" borderId="17" xfId="2" applyFont="1" applyFill="1" applyBorder="1" applyAlignment="1" applyProtection="1">
      <alignment horizontal="center" vertical="center"/>
      <protection hidden="1"/>
    </xf>
    <xf numFmtId="0" fontId="15" fillId="4" borderId="34" xfId="2" applyFont="1" applyFill="1" applyBorder="1" applyAlignment="1" applyProtection="1">
      <alignment horizontal="center" vertical="center"/>
      <protection hidden="1"/>
    </xf>
    <xf numFmtId="0" fontId="27" fillId="101" borderId="2" xfId="3" applyFont="1" applyFill="1" applyBorder="1" applyAlignment="1">
      <alignment horizontal="center" vertical="center"/>
    </xf>
    <xf numFmtId="0" fontId="10" fillId="101" borderId="71" xfId="2" applyFont="1" applyFill="1" applyBorder="1" applyAlignment="1">
      <alignment horizontal="center"/>
    </xf>
    <xf numFmtId="0" fontId="10" fillId="101" borderId="214" xfId="2" applyFont="1" applyFill="1" applyBorder="1" applyAlignment="1">
      <alignment horizontal="center"/>
    </xf>
    <xf numFmtId="0" fontId="0" fillId="0" borderId="0" xfId="0"/>
    <xf numFmtId="0" fontId="0" fillId="0" borderId="15" xfId="0" applyBorder="1"/>
    <xf numFmtId="0" fontId="37" fillId="101" borderId="39" xfId="5" applyFont="1" applyFill="1" applyBorder="1" applyAlignment="1">
      <alignment horizontal="center" vertical="center"/>
    </xf>
    <xf numFmtId="0" fontId="0" fillId="0" borderId="61" xfId="0" applyBorder="1"/>
    <xf numFmtId="0" fontId="0" fillId="0" borderId="39" xfId="0" applyBorder="1"/>
    <xf numFmtId="0" fontId="151" fillId="4" borderId="29" xfId="2" applyFont="1" applyFill="1" applyBorder="1" applyAlignment="1">
      <alignment horizontal="center" vertical="center" wrapText="1"/>
    </xf>
    <xf numFmtId="0" fontId="151" fillId="4" borderId="30" xfId="2" applyFont="1" applyFill="1" applyBorder="1" applyAlignment="1">
      <alignment horizontal="center" vertical="center" wrapText="1"/>
    </xf>
    <xf numFmtId="0" fontId="59" fillId="4" borderId="29" xfId="2" applyFont="1" applyFill="1" applyBorder="1" applyAlignment="1">
      <alignment horizontal="center" vertical="center" wrapText="1"/>
    </xf>
    <xf numFmtId="0" fontId="59" fillId="4" borderId="70" xfId="2" applyFont="1" applyFill="1" applyBorder="1" applyAlignment="1">
      <alignment horizontal="center" vertical="center" wrapText="1"/>
    </xf>
    <xf numFmtId="0" fontId="10" fillId="90" borderId="71" xfId="2" applyFont="1" applyFill="1" applyBorder="1" applyAlignment="1">
      <alignment horizontal="center"/>
    </xf>
    <xf numFmtId="0" fontId="10" fillId="90" borderId="214" xfId="2" applyFont="1" applyFill="1" applyBorder="1" applyAlignment="1">
      <alignment horizontal="center"/>
    </xf>
    <xf numFmtId="0" fontId="331" fillId="20" borderId="217" xfId="16" applyFont="1" applyFill="1" applyBorder="1" applyAlignment="1">
      <alignment horizontal="center" vertical="center"/>
    </xf>
    <xf numFmtId="0" fontId="331" fillId="20" borderId="218" xfId="16" applyFont="1" applyFill="1" applyBorder="1" applyAlignment="1">
      <alignment horizontal="center" vertical="center"/>
    </xf>
    <xf numFmtId="0" fontId="12" fillId="5" borderId="2" xfId="13" applyFont="1" applyFill="1" applyBorder="1" applyAlignment="1" applyProtection="1">
      <alignment horizontal="right" vertical="center"/>
      <protection locked="0"/>
    </xf>
    <xf numFmtId="0" fontId="12" fillId="5" borderId="11" xfId="13" applyFont="1" applyFill="1" applyBorder="1" applyAlignment="1" applyProtection="1">
      <alignment horizontal="right" vertical="center"/>
      <protection locked="0"/>
    </xf>
    <xf numFmtId="0" fontId="10" fillId="90" borderId="16" xfId="2" applyFont="1" applyFill="1" applyBorder="1" applyAlignment="1">
      <alignment horizontal="center"/>
    </xf>
    <xf numFmtId="0" fontId="10" fillId="90" borderId="5" xfId="2" applyFont="1" applyFill="1" applyBorder="1" applyAlignment="1">
      <alignment horizontal="center"/>
    </xf>
    <xf numFmtId="0" fontId="32" fillId="4" borderId="61" xfId="16" applyFont="1" applyFill="1" applyBorder="1" applyAlignment="1">
      <alignment horizontal="center" vertical="center"/>
    </xf>
    <xf numFmtId="0" fontId="32" fillId="4" borderId="17" xfId="16" applyFont="1" applyFill="1" applyBorder="1" applyAlignment="1">
      <alignment horizontal="center" vertical="center"/>
    </xf>
    <xf numFmtId="0" fontId="332" fillId="20" borderId="61" xfId="16" applyFont="1" applyFill="1" applyBorder="1" applyAlignment="1">
      <alignment horizontal="center" vertical="center"/>
    </xf>
    <xf numFmtId="0" fontId="332" fillId="20" borderId="39" xfId="16" applyFont="1" applyFill="1" applyBorder="1" applyAlignment="1">
      <alignment horizontal="center" vertical="center"/>
    </xf>
    <xf numFmtId="0" fontId="332" fillId="20" borderId="17" xfId="16" applyFont="1" applyFill="1" applyBorder="1" applyAlignment="1">
      <alignment horizontal="center" vertical="center"/>
    </xf>
    <xf numFmtId="0" fontId="332" fillId="20" borderId="34" xfId="16" applyFont="1" applyFill="1" applyBorder="1" applyAlignment="1">
      <alignment horizontal="center" vertical="center"/>
    </xf>
    <xf numFmtId="0" fontId="1" fillId="0" borderId="61" xfId="16" applyBorder="1" applyAlignment="1">
      <alignment horizontal="center" vertical="center"/>
    </xf>
    <xf numFmtId="0" fontId="1" fillId="0" borderId="17" xfId="16" applyBorder="1" applyAlignment="1">
      <alignment horizontal="center" vertical="center"/>
    </xf>
    <xf numFmtId="178" fontId="37" fillId="4" borderId="61" xfId="13" applyNumberFormat="1" applyFont="1" applyFill="1" applyBorder="1" applyAlignment="1">
      <alignment horizontal="left" vertical="center"/>
    </xf>
    <xf numFmtId="178" fontId="37" fillId="4" borderId="0" xfId="13" applyNumberFormat="1" applyFont="1" applyFill="1" applyAlignment="1">
      <alignment horizontal="left" vertical="center"/>
    </xf>
    <xf numFmtId="0" fontId="17" fillId="4" borderId="61" xfId="13" applyFont="1" applyFill="1" applyBorder="1" applyAlignment="1">
      <alignment horizontal="right" vertical="center"/>
    </xf>
    <xf numFmtId="0" fontId="17" fillId="4" borderId="17" xfId="13" applyFont="1" applyFill="1" applyBorder="1" applyAlignment="1">
      <alignment horizontal="right" vertical="center"/>
    </xf>
    <xf numFmtId="9" fontId="17" fillId="4" borderId="39" xfId="16" applyNumberFormat="1" applyFont="1" applyFill="1" applyBorder="1" applyAlignment="1">
      <alignment horizontal="center" vertical="center"/>
    </xf>
    <xf numFmtId="9" fontId="17" fillId="4" borderId="34" xfId="16" applyNumberFormat="1" applyFont="1" applyFill="1" applyBorder="1" applyAlignment="1">
      <alignment horizontal="center" vertical="center"/>
    </xf>
    <xf numFmtId="0" fontId="331" fillId="20" borderId="29" xfId="16" applyFont="1" applyFill="1" applyBorder="1" applyAlignment="1">
      <alignment horizontal="center" vertical="center"/>
    </xf>
    <xf numFmtId="0" fontId="331" fillId="20" borderId="30" xfId="16" applyFont="1" applyFill="1" applyBorder="1" applyAlignment="1">
      <alignment horizontal="center" vertical="center"/>
    </xf>
    <xf numFmtId="49" fontId="26" fillId="80" borderId="2" xfId="2" applyNumberFormat="1" applyFont="1" applyFill="1" applyBorder="1" applyAlignment="1">
      <alignment horizontal="center" vertical="center"/>
    </xf>
    <xf numFmtId="49" fontId="26" fillId="80" borderId="11" xfId="2" applyNumberFormat="1" applyFont="1" applyFill="1" applyBorder="1" applyAlignment="1">
      <alignment horizontal="center" vertical="center"/>
    </xf>
    <xf numFmtId="0" fontId="10" fillId="90" borderId="71" xfId="2" applyFont="1" applyFill="1" applyBorder="1" applyAlignment="1">
      <alignment horizontal="center" wrapText="1"/>
    </xf>
    <xf numFmtId="0" fontId="10" fillId="90" borderId="214" xfId="2" applyFont="1" applyFill="1" applyBorder="1" applyAlignment="1">
      <alignment horizontal="center" wrapText="1"/>
    </xf>
    <xf numFmtId="0" fontId="116" fillId="6" borderId="16" xfId="0" applyFont="1" applyFill="1" applyBorder="1" applyAlignment="1">
      <alignment horizontal="center" vertical="center" wrapText="1"/>
    </xf>
    <xf numFmtId="0" fontId="116" fillId="6" borderId="0" xfId="0" applyFont="1" applyFill="1" applyAlignment="1">
      <alignment horizontal="center" vertical="center" wrapText="1"/>
    </xf>
    <xf numFmtId="0" fontId="116" fillId="6" borderId="15" xfId="0" applyFont="1" applyFill="1" applyBorder="1" applyAlignment="1">
      <alignment horizontal="center" vertical="center" wrapText="1"/>
    </xf>
    <xf numFmtId="0" fontId="138" fillId="66" borderId="4" xfId="2" applyFont="1" applyFill="1" applyBorder="1" applyAlignment="1">
      <alignment horizontal="center" vertical="center" wrapText="1"/>
    </xf>
    <xf numFmtId="0" fontId="138" fillId="66" borderId="2" xfId="2" applyFont="1" applyFill="1" applyBorder="1" applyAlignment="1">
      <alignment horizontal="center" vertical="center" wrapText="1"/>
    </xf>
    <xf numFmtId="0" fontId="138" fillId="66" borderId="11" xfId="2" applyFont="1" applyFill="1" applyBorder="1" applyAlignment="1">
      <alignment horizontal="center" vertical="center" wrapText="1"/>
    </xf>
    <xf numFmtId="0" fontId="138" fillId="66" borderId="16" xfId="2" applyFont="1" applyFill="1" applyBorder="1" applyAlignment="1">
      <alignment horizontal="center" vertical="center" wrapText="1"/>
    </xf>
    <xf numFmtId="0" fontId="138" fillId="66" borderId="0" xfId="2" applyFont="1" applyFill="1" applyAlignment="1">
      <alignment horizontal="center" vertical="center" wrapText="1"/>
    </xf>
    <xf numFmtId="0" fontId="138" fillId="66" borderId="15" xfId="2" applyFont="1" applyFill="1" applyBorder="1" applyAlignment="1">
      <alignment horizontal="center" vertical="center" wrapText="1"/>
    </xf>
    <xf numFmtId="0" fontId="14" fillId="29" borderId="140" xfId="2" applyFont="1" applyFill="1" applyBorder="1" applyAlignment="1" applyProtection="1">
      <alignment horizontal="center" vertical="center" wrapText="1"/>
      <protection locked="0"/>
    </xf>
    <xf numFmtId="0" fontId="14" fillId="29" borderId="17" xfId="2" applyFont="1" applyFill="1" applyBorder="1" applyAlignment="1" applyProtection="1">
      <alignment horizontal="center" vertical="center" wrapText="1"/>
      <protection locked="0"/>
    </xf>
    <xf numFmtId="0" fontId="14" fillId="29" borderId="141" xfId="2" applyFont="1" applyFill="1" applyBorder="1" applyAlignment="1">
      <alignment horizontal="center" vertical="center" wrapText="1"/>
    </xf>
    <xf numFmtId="0" fontId="14" fillId="29" borderId="31" xfId="2" applyFont="1" applyFill="1" applyBorder="1" applyAlignment="1">
      <alignment horizontal="center" vertical="center" wrapText="1"/>
    </xf>
    <xf numFmtId="0" fontId="55" fillId="20" borderId="142" xfId="2" applyFont="1" applyFill="1" applyBorder="1" applyAlignment="1" applyProtection="1">
      <alignment horizontal="center" vertical="center" wrapText="1"/>
      <protection hidden="1"/>
    </xf>
    <xf numFmtId="0" fontId="55" fillId="20" borderId="32" xfId="2" applyFont="1" applyFill="1" applyBorder="1" applyAlignment="1" applyProtection="1">
      <alignment horizontal="center" vertical="center" wrapText="1"/>
      <protection hidden="1"/>
    </xf>
    <xf numFmtId="0" fontId="12" fillId="12" borderId="16" xfId="2" applyFont="1" applyFill="1" applyBorder="1" applyAlignment="1">
      <alignment horizontal="center" vertical="center"/>
    </xf>
    <xf numFmtId="0" fontId="12" fillId="12" borderId="0" xfId="2" applyFont="1" applyFill="1" applyAlignment="1">
      <alignment horizontal="center" vertical="center"/>
    </xf>
    <xf numFmtId="0" fontId="12" fillId="12" borderId="15" xfId="2" applyFont="1" applyFill="1" applyBorder="1" applyAlignment="1">
      <alignment horizontal="center" vertical="center"/>
    </xf>
    <xf numFmtId="1" fontId="11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11" fillId="12" borderId="0" xfId="2" applyNumberFormat="1" applyFont="1" applyFill="1" applyAlignment="1" applyProtection="1">
      <alignment horizontal="center" vertical="center" wrapText="1"/>
      <protection hidden="1"/>
    </xf>
    <xf numFmtId="0" fontId="11" fillId="60" borderId="126" xfId="2" applyFont="1" applyFill="1" applyBorder="1" applyAlignment="1">
      <alignment horizontal="center" vertical="center" wrapText="1"/>
    </xf>
    <xf numFmtId="0" fontId="11" fillId="60" borderId="15" xfId="2" applyFont="1" applyFill="1" applyBorder="1" applyAlignment="1">
      <alignment horizontal="center" vertical="center" wrapText="1"/>
    </xf>
    <xf numFmtId="0" fontId="46" fillId="4" borderId="16" xfId="2" applyFont="1" applyFill="1" applyBorder="1" applyAlignment="1" applyProtection="1">
      <alignment horizontal="center" vertical="center" wrapText="1"/>
      <protection hidden="1"/>
    </xf>
    <xf numFmtId="0" fontId="46" fillId="4" borderId="0" xfId="2" applyFont="1" applyFill="1" applyAlignment="1" applyProtection="1">
      <alignment horizontal="center" vertical="center" wrapText="1"/>
      <protection hidden="1"/>
    </xf>
    <xf numFmtId="0" fontId="46" fillId="4" borderId="15" xfId="2" applyFont="1" applyFill="1" applyBorder="1" applyAlignment="1" applyProtection="1">
      <alignment horizontal="center" vertical="center" wrapText="1"/>
      <protection hidden="1"/>
    </xf>
    <xf numFmtId="0" fontId="37" fillId="4" borderId="16" xfId="2" quotePrefix="1" applyFont="1" applyFill="1" applyBorder="1" applyAlignment="1" applyProtection="1">
      <alignment horizontal="center" vertical="center" wrapText="1"/>
      <protection hidden="1"/>
    </xf>
    <xf numFmtId="0" fontId="37" fillId="4" borderId="0" xfId="2" quotePrefix="1" applyFont="1" applyFill="1" applyAlignment="1" applyProtection="1">
      <alignment horizontal="center" vertical="center" wrapText="1"/>
      <protection hidden="1"/>
    </xf>
    <xf numFmtId="0" fontId="37" fillId="4" borderId="15" xfId="2" quotePrefix="1" applyFont="1" applyFill="1" applyBorder="1" applyAlignment="1" applyProtection="1">
      <alignment horizontal="center" vertical="center" wrapText="1"/>
      <protection hidden="1"/>
    </xf>
    <xf numFmtId="0" fontId="29" fillId="0" borderId="153" xfId="5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/>
    </xf>
    <xf numFmtId="0" fontId="29" fillId="0" borderId="144" xfId="5" applyFont="1" applyBorder="1" applyAlignment="1">
      <alignment horizontal="center" vertical="center"/>
    </xf>
    <xf numFmtId="0" fontId="29" fillId="0" borderId="17" xfId="5" applyFont="1" applyBorder="1" applyAlignment="1">
      <alignment horizontal="center" vertical="center"/>
    </xf>
    <xf numFmtId="0" fontId="14" fillId="4" borderId="1" xfId="2" applyFont="1" applyFill="1" applyBorder="1" applyAlignment="1">
      <alignment horizontal="center" vertical="center" wrapText="1"/>
    </xf>
    <xf numFmtId="0" fontId="14" fillId="4" borderId="68" xfId="2" applyFont="1" applyFill="1" applyBorder="1" applyAlignment="1">
      <alignment horizontal="center" vertical="center" wrapText="1"/>
    </xf>
    <xf numFmtId="0" fontId="14" fillId="4" borderId="17" xfId="2" applyFont="1" applyFill="1" applyBorder="1" applyAlignment="1">
      <alignment horizontal="center" vertical="center" wrapText="1"/>
    </xf>
    <xf numFmtId="0" fontId="14" fillId="4" borderId="34" xfId="2" applyFont="1" applyFill="1" applyBorder="1" applyAlignment="1">
      <alignment horizontal="center" vertical="center" wrapText="1"/>
    </xf>
    <xf numFmtId="0" fontId="14" fillId="29" borderId="153" xfId="2" applyFont="1" applyFill="1" applyBorder="1" applyAlignment="1" applyProtection="1">
      <alignment horizontal="center" vertical="center" wrapText="1"/>
      <protection locked="0"/>
    </xf>
    <xf numFmtId="0" fontId="14" fillId="29" borderId="144" xfId="2" applyFont="1" applyFill="1" applyBorder="1" applyAlignment="1" applyProtection="1">
      <alignment horizontal="center" vertical="center" wrapText="1"/>
      <protection locked="0"/>
    </xf>
    <xf numFmtId="0" fontId="14" fillId="29" borderId="1" xfId="2" applyFont="1" applyFill="1" applyBorder="1" applyAlignment="1" applyProtection="1">
      <alignment horizontal="center" vertical="center" wrapText="1"/>
      <protection locked="0"/>
    </xf>
    <xf numFmtId="0" fontId="14" fillId="29" borderId="0" xfId="2" applyFont="1" applyFill="1" applyAlignment="1" applyProtection="1">
      <alignment horizontal="center" vertical="center" wrapText="1"/>
      <protection locked="0"/>
    </xf>
    <xf numFmtId="0" fontId="14" fillId="29" borderId="1" xfId="2" applyFont="1" applyFill="1" applyBorder="1" applyAlignment="1">
      <alignment horizontal="center" vertical="center" wrapText="1"/>
    </xf>
    <xf numFmtId="0" fontId="14" fillId="29" borderId="0" xfId="2" applyFont="1" applyFill="1" applyAlignment="1">
      <alignment horizontal="center" vertical="center" wrapText="1"/>
    </xf>
    <xf numFmtId="0" fontId="58" fillId="16" borderId="184" xfId="2" applyFont="1" applyFill="1" applyBorder="1" applyAlignment="1" applyProtection="1">
      <alignment horizontal="center" vertical="center" wrapText="1"/>
      <protection hidden="1"/>
    </xf>
    <xf numFmtId="0" fontId="58" fillId="16" borderId="147" xfId="2" applyFont="1" applyFill="1" applyBorder="1" applyAlignment="1" applyProtection="1">
      <alignment horizontal="center" vertical="center" wrapText="1"/>
      <protection hidden="1"/>
    </xf>
    <xf numFmtId="0" fontId="58" fillId="16" borderId="185" xfId="2" applyFont="1" applyFill="1" applyBorder="1" applyAlignment="1" applyProtection="1">
      <alignment horizontal="center" vertical="center" wrapText="1"/>
      <protection hidden="1"/>
    </xf>
    <xf numFmtId="0" fontId="58" fillId="16" borderId="186" xfId="2" applyFont="1" applyFill="1" applyBorder="1" applyAlignment="1" applyProtection="1">
      <alignment horizontal="center" vertical="center" wrapText="1"/>
      <protection hidden="1"/>
    </xf>
    <xf numFmtId="0" fontId="58" fillId="16" borderId="0" xfId="2" applyFont="1" applyFill="1" applyAlignment="1" applyProtection="1">
      <alignment horizontal="center" vertical="center" wrapText="1"/>
      <protection hidden="1"/>
    </xf>
    <xf numFmtId="0" fontId="58" fillId="16" borderId="187" xfId="2" applyFont="1" applyFill="1" applyBorder="1" applyAlignment="1" applyProtection="1">
      <alignment horizontal="center" vertical="center" wrapText="1"/>
      <protection hidden="1"/>
    </xf>
    <xf numFmtId="0" fontId="58" fillId="16" borderId="188" xfId="2" applyFont="1" applyFill="1" applyBorder="1" applyAlignment="1" applyProtection="1">
      <alignment horizontal="center" vertical="center" wrapText="1"/>
      <protection hidden="1"/>
    </xf>
    <xf numFmtId="0" fontId="58" fillId="16" borderId="181" xfId="2" applyFont="1" applyFill="1" applyBorder="1" applyAlignment="1" applyProtection="1">
      <alignment horizontal="center" vertical="center" wrapText="1"/>
      <protection hidden="1"/>
    </xf>
    <xf numFmtId="0" fontId="58" fillId="16" borderId="189" xfId="2" applyFont="1" applyFill="1" applyBorder="1" applyAlignment="1" applyProtection="1">
      <alignment horizontal="center" vertical="center" wrapText="1"/>
      <protection hidden="1"/>
    </xf>
    <xf numFmtId="0" fontId="150" fillId="29" borderId="16" xfId="2" applyFont="1" applyFill="1" applyBorder="1" applyAlignment="1">
      <alignment horizontal="center" vertical="center"/>
    </xf>
    <xf numFmtId="0" fontId="49" fillId="4" borderId="0" xfId="5" applyFont="1" applyFill="1" applyAlignment="1">
      <alignment horizontal="left" vertical="center" wrapText="1"/>
    </xf>
    <xf numFmtId="0" fontId="49" fillId="4" borderId="15" xfId="5" applyFont="1" applyFill="1" applyBorder="1" applyAlignment="1">
      <alignment horizontal="left" vertical="center" wrapText="1"/>
    </xf>
    <xf numFmtId="0" fontId="42" fillId="20" borderId="16" xfId="2" applyFont="1" applyFill="1" applyBorder="1" applyAlignment="1" applyProtection="1">
      <alignment horizontal="center" vertical="center"/>
      <protection hidden="1"/>
    </xf>
    <xf numFmtId="0" fontId="55" fillId="20" borderId="178" xfId="2" applyFont="1" applyFill="1" applyBorder="1" applyAlignment="1" applyProtection="1">
      <alignment horizontal="center" vertical="center" wrapText="1"/>
      <protection hidden="1"/>
    </xf>
    <xf numFmtId="0" fontId="55" fillId="20" borderId="179" xfId="2" applyFont="1" applyFill="1" applyBorder="1" applyAlignment="1" applyProtection="1">
      <alignment horizontal="center" vertical="center" wrapText="1"/>
      <protection hidden="1"/>
    </xf>
    <xf numFmtId="0" fontId="22" fillId="4" borderId="0" xfId="2" applyFont="1" applyFill="1" applyAlignment="1" applyProtection="1">
      <alignment horizontal="left" vertical="center"/>
      <protection locked="0"/>
    </xf>
    <xf numFmtId="0" fontId="22" fillId="4" borderId="15" xfId="2" applyFont="1" applyFill="1" applyBorder="1" applyAlignment="1" applyProtection="1">
      <alignment horizontal="left" vertical="center"/>
      <protection locked="0"/>
    </xf>
    <xf numFmtId="0" fontId="87" fillId="0" borderId="0" xfId="0" applyFont="1" applyAlignment="1">
      <alignment horizontal="center" vertical="center" wrapText="1"/>
    </xf>
    <xf numFmtId="0" fontId="87" fillId="0" borderId="15" xfId="0" applyFont="1" applyBorder="1" applyAlignment="1">
      <alignment horizontal="center" vertical="center" wrapText="1"/>
    </xf>
    <xf numFmtId="0" fontId="116" fillId="56" borderId="2" xfId="0" applyFont="1" applyFill="1" applyBorder="1" applyAlignment="1">
      <alignment horizontal="center"/>
    </xf>
    <xf numFmtId="0" fontId="116" fillId="56" borderId="11" xfId="0" applyFont="1" applyFill="1" applyBorder="1" applyAlignment="1">
      <alignment horizontal="center"/>
    </xf>
    <xf numFmtId="0" fontId="115" fillId="81" borderId="16" xfId="0" applyFont="1" applyFill="1" applyBorder="1" applyAlignment="1">
      <alignment horizontal="center" vertical="center"/>
    </xf>
    <xf numFmtId="0" fontId="115" fillId="81" borderId="0" xfId="0" applyFont="1" applyFill="1" applyAlignment="1">
      <alignment horizontal="center" vertical="center"/>
    </xf>
    <xf numFmtId="0" fontId="115" fillId="81" borderId="15" xfId="0" applyFont="1" applyFill="1" applyBorder="1" applyAlignment="1">
      <alignment horizontal="center" vertical="center"/>
    </xf>
    <xf numFmtId="0" fontId="14" fillId="6" borderId="0" xfId="2" applyFont="1" applyFill="1" applyAlignment="1" applyProtection="1">
      <alignment horizontal="center" vertical="center" wrapText="1"/>
      <protection locked="0"/>
    </xf>
    <xf numFmtId="0" fontId="14" fillId="6" borderId="15" xfId="2" applyFont="1" applyFill="1" applyBorder="1" applyAlignment="1" applyProtection="1">
      <alignment horizontal="center" vertical="center" wrapText="1"/>
      <protection locked="0"/>
    </xf>
    <xf numFmtId="0" fontId="29" fillId="0" borderId="162" xfId="5" applyFont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0" fontId="29" fillId="12" borderId="15" xfId="0" applyFont="1" applyFill="1" applyBorder="1" applyAlignment="1">
      <alignment horizontal="center" vertical="center"/>
    </xf>
    <xf numFmtId="0" fontId="23" fillId="12" borderId="0" xfId="0" applyFont="1" applyFill="1" applyAlignment="1">
      <alignment horizontal="left" vertical="top" wrapText="1"/>
    </xf>
    <xf numFmtId="0" fontId="23" fillId="12" borderId="15" xfId="0" applyFont="1" applyFill="1" applyBorder="1" applyAlignment="1">
      <alignment horizontal="left" vertical="top" wrapText="1"/>
    </xf>
    <xf numFmtId="0" fontId="128" fillId="12" borderId="0" xfId="0" applyFont="1" applyFill="1" applyAlignment="1">
      <alignment horizontal="left" vertical="center" wrapText="1"/>
    </xf>
    <xf numFmtId="0" fontId="128" fillId="12" borderId="15" xfId="0" applyFont="1" applyFill="1" applyBorder="1" applyAlignment="1">
      <alignment horizontal="left" vertical="center" wrapText="1"/>
    </xf>
    <xf numFmtId="0" fontId="14" fillId="29" borderId="17" xfId="2" applyFont="1" applyFill="1" applyBorder="1" applyAlignment="1">
      <alignment horizontal="center" vertical="center" wrapText="1"/>
    </xf>
    <xf numFmtId="0" fontId="55" fillId="20" borderId="62" xfId="2" applyFont="1" applyFill="1" applyBorder="1" applyAlignment="1" applyProtection="1">
      <alignment horizontal="center" vertical="center" wrapText="1"/>
      <protection hidden="1"/>
    </xf>
    <xf numFmtId="0" fontId="55" fillId="20" borderId="52" xfId="2" applyFont="1" applyFill="1" applyBorder="1" applyAlignment="1" applyProtection="1">
      <alignment horizontal="center" vertical="center" wrapText="1"/>
      <protection hidden="1"/>
    </xf>
    <xf numFmtId="0" fontId="13" fillId="66" borderId="4" xfId="2" applyFont="1" applyFill="1" applyBorder="1" applyAlignment="1">
      <alignment horizontal="center" vertical="center" wrapText="1"/>
    </xf>
    <xf numFmtId="0" fontId="13" fillId="66" borderId="2" xfId="2" applyFont="1" applyFill="1" applyBorder="1" applyAlignment="1">
      <alignment horizontal="center" vertical="center" wrapText="1"/>
    </xf>
    <xf numFmtId="0" fontId="13" fillId="66" borderId="11" xfId="2" applyFont="1" applyFill="1" applyBorder="1" applyAlignment="1">
      <alignment horizontal="center" vertical="center" wrapText="1"/>
    </xf>
    <xf numFmtId="0" fontId="13" fillId="66" borderId="16" xfId="2" applyFont="1" applyFill="1" applyBorder="1" applyAlignment="1">
      <alignment horizontal="center" vertical="center" wrapText="1"/>
    </xf>
    <xf numFmtId="0" fontId="13" fillId="66" borderId="0" xfId="2" applyFont="1" applyFill="1" applyAlignment="1">
      <alignment horizontal="center" vertical="center" wrapText="1"/>
    </xf>
    <xf numFmtId="0" fontId="13" fillId="66" borderId="15" xfId="2" applyFont="1" applyFill="1" applyBorder="1" applyAlignment="1">
      <alignment horizontal="center" vertical="center" wrapText="1"/>
    </xf>
    <xf numFmtId="0" fontId="124" fillId="4" borderId="16" xfId="2" applyFont="1" applyFill="1" applyBorder="1" applyAlignment="1">
      <alignment horizontal="left" vertical="center" wrapText="1"/>
    </xf>
    <xf numFmtId="0" fontId="124" fillId="4" borderId="0" xfId="2" applyFont="1" applyFill="1" applyAlignment="1">
      <alignment horizontal="left" vertical="center" wrapText="1"/>
    </xf>
    <xf numFmtId="0" fontId="124" fillId="4" borderId="15" xfId="2" applyFont="1" applyFill="1" applyBorder="1" applyAlignment="1">
      <alignment horizontal="left" vertical="center" wrapText="1"/>
    </xf>
    <xf numFmtId="0" fontId="46" fillId="4" borderId="16" xfId="2" applyFont="1" applyFill="1" applyBorder="1" applyAlignment="1">
      <alignment horizontal="center" vertical="center" wrapText="1"/>
    </xf>
    <xf numFmtId="0" fontId="46" fillId="4" borderId="0" xfId="2" applyFont="1" applyFill="1" applyAlignment="1">
      <alignment horizontal="center" vertical="center" wrapText="1"/>
    </xf>
    <xf numFmtId="0" fontId="46" fillId="4" borderId="15" xfId="2" applyFont="1" applyFill="1" applyBorder="1" applyAlignment="1">
      <alignment horizontal="center" vertical="center" wrapText="1"/>
    </xf>
    <xf numFmtId="0" fontId="46" fillId="4" borderId="16" xfId="2" applyFont="1" applyFill="1" applyBorder="1" applyAlignment="1">
      <alignment horizontal="left" vertical="center" wrapText="1"/>
    </xf>
    <xf numFmtId="0" fontId="17" fillId="20" borderId="175" xfId="5" applyFont="1" applyFill="1" applyBorder="1" applyAlignment="1">
      <alignment horizontal="center" vertical="center"/>
    </xf>
    <xf numFmtId="0" fontId="17" fillId="20" borderId="108" xfId="5" applyFont="1" applyFill="1" applyBorder="1" applyAlignment="1">
      <alignment horizontal="center" vertical="center"/>
    </xf>
    <xf numFmtId="0" fontId="17" fillId="20" borderId="176" xfId="5" applyFont="1" applyFill="1" applyBorder="1" applyAlignment="1">
      <alignment horizontal="center" vertical="center"/>
    </xf>
    <xf numFmtId="0" fontId="49" fillId="4" borderId="16" xfId="0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left" vertical="center" wrapText="1"/>
    </xf>
    <xf numFmtId="0" fontId="49" fillId="4" borderId="15" xfId="0" applyFont="1" applyFill="1" applyBorder="1" applyAlignment="1">
      <alignment horizontal="left" vertical="center" wrapText="1"/>
    </xf>
    <xf numFmtId="0" fontId="40" fillId="16" borderId="265" xfId="4" applyFont="1" applyFill="1" applyBorder="1" applyAlignment="1">
      <alignment horizontal="center" vertical="center" wrapText="1"/>
    </xf>
    <xf numFmtId="0" fontId="40" fillId="16" borderId="266" xfId="4" applyFont="1" applyFill="1" applyBorder="1" applyAlignment="1">
      <alignment horizontal="center" vertical="center" wrapText="1"/>
    </xf>
    <xf numFmtId="0" fontId="40" fillId="16" borderId="269" xfId="4" applyFont="1" applyFill="1" applyBorder="1" applyAlignment="1">
      <alignment horizontal="center" vertical="center" wrapText="1"/>
    </xf>
    <xf numFmtId="0" fontId="40" fillId="16" borderId="264" xfId="4" applyFont="1" applyFill="1" applyBorder="1" applyAlignment="1">
      <alignment horizontal="center" vertical="center" wrapText="1"/>
    </xf>
    <xf numFmtId="0" fontId="16" fillId="4" borderId="267" xfId="4" applyFont="1" applyFill="1" applyBorder="1" applyAlignment="1">
      <alignment horizontal="center" vertical="center" wrapText="1"/>
    </xf>
    <xf numFmtId="0" fontId="16" fillId="4" borderId="270" xfId="4" applyFont="1" applyFill="1" applyBorder="1" applyAlignment="1">
      <alignment horizontal="center" vertical="center" wrapText="1"/>
    </xf>
    <xf numFmtId="0" fontId="69" fillId="4" borderId="16" xfId="2" applyFont="1" applyFill="1" applyBorder="1" applyAlignment="1">
      <alignment horizontal="left" vertical="center" wrapText="1"/>
    </xf>
    <xf numFmtId="0" fontId="69" fillId="4" borderId="0" xfId="2" applyFont="1" applyFill="1" applyAlignment="1">
      <alignment horizontal="left" vertical="center" wrapText="1"/>
    </xf>
    <xf numFmtId="0" fontId="69" fillId="4" borderId="15" xfId="2" applyFont="1" applyFill="1" applyBorder="1" applyAlignment="1">
      <alignment horizontal="left" vertical="center" wrapText="1"/>
    </xf>
    <xf numFmtId="0" fontId="20" fillId="20" borderId="302" xfId="2" applyFont="1" applyFill="1" applyBorder="1" applyAlignment="1" applyProtection="1">
      <alignment horizontal="center" vertical="center"/>
      <protection locked="0"/>
    </xf>
    <xf numFmtId="0" fontId="20" fillId="20" borderId="303" xfId="2" applyFont="1" applyFill="1" applyBorder="1" applyAlignment="1" applyProtection="1">
      <alignment horizontal="center" vertical="center"/>
      <protection locked="0"/>
    </xf>
    <xf numFmtId="0" fontId="22" fillId="4" borderId="268" xfId="2" applyFont="1" applyFill="1" applyBorder="1" applyAlignment="1">
      <alignment horizontal="center" vertical="center" wrapText="1"/>
    </xf>
    <xf numFmtId="0" fontId="22" fillId="4" borderId="272" xfId="2" applyFont="1" applyFill="1" applyBorder="1" applyAlignment="1">
      <alignment horizontal="center" vertical="center" wrapText="1"/>
    </xf>
    <xf numFmtId="0" fontId="20" fillId="20" borderId="268" xfId="2" applyFont="1" applyFill="1" applyBorder="1" applyAlignment="1" applyProtection="1">
      <alignment horizontal="center" vertical="center"/>
      <protection locked="0"/>
    </xf>
    <xf numFmtId="0" fontId="20" fillId="20" borderId="272" xfId="2" applyFont="1" applyFill="1" applyBorder="1" applyAlignment="1" applyProtection="1">
      <alignment horizontal="center" vertical="center"/>
      <protection locked="0"/>
    </xf>
    <xf numFmtId="0" fontId="300" fillId="7" borderId="0" xfId="2" applyFont="1" applyFill="1" applyAlignment="1" applyProtection="1">
      <alignment horizontal="center" vertical="center"/>
      <protection hidden="1"/>
    </xf>
    <xf numFmtId="0" fontId="3" fillId="82" borderId="0" xfId="2" applyFont="1" applyFill="1" applyAlignment="1">
      <alignment horizontal="right" vertical="center" wrapText="1"/>
    </xf>
    <xf numFmtId="0" fontId="116" fillId="106" borderId="11" xfId="5" applyFont="1" applyFill="1" applyBorder="1" applyAlignment="1">
      <alignment horizontal="center" vertical="center" wrapText="1"/>
    </xf>
    <xf numFmtId="0" fontId="116" fillId="106" borderId="15" xfId="5" applyFont="1" applyFill="1" applyBorder="1" applyAlignment="1">
      <alignment horizontal="center" vertical="center" wrapText="1"/>
    </xf>
    <xf numFmtId="0" fontId="56" fillId="82" borderId="0" xfId="2" applyFont="1" applyFill="1" applyAlignment="1">
      <alignment horizontal="center" vertical="center" wrapText="1"/>
    </xf>
    <xf numFmtId="0" fontId="212" fillId="108" borderId="16" xfId="5" applyFont="1" applyFill="1" applyBorder="1" applyAlignment="1">
      <alignment horizontal="center" vertical="center"/>
    </xf>
    <xf numFmtId="0" fontId="212" fillId="108" borderId="0" xfId="5" applyFont="1" applyFill="1" applyAlignment="1">
      <alignment horizontal="center" vertical="center"/>
    </xf>
    <xf numFmtId="0" fontId="302" fillId="109" borderId="15" xfId="13" applyFont="1" applyFill="1" applyBorder="1" applyAlignment="1">
      <alignment horizontal="center" vertical="center"/>
    </xf>
    <xf numFmtId="0" fontId="116" fillId="4" borderId="16" xfId="5" applyFont="1" applyFill="1" applyBorder="1" applyAlignment="1">
      <alignment horizontal="center" vertical="center"/>
    </xf>
    <xf numFmtId="0" fontId="116" fillId="4" borderId="0" xfId="5" applyFont="1" applyFill="1" applyAlignment="1">
      <alignment horizontal="center" vertical="center"/>
    </xf>
    <xf numFmtId="0" fontId="116" fillId="4" borderId="15" xfId="5" applyFont="1" applyFill="1" applyBorder="1" applyAlignment="1">
      <alignment horizontal="center" vertical="center"/>
    </xf>
    <xf numFmtId="0" fontId="288" fillId="9" borderId="4" xfId="5" applyFont="1" applyFill="1" applyBorder="1" applyAlignment="1">
      <alignment horizontal="center" vertical="center"/>
    </xf>
    <xf numFmtId="0" fontId="288" fillId="9" borderId="2" xfId="5" applyFont="1" applyFill="1" applyBorder="1" applyAlignment="1">
      <alignment horizontal="center" vertical="center"/>
    </xf>
    <xf numFmtId="0" fontId="288" fillId="9" borderId="11" xfId="5" applyFont="1" applyFill="1" applyBorder="1" applyAlignment="1">
      <alignment horizontal="center" vertical="center"/>
    </xf>
    <xf numFmtId="0" fontId="288" fillId="9" borderId="16" xfId="5" applyFont="1" applyFill="1" applyBorder="1" applyAlignment="1">
      <alignment horizontal="center" vertical="center"/>
    </xf>
    <xf numFmtId="0" fontId="288" fillId="9" borderId="0" xfId="5" applyFont="1" applyFill="1" applyAlignment="1">
      <alignment horizontal="center" vertical="center"/>
    </xf>
    <xf numFmtId="0" fontId="288" fillId="9" borderId="15" xfId="5" applyFont="1" applyFill="1" applyBorder="1" applyAlignment="1">
      <alignment horizontal="center" vertical="center"/>
    </xf>
    <xf numFmtId="0" fontId="11" fillId="6" borderId="4" xfId="2" applyFont="1" applyFill="1" applyBorder="1" applyAlignment="1" applyProtection="1">
      <alignment horizontal="center" vertical="center" textRotation="90"/>
      <protection locked="0"/>
    </xf>
    <xf numFmtId="0" fontId="11" fillId="6" borderId="5" xfId="2" applyFont="1" applyFill="1" applyBorder="1" applyAlignment="1" applyProtection="1">
      <alignment horizontal="center" vertical="center" textRotation="90"/>
      <protection locked="0"/>
    </xf>
    <xf numFmtId="0" fontId="138" fillId="4" borderId="2" xfId="2" applyFont="1" applyFill="1" applyBorder="1" applyAlignment="1" applyProtection="1">
      <alignment horizontal="center" vertical="center"/>
      <protection hidden="1"/>
    </xf>
    <xf numFmtId="0" fontId="138" fillId="4" borderId="3" xfId="2" applyFont="1" applyFill="1" applyBorder="1" applyAlignment="1" applyProtection="1">
      <alignment horizontal="center" vertical="center"/>
      <protection hidden="1"/>
    </xf>
    <xf numFmtId="0" fontId="12" fillId="56" borderId="184" xfId="10" applyFont="1" applyFill="1" applyBorder="1" applyAlignment="1" applyProtection="1">
      <alignment horizontal="center" vertical="center"/>
      <protection locked="0"/>
    </xf>
    <xf numFmtId="0" fontId="12" fillId="56" borderId="147" xfId="10" applyFont="1" applyFill="1" applyBorder="1" applyAlignment="1" applyProtection="1">
      <alignment horizontal="center" vertical="center"/>
      <protection locked="0"/>
    </xf>
    <xf numFmtId="0" fontId="12" fillId="56" borderId="185" xfId="10" applyFont="1" applyFill="1" applyBorder="1" applyAlignment="1" applyProtection="1">
      <alignment horizontal="center" vertical="center"/>
      <protection locked="0"/>
    </xf>
    <xf numFmtId="0" fontId="12" fillId="56" borderId="186" xfId="10" applyFont="1" applyFill="1" applyBorder="1" applyAlignment="1" applyProtection="1">
      <alignment horizontal="center" vertical="center"/>
      <protection locked="0"/>
    </xf>
    <xf numFmtId="0" fontId="12" fillId="56" borderId="0" xfId="10" applyFont="1" applyFill="1" applyAlignment="1" applyProtection="1">
      <alignment horizontal="center" vertical="center"/>
      <protection locked="0"/>
    </xf>
    <xf numFmtId="0" fontId="12" fillId="56" borderId="187" xfId="10" applyFont="1" applyFill="1" applyBorder="1" applyAlignment="1" applyProtection="1">
      <alignment horizontal="center" vertical="center"/>
      <protection locked="0"/>
    </xf>
    <xf numFmtId="0" fontId="12" fillId="56" borderId="230" xfId="10" applyFont="1" applyFill="1" applyBorder="1" applyAlignment="1" applyProtection="1">
      <alignment horizontal="center" vertical="center"/>
      <protection locked="0"/>
    </xf>
    <xf numFmtId="0" fontId="12" fillId="56" borderId="233" xfId="10" applyFont="1" applyFill="1" applyBorder="1" applyAlignment="1" applyProtection="1">
      <alignment horizontal="center" vertical="center"/>
      <protection locked="0"/>
    </xf>
    <xf numFmtId="0" fontId="12" fillId="56" borderId="16" xfId="10" applyFont="1" applyFill="1" applyBorder="1" applyAlignment="1" applyProtection="1">
      <alignment horizontal="center" vertical="center"/>
      <protection locked="0"/>
    </xf>
    <xf numFmtId="0" fontId="12" fillId="56" borderId="15" xfId="10" applyFont="1" applyFill="1" applyBorder="1" applyAlignment="1" applyProtection="1">
      <alignment horizontal="center" vertical="center"/>
      <protection locked="0"/>
    </xf>
    <xf numFmtId="0" fontId="10" fillId="6" borderId="230" xfId="0" applyFont="1" applyFill="1" applyBorder="1" applyAlignment="1">
      <alignment horizontal="center" vertical="center" wrapText="1"/>
    </xf>
    <xf numFmtId="0" fontId="10" fillId="6" borderId="147" xfId="0" applyFont="1" applyFill="1" applyBorder="1" applyAlignment="1">
      <alignment horizontal="center" vertical="center" wrapText="1"/>
    </xf>
    <xf numFmtId="0" fontId="10" fillId="6" borderId="233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175" xfId="0" applyFont="1" applyFill="1" applyBorder="1" applyAlignment="1">
      <alignment horizontal="center" vertical="center" wrapText="1"/>
    </xf>
    <xf numFmtId="0" fontId="10" fillId="6" borderId="108" xfId="0" applyFont="1" applyFill="1" applyBorder="1" applyAlignment="1">
      <alignment horizontal="center" vertical="center" wrapText="1"/>
    </xf>
    <xf numFmtId="0" fontId="10" fillId="6" borderId="176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7" fillId="3" borderId="15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17" fillId="4" borderId="184" xfId="2" applyFont="1" applyFill="1" applyBorder="1" applyAlignment="1">
      <alignment horizontal="center" vertical="center"/>
    </xf>
    <xf numFmtId="0" fontId="17" fillId="4" borderId="147" xfId="2" applyFont="1" applyFill="1" applyBorder="1" applyAlignment="1">
      <alignment horizontal="center" vertical="center"/>
    </xf>
    <xf numFmtId="0" fontId="17" fillId="4" borderId="185" xfId="2" applyFont="1" applyFill="1" applyBorder="1" applyAlignment="1">
      <alignment horizontal="center" vertical="center"/>
    </xf>
    <xf numFmtId="0" fontId="17" fillId="4" borderId="186" xfId="2" applyFont="1" applyFill="1" applyBorder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17" fillId="4" borderId="187" xfId="2" applyFont="1" applyFill="1" applyBorder="1" applyAlignment="1">
      <alignment horizontal="center" vertical="center"/>
    </xf>
    <xf numFmtId="0" fontId="339" fillId="4" borderId="16" xfId="2" applyFont="1" applyFill="1" applyBorder="1" applyAlignment="1" applyProtection="1">
      <alignment horizontal="right" vertical="center" wrapText="1"/>
      <protection hidden="1"/>
    </xf>
    <xf numFmtId="0" fontId="339" fillId="4" borderId="0" xfId="2" applyFont="1" applyFill="1" applyAlignment="1" applyProtection="1">
      <alignment horizontal="right" vertical="center" wrapText="1"/>
      <protection hidden="1"/>
    </xf>
    <xf numFmtId="0" fontId="339" fillId="4" borderId="15" xfId="2" applyFont="1" applyFill="1" applyBorder="1" applyAlignment="1" applyProtection="1">
      <alignment horizontal="right" vertical="center" wrapText="1"/>
      <protection hidden="1"/>
    </xf>
    <xf numFmtId="0" fontId="37" fillId="4" borderId="0" xfId="5" applyFont="1" applyFill="1" applyAlignment="1">
      <alignment horizontal="center" vertical="center"/>
    </xf>
    <xf numFmtId="0" fontId="37" fillId="4" borderId="187" xfId="5" applyFont="1" applyFill="1" applyBorder="1" applyAlignment="1">
      <alignment horizontal="center" vertical="center"/>
    </xf>
    <xf numFmtId="0" fontId="22" fillId="4" borderId="0" xfId="5" applyFont="1" applyFill="1" applyAlignment="1">
      <alignment horizontal="center" vertical="center"/>
    </xf>
    <xf numFmtId="0" fontId="22" fillId="4" borderId="187" xfId="5" applyFont="1" applyFill="1" applyBorder="1" applyAlignment="1">
      <alignment horizontal="center" vertical="center"/>
    </xf>
    <xf numFmtId="1" fontId="27" fillId="114" borderId="8" xfId="2" applyNumberFormat="1" applyFont="1" applyFill="1" applyBorder="1" applyAlignment="1" applyProtection="1">
      <alignment horizontal="center" vertical="center" wrapText="1"/>
      <protection hidden="1"/>
    </xf>
    <xf numFmtId="1" fontId="27" fillId="114" borderId="0" xfId="2" applyNumberFormat="1" applyFont="1" applyFill="1" applyAlignment="1" applyProtection="1">
      <alignment horizontal="center" vertical="center" wrapText="1"/>
      <protection hidden="1"/>
    </xf>
    <xf numFmtId="0" fontId="27" fillId="11" borderId="8" xfId="2" applyFont="1" applyFill="1" applyBorder="1" applyAlignment="1">
      <alignment horizontal="center" vertical="center" wrapText="1"/>
    </xf>
    <xf numFmtId="0" fontId="27" fillId="11" borderId="9" xfId="2" applyFont="1" applyFill="1" applyBorder="1" applyAlignment="1">
      <alignment horizontal="center" vertical="center" wrapText="1"/>
    </xf>
    <xf numFmtId="0" fontId="27" fillId="11" borderId="0" xfId="2" applyFont="1" applyFill="1" applyAlignment="1">
      <alignment horizontal="center" vertical="center" wrapText="1"/>
    </xf>
    <xf numFmtId="0" fontId="27" fillId="11" borderId="14" xfId="2" applyFont="1" applyFill="1" applyBorder="1" applyAlignment="1">
      <alignment horizontal="center" vertical="center" wrapText="1"/>
    </xf>
    <xf numFmtId="1" fontId="17" fillId="12" borderId="2" xfId="2" applyNumberFormat="1" applyFont="1" applyFill="1" applyBorder="1" applyAlignment="1" applyProtection="1">
      <alignment horizontal="center" vertical="center"/>
      <protection hidden="1"/>
    </xf>
    <xf numFmtId="1" fontId="17" fillId="12" borderId="0" xfId="2" applyNumberFormat="1" applyFont="1" applyFill="1" applyAlignment="1" applyProtection="1">
      <alignment horizontal="center" vertical="center"/>
      <protection hidden="1"/>
    </xf>
    <xf numFmtId="0" fontId="28" fillId="3" borderId="2" xfId="2" applyFont="1" applyFill="1" applyBorder="1" applyAlignment="1">
      <alignment horizontal="center" vertical="center"/>
    </xf>
    <xf numFmtId="0" fontId="28" fillId="3" borderId="0" xfId="2" applyFont="1" applyFill="1" applyAlignment="1">
      <alignment horizontal="center" vertical="center"/>
    </xf>
    <xf numFmtId="0" fontId="28" fillId="13" borderId="11" xfId="5" applyFont="1" applyFill="1" applyBorder="1" applyAlignment="1">
      <alignment horizontal="center" vertical="center"/>
    </xf>
    <xf numFmtId="0" fontId="28" fillId="13" borderId="15" xfId="5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4" fillId="29" borderId="18" xfId="2" applyFont="1" applyFill="1" applyBorder="1" applyAlignment="1">
      <alignment horizontal="center" vertical="center" wrapText="1"/>
    </xf>
    <xf numFmtId="0" fontId="55" fillId="20" borderId="28" xfId="2" applyFont="1" applyFill="1" applyBorder="1" applyAlignment="1" applyProtection="1">
      <alignment horizontal="center" vertical="center" wrapText="1"/>
      <protection hidden="1"/>
    </xf>
    <xf numFmtId="0" fontId="55" fillId="20" borderId="229" xfId="2" applyFont="1" applyFill="1" applyBorder="1" applyAlignment="1" applyProtection="1">
      <alignment horizontal="center" vertical="center" wrapText="1"/>
      <protection hidden="1"/>
    </xf>
    <xf numFmtId="0" fontId="56" fillId="30" borderId="238" xfId="2" applyFont="1" applyFill="1" applyBorder="1" applyAlignment="1">
      <alignment horizontal="center" vertical="center" wrapText="1"/>
    </xf>
    <xf numFmtId="0" fontId="56" fillId="30" borderId="240" xfId="2" applyFont="1" applyFill="1" applyBorder="1" applyAlignment="1">
      <alignment horizontal="center" vertical="center" wrapText="1"/>
    </xf>
    <xf numFmtId="0" fontId="22" fillId="4" borderId="90" xfId="2" applyFont="1" applyFill="1" applyBorder="1" applyAlignment="1">
      <alignment horizontal="center" vertical="center" wrapText="1"/>
    </xf>
    <xf numFmtId="0" fontId="22" fillId="4" borderId="91" xfId="2" applyFont="1" applyFill="1" applyBorder="1" applyAlignment="1">
      <alignment horizontal="center" vertical="center" wrapText="1"/>
    </xf>
    <xf numFmtId="0" fontId="14" fillId="4" borderId="30" xfId="2" applyFont="1" applyFill="1" applyBorder="1" applyAlignment="1">
      <alignment horizontal="center" vertical="center" wrapText="1"/>
    </xf>
    <xf numFmtId="0" fontId="2" fillId="3" borderId="15" xfId="5" applyFont="1" applyFill="1" applyBorder="1" applyAlignment="1">
      <alignment horizontal="left" vertical="center" wrapText="1"/>
    </xf>
    <xf numFmtId="224" fontId="196" fillId="113" borderId="0" xfId="20" applyNumberFormat="1" applyFont="1" applyFill="1" applyAlignment="1">
      <alignment horizontal="center" vertical="center"/>
    </xf>
    <xf numFmtId="0" fontId="1" fillId="16" borderId="16" xfId="5" applyFill="1" applyBorder="1" applyAlignment="1">
      <alignment horizontal="center" wrapText="1"/>
    </xf>
    <xf numFmtId="0" fontId="1" fillId="16" borderId="175" xfId="5" applyFill="1" applyBorder="1" applyAlignment="1">
      <alignment horizontal="center" wrapText="1"/>
    </xf>
    <xf numFmtId="0" fontId="15" fillId="16" borderId="81" xfId="27" applyFont="1" applyFill="1" applyBorder="1" applyAlignment="1">
      <alignment horizontal="center" vertical="center"/>
    </xf>
    <xf numFmtId="0" fontId="15" fillId="16" borderId="28" xfId="27" applyFont="1" applyFill="1" applyBorder="1" applyAlignment="1">
      <alignment horizontal="center" vertical="center"/>
    </xf>
    <xf numFmtId="0" fontId="15" fillId="16" borderId="229" xfId="27" applyFont="1" applyFill="1" applyBorder="1" applyAlignment="1">
      <alignment horizontal="center" vertical="center"/>
    </xf>
    <xf numFmtId="0" fontId="52" fillId="41" borderId="0" xfId="22" applyFont="1" applyFill="1" applyAlignment="1" applyProtection="1">
      <alignment horizontal="center" vertical="center"/>
      <protection locked="0"/>
    </xf>
    <xf numFmtId="1" fontId="48" fillId="20" borderId="0" xfId="13" applyNumberFormat="1" applyFont="1" applyFill="1" applyAlignment="1">
      <alignment horizontal="center" vertical="center"/>
    </xf>
    <xf numFmtId="0" fontId="30" fillId="44" borderId="0" xfId="22" applyFont="1" applyFill="1" applyAlignment="1" applyProtection="1">
      <alignment horizontal="left" vertical="center"/>
      <protection locked="0"/>
    </xf>
    <xf numFmtId="0" fontId="62" fillId="30" borderId="29" xfId="2" applyFont="1" applyFill="1" applyBorder="1" applyAlignment="1">
      <alignment horizontal="center" vertical="center" wrapText="1"/>
    </xf>
    <xf numFmtId="0" fontId="62" fillId="30" borderId="17" xfId="2" applyFont="1" applyFill="1" applyBorder="1" applyAlignment="1">
      <alignment horizontal="center" vertical="center" wrapText="1"/>
    </xf>
    <xf numFmtId="0" fontId="23" fillId="16" borderId="183" xfId="5" applyFont="1" applyFill="1" applyBorder="1" applyAlignment="1">
      <alignment horizontal="right" vertical="center" wrapText="1"/>
    </xf>
    <xf numFmtId="0" fontId="23" fillId="16" borderId="61" xfId="5" applyFont="1" applyFill="1" applyBorder="1" applyAlignment="1">
      <alignment horizontal="right" vertical="center" wrapText="1"/>
    </xf>
    <xf numFmtId="0" fontId="23" fillId="16" borderId="16" xfId="5" applyFont="1" applyFill="1" applyBorder="1" applyAlignment="1">
      <alignment horizontal="right" vertical="center" wrapText="1"/>
    </xf>
    <xf numFmtId="0" fontId="23" fillId="16" borderId="0" xfId="5" applyFont="1" applyFill="1" applyAlignment="1">
      <alignment horizontal="right" vertical="center" wrapText="1"/>
    </xf>
    <xf numFmtId="0" fontId="22" fillId="16" borderId="61" xfId="2" applyFont="1" applyFill="1" applyBorder="1" applyAlignment="1">
      <alignment horizontal="center" vertical="center" wrapText="1"/>
    </xf>
    <xf numFmtId="0" fontId="22" fillId="16" borderId="39" xfId="2" applyFont="1" applyFill="1" applyBorder="1" applyAlignment="1">
      <alignment horizontal="center" vertical="center" wrapText="1"/>
    </xf>
    <xf numFmtId="0" fontId="22" fillId="16" borderId="0" xfId="2" applyFont="1" applyFill="1" applyAlignment="1">
      <alignment horizontal="center" vertical="center" wrapText="1"/>
    </xf>
    <xf numFmtId="0" fontId="22" fillId="16" borderId="15" xfId="2" applyFont="1" applyFill="1" applyBorder="1" applyAlignment="1">
      <alignment horizontal="center" vertical="center" wrapText="1"/>
    </xf>
    <xf numFmtId="0" fontId="22" fillId="16" borderId="0" xfId="2" applyFont="1" applyFill="1" applyAlignment="1" applyProtection="1">
      <alignment horizontal="center" vertical="center" wrapText="1"/>
      <protection hidden="1"/>
    </xf>
    <xf numFmtId="0" fontId="22" fillId="16" borderId="15" xfId="2" applyFont="1" applyFill="1" applyBorder="1" applyAlignment="1" applyProtection="1">
      <alignment horizontal="center" vertical="center" wrapText="1"/>
      <protection hidden="1"/>
    </xf>
    <xf numFmtId="1" fontId="48" fillId="20" borderId="24" xfId="13" applyNumberFormat="1" applyFont="1" applyFill="1" applyBorder="1" applyAlignment="1">
      <alignment horizontal="center" vertical="center"/>
    </xf>
    <xf numFmtId="0" fontId="92" fillId="4" borderId="14" xfId="2" applyFont="1" applyFill="1" applyBorder="1" applyAlignment="1">
      <alignment horizontal="left" vertical="center" wrapText="1"/>
    </xf>
    <xf numFmtId="0" fontId="96" fillId="54" borderId="24" xfId="30" applyFont="1" applyFill="1" applyBorder="1" applyAlignment="1">
      <alignment horizontal="left" vertical="top" wrapText="1"/>
    </xf>
    <xf numFmtId="0" fontId="96" fillId="54" borderId="0" xfId="30" applyFont="1" applyFill="1" applyAlignment="1">
      <alignment horizontal="left" vertical="top" wrapText="1"/>
    </xf>
    <xf numFmtId="0" fontId="96" fillId="54" borderId="14" xfId="30" applyFont="1" applyFill="1" applyBorder="1" applyAlignment="1">
      <alignment horizontal="left" vertical="top" wrapText="1"/>
    </xf>
    <xf numFmtId="0" fontId="46" fillId="4" borderId="24" xfId="13" applyFont="1" applyFill="1" applyBorder="1" applyAlignment="1">
      <alignment horizontal="left" vertical="top" wrapText="1"/>
    </xf>
    <xf numFmtId="0" fontId="46" fillId="4" borderId="0" xfId="13" applyFont="1" applyFill="1" applyAlignment="1">
      <alignment horizontal="left" vertical="top" wrapText="1"/>
    </xf>
    <xf numFmtId="0" fontId="46" fillId="4" borderId="14" xfId="13" applyFont="1" applyFill="1" applyBorder="1" applyAlignment="1">
      <alignment horizontal="left" vertical="top" wrapText="1"/>
    </xf>
    <xf numFmtId="0" fontId="85" fillId="4" borderId="22" xfId="28" applyFont="1" applyFill="1" applyBorder="1" applyAlignment="1">
      <alignment horizontal="center" vertical="center"/>
    </xf>
    <xf numFmtId="0" fontId="85" fillId="4" borderId="0" xfId="28" applyFont="1" applyFill="1" applyAlignment="1">
      <alignment horizontal="center" vertical="center"/>
    </xf>
    <xf numFmtId="0" fontId="85" fillId="4" borderId="53" xfId="28" applyFont="1" applyFill="1" applyBorder="1" applyAlignment="1">
      <alignment horizontal="center" vertical="center"/>
    </xf>
    <xf numFmtId="0" fontId="85" fillId="4" borderId="297" xfId="28" applyFont="1" applyFill="1" applyBorder="1" applyAlignment="1">
      <alignment horizontal="center" vertical="center"/>
    </xf>
    <xf numFmtId="0" fontId="85" fillId="4" borderId="298" xfId="28" applyFont="1" applyFill="1" applyBorder="1" applyAlignment="1">
      <alignment horizontal="center" vertical="center"/>
    </xf>
    <xf numFmtId="0" fontId="94" fillId="4" borderId="0" xfId="28" applyFont="1" applyFill="1" applyAlignment="1">
      <alignment horizontal="right" vertical="center" wrapText="1"/>
    </xf>
    <xf numFmtId="0" fontId="50" fillId="6" borderId="24" xfId="2" applyFont="1" applyFill="1" applyBorder="1" applyAlignment="1">
      <alignment horizontal="center" vertical="center" wrapText="1"/>
    </xf>
    <xf numFmtId="0" fontId="50" fillId="6" borderId="239" xfId="2" applyFont="1" applyFill="1" applyBorder="1" applyAlignment="1">
      <alignment horizontal="center" vertical="center" wrapText="1"/>
    </xf>
    <xf numFmtId="0" fontId="32" fillId="4" borderId="0" xfId="7" applyFont="1" applyFill="1" applyAlignment="1">
      <alignment horizontal="left" vertical="top" wrapText="1"/>
    </xf>
    <xf numFmtId="0" fontId="32" fillId="4" borderId="14" xfId="7" applyFont="1" applyFill="1" applyBorder="1" applyAlignment="1">
      <alignment horizontal="left" vertical="top" wrapText="1"/>
    </xf>
    <xf numFmtId="0" fontId="15" fillId="6" borderId="66" xfId="0" applyFont="1" applyFill="1" applyBorder="1" applyAlignment="1">
      <alignment horizontal="center" vertical="center"/>
    </xf>
    <xf numFmtId="2" fontId="85" fillId="44" borderId="8" xfId="2" applyNumberFormat="1" applyFont="1" applyFill="1" applyBorder="1" applyAlignment="1" applyProtection="1">
      <alignment horizontal="center" vertical="center" wrapText="1"/>
      <protection locked="0"/>
    </xf>
    <xf numFmtId="2" fontId="85" fillId="44" borderId="0" xfId="2" applyNumberFormat="1" applyFont="1" applyFill="1" applyAlignment="1" applyProtection="1">
      <alignment horizontal="center" vertical="center" wrapText="1"/>
      <protection locked="0"/>
    </xf>
    <xf numFmtId="0" fontId="37" fillId="6" borderId="69" xfId="19" applyFont="1" applyFill="1" applyBorder="1" applyAlignment="1">
      <alignment horizontal="center" vertical="center"/>
    </xf>
    <xf numFmtId="0" fontId="37" fillId="6" borderId="29" xfId="19" applyFont="1" applyFill="1" applyBorder="1" applyAlignment="1">
      <alignment horizontal="center" vertical="center"/>
    </xf>
    <xf numFmtId="0" fontId="37" fillId="6" borderId="70" xfId="19" applyFont="1" applyFill="1" applyBorder="1" applyAlignment="1">
      <alignment horizontal="center" vertical="center"/>
    </xf>
    <xf numFmtId="168" fontId="59" fillId="4" borderId="28" xfId="9" applyNumberFormat="1" applyFont="1" applyFill="1" applyBorder="1" applyAlignment="1">
      <alignment horizontal="center" vertical="center" wrapText="1"/>
    </xf>
    <xf numFmtId="168" fontId="59" fillId="4" borderId="229" xfId="9" applyNumberFormat="1" applyFont="1" applyFill="1" applyBorder="1" applyAlignment="1">
      <alignment horizontal="center" vertical="center" wrapText="1"/>
    </xf>
    <xf numFmtId="0" fontId="14" fillId="16" borderId="28" xfId="2" applyFont="1" applyFill="1" applyBorder="1" applyAlignment="1">
      <alignment horizontal="center" vertical="center"/>
    </xf>
    <xf numFmtId="0" fontId="14" fillId="16" borderId="229" xfId="2" applyFont="1" applyFill="1" applyBorder="1" applyAlignment="1">
      <alignment horizontal="center" vertical="center"/>
    </xf>
    <xf numFmtId="0" fontId="14" fillId="4" borderId="136" xfId="2" applyFont="1" applyFill="1" applyBorder="1" applyAlignment="1">
      <alignment horizontal="center" vertical="center" wrapText="1"/>
    </xf>
    <xf numFmtId="0" fontId="14" fillId="4" borderId="132" xfId="2" applyFont="1" applyFill="1" applyBorder="1" applyAlignment="1">
      <alignment horizontal="center" vertical="center" wrapText="1"/>
    </xf>
    <xf numFmtId="0" fontId="37" fillId="6" borderId="69" xfId="19" applyFont="1" applyFill="1" applyBorder="1" applyAlignment="1">
      <alignment horizontal="right" vertical="center"/>
    </xf>
    <xf numFmtId="0" fontId="37" fillId="6" borderId="29" xfId="19" applyFont="1" applyFill="1" applyBorder="1" applyAlignment="1">
      <alignment horizontal="right" vertical="center"/>
    </xf>
    <xf numFmtId="0" fontId="37" fillId="6" borderId="70" xfId="19" applyFont="1" applyFill="1" applyBorder="1" applyAlignment="1">
      <alignment horizontal="right" vertical="center"/>
    </xf>
    <xf numFmtId="0" fontId="55" fillId="20" borderId="239" xfId="2" applyFont="1" applyFill="1" applyBorder="1" applyAlignment="1" applyProtection="1">
      <alignment horizontal="center" vertical="center" wrapText="1"/>
      <protection hidden="1"/>
    </xf>
    <xf numFmtId="0" fontId="3" fillId="3" borderId="0" xfId="5" applyFont="1" applyFill="1" applyAlignment="1">
      <alignment horizontal="center" vertical="center" wrapText="1"/>
    </xf>
    <xf numFmtId="0" fontId="3" fillId="3" borderId="15" xfId="5" applyFont="1" applyFill="1" applyBorder="1" applyAlignment="1">
      <alignment horizontal="center" vertical="center" wrapText="1"/>
    </xf>
    <xf numFmtId="0" fontId="2" fillId="3" borderId="16" xfId="5" applyFont="1" applyFill="1" applyBorder="1" applyAlignment="1">
      <alignment horizontal="right" vertical="center"/>
    </xf>
    <xf numFmtId="0" fontId="2" fillId="3" borderId="0" xfId="5" applyFont="1" applyFill="1" applyAlignment="1">
      <alignment horizontal="right" vertical="center"/>
    </xf>
    <xf numFmtId="0" fontId="46" fillId="4" borderId="71" xfId="9" applyFont="1" applyFill="1" applyBorder="1" applyAlignment="1">
      <alignment horizontal="center" vertical="center" wrapText="1"/>
    </xf>
    <xf numFmtId="0" fontId="14" fillId="29" borderId="61" xfId="2" applyFont="1" applyFill="1" applyBorder="1" applyAlignment="1" applyProtection="1">
      <alignment horizontal="center" vertical="center" wrapText="1"/>
      <protection locked="0"/>
    </xf>
    <xf numFmtId="0" fontId="14" fillId="29" borderId="119" xfId="2" applyFont="1" applyFill="1" applyBorder="1" applyAlignment="1">
      <alignment horizontal="center" vertical="center" wrapText="1"/>
    </xf>
    <xf numFmtId="0" fontId="55" fillId="20" borderId="81" xfId="2" applyFont="1" applyFill="1" applyBorder="1" applyAlignment="1" applyProtection="1">
      <alignment horizontal="center" vertical="center" wrapText="1"/>
      <protection hidden="1"/>
    </xf>
    <xf numFmtId="0" fontId="17" fillId="56" borderId="4" xfId="10" applyFont="1" applyFill="1" applyBorder="1" applyAlignment="1" applyProtection="1">
      <alignment horizontal="center" vertical="center"/>
      <protection locked="0"/>
    </xf>
    <xf numFmtId="0" fontId="17" fillId="56" borderId="2" xfId="10" applyFont="1" applyFill="1" applyBorder="1" applyAlignment="1" applyProtection="1">
      <alignment horizontal="center" vertical="center"/>
      <protection locked="0"/>
    </xf>
    <xf numFmtId="0" fontId="17" fillId="56" borderId="11" xfId="10" applyFont="1" applyFill="1" applyBorder="1" applyAlignment="1" applyProtection="1">
      <alignment horizontal="center" vertical="center"/>
      <protection locked="0"/>
    </xf>
    <xf numFmtId="0" fontId="136" fillId="56" borderId="16" xfId="10" applyFont="1" applyFill="1" applyBorder="1" applyAlignment="1" applyProtection="1">
      <alignment horizontal="center" vertical="center"/>
      <protection locked="0"/>
    </xf>
    <xf numFmtId="0" fontId="136" fillId="56" borderId="0" xfId="10" applyFont="1" applyFill="1" applyAlignment="1" applyProtection="1">
      <alignment horizontal="center" vertical="center"/>
      <protection locked="0"/>
    </xf>
    <xf numFmtId="0" fontId="136" fillId="56" borderId="15" xfId="10" applyFont="1" applyFill="1" applyBorder="1" applyAlignment="1" applyProtection="1">
      <alignment horizontal="center" vertical="center"/>
      <protection locked="0"/>
    </xf>
    <xf numFmtId="1" fontId="27" fillId="3" borderId="212" xfId="2" applyNumberFormat="1" applyFont="1" applyFill="1" applyBorder="1" applyAlignment="1" applyProtection="1">
      <alignment horizontal="center" vertical="center" wrapText="1"/>
      <protection hidden="1"/>
    </xf>
    <xf numFmtId="1" fontId="27" fillId="3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3" borderId="71" xfId="2" applyNumberFormat="1" applyFont="1" applyFill="1" applyBorder="1" applyAlignment="1" applyProtection="1">
      <alignment horizontal="center" vertical="center" wrapText="1"/>
      <protection hidden="1"/>
    </xf>
    <xf numFmtId="1" fontId="27" fillId="3" borderId="0" xfId="2" applyNumberFormat="1" applyFont="1" applyFill="1" applyAlignment="1" applyProtection="1">
      <alignment horizontal="center" vertical="center" wrapText="1"/>
      <protection hidden="1"/>
    </xf>
    <xf numFmtId="0" fontId="28" fillId="3" borderId="2" xfId="5" applyFont="1" applyFill="1" applyBorder="1" applyAlignment="1">
      <alignment horizontal="center" vertical="center"/>
    </xf>
    <xf numFmtId="0" fontId="28" fillId="3" borderId="0" xfId="5" applyFont="1" applyFill="1" applyAlignment="1">
      <alignment horizontal="center" vertical="center"/>
    </xf>
    <xf numFmtId="0" fontId="28" fillId="13" borderId="11" xfId="2" applyFont="1" applyFill="1" applyBorder="1" applyAlignment="1">
      <alignment horizontal="center" vertical="center"/>
    </xf>
    <xf numFmtId="0" fontId="28" fillId="13" borderId="15" xfId="2" applyFont="1" applyFill="1" applyBorder="1" applyAlignment="1">
      <alignment horizontal="center" vertical="center"/>
    </xf>
    <xf numFmtId="0" fontId="12" fillId="56" borderId="305" xfId="10" applyFont="1" applyFill="1" applyBorder="1" applyAlignment="1" applyProtection="1">
      <alignment horizontal="center" vertical="center"/>
      <protection locked="0"/>
    </xf>
    <xf numFmtId="0" fontId="12" fillId="56" borderId="29" xfId="10" applyFont="1" applyFill="1" applyBorder="1" applyAlignment="1" applyProtection="1">
      <alignment horizontal="center" vertical="center"/>
      <protection locked="0"/>
    </xf>
    <xf numFmtId="0" fontId="12" fillId="56" borderId="30" xfId="10" applyFont="1" applyFill="1" applyBorder="1" applyAlignment="1" applyProtection="1">
      <alignment horizontal="center" vertical="center"/>
      <protection locked="0"/>
    </xf>
    <xf numFmtId="0" fontId="17" fillId="56" borderId="16" xfId="17" applyFont="1" applyFill="1" applyBorder="1" applyAlignment="1">
      <alignment horizontal="center" vertical="center"/>
    </xf>
    <xf numFmtId="0" fontId="17" fillId="56" borderId="0" xfId="17" applyFont="1" applyFill="1" applyAlignment="1">
      <alignment horizontal="center" vertical="center"/>
    </xf>
    <xf numFmtId="0" fontId="17" fillId="56" borderId="15" xfId="17" applyFont="1" applyFill="1" applyBorder="1" applyAlignment="1">
      <alignment horizontal="center" vertical="center"/>
    </xf>
    <xf numFmtId="0" fontId="17" fillId="56" borderId="16" xfId="17" applyFont="1" applyFill="1" applyBorder="1" applyAlignment="1">
      <alignment horizontal="right" vertical="center"/>
    </xf>
    <xf numFmtId="0" fontId="17" fillId="56" borderId="0" xfId="17" applyFont="1" applyFill="1" applyAlignment="1">
      <alignment horizontal="right" vertical="center"/>
    </xf>
    <xf numFmtId="0" fontId="37" fillId="4" borderId="16" xfId="5" applyFont="1" applyFill="1" applyBorder="1" applyAlignment="1">
      <alignment horizontal="center" vertical="center"/>
    </xf>
    <xf numFmtId="0" fontId="37" fillId="4" borderId="15" xfId="5" applyFont="1" applyFill="1" applyBorder="1" applyAlignment="1">
      <alignment horizontal="center" vertical="center"/>
    </xf>
    <xf numFmtId="0" fontId="11" fillId="6" borderId="16" xfId="2" applyFont="1" applyFill="1" applyBorder="1" applyAlignment="1" applyProtection="1">
      <alignment horizontal="center" vertical="center" textRotation="90"/>
      <protection locked="0"/>
    </xf>
    <xf numFmtId="0" fontId="17" fillId="4" borderId="4" xfId="2" applyFont="1" applyFill="1" applyBorder="1" applyAlignment="1">
      <alignment horizontal="center" vertical="center"/>
    </xf>
    <xf numFmtId="0" fontId="17" fillId="4" borderId="2" xfId="2" applyFont="1" applyFill="1" applyBorder="1" applyAlignment="1">
      <alignment horizontal="center" vertical="center"/>
    </xf>
    <xf numFmtId="0" fontId="17" fillId="4" borderId="11" xfId="2" applyFont="1" applyFill="1" applyBorder="1" applyAlignment="1">
      <alignment horizontal="center" vertical="center"/>
    </xf>
    <xf numFmtId="0" fontId="17" fillId="4" borderId="16" xfId="2" applyFont="1" applyFill="1" applyBorder="1" applyAlignment="1">
      <alignment horizontal="center" vertical="center"/>
    </xf>
    <xf numFmtId="0" fontId="17" fillId="4" borderId="15" xfId="2" applyFont="1" applyFill="1" applyBorder="1" applyAlignment="1">
      <alignment horizontal="center" vertical="center"/>
    </xf>
    <xf numFmtId="0" fontId="125" fillId="6" borderId="357" xfId="2" applyFont="1" applyFill="1" applyBorder="1" applyAlignment="1">
      <alignment horizontal="center" vertical="center" wrapText="1"/>
    </xf>
    <xf numFmtId="0" fontId="125" fillId="6" borderId="92" xfId="2" applyFont="1" applyFill="1" applyBorder="1" applyAlignment="1">
      <alignment horizontal="center" vertical="center" wrapText="1"/>
    </xf>
    <xf numFmtId="0" fontId="53" fillId="31" borderId="29" xfId="2" applyFont="1" applyFill="1" applyBorder="1" applyAlignment="1">
      <alignment horizontal="center" vertical="center" wrapText="1"/>
    </xf>
    <xf numFmtId="0" fontId="53" fillId="31" borderId="17" xfId="2" applyFont="1" applyFill="1" applyBorder="1" applyAlignment="1">
      <alignment horizontal="center" vertical="center" wrapText="1"/>
    </xf>
    <xf numFmtId="0" fontId="22" fillId="4" borderId="29" xfId="2" applyFont="1" applyFill="1" applyBorder="1" applyAlignment="1">
      <alignment horizontal="center" vertical="center" wrapText="1"/>
    </xf>
    <xf numFmtId="0" fontId="22" fillId="4" borderId="17" xfId="2" applyFont="1" applyFill="1" applyBorder="1" applyAlignment="1">
      <alignment horizontal="center" vertical="center" wrapText="1"/>
    </xf>
    <xf numFmtId="0" fontId="14" fillId="31" borderId="29" xfId="2" applyFont="1" applyFill="1" applyBorder="1" applyAlignment="1">
      <alignment horizontal="center" vertical="center" wrapText="1"/>
    </xf>
    <xf numFmtId="0" fontId="14" fillId="31" borderId="17" xfId="2" applyFont="1" applyFill="1" applyBorder="1" applyAlignment="1">
      <alignment horizontal="center" vertical="center" wrapText="1"/>
    </xf>
    <xf numFmtId="0" fontId="14" fillId="29" borderId="22" xfId="2" applyFont="1" applyFill="1" applyBorder="1" applyAlignment="1" applyProtection="1">
      <alignment horizontal="center" vertical="center" wrapText="1"/>
      <protection locked="0"/>
    </xf>
    <xf numFmtId="0" fontId="50" fillId="6" borderId="21" xfId="2" applyFont="1" applyFill="1" applyBorder="1" applyAlignment="1">
      <alignment horizontal="center" vertical="center" wrapText="1"/>
    </xf>
    <xf numFmtId="0" fontId="50" fillId="6" borderId="52" xfId="2" applyFont="1" applyFill="1" applyBorder="1" applyAlignment="1">
      <alignment horizontal="center" vertical="center" wrapText="1"/>
    </xf>
    <xf numFmtId="0" fontId="14" fillId="29" borderId="22" xfId="2" applyFont="1" applyFill="1" applyBorder="1" applyAlignment="1">
      <alignment horizontal="center" vertical="center" wrapText="1"/>
    </xf>
    <xf numFmtId="168" fontId="59" fillId="4" borderId="131" xfId="9" applyNumberFormat="1" applyFont="1" applyFill="1" applyBorder="1" applyAlignment="1">
      <alignment horizontal="center" vertical="center" wrapText="1"/>
    </xf>
    <xf numFmtId="168" fontId="59" fillId="4" borderId="32" xfId="9" applyNumberFormat="1" applyFont="1" applyFill="1" applyBorder="1" applyAlignment="1">
      <alignment horizontal="center" vertical="center" wrapText="1"/>
    </xf>
    <xf numFmtId="0" fontId="14" fillId="16" borderId="131" xfId="2" applyFont="1" applyFill="1" applyBorder="1" applyAlignment="1">
      <alignment horizontal="center" vertical="center"/>
    </xf>
    <xf numFmtId="0" fontId="14" fillId="16" borderId="32" xfId="2" applyFont="1" applyFill="1" applyBorder="1" applyAlignment="1">
      <alignment horizontal="center" vertical="center"/>
    </xf>
    <xf numFmtId="0" fontId="14" fillId="4" borderId="130" xfId="2" applyFont="1" applyFill="1" applyBorder="1" applyAlignment="1">
      <alignment horizontal="center" vertical="center" wrapText="1"/>
    </xf>
    <xf numFmtId="0" fontId="36" fillId="7" borderId="3" xfId="2" applyFont="1" applyFill="1" applyBorder="1" applyAlignment="1" applyProtection="1">
      <alignment horizontal="center" vertical="center"/>
      <protection hidden="1"/>
    </xf>
    <xf numFmtId="1" fontId="15" fillId="123" borderId="8" xfId="2" applyNumberFormat="1" applyFont="1" applyFill="1" applyBorder="1" applyAlignment="1" applyProtection="1">
      <alignment horizontal="center" vertical="center" wrapText="1"/>
      <protection hidden="1"/>
    </xf>
    <xf numFmtId="1" fontId="15" fillId="123" borderId="0" xfId="2" applyNumberFormat="1" applyFont="1" applyFill="1" applyAlignment="1" applyProtection="1">
      <alignment horizontal="center" vertical="center" wrapText="1"/>
      <protection hidden="1"/>
    </xf>
    <xf numFmtId="1" fontId="27" fillId="3" borderId="212" xfId="2" applyNumberFormat="1" applyFont="1" applyFill="1" applyBorder="1" applyAlignment="1" applyProtection="1">
      <alignment horizontal="center" vertical="center"/>
      <protection hidden="1"/>
    </xf>
    <xf numFmtId="1" fontId="27" fillId="3" borderId="2" xfId="2" applyNumberFormat="1" applyFont="1" applyFill="1" applyBorder="1" applyAlignment="1" applyProtection="1">
      <alignment horizontal="center" vertical="center"/>
      <protection hidden="1"/>
    </xf>
    <xf numFmtId="1" fontId="27" fillId="3" borderId="71" xfId="2" applyNumberFormat="1" applyFont="1" applyFill="1" applyBorder="1" applyAlignment="1" applyProtection="1">
      <alignment horizontal="center" vertical="center"/>
      <protection hidden="1"/>
    </xf>
    <xf numFmtId="1" fontId="27" fillId="3" borderId="0" xfId="2" applyNumberFormat="1" applyFont="1" applyFill="1" applyAlignment="1" applyProtection="1">
      <alignment horizontal="center" vertical="center"/>
      <protection hidden="1"/>
    </xf>
    <xf numFmtId="0" fontId="13" fillId="12" borderId="11" xfId="2" applyFont="1" applyFill="1" applyBorder="1" applyAlignment="1">
      <alignment horizontal="center" vertical="center"/>
    </xf>
    <xf numFmtId="0" fontId="13" fillId="12" borderId="15" xfId="2" applyFont="1" applyFill="1" applyBorder="1" applyAlignment="1">
      <alignment horizontal="center" vertical="center"/>
    </xf>
    <xf numFmtId="0" fontId="14" fillId="22" borderId="357" xfId="2" applyFont="1" applyFill="1" applyBorder="1" applyAlignment="1">
      <alignment horizontal="center" vertical="center" wrapText="1"/>
    </xf>
    <xf numFmtId="0" fontId="14" fillId="22" borderId="92" xfId="2" applyFont="1" applyFill="1" applyBorder="1" applyAlignment="1">
      <alignment horizontal="center" vertical="center" wrapText="1"/>
    </xf>
    <xf numFmtId="0" fontId="14" fillId="19" borderId="339" xfId="2" applyFont="1" applyFill="1" applyBorder="1" applyAlignment="1">
      <alignment horizontal="center" vertical="center" wrapText="1"/>
    </xf>
    <xf numFmtId="0" fontId="14" fillId="19" borderId="341" xfId="2" applyFont="1" applyFill="1" applyBorder="1" applyAlignment="1">
      <alignment horizontal="center" vertical="center" wrapText="1"/>
    </xf>
    <xf numFmtId="0" fontId="125" fillId="47" borderId="162" xfId="2" applyFont="1" applyFill="1" applyBorder="1" applyAlignment="1">
      <alignment horizontal="center" vertical="center" wrapText="1"/>
    </xf>
    <xf numFmtId="0" fontId="125" fillId="47" borderId="52" xfId="2" applyFont="1" applyFill="1" applyBorder="1" applyAlignment="1">
      <alignment horizontal="center" vertical="center" wrapText="1"/>
    </xf>
    <xf numFmtId="0" fontId="125" fillId="47" borderId="154" xfId="2" applyFont="1" applyFill="1" applyBorder="1" applyAlignment="1">
      <alignment horizontal="center" vertical="center" wrapText="1"/>
    </xf>
    <xf numFmtId="0" fontId="125" fillId="47" borderId="299" xfId="2" applyFont="1" applyFill="1" applyBorder="1" applyAlignment="1">
      <alignment horizontal="center" vertical="center" wrapText="1"/>
    </xf>
    <xf numFmtId="1" fontId="15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15" fillId="12" borderId="0" xfId="2" applyNumberFormat="1" applyFont="1" applyFill="1" applyAlignment="1" applyProtection="1">
      <alignment horizontal="center" vertical="center" wrapText="1"/>
      <protection hidden="1"/>
    </xf>
    <xf numFmtId="0" fontId="14" fillId="22" borderId="348" xfId="2" applyFont="1" applyFill="1" applyBorder="1" applyAlignment="1">
      <alignment horizontal="center" vertical="center" wrapText="1"/>
    </xf>
    <xf numFmtId="0" fontId="14" fillId="22" borderId="350" xfId="2" applyFont="1" applyFill="1" applyBorder="1" applyAlignment="1">
      <alignment horizontal="center" vertical="center" wrapText="1"/>
    </xf>
    <xf numFmtId="0" fontId="12" fillId="4" borderId="2" xfId="2" applyFont="1" applyFill="1" applyBorder="1" applyAlignment="1" applyProtection="1">
      <alignment horizontal="center" vertical="center"/>
      <protection hidden="1"/>
    </xf>
    <xf numFmtId="0" fontId="12" fillId="4" borderId="11" xfId="2" applyFont="1" applyFill="1" applyBorder="1" applyAlignment="1" applyProtection="1">
      <alignment horizontal="center" vertical="center"/>
      <protection hidden="1"/>
    </xf>
    <xf numFmtId="0" fontId="12" fillId="4" borderId="0" xfId="2" applyFont="1" applyFill="1" applyAlignment="1" applyProtection="1">
      <alignment horizontal="center" vertical="center"/>
      <protection hidden="1"/>
    </xf>
    <xf numFmtId="0" fontId="12" fillId="4" borderId="15" xfId="2" applyFont="1" applyFill="1" applyBorder="1" applyAlignment="1" applyProtection="1">
      <alignment horizontal="center" vertical="center"/>
      <protection hidden="1"/>
    </xf>
    <xf numFmtId="227" fontId="37" fillId="66" borderId="2" xfId="8" applyNumberFormat="1" applyFont="1" applyFill="1" applyBorder="1" applyAlignment="1">
      <alignment horizontal="center" vertical="center"/>
    </xf>
    <xf numFmtId="227" fontId="37" fillId="66" borderId="323" xfId="8" applyNumberFormat="1" applyFont="1" applyFill="1" applyBorder="1" applyAlignment="1">
      <alignment horizontal="center" vertical="center"/>
    </xf>
    <xf numFmtId="227" fontId="37" fillId="66" borderId="324" xfId="8" applyNumberFormat="1" applyFont="1" applyFill="1" applyBorder="1" applyAlignment="1">
      <alignment horizontal="center" vertical="center"/>
    </xf>
    <xf numFmtId="227" fontId="37" fillId="66" borderId="326" xfId="8" applyNumberFormat="1" applyFont="1" applyFill="1" applyBorder="1" applyAlignment="1">
      <alignment horizontal="center" vertical="center"/>
    </xf>
    <xf numFmtId="0" fontId="37" fillId="66" borderId="324" xfId="8" applyFont="1" applyFill="1" applyBorder="1" applyAlignment="1">
      <alignment horizontal="center" vertical="center"/>
    </xf>
    <xf numFmtId="0" fontId="37" fillId="66" borderId="329" xfId="8" applyFont="1" applyFill="1" applyBorder="1" applyAlignment="1">
      <alignment horizontal="center" vertical="center"/>
    </xf>
    <xf numFmtId="0" fontId="14" fillId="104" borderId="11" xfId="2" applyFont="1" applyFill="1" applyBorder="1" applyAlignment="1">
      <alignment horizontal="center" vertical="center" wrapText="1"/>
    </xf>
    <xf numFmtId="0" fontId="14" fillId="104" borderId="15" xfId="2" applyFont="1" applyFill="1" applyBorder="1" applyAlignment="1">
      <alignment horizontal="center" vertical="center" wrapText="1"/>
    </xf>
    <xf numFmtId="0" fontId="116" fillId="6" borderId="4" xfId="0" applyFont="1" applyFill="1" applyBorder="1" applyAlignment="1">
      <alignment horizontal="center" vertical="center"/>
    </xf>
    <xf numFmtId="0" fontId="116" fillId="6" borderId="2" xfId="0" applyFont="1" applyFill="1" applyBorder="1" applyAlignment="1">
      <alignment horizontal="center" vertical="center"/>
    </xf>
    <xf numFmtId="0" fontId="116" fillId="6" borderId="11" xfId="0" applyFont="1" applyFill="1" applyBorder="1" applyAlignment="1">
      <alignment horizontal="center" vertical="center"/>
    </xf>
    <xf numFmtId="0" fontId="12" fillId="4" borderId="0" xfId="2" applyFont="1" applyFill="1" applyAlignment="1" applyProtection="1">
      <alignment horizontal="center" vertical="center"/>
      <protection locked="0"/>
    </xf>
    <xf numFmtId="0" fontId="22" fillId="4" borderId="1" xfId="2" applyFont="1" applyFill="1" applyBorder="1" applyAlignment="1">
      <alignment horizontal="center" vertical="center" wrapText="1"/>
    </xf>
    <xf numFmtId="0" fontId="22" fillId="4" borderId="264" xfId="2" applyFont="1" applyFill="1" applyBorder="1" applyAlignment="1">
      <alignment horizontal="center" vertical="center" wrapText="1"/>
    </xf>
    <xf numFmtId="0" fontId="14" fillId="4" borderId="268" xfId="2" applyFont="1" applyFill="1" applyBorder="1" applyAlignment="1">
      <alignment horizontal="center" vertical="center" wrapText="1"/>
    </xf>
    <xf numFmtId="0" fontId="14" fillId="4" borderId="264" xfId="2" applyFont="1" applyFill="1" applyBorder="1" applyAlignment="1">
      <alignment horizontal="center" vertical="center" wrapText="1"/>
    </xf>
    <xf numFmtId="0" fontId="70" fillId="20" borderId="268" xfId="2" applyFont="1" applyFill="1" applyBorder="1" applyAlignment="1" applyProtection="1">
      <alignment horizontal="center" vertical="center"/>
      <protection locked="0"/>
    </xf>
    <xf numFmtId="0" fontId="70" fillId="20" borderId="272" xfId="2" applyFont="1" applyFill="1" applyBorder="1" applyAlignment="1" applyProtection="1">
      <alignment horizontal="center" vertical="center"/>
      <protection locked="0"/>
    </xf>
    <xf numFmtId="0" fontId="288" fillId="3" borderId="0" xfId="2" applyFont="1" applyFill="1" applyAlignment="1">
      <alignment horizontal="center" vertical="center"/>
    </xf>
    <xf numFmtId="0" fontId="29" fillId="91" borderId="0" xfId="0" applyFont="1" applyFill="1" applyAlignment="1">
      <alignment horizontal="center" vertical="center"/>
    </xf>
    <xf numFmtId="0" fontId="16" fillId="4" borderId="306" xfId="4" applyFont="1" applyFill="1" applyBorder="1" applyAlignment="1">
      <alignment horizontal="center" vertical="center" wrapText="1"/>
    </xf>
    <xf numFmtId="0" fontId="14" fillId="31" borderId="307" xfId="2" applyFont="1" applyFill="1" applyBorder="1" applyAlignment="1">
      <alignment horizontal="center" vertical="center" wrapText="1"/>
    </xf>
    <xf numFmtId="0" fontId="14" fillId="31" borderId="1" xfId="2" applyFont="1" applyFill="1" applyBorder="1" applyAlignment="1">
      <alignment horizontal="center" vertical="center" wrapText="1"/>
    </xf>
    <xf numFmtId="0" fontId="14" fillId="31" borderId="271" xfId="2" applyFont="1" applyFill="1" applyBorder="1" applyAlignment="1">
      <alignment horizontal="center" vertical="center" wrapText="1"/>
    </xf>
    <xf numFmtId="0" fontId="14" fillId="31" borderId="264" xfId="2" applyFont="1" applyFill="1" applyBorder="1" applyAlignment="1">
      <alignment horizontal="center" vertical="center" wrapText="1"/>
    </xf>
    <xf numFmtId="0" fontId="14" fillId="29" borderId="75" xfId="2" applyFont="1" applyFill="1" applyBorder="1" applyAlignment="1" applyProtection="1">
      <alignment horizontal="center" vertical="center" wrapText="1"/>
      <protection locked="0"/>
    </xf>
    <xf numFmtId="0" fontId="14" fillId="29" borderId="274" xfId="2" applyFont="1" applyFill="1" applyBorder="1" applyAlignment="1">
      <alignment horizontal="center" vertical="center" wrapText="1"/>
    </xf>
    <xf numFmtId="0" fontId="55" fillId="20" borderId="275" xfId="2" applyFont="1" applyFill="1" applyBorder="1" applyAlignment="1" applyProtection="1">
      <alignment horizontal="center" vertical="center" wrapText="1"/>
      <protection hidden="1"/>
    </xf>
    <xf numFmtId="0" fontId="12" fillId="134" borderId="0" xfId="0" applyFont="1" applyFill="1" applyAlignment="1">
      <alignment horizontal="center" vertical="center"/>
    </xf>
    <xf numFmtId="0" fontId="12" fillId="29" borderId="0" xfId="0" applyFont="1" applyFill="1" applyAlignment="1">
      <alignment horizontal="center" vertical="center"/>
    </xf>
    <xf numFmtId="165" fontId="14" fillId="16" borderId="4" xfId="2" applyNumberFormat="1" applyFont="1" applyFill="1" applyBorder="1" applyAlignment="1">
      <alignment horizontal="center" vertical="center" wrapText="1"/>
    </xf>
    <xf numFmtId="165" fontId="14" fillId="16" borderId="16" xfId="2" applyNumberFormat="1" applyFont="1" applyFill="1" applyBorder="1" applyAlignment="1">
      <alignment horizontal="center" vertical="center" wrapText="1"/>
    </xf>
    <xf numFmtId="0" fontId="13" fillId="6" borderId="282" xfId="0" applyFont="1" applyFill="1" applyBorder="1" applyAlignment="1">
      <alignment horizontal="center" vertical="center"/>
    </xf>
    <xf numFmtId="0" fontId="13" fillId="6" borderId="217" xfId="0" applyFont="1" applyFill="1" applyBorder="1" applyAlignment="1">
      <alignment horizontal="center" vertical="center"/>
    </xf>
    <xf numFmtId="0" fontId="13" fillId="6" borderId="211" xfId="0" applyFont="1" applyFill="1" applyBorder="1" applyAlignment="1">
      <alignment horizontal="center" vertical="center"/>
    </xf>
    <xf numFmtId="0" fontId="364" fillId="0" borderId="0" xfId="38" applyFont="1" applyAlignment="1" applyProtection="1">
      <alignment horizontal="center" vertical="center" wrapText="1"/>
    </xf>
    <xf numFmtId="0" fontId="364" fillId="0" borderId="283" xfId="38" applyFont="1" applyBorder="1" applyAlignment="1" applyProtection="1">
      <alignment horizontal="center" vertical="center" wrapText="1"/>
    </xf>
    <xf numFmtId="0" fontId="23" fillId="4" borderId="69" xfId="6" applyFont="1" applyFill="1" applyBorder="1" applyAlignment="1">
      <alignment horizontal="center" vertical="center"/>
    </xf>
    <xf numFmtId="0" fontId="23" fillId="4" borderId="70" xfId="6" applyFont="1" applyFill="1" applyBorder="1" applyAlignment="1">
      <alignment horizontal="center" vertical="center"/>
    </xf>
    <xf numFmtId="1" fontId="37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" borderId="0" xfId="2" applyNumberFormat="1" applyFont="1" applyFill="1" applyAlignment="1" applyProtection="1">
      <alignment horizontal="center" vertical="center" wrapText="1"/>
      <protection hidden="1"/>
    </xf>
    <xf numFmtId="0" fontId="359" fillId="4" borderId="15" xfId="2" applyFont="1" applyFill="1" applyBorder="1" applyAlignment="1" applyProtection="1">
      <alignment horizontal="center" vertical="center" wrapText="1"/>
      <protection hidden="1"/>
    </xf>
    <xf numFmtId="0" fontId="4" fillId="4" borderId="0" xfId="1" applyFill="1" applyAlignment="1">
      <alignment horizontal="left" vertical="center"/>
    </xf>
    <xf numFmtId="165" fontId="360" fillId="4" borderId="0" xfId="10" applyNumberFormat="1" applyFont="1" applyFill="1" applyAlignment="1">
      <alignment horizontal="center" vertical="center" wrapText="1"/>
    </xf>
    <xf numFmtId="165" fontId="360" fillId="4" borderId="3" xfId="10" applyNumberFormat="1" applyFont="1" applyFill="1" applyBorder="1" applyAlignment="1">
      <alignment horizontal="center" vertical="center" wrapText="1"/>
    </xf>
    <xf numFmtId="0" fontId="302" fillId="11" borderId="4" xfId="2" applyFont="1" applyFill="1" applyBorder="1" applyAlignment="1" applyProtection="1">
      <alignment horizontal="center" vertical="center" textRotation="90"/>
      <protection locked="0"/>
    </xf>
    <xf numFmtId="0" fontId="302" fillId="11" borderId="16" xfId="2" applyFont="1" applyFill="1" applyBorder="1" applyAlignment="1" applyProtection="1">
      <alignment horizontal="center" vertical="center" textRotation="90"/>
      <protection locked="0"/>
    </xf>
    <xf numFmtId="0" fontId="302" fillId="11" borderId="5" xfId="2" applyFont="1" applyFill="1" applyBorder="1" applyAlignment="1" applyProtection="1">
      <alignment horizontal="center" vertical="center" textRotation="90"/>
      <protection locked="0"/>
    </xf>
    <xf numFmtId="1" fontId="37" fillId="2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21" borderId="0" xfId="2" applyNumberFormat="1" applyFont="1" applyFill="1" applyAlignment="1" applyProtection="1">
      <alignment horizontal="center" vertical="center" wrapText="1"/>
      <protection hidden="1"/>
    </xf>
    <xf numFmtId="1" fontId="37" fillId="11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19" borderId="0" xfId="2" applyNumberFormat="1" applyFont="1" applyFill="1" applyAlignment="1" applyProtection="1">
      <alignment horizontal="center" vertical="center" wrapText="1"/>
      <protection hidden="1"/>
    </xf>
    <xf numFmtId="0" fontId="124" fillId="0" borderId="0" xfId="5" applyFont="1" applyAlignment="1">
      <alignment horizontal="center" vertical="center"/>
    </xf>
    <xf numFmtId="0" fontId="37" fillId="4" borderId="108" xfId="6" applyFont="1" applyFill="1" applyBorder="1" applyAlignment="1">
      <alignment horizontal="center"/>
    </xf>
    <xf numFmtId="0" fontId="14" fillId="4" borderId="69" xfId="6" applyFont="1" applyFill="1" applyBorder="1" applyAlignment="1">
      <alignment horizontal="center" vertical="center" wrapText="1"/>
    </xf>
    <xf numFmtId="0" fontId="14" fillId="4" borderId="70" xfId="6" applyFont="1" applyFill="1" applyBorder="1" applyAlignment="1">
      <alignment horizontal="center" vertical="center" wrapText="1"/>
    </xf>
    <xf numFmtId="0" fontId="14" fillId="4" borderId="71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 wrapText="1"/>
    </xf>
    <xf numFmtId="0" fontId="14" fillId="4" borderId="72" xfId="6" applyFont="1" applyFill="1" applyBorder="1" applyAlignment="1">
      <alignment horizontal="center" vertical="center" wrapText="1"/>
    </xf>
    <xf numFmtId="0" fontId="14" fillId="4" borderId="73" xfId="6" applyFont="1" applyFill="1" applyBorder="1" applyAlignment="1">
      <alignment horizontal="center" vertical="center" wrapText="1"/>
    </xf>
    <xf numFmtId="1" fontId="37" fillId="4" borderId="69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70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72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73" xfId="2" applyNumberFormat="1" applyFont="1" applyFill="1" applyBorder="1" applyAlignment="1" applyProtection="1">
      <alignment horizontal="center" vertical="center" wrapText="1"/>
      <protection hidden="1"/>
    </xf>
    <xf numFmtId="0" fontId="15" fillId="4" borderId="71" xfId="6" applyFont="1" applyFill="1" applyBorder="1" applyAlignment="1">
      <alignment horizontal="center" vertical="center"/>
    </xf>
    <xf numFmtId="0" fontId="15" fillId="4" borderId="12" xfId="6" applyFont="1" applyFill="1" applyBorder="1" applyAlignment="1">
      <alignment horizontal="center" vertical="center"/>
    </xf>
    <xf numFmtId="1" fontId="11" fillId="30" borderId="8" xfId="2" applyNumberFormat="1" applyFont="1" applyFill="1" applyBorder="1" applyAlignment="1" applyProtection="1">
      <alignment horizontal="center" vertical="center" wrapText="1"/>
      <protection hidden="1"/>
    </xf>
    <xf numFmtId="0" fontId="23" fillId="4" borderId="71" xfId="6" applyFont="1" applyFill="1" applyBorder="1" applyAlignment="1">
      <alignment horizontal="center" vertical="center"/>
    </xf>
    <xf numFmtId="0" fontId="23" fillId="4" borderId="12" xfId="6" applyFont="1" applyFill="1" applyBorder="1" applyAlignment="1">
      <alignment horizontal="center" vertical="center"/>
    </xf>
    <xf numFmtId="0" fontId="365" fillId="8" borderId="285" xfId="31" applyFont="1" applyFill="1" applyBorder="1" applyAlignment="1">
      <alignment horizontal="center" vertical="center"/>
    </xf>
    <xf numFmtId="0" fontId="365" fillId="8" borderId="286" xfId="31" applyFont="1" applyFill="1" applyBorder="1" applyAlignment="1">
      <alignment horizontal="center" vertical="center"/>
    </xf>
    <xf numFmtId="0" fontId="365" fillId="8" borderId="287" xfId="31" applyFont="1" applyFill="1" applyBorder="1" applyAlignment="1">
      <alignment horizontal="center" vertical="center"/>
    </xf>
    <xf numFmtId="1" fontId="11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11" fillId="11" borderId="0" xfId="2" applyNumberFormat="1" applyFont="1" applyFill="1" applyAlignment="1" applyProtection="1">
      <alignment horizontal="center" vertical="center" wrapText="1"/>
      <protection hidden="1"/>
    </xf>
    <xf numFmtId="1" fontId="302" fillId="120" borderId="8" xfId="2" applyNumberFormat="1" applyFont="1" applyFill="1" applyBorder="1" applyAlignment="1" applyProtection="1">
      <alignment horizontal="center" vertical="center" wrapText="1"/>
      <protection hidden="1"/>
    </xf>
    <xf numFmtId="1" fontId="302" fillId="120" borderId="0" xfId="2" applyNumberFormat="1" applyFont="1" applyFill="1" applyAlignment="1" applyProtection="1">
      <alignment horizontal="center" vertical="center" wrapText="1"/>
      <protection hidden="1"/>
    </xf>
    <xf numFmtId="1" fontId="26" fillId="12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1" borderId="0" xfId="2" applyNumberFormat="1" applyFont="1" applyFill="1" applyAlignment="1" applyProtection="1">
      <alignment horizontal="center" vertical="center" wrapText="1"/>
      <protection hidden="1"/>
    </xf>
    <xf numFmtId="1" fontId="26" fillId="1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0" borderId="0" xfId="2" applyNumberFormat="1" applyFont="1" applyFill="1" applyAlignment="1" applyProtection="1">
      <alignment horizontal="center" vertical="center" wrapText="1"/>
      <protection hidden="1"/>
    </xf>
    <xf numFmtId="1" fontId="37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0" xfId="2" applyNumberFormat="1" applyFont="1" applyFill="1" applyAlignment="1" applyProtection="1">
      <alignment horizontal="center" vertical="center" wrapText="1"/>
      <protection hidden="1"/>
    </xf>
    <xf numFmtId="1" fontId="26" fillId="12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0" borderId="0" xfId="2" applyNumberFormat="1" applyFont="1" applyFill="1" applyAlignment="1" applyProtection="1">
      <alignment horizontal="center" vertical="center" wrapText="1"/>
      <protection hidden="1"/>
    </xf>
    <xf numFmtId="1" fontId="37" fillId="3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30" borderId="0" xfId="2" applyNumberFormat="1" applyFont="1" applyFill="1" applyAlignment="1" applyProtection="1">
      <alignment horizontal="center" vertical="center" wrapText="1"/>
      <protection hidden="1"/>
    </xf>
    <xf numFmtId="1" fontId="14" fillId="123" borderId="8" xfId="2" applyNumberFormat="1" applyFont="1" applyFill="1" applyBorder="1" applyAlignment="1" applyProtection="1">
      <alignment horizontal="center" vertical="center" wrapText="1"/>
      <protection hidden="1"/>
    </xf>
    <xf numFmtId="1" fontId="14" fillId="123" borderId="0" xfId="2" applyNumberFormat="1" applyFont="1" applyFill="1" applyAlignment="1" applyProtection="1">
      <alignment horizontal="center" vertical="center" wrapText="1"/>
      <protection hidden="1"/>
    </xf>
    <xf numFmtId="0" fontId="15" fillId="4" borderId="72" xfId="6" applyFont="1" applyFill="1" applyBorder="1" applyAlignment="1">
      <alignment horizontal="center" vertical="center"/>
    </xf>
    <xf numFmtId="0" fontId="15" fillId="4" borderId="73" xfId="6" applyFont="1" applyFill="1" applyBorder="1" applyAlignment="1">
      <alignment horizontal="center" vertical="center"/>
    </xf>
    <xf numFmtId="0" fontId="37" fillId="19" borderId="8" xfId="2" applyFont="1" applyFill="1" applyBorder="1" applyAlignment="1">
      <alignment horizontal="center" vertical="center" wrapText="1"/>
    </xf>
    <xf numFmtId="0" fontId="37" fillId="19" borderId="0" xfId="2" applyFont="1" applyFill="1" applyAlignment="1">
      <alignment horizontal="center" vertical="center" wrapText="1"/>
    </xf>
    <xf numFmtId="1" fontId="26" fillId="114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4" borderId="0" xfId="2" applyNumberFormat="1" applyFont="1" applyFill="1" applyAlignment="1" applyProtection="1">
      <alignment horizontal="center" vertical="center" wrapText="1"/>
      <protection hidden="1"/>
    </xf>
    <xf numFmtId="1" fontId="26" fillId="122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2" borderId="0" xfId="2" applyNumberFormat="1" applyFont="1" applyFill="1" applyAlignment="1" applyProtection="1">
      <alignment horizontal="center" vertical="center" wrapText="1"/>
      <protection hidden="1"/>
    </xf>
    <xf numFmtId="1" fontId="26" fillId="13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31" borderId="0" xfId="2" applyNumberFormat="1" applyFont="1" applyFill="1" applyAlignment="1" applyProtection="1">
      <alignment horizontal="center" vertical="center" wrapText="1"/>
      <protection hidden="1"/>
    </xf>
    <xf numFmtId="1" fontId="37" fillId="13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0" borderId="0" xfId="2" applyNumberFormat="1" applyFont="1" applyFill="1" applyAlignment="1" applyProtection="1">
      <alignment horizontal="center" vertical="center" wrapText="1"/>
      <protection hidden="1"/>
    </xf>
    <xf numFmtId="1" fontId="26" fillId="9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9" borderId="0" xfId="2" applyNumberFormat="1" applyFont="1" applyFill="1" applyAlignment="1" applyProtection="1">
      <alignment horizontal="center" vertical="center" wrapText="1"/>
      <protection hidden="1"/>
    </xf>
    <xf numFmtId="1" fontId="37" fillId="12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9" borderId="0" xfId="2" applyNumberFormat="1" applyFont="1" applyFill="1" applyAlignment="1" applyProtection="1">
      <alignment horizontal="center" vertical="center" wrapText="1"/>
      <protection hidden="1"/>
    </xf>
    <xf numFmtId="1" fontId="37" fillId="128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8" borderId="0" xfId="2" applyNumberFormat="1" applyFont="1" applyFill="1" applyAlignment="1" applyProtection="1">
      <alignment horizontal="center" vertical="center" wrapText="1"/>
      <protection hidden="1"/>
    </xf>
    <xf numFmtId="1" fontId="26" fillId="11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0" borderId="0" xfId="2" applyNumberFormat="1" applyFont="1" applyFill="1" applyAlignment="1" applyProtection="1">
      <alignment horizontal="center" vertical="center" wrapText="1"/>
      <protection hidden="1"/>
    </xf>
    <xf numFmtId="1" fontId="37" fillId="126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6" borderId="0" xfId="2" applyNumberFormat="1" applyFont="1" applyFill="1" applyAlignment="1" applyProtection="1">
      <alignment horizontal="center" vertical="center" wrapText="1"/>
      <protection hidden="1"/>
    </xf>
    <xf numFmtId="1" fontId="37" fillId="125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5" borderId="0" xfId="2" applyNumberFormat="1" applyFont="1" applyFill="1" applyAlignment="1" applyProtection="1">
      <alignment horizontal="center" vertical="center" wrapText="1"/>
      <protection hidden="1"/>
    </xf>
    <xf numFmtId="1" fontId="37" fillId="124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4" borderId="0" xfId="2" applyNumberFormat="1" applyFont="1" applyFill="1" applyAlignment="1" applyProtection="1">
      <alignment horizontal="center" vertical="center" wrapText="1"/>
      <protection hidden="1"/>
    </xf>
    <xf numFmtId="1" fontId="37" fillId="30" borderId="8" xfId="2" applyNumberFormat="1" applyFont="1" applyFill="1" applyBorder="1" applyAlignment="1" applyProtection="1">
      <alignment horizontal="center" vertical="center"/>
      <protection hidden="1"/>
    </xf>
    <xf numFmtId="1" fontId="37" fillId="30" borderId="0" xfId="2" applyNumberFormat="1" applyFont="1" applyFill="1" applyAlignment="1" applyProtection="1">
      <alignment horizontal="center" vertical="center"/>
      <protection hidden="1"/>
    </xf>
    <xf numFmtId="1" fontId="37" fillId="127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7" borderId="0" xfId="2" applyNumberFormat="1" applyFont="1" applyFill="1" applyAlignment="1" applyProtection="1">
      <alignment horizontal="center" vertical="center" wrapText="1"/>
      <protection hidden="1"/>
    </xf>
    <xf numFmtId="0" fontId="151" fillId="16" borderId="0" xfId="2" applyFont="1" applyFill="1" applyAlignment="1">
      <alignment horizontal="center" vertical="center" wrapText="1"/>
    </xf>
    <xf numFmtId="1" fontId="37" fillId="123" borderId="0" xfId="2" applyNumberFormat="1" applyFont="1" applyFill="1" applyAlignment="1" applyProtection="1">
      <alignment horizontal="center" vertical="center" wrapText="1"/>
      <protection hidden="1"/>
    </xf>
    <xf numFmtId="2" fontId="352" fillId="44" borderId="2" xfId="2" applyNumberFormat="1" applyFont="1" applyFill="1" applyBorder="1" applyAlignment="1" applyProtection="1">
      <alignment horizontal="center" vertical="center"/>
      <protection locked="0"/>
    </xf>
    <xf numFmtId="2" fontId="352" fillId="44" borderId="0" xfId="2" applyNumberFormat="1" applyFont="1" applyFill="1" applyAlignment="1" applyProtection="1">
      <alignment horizontal="center" vertical="center"/>
      <protection locked="0"/>
    </xf>
    <xf numFmtId="1" fontId="17" fillId="6" borderId="0" xfId="2" applyNumberFormat="1" applyFont="1" applyFill="1" applyAlignment="1" applyProtection="1">
      <alignment horizontal="center" vertical="center" wrapText="1"/>
      <protection hidden="1"/>
    </xf>
    <xf numFmtId="1" fontId="17" fillId="30" borderId="2" xfId="2" applyNumberFormat="1" applyFont="1" applyFill="1" applyBorder="1" applyAlignment="1" applyProtection="1">
      <alignment horizontal="center" vertical="center"/>
      <protection hidden="1"/>
    </xf>
    <xf numFmtId="1" fontId="17" fillId="30" borderId="0" xfId="2" applyNumberFormat="1" applyFont="1" applyFill="1" applyAlignment="1" applyProtection="1">
      <alignment horizontal="center" vertical="center"/>
      <protection hidden="1"/>
    </xf>
    <xf numFmtId="1" fontId="17" fillId="2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21" borderId="0" xfId="2" applyNumberFormat="1" applyFont="1" applyFill="1" applyAlignment="1" applyProtection="1">
      <alignment horizontal="center" vertical="center" wrapText="1"/>
      <protection hidden="1"/>
    </xf>
    <xf numFmtId="1" fontId="17" fillId="119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19" borderId="0" xfId="2" applyNumberFormat="1" applyFont="1" applyFill="1" applyAlignment="1" applyProtection="1">
      <alignment horizontal="center" vertical="center" wrapText="1"/>
      <protection hidden="1"/>
    </xf>
    <xf numFmtId="1" fontId="26" fillId="10" borderId="2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2" xfId="2" applyNumberFormat="1" applyFont="1" applyFill="1" applyBorder="1" applyAlignment="1" applyProtection="1">
      <alignment horizontal="center" vertical="center" wrapText="1"/>
      <protection hidden="1"/>
    </xf>
    <xf numFmtId="1" fontId="26" fillId="120" borderId="2" xfId="2" applyNumberFormat="1" applyFont="1" applyFill="1" applyBorder="1" applyAlignment="1" applyProtection="1">
      <alignment horizontal="center" vertical="center" wrapText="1"/>
      <protection hidden="1"/>
    </xf>
    <xf numFmtId="1" fontId="26" fillId="121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0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0" borderId="0" xfId="2" applyNumberFormat="1" applyFont="1" applyFill="1" applyAlignment="1" applyProtection="1">
      <alignment horizontal="center" vertical="center" wrapText="1"/>
      <protection hidden="1"/>
    </xf>
    <xf numFmtId="0" fontId="351" fillId="7" borderId="0" xfId="5" applyFont="1" applyFill="1" applyAlignment="1">
      <alignment horizontal="center" vertical="center"/>
    </xf>
    <xf numFmtId="1" fontId="17" fillId="123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3" borderId="0" xfId="2" applyNumberFormat="1" applyFont="1" applyFill="1" applyAlignment="1" applyProtection="1">
      <alignment horizontal="center" vertical="center" wrapText="1"/>
      <protection hidden="1"/>
    </xf>
    <xf numFmtId="1" fontId="37" fillId="123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1" borderId="0" xfId="2" applyNumberFormat="1" applyFont="1" applyFill="1" applyAlignment="1" applyProtection="1">
      <alignment horizontal="center" vertical="center" wrapText="1"/>
      <protection hidden="1"/>
    </xf>
    <xf numFmtId="0" fontId="17" fillId="19" borderId="2" xfId="2" applyFont="1" applyFill="1" applyBorder="1" applyAlignment="1">
      <alignment horizontal="center" vertical="center" wrapText="1"/>
    </xf>
    <xf numFmtId="0" fontId="17" fillId="19" borderId="0" xfId="2" applyFont="1" applyFill="1" applyAlignment="1">
      <alignment horizontal="center" vertical="center" wrapText="1"/>
    </xf>
    <xf numFmtId="1" fontId="27" fillId="122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2" borderId="0" xfId="2" applyNumberFormat="1" applyFont="1" applyFill="1" applyAlignment="1" applyProtection="1">
      <alignment horizontal="center" vertical="center" wrapText="1"/>
      <protection hidden="1"/>
    </xf>
    <xf numFmtId="1" fontId="27" fillId="114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31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31" borderId="0" xfId="2" applyNumberFormat="1" applyFont="1" applyFill="1" applyAlignment="1" applyProtection="1">
      <alignment horizontal="center" vertical="center" wrapText="1"/>
      <protection hidden="1"/>
    </xf>
    <xf numFmtId="1" fontId="17" fillId="130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0" borderId="0" xfId="2" applyNumberFormat="1" applyFont="1" applyFill="1" applyAlignment="1" applyProtection="1">
      <alignment horizontal="center" vertical="center" wrapText="1"/>
      <protection hidden="1"/>
    </xf>
    <xf numFmtId="1" fontId="17" fillId="129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9" borderId="0" xfId="2" applyNumberFormat="1" applyFont="1" applyFill="1" applyAlignment="1" applyProtection="1">
      <alignment horizontal="center" vertical="center" wrapText="1"/>
      <protection hidden="1"/>
    </xf>
    <xf numFmtId="1" fontId="17" fillId="128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8" borderId="0" xfId="2" applyNumberFormat="1" applyFont="1" applyFill="1" applyAlignment="1" applyProtection="1">
      <alignment horizontal="center" vertical="center" wrapText="1"/>
      <protection hidden="1"/>
    </xf>
    <xf numFmtId="1" fontId="26" fillId="9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10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10" borderId="0" xfId="2" applyNumberFormat="1" applyFont="1" applyFill="1" applyAlignment="1" applyProtection="1">
      <alignment horizontal="center" vertical="center" wrapText="1"/>
      <protection hidden="1"/>
    </xf>
    <xf numFmtId="1" fontId="27" fillId="10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0" borderId="0" xfId="2" applyNumberFormat="1" applyFont="1" applyFill="1" applyAlignment="1" applyProtection="1">
      <alignment horizontal="center" vertical="center" wrapText="1"/>
      <protection hidden="1"/>
    </xf>
    <xf numFmtId="1" fontId="17" fillId="126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6" borderId="0" xfId="2" applyNumberFormat="1" applyFont="1" applyFill="1" applyAlignment="1" applyProtection="1">
      <alignment horizontal="center" vertical="center" wrapText="1"/>
      <protection hidden="1"/>
    </xf>
    <xf numFmtId="1" fontId="17" fillId="127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7" borderId="0" xfId="2" applyNumberFormat="1" applyFont="1" applyFill="1" applyAlignment="1" applyProtection="1">
      <alignment horizontal="center" vertical="center" wrapText="1"/>
      <protection hidden="1"/>
    </xf>
    <xf numFmtId="1" fontId="17" fillId="125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5" borderId="0" xfId="2" applyNumberFormat="1" applyFont="1" applyFill="1" applyAlignment="1" applyProtection="1">
      <alignment horizontal="center" vertical="center" wrapText="1"/>
      <protection hidden="1"/>
    </xf>
    <xf numFmtId="1" fontId="37" fillId="124" borderId="2" xfId="2" applyNumberFormat="1" applyFont="1" applyFill="1" applyBorder="1" applyAlignment="1" applyProtection="1">
      <alignment horizontal="center" vertical="center" wrapText="1"/>
      <protection hidden="1"/>
    </xf>
    <xf numFmtId="0" fontId="27" fillId="120" borderId="0" xfId="2" applyFont="1" applyFill="1" applyAlignment="1">
      <alignment horizontal="center" vertical="center" wrapText="1"/>
    </xf>
    <xf numFmtId="0" fontId="27" fillId="121" borderId="0" xfId="2" applyFont="1" applyFill="1" applyAlignment="1">
      <alignment horizontal="center" vertical="center" wrapText="1"/>
    </xf>
    <xf numFmtId="0" fontId="27" fillId="10" borderId="0" xfId="2" applyFont="1" applyFill="1" applyAlignment="1">
      <alignment horizontal="center" vertical="center" wrapText="1"/>
    </xf>
    <xf numFmtId="0" fontId="17" fillId="11" borderId="0" xfId="2" applyFont="1" applyFill="1" applyAlignment="1">
      <alignment horizontal="center" vertical="center" wrapText="1"/>
    </xf>
    <xf numFmtId="0" fontId="1" fillId="0" borderId="0" xfId="7" applyAlignment="1">
      <alignment horizontal="center"/>
    </xf>
    <xf numFmtId="165" fontId="142" fillId="6" borderId="15" xfId="2" applyNumberFormat="1" applyFont="1" applyFill="1" applyBorder="1" applyAlignment="1">
      <alignment horizontal="center" vertical="center"/>
    </xf>
    <xf numFmtId="0" fontId="52" fillId="20" borderId="371" xfId="2" applyFont="1" applyFill="1" applyBorder="1" applyAlignment="1">
      <alignment horizontal="center" vertical="center"/>
    </xf>
    <xf numFmtId="0" fontId="17" fillId="20" borderId="352" xfId="5" applyFont="1" applyFill="1" applyBorder="1" applyAlignment="1">
      <alignment horizontal="center" vertical="center"/>
    </xf>
    <xf numFmtId="225" fontId="64" fillId="4" borderId="372" xfId="2" applyNumberFormat="1" applyFont="1" applyFill="1" applyBorder="1" applyAlignment="1">
      <alignment horizontal="center" vertical="center"/>
    </xf>
    <xf numFmtId="177" fontId="35" fillId="135" borderId="373" xfId="2" applyNumberFormat="1" applyFont="1" applyFill="1" applyBorder="1" applyAlignment="1">
      <alignment horizontal="center" vertical="center"/>
    </xf>
    <xf numFmtId="165" fontId="64" fillId="4" borderId="125" xfId="2" applyNumberFormat="1" applyFont="1" applyFill="1" applyBorder="1" applyAlignment="1">
      <alignment horizontal="center" vertical="center"/>
    </xf>
    <xf numFmtId="180" fontId="118" fillId="20" borderId="374" xfId="2" applyNumberFormat="1" applyFont="1" applyFill="1" applyBorder="1" applyAlignment="1">
      <alignment horizontal="center" vertical="center"/>
    </xf>
    <xf numFmtId="0" fontId="64" fillId="4" borderId="125" xfId="2" applyFont="1" applyFill="1" applyBorder="1" applyAlignment="1">
      <alignment horizontal="left" vertical="center"/>
    </xf>
    <xf numFmtId="169" fontId="64" fillId="4" borderId="375" xfId="2" applyNumberFormat="1" applyFont="1" applyFill="1" applyBorder="1" applyAlignment="1">
      <alignment horizontal="center" vertical="center"/>
    </xf>
    <xf numFmtId="165" fontId="70" fillId="4" borderId="125" xfId="2" applyNumberFormat="1" applyFont="1" applyFill="1" applyBorder="1" applyAlignment="1">
      <alignment horizontal="center" vertical="center"/>
    </xf>
    <xf numFmtId="0" fontId="52" fillId="20" borderId="376" xfId="2" applyFont="1" applyFill="1" applyBorder="1" applyAlignment="1">
      <alignment horizontal="left" vertical="center"/>
    </xf>
    <xf numFmtId="0" fontId="29" fillId="4" borderId="16" xfId="0" applyFont="1" applyFill="1" applyBorder="1" applyAlignment="1">
      <alignment horizontal="left" vertical="center"/>
    </xf>
    <xf numFmtId="0" fontId="152" fillId="6" borderId="15" xfId="2" applyFont="1" applyFill="1" applyBorder="1" applyAlignment="1">
      <alignment horizontal="center" vertical="center" wrapText="1"/>
    </xf>
    <xf numFmtId="165" fontId="21" fillId="16" borderId="16" xfId="2" applyNumberFormat="1" applyFont="1" applyFill="1" applyBorder="1" applyAlignment="1">
      <alignment horizontal="center" vertical="center" wrapText="1"/>
    </xf>
    <xf numFmtId="0" fontId="40" fillId="16" borderId="377" xfId="4" applyFont="1" applyFill="1" applyBorder="1" applyAlignment="1">
      <alignment horizontal="center" vertical="center"/>
    </xf>
    <xf numFmtId="0" fontId="152" fillId="6" borderId="11" xfId="2" applyFont="1" applyFill="1" applyBorder="1" applyAlignment="1">
      <alignment horizontal="center" vertical="center" wrapText="1"/>
    </xf>
    <xf numFmtId="165" fontId="21" fillId="16" borderId="4" xfId="2" applyNumberFormat="1" applyFont="1" applyFill="1" applyBorder="1" applyAlignment="1">
      <alignment horizontal="center" vertical="center" wrapText="1"/>
    </xf>
    <xf numFmtId="0" fontId="14" fillId="31" borderId="268" xfId="2" applyFont="1" applyFill="1" applyBorder="1" applyAlignment="1">
      <alignment horizontal="center" vertical="center" wrapText="1"/>
    </xf>
    <xf numFmtId="0" fontId="14" fillId="31" borderId="378" xfId="2" applyFont="1" applyFill="1" applyBorder="1" applyAlignment="1">
      <alignment horizontal="center" vertical="center" wrapText="1"/>
    </xf>
    <xf numFmtId="0" fontId="40" fillId="16" borderId="379" xfId="4" applyFont="1" applyFill="1" applyBorder="1" applyAlignment="1">
      <alignment horizontal="centerContinuous" vertical="center"/>
    </xf>
    <xf numFmtId="0" fontId="1" fillId="4" borderId="3" xfId="5" applyFill="1" applyBorder="1" applyAlignment="1">
      <alignment vertical="center"/>
    </xf>
    <xf numFmtId="0" fontId="0" fillId="0" borderId="380" xfId="0" applyBorder="1"/>
    <xf numFmtId="0" fontId="319" fillId="4" borderId="0" xfId="0" applyFont="1" applyFill="1" applyAlignment="1">
      <alignment vertical="center"/>
    </xf>
    <xf numFmtId="0" fontId="319" fillId="4" borderId="0" xfId="0" applyFont="1" applyFill="1" applyAlignment="1">
      <alignment horizontal="left" vertical="center"/>
    </xf>
    <xf numFmtId="0" fontId="50" fillId="4" borderId="0" xfId="2" applyFont="1" applyFill="1" applyAlignment="1">
      <alignment horizontal="center" vertical="center"/>
    </xf>
    <xf numFmtId="2" fontId="60" fillId="20" borderId="381" xfId="0" applyNumberFormat="1" applyFont="1" applyFill="1" applyBorder="1" applyAlignment="1">
      <alignment horizontal="center" vertical="center"/>
    </xf>
    <xf numFmtId="0" fontId="49" fillId="4" borderId="0" xfId="0" applyFont="1" applyFill="1"/>
    <xf numFmtId="0" fontId="22" fillId="4" borderId="0" xfId="0" applyFont="1" applyFill="1" applyAlignment="1">
      <alignment horizontal="left" vertical="center"/>
    </xf>
    <xf numFmtId="0" fontId="22" fillId="26" borderId="382" xfId="5" applyFont="1" applyFill="1" applyBorder="1" applyAlignment="1">
      <alignment horizontal="center" vertical="center"/>
    </xf>
    <xf numFmtId="0" fontId="14" fillId="4" borderId="29" xfId="2" applyFont="1" applyFill="1" applyBorder="1" applyAlignment="1">
      <alignment horizontal="center" vertical="center"/>
    </xf>
    <xf numFmtId="0" fontId="12" fillId="29" borderId="6" xfId="0" applyFont="1" applyFill="1" applyBorder="1" applyAlignment="1">
      <alignment horizontal="center" vertical="center" wrapText="1"/>
    </xf>
    <xf numFmtId="0" fontId="12" fillId="29" borderId="3" xfId="0" applyFont="1" applyFill="1" applyBorder="1" applyAlignment="1">
      <alignment horizontal="center" vertical="center" wrapText="1"/>
    </xf>
    <xf numFmtId="0" fontId="12" fillId="29" borderId="5" xfId="0" applyFont="1" applyFill="1" applyBorder="1" applyAlignment="1">
      <alignment horizontal="center" vertical="center" wrapText="1"/>
    </xf>
    <xf numFmtId="0" fontId="12" fillId="29" borderId="15" xfId="0" applyFont="1" applyFill="1" applyBorder="1" applyAlignment="1">
      <alignment horizontal="center" vertical="center" wrapText="1"/>
    </xf>
    <xf numFmtId="0" fontId="12" fillId="29" borderId="0" xfId="0" applyFont="1" applyFill="1" applyAlignment="1">
      <alignment horizontal="center" vertical="center" wrapText="1"/>
    </xf>
    <xf numFmtId="0" fontId="12" fillId="29" borderId="16" xfId="0" applyFont="1" applyFill="1" applyBorder="1" applyAlignment="1">
      <alignment horizontal="center" vertical="center" wrapText="1"/>
    </xf>
    <xf numFmtId="0" fontId="62" fillId="9" borderId="0" xfId="0" applyFont="1" applyFill="1" applyAlignment="1">
      <alignment horizontal="center" vertical="center"/>
    </xf>
    <xf numFmtId="0" fontId="12" fillId="29" borderId="11" xfId="0" applyFont="1" applyFill="1" applyBorder="1" applyAlignment="1">
      <alignment horizontal="center" vertical="center" wrapText="1"/>
    </xf>
    <xf numFmtId="0" fontId="12" fillId="29" borderId="2" xfId="0" applyFont="1" applyFill="1" applyBorder="1" applyAlignment="1">
      <alignment horizontal="center" vertical="center" wrapText="1"/>
    </xf>
    <xf numFmtId="0" fontId="12" fillId="29" borderId="4" xfId="0" applyFont="1" applyFill="1" applyBorder="1" applyAlignment="1">
      <alignment horizontal="center" vertical="center" wrapText="1"/>
    </xf>
    <xf numFmtId="0" fontId="11" fillId="195" borderId="383" xfId="5" applyFont="1" applyFill="1" applyBorder="1" applyAlignment="1">
      <alignment horizontal="center" vertical="center"/>
    </xf>
    <xf numFmtId="0" fontId="212" fillId="4" borderId="0" xfId="2" applyFont="1" applyFill="1" applyAlignment="1" applyProtection="1">
      <alignment horizontal="left" vertical="center"/>
      <protection locked="0"/>
    </xf>
    <xf numFmtId="0" fontId="288" fillId="4" borderId="0" xfId="2" applyFont="1" applyFill="1" applyAlignment="1">
      <alignment horizontal="center" vertical="center"/>
    </xf>
    <xf numFmtId="0" fontId="37" fillId="66" borderId="325" xfId="8" applyFont="1" applyFill="1" applyBorder="1" applyAlignment="1">
      <alignment vertical="center"/>
    </xf>
    <xf numFmtId="0" fontId="116" fillId="6" borderId="0" xfId="0" applyFont="1" applyFill="1" applyAlignment="1">
      <alignment horizontal="center" vertical="center"/>
    </xf>
    <xf numFmtId="0" fontId="28" fillId="4" borderId="0" xfId="2" applyFont="1" applyFill="1" applyAlignment="1" applyProtection="1">
      <alignment horizontal="centerContinuous" vertical="center"/>
      <protection hidden="1"/>
    </xf>
  </cellXfs>
  <cellStyles count="40">
    <cellStyle name="Lien hypertexte" xfId="1" builtinId="8"/>
    <cellStyle name="Lien hypertexte 2 2 3" xfId="36" xr:uid="{B4F31029-38C6-4929-9FF6-5801DDC2C85F}"/>
    <cellStyle name="Lien hypertexte 3 2 2" xfId="35" xr:uid="{890DB8DE-A56B-44A6-AF53-9B7938E2487C}"/>
    <cellStyle name="Lien hypertexte_Copie de cc2_festival_menus_gemrcn_2011" xfId="38" xr:uid="{F2BBB8E0-5BF6-4E6C-ACC9-666332D61EE0}"/>
    <cellStyle name="Lien hypertexte_PG Positionnement 2009 2" xfId="32" xr:uid="{A0CED294-C782-4308-A324-4C175B24BCD0}"/>
    <cellStyle name="Normal" xfId="0" builtinId="0"/>
    <cellStyle name="Normal 10 2 2 2 2 3 2 3 2 2 4 2" xfId="5" xr:uid="{A2CBBAC8-5D22-4008-88F7-AF77C29DC634}"/>
    <cellStyle name="Normal 10 3 2 3 2" xfId="37" xr:uid="{EFA5BC6F-3AEC-4A5A-844E-BA32DAA00AB8}"/>
    <cellStyle name="Normal 11 2 3 2 3 2 2 4 2" xfId="7" xr:uid="{58434DC9-BAA8-4DBF-AD94-7B828BD68B49}"/>
    <cellStyle name="Normal 12 2" xfId="6" xr:uid="{CE86B7CD-4E37-40A0-AA69-79C4AB9005E9}"/>
    <cellStyle name="Normal 2 2 2 2 2" xfId="2" xr:uid="{1FCD3589-079F-47E9-B4F0-AC55E45E8C8A}"/>
    <cellStyle name="Normal 2 2 2 2 3" xfId="25" xr:uid="{7D09EB72-5D1F-43D3-90F3-7550997042A0}"/>
    <cellStyle name="Normal 2 2 4" xfId="4" xr:uid="{910C05E0-1D88-4F7A-8147-9095CF21F2DD}"/>
    <cellStyle name="Normal 2 2 5" xfId="24" xr:uid="{89B8E22D-7D56-42B1-B5CE-CBC75E51CE0A}"/>
    <cellStyle name="Normal 2 3" xfId="14" xr:uid="{32391A3D-FEF1-437B-AFB7-5B552E74DFDF}"/>
    <cellStyle name="Normal 3 2" xfId="23" xr:uid="{F8B05957-F4BD-4009-B92A-12FB2E23A029}"/>
    <cellStyle name="Normal 3 3 2" xfId="20" xr:uid="{399F6EC6-F170-4426-9B93-6E7BF37DE675}"/>
    <cellStyle name="Normal 4 2 2 2 2 2 2 2 3 3 2" xfId="11" xr:uid="{8CD0823F-3A33-48BC-B7C0-7A23BC37D5BC}"/>
    <cellStyle name="Normal 4 2 2 2 2 2 2 2 4 3 6 2" xfId="19" xr:uid="{3D791D8E-B9B0-4BE1-9FDC-28AEA61628B6}"/>
    <cellStyle name="Normal 4 2 2 2 2 2 2 5 4 2 3 2 2 3 2 2 4 2" xfId="29" xr:uid="{4E7B0746-C000-402B-AFA4-D2E7075DDF4A}"/>
    <cellStyle name="Normal 4 2 2 2 2 2 2 6 2 2 3 2 3 3 2 2 4 2" xfId="16" xr:uid="{30C6B92A-0E4C-46E0-AD48-AC6A77DD4E57}"/>
    <cellStyle name="Normal 4 2 2 2 3 2 2 3 2 2" xfId="17" xr:uid="{183D1658-32F1-431B-8740-2F3EE6E0AD16}"/>
    <cellStyle name="Normal 4 2 4 2 2 4 2 2 2 2 3 2" xfId="15" xr:uid="{B8F0538A-663C-4C20-908C-C42E78DA0E36}"/>
    <cellStyle name="Normal 4 2 5" xfId="18" xr:uid="{C9E8818C-0F24-4F68-9940-7D4314C92A8C}"/>
    <cellStyle name="Normal 4 3 4 2 2 2" xfId="3" xr:uid="{6D2743AF-50C6-4093-81BF-E8EBE0635E41}"/>
    <cellStyle name="Normal 4 3 4 3 2" xfId="21" xr:uid="{21E47F18-C015-4949-BA7F-9BF4B4768792}"/>
    <cellStyle name="Normal 4 7" xfId="39" xr:uid="{05EE0CAE-8E52-4F9E-87E1-8AFF1A346A82}"/>
    <cellStyle name="Normal 9 2 2 2 3 3 2 2 2 2 4 2" xfId="12" xr:uid="{DB6D08EC-E875-4AAF-9B45-1D36F32A4C64}"/>
    <cellStyle name="Normal 9 2 2 2 5 2 2 3 2" xfId="8" xr:uid="{D7015966-DC6C-4462-877C-D93CB31BAE9D}"/>
    <cellStyle name="Normal_Bases Cuisine 2" xfId="26" xr:uid="{950AAFAE-B844-4CAD-B6AE-CB7F68E50FAE}"/>
    <cellStyle name="Normal_Bons de commande livraison" xfId="22" xr:uid="{D3DCB4EE-DD0D-496D-8024-38B495980E03}"/>
    <cellStyle name="Normal_Comparer recettes 2009 OK 2 2" xfId="10" xr:uid="{331737D0-27F0-458B-88B1-4B3661DEA687}"/>
    <cellStyle name="Normal_Effectif Conditionnement Goulin" xfId="30" xr:uid="{EA8D5B62-667A-44F3-BF6D-3FB27A024A47}"/>
    <cellStyle name="Normal_Fiche test plat ou produit 2" xfId="27" xr:uid="{960A44CE-0922-4C18-995C-D373CF8E8571}"/>
    <cellStyle name="Normal_Forum Marais 15 09 2001 2 2 2" xfId="13" xr:uid="{4BA82019-BD53-42ED-B14A-75570201D809}"/>
    <cellStyle name="Normal_Forum Marais 15 09 2001_Fiche technique C2 Mars 2008 " xfId="34" xr:uid="{2D02981B-DF71-4053-A6AB-F3CA374F733C}"/>
    <cellStyle name="Normal_FT Cuisson Evolutive" xfId="9" xr:uid="{FC49FE00-93F6-4BEF-B6B5-C620AFE5F502}"/>
    <cellStyle name="Normal_GERMCN UPC brouillon" xfId="31" xr:uid="{2F38FAD8-25AD-43B7-9492-7C97D544348C}"/>
    <cellStyle name="Normal_Non conformité 2002 2" xfId="28" xr:uid="{707B1616-EA42-49E7-9DFF-AB505193BC7E}"/>
    <cellStyle name="Normal_space" xfId="33" xr:uid="{B0CB2AFA-C2A5-46D8-BCC8-15B2740FE510}"/>
  </cellStyles>
  <dxfs count="71"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00FF"/>
      <color rgb="FFED7D31"/>
      <color rgb="FFDEFFBD"/>
      <color rgb="FF92D050"/>
      <color rgb="FFCCCCFF"/>
      <color rgb="FFFFFFCC"/>
      <color rgb="FFFFFF9F"/>
      <color rgb="FF000000"/>
      <color rgb="FFECECEC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3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4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7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7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271785</xdr:colOff>
      <xdr:row>140</xdr:row>
      <xdr:rowOff>22224</xdr:rowOff>
    </xdr:from>
    <xdr:ext cx="1925029" cy="2962276"/>
    <xdr:pic>
      <xdr:nvPicPr>
        <xdr:cNvPr id="2" name="Image 1" descr="Résultat de recherche d'images pour &quot;police de caractères comparer calibri et helvetica&quot;">
          <a:extLst>
            <a:ext uri="{FF2B5EF4-FFF2-40B4-BE49-F238E27FC236}">
              <a16:creationId xmlns:a16="http://schemas.microsoft.com/office/drawing/2014/main" id="{006E44BB-FF18-4400-8F97-C9753EE0A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1560" y="57115074"/>
          <a:ext cx="1925029" cy="29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241300</xdr:colOff>
      <xdr:row>128</xdr:row>
      <xdr:rowOff>22227</xdr:rowOff>
    </xdr:from>
    <xdr:ext cx="1866900" cy="1918066"/>
    <xdr:pic>
      <xdr:nvPicPr>
        <xdr:cNvPr id="3" name="Image 2" descr="Résultat de recherche d'images">
          <a:extLst>
            <a:ext uri="{FF2B5EF4-FFF2-40B4-BE49-F238E27FC236}">
              <a16:creationId xmlns:a16="http://schemas.microsoft.com/office/drawing/2014/main" id="{731F2931-CCEB-4C79-A88F-0ED874370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075" y="52543077"/>
          <a:ext cx="1866900" cy="191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199118</xdr:colOff>
      <xdr:row>157</xdr:row>
      <xdr:rowOff>15875</xdr:rowOff>
    </xdr:from>
    <xdr:ext cx="1807482" cy="1952625"/>
    <xdr:pic>
      <xdr:nvPicPr>
        <xdr:cNvPr id="4" name="Image 3" descr="Résultat de recherche d'images pour &quot;police de caractères cambria&quot;">
          <a:extLst>
            <a:ext uri="{FF2B5EF4-FFF2-40B4-BE49-F238E27FC236}">
              <a16:creationId xmlns:a16="http://schemas.microsoft.com/office/drawing/2014/main" id="{1319BB34-B17D-4E31-8AFD-1F197DCA2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8893" y="63585725"/>
          <a:ext cx="1807482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244476</xdr:colOff>
      <xdr:row>133</xdr:row>
      <xdr:rowOff>358775</xdr:rowOff>
    </xdr:from>
    <xdr:ext cx="1889124" cy="1965742"/>
    <xdr:pic>
      <xdr:nvPicPr>
        <xdr:cNvPr id="5" name="Image 4" descr="Akzidenz-Grotesk — Wikipédia">
          <a:extLst>
            <a:ext uri="{FF2B5EF4-FFF2-40B4-BE49-F238E27FC236}">
              <a16:creationId xmlns:a16="http://schemas.microsoft.com/office/drawing/2014/main" id="{04172184-0694-457B-9B9E-5B2E688C0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4251" y="54784625"/>
          <a:ext cx="1889124" cy="196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221080</xdr:colOff>
      <xdr:row>149</xdr:row>
      <xdr:rowOff>50800</xdr:rowOff>
    </xdr:from>
    <xdr:ext cx="1950620" cy="2476499"/>
    <xdr:pic>
      <xdr:nvPicPr>
        <xdr:cNvPr id="6" name="Image 5" descr="Garamond (police d'écriture) — Wikipédia">
          <a:extLst>
            <a:ext uri="{FF2B5EF4-FFF2-40B4-BE49-F238E27FC236}">
              <a16:creationId xmlns:a16="http://schemas.microsoft.com/office/drawing/2014/main" id="{5FCAD0C7-9A74-4042-915C-5ECF8EE2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855" y="60572650"/>
          <a:ext cx="1950620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476250</xdr:colOff>
      <xdr:row>166</xdr:row>
      <xdr:rowOff>95250</xdr:rowOff>
    </xdr:from>
    <xdr:ext cx="2562583" cy="276253"/>
    <xdr:pic>
      <xdr:nvPicPr>
        <xdr:cNvPr id="7" name="Image 6">
          <a:extLst>
            <a:ext uri="{FF2B5EF4-FFF2-40B4-BE49-F238E27FC236}">
              <a16:creationId xmlns:a16="http://schemas.microsoft.com/office/drawing/2014/main" id="{4BDC2D47-2C36-4B50-B650-C80C4D188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67065525"/>
          <a:ext cx="2562583" cy="276253"/>
        </a:xfrm>
        <a:prstGeom prst="rect">
          <a:avLst/>
        </a:prstGeom>
      </xdr:spPr>
    </xdr:pic>
    <xdr:clientData/>
  </xdr:oneCellAnchor>
  <xdr:oneCellAnchor>
    <xdr:from>
      <xdr:col>4</xdr:col>
      <xdr:colOff>695324</xdr:colOff>
      <xdr:row>168</xdr:row>
      <xdr:rowOff>47624</xdr:rowOff>
    </xdr:from>
    <xdr:ext cx="2095501" cy="1123055"/>
    <xdr:pic>
      <xdr:nvPicPr>
        <xdr:cNvPr id="8" name="Image 7">
          <a:extLst>
            <a:ext uri="{FF2B5EF4-FFF2-40B4-BE49-F238E27FC236}">
              <a16:creationId xmlns:a16="http://schemas.microsoft.com/office/drawing/2014/main" id="{A8A47BEC-1BE7-4004-92BA-6D02C2EB5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49" y="67779899"/>
          <a:ext cx="2095501" cy="1123055"/>
        </a:xfrm>
        <a:prstGeom prst="rect">
          <a:avLst/>
        </a:prstGeom>
      </xdr:spPr>
    </xdr:pic>
    <xdr:clientData/>
  </xdr:oneCellAnchor>
  <xdr:oneCellAnchor>
    <xdr:from>
      <xdr:col>15</xdr:col>
      <xdr:colOff>361950</xdr:colOff>
      <xdr:row>166</xdr:row>
      <xdr:rowOff>215900</xdr:rowOff>
    </xdr:from>
    <xdr:ext cx="6257925" cy="1895475"/>
    <xdr:pic>
      <xdr:nvPicPr>
        <xdr:cNvPr id="9" name="Image 8">
          <a:extLst>
            <a:ext uri="{FF2B5EF4-FFF2-40B4-BE49-F238E27FC236}">
              <a16:creationId xmlns:a16="http://schemas.microsoft.com/office/drawing/2014/main" id="{487121CB-FE6C-4159-BC3B-FF9588ED5E6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0" y="67186175"/>
          <a:ext cx="6257925" cy="1895475"/>
        </a:xfrm>
        <a:prstGeom prst="rect">
          <a:avLst/>
        </a:prstGeom>
      </xdr:spPr>
    </xdr:pic>
    <xdr:clientData/>
  </xdr:oneCellAnchor>
  <xdr:oneCellAnchor>
    <xdr:from>
      <xdr:col>33</xdr:col>
      <xdr:colOff>355600</xdr:colOff>
      <xdr:row>229</xdr:row>
      <xdr:rowOff>317500</xdr:rowOff>
    </xdr:from>
    <xdr:ext cx="1781299" cy="1686185"/>
    <xdr:pic>
      <xdr:nvPicPr>
        <xdr:cNvPr id="10" name="Picture 1">
          <a:extLst>
            <a:ext uri="{FF2B5EF4-FFF2-40B4-BE49-F238E27FC236}">
              <a16:creationId xmlns:a16="http://schemas.microsoft.com/office/drawing/2014/main" id="{83C8E1C6-60AA-41D9-9303-E926B067C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0" y="97805875"/>
          <a:ext cx="1781299" cy="168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749301</xdr:colOff>
      <xdr:row>227</xdr:row>
      <xdr:rowOff>469900</xdr:rowOff>
    </xdr:from>
    <xdr:ext cx="558799" cy="562381"/>
    <xdr:pic>
      <xdr:nvPicPr>
        <xdr:cNvPr id="11" name="Image 10">
          <a:extLst>
            <a:ext uri="{FF2B5EF4-FFF2-40B4-BE49-F238E27FC236}">
              <a16:creationId xmlns:a16="http://schemas.microsoft.com/office/drawing/2014/main" id="{245C8903-2B3C-4366-A0A6-E3BB370C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70101" y="96929575"/>
          <a:ext cx="558799" cy="562381"/>
        </a:xfrm>
        <a:prstGeom prst="rect">
          <a:avLst/>
        </a:prstGeom>
        <a:solidFill>
          <a:srgbClr val="000000"/>
        </a:solidFill>
      </xdr:spPr>
    </xdr:pic>
    <xdr:clientData/>
  </xdr:oneCellAnchor>
  <xdr:oneCellAnchor>
    <xdr:from>
      <xdr:col>17</xdr:col>
      <xdr:colOff>215900</xdr:colOff>
      <xdr:row>227</xdr:row>
      <xdr:rowOff>457200</xdr:rowOff>
    </xdr:from>
    <xdr:ext cx="533400" cy="536755"/>
    <xdr:pic>
      <xdr:nvPicPr>
        <xdr:cNvPr id="12" name="Image 11">
          <a:extLst>
            <a:ext uri="{FF2B5EF4-FFF2-40B4-BE49-F238E27FC236}">
              <a16:creationId xmlns:a16="http://schemas.microsoft.com/office/drawing/2014/main" id="{A491BD22-A7DD-4BBB-B2B0-24E33770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41675" y="96916875"/>
          <a:ext cx="533400" cy="536755"/>
        </a:xfrm>
        <a:prstGeom prst="rect">
          <a:avLst/>
        </a:prstGeom>
      </xdr:spPr>
    </xdr:pic>
    <xdr:clientData/>
  </xdr:oneCellAnchor>
  <xdr:oneCellAnchor>
    <xdr:from>
      <xdr:col>18</xdr:col>
      <xdr:colOff>381001</xdr:colOff>
      <xdr:row>227</xdr:row>
      <xdr:rowOff>431801</xdr:rowOff>
    </xdr:from>
    <xdr:ext cx="584200" cy="556214"/>
    <xdr:pic>
      <xdr:nvPicPr>
        <xdr:cNvPr id="13" name="Image 12">
          <a:extLst>
            <a:ext uri="{FF2B5EF4-FFF2-40B4-BE49-F238E27FC236}">
              <a16:creationId xmlns:a16="http://schemas.microsoft.com/office/drawing/2014/main" id="{A691E4FC-19EB-49DD-91F8-5F65320F5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868776" y="96891476"/>
          <a:ext cx="584200" cy="556214"/>
        </a:xfrm>
        <a:prstGeom prst="rect">
          <a:avLst/>
        </a:prstGeom>
      </xdr:spPr>
    </xdr:pic>
    <xdr:clientData/>
  </xdr:oneCellAnchor>
  <xdr:oneCellAnchor>
    <xdr:from>
      <xdr:col>19</xdr:col>
      <xdr:colOff>622301</xdr:colOff>
      <xdr:row>227</xdr:row>
      <xdr:rowOff>457200</xdr:rowOff>
    </xdr:from>
    <xdr:ext cx="647700" cy="505624"/>
    <xdr:pic>
      <xdr:nvPicPr>
        <xdr:cNvPr id="14" name="Image 13">
          <a:extLst>
            <a:ext uri="{FF2B5EF4-FFF2-40B4-BE49-F238E27FC236}">
              <a16:creationId xmlns:a16="http://schemas.microsoft.com/office/drawing/2014/main" id="{CD5657FC-D789-4E3E-90CE-B9234760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72076" y="96916875"/>
          <a:ext cx="647700" cy="505624"/>
        </a:xfrm>
        <a:prstGeom prst="rect">
          <a:avLst/>
        </a:prstGeom>
      </xdr:spPr>
    </xdr:pic>
    <xdr:clientData/>
  </xdr:oneCellAnchor>
  <xdr:oneCellAnchor>
    <xdr:from>
      <xdr:col>21</xdr:col>
      <xdr:colOff>127000</xdr:colOff>
      <xdr:row>227</xdr:row>
      <xdr:rowOff>431800</xdr:rowOff>
    </xdr:from>
    <xdr:ext cx="518583" cy="533400"/>
    <xdr:pic>
      <xdr:nvPicPr>
        <xdr:cNvPr id="15" name="Image 14">
          <a:extLst>
            <a:ext uri="{FF2B5EF4-FFF2-40B4-BE49-F238E27FC236}">
              <a16:creationId xmlns:a16="http://schemas.microsoft.com/office/drawing/2014/main" id="{A30301F7-36B7-4846-8BD7-A6CE6608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938875" y="96891475"/>
          <a:ext cx="518583" cy="533400"/>
        </a:xfrm>
        <a:prstGeom prst="rect">
          <a:avLst/>
        </a:prstGeom>
      </xdr:spPr>
    </xdr:pic>
    <xdr:clientData/>
  </xdr:oneCellAnchor>
  <xdr:oneCellAnchor>
    <xdr:from>
      <xdr:col>21</xdr:col>
      <xdr:colOff>990600</xdr:colOff>
      <xdr:row>227</xdr:row>
      <xdr:rowOff>444500</xdr:rowOff>
    </xdr:from>
    <xdr:ext cx="508000" cy="508000"/>
    <xdr:pic>
      <xdr:nvPicPr>
        <xdr:cNvPr id="16" name="Image 15">
          <a:extLst>
            <a:ext uri="{FF2B5EF4-FFF2-40B4-BE49-F238E27FC236}">
              <a16:creationId xmlns:a16="http://schemas.microsoft.com/office/drawing/2014/main" id="{C0FDCF87-1111-4B4C-AFBE-38B7925A6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02475" y="96904175"/>
          <a:ext cx="508000" cy="508000"/>
        </a:xfrm>
        <a:prstGeom prst="rect">
          <a:avLst/>
        </a:prstGeom>
      </xdr:spPr>
    </xdr:pic>
    <xdr:clientData/>
  </xdr:oneCellAnchor>
  <xdr:oneCellAnchor>
    <xdr:from>
      <xdr:col>23</xdr:col>
      <xdr:colOff>558800</xdr:colOff>
      <xdr:row>227</xdr:row>
      <xdr:rowOff>469900</xdr:rowOff>
    </xdr:from>
    <xdr:ext cx="516579" cy="469900"/>
    <xdr:pic>
      <xdr:nvPicPr>
        <xdr:cNvPr id="17" name="Image 16">
          <a:extLst>
            <a:ext uri="{FF2B5EF4-FFF2-40B4-BE49-F238E27FC236}">
              <a16:creationId xmlns:a16="http://schemas.microsoft.com/office/drawing/2014/main" id="{7B07294F-82D3-4606-AF16-374EC280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150" y="96929575"/>
          <a:ext cx="516579" cy="469900"/>
        </a:xfrm>
        <a:prstGeom prst="rect">
          <a:avLst/>
        </a:prstGeom>
      </xdr:spPr>
    </xdr:pic>
    <xdr:clientData/>
  </xdr:oneCellAnchor>
  <xdr:oneCellAnchor>
    <xdr:from>
      <xdr:col>22</xdr:col>
      <xdr:colOff>673100</xdr:colOff>
      <xdr:row>227</xdr:row>
      <xdr:rowOff>457200</xdr:rowOff>
    </xdr:from>
    <xdr:ext cx="495299" cy="495299"/>
    <xdr:pic>
      <xdr:nvPicPr>
        <xdr:cNvPr id="18" name="Image 17">
          <a:extLst>
            <a:ext uri="{FF2B5EF4-FFF2-40B4-BE49-F238E27FC236}">
              <a16:creationId xmlns:a16="http://schemas.microsoft.com/office/drawing/2014/main" id="{B5E3BD66-8122-418F-8405-8A1552C04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94650" y="96916875"/>
          <a:ext cx="495299" cy="49529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100</xdr:row>
      <xdr:rowOff>38100</xdr:rowOff>
    </xdr:from>
    <xdr:ext cx="409318" cy="504825"/>
    <xdr:pic>
      <xdr:nvPicPr>
        <xdr:cNvPr id="4" name="Image 3">
          <a:extLst>
            <a:ext uri="{FF2B5EF4-FFF2-40B4-BE49-F238E27FC236}">
              <a16:creationId xmlns:a16="http://schemas.microsoft.com/office/drawing/2014/main" id="{E7934CAD-C8A2-4EEA-B4E7-B8DCF4FA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233172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103</xdr:row>
      <xdr:rowOff>38100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75E88367-AA94-41B1-B497-C2C5F4F8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6300" y="22440900"/>
          <a:ext cx="409318" cy="504825"/>
        </a:xfrm>
        <a:prstGeom prst="rect">
          <a:avLst/>
        </a:prstGeom>
      </xdr:spPr>
    </xdr:pic>
    <xdr:clientData/>
  </xdr:oneCellAnchor>
  <xdr:oneCellAnchor>
    <xdr:from>
      <xdr:col>52</xdr:col>
      <xdr:colOff>238125</xdr:colOff>
      <xdr:row>12</xdr:row>
      <xdr:rowOff>171450</xdr:rowOff>
    </xdr:from>
    <xdr:ext cx="571500" cy="571500"/>
    <xdr:pic>
      <xdr:nvPicPr>
        <xdr:cNvPr id="26" name="Image 25">
          <a:extLst>
            <a:ext uri="{FF2B5EF4-FFF2-40B4-BE49-F238E27FC236}">
              <a16:creationId xmlns:a16="http://schemas.microsoft.com/office/drawing/2014/main" id="{383B09DF-692D-43F8-ABBA-BF9259B9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62050" y="2981325"/>
          <a:ext cx="571500" cy="571500"/>
        </a:xfrm>
        <a:prstGeom prst="rect">
          <a:avLst/>
        </a:prstGeom>
      </xdr:spPr>
    </xdr:pic>
    <xdr:clientData/>
  </xdr:oneCellAnchor>
  <xdr:oneCellAnchor>
    <xdr:from>
      <xdr:col>55</xdr:col>
      <xdr:colOff>942975</xdr:colOff>
      <xdr:row>153</xdr:row>
      <xdr:rowOff>142875</xdr:rowOff>
    </xdr:from>
    <xdr:ext cx="4267200" cy="2123995"/>
    <xdr:pic>
      <xdr:nvPicPr>
        <xdr:cNvPr id="27" name="Image 26">
          <a:extLst>
            <a:ext uri="{FF2B5EF4-FFF2-40B4-BE49-F238E27FC236}">
              <a16:creationId xmlns:a16="http://schemas.microsoft.com/office/drawing/2014/main" id="{9217A67E-C4C3-4659-A62A-F9FB5062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43425" y="3512820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428625</xdr:colOff>
      <xdr:row>125</xdr:row>
      <xdr:rowOff>95250</xdr:rowOff>
    </xdr:from>
    <xdr:ext cx="4873625" cy="1121830"/>
    <xdr:pic>
      <xdr:nvPicPr>
        <xdr:cNvPr id="28" name="Image 27">
          <a:extLst>
            <a:ext uri="{FF2B5EF4-FFF2-40B4-BE49-F238E27FC236}">
              <a16:creationId xmlns:a16="http://schemas.microsoft.com/office/drawing/2014/main" id="{4222BD7F-61A8-4B6B-B947-4A1A80CE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129075" y="28822650"/>
          <a:ext cx="4873625" cy="112183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F0279A26-E369-43F2-9783-102DDCF0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82450" y="7429500"/>
          <a:ext cx="2223949" cy="1028700"/>
        </a:xfrm>
        <a:prstGeom prst="rect">
          <a:avLst/>
        </a:prstGeom>
      </xdr:spPr>
    </xdr:pic>
    <xdr:clientData/>
  </xdr:oneCellAnchor>
  <xdr:oneCellAnchor>
    <xdr:from>
      <xdr:col>51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948573E5-82DA-4F58-965D-9B9511FD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07875" y="10150475"/>
          <a:ext cx="2248026" cy="1098550"/>
        </a:xfrm>
        <a:prstGeom prst="rect">
          <a:avLst/>
        </a:prstGeom>
      </xdr:spPr>
    </xdr:pic>
    <xdr:clientData/>
  </xdr:oneCellAnchor>
  <xdr:oneCellAnchor>
    <xdr:from>
      <xdr:col>52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8BCAD8E3-D949-472D-BD02-E966C5B1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85725" y="12830175"/>
          <a:ext cx="1057275" cy="1120810"/>
        </a:xfrm>
        <a:prstGeom prst="rect">
          <a:avLst/>
        </a:prstGeom>
      </xdr:spPr>
    </xdr:pic>
    <xdr:clientData/>
  </xdr:oneCellAnchor>
  <xdr:oneCellAnchor>
    <xdr:from>
      <xdr:col>52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FC7DBDCC-C73E-46DD-B310-09B3146A7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1601" y="18122901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85725</xdr:colOff>
      <xdr:row>23</xdr:row>
      <xdr:rowOff>57150</xdr:rowOff>
    </xdr:from>
    <xdr:ext cx="3228975" cy="2640752"/>
    <xdr:pic>
      <xdr:nvPicPr>
        <xdr:cNvPr id="6" name="Image 5">
          <a:extLst>
            <a:ext uri="{FF2B5EF4-FFF2-40B4-BE49-F238E27FC236}">
              <a16:creationId xmlns:a16="http://schemas.microsoft.com/office/drawing/2014/main" id="{8B603800-99B5-4542-87C3-4727CA49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44175" y="6048375"/>
          <a:ext cx="3228975" cy="2640752"/>
        </a:xfrm>
        <a:prstGeom prst="rect">
          <a:avLst/>
        </a:prstGeom>
      </xdr:spPr>
    </xdr:pic>
    <xdr:clientData/>
  </xdr:oneCellAnchor>
  <xdr:oneCellAnchor>
    <xdr:from>
      <xdr:col>16</xdr:col>
      <xdr:colOff>704850</xdr:colOff>
      <xdr:row>46</xdr:row>
      <xdr:rowOff>219075</xdr:rowOff>
    </xdr:from>
    <xdr:ext cx="2238375" cy="1284029"/>
    <xdr:pic>
      <xdr:nvPicPr>
        <xdr:cNvPr id="7" name="Image 6">
          <a:extLst>
            <a:ext uri="{FF2B5EF4-FFF2-40B4-BE49-F238E27FC236}">
              <a16:creationId xmlns:a16="http://schemas.microsoft.com/office/drawing/2014/main" id="{D4238161-2A11-46DD-889E-4250BCA2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77675" y="11468100"/>
          <a:ext cx="2238375" cy="1284029"/>
        </a:xfrm>
        <a:prstGeom prst="rect">
          <a:avLst/>
        </a:prstGeom>
      </xdr:spPr>
    </xdr:pic>
    <xdr:clientData/>
  </xdr:oneCellAnchor>
  <xdr:oneCellAnchor>
    <xdr:from>
      <xdr:col>14</xdr:col>
      <xdr:colOff>819150</xdr:colOff>
      <xdr:row>65</xdr:row>
      <xdr:rowOff>47625</xdr:rowOff>
    </xdr:from>
    <xdr:ext cx="2514599" cy="876300"/>
    <xdr:pic>
      <xdr:nvPicPr>
        <xdr:cNvPr id="8" name="Image 7">
          <a:extLst>
            <a:ext uri="{FF2B5EF4-FFF2-40B4-BE49-F238E27FC236}">
              <a16:creationId xmlns:a16="http://schemas.microsoft.com/office/drawing/2014/main" id="{25CCCD2F-532E-4A3E-8B9C-9382E1A5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29875" y="15640050"/>
          <a:ext cx="2514599" cy="876300"/>
        </a:xfrm>
        <a:prstGeom prst="rect">
          <a:avLst/>
        </a:prstGeom>
      </xdr:spPr>
    </xdr:pic>
    <xdr:clientData/>
  </xdr:oneCellAnchor>
  <xdr:oneCellAnchor>
    <xdr:from>
      <xdr:col>14</xdr:col>
      <xdr:colOff>9525</xdr:colOff>
      <xdr:row>83</xdr:row>
      <xdr:rowOff>57150</xdr:rowOff>
    </xdr:from>
    <xdr:ext cx="3360614" cy="1524000"/>
    <xdr:pic>
      <xdr:nvPicPr>
        <xdr:cNvPr id="9" name="Image 8">
          <a:extLst>
            <a:ext uri="{FF2B5EF4-FFF2-40B4-BE49-F238E27FC236}">
              <a16:creationId xmlns:a16="http://schemas.microsoft.com/office/drawing/2014/main" id="{61491E5D-6177-4990-BAC8-9D56C0711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0250" y="19764375"/>
          <a:ext cx="3360614" cy="1524000"/>
        </a:xfrm>
        <a:prstGeom prst="rect">
          <a:avLst/>
        </a:prstGeom>
      </xdr:spPr>
    </xdr:pic>
    <xdr:clientData/>
  </xdr:oneCellAnchor>
  <xdr:oneCellAnchor>
    <xdr:from>
      <xdr:col>27</xdr:col>
      <xdr:colOff>400050</xdr:colOff>
      <xdr:row>120</xdr:row>
      <xdr:rowOff>85725</xdr:rowOff>
    </xdr:from>
    <xdr:ext cx="3330950" cy="2724150"/>
    <xdr:pic>
      <xdr:nvPicPr>
        <xdr:cNvPr id="10" name="Image 9">
          <a:extLst>
            <a:ext uri="{FF2B5EF4-FFF2-40B4-BE49-F238E27FC236}">
              <a16:creationId xmlns:a16="http://schemas.microsoft.com/office/drawing/2014/main" id="{F59299F4-E315-4850-99A0-5F8A40BE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87075" y="32261175"/>
          <a:ext cx="3330950" cy="2724150"/>
        </a:xfrm>
        <a:prstGeom prst="rect">
          <a:avLst/>
        </a:prstGeom>
      </xdr:spPr>
    </xdr:pic>
    <xdr:clientData/>
  </xdr:oneCellAnchor>
  <xdr:oneCellAnchor>
    <xdr:from>
      <xdr:col>27</xdr:col>
      <xdr:colOff>447675</xdr:colOff>
      <xdr:row>158</xdr:row>
      <xdr:rowOff>57150</xdr:rowOff>
    </xdr:from>
    <xdr:ext cx="2514599" cy="876300"/>
    <xdr:pic>
      <xdr:nvPicPr>
        <xdr:cNvPr id="11" name="Image 10">
          <a:extLst>
            <a:ext uri="{FF2B5EF4-FFF2-40B4-BE49-F238E27FC236}">
              <a16:creationId xmlns:a16="http://schemas.microsoft.com/office/drawing/2014/main" id="{26972012-75C1-4E59-A458-F90C8E8A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34700" y="42367200"/>
          <a:ext cx="2514599" cy="876300"/>
        </a:xfrm>
        <a:prstGeom prst="rect">
          <a:avLst/>
        </a:prstGeom>
      </xdr:spPr>
    </xdr:pic>
    <xdr:clientData/>
  </xdr:oneCellAnchor>
  <xdr:oneCellAnchor>
    <xdr:from>
      <xdr:col>27</xdr:col>
      <xdr:colOff>257175</xdr:colOff>
      <xdr:row>188</xdr:row>
      <xdr:rowOff>19050</xdr:rowOff>
    </xdr:from>
    <xdr:ext cx="3360614" cy="1524000"/>
    <xdr:pic>
      <xdr:nvPicPr>
        <xdr:cNvPr id="12" name="Image 11">
          <a:extLst>
            <a:ext uri="{FF2B5EF4-FFF2-40B4-BE49-F238E27FC236}">
              <a16:creationId xmlns:a16="http://schemas.microsoft.com/office/drawing/2014/main" id="{B1B1FEEC-AECB-4D3A-9134-38BE0AB2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44200" y="50330100"/>
          <a:ext cx="3360614" cy="1524000"/>
        </a:xfrm>
        <a:prstGeom prst="rect">
          <a:avLst/>
        </a:prstGeom>
      </xdr:spPr>
    </xdr:pic>
    <xdr:clientData/>
  </xdr:oneCellAnchor>
  <xdr:oneCellAnchor>
    <xdr:from>
      <xdr:col>27</xdr:col>
      <xdr:colOff>447675</xdr:colOff>
      <xdr:row>158</xdr:row>
      <xdr:rowOff>57150</xdr:rowOff>
    </xdr:from>
    <xdr:ext cx="2514599" cy="876300"/>
    <xdr:pic>
      <xdr:nvPicPr>
        <xdr:cNvPr id="13" name="Image 12">
          <a:extLst>
            <a:ext uri="{FF2B5EF4-FFF2-40B4-BE49-F238E27FC236}">
              <a16:creationId xmlns:a16="http://schemas.microsoft.com/office/drawing/2014/main" id="{E01B9DB3-38A5-4100-882D-379390B5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34700" y="42367200"/>
          <a:ext cx="2514599" cy="8763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A708068B-5652-4AA9-84CE-87659A4D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57700" y="559117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56C96197-21E2-4F09-BB15-6F035180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83125" y="7854950"/>
          <a:ext cx="2248026" cy="109855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DB357E46-FD53-4311-BFC6-DFD93D6C5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622875" y="1009650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6B46ED0-02AF-4906-9CEE-23F85EFEA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8751" y="14493876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400050</xdr:colOff>
      <xdr:row>120</xdr:row>
      <xdr:rowOff>85725</xdr:rowOff>
    </xdr:from>
    <xdr:ext cx="3330950" cy="2724150"/>
    <xdr:pic>
      <xdr:nvPicPr>
        <xdr:cNvPr id="6" name="Image 5">
          <a:extLst>
            <a:ext uri="{FF2B5EF4-FFF2-40B4-BE49-F238E27FC236}">
              <a16:creationId xmlns:a16="http://schemas.microsoft.com/office/drawing/2014/main" id="{419FAC09-7E7A-478A-ABC2-C230AAFC1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30050" y="22945725"/>
          <a:ext cx="3330950" cy="272415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7" name="Image 6">
          <a:extLst>
            <a:ext uri="{FF2B5EF4-FFF2-40B4-BE49-F238E27FC236}">
              <a16:creationId xmlns:a16="http://schemas.microsoft.com/office/drawing/2014/main" id="{2D904583-8EE3-487E-BC51-2E5C0F548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77675" y="30156150"/>
          <a:ext cx="2514599" cy="876300"/>
        </a:xfrm>
        <a:prstGeom prst="rect">
          <a:avLst/>
        </a:prstGeom>
      </xdr:spPr>
    </xdr:pic>
    <xdr:clientData/>
  </xdr:oneCellAnchor>
  <xdr:oneCellAnchor>
    <xdr:from>
      <xdr:col>15</xdr:col>
      <xdr:colOff>257175</xdr:colOff>
      <xdr:row>188</xdr:row>
      <xdr:rowOff>19050</xdr:rowOff>
    </xdr:from>
    <xdr:ext cx="3360614" cy="1524000"/>
    <xdr:pic>
      <xdr:nvPicPr>
        <xdr:cNvPr id="8" name="Image 7">
          <a:extLst>
            <a:ext uri="{FF2B5EF4-FFF2-40B4-BE49-F238E27FC236}">
              <a16:creationId xmlns:a16="http://schemas.microsoft.com/office/drawing/2014/main" id="{B8617FB3-E2FC-4FD0-A931-2DFD66E6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87175" y="35833050"/>
          <a:ext cx="3360614" cy="152400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9" name="Image 8">
          <a:extLst>
            <a:ext uri="{FF2B5EF4-FFF2-40B4-BE49-F238E27FC236}">
              <a16:creationId xmlns:a16="http://schemas.microsoft.com/office/drawing/2014/main" id="{1ADCD8FB-AB4A-41F2-B60E-AF6ABE0F4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77675" y="30156150"/>
          <a:ext cx="2514599" cy="8763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92</xdr:row>
      <xdr:rowOff>9525</xdr:rowOff>
    </xdr:from>
    <xdr:to>
      <xdr:col>4</xdr:col>
      <xdr:colOff>636737</xdr:colOff>
      <xdr:row>94</xdr:row>
      <xdr:rowOff>17613</xdr:rowOff>
    </xdr:to>
    <xdr:pic>
      <xdr:nvPicPr>
        <xdr:cNvPr id="2" name="Image 1" descr="Google (Android 12L)">
          <a:extLst>
            <a:ext uri="{FF2B5EF4-FFF2-40B4-BE49-F238E27FC236}">
              <a16:creationId xmlns:a16="http://schemas.microsoft.com/office/drawing/2014/main" id="{6D503E6A-2061-44FF-B1ED-2985769BF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936220" flipH="1" flipV="1">
          <a:off x="3009899" y="23583900"/>
          <a:ext cx="408138" cy="408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92</xdr:row>
      <xdr:rowOff>0</xdr:rowOff>
    </xdr:from>
    <xdr:to>
      <xdr:col>5</xdr:col>
      <xdr:colOff>447675</xdr:colOff>
      <xdr:row>93</xdr:row>
      <xdr:rowOff>104775</xdr:rowOff>
    </xdr:to>
    <xdr:pic>
      <xdr:nvPicPr>
        <xdr:cNvPr id="3" name="Image 2" descr="🔗 Lien">
          <a:extLst>
            <a:ext uri="{FF2B5EF4-FFF2-40B4-BE49-F238E27FC236}">
              <a16:creationId xmlns:a16="http://schemas.microsoft.com/office/drawing/2014/main" id="{955AC7EB-9853-45C0-BC21-E376D8F4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357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92</xdr:row>
      <xdr:rowOff>1</xdr:rowOff>
    </xdr:from>
    <xdr:to>
      <xdr:col>6</xdr:col>
      <xdr:colOff>333375</xdr:colOff>
      <xdr:row>93</xdr:row>
      <xdr:rowOff>171092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4CCDA53-BCD2-4E0D-B4D0-6E853BAB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3574376"/>
          <a:ext cx="333375" cy="37111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46</xdr:row>
      <xdr:rowOff>0</xdr:rowOff>
    </xdr:from>
    <xdr:ext cx="1438476" cy="781159"/>
    <xdr:pic>
      <xdr:nvPicPr>
        <xdr:cNvPr id="5" name="Image 4">
          <a:extLst>
            <a:ext uri="{FF2B5EF4-FFF2-40B4-BE49-F238E27FC236}">
              <a16:creationId xmlns:a16="http://schemas.microsoft.com/office/drawing/2014/main" id="{D65BA054-D159-4E9F-B48A-37B50A6C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4220825"/>
          <a:ext cx="1438476" cy="78115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51</xdr:row>
      <xdr:rowOff>0</xdr:rowOff>
    </xdr:from>
    <xdr:ext cx="3639058" cy="2133898"/>
    <xdr:pic>
      <xdr:nvPicPr>
        <xdr:cNvPr id="6" name="Image 5">
          <a:extLst>
            <a:ext uri="{FF2B5EF4-FFF2-40B4-BE49-F238E27FC236}">
              <a16:creationId xmlns:a16="http://schemas.microsoft.com/office/drawing/2014/main" id="{E354EB9B-F881-471E-A73C-1B9D90C2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5220950"/>
          <a:ext cx="3639058" cy="213389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466725</xdr:colOff>
      <xdr:row>21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1357573C-FD55-4619-A044-5AFC0112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5133975"/>
          <a:ext cx="2223949" cy="102870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32</xdr:row>
      <xdr:rowOff>104775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3ECDAABE-D8D0-40CD-9243-7B80921F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8105775"/>
          <a:ext cx="2248026" cy="10985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6B41E144-D110-4D13-8745-19318AAB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5475" y="10401300"/>
          <a:ext cx="1057275" cy="112081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B31CFE0B-E73C-433A-AC60-9A821AC21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36017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116</xdr:row>
      <xdr:rowOff>66675</xdr:rowOff>
    </xdr:from>
    <xdr:to>
      <xdr:col>2</xdr:col>
      <xdr:colOff>66675</xdr:colOff>
      <xdr:row>118</xdr:row>
      <xdr:rowOff>104775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560A7B0-925C-4743-9CE4-1C679DDF3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2425" y="30470475"/>
          <a:ext cx="571500" cy="571500"/>
        </a:xfrm>
        <a:prstGeom prst="rect">
          <a:avLst/>
        </a:prstGeom>
      </xdr:spPr>
    </xdr:pic>
    <xdr:clientData/>
  </xdr:twoCellAnchor>
  <xdr:oneCellAnchor>
    <xdr:from>
      <xdr:col>16</xdr:col>
      <xdr:colOff>1038225</xdr:colOff>
      <xdr:row>154</xdr:row>
      <xdr:rowOff>161925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9475B07F-4EB1-40AB-AD5E-4817F0D17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16</xdr:col>
      <xdr:colOff>485775</xdr:colOff>
      <xdr:row>127</xdr:row>
      <xdr:rowOff>76200</xdr:rowOff>
    </xdr:from>
    <xdr:ext cx="4873625" cy="1121830"/>
    <xdr:pic>
      <xdr:nvPicPr>
        <xdr:cNvPr id="10" name="Image 9">
          <a:extLst>
            <a:ext uri="{FF2B5EF4-FFF2-40B4-BE49-F238E27FC236}">
              <a16:creationId xmlns:a16="http://schemas.microsoft.com/office/drawing/2014/main" id="{C3A5E67F-CFAA-48CA-B787-8C4B7994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713850" y="29289375"/>
          <a:ext cx="4873625" cy="1121830"/>
        </a:xfrm>
        <a:prstGeom prst="rect">
          <a:avLst/>
        </a:prstGeom>
      </xdr:spPr>
    </xdr:pic>
    <xdr:clientData/>
  </xdr:oneCellAnchor>
  <xdr:oneCellAnchor>
    <xdr:from>
      <xdr:col>13</xdr:col>
      <xdr:colOff>200025</xdr:colOff>
      <xdr:row>13</xdr:row>
      <xdr:rowOff>228600</xdr:rowOff>
    </xdr:from>
    <xdr:ext cx="571500" cy="571500"/>
    <xdr:pic>
      <xdr:nvPicPr>
        <xdr:cNvPr id="11" name="Image 10">
          <a:extLst>
            <a:ext uri="{FF2B5EF4-FFF2-40B4-BE49-F238E27FC236}">
              <a16:creationId xmlns:a16="http://schemas.microsoft.com/office/drawing/2014/main" id="{9FD2C975-AA63-4843-AB06-530CA82C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53900" y="3162300"/>
          <a:ext cx="571500" cy="571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514350</xdr:colOff>
      <xdr:row>18</xdr:row>
      <xdr:rowOff>190500</xdr:rowOff>
    </xdr:from>
    <xdr:ext cx="3857625" cy="2128665"/>
    <xdr:pic>
      <xdr:nvPicPr>
        <xdr:cNvPr id="2" name="Image 1">
          <a:extLst>
            <a:ext uri="{FF2B5EF4-FFF2-40B4-BE49-F238E27FC236}">
              <a16:creationId xmlns:a16="http://schemas.microsoft.com/office/drawing/2014/main" id="{66652324-C9A7-48A6-A3D9-7F70B41A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4572000"/>
          <a:ext cx="3857625" cy="2128665"/>
        </a:xfrm>
        <a:prstGeom prst="rect">
          <a:avLst/>
        </a:prstGeom>
      </xdr:spPr>
    </xdr:pic>
    <xdr:clientData/>
  </xdr:oneCellAnchor>
  <xdr:oneCellAnchor>
    <xdr:from>
      <xdr:col>12</xdr:col>
      <xdr:colOff>314325</xdr:colOff>
      <xdr:row>2</xdr:row>
      <xdr:rowOff>180975</xdr:rowOff>
    </xdr:from>
    <xdr:ext cx="2468837" cy="860863"/>
    <xdr:pic>
      <xdr:nvPicPr>
        <xdr:cNvPr id="3" name="Image 2">
          <a:extLst>
            <a:ext uri="{FF2B5EF4-FFF2-40B4-BE49-F238E27FC236}">
              <a16:creationId xmlns:a16="http://schemas.microsoft.com/office/drawing/2014/main" id="{2287CD2C-028F-402D-A775-92B09188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11850" y="571500"/>
          <a:ext cx="2468837" cy="86086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304800</xdr:colOff>
      <xdr:row>103</xdr:row>
      <xdr:rowOff>38100</xdr:rowOff>
    </xdr:from>
    <xdr:ext cx="409318" cy="504825"/>
    <xdr:pic>
      <xdr:nvPicPr>
        <xdr:cNvPr id="2" name="Image 1">
          <a:extLst>
            <a:ext uri="{FF2B5EF4-FFF2-40B4-BE49-F238E27FC236}">
              <a16:creationId xmlns:a16="http://schemas.microsoft.com/office/drawing/2014/main" id="{4962A396-F0CD-47F2-ADF1-955BD34D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28803600"/>
          <a:ext cx="409318" cy="504825"/>
        </a:xfrm>
        <a:prstGeom prst="rect">
          <a:avLst/>
        </a:prstGeom>
      </xdr:spPr>
    </xdr:pic>
    <xdr:clientData/>
  </xdr:oneCellAnchor>
  <xdr:oneCellAnchor>
    <xdr:from>
      <xdr:col>33</xdr:col>
      <xdr:colOff>276225</xdr:colOff>
      <xdr:row>20</xdr:row>
      <xdr:rowOff>257175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5B7174AE-50DB-4C7A-B6C3-70FBF9D3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88375" y="5086350"/>
          <a:ext cx="2223949" cy="1028700"/>
        </a:xfrm>
        <a:prstGeom prst="rect">
          <a:avLst/>
        </a:prstGeom>
      </xdr:spPr>
    </xdr:pic>
    <xdr:clientData/>
  </xdr:oneCellAnchor>
  <xdr:oneCellAnchor>
    <xdr:from>
      <xdr:col>34</xdr:col>
      <xdr:colOff>171450</xdr:colOff>
      <xdr:row>43</xdr:row>
      <xdr:rowOff>28575</xdr:rowOff>
    </xdr:from>
    <xdr:ext cx="1057275" cy="1120810"/>
    <xdr:pic>
      <xdr:nvPicPr>
        <xdr:cNvPr id="5" name="Image 4">
          <a:extLst>
            <a:ext uri="{FF2B5EF4-FFF2-40B4-BE49-F238E27FC236}">
              <a16:creationId xmlns:a16="http://schemas.microsoft.com/office/drawing/2014/main" id="{33DBE77B-6832-4A4B-B9A7-B5DAC148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64650" y="10267950"/>
          <a:ext cx="1057275" cy="1120810"/>
        </a:xfrm>
        <a:prstGeom prst="rect">
          <a:avLst/>
        </a:prstGeom>
      </xdr:spPr>
    </xdr:pic>
    <xdr:clientData/>
  </xdr:oneCellAnchor>
  <xdr:oneCellAnchor>
    <xdr:from>
      <xdr:col>42</xdr:col>
      <xdr:colOff>428625</xdr:colOff>
      <xdr:row>12</xdr:row>
      <xdr:rowOff>133350</xdr:rowOff>
    </xdr:from>
    <xdr:ext cx="571500" cy="571500"/>
    <xdr:pic>
      <xdr:nvPicPr>
        <xdr:cNvPr id="7" name="Image 6">
          <a:extLst>
            <a:ext uri="{FF2B5EF4-FFF2-40B4-BE49-F238E27FC236}">
              <a16:creationId xmlns:a16="http://schemas.microsoft.com/office/drawing/2014/main" id="{DB316B61-CEDF-4197-8A72-49DA17604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75575" y="3152775"/>
          <a:ext cx="571500" cy="571500"/>
        </a:xfrm>
        <a:prstGeom prst="rect">
          <a:avLst/>
        </a:prstGeom>
      </xdr:spPr>
    </xdr:pic>
    <xdr:clientData/>
  </xdr:oneCellAnchor>
  <xdr:oneCellAnchor>
    <xdr:from>
      <xdr:col>14</xdr:col>
      <xdr:colOff>304800</xdr:colOff>
      <xdr:row>243</xdr:row>
      <xdr:rowOff>38100</xdr:rowOff>
    </xdr:from>
    <xdr:ext cx="409318" cy="504825"/>
    <xdr:pic>
      <xdr:nvPicPr>
        <xdr:cNvPr id="19" name="Image 18">
          <a:extLst>
            <a:ext uri="{FF2B5EF4-FFF2-40B4-BE49-F238E27FC236}">
              <a16:creationId xmlns:a16="http://schemas.microsoft.com/office/drawing/2014/main" id="{7BA8DF19-1AE7-491A-8BAD-CC8E9B7F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22907625"/>
          <a:ext cx="409318" cy="504825"/>
        </a:xfrm>
        <a:prstGeom prst="rect">
          <a:avLst/>
        </a:prstGeom>
      </xdr:spPr>
    </xdr:pic>
    <xdr:clientData/>
  </xdr:oneCellAnchor>
  <xdr:oneCellAnchor>
    <xdr:from>
      <xdr:col>34</xdr:col>
      <xdr:colOff>409575</xdr:colOff>
      <xdr:row>55</xdr:row>
      <xdr:rowOff>190500</xdr:rowOff>
    </xdr:from>
    <xdr:ext cx="1238250" cy="1058249"/>
    <xdr:pic>
      <xdr:nvPicPr>
        <xdr:cNvPr id="26" name="Image 25" descr="Man Cook: Medium-Light Skin Tone">
          <a:extLst>
            <a:ext uri="{FF2B5EF4-FFF2-40B4-BE49-F238E27FC236}">
              <a16:creationId xmlns:a16="http://schemas.microsoft.com/office/drawing/2014/main" id="{5C2861EA-20B6-4638-B9F3-12BBE939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51125" y="13563600"/>
          <a:ext cx="1238250" cy="105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1104900</xdr:colOff>
      <xdr:row>154</xdr:row>
      <xdr:rowOff>38100</xdr:rowOff>
    </xdr:from>
    <xdr:ext cx="4267200" cy="2123995"/>
    <xdr:pic>
      <xdr:nvPicPr>
        <xdr:cNvPr id="29" name="Image 28">
          <a:extLst>
            <a:ext uri="{FF2B5EF4-FFF2-40B4-BE49-F238E27FC236}">
              <a16:creationId xmlns:a16="http://schemas.microsoft.com/office/drawing/2014/main" id="{598D6765-34F3-4896-B82F-FB0A2926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33075" y="34175700"/>
          <a:ext cx="4267200" cy="2123995"/>
        </a:xfrm>
        <a:prstGeom prst="rect">
          <a:avLst/>
        </a:prstGeom>
      </xdr:spPr>
    </xdr:pic>
    <xdr:clientData/>
  </xdr:oneCellAnchor>
  <xdr:oneCellAnchor>
    <xdr:from>
      <xdr:col>45</xdr:col>
      <xdr:colOff>438150</xdr:colOff>
      <xdr:row>126</xdr:row>
      <xdr:rowOff>28575</xdr:rowOff>
    </xdr:from>
    <xdr:ext cx="4873625" cy="1121830"/>
    <xdr:pic>
      <xdr:nvPicPr>
        <xdr:cNvPr id="30" name="Image 29">
          <a:extLst>
            <a:ext uri="{FF2B5EF4-FFF2-40B4-BE49-F238E27FC236}">
              <a16:creationId xmlns:a16="http://schemas.microsoft.com/office/drawing/2014/main" id="{70F6E54F-1ADD-48BE-8E37-EBFB707D4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961625" y="28946475"/>
          <a:ext cx="4873625" cy="1121830"/>
        </a:xfrm>
        <a:prstGeom prst="rect">
          <a:avLst/>
        </a:prstGeom>
      </xdr:spPr>
    </xdr:pic>
    <xdr:clientData/>
  </xdr:oneCellAnchor>
  <xdr:oneCellAnchor>
    <xdr:from>
      <xdr:col>33</xdr:col>
      <xdr:colOff>723900</xdr:colOff>
      <xdr:row>33</xdr:row>
      <xdr:rowOff>95250</xdr:rowOff>
    </xdr:from>
    <xdr:ext cx="2248026" cy="1098550"/>
    <xdr:pic>
      <xdr:nvPicPr>
        <xdr:cNvPr id="8" name="Image 7">
          <a:extLst>
            <a:ext uri="{FF2B5EF4-FFF2-40B4-BE49-F238E27FC236}">
              <a16:creationId xmlns:a16="http://schemas.microsoft.com/office/drawing/2014/main" id="{16FF09BC-8E6C-492E-BBF6-DEF847110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8267700"/>
          <a:ext cx="2248026" cy="10985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304800</xdr:colOff>
      <xdr:row>130</xdr:row>
      <xdr:rowOff>38100</xdr:rowOff>
    </xdr:from>
    <xdr:ext cx="409318" cy="504825"/>
    <xdr:pic>
      <xdr:nvPicPr>
        <xdr:cNvPr id="11" name="Image 10">
          <a:extLst>
            <a:ext uri="{FF2B5EF4-FFF2-40B4-BE49-F238E27FC236}">
              <a16:creationId xmlns:a16="http://schemas.microsoft.com/office/drawing/2014/main" id="{C5970196-3C08-43E8-A3D7-4EF1F3BF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28784550"/>
          <a:ext cx="409318" cy="504825"/>
        </a:xfrm>
        <a:prstGeom prst="rect">
          <a:avLst/>
        </a:prstGeom>
      </xdr:spPr>
    </xdr:pic>
    <xdr:clientData/>
  </xdr:oneCellAnchor>
  <xdr:oneCellAnchor>
    <xdr:from>
      <xdr:col>33</xdr:col>
      <xdr:colOff>190500</xdr:colOff>
      <xdr:row>20</xdr:row>
      <xdr:rowOff>104775</xdr:rowOff>
    </xdr:from>
    <xdr:ext cx="2223949" cy="1028700"/>
    <xdr:pic>
      <xdr:nvPicPr>
        <xdr:cNvPr id="12" name="Image 11">
          <a:extLst>
            <a:ext uri="{FF2B5EF4-FFF2-40B4-BE49-F238E27FC236}">
              <a16:creationId xmlns:a16="http://schemas.microsoft.com/office/drawing/2014/main" id="{0EE6D5AE-BEE1-4035-8AA1-E9DD94B9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70100" y="4933950"/>
          <a:ext cx="2223949" cy="1028700"/>
        </a:xfrm>
        <a:prstGeom prst="rect">
          <a:avLst/>
        </a:prstGeom>
      </xdr:spPr>
    </xdr:pic>
    <xdr:clientData/>
  </xdr:oneCellAnchor>
  <xdr:oneCellAnchor>
    <xdr:from>
      <xdr:col>34</xdr:col>
      <xdr:colOff>190500</xdr:colOff>
      <xdr:row>42</xdr:row>
      <xdr:rowOff>190500</xdr:rowOff>
    </xdr:from>
    <xdr:ext cx="1057275" cy="1120810"/>
    <xdr:pic>
      <xdr:nvPicPr>
        <xdr:cNvPr id="13" name="Image 12">
          <a:extLst>
            <a:ext uri="{FF2B5EF4-FFF2-40B4-BE49-F238E27FC236}">
              <a16:creationId xmlns:a16="http://schemas.microsoft.com/office/drawing/2014/main" id="{21774CF1-8681-4415-8F7E-A9DFEA26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51150" y="10267950"/>
          <a:ext cx="1057275" cy="1120810"/>
        </a:xfrm>
        <a:prstGeom prst="rect">
          <a:avLst/>
        </a:prstGeom>
      </xdr:spPr>
    </xdr:pic>
    <xdr:clientData/>
  </xdr:oneCellAnchor>
  <xdr:oneCellAnchor>
    <xdr:from>
      <xdr:col>34</xdr:col>
      <xdr:colOff>142875</xdr:colOff>
      <xdr:row>56</xdr:row>
      <xdr:rowOff>66675</xdr:rowOff>
    </xdr:from>
    <xdr:ext cx="1574800" cy="1345876"/>
    <xdr:pic>
      <xdr:nvPicPr>
        <xdr:cNvPr id="22" name="Image 21" descr="Man Cook: Medium-Light Skin Tone">
          <a:extLst>
            <a:ext uri="{FF2B5EF4-FFF2-40B4-BE49-F238E27FC236}">
              <a16:creationId xmlns:a16="http://schemas.microsoft.com/office/drawing/2014/main" id="{CEFB38CF-D22D-4C2B-8E6B-D95916DE2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03525" y="132492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42</xdr:col>
      <xdr:colOff>409575</xdr:colOff>
      <xdr:row>12</xdr:row>
      <xdr:rowOff>161925</xdr:rowOff>
    </xdr:from>
    <xdr:ext cx="571500" cy="571500"/>
    <xdr:pic>
      <xdr:nvPicPr>
        <xdr:cNvPr id="16" name="Image 15">
          <a:extLst>
            <a:ext uri="{FF2B5EF4-FFF2-40B4-BE49-F238E27FC236}">
              <a16:creationId xmlns:a16="http://schemas.microsoft.com/office/drawing/2014/main" id="{C08E0884-4324-4FFB-B805-6245C8045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48825" y="2867025"/>
          <a:ext cx="571500" cy="571500"/>
        </a:xfrm>
        <a:prstGeom prst="rect">
          <a:avLst/>
        </a:prstGeom>
      </xdr:spPr>
    </xdr:pic>
    <xdr:clientData/>
  </xdr:oneCellAnchor>
  <xdr:oneCellAnchor>
    <xdr:from>
      <xdr:col>42</xdr:col>
      <xdr:colOff>409575</xdr:colOff>
      <xdr:row>12</xdr:row>
      <xdr:rowOff>161925</xdr:rowOff>
    </xdr:from>
    <xdr:ext cx="571500" cy="571500"/>
    <xdr:pic>
      <xdr:nvPicPr>
        <xdr:cNvPr id="17" name="Image 16">
          <a:extLst>
            <a:ext uri="{FF2B5EF4-FFF2-40B4-BE49-F238E27FC236}">
              <a16:creationId xmlns:a16="http://schemas.microsoft.com/office/drawing/2014/main" id="{C0F7B20A-1924-4618-99DA-417658DE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48825" y="2867025"/>
          <a:ext cx="571500" cy="571500"/>
        </a:xfrm>
        <a:prstGeom prst="rect">
          <a:avLst/>
        </a:prstGeom>
      </xdr:spPr>
    </xdr:pic>
    <xdr:clientData/>
  </xdr:oneCellAnchor>
  <xdr:oneCellAnchor>
    <xdr:from>
      <xdr:col>14</xdr:col>
      <xdr:colOff>304800</xdr:colOff>
      <xdr:row>340</xdr:row>
      <xdr:rowOff>0</xdr:rowOff>
    </xdr:from>
    <xdr:ext cx="409318" cy="504825"/>
    <xdr:pic>
      <xdr:nvPicPr>
        <xdr:cNvPr id="18" name="Image 17">
          <a:extLst>
            <a:ext uri="{FF2B5EF4-FFF2-40B4-BE49-F238E27FC236}">
              <a16:creationId xmlns:a16="http://schemas.microsoft.com/office/drawing/2014/main" id="{1F4F0D4C-EB48-45F6-B90A-E69C687C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7826692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314</xdr:row>
      <xdr:rowOff>28575</xdr:rowOff>
    </xdr:from>
    <xdr:ext cx="409318" cy="504825"/>
    <xdr:pic>
      <xdr:nvPicPr>
        <xdr:cNvPr id="27" name="Image 26">
          <a:extLst>
            <a:ext uri="{FF2B5EF4-FFF2-40B4-BE49-F238E27FC236}">
              <a16:creationId xmlns:a16="http://schemas.microsoft.com/office/drawing/2014/main" id="{E1B6F1AB-2C7E-4D77-874E-EF1BE17E0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45</xdr:col>
      <xdr:colOff>981075</xdr:colOff>
      <xdr:row>154</xdr:row>
      <xdr:rowOff>0</xdr:rowOff>
    </xdr:from>
    <xdr:ext cx="4267200" cy="2123995"/>
    <xdr:pic>
      <xdr:nvPicPr>
        <xdr:cNvPr id="2" name="Image 1">
          <a:extLst>
            <a:ext uri="{FF2B5EF4-FFF2-40B4-BE49-F238E27FC236}">
              <a16:creationId xmlns:a16="http://schemas.microsoft.com/office/drawing/2014/main" id="{6D710446-FED7-494B-B284-CBA323F4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704575" y="34470975"/>
          <a:ext cx="4267200" cy="2123995"/>
        </a:xfrm>
        <a:prstGeom prst="rect">
          <a:avLst/>
        </a:prstGeom>
      </xdr:spPr>
    </xdr:pic>
    <xdr:clientData/>
  </xdr:oneCellAnchor>
  <xdr:oneCellAnchor>
    <xdr:from>
      <xdr:col>45</xdr:col>
      <xdr:colOff>438150</xdr:colOff>
      <xdr:row>125</xdr:row>
      <xdr:rowOff>190500</xdr:rowOff>
    </xdr:from>
    <xdr:ext cx="4873625" cy="1121830"/>
    <xdr:pic>
      <xdr:nvPicPr>
        <xdr:cNvPr id="3" name="Image 2">
          <a:extLst>
            <a:ext uri="{FF2B5EF4-FFF2-40B4-BE49-F238E27FC236}">
              <a16:creationId xmlns:a16="http://schemas.microsoft.com/office/drawing/2014/main" id="{F87EE5CA-1677-425E-92AB-E82A934B4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161650" y="28555950"/>
          <a:ext cx="4873625" cy="1121830"/>
        </a:xfrm>
        <a:prstGeom prst="rect">
          <a:avLst/>
        </a:prstGeom>
      </xdr:spPr>
    </xdr:pic>
    <xdr:clientData/>
  </xdr:oneCellAnchor>
  <xdr:oneCellAnchor>
    <xdr:from>
      <xdr:col>33</xdr:col>
      <xdr:colOff>504825</xdr:colOff>
      <xdr:row>33</xdr:row>
      <xdr:rowOff>47625</xdr:rowOff>
    </xdr:from>
    <xdr:ext cx="2248026" cy="1098550"/>
    <xdr:pic>
      <xdr:nvPicPr>
        <xdr:cNvPr id="4" name="Image 3">
          <a:extLst>
            <a:ext uri="{FF2B5EF4-FFF2-40B4-BE49-F238E27FC236}">
              <a16:creationId xmlns:a16="http://schemas.microsoft.com/office/drawing/2014/main" id="{08E8EAA4-FA26-45CE-BD09-05AF25DD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784425" y="8134350"/>
          <a:ext cx="2248026" cy="10985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304800</xdr:colOff>
      <xdr:row>19</xdr:row>
      <xdr:rowOff>219075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8AD4B044-25C0-4A63-BEFA-204F9D6B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54725" y="5048250"/>
          <a:ext cx="2223949" cy="1028700"/>
        </a:xfrm>
        <a:prstGeom prst="rect">
          <a:avLst/>
        </a:prstGeom>
      </xdr:spPr>
    </xdr:pic>
    <xdr:clientData/>
  </xdr:oneCellAnchor>
  <xdr:oneCellAnchor>
    <xdr:from>
      <xdr:col>34</xdr:col>
      <xdr:colOff>285750</xdr:colOff>
      <xdr:row>42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C21ACD27-E67F-474A-88B4-CEF39CE2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16725" y="10439400"/>
          <a:ext cx="1057275" cy="1120810"/>
        </a:xfrm>
        <a:prstGeom prst="rect">
          <a:avLst/>
        </a:prstGeom>
      </xdr:spPr>
    </xdr:pic>
    <xdr:clientData/>
  </xdr:oneCellAnchor>
  <xdr:oneCellAnchor>
    <xdr:from>
      <xdr:col>34</xdr:col>
      <xdr:colOff>238125</xdr:colOff>
      <xdr:row>56</xdr:row>
      <xdr:rowOff>104775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F91E01EA-12E2-4979-9ACF-6609D5E1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4550" y="1342072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42</xdr:col>
      <xdr:colOff>276225</xdr:colOff>
      <xdr:row>13</xdr:row>
      <xdr:rowOff>76200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2CF022A0-9A3D-418C-A172-91F6D911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27775" y="3276600"/>
          <a:ext cx="571500" cy="571500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200</xdr:row>
      <xdr:rowOff>28575</xdr:rowOff>
    </xdr:from>
    <xdr:ext cx="409318" cy="504825"/>
    <xdr:pic>
      <xdr:nvPicPr>
        <xdr:cNvPr id="17" name="Image 16">
          <a:extLst>
            <a:ext uri="{FF2B5EF4-FFF2-40B4-BE49-F238E27FC236}">
              <a16:creationId xmlns:a16="http://schemas.microsoft.com/office/drawing/2014/main" id="{EE3CFE9B-23BC-45DF-9901-CAFEAAA38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391</xdr:row>
      <xdr:rowOff>28575</xdr:rowOff>
    </xdr:from>
    <xdr:ext cx="409318" cy="504825"/>
    <xdr:pic>
      <xdr:nvPicPr>
        <xdr:cNvPr id="18" name="Image 17">
          <a:extLst>
            <a:ext uri="{FF2B5EF4-FFF2-40B4-BE49-F238E27FC236}">
              <a16:creationId xmlns:a16="http://schemas.microsoft.com/office/drawing/2014/main" id="{598DCDC6-B3A0-49F9-BBEC-03140EE9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420</xdr:row>
      <xdr:rowOff>28575</xdr:rowOff>
    </xdr:from>
    <xdr:ext cx="409318" cy="504825"/>
    <xdr:pic>
      <xdr:nvPicPr>
        <xdr:cNvPr id="19" name="Image 18">
          <a:extLst>
            <a:ext uri="{FF2B5EF4-FFF2-40B4-BE49-F238E27FC236}">
              <a16:creationId xmlns:a16="http://schemas.microsoft.com/office/drawing/2014/main" id="{3D9D6E91-B21E-4348-9687-D96F4A2F2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517</xdr:row>
      <xdr:rowOff>28575</xdr:rowOff>
    </xdr:from>
    <xdr:ext cx="409318" cy="504825"/>
    <xdr:pic>
      <xdr:nvPicPr>
        <xdr:cNvPr id="21" name="Image 20">
          <a:extLst>
            <a:ext uri="{FF2B5EF4-FFF2-40B4-BE49-F238E27FC236}">
              <a16:creationId xmlns:a16="http://schemas.microsoft.com/office/drawing/2014/main" id="{3D7FB102-1C56-4232-BB14-A837B916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45</xdr:col>
      <xdr:colOff>1038225</xdr:colOff>
      <xdr:row>153</xdr:row>
      <xdr:rowOff>161925</xdr:rowOff>
    </xdr:from>
    <xdr:ext cx="4267200" cy="2123995"/>
    <xdr:pic>
      <xdr:nvPicPr>
        <xdr:cNvPr id="12" name="Image 11">
          <a:extLst>
            <a:ext uri="{FF2B5EF4-FFF2-40B4-BE49-F238E27FC236}">
              <a16:creationId xmlns:a16="http://schemas.microsoft.com/office/drawing/2014/main" id="{BC1DE47F-7204-48E9-8431-C79BDCB7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45</xdr:col>
      <xdr:colOff>485775</xdr:colOff>
      <xdr:row>126</xdr:row>
      <xdr:rowOff>76200</xdr:rowOff>
    </xdr:from>
    <xdr:ext cx="4873625" cy="1121830"/>
    <xdr:pic>
      <xdr:nvPicPr>
        <xdr:cNvPr id="13" name="Image 12">
          <a:extLst>
            <a:ext uri="{FF2B5EF4-FFF2-40B4-BE49-F238E27FC236}">
              <a16:creationId xmlns:a16="http://schemas.microsoft.com/office/drawing/2014/main" id="{23299A20-0BFD-4902-826E-018B2144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713850" y="29289375"/>
          <a:ext cx="4873625" cy="1121830"/>
        </a:xfrm>
        <a:prstGeom prst="rect">
          <a:avLst/>
        </a:prstGeom>
      </xdr:spPr>
    </xdr:pic>
    <xdr:clientData/>
  </xdr:oneCellAnchor>
  <xdr:oneCellAnchor>
    <xdr:from>
      <xdr:col>33</xdr:col>
      <xdr:colOff>561975</xdr:colOff>
      <xdr:row>33</xdr:row>
      <xdr:rowOff>114300</xdr:rowOff>
    </xdr:from>
    <xdr:ext cx="2248026" cy="1098550"/>
    <xdr:pic>
      <xdr:nvPicPr>
        <xdr:cNvPr id="7" name="Image 6">
          <a:extLst>
            <a:ext uri="{FF2B5EF4-FFF2-40B4-BE49-F238E27FC236}">
              <a16:creationId xmlns:a16="http://schemas.microsoft.com/office/drawing/2014/main" id="{9B59962E-C5D3-422B-A46F-68D041A56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327350" y="8210550"/>
          <a:ext cx="2248026" cy="10985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419100</xdr:colOff>
      <xdr:row>20</xdr:row>
      <xdr:rowOff>114300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AE1467E8-7C35-46AF-9A6E-D7BEE11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74900" y="5210175"/>
          <a:ext cx="2223949" cy="1028700"/>
        </a:xfrm>
        <a:prstGeom prst="rect">
          <a:avLst/>
        </a:prstGeom>
      </xdr:spPr>
    </xdr:pic>
    <xdr:clientData/>
  </xdr:oneCellAnchor>
  <xdr:oneCellAnchor>
    <xdr:from>
      <xdr:col>34</xdr:col>
      <xdr:colOff>285750</xdr:colOff>
      <xdr:row>42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505DF29A-639E-466C-87EF-E337AE51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31175" y="11153775"/>
          <a:ext cx="1057275" cy="1120810"/>
        </a:xfrm>
        <a:prstGeom prst="rect">
          <a:avLst/>
        </a:prstGeom>
      </xdr:spPr>
    </xdr:pic>
    <xdr:clientData/>
  </xdr:oneCellAnchor>
  <xdr:oneCellAnchor>
    <xdr:from>
      <xdr:col>34</xdr:col>
      <xdr:colOff>219075</xdr:colOff>
      <xdr:row>56</xdr:row>
      <xdr:rowOff>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97221423-8524-4B5F-9284-ED07DA25B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5925" y="146970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228600</xdr:colOff>
      <xdr:row>243</xdr:row>
      <xdr:rowOff>28575</xdr:rowOff>
    </xdr:from>
    <xdr:ext cx="409318" cy="504825"/>
    <xdr:pic>
      <xdr:nvPicPr>
        <xdr:cNvPr id="7" name="Image 6">
          <a:extLst>
            <a:ext uri="{FF2B5EF4-FFF2-40B4-BE49-F238E27FC236}">
              <a16:creationId xmlns:a16="http://schemas.microsoft.com/office/drawing/2014/main" id="{C435C29A-55B9-47F4-B50B-09D2B7DD3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5677852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528</xdr:row>
      <xdr:rowOff>28575</xdr:rowOff>
    </xdr:from>
    <xdr:ext cx="409318" cy="504825"/>
    <xdr:pic>
      <xdr:nvPicPr>
        <xdr:cNvPr id="8" name="Image 7">
          <a:extLst>
            <a:ext uri="{FF2B5EF4-FFF2-40B4-BE49-F238E27FC236}">
              <a16:creationId xmlns:a16="http://schemas.microsoft.com/office/drawing/2014/main" id="{E217FD8E-5874-4937-9AAD-D48EC947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11510962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567</xdr:row>
      <xdr:rowOff>28575</xdr:rowOff>
    </xdr:from>
    <xdr:ext cx="409318" cy="504825"/>
    <xdr:pic>
      <xdr:nvPicPr>
        <xdr:cNvPr id="9" name="Image 8">
          <a:extLst>
            <a:ext uri="{FF2B5EF4-FFF2-40B4-BE49-F238E27FC236}">
              <a16:creationId xmlns:a16="http://schemas.microsoft.com/office/drawing/2014/main" id="{89D2512C-B2D4-4C3B-904A-D149C290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123015375"/>
          <a:ext cx="409318" cy="504825"/>
        </a:xfrm>
        <a:prstGeom prst="rect">
          <a:avLst/>
        </a:prstGeom>
      </xdr:spPr>
    </xdr:pic>
    <xdr:clientData/>
  </xdr:oneCellAnchor>
  <xdr:oneCellAnchor>
    <xdr:from>
      <xdr:col>42</xdr:col>
      <xdr:colOff>276225</xdr:colOff>
      <xdr:row>13</xdr:row>
      <xdr:rowOff>76200</xdr:rowOff>
    </xdr:from>
    <xdr:ext cx="571500" cy="571500"/>
    <xdr:pic>
      <xdr:nvPicPr>
        <xdr:cNvPr id="15" name="Image 14">
          <a:extLst>
            <a:ext uri="{FF2B5EF4-FFF2-40B4-BE49-F238E27FC236}">
              <a16:creationId xmlns:a16="http://schemas.microsoft.com/office/drawing/2014/main" id="{C54E7B60-6FE0-4EAA-A5AB-E66FEEEC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389625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45</xdr:col>
      <xdr:colOff>962025</xdr:colOff>
      <xdr:row>154</xdr:row>
      <xdr:rowOff>28575</xdr:rowOff>
    </xdr:from>
    <xdr:ext cx="4267200" cy="2123995"/>
    <xdr:pic>
      <xdr:nvPicPr>
        <xdr:cNvPr id="16" name="Image 15">
          <a:extLst>
            <a:ext uri="{FF2B5EF4-FFF2-40B4-BE49-F238E27FC236}">
              <a16:creationId xmlns:a16="http://schemas.microsoft.com/office/drawing/2014/main" id="{3B304469-5927-408B-90BF-871DE36D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751950" y="38500050"/>
          <a:ext cx="4267200" cy="2123995"/>
        </a:xfrm>
        <a:prstGeom prst="rect">
          <a:avLst/>
        </a:prstGeom>
      </xdr:spPr>
    </xdr:pic>
    <xdr:clientData/>
  </xdr:oneCellAnchor>
  <xdr:oneCellAnchor>
    <xdr:from>
      <xdr:col>45</xdr:col>
      <xdr:colOff>428625</xdr:colOff>
      <xdr:row>125</xdr:row>
      <xdr:rowOff>152400</xdr:rowOff>
    </xdr:from>
    <xdr:ext cx="4873625" cy="1121830"/>
    <xdr:pic>
      <xdr:nvPicPr>
        <xdr:cNvPr id="17" name="Image 16">
          <a:extLst>
            <a:ext uri="{FF2B5EF4-FFF2-40B4-BE49-F238E27FC236}">
              <a16:creationId xmlns:a16="http://schemas.microsoft.com/office/drawing/2014/main" id="{0EEE191D-4B14-4F83-B461-C951D72F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218550" y="32261175"/>
          <a:ext cx="4873625" cy="1121830"/>
        </a:xfrm>
        <a:prstGeom prst="rect">
          <a:avLst/>
        </a:prstGeom>
      </xdr:spPr>
    </xdr:pic>
    <xdr:clientData/>
  </xdr:oneCellAnchor>
  <xdr:oneCellAnchor>
    <xdr:from>
      <xdr:col>33</xdr:col>
      <xdr:colOff>428625</xdr:colOff>
      <xdr:row>33</xdr:row>
      <xdr:rowOff>114300</xdr:rowOff>
    </xdr:from>
    <xdr:ext cx="2248026" cy="1098550"/>
    <xdr:pic>
      <xdr:nvPicPr>
        <xdr:cNvPr id="10" name="Image 9">
          <a:extLst>
            <a:ext uri="{FF2B5EF4-FFF2-40B4-BE49-F238E27FC236}">
              <a16:creationId xmlns:a16="http://schemas.microsoft.com/office/drawing/2014/main" id="{963942BF-0CA9-4B7D-A242-7B1AD6186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784425" y="8677275"/>
          <a:ext cx="2248026" cy="10985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428625</xdr:colOff>
      <xdr:row>20</xdr:row>
      <xdr:rowOff>9525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ABD9AF0A-0327-490A-9C68-3460D23D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150" y="4752975"/>
          <a:ext cx="2223949" cy="1028700"/>
        </a:xfrm>
        <a:prstGeom prst="rect">
          <a:avLst/>
        </a:prstGeom>
      </xdr:spPr>
    </xdr:pic>
    <xdr:clientData/>
  </xdr:oneCellAnchor>
  <xdr:oneCellAnchor>
    <xdr:from>
      <xdr:col>27</xdr:col>
      <xdr:colOff>466725</xdr:colOff>
      <xdr:row>26</xdr:row>
      <xdr:rowOff>161925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32258024-0290-4990-AC8B-7F8A50BD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0" y="6276975"/>
          <a:ext cx="2248026" cy="1098550"/>
        </a:xfrm>
        <a:prstGeom prst="rect">
          <a:avLst/>
        </a:prstGeom>
      </xdr:spPr>
    </xdr:pic>
    <xdr:clientData/>
  </xdr:oneCellAnchor>
  <xdr:oneCellAnchor>
    <xdr:from>
      <xdr:col>28</xdr:col>
      <xdr:colOff>285750</xdr:colOff>
      <xdr:row>35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F9857B80-AF0A-427B-BDF3-2F0FE442B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83325" y="8324850"/>
          <a:ext cx="1057275" cy="112081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r.maisfontes.com/aktiv-grotesk-w01.police" TargetMode="External"/><Relationship Id="rId13" Type="http://schemas.openxmlformats.org/officeDocument/2006/relationships/hyperlink" Target="https://www.youtube.com/watch?app=desktop&amp;v=Yuy1jisXErY" TargetMode="External"/><Relationship Id="rId18" Type="http://schemas.openxmlformats.org/officeDocument/2006/relationships/hyperlink" Target="https://www.bonbache.fr/syntheses-graphiques-excel-avec-les-emoticones-499.html" TargetMode="External"/><Relationship Id="rId3" Type="http://schemas.openxmlformats.org/officeDocument/2006/relationships/hyperlink" Target="https://kulturegeek.fr/news-224456/microsoft-police-voudriez-remplacer-calibri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google.com/search?client=firefox-b-d&amp;cs=1&amp;sxsrf=AJOqlzWtAThXL_uLX0Izw5bcGDDqWJW1UA:1673858052794&amp;q=Quelle+est+la+police+d%27%C3%A9criture+la+plus+classe+%3F&amp;sa=X&amp;ved=2ahUKEwjYj4iV18v8AhXtTaQEHYpNBZ0Qzmd6BAgBEAU" TargetMode="External"/><Relationship Id="rId12" Type="http://schemas.openxmlformats.org/officeDocument/2006/relationships/hyperlink" Target="https://fr.vecteezy.com/video/5480445-appuyer-sur-la-touche-entree-sur-le-clavier-d-un-ordinateur-de-bureau" TargetMode="External"/><Relationship Id="rId17" Type="http://schemas.openxmlformats.org/officeDocument/2006/relationships/hyperlink" Target="https://fr.extendoffice.com/documents/excel/4027-excel-increase-letter-by-one.html" TargetMode="External"/><Relationship Id="rId2" Type="http://schemas.openxmlformats.org/officeDocument/2006/relationships/hyperlink" Target="https://fr.wikipedia.org/wiki/Calibri" TargetMode="External"/><Relationship Id="rId16" Type="http://schemas.openxmlformats.org/officeDocument/2006/relationships/hyperlink" Target="https://excel-exercice.com/comment-faire-une-liste-alphabetique-automatique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extensis.com/fr-fr/blog/les-10-polices-alternatives-%C3%A0-helvetica" TargetMode="External"/><Relationship Id="rId6" Type="http://schemas.openxmlformats.org/officeDocument/2006/relationships/hyperlink" Target="https://laruche.wizbii.com/17703-meilleure-police-ecriture-cv" TargetMode="External"/><Relationship Id="rId11" Type="http://schemas.openxmlformats.org/officeDocument/2006/relationships/hyperlink" Target="https://savour.eu/portfolio/pifometrie/" TargetMode="External"/><Relationship Id="rId5" Type="http://schemas.openxmlformats.org/officeDocument/2006/relationships/hyperlink" Target="https://laruche.wizbii.com/17703-meilleure-police-ecriture-cv" TargetMode="External"/><Relationship Id="rId15" Type="http://schemas.openxmlformats.org/officeDocument/2006/relationships/hyperlink" Target="https://cellulexcel.blogspot.com/p/blog-page_16.html" TargetMode="External"/><Relationship Id="rId10" Type="http://schemas.openxmlformats.org/officeDocument/2006/relationships/hyperlink" Target="https://www.automateexcel.com/fr/how-to/que-signifient-les-symboles-etc-dans-les-formules-excel-et-google-sheets/" TargetMode="External"/><Relationship Id="rId19" Type="http://schemas.openxmlformats.org/officeDocument/2006/relationships/hyperlink" Target="https://www.google.com/search?client=firefox-b-d&amp;q=Mondial+de+la+Pifom%C3%A9trie" TargetMode="External"/><Relationship Id="rId4" Type="http://schemas.openxmlformats.org/officeDocument/2006/relationships/hyperlink" Target="https://fr.wikipedia.org/wiki/Helvetica" TargetMode="External"/><Relationship Id="rId9" Type="http://schemas.openxmlformats.org/officeDocument/2006/relationships/hyperlink" Target="https://dupala.be/upload/files/141_Pages-de-D-un-e-prof-a-l-autre-Numero-71-Octobre-2014-page15-16.pdf" TargetMode="External"/><Relationship Id="rId14" Type="http://schemas.openxmlformats.org/officeDocument/2006/relationships/hyperlink" Target="https://www.youtube.com/watch?v=FZwdUZUwnu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hyperlink" Target="https://learn.microsoft.com/fr-fr/office/vba/api/excel.xlrgbcolor" TargetMode="External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dacteur.com/blog/polices-ecriture-a-utiliser/" TargetMode="External"/><Relationship Id="rId3" Type="http://schemas.openxmlformats.org/officeDocument/2006/relationships/hyperlink" Target="https://encycolorpedia.com/html" TargetMode="External"/><Relationship Id="rId7" Type="http://schemas.openxmlformats.org/officeDocument/2006/relationships/hyperlink" Target="https://blog.atalan.fr/grille-contrastes-accessibilite-charte-graphique/" TargetMode="External"/><Relationship Id="rId2" Type="http://schemas.openxmlformats.org/officeDocument/2006/relationships/hyperlink" Target="https://encycolorpedia.com/websafe" TargetMode="External"/><Relationship Id="rId1" Type="http://schemas.openxmlformats.org/officeDocument/2006/relationships/hyperlink" Target="http://translate.google.fr/translate?hl=fr&amp;langpair=en|fr&amp;u=http://dmcritchie.mvps.org/excel/colors.htm" TargetMode="External"/><Relationship Id="rId6" Type="http://schemas.openxmlformats.org/officeDocument/2006/relationships/hyperlink" Target="https://www.tanaguru.com/contrastes-couleurs-choisir-combinaisons-accessibles/" TargetMode="External"/><Relationship Id="rId5" Type="http://schemas.openxmlformats.org/officeDocument/2006/relationships/hyperlink" Target="https://encycolorpedia.com/paints" TargetMode="External"/><Relationship Id="rId10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hyperlink" Target="https://encycolorpedia.com/named" TargetMode="External"/><Relationship Id="rId9" Type="http://schemas.openxmlformats.org/officeDocument/2006/relationships/hyperlink" Target="https://www.iloveimg.com/fr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prt.fr/detail.php?id=6&amp;titre=plan-du-site" TargetMode="External"/><Relationship Id="rId13" Type="http://schemas.openxmlformats.org/officeDocument/2006/relationships/hyperlink" Target="https://cuisine-centrale17.fr/" TargetMode="External"/><Relationship Id="rId3" Type="http://schemas.openxmlformats.org/officeDocument/2006/relationships/hyperlink" Target="https://bepo.fr/wiki/Menu" TargetMode="External"/><Relationship Id="rId7" Type="http://schemas.openxmlformats.org/officeDocument/2006/relationships/hyperlink" Target="https://www.youtube.com/watch?v=BEAwIv4fIw4" TargetMode="External"/><Relationship Id="rId12" Type="http://schemas.openxmlformats.org/officeDocument/2006/relationships/hyperlink" Target="http://www.diet-life.fr/visuellement-100-calories/" TargetMode="External"/><Relationship Id="rId2" Type="http://schemas.openxmlformats.org/officeDocument/2006/relationships/hyperlink" Target="https://bepo.fr/wiki/Manuel" TargetMode="External"/><Relationship Id="rId1" Type="http://schemas.openxmlformats.org/officeDocument/2006/relationships/hyperlink" Target="http://www.symbole-clavier.com/" TargetMode="External"/><Relationship Id="rId6" Type="http://schemas.openxmlformats.org/officeDocument/2006/relationships/hyperlink" Target="https://www.youtube.com/watch?v=2TmdhLLUsOQ" TargetMode="External"/><Relationship Id="rId11" Type="http://schemas.openxmlformats.org/officeDocument/2006/relationships/hyperlink" Target="http://www.uprt.fr/mesimages/fichiers-uprt/hop-alimentation/hop-photos-quantit%C3%A9s.pdf" TargetMode="External"/><Relationship Id="rId5" Type="http://schemas.openxmlformats.org/officeDocument/2006/relationships/hyperlink" Target="https://www.premiers-clics.fr/cours-informatique/windows-convertir-un-cd-en-fichiers-mp3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everything.fr.softonic.com/" TargetMode="External"/><Relationship Id="rId4" Type="http://schemas.openxmlformats.org/officeDocument/2006/relationships/hyperlink" Target="https://www.premiers-clics.fr/cours-informatique/windows-les-fonctionnalites-du-clavier/" TargetMode="External"/><Relationship Id="rId9" Type="http://schemas.openxmlformats.org/officeDocument/2006/relationships/hyperlink" Target="http://www.uprt.fr/detail.php?id=185&amp;titre=restaurateurs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learn.microsoft.com/fr-fr/office/vba/api/excel.xlrgbcolo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uisine-centrale17.f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getgreenshot.org/help/fr-fr/" TargetMode="External"/><Relationship Id="rId2" Type="http://schemas.openxmlformats.org/officeDocument/2006/relationships/hyperlink" Target="https://getgreenshot.org/archive/fr/" TargetMode="External"/><Relationship Id="rId1" Type="http://schemas.openxmlformats.org/officeDocument/2006/relationships/hyperlink" Target="https://www.cuisineaz.com/recettes/madeleines-maison-72532.aspx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81EC5-7AA0-4565-A2C3-622DC03B8C0E}">
  <dimension ref="A1:AN236"/>
  <sheetViews>
    <sheetView tabSelected="1" topLeftCell="A61" zoomScale="75" zoomScaleNormal="75" workbookViewId="0">
      <selection activeCell="Q77" sqref="Q77"/>
    </sheetView>
  </sheetViews>
  <sheetFormatPr baseColWidth="10" defaultRowHeight="15" x14ac:dyDescent="0.2"/>
  <cols>
    <col min="1" max="1" width="11.42578125" style="1058"/>
    <col min="2" max="2" width="18.7109375" style="1058" customWidth="1"/>
    <col min="3" max="3" width="16.85546875" style="1058" customWidth="1"/>
    <col min="4" max="4" width="16" style="1058" customWidth="1"/>
    <col min="5" max="6" width="11.42578125" style="1058"/>
    <col min="7" max="7" width="12" style="1058" bestFit="1" customWidth="1"/>
    <col min="8" max="8" width="17.140625" style="1058" customWidth="1"/>
    <col min="9" max="12" width="11.42578125" style="1058"/>
    <col min="13" max="13" width="18.5703125" style="1058" customWidth="1"/>
    <col min="14" max="14" width="11.42578125" style="1058"/>
    <col min="15" max="15" width="19.5703125" style="1058" customWidth="1"/>
    <col min="16" max="16" width="14.140625" style="1058" bestFit="1" customWidth="1"/>
    <col min="17" max="19" width="11.42578125" style="1058"/>
    <col min="20" max="21" width="11.7109375" style="1058" bestFit="1" customWidth="1"/>
    <col min="22" max="22" width="18.140625" style="1058" customWidth="1"/>
    <col min="23" max="25" width="16" style="1058" customWidth="1"/>
    <col min="26" max="26" width="14.28515625" style="1058" customWidth="1"/>
    <col min="27" max="27" width="15.28515625" style="1058" customWidth="1"/>
    <col min="28" max="28" width="16" style="1058" customWidth="1"/>
    <col min="29" max="29" width="14.140625" style="1058" customWidth="1"/>
    <col min="30" max="37" width="11.42578125" style="1058"/>
    <col min="38" max="38" width="7.5703125" style="41" customWidth="1"/>
    <col min="39" max="39" width="11.42578125" style="464"/>
    <col min="40" max="40" width="43.5703125" style="464" customWidth="1"/>
    <col min="41" max="16384" width="11.42578125" style="1058"/>
  </cols>
  <sheetData>
    <row r="1" spans="1:40" ht="30" customHeight="1" x14ac:dyDescent="0.25">
      <c r="A1" s="1" t="str">
        <f>ADDRESS(ROW(),COLUMN(),4)</f>
        <v>A1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4"/>
      <c r="Q1" s="1054"/>
      <c r="R1" s="1054"/>
      <c r="S1" s="1054"/>
      <c r="T1" s="1054"/>
      <c r="U1" s="1055"/>
      <c r="V1" s="1055"/>
      <c r="W1" s="1055"/>
      <c r="X1" s="1055"/>
      <c r="Y1" s="1055"/>
      <c r="Z1" s="1055"/>
      <c r="AA1" s="1055"/>
      <c r="AB1" s="1055"/>
      <c r="AC1" s="1055"/>
      <c r="AD1" s="1055"/>
      <c r="AE1" s="1055"/>
      <c r="AF1" s="1055"/>
      <c r="AG1" s="1055"/>
      <c r="AH1" s="1055"/>
      <c r="AI1" s="1055"/>
      <c r="AJ1" s="1056"/>
      <c r="AK1" s="1056"/>
      <c r="AL1" s="1057">
        <v>1</v>
      </c>
      <c r="AM1" s="546" t="str">
        <f>SUBSTITUTE(ADDRESS(1,COLUMN(),4),"1","")</f>
        <v>AM</v>
      </c>
      <c r="AN1" s="547" t="str">
        <f>SUBSTITUTE(ADDRESS(1,COLUMN(),4),"1","")</f>
        <v>AN</v>
      </c>
    </row>
    <row r="2" spans="1:40" ht="30" customHeight="1" x14ac:dyDescent="0.25">
      <c r="A2" s="1053"/>
      <c r="B2" s="1059" t="s">
        <v>652</v>
      </c>
      <c r="C2" s="1053"/>
      <c r="D2" s="1053"/>
      <c r="E2" s="1053"/>
      <c r="F2" s="1053"/>
      <c r="G2" s="1053"/>
      <c r="H2" s="1053"/>
      <c r="I2" s="1054"/>
      <c r="J2" s="1053"/>
      <c r="K2" s="1053"/>
      <c r="L2" s="1053"/>
      <c r="M2" s="1053"/>
      <c r="N2" s="1053"/>
      <c r="O2" s="1054"/>
      <c r="P2" s="1054"/>
      <c r="Q2" s="1054"/>
      <c r="R2" s="1054"/>
      <c r="S2" s="1054"/>
      <c r="T2" s="1055"/>
      <c r="U2" s="1055"/>
      <c r="V2" s="1055"/>
      <c r="W2" s="1055"/>
      <c r="X2" s="2878" t="s">
        <v>653</v>
      </c>
      <c r="Y2" s="2878"/>
      <c r="Z2" s="2878"/>
      <c r="AA2" s="2878"/>
      <c r="AB2" s="2878"/>
      <c r="AC2" s="2878"/>
      <c r="AD2" s="1055"/>
      <c r="AE2" s="1055"/>
      <c r="AF2" s="1055"/>
      <c r="AG2" s="1055"/>
      <c r="AH2" s="1055"/>
      <c r="AI2" s="1055"/>
      <c r="AJ2" s="1056"/>
      <c r="AK2" s="1056"/>
      <c r="AL2" s="1057">
        <v>1</v>
      </c>
      <c r="AM2" s="1060"/>
      <c r="AN2" s="1060" t="s">
        <v>340</v>
      </c>
    </row>
    <row r="3" spans="1:40" ht="30" customHeight="1" x14ac:dyDescent="0.25">
      <c r="A3" s="1053"/>
      <c r="B3" s="1061" t="s">
        <v>654</v>
      </c>
      <c r="C3" s="1062"/>
      <c r="D3" s="1053"/>
      <c r="E3" s="1053"/>
      <c r="F3" s="1053"/>
      <c r="G3" s="1053"/>
      <c r="H3" s="1053"/>
      <c r="I3" s="1054"/>
      <c r="J3" s="1053"/>
      <c r="K3" s="1053"/>
      <c r="L3" s="1053"/>
      <c r="M3" s="1053"/>
      <c r="N3" s="1053"/>
      <c r="O3" s="1054"/>
      <c r="P3" s="1054"/>
      <c r="Q3" s="1054"/>
      <c r="R3" s="1054"/>
      <c r="S3" s="1054"/>
      <c r="T3" s="1055"/>
      <c r="U3" s="1055"/>
      <c r="V3" s="1063"/>
      <c r="W3" s="1063"/>
      <c r="X3" s="2878"/>
      <c r="Y3" s="2878"/>
      <c r="Z3" s="2878"/>
      <c r="AA3" s="2878"/>
      <c r="AB3" s="2878"/>
      <c r="AC3" s="2878"/>
      <c r="AD3" s="1055"/>
      <c r="AE3" s="1055"/>
      <c r="AF3" s="1055"/>
      <c r="AG3" s="1055"/>
      <c r="AH3" s="1055"/>
      <c r="AI3" s="1055"/>
      <c r="AJ3" s="1056"/>
      <c r="AK3" s="1056"/>
      <c r="AL3" s="1057">
        <v>1</v>
      </c>
      <c r="AM3" s="1064">
        <f ca="1">COUNTA(A1:AL236) + COUNTBLANK(A1:AL236)</f>
        <v>8969</v>
      </c>
      <c r="AN3" s="1060" t="str">
        <f>"cellules entre"&amp;" " &amp;A1&amp;" et  "&amp;AL236</f>
        <v>cellules entre A1 et  AL236</v>
      </c>
    </row>
    <row r="4" spans="1:40" ht="30" customHeight="1" x14ac:dyDescent="0.25">
      <c r="A4" s="1053"/>
      <c r="B4" s="1061"/>
      <c r="C4" s="1062"/>
      <c r="D4" s="1053"/>
      <c r="E4" s="1053"/>
      <c r="F4" s="1053"/>
      <c r="G4" s="1053"/>
      <c r="H4" s="1053"/>
      <c r="I4" s="1054"/>
      <c r="J4" s="1053"/>
      <c r="K4" s="1053"/>
      <c r="L4" s="1053"/>
      <c r="M4" s="1053"/>
      <c r="N4" s="1053"/>
      <c r="O4" s="1054"/>
      <c r="P4" s="1054"/>
      <c r="Q4" s="1054"/>
      <c r="R4" s="1054"/>
      <c r="S4" s="1054"/>
      <c r="T4" s="1055"/>
      <c r="U4" s="1055"/>
      <c r="V4" s="1065"/>
      <c r="W4" s="1065"/>
      <c r="X4" s="1065"/>
      <c r="Y4" s="1066" t="s">
        <v>655</v>
      </c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6"/>
      <c r="AK4" s="1056"/>
      <c r="AL4" s="1057">
        <v>1</v>
      </c>
      <c r="AM4" s="1064">
        <f ca="1">COUNTA(A1:AL236)</f>
        <v>885</v>
      </c>
      <c r="AN4" s="1060" t="s">
        <v>341</v>
      </c>
    </row>
    <row r="5" spans="1:40" ht="30" customHeight="1" x14ac:dyDescent="0.25">
      <c r="A5" s="1053"/>
      <c r="B5" s="1061" t="s">
        <v>656</v>
      </c>
      <c r="C5" s="1062"/>
      <c r="D5" s="1053"/>
      <c r="E5" s="1053"/>
      <c r="F5" s="1053"/>
      <c r="G5" s="1053"/>
      <c r="H5" s="1053"/>
      <c r="I5" s="1054"/>
      <c r="J5" s="1053"/>
      <c r="K5" s="1053"/>
      <c r="L5" s="1053"/>
      <c r="M5" s="1053"/>
      <c r="N5" s="1053"/>
      <c r="O5" s="1054"/>
      <c r="P5" s="1054"/>
      <c r="Q5" s="1054"/>
      <c r="R5" s="1054"/>
      <c r="S5" s="1054"/>
      <c r="T5" s="1055"/>
      <c r="U5" s="1055"/>
      <c r="V5" s="1065"/>
      <c r="W5" s="1065"/>
      <c r="X5" s="106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6"/>
      <c r="AK5" s="1056"/>
      <c r="AL5" s="1057">
        <v>1</v>
      </c>
      <c r="AM5" s="1064">
        <f ca="1">COUNTBLANK(A1:AL236)</f>
        <v>8084</v>
      </c>
      <c r="AN5" s="1060" t="s">
        <v>342</v>
      </c>
    </row>
    <row r="6" spans="1:40" ht="30" customHeight="1" x14ac:dyDescent="0.25">
      <c r="A6" s="1053"/>
      <c r="B6" s="1061" t="s">
        <v>657</v>
      </c>
      <c r="C6" s="1062"/>
      <c r="D6" s="1053"/>
      <c r="E6" s="1053"/>
      <c r="F6" s="1053"/>
      <c r="G6" s="1053"/>
      <c r="H6" s="1053"/>
      <c r="I6" s="1054"/>
      <c r="J6" s="1053"/>
      <c r="K6" s="1053"/>
      <c r="L6" s="1053"/>
      <c r="M6" s="1053"/>
      <c r="N6" s="1053"/>
      <c r="O6" s="1054"/>
      <c r="P6" s="1054"/>
      <c r="Q6" s="1054"/>
      <c r="R6" s="1054"/>
      <c r="S6" s="1054"/>
      <c r="T6" s="1055"/>
      <c r="U6" s="1055"/>
      <c r="V6" s="1065"/>
      <c r="W6" s="1065"/>
      <c r="X6" s="1065"/>
      <c r="Y6" s="1066" t="s">
        <v>2331</v>
      </c>
      <c r="Z6" s="1055"/>
      <c r="AA6" s="1055"/>
      <c r="AB6" s="1055"/>
      <c r="AC6" s="1055"/>
      <c r="AD6" s="1055"/>
      <c r="AE6" s="1055"/>
      <c r="AF6" s="1055"/>
      <c r="AG6" s="1055"/>
      <c r="AH6" s="1055"/>
      <c r="AI6" s="1055"/>
      <c r="AJ6" s="1056"/>
      <c r="AK6" s="1056"/>
      <c r="AL6" s="1057">
        <v>1</v>
      </c>
      <c r="AM6" s="1064">
        <f>SUM(AL1:AL234)+2</f>
        <v>224</v>
      </c>
      <c r="AN6" s="1060" t="s">
        <v>274</v>
      </c>
    </row>
    <row r="7" spans="1:40" ht="30" customHeight="1" x14ac:dyDescent="0.25">
      <c r="A7" s="1053"/>
      <c r="B7" s="1061" t="s">
        <v>658</v>
      </c>
      <c r="C7" s="1062"/>
      <c r="D7" s="1053"/>
      <c r="E7" s="1053"/>
      <c r="F7" s="1053"/>
      <c r="G7" s="1053"/>
      <c r="H7" s="1053"/>
      <c r="I7" s="1054"/>
      <c r="J7" s="1053"/>
      <c r="K7" s="1053"/>
      <c r="L7" s="1053"/>
      <c r="M7" s="1053"/>
      <c r="N7" s="1053"/>
      <c r="O7" s="1054"/>
      <c r="P7" s="1054"/>
      <c r="Q7" s="1054"/>
      <c r="R7" s="1054"/>
      <c r="S7" s="1054"/>
      <c r="T7" s="1055"/>
      <c r="U7" s="1055"/>
      <c r="V7" s="1065"/>
      <c r="W7" s="1065"/>
      <c r="X7" s="1065"/>
      <c r="Y7" s="1066"/>
      <c r="Z7" s="1055"/>
      <c r="AA7" s="1055"/>
      <c r="AB7" s="1055"/>
      <c r="AC7" s="1055"/>
      <c r="AD7" s="1055"/>
      <c r="AE7" s="1055"/>
      <c r="AF7" s="1055"/>
      <c r="AG7" s="1055"/>
      <c r="AH7" s="1055"/>
      <c r="AI7" s="1055"/>
      <c r="AJ7" s="1056"/>
      <c r="AK7" s="1056"/>
      <c r="AL7" s="1057">
        <v>1</v>
      </c>
      <c r="AM7" s="1064">
        <f>SUM(A236:AK236)+1</f>
        <v>38</v>
      </c>
      <c r="AN7" s="1060" t="s">
        <v>343</v>
      </c>
    </row>
    <row r="8" spans="1:40" ht="30" customHeight="1" x14ac:dyDescent="0.25">
      <c r="A8" s="1053"/>
      <c r="B8" s="1061"/>
      <c r="C8" s="1062"/>
      <c r="D8" s="1053"/>
      <c r="E8" s="1053"/>
      <c r="F8" s="1053"/>
      <c r="G8" s="1053"/>
      <c r="H8" s="1053"/>
      <c r="I8" s="1054"/>
      <c r="J8" s="1053"/>
      <c r="K8" s="1053"/>
      <c r="L8" s="1053"/>
      <c r="M8" s="1053"/>
      <c r="N8" s="1053"/>
      <c r="O8" s="1054"/>
      <c r="P8" s="1054"/>
      <c r="Q8" s="1054"/>
      <c r="R8" s="1054"/>
      <c r="S8" s="1054"/>
      <c r="T8" s="1055"/>
      <c r="U8" s="1055"/>
      <c r="V8" s="1065"/>
      <c r="W8" s="1065"/>
      <c r="X8" s="1065"/>
      <c r="Y8" s="1065" t="str">
        <f ca="1">"Page "&amp;_xlfn.SHEET()&amp;" sur "&amp;_xlfn.SHEETS()</f>
        <v>Page 1 sur 18</v>
      </c>
      <c r="Z8" s="1055"/>
      <c r="AA8" s="1055"/>
      <c r="AB8" s="1055"/>
      <c r="AC8" s="1055"/>
      <c r="AD8" s="1055"/>
      <c r="AE8" s="1055"/>
      <c r="AF8" s="1055"/>
      <c r="AG8" s="1055"/>
      <c r="AH8" s="1055"/>
      <c r="AI8" s="1055"/>
      <c r="AJ8" s="1056"/>
      <c r="AK8" s="1056"/>
      <c r="AL8" s="1057">
        <v>1</v>
      </c>
    </row>
    <row r="9" spans="1:40" ht="30" customHeight="1" x14ac:dyDescent="0.25">
      <c r="A9" s="1053"/>
      <c r="B9" s="1061" t="s">
        <v>659</v>
      </c>
      <c r="C9" s="1062"/>
      <c r="D9" s="1053"/>
      <c r="E9" s="1053"/>
      <c r="F9" s="1053"/>
      <c r="G9" s="1053"/>
      <c r="H9" s="1053"/>
      <c r="I9" s="1054"/>
      <c r="J9" s="1053"/>
      <c r="K9" s="1053"/>
      <c r="L9" s="1053"/>
      <c r="M9" s="1053"/>
      <c r="N9" s="1053"/>
      <c r="O9" s="1054"/>
      <c r="P9" s="1054"/>
      <c r="Q9" s="1054"/>
      <c r="R9" s="1054"/>
      <c r="S9" s="1054"/>
      <c r="T9" s="1055"/>
      <c r="U9" s="1055"/>
      <c r="V9" s="1065"/>
      <c r="W9" s="1065"/>
      <c r="X9" s="1065"/>
      <c r="Y9" s="1055"/>
      <c r="Z9" s="1066"/>
      <c r="AA9" s="1055"/>
      <c r="AB9" s="1055"/>
      <c r="AC9" s="1055"/>
      <c r="AD9" s="1055"/>
      <c r="AE9" s="1055"/>
      <c r="AF9" s="1055"/>
      <c r="AG9" s="1055"/>
      <c r="AH9" s="1055"/>
      <c r="AI9" s="1055"/>
      <c r="AJ9" s="1056"/>
      <c r="AK9" s="1056"/>
      <c r="AL9" s="1057">
        <v>1</v>
      </c>
    </row>
    <row r="10" spans="1:40" ht="30" customHeight="1" x14ac:dyDescent="0.25">
      <c r="A10" s="1053"/>
      <c r="B10" s="1061" t="s">
        <v>660</v>
      </c>
      <c r="C10" s="1062"/>
      <c r="D10" s="1053"/>
      <c r="E10" s="1053"/>
      <c r="F10" s="1053"/>
      <c r="G10" s="1053"/>
      <c r="H10" s="1053"/>
      <c r="I10" s="1054"/>
      <c r="J10" s="1053"/>
      <c r="K10" s="1053"/>
      <c r="L10" s="1053"/>
      <c r="M10" s="1053"/>
      <c r="N10" s="1053"/>
      <c r="O10" s="1054"/>
      <c r="P10" s="1054"/>
      <c r="Q10" s="1054"/>
      <c r="R10" s="1054"/>
      <c r="S10" s="1054"/>
      <c r="T10" s="1055"/>
      <c r="U10" s="1055"/>
      <c r="V10" s="1065"/>
      <c r="W10" s="1065"/>
      <c r="X10" s="1065"/>
      <c r="Y10" s="1067" t="s">
        <v>661</v>
      </c>
      <c r="Z10" s="1066"/>
      <c r="AA10" s="1055"/>
      <c r="AB10" s="1055"/>
      <c r="AC10" s="1055"/>
      <c r="AD10" s="1055"/>
      <c r="AE10" s="1055"/>
      <c r="AF10" s="1055"/>
      <c r="AG10" s="1055"/>
      <c r="AH10" s="1055"/>
      <c r="AI10" s="1055"/>
      <c r="AJ10" s="1056"/>
      <c r="AK10" s="1056"/>
      <c r="AL10" s="1057">
        <v>1</v>
      </c>
    </row>
    <row r="11" spans="1:40" ht="30" customHeight="1" x14ac:dyDescent="0.25">
      <c r="A11" s="1053"/>
      <c r="B11" s="1061" t="s">
        <v>662</v>
      </c>
      <c r="C11" s="1062"/>
      <c r="D11" s="1053"/>
      <c r="E11" s="1053"/>
      <c r="F11" s="1053"/>
      <c r="G11" s="1053"/>
      <c r="H11" s="1053"/>
      <c r="I11" s="1054"/>
      <c r="J11" s="1053"/>
      <c r="K11" s="1053"/>
      <c r="L11" s="1053"/>
      <c r="M11" s="1053"/>
      <c r="N11" s="1053"/>
      <c r="O11" s="1054"/>
      <c r="P11" s="1054"/>
      <c r="Q11" s="1054"/>
      <c r="R11" s="1054"/>
      <c r="S11" s="1054"/>
      <c r="T11" s="1055"/>
      <c r="U11" s="1055"/>
      <c r="V11" s="1065"/>
      <c r="W11" s="1065"/>
      <c r="X11" s="1065"/>
      <c r="Y11" s="1055"/>
      <c r="Z11" s="1066"/>
      <c r="AA11" s="1055"/>
      <c r="AB11" s="1055"/>
      <c r="AC11" s="1055"/>
      <c r="AD11" s="1055"/>
      <c r="AE11" s="1055"/>
      <c r="AF11" s="1055"/>
      <c r="AG11" s="1055"/>
      <c r="AH11" s="1055"/>
      <c r="AI11" s="1055"/>
      <c r="AJ11" s="1056"/>
      <c r="AK11" s="1056"/>
      <c r="AL11" s="1057">
        <v>1</v>
      </c>
    </row>
    <row r="12" spans="1:40" ht="30" customHeight="1" x14ac:dyDescent="0.25">
      <c r="A12" s="1053"/>
      <c r="B12" s="1061" t="s">
        <v>663</v>
      </c>
      <c r="C12" s="1062"/>
      <c r="D12" s="1053"/>
      <c r="E12" s="1053"/>
      <c r="F12" s="1053"/>
      <c r="G12" s="1053"/>
      <c r="H12" s="1053"/>
      <c r="I12" s="1054"/>
      <c r="J12" s="1053"/>
      <c r="K12" s="1053"/>
      <c r="L12" s="1053"/>
      <c r="M12" s="1053"/>
      <c r="N12" s="1053"/>
      <c r="O12" s="1054"/>
      <c r="P12" s="1054"/>
      <c r="Q12" s="1054"/>
      <c r="R12" s="1054"/>
      <c r="S12" s="1054"/>
      <c r="T12" s="1055"/>
      <c r="U12" s="1055"/>
      <c r="V12" s="1065"/>
      <c r="W12" s="1065"/>
      <c r="X12" s="1065"/>
      <c r="Y12" s="1055"/>
      <c r="Z12" s="1066"/>
      <c r="AA12" s="1055"/>
      <c r="AB12" s="1055"/>
      <c r="AC12" s="1055"/>
      <c r="AD12" s="1055"/>
      <c r="AE12" s="1055"/>
      <c r="AF12" s="1055"/>
      <c r="AG12" s="1055"/>
      <c r="AH12" s="1055"/>
      <c r="AI12" s="1055"/>
      <c r="AJ12" s="1056"/>
      <c r="AK12" s="1056"/>
      <c r="AL12" s="1057">
        <v>1</v>
      </c>
    </row>
    <row r="13" spans="1:40" ht="30" customHeight="1" x14ac:dyDescent="0.25">
      <c r="A13" s="1053"/>
      <c r="B13" s="1061"/>
      <c r="C13" s="1062"/>
      <c r="D13" s="1053"/>
      <c r="E13" s="1053"/>
      <c r="F13" s="1053"/>
      <c r="G13" s="1053"/>
      <c r="H13" s="1053"/>
      <c r="I13" s="1054"/>
      <c r="J13" s="1053"/>
      <c r="K13" s="1053"/>
      <c r="L13" s="1053"/>
      <c r="M13" s="1053"/>
      <c r="N13" s="1053"/>
      <c r="O13" s="1054"/>
      <c r="P13" s="1054"/>
      <c r="Q13" s="1054"/>
      <c r="R13" s="1054"/>
      <c r="S13" s="1054"/>
      <c r="T13" s="1055"/>
      <c r="U13" s="1055"/>
      <c r="V13" s="1065"/>
      <c r="W13" s="1065"/>
      <c r="X13" s="1065"/>
      <c r="Y13" s="1055"/>
      <c r="Z13" s="1066"/>
      <c r="AA13" s="1055"/>
      <c r="AB13" s="1055"/>
      <c r="AC13" s="1055"/>
      <c r="AD13" s="1055"/>
      <c r="AE13" s="1055"/>
      <c r="AF13" s="1055"/>
      <c r="AG13" s="1055"/>
      <c r="AH13" s="1055"/>
      <c r="AI13" s="1055"/>
      <c r="AJ13" s="1056"/>
      <c r="AK13" s="1056"/>
      <c r="AL13" s="1057">
        <v>1</v>
      </c>
    </row>
    <row r="14" spans="1:40" ht="30" customHeight="1" x14ac:dyDescent="0.25">
      <c r="A14" s="1053"/>
      <c r="B14" s="1061" t="s">
        <v>664</v>
      </c>
      <c r="C14" s="1062"/>
      <c r="D14" s="1053"/>
      <c r="E14" s="1053"/>
      <c r="F14" s="1053"/>
      <c r="G14" s="1053"/>
      <c r="H14" s="1053"/>
      <c r="I14" s="1054"/>
      <c r="J14" s="1053"/>
      <c r="K14" s="1053"/>
      <c r="L14" s="1053"/>
      <c r="M14" s="1053"/>
      <c r="N14" s="1053"/>
      <c r="O14" s="1054"/>
      <c r="P14" s="1054"/>
      <c r="Q14" s="1054"/>
      <c r="R14" s="1054"/>
      <c r="S14" s="1054"/>
      <c r="T14" s="1055"/>
      <c r="U14" s="1055"/>
      <c r="V14" s="1065"/>
      <c r="W14" s="1065"/>
      <c r="X14" s="1065"/>
      <c r="Y14" s="1055"/>
      <c r="Z14" s="1066"/>
      <c r="AA14" s="1055"/>
      <c r="AB14" s="1055"/>
      <c r="AC14" s="1055"/>
      <c r="AD14" s="1055"/>
      <c r="AE14" s="1055"/>
      <c r="AF14" s="1055"/>
      <c r="AG14" s="1055"/>
      <c r="AH14" s="1055"/>
      <c r="AI14" s="1055"/>
      <c r="AJ14" s="1056"/>
      <c r="AK14" s="1056"/>
      <c r="AL14" s="1057">
        <v>1</v>
      </c>
    </row>
    <row r="15" spans="1:40" ht="30" customHeight="1" x14ac:dyDescent="0.25">
      <c r="A15" s="1053"/>
      <c r="B15" s="1061" t="s">
        <v>665</v>
      </c>
      <c r="C15" s="1062"/>
      <c r="D15" s="1053"/>
      <c r="E15" s="1053"/>
      <c r="F15" s="1053"/>
      <c r="G15" s="1053"/>
      <c r="H15" s="1053"/>
      <c r="I15" s="1054"/>
      <c r="J15" s="1053"/>
      <c r="K15" s="1053"/>
      <c r="L15" s="1053"/>
      <c r="M15" s="1053"/>
      <c r="N15" s="1053"/>
      <c r="O15" s="1054"/>
      <c r="P15" s="1054"/>
      <c r="Q15" s="1054"/>
      <c r="R15" s="1054"/>
      <c r="S15" s="1054"/>
      <c r="T15" s="1055"/>
      <c r="U15" s="1055"/>
      <c r="V15" s="1065"/>
      <c r="W15" s="1065"/>
      <c r="X15" s="1065"/>
      <c r="Y15" s="1055"/>
      <c r="Z15" s="1066"/>
      <c r="AA15" s="1055"/>
      <c r="AB15" s="1055"/>
      <c r="AC15" s="1055"/>
      <c r="AD15" s="1055"/>
      <c r="AE15" s="1055"/>
      <c r="AF15" s="1055"/>
      <c r="AG15" s="1055"/>
      <c r="AH15" s="1055"/>
      <c r="AI15" s="1055"/>
      <c r="AJ15" s="1056"/>
      <c r="AK15" s="1056"/>
      <c r="AL15" s="1057">
        <v>1</v>
      </c>
    </row>
    <row r="16" spans="1:40" ht="30" customHeight="1" x14ac:dyDescent="0.25">
      <c r="A16" s="1053"/>
      <c r="B16" s="1061"/>
      <c r="C16" s="1062"/>
      <c r="D16" s="1053"/>
      <c r="E16" s="1053"/>
      <c r="F16" s="1053"/>
      <c r="G16" s="1053"/>
      <c r="H16" s="1053"/>
      <c r="I16" s="1054"/>
      <c r="J16" s="1053"/>
      <c r="K16" s="1053"/>
      <c r="L16" s="1053"/>
      <c r="M16" s="1053"/>
      <c r="N16" s="1053"/>
      <c r="O16" s="1054"/>
      <c r="P16" s="1054"/>
      <c r="Q16" s="1054"/>
      <c r="R16" s="1054"/>
      <c r="S16" s="1054"/>
      <c r="T16" s="1055"/>
      <c r="U16" s="1055"/>
      <c r="V16" s="1065"/>
      <c r="W16" s="1065"/>
      <c r="X16" s="1065"/>
      <c r="Y16" s="1055"/>
      <c r="Z16" s="1066"/>
      <c r="AA16" s="1055"/>
      <c r="AB16" s="1055"/>
      <c r="AC16" s="1055"/>
      <c r="AD16" s="1055"/>
      <c r="AE16" s="1055"/>
      <c r="AF16" s="1055"/>
      <c r="AG16" s="1055"/>
      <c r="AH16" s="1055"/>
      <c r="AI16" s="1055"/>
      <c r="AJ16" s="1056"/>
      <c r="AK16" s="1056"/>
      <c r="AL16" s="1057">
        <v>1</v>
      </c>
    </row>
    <row r="17" spans="1:38" ht="30" customHeight="1" x14ac:dyDescent="0.25">
      <c r="A17" s="1053"/>
      <c r="B17" s="1061" t="s">
        <v>666</v>
      </c>
      <c r="C17" s="1062"/>
      <c r="D17" s="1053"/>
      <c r="E17" s="1053"/>
      <c r="F17" s="1053"/>
      <c r="G17" s="1053"/>
      <c r="H17" s="1053"/>
      <c r="I17" s="1054"/>
      <c r="J17" s="1053"/>
      <c r="K17" s="1053"/>
      <c r="L17" s="1053"/>
      <c r="M17" s="1053"/>
      <c r="N17" s="1053"/>
      <c r="O17" s="1054"/>
      <c r="P17" s="1054"/>
      <c r="Q17" s="1054"/>
      <c r="R17" s="1054"/>
      <c r="S17" s="1054"/>
      <c r="T17" s="1055"/>
      <c r="U17" s="1055"/>
      <c r="V17" s="1065"/>
      <c r="W17" s="1065"/>
      <c r="X17" s="1065"/>
      <c r="Y17" s="1055"/>
      <c r="Z17" s="1066"/>
      <c r="AA17" s="1055"/>
      <c r="AB17" s="1055"/>
      <c r="AC17" s="1055"/>
      <c r="AD17" s="1055"/>
      <c r="AE17" s="1055"/>
      <c r="AF17" s="1055"/>
      <c r="AG17" s="1055"/>
      <c r="AH17" s="1055"/>
      <c r="AI17" s="1055"/>
      <c r="AJ17" s="1056"/>
      <c r="AK17" s="1056"/>
      <c r="AL17" s="1057">
        <v>1</v>
      </c>
    </row>
    <row r="18" spans="1:38" ht="30" customHeight="1" x14ac:dyDescent="0.25">
      <c r="A18" s="1053"/>
      <c r="B18" s="1061" t="s">
        <v>667</v>
      </c>
      <c r="C18" s="1062"/>
      <c r="D18" s="1053"/>
      <c r="E18" s="1053"/>
      <c r="F18" s="1053"/>
      <c r="G18" s="1053"/>
      <c r="H18" s="1053"/>
      <c r="I18" s="1054"/>
      <c r="J18" s="1053"/>
      <c r="K18" s="1053"/>
      <c r="L18" s="1053"/>
      <c r="M18" s="1053"/>
      <c r="N18" s="1053"/>
      <c r="O18" s="1054"/>
      <c r="P18" s="1054"/>
      <c r="Q18" s="1054"/>
      <c r="R18" s="1054"/>
      <c r="S18" s="1054"/>
      <c r="T18" s="1055"/>
      <c r="U18" s="1055"/>
      <c r="V18" s="1065"/>
      <c r="W18" s="1065"/>
      <c r="X18" s="1065"/>
      <c r="Y18" s="1055"/>
      <c r="Z18" s="1066"/>
      <c r="AA18" s="1055"/>
      <c r="AB18" s="1055"/>
      <c r="AC18" s="1055"/>
      <c r="AD18" s="1055"/>
      <c r="AE18" s="1055"/>
      <c r="AF18" s="1055"/>
      <c r="AG18" s="1055"/>
      <c r="AH18" s="1055"/>
      <c r="AI18" s="1055"/>
      <c r="AJ18" s="1056"/>
      <c r="AK18" s="1056"/>
      <c r="AL18" s="1057">
        <v>1</v>
      </c>
    </row>
    <row r="19" spans="1:38" ht="30" customHeight="1" x14ac:dyDescent="0.25">
      <c r="A19" s="1053"/>
      <c r="B19" s="1061" t="s">
        <v>668</v>
      </c>
      <c r="C19" s="1062"/>
      <c r="D19" s="1053"/>
      <c r="E19" s="1053"/>
      <c r="F19" s="1053"/>
      <c r="G19" s="1053"/>
      <c r="H19" s="1053"/>
      <c r="I19" s="1054"/>
      <c r="J19" s="1053"/>
      <c r="K19" s="1053"/>
      <c r="L19" s="1053"/>
      <c r="M19" s="1053"/>
      <c r="N19" s="1053"/>
      <c r="O19" s="1054"/>
      <c r="P19" s="1054"/>
      <c r="Q19" s="1054"/>
      <c r="R19" s="1054"/>
      <c r="S19" s="1054"/>
      <c r="T19" s="1055"/>
      <c r="U19" s="1055"/>
      <c r="V19" s="1065"/>
      <c r="W19" s="1065"/>
      <c r="X19" s="1065"/>
      <c r="Y19" s="1055"/>
      <c r="Z19" s="1066"/>
      <c r="AA19" s="1055"/>
      <c r="AB19" s="1055"/>
      <c r="AC19" s="1055"/>
      <c r="AD19" s="1055"/>
      <c r="AE19" s="1055"/>
      <c r="AF19" s="1055"/>
      <c r="AG19" s="1055"/>
      <c r="AH19" s="1055"/>
      <c r="AI19" s="1055"/>
      <c r="AJ19" s="1056"/>
      <c r="AK19" s="1056"/>
      <c r="AL19" s="1057">
        <v>1</v>
      </c>
    </row>
    <row r="20" spans="1:38" ht="30" customHeight="1" x14ac:dyDescent="0.25">
      <c r="A20" s="1053"/>
      <c r="B20" s="1061"/>
      <c r="C20" s="1062"/>
      <c r="D20" s="1053"/>
      <c r="E20" s="1053"/>
      <c r="F20" s="1053"/>
      <c r="G20" s="1053"/>
      <c r="H20" s="1053"/>
      <c r="I20" s="1054"/>
      <c r="J20" s="1053"/>
      <c r="K20" s="1053"/>
      <c r="L20" s="1053"/>
      <c r="M20" s="1053"/>
      <c r="N20" s="1053"/>
      <c r="O20" s="1054"/>
      <c r="P20" s="1054"/>
      <c r="Q20" s="1054"/>
      <c r="R20" s="1054"/>
      <c r="S20" s="1054"/>
      <c r="T20" s="1055"/>
      <c r="U20" s="1055"/>
      <c r="V20" s="1065"/>
      <c r="W20" s="1065"/>
      <c r="X20" s="1065"/>
      <c r="Y20" s="1055"/>
      <c r="Z20" s="1066"/>
      <c r="AA20" s="1055"/>
      <c r="AB20" s="1055"/>
      <c r="AC20" s="1055"/>
      <c r="AD20" s="1055"/>
      <c r="AE20" s="1055"/>
      <c r="AF20" s="1055"/>
      <c r="AG20" s="1055"/>
      <c r="AH20" s="1055"/>
      <c r="AI20" s="1055"/>
      <c r="AJ20" s="1056"/>
      <c r="AK20" s="1056"/>
      <c r="AL20" s="1057">
        <v>1</v>
      </c>
    </row>
    <row r="21" spans="1:38" ht="30" customHeight="1" x14ac:dyDescent="0.25">
      <c r="A21" s="1053"/>
      <c r="B21" s="1061" t="s">
        <v>669</v>
      </c>
      <c r="C21" s="1062"/>
      <c r="D21" s="1053"/>
      <c r="E21" s="1053"/>
      <c r="F21" s="1053"/>
      <c r="G21" s="1053"/>
      <c r="H21" s="1053"/>
      <c r="I21" s="1054"/>
      <c r="J21" s="1053"/>
      <c r="K21" s="1053"/>
      <c r="L21" s="1053"/>
      <c r="M21" s="1053"/>
      <c r="N21" s="1053"/>
      <c r="O21" s="1054"/>
      <c r="P21" s="1054"/>
      <c r="Q21" s="1054"/>
      <c r="R21" s="1054"/>
      <c r="S21" s="1054"/>
      <c r="T21" s="1055"/>
      <c r="U21" s="1055"/>
      <c r="V21" s="1065"/>
      <c r="W21" s="1065"/>
      <c r="X21" s="1065"/>
      <c r="Y21" s="1055"/>
      <c r="Z21" s="1066"/>
      <c r="AA21" s="1055"/>
      <c r="AB21" s="1055"/>
      <c r="AC21" s="1055"/>
      <c r="AD21" s="1055"/>
      <c r="AE21" s="1055"/>
      <c r="AF21" s="1055"/>
      <c r="AG21" s="1055"/>
      <c r="AH21" s="1055"/>
      <c r="AI21" s="1055"/>
      <c r="AJ21" s="1056"/>
      <c r="AK21" s="1056"/>
      <c r="AL21" s="1057">
        <v>1</v>
      </c>
    </row>
    <row r="22" spans="1:38" ht="30" customHeight="1" x14ac:dyDescent="0.25">
      <c r="A22" s="1053"/>
      <c r="B22" s="1061" t="s">
        <v>670</v>
      </c>
      <c r="C22" s="1062"/>
      <c r="D22" s="1053"/>
      <c r="E22" s="1053"/>
      <c r="F22" s="1053"/>
      <c r="G22" s="1053"/>
      <c r="H22" s="1053"/>
      <c r="I22" s="1054"/>
      <c r="J22" s="1053"/>
      <c r="K22" s="1053"/>
      <c r="L22" s="1053"/>
      <c r="M22" s="1053"/>
      <c r="N22" s="1053"/>
      <c r="O22" s="1054"/>
      <c r="P22" s="1054"/>
      <c r="Q22" s="1054"/>
      <c r="R22" s="1054"/>
      <c r="S22" s="1054"/>
      <c r="T22" s="1055"/>
      <c r="U22" s="1055"/>
      <c r="V22" s="1065"/>
      <c r="W22" s="1065"/>
      <c r="X22" s="1065"/>
      <c r="Y22" s="1055"/>
      <c r="Z22" s="1066"/>
      <c r="AA22" s="1055"/>
      <c r="AB22" s="1055"/>
      <c r="AC22" s="1055"/>
      <c r="AD22" s="1055"/>
      <c r="AE22" s="1055"/>
      <c r="AF22" s="1055"/>
      <c r="AG22" s="1055"/>
      <c r="AH22" s="1055"/>
      <c r="AI22" s="1055"/>
      <c r="AJ22" s="1056"/>
      <c r="AK22" s="1056"/>
      <c r="AL22" s="1057">
        <v>1</v>
      </c>
    </row>
    <row r="23" spans="1:38" ht="30" customHeight="1" x14ac:dyDescent="0.25">
      <c r="A23" s="1053"/>
      <c r="B23" s="1061"/>
      <c r="C23" s="1062"/>
      <c r="D23" s="1053"/>
      <c r="E23" s="1053"/>
      <c r="F23" s="1053"/>
      <c r="G23" s="1053"/>
      <c r="H23" s="1053"/>
      <c r="I23" s="1054"/>
      <c r="J23" s="1053"/>
      <c r="K23" s="1053"/>
      <c r="L23" s="1053"/>
      <c r="M23" s="1053"/>
      <c r="N23" s="1053"/>
      <c r="O23" s="1054"/>
      <c r="P23" s="1054"/>
      <c r="Q23" s="1054"/>
      <c r="R23" s="1054"/>
      <c r="S23" s="1054"/>
      <c r="T23" s="1055"/>
      <c r="U23" s="1055"/>
      <c r="V23" s="1065"/>
      <c r="W23" s="1065"/>
      <c r="X23" s="1065"/>
      <c r="Y23" s="1055"/>
      <c r="Z23" s="1066"/>
      <c r="AA23" s="1055"/>
      <c r="AB23" s="1055"/>
      <c r="AC23" s="1055"/>
      <c r="AD23" s="1055"/>
      <c r="AE23" s="1055"/>
      <c r="AF23" s="1055"/>
      <c r="AG23" s="1055"/>
      <c r="AH23" s="1055"/>
      <c r="AI23" s="1055"/>
      <c r="AJ23" s="1056"/>
      <c r="AK23" s="1056"/>
      <c r="AL23" s="1057">
        <v>1</v>
      </c>
    </row>
    <row r="24" spans="1:38" ht="30" customHeight="1" x14ac:dyDescent="0.25">
      <c r="A24" s="1053"/>
      <c r="B24" s="1068" t="s">
        <v>671</v>
      </c>
      <c r="C24" s="1062"/>
      <c r="D24" s="1053"/>
      <c r="E24" s="1053"/>
      <c r="F24" s="1053"/>
      <c r="G24" s="1053"/>
      <c r="H24" s="1053"/>
      <c r="I24" s="1054"/>
      <c r="J24" s="1053"/>
      <c r="K24" s="1053"/>
      <c r="L24" s="1053"/>
      <c r="M24" s="1053"/>
      <c r="N24" s="1053"/>
      <c r="O24" s="1054"/>
      <c r="P24" s="1054"/>
      <c r="Q24" s="1054"/>
      <c r="R24" s="1054"/>
      <c r="S24" s="1054"/>
      <c r="T24" s="1055"/>
      <c r="U24" s="1055"/>
      <c r="V24" s="1065"/>
      <c r="W24" s="1065"/>
      <c r="X24" s="1065"/>
      <c r="Y24" s="1055"/>
      <c r="Z24" s="1066"/>
      <c r="AA24" s="1055"/>
      <c r="AB24" s="1055"/>
      <c r="AC24" s="1055"/>
      <c r="AD24" s="1055"/>
      <c r="AE24" s="1055"/>
      <c r="AF24" s="1055"/>
      <c r="AG24" s="1055"/>
      <c r="AH24" s="1055"/>
      <c r="AI24" s="1055"/>
      <c r="AJ24" s="1056"/>
      <c r="AK24" s="1056"/>
      <c r="AL24" s="1057">
        <v>1</v>
      </c>
    </row>
    <row r="25" spans="1:38" ht="30" customHeight="1" x14ac:dyDescent="0.25">
      <c r="A25" s="1053"/>
      <c r="B25" s="1068" t="s">
        <v>672</v>
      </c>
      <c r="C25" s="1062"/>
      <c r="D25" s="1053"/>
      <c r="E25" s="1053"/>
      <c r="F25" s="1053"/>
      <c r="G25" s="1053"/>
      <c r="H25" s="1053"/>
      <c r="I25" s="1054"/>
      <c r="J25" s="1053"/>
      <c r="K25" s="1053"/>
      <c r="L25" s="1053"/>
      <c r="M25" s="1053"/>
      <c r="N25" s="1053"/>
      <c r="O25" s="1054"/>
      <c r="P25" s="1054"/>
      <c r="Q25" s="1054"/>
      <c r="R25" s="1054"/>
      <c r="S25" s="1054"/>
      <c r="T25" s="1055"/>
      <c r="U25" s="1055"/>
      <c r="V25" s="1065"/>
      <c r="W25" s="1065"/>
      <c r="X25" s="1065"/>
      <c r="Y25" s="1055"/>
      <c r="Z25" s="1066"/>
      <c r="AA25" s="1055"/>
      <c r="AB25" s="1055"/>
      <c r="AC25" s="1055"/>
      <c r="AD25" s="1055"/>
      <c r="AE25" s="1055"/>
      <c r="AF25" s="1055"/>
      <c r="AG25" s="1055"/>
      <c r="AH25" s="1055"/>
      <c r="AI25" s="1055"/>
      <c r="AJ25" s="1056"/>
      <c r="AK25" s="1056"/>
      <c r="AL25" s="1057">
        <v>1</v>
      </c>
    </row>
    <row r="26" spans="1:38" ht="30" customHeight="1" x14ac:dyDescent="0.25">
      <c r="A26" s="1053"/>
      <c r="B26" s="1068" t="s">
        <v>673</v>
      </c>
      <c r="C26" s="1062"/>
      <c r="D26" s="1053"/>
      <c r="E26" s="1053"/>
      <c r="F26" s="1053"/>
      <c r="G26" s="1053"/>
      <c r="H26" s="1053"/>
      <c r="I26" s="1054"/>
      <c r="J26" s="1053"/>
      <c r="K26" s="1053"/>
      <c r="L26" s="1053"/>
      <c r="M26" s="1053"/>
      <c r="N26" s="1053"/>
      <c r="O26" s="1054"/>
      <c r="P26" s="1054"/>
      <c r="Q26" s="1054"/>
      <c r="R26" s="1054"/>
      <c r="S26" s="1054"/>
      <c r="T26" s="1055"/>
      <c r="U26" s="1055"/>
      <c r="V26" s="1065"/>
      <c r="W26" s="1065"/>
      <c r="X26" s="1065"/>
      <c r="Y26" s="1055"/>
      <c r="Z26" s="1066"/>
      <c r="AA26" s="1055"/>
      <c r="AB26" s="1055"/>
      <c r="AC26" s="1055"/>
      <c r="AD26" s="1055"/>
      <c r="AE26" s="1055"/>
      <c r="AF26" s="1055"/>
      <c r="AG26" s="1055"/>
      <c r="AH26" s="1055"/>
      <c r="AI26" s="1055"/>
      <c r="AJ26" s="1056"/>
      <c r="AK26" s="1056"/>
      <c r="AL26" s="1057">
        <v>1</v>
      </c>
    </row>
    <row r="27" spans="1:38" ht="30" customHeight="1" x14ac:dyDescent="0.25">
      <c r="A27" s="1053"/>
      <c r="B27" s="1069" t="s">
        <v>674</v>
      </c>
      <c r="C27" s="1070"/>
      <c r="D27" s="1071"/>
      <c r="E27" s="1071"/>
      <c r="F27" s="1071"/>
      <c r="G27" s="1072" t="s">
        <v>675</v>
      </c>
      <c r="H27" s="1073"/>
      <c r="I27" s="1074"/>
      <c r="J27" s="1073"/>
      <c r="K27" s="1073"/>
      <c r="L27" s="1073"/>
      <c r="M27" s="1073"/>
      <c r="N27" s="1073"/>
      <c r="O27" s="1075"/>
      <c r="P27" s="1075"/>
      <c r="Q27" s="1075"/>
      <c r="R27" s="1075"/>
      <c r="S27" s="1075"/>
      <c r="T27" s="1055"/>
      <c r="U27" s="1055"/>
      <c r="V27" s="1065"/>
      <c r="W27" s="1065"/>
      <c r="X27" s="1065"/>
      <c r="Y27" s="1055"/>
      <c r="Z27" s="1066"/>
      <c r="AA27" s="1055"/>
      <c r="AB27" s="1055"/>
      <c r="AC27" s="1055"/>
      <c r="AD27" s="1055"/>
      <c r="AE27" s="1055"/>
      <c r="AF27" s="1055"/>
      <c r="AG27" s="1055"/>
      <c r="AH27" s="1055"/>
      <c r="AI27" s="1055"/>
      <c r="AJ27" s="1056"/>
      <c r="AK27" s="1056"/>
      <c r="AL27" s="1057">
        <v>1</v>
      </c>
    </row>
    <row r="28" spans="1:38" ht="30" customHeight="1" x14ac:dyDescent="0.25">
      <c r="A28" s="1053"/>
      <c r="B28" s="1061"/>
      <c r="C28" s="1062"/>
      <c r="D28" s="1053"/>
      <c r="E28" s="1053"/>
      <c r="F28" s="1053"/>
      <c r="G28" s="1053"/>
      <c r="H28" s="1053"/>
      <c r="I28" s="1054"/>
      <c r="J28" s="1053"/>
      <c r="K28" s="1053"/>
      <c r="L28" s="1053"/>
      <c r="M28" s="1053"/>
      <c r="N28" s="1053"/>
      <c r="O28" s="1054"/>
      <c r="P28" s="1054"/>
      <c r="Q28" s="1054"/>
      <c r="R28" s="1054"/>
      <c r="S28" s="1054"/>
      <c r="T28" s="1055"/>
      <c r="U28" s="1055"/>
      <c r="V28" s="1065"/>
      <c r="W28" s="1065"/>
      <c r="X28" s="1065"/>
      <c r="Y28" s="1055"/>
      <c r="Z28" s="1066"/>
      <c r="AA28" s="1056"/>
      <c r="AB28" s="1056"/>
      <c r="AC28" s="1056"/>
      <c r="AD28" s="1055"/>
      <c r="AE28" s="1055"/>
      <c r="AF28" s="1055"/>
      <c r="AG28" s="1055"/>
      <c r="AH28" s="1055"/>
      <c r="AI28" s="1055"/>
      <c r="AJ28" s="1056"/>
      <c r="AK28" s="1056"/>
      <c r="AL28" s="1057">
        <v>1</v>
      </c>
    </row>
    <row r="29" spans="1:38" ht="30" customHeight="1" x14ac:dyDescent="0.25">
      <c r="A29" s="1053"/>
      <c r="B29" s="1068" t="s">
        <v>676</v>
      </c>
      <c r="C29" s="1062"/>
      <c r="D29" s="1053"/>
      <c r="E29" s="1053"/>
      <c r="F29" s="1053"/>
      <c r="G29" s="1053"/>
      <c r="H29" s="1053"/>
      <c r="I29" s="1054"/>
      <c r="J29" s="1053"/>
      <c r="K29" s="1053"/>
      <c r="L29" s="1053"/>
      <c r="M29" s="1053"/>
      <c r="N29" s="1053"/>
      <c r="O29" s="1054"/>
      <c r="P29" s="1054"/>
      <c r="Q29" s="1054"/>
      <c r="R29" s="1054"/>
      <c r="S29" s="1054"/>
      <c r="T29" s="1055"/>
      <c r="U29" s="1055"/>
      <c r="V29" s="1065"/>
      <c r="W29" s="1065"/>
      <c r="X29" s="1065"/>
      <c r="Y29" s="1055"/>
      <c r="Z29" s="1066"/>
      <c r="AA29" s="1056"/>
      <c r="AB29" s="1056"/>
      <c r="AC29" s="1056"/>
      <c r="AD29" s="1055"/>
      <c r="AE29" s="1055"/>
      <c r="AF29" s="1055"/>
      <c r="AG29" s="1055"/>
      <c r="AH29" s="1055"/>
      <c r="AI29" s="1055"/>
      <c r="AJ29" s="1056"/>
      <c r="AK29" s="1056"/>
      <c r="AL29" s="1057">
        <v>1</v>
      </c>
    </row>
    <row r="30" spans="1:38" ht="30" customHeight="1" x14ac:dyDescent="0.25">
      <c r="A30" s="1053"/>
      <c r="B30" s="1068" t="s">
        <v>677</v>
      </c>
      <c r="C30" s="1062"/>
      <c r="D30" s="1053"/>
      <c r="E30" s="1053"/>
      <c r="F30" s="1053"/>
      <c r="G30" s="1053"/>
      <c r="H30" s="1053"/>
      <c r="I30" s="1054"/>
      <c r="J30" s="1053"/>
      <c r="K30" s="1053"/>
      <c r="L30" s="1053"/>
      <c r="M30" s="1053"/>
      <c r="N30" s="1053"/>
      <c r="O30" s="1054"/>
      <c r="P30" s="1054"/>
      <c r="Q30" s="1054"/>
      <c r="R30" s="1054"/>
      <c r="S30" s="1054"/>
      <c r="T30" s="1055"/>
      <c r="U30" s="1055"/>
      <c r="V30" s="1065"/>
      <c r="W30" s="1065"/>
      <c r="X30" s="1065"/>
      <c r="Y30" s="1055"/>
      <c r="Z30" s="1066"/>
      <c r="AA30" s="1056"/>
      <c r="AB30" s="1056"/>
      <c r="AC30" s="1056"/>
      <c r="AD30" s="1055"/>
      <c r="AE30" s="1055"/>
      <c r="AF30" s="1055"/>
      <c r="AG30" s="1055"/>
      <c r="AH30" s="1055"/>
      <c r="AI30" s="1055"/>
      <c r="AJ30" s="1056"/>
      <c r="AK30" s="1056"/>
      <c r="AL30" s="1057">
        <v>1</v>
      </c>
    </row>
    <row r="31" spans="1:38" ht="30" customHeight="1" x14ac:dyDescent="0.25">
      <c r="A31" s="1053"/>
      <c r="B31" s="1061"/>
      <c r="C31" s="1062"/>
      <c r="D31" s="1053"/>
      <c r="E31" s="1053"/>
      <c r="F31" s="1053"/>
      <c r="G31" s="1053"/>
      <c r="H31" s="1053"/>
      <c r="I31" s="1054"/>
      <c r="J31" s="1053"/>
      <c r="K31" s="1053"/>
      <c r="L31" s="1053"/>
      <c r="M31" s="1053"/>
      <c r="N31" s="1053"/>
      <c r="O31" s="1054"/>
      <c r="P31" s="1054"/>
      <c r="Q31" s="1054"/>
      <c r="R31" s="1054"/>
      <c r="S31" s="1054"/>
      <c r="T31" s="1055"/>
      <c r="U31" s="1055"/>
      <c r="V31" s="1065"/>
      <c r="W31" s="1065"/>
      <c r="X31" s="1065"/>
      <c r="Y31" s="1055"/>
      <c r="Z31" s="1066"/>
      <c r="AA31" s="1056"/>
      <c r="AB31" s="1056"/>
      <c r="AC31" s="1056"/>
      <c r="AD31" s="1055"/>
      <c r="AE31" s="1055"/>
      <c r="AF31" s="1055"/>
      <c r="AG31" s="1055"/>
      <c r="AH31" s="1055"/>
      <c r="AI31" s="1055"/>
      <c r="AJ31" s="1056"/>
      <c r="AK31" s="1056"/>
      <c r="AL31" s="1057">
        <v>1</v>
      </c>
    </row>
    <row r="32" spans="1:38" ht="30" customHeight="1" x14ac:dyDescent="0.25">
      <c r="A32" s="1053"/>
      <c r="B32" s="1068" t="s">
        <v>678</v>
      </c>
      <c r="C32" s="1062"/>
      <c r="D32" s="1053"/>
      <c r="E32" s="1053"/>
      <c r="F32" s="1053"/>
      <c r="G32" s="1053"/>
      <c r="H32" s="1053"/>
      <c r="I32" s="1054"/>
      <c r="J32" s="1053"/>
      <c r="K32" s="1053"/>
      <c r="L32" s="1053"/>
      <c r="M32" s="1053"/>
      <c r="N32" s="1053"/>
      <c r="O32" s="1054"/>
      <c r="P32" s="1054"/>
      <c r="Q32" s="1054"/>
      <c r="R32" s="1054"/>
      <c r="S32" s="1054"/>
      <c r="T32" s="1055"/>
      <c r="U32" s="1055"/>
      <c r="V32" s="1065"/>
      <c r="W32" s="1065"/>
      <c r="X32" s="1065"/>
      <c r="Y32" s="1055"/>
      <c r="Z32" s="1066"/>
      <c r="AA32" s="1056"/>
      <c r="AB32" s="1056"/>
      <c r="AC32" s="1056"/>
      <c r="AD32" s="1055"/>
      <c r="AE32" s="1055"/>
      <c r="AF32" s="1055"/>
      <c r="AG32" s="1055"/>
      <c r="AH32" s="1055"/>
      <c r="AI32" s="1055"/>
      <c r="AJ32" s="1056"/>
      <c r="AK32" s="1056"/>
      <c r="AL32" s="1057">
        <v>1</v>
      </c>
    </row>
    <row r="33" spans="1:38" ht="30" customHeight="1" x14ac:dyDescent="0.2">
      <c r="A33" s="1053"/>
      <c r="B33" s="1068" t="s">
        <v>679</v>
      </c>
      <c r="C33" s="1076"/>
      <c r="D33" s="1076"/>
      <c r="E33" s="1076"/>
      <c r="F33" s="1076"/>
      <c r="G33" s="1076"/>
      <c r="H33" s="1076"/>
      <c r="I33" s="1076"/>
      <c r="J33" s="1076"/>
      <c r="K33" s="1076"/>
      <c r="L33" s="1076"/>
      <c r="M33" s="1076"/>
      <c r="N33" s="1076"/>
      <c r="O33" s="1076"/>
      <c r="P33" s="1076"/>
      <c r="Q33" s="1076"/>
      <c r="R33" s="1076"/>
      <c r="S33" s="1076"/>
      <c r="T33" s="1076"/>
      <c r="U33" s="1076"/>
      <c r="V33" s="1076"/>
      <c r="W33" s="1076"/>
      <c r="X33" s="1076"/>
      <c r="Y33" s="1055"/>
      <c r="Z33" s="1066"/>
      <c r="AA33" s="1055"/>
      <c r="AB33" s="1055"/>
      <c r="AC33" s="1055"/>
      <c r="AD33" s="1055"/>
      <c r="AE33" s="1055"/>
      <c r="AF33" s="1055"/>
      <c r="AG33" s="1055"/>
      <c r="AH33" s="1055"/>
      <c r="AI33" s="1055"/>
      <c r="AJ33" s="1056"/>
      <c r="AK33" s="1056"/>
      <c r="AL33" s="1057">
        <v>1</v>
      </c>
    </row>
    <row r="34" spans="1:38" ht="30" customHeight="1" x14ac:dyDescent="0.2">
      <c r="A34" s="1053"/>
      <c r="B34" s="1068" t="s">
        <v>680</v>
      </c>
      <c r="C34" s="1076"/>
      <c r="D34" s="1076"/>
      <c r="E34" s="1076"/>
      <c r="F34" s="1076"/>
      <c r="G34" s="1076"/>
      <c r="H34" s="1076"/>
      <c r="I34" s="1076"/>
      <c r="J34" s="1076"/>
      <c r="K34" s="1076"/>
      <c r="L34" s="1076"/>
      <c r="M34" s="1076"/>
      <c r="N34" s="1076"/>
      <c r="O34" s="1076"/>
      <c r="P34" s="1076"/>
      <c r="Q34" s="1076"/>
      <c r="R34" s="1076"/>
      <c r="S34" s="1076"/>
      <c r="T34" s="1076"/>
      <c r="U34" s="1076"/>
      <c r="V34" s="1076"/>
      <c r="W34" s="1076"/>
      <c r="X34" s="1076"/>
      <c r="Y34" s="1055"/>
      <c r="Z34" s="1066"/>
      <c r="AA34" s="1055"/>
      <c r="AB34" s="1055"/>
      <c r="AC34" s="1055"/>
      <c r="AD34" s="1055"/>
      <c r="AE34" s="1055"/>
      <c r="AF34" s="1055"/>
      <c r="AG34" s="1055"/>
      <c r="AH34" s="1055"/>
      <c r="AI34" s="1055"/>
      <c r="AJ34" s="1056"/>
      <c r="AK34" s="1056"/>
      <c r="AL34" s="1057">
        <v>1</v>
      </c>
    </row>
    <row r="35" spans="1:38" ht="30" customHeight="1" x14ac:dyDescent="0.2">
      <c r="A35" s="1053"/>
      <c r="B35" s="1068"/>
      <c r="C35" s="1076"/>
      <c r="D35" s="1076"/>
      <c r="E35" s="1076"/>
      <c r="F35" s="1076"/>
      <c r="G35" s="1076"/>
      <c r="H35" s="1076"/>
      <c r="I35" s="1076"/>
      <c r="J35" s="1076"/>
      <c r="K35" s="1076"/>
      <c r="L35" s="1076"/>
      <c r="M35" s="1076"/>
      <c r="N35" s="1076"/>
      <c r="O35" s="1076"/>
      <c r="P35" s="1076"/>
      <c r="Q35" s="1076"/>
      <c r="R35" s="1076"/>
      <c r="S35" s="1076"/>
      <c r="T35" s="1076"/>
      <c r="U35" s="1076"/>
      <c r="V35" s="1076"/>
      <c r="W35" s="1076"/>
      <c r="X35" s="1076"/>
      <c r="Y35" s="1055"/>
      <c r="Z35" s="1066"/>
      <c r="AA35" s="1055"/>
      <c r="AB35" s="1055"/>
      <c r="AC35" s="1055"/>
      <c r="AD35" s="1055"/>
      <c r="AE35" s="1055"/>
      <c r="AF35" s="1055"/>
      <c r="AG35" s="1055"/>
      <c r="AH35" s="1055"/>
      <c r="AI35" s="1055"/>
      <c r="AJ35" s="1056"/>
      <c r="AK35" s="1056"/>
      <c r="AL35" s="1057">
        <v>1</v>
      </c>
    </row>
    <row r="36" spans="1:38" ht="30" customHeight="1" x14ac:dyDescent="0.5">
      <c r="A36" s="1053"/>
      <c r="B36" s="1077"/>
      <c r="C36" s="1077"/>
      <c r="D36" s="1078" t="s">
        <v>681</v>
      </c>
      <c r="E36" s="1077"/>
      <c r="F36" s="1077"/>
      <c r="G36" s="1077"/>
      <c r="H36" s="1077"/>
      <c r="I36" s="1077"/>
      <c r="J36" s="1077"/>
      <c r="K36" s="1077"/>
      <c r="L36" s="1077"/>
      <c r="M36" s="1077"/>
      <c r="N36" s="1077"/>
      <c r="O36" s="1079"/>
      <c r="P36" s="1079"/>
      <c r="Q36" s="1079"/>
      <c r="R36" s="1079"/>
      <c r="S36" s="1079"/>
      <c r="T36" s="1080"/>
      <c r="U36" s="1080"/>
      <c r="V36" s="1080"/>
      <c r="W36" s="1080"/>
      <c r="X36" s="1080"/>
      <c r="Y36" s="1055"/>
      <c r="Z36" s="1066"/>
      <c r="AA36" s="1055"/>
      <c r="AB36" s="1055"/>
      <c r="AC36" s="1055"/>
      <c r="AD36" s="1055"/>
      <c r="AE36" s="1055"/>
      <c r="AF36" s="1055"/>
      <c r="AG36" s="1055"/>
      <c r="AH36" s="1055"/>
      <c r="AI36" s="1055"/>
      <c r="AJ36" s="1056"/>
      <c r="AK36" s="1056"/>
      <c r="AL36" s="1057">
        <v>1</v>
      </c>
    </row>
    <row r="37" spans="1:38" ht="30" customHeight="1" x14ac:dyDescent="0.25">
      <c r="A37" s="1053"/>
      <c r="B37" s="1053"/>
      <c r="C37" s="1053"/>
      <c r="D37" s="1081"/>
      <c r="E37" s="1053"/>
      <c r="F37" s="1053"/>
      <c r="G37" s="1053"/>
      <c r="H37" s="1053"/>
      <c r="I37" s="1053"/>
      <c r="J37" s="1053"/>
      <c r="K37" s="1053"/>
      <c r="L37" s="1053"/>
      <c r="M37" s="1053"/>
      <c r="N37" s="1053"/>
      <c r="O37" s="1082"/>
      <c r="P37" s="1082"/>
      <c r="Q37" s="1082"/>
      <c r="R37" s="1082"/>
      <c r="S37" s="1082"/>
      <c r="T37" s="1055"/>
      <c r="U37" s="1055"/>
      <c r="V37" s="1055"/>
      <c r="W37" s="1055"/>
      <c r="X37" s="1055"/>
      <c r="Y37" s="1063"/>
      <c r="Z37" s="1055"/>
      <c r="AA37" s="1055"/>
      <c r="AB37" s="1055"/>
      <c r="AC37" s="1055"/>
      <c r="AD37" s="1055"/>
      <c r="AE37" s="1055"/>
      <c r="AF37" s="1055"/>
      <c r="AG37" s="1055"/>
      <c r="AH37" s="1055"/>
      <c r="AI37" s="1055"/>
      <c r="AJ37" s="1056"/>
      <c r="AK37" s="1056"/>
      <c r="AL37" s="1057">
        <v>1</v>
      </c>
    </row>
    <row r="38" spans="1:38" ht="30" customHeight="1" x14ac:dyDescent="0.25">
      <c r="A38" s="1053"/>
      <c r="B38" s="1053"/>
      <c r="C38" s="1053"/>
      <c r="D38" s="1081"/>
      <c r="E38" s="1053"/>
      <c r="F38" s="1053"/>
      <c r="G38" s="1053"/>
      <c r="H38" s="1053"/>
      <c r="I38" s="1053"/>
      <c r="J38" s="1053"/>
      <c r="K38" s="1053"/>
      <c r="L38" s="1053"/>
      <c r="M38" s="1053"/>
      <c r="N38" s="1053"/>
      <c r="O38" s="1082"/>
      <c r="P38" s="1082"/>
      <c r="Q38" s="1082"/>
      <c r="R38" s="1082"/>
      <c r="S38" s="1082"/>
      <c r="T38" s="1055"/>
      <c r="U38" s="1055"/>
      <c r="V38" s="1055"/>
      <c r="W38" s="1055"/>
      <c r="X38" s="1055"/>
      <c r="Y38" s="1063"/>
      <c r="Z38" s="1055"/>
      <c r="AA38" s="1055"/>
      <c r="AB38" s="1055"/>
      <c r="AC38" s="1055"/>
      <c r="AD38" s="1055"/>
      <c r="AE38" s="1055"/>
      <c r="AF38" s="1055"/>
      <c r="AG38" s="1055"/>
      <c r="AH38" s="1055"/>
      <c r="AI38" s="1055"/>
      <c r="AJ38" s="1056"/>
      <c r="AK38" s="1056"/>
      <c r="AL38" s="1057">
        <v>1</v>
      </c>
    </row>
    <row r="39" spans="1:38" ht="30" customHeight="1" x14ac:dyDescent="0.25">
      <c r="A39" s="1053"/>
      <c r="B39" s="1083" t="s">
        <v>682</v>
      </c>
      <c r="C39" s="1053"/>
      <c r="D39" s="1053"/>
      <c r="E39" s="1053"/>
      <c r="F39" s="1053"/>
      <c r="G39" s="1053"/>
      <c r="H39" s="1053"/>
      <c r="I39" s="1082"/>
      <c r="J39" s="1053"/>
      <c r="K39" s="1053"/>
      <c r="L39" s="1053"/>
      <c r="M39" s="1053"/>
      <c r="N39" s="1053"/>
      <c r="O39" s="1082"/>
      <c r="P39" s="1082"/>
      <c r="Q39" s="1082"/>
      <c r="R39" s="1082"/>
      <c r="S39" s="1082"/>
      <c r="T39" s="1055"/>
      <c r="U39" s="1055"/>
      <c r="V39" s="1055"/>
      <c r="W39" s="1055"/>
      <c r="X39" s="1055"/>
      <c r="Y39" s="1065"/>
      <c r="Z39" s="1055"/>
      <c r="AA39" s="1055"/>
      <c r="AB39" s="1055"/>
      <c r="AC39" s="1055"/>
      <c r="AD39" s="1055"/>
      <c r="AE39" s="1055"/>
      <c r="AF39" s="1055"/>
      <c r="AG39" s="1055"/>
      <c r="AH39" s="1055"/>
      <c r="AI39" s="1055"/>
      <c r="AJ39" s="1056"/>
      <c r="AK39" s="1056"/>
      <c r="AL39" s="1057">
        <v>1</v>
      </c>
    </row>
    <row r="40" spans="1:38" ht="30" customHeight="1" x14ac:dyDescent="0.45">
      <c r="A40" s="1053"/>
      <c r="B40" s="1084" t="s">
        <v>683</v>
      </c>
      <c r="C40" s="1085"/>
      <c r="D40" s="1086"/>
      <c r="E40" s="1086"/>
      <c r="F40" s="1086"/>
      <c r="G40" s="1086"/>
      <c r="H40" s="1086"/>
      <c r="I40" s="1087"/>
      <c r="J40" s="1086"/>
      <c r="K40" s="1053"/>
      <c r="L40" s="1053"/>
      <c r="M40" s="1053"/>
      <c r="N40" s="1053"/>
      <c r="O40" s="1082"/>
      <c r="P40" s="1082"/>
      <c r="Q40" s="1082"/>
      <c r="R40" s="1082"/>
      <c r="S40" s="1082"/>
      <c r="T40" s="1055"/>
      <c r="U40" s="1055"/>
      <c r="V40" s="1055"/>
      <c r="W40" s="1055"/>
      <c r="X40" s="1055"/>
      <c r="Y40" s="1065"/>
      <c r="Z40" s="1055"/>
      <c r="AA40" s="1055"/>
      <c r="AB40" s="1055"/>
      <c r="AC40" s="1055"/>
      <c r="AD40" s="1055"/>
      <c r="AE40" s="1055"/>
      <c r="AF40" s="1055"/>
      <c r="AG40" s="1055"/>
      <c r="AH40" s="1055"/>
      <c r="AI40" s="1055"/>
      <c r="AJ40" s="1056"/>
      <c r="AK40" s="1056"/>
      <c r="AL40" s="1057">
        <v>1</v>
      </c>
    </row>
    <row r="41" spans="1:38" ht="30" customHeight="1" x14ac:dyDescent="0.35">
      <c r="A41" s="1053"/>
      <c r="B41" s="1084"/>
      <c r="C41" s="1085"/>
      <c r="D41" s="1086"/>
      <c r="E41" s="1086"/>
      <c r="F41" s="1086"/>
      <c r="G41" s="1086"/>
      <c r="H41" s="1086"/>
      <c r="I41" s="1086"/>
      <c r="J41" s="1086"/>
      <c r="K41" s="1086"/>
      <c r="L41" s="1086"/>
      <c r="M41" s="1086"/>
      <c r="N41" s="1086"/>
      <c r="O41" s="1086"/>
      <c r="P41" s="1082"/>
      <c r="Q41" s="1082"/>
      <c r="R41" s="1082"/>
      <c r="S41" s="1082"/>
      <c r="T41" s="1055"/>
      <c r="U41" s="1055"/>
      <c r="V41" s="1055"/>
      <c r="W41" s="1055"/>
      <c r="X41" s="1055"/>
      <c r="Y41" s="1065"/>
      <c r="Z41" s="1055"/>
      <c r="AA41" s="1055"/>
      <c r="AB41" s="1055"/>
      <c r="AC41" s="1055"/>
      <c r="AD41" s="1056"/>
      <c r="AE41" s="1056"/>
      <c r="AF41" s="1056"/>
      <c r="AG41" s="1056"/>
      <c r="AH41" s="1056"/>
      <c r="AI41" s="1056"/>
      <c r="AJ41" s="1056"/>
      <c r="AK41" s="1056"/>
      <c r="AL41" s="1057">
        <v>1</v>
      </c>
    </row>
    <row r="42" spans="1:38" ht="30" customHeight="1" x14ac:dyDescent="0.35">
      <c r="A42" s="1053"/>
      <c r="B42" s="1061" t="s">
        <v>684</v>
      </c>
      <c r="C42" s="1085"/>
      <c r="D42" s="1086"/>
      <c r="E42" s="1086"/>
      <c r="F42" s="1086"/>
      <c r="G42" s="1086"/>
      <c r="H42" s="1086"/>
      <c r="I42" s="1086"/>
      <c r="J42" s="1086"/>
      <c r="K42" s="1086"/>
      <c r="L42" s="1086"/>
      <c r="M42" s="1086"/>
      <c r="N42" s="1086"/>
      <c r="O42" s="1086"/>
      <c r="P42" s="1082"/>
      <c r="Q42" s="1082"/>
      <c r="R42" s="1082"/>
      <c r="S42" s="1082"/>
      <c r="T42" s="1055"/>
      <c r="U42" s="1055"/>
      <c r="V42" s="1055"/>
      <c r="W42" s="1055"/>
      <c r="X42" s="1055"/>
      <c r="Y42" s="1065"/>
      <c r="Z42" s="1055"/>
      <c r="AA42" s="1055"/>
      <c r="AB42" s="1055"/>
      <c r="AC42" s="1055"/>
      <c r="AD42" s="1056"/>
      <c r="AE42" s="1056"/>
      <c r="AF42" s="1056"/>
      <c r="AG42" s="1056"/>
      <c r="AH42" s="1056"/>
      <c r="AI42" s="1056"/>
      <c r="AJ42" s="1056"/>
      <c r="AK42" s="1056"/>
      <c r="AL42" s="1057">
        <v>1</v>
      </c>
    </row>
    <row r="43" spans="1:38" ht="30" customHeight="1" x14ac:dyDescent="0.35">
      <c r="A43" s="1053"/>
      <c r="B43" s="1061" t="s">
        <v>685</v>
      </c>
      <c r="C43" s="1085"/>
      <c r="D43" s="1086"/>
      <c r="E43" s="1086"/>
      <c r="F43" s="1086"/>
      <c r="G43" s="1086"/>
      <c r="H43" s="1086"/>
      <c r="I43" s="1086"/>
      <c r="J43" s="1086"/>
      <c r="K43" s="1086"/>
      <c r="L43" s="1086"/>
      <c r="M43" s="1086"/>
      <c r="N43" s="1086"/>
      <c r="O43" s="1086"/>
      <c r="P43" s="1082"/>
      <c r="Q43" s="1082"/>
      <c r="R43" s="1082"/>
      <c r="S43" s="1082"/>
      <c r="T43" s="1055"/>
      <c r="U43" s="1055"/>
      <c r="V43" s="1055"/>
      <c r="W43" s="1055"/>
      <c r="X43" s="1055"/>
      <c r="Y43" s="1065"/>
      <c r="Z43" s="1055"/>
      <c r="AA43" s="1055"/>
      <c r="AB43" s="1055"/>
      <c r="AC43" s="1055"/>
      <c r="AD43" s="1056"/>
      <c r="AE43" s="1056"/>
      <c r="AF43" s="1056"/>
      <c r="AG43" s="1056"/>
      <c r="AH43" s="1056"/>
      <c r="AI43" s="1056"/>
      <c r="AJ43" s="1056"/>
      <c r="AK43" s="1056"/>
      <c r="AL43" s="1057">
        <v>1</v>
      </c>
    </row>
    <row r="44" spans="1:38" ht="30" customHeight="1" x14ac:dyDescent="0.35">
      <c r="A44" s="1053"/>
      <c r="B44" s="1061"/>
      <c r="C44" s="1085"/>
      <c r="D44" s="1086"/>
      <c r="E44" s="1086"/>
      <c r="F44" s="1086"/>
      <c r="G44" s="1086"/>
      <c r="H44" s="1086"/>
      <c r="I44" s="1086"/>
      <c r="J44" s="1086"/>
      <c r="K44" s="1086"/>
      <c r="L44" s="1086"/>
      <c r="M44" s="1086"/>
      <c r="N44" s="1086"/>
      <c r="O44" s="1086"/>
      <c r="P44" s="1082"/>
      <c r="Q44" s="1082"/>
      <c r="R44" s="1082"/>
      <c r="S44" s="1082"/>
      <c r="T44" s="1055"/>
      <c r="U44" s="1055"/>
      <c r="V44" s="1055"/>
      <c r="W44" s="1055"/>
      <c r="X44" s="1055"/>
      <c r="Y44" s="1065"/>
      <c r="Z44" s="1055"/>
      <c r="AA44" s="1055"/>
      <c r="AB44" s="1055"/>
      <c r="AC44" s="1055"/>
      <c r="AD44" s="1056"/>
      <c r="AE44" s="1056"/>
      <c r="AF44" s="1056"/>
      <c r="AG44" s="1056"/>
      <c r="AH44" s="1056"/>
      <c r="AI44" s="1056"/>
      <c r="AJ44" s="1056"/>
      <c r="AK44" s="1056"/>
      <c r="AL44" s="1057">
        <v>1</v>
      </c>
    </row>
    <row r="45" spans="1:38" ht="30" customHeight="1" x14ac:dyDescent="0.35">
      <c r="A45" s="1053"/>
      <c r="B45" s="1088" t="s">
        <v>686</v>
      </c>
      <c r="C45" s="1085"/>
      <c r="D45" s="1086"/>
      <c r="E45" s="1086"/>
      <c r="F45" s="1086"/>
      <c r="G45" s="1086"/>
      <c r="H45" s="1086"/>
      <c r="I45" s="1086"/>
      <c r="J45" s="1086"/>
      <c r="K45" s="1086"/>
      <c r="L45" s="1086"/>
      <c r="M45" s="1086"/>
      <c r="N45" s="1086"/>
      <c r="O45" s="1086"/>
      <c r="P45" s="1082"/>
      <c r="Q45" s="1082"/>
      <c r="R45" s="1082"/>
      <c r="S45" s="1082"/>
      <c r="T45" s="1055"/>
      <c r="U45" s="1055"/>
      <c r="V45" s="1055"/>
      <c r="W45" s="1055"/>
      <c r="X45" s="1055"/>
      <c r="Y45" s="1065"/>
      <c r="Z45" s="1055"/>
      <c r="AA45" s="1055"/>
      <c r="AB45" s="1055"/>
      <c r="AC45" s="1055"/>
      <c r="AD45" s="1056"/>
      <c r="AE45" s="1056"/>
      <c r="AF45" s="1056"/>
      <c r="AG45" s="1056"/>
      <c r="AH45" s="1056"/>
      <c r="AI45" s="1056"/>
      <c r="AJ45" s="1056"/>
      <c r="AK45" s="1056"/>
      <c r="AL45" s="1057">
        <v>1</v>
      </c>
    </row>
    <row r="46" spans="1:38" ht="30" customHeight="1" x14ac:dyDescent="0.35">
      <c r="A46" s="1053"/>
      <c r="B46" s="1088" t="s">
        <v>687</v>
      </c>
      <c r="C46" s="1085"/>
      <c r="D46" s="1086"/>
      <c r="E46" s="1086"/>
      <c r="F46" s="1086"/>
      <c r="G46" s="1086"/>
      <c r="H46" s="1086"/>
      <c r="I46" s="1086"/>
      <c r="J46" s="1086"/>
      <c r="K46" s="1086"/>
      <c r="L46" s="1086"/>
      <c r="M46" s="1086"/>
      <c r="N46" s="1086"/>
      <c r="O46" s="1086"/>
      <c r="P46" s="1082"/>
      <c r="Q46" s="1082"/>
      <c r="R46" s="1082"/>
      <c r="S46" s="1082"/>
      <c r="T46" s="1055"/>
      <c r="U46" s="1055"/>
      <c r="V46" s="1055"/>
      <c r="W46" s="1055"/>
      <c r="X46" s="1055"/>
      <c r="Y46" s="1065"/>
      <c r="Z46" s="1055"/>
      <c r="AA46" s="1055"/>
      <c r="AB46" s="1055"/>
      <c r="AC46" s="1055"/>
      <c r="AD46" s="1056"/>
      <c r="AE46" s="1056"/>
      <c r="AF46" s="1056"/>
      <c r="AG46" s="1056"/>
      <c r="AH46" s="1056"/>
      <c r="AI46" s="1056"/>
      <c r="AJ46" s="1056"/>
      <c r="AK46" s="1056"/>
      <c r="AL46" s="1057">
        <v>1</v>
      </c>
    </row>
    <row r="47" spans="1:38" ht="30" customHeight="1" x14ac:dyDescent="0.35">
      <c r="A47" s="1053"/>
      <c r="B47" s="1088" t="s">
        <v>688</v>
      </c>
      <c r="C47" s="1085"/>
      <c r="D47" s="1086"/>
      <c r="E47" s="1086"/>
      <c r="F47" s="1086"/>
      <c r="G47" s="1086"/>
      <c r="H47" s="1086"/>
      <c r="I47" s="1086"/>
      <c r="J47" s="1086"/>
      <c r="K47" s="1086"/>
      <c r="L47" s="1086"/>
      <c r="M47" s="1086"/>
      <c r="N47" s="1086"/>
      <c r="O47" s="1086"/>
      <c r="P47" s="1082"/>
      <c r="Q47" s="1082"/>
      <c r="R47" s="1082"/>
      <c r="S47" s="1082"/>
      <c r="T47" s="1055"/>
      <c r="U47" s="1055"/>
      <c r="V47" s="1055"/>
      <c r="W47" s="1055"/>
      <c r="X47" s="1055"/>
      <c r="Y47" s="1065"/>
      <c r="Z47" s="1055"/>
      <c r="AA47" s="1055"/>
      <c r="AB47" s="1055"/>
      <c r="AC47" s="1055"/>
      <c r="AD47" s="1056"/>
      <c r="AE47" s="1056"/>
      <c r="AF47" s="1056"/>
      <c r="AG47" s="1056"/>
      <c r="AH47" s="1056"/>
      <c r="AI47" s="1056"/>
      <c r="AJ47" s="1056"/>
      <c r="AK47" s="1056"/>
      <c r="AL47" s="1057">
        <v>1</v>
      </c>
    </row>
    <row r="48" spans="1:38" ht="30" customHeight="1" x14ac:dyDescent="0.35">
      <c r="A48" s="1053"/>
      <c r="B48" s="1088"/>
      <c r="C48" s="1085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2"/>
      <c r="Q48" s="1082"/>
      <c r="R48" s="1082"/>
      <c r="S48" s="1082"/>
      <c r="T48" s="1055"/>
      <c r="U48" s="1055"/>
      <c r="V48" s="1055"/>
      <c r="W48" s="1055"/>
      <c r="X48" s="1055"/>
      <c r="Y48" s="1065"/>
      <c r="Z48" s="1055"/>
      <c r="AA48" s="1055"/>
      <c r="AB48" s="1055"/>
      <c r="AC48" s="1055"/>
      <c r="AD48" s="1056"/>
      <c r="AE48" s="1056"/>
      <c r="AF48" s="1056"/>
      <c r="AG48" s="1056"/>
      <c r="AH48" s="1056"/>
      <c r="AI48" s="1056"/>
      <c r="AJ48" s="1056"/>
      <c r="AK48" s="1056"/>
      <c r="AL48" s="1057">
        <v>1</v>
      </c>
    </row>
    <row r="49" spans="1:38" ht="30" customHeight="1" x14ac:dyDescent="0.35">
      <c r="A49" s="1053"/>
      <c r="B49" s="1089" t="s">
        <v>689</v>
      </c>
      <c r="C49" s="1090"/>
      <c r="D49" s="1091"/>
      <c r="E49" s="1086"/>
      <c r="F49" s="1086"/>
      <c r="G49" s="1086"/>
      <c r="H49" s="1086"/>
      <c r="I49" s="1086"/>
      <c r="J49" s="1086"/>
      <c r="K49" s="1086"/>
      <c r="L49" s="1086"/>
      <c r="M49" s="1086"/>
      <c r="N49" s="1086"/>
      <c r="O49" s="1086"/>
      <c r="P49" s="1082"/>
      <c r="Q49" s="1082"/>
      <c r="R49" s="1082"/>
      <c r="S49" s="1082"/>
      <c r="T49" s="1055"/>
      <c r="U49" s="1055"/>
      <c r="V49" s="1055"/>
      <c r="W49" s="1055"/>
      <c r="X49" s="1055"/>
      <c r="Y49" s="1065"/>
      <c r="Z49" s="1055"/>
      <c r="AA49" s="1055"/>
      <c r="AB49" s="1055"/>
      <c r="AC49" s="1055"/>
      <c r="AD49" s="1056"/>
      <c r="AE49" s="1056"/>
      <c r="AF49" s="1056"/>
      <c r="AG49" s="1056"/>
      <c r="AH49" s="1056"/>
      <c r="AI49" s="1056"/>
      <c r="AJ49" s="1056"/>
      <c r="AK49" s="1056"/>
      <c r="AL49" s="1057">
        <v>1</v>
      </c>
    </row>
    <row r="50" spans="1:38" ht="30" customHeight="1" x14ac:dyDescent="0.35">
      <c r="A50" s="1053"/>
      <c r="B50" s="1092"/>
      <c r="C50" s="1089" t="s">
        <v>690</v>
      </c>
      <c r="D50" s="1091"/>
      <c r="E50" s="1086"/>
      <c r="F50" s="1086"/>
      <c r="G50" s="1086"/>
      <c r="H50" s="1086"/>
      <c r="I50" s="1086"/>
      <c r="J50" s="1086"/>
      <c r="K50" s="1086"/>
      <c r="L50" s="1086"/>
      <c r="M50" s="1086"/>
      <c r="N50" s="1086"/>
      <c r="O50" s="1086"/>
      <c r="P50" s="1082"/>
      <c r="Q50" s="1082"/>
      <c r="R50" s="1082"/>
      <c r="S50" s="1082"/>
      <c r="T50" s="1055"/>
      <c r="U50" s="1055"/>
      <c r="V50" s="1055"/>
      <c r="W50" s="1055"/>
      <c r="X50" s="1055"/>
      <c r="Y50" s="1065"/>
      <c r="Z50" s="1055"/>
      <c r="AA50" s="1055"/>
      <c r="AB50" s="1055"/>
      <c r="AC50" s="1055"/>
      <c r="AD50" s="1056"/>
      <c r="AE50" s="1056"/>
      <c r="AF50" s="1056"/>
      <c r="AG50" s="1056"/>
      <c r="AH50" s="1056"/>
      <c r="AI50" s="1056"/>
      <c r="AJ50" s="1056"/>
      <c r="AK50" s="1056"/>
      <c r="AL50" s="1057">
        <v>1</v>
      </c>
    </row>
    <row r="51" spans="1:38" ht="30" customHeight="1" x14ac:dyDescent="0.35">
      <c r="A51" s="1053"/>
      <c r="B51" s="1092"/>
      <c r="C51" s="1089" t="s">
        <v>691</v>
      </c>
      <c r="D51" s="1091"/>
      <c r="E51" s="1086"/>
      <c r="F51" s="1086"/>
      <c r="G51" s="1086"/>
      <c r="H51" s="1086"/>
      <c r="I51" s="1086"/>
      <c r="J51" s="1086"/>
      <c r="K51" s="1086"/>
      <c r="L51" s="1086"/>
      <c r="M51" s="1086"/>
      <c r="N51" s="1086"/>
      <c r="O51" s="1086"/>
      <c r="P51" s="1082"/>
      <c r="Q51" s="1082"/>
      <c r="R51" s="1082"/>
      <c r="S51" s="1082"/>
      <c r="T51" s="1055"/>
      <c r="U51" s="1055"/>
      <c r="V51" s="1055"/>
      <c r="W51" s="1055"/>
      <c r="X51" s="1055"/>
      <c r="Y51" s="1065"/>
      <c r="Z51" s="1055"/>
      <c r="AA51" s="1055"/>
      <c r="AB51" s="1055"/>
      <c r="AC51" s="1055"/>
      <c r="AD51" s="1056"/>
      <c r="AE51" s="1056"/>
      <c r="AF51" s="1056"/>
      <c r="AG51" s="1056"/>
      <c r="AH51" s="1056"/>
      <c r="AI51" s="1056"/>
      <c r="AJ51" s="1056"/>
      <c r="AK51" s="1056"/>
      <c r="AL51" s="1057">
        <v>1</v>
      </c>
    </row>
    <row r="52" spans="1:38" ht="30" customHeight="1" x14ac:dyDescent="0.35">
      <c r="A52" s="1053"/>
      <c r="B52" s="1084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86"/>
      <c r="N52" s="1086"/>
      <c r="O52" s="1086"/>
      <c r="P52" s="1082"/>
      <c r="Q52" s="1082"/>
      <c r="R52" s="1082"/>
      <c r="S52" s="1082"/>
      <c r="T52" s="1055"/>
      <c r="U52" s="1055"/>
      <c r="V52" s="1055"/>
      <c r="W52" s="1055"/>
      <c r="X52" s="1055"/>
      <c r="Y52" s="1065"/>
      <c r="Z52" s="1055"/>
      <c r="AA52" s="1055"/>
      <c r="AB52" s="1055"/>
      <c r="AC52" s="1055"/>
      <c r="AD52" s="1056"/>
      <c r="AE52" s="1056"/>
      <c r="AF52" s="1056"/>
      <c r="AG52" s="1056"/>
      <c r="AH52" s="1056"/>
      <c r="AI52" s="1056"/>
      <c r="AJ52" s="1056"/>
      <c r="AK52" s="1056"/>
      <c r="AL52" s="1057">
        <v>1</v>
      </c>
    </row>
    <row r="53" spans="1:38" ht="30" customHeight="1" x14ac:dyDescent="0.35">
      <c r="A53" s="1053"/>
      <c r="B53" s="1084"/>
      <c r="C53" s="1061" t="s">
        <v>692</v>
      </c>
      <c r="D53" s="1093"/>
      <c r="E53" s="1093"/>
      <c r="F53" s="1086"/>
      <c r="G53" s="1086"/>
      <c r="H53" s="1086"/>
      <c r="I53" s="1086"/>
      <c r="J53" s="1086"/>
      <c r="K53" s="1086"/>
      <c r="L53" s="1086"/>
      <c r="M53" s="1086"/>
      <c r="N53" s="1086"/>
      <c r="O53" s="1086"/>
      <c r="P53" s="1082"/>
      <c r="Q53" s="1082"/>
      <c r="R53" s="1082"/>
      <c r="S53" s="1082"/>
      <c r="T53" s="1055"/>
      <c r="U53" s="1055"/>
      <c r="V53" s="1055"/>
      <c r="W53" s="1055"/>
      <c r="X53" s="1055"/>
      <c r="Y53" s="1065"/>
      <c r="Z53" s="1055"/>
      <c r="AA53" s="1055"/>
      <c r="AB53" s="1055"/>
      <c r="AC53" s="1055"/>
      <c r="AD53" s="1056"/>
      <c r="AE53" s="1056"/>
      <c r="AF53" s="1056"/>
      <c r="AG53" s="1056"/>
      <c r="AH53" s="1056"/>
      <c r="AI53" s="1056"/>
      <c r="AJ53" s="1056"/>
      <c r="AK53" s="1056"/>
      <c r="AL53" s="1057">
        <v>1</v>
      </c>
    </row>
    <row r="54" spans="1:38" ht="30" customHeight="1" x14ac:dyDescent="0.35">
      <c r="A54" s="1053"/>
      <c r="B54" s="1084"/>
      <c r="C54" s="1093"/>
      <c r="D54" s="1094" t="s">
        <v>693</v>
      </c>
      <c r="E54" s="1093"/>
      <c r="F54" s="1086"/>
      <c r="G54" s="1086"/>
      <c r="H54" s="1086"/>
      <c r="I54" s="1086"/>
      <c r="J54" s="1086"/>
      <c r="K54" s="1086"/>
      <c r="L54" s="1086"/>
      <c r="M54" s="1086"/>
      <c r="N54" s="1086"/>
      <c r="O54" s="1086"/>
      <c r="P54" s="1082"/>
      <c r="Q54" s="1082"/>
      <c r="R54" s="1082"/>
      <c r="S54" s="1082"/>
      <c r="T54" s="1055"/>
      <c r="U54" s="1055"/>
      <c r="V54" s="1055"/>
      <c r="W54" s="1055"/>
      <c r="X54" s="1055"/>
      <c r="Y54" s="1055"/>
      <c r="Z54" s="1055"/>
      <c r="AA54" s="1055"/>
      <c r="AB54" s="1055"/>
      <c r="AC54" s="1055"/>
      <c r="AD54" s="1056"/>
      <c r="AE54" s="1056"/>
      <c r="AF54" s="1056"/>
      <c r="AG54" s="1056"/>
      <c r="AH54" s="1056"/>
      <c r="AI54" s="1056"/>
      <c r="AJ54" s="1056"/>
      <c r="AK54" s="1056"/>
      <c r="AL54" s="1057">
        <v>1</v>
      </c>
    </row>
    <row r="55" spans="1:38" ht="30" customHeight="1" x14ac:dyDescent="0.35">
      <c r="A55" s="1053"/>
      <c r="B55" s="1084"/>
      <c r="C55" s="1093"/>
      <c r="D55" s="1094" t="s">
        <v>694</v>
      </c>
      <c r="E55" s="1093"/>
      <c r="F55" s="1086"/>
      <c r="G55" s="1086"/>
      <c r="H55" s="1086"/>
      <c r="I55" s="1086"/>
      <c r="J55" s="1086"/>
      <c r="K55" s="1086"/>
      <c r="L55" s="1086"/>
      <c r="M55" s="1086"/>
      <c r="N55" s="1086"/>
      <c r="O55" s="1086"/>
      <c r="P55" s="1082"/>
      <c r="Q55" s="1082"/>
      <c r="R55" s="1082"/>
      <c r="S55" s="1082"/>
      <c r="T55" s="1055"/>
      <c r="U55" s="1055"/>
      <c r="V55" s="1055"/>
      <c r="W55" s="1055"/>
      <c r="X55" s="1055"/>
      <c r="Y55" s="1055"/>
      <c r="Z55" s="1055"/>
      <c r="AA55" s="1055"/>
      <c r="AB55" s="1055"/>
      <c r="AC55" s="1055"/>
      <c r="AD55" s="1056"/>
      <c r="AE55" s="1056"/>
      <c r="AF55" s="1056"/>
      <c r="AG55" s="1056"/>
      <c r="AH55" s="1056"/>
      <c r="AI55" s="1056"/>
      <c r="AJ55" s="1056"/>
      <c r="AK55" s="1056"/>
      <c r="AL55" s="1057">
        <v>1</v>
      </c>
    </row>
    <row r="56" spans="1:38" ht="30" customHeight="1" x14ac:dyDescent="0.35">
      <c r="A56" s="1053"/>
      <c r="B56" s="1084"/>
      <c r="C56" s="1093"/>
      <c r="D56" s="1094" t="s">
        <v>695</v>
      </c>
      <c r="E56" s="1093"/>
      <c r="F56" s="1086"/>
      <c r="G56" s="1086"/>
      <c r="H56" s="1086"/>
      <c r="I56" s="1086"/>
      <c r="J56" s="1086"/>
      <c r="K56" s="1086"/>
      <c r="L56" s="1086"/>
      <c r="M56" s="1086"/>
      <c r="N56" s="1086"/>
      <c r="O56" s="1086"/>
      <c r="P56" s="1082"/>
      <c r="Q56" s="1082"/>
      <c r="R56" s="1082"/>
      <c r="S56" s="1082"/>
      <c r="T56" s="1055"/>
      <c r="U56" s="1055"/>
      <c r="V56" s="1055"/>
      <c r="W56" s="1055"/>
      <c r="X56" s="1055"/>
      <c r="Y56" s="1055"/>
      <c r="Z56" s="1055"/>
      <c r="AA56" s="1055"/>
      <c r="AB56" s="1055"/>
      <c r="AC56" s="1055"/>
      <c r="AD56" s="1056"/>
      <c r="AE56" s="1056"/>
      <c r="AF56" s="1056"/>
      <c r="AG56" s="1056"/>
      <c r="AH56" s="1056"/>
      <c r="AI56" s="1056"/>
      <c r="AJ56" s="1056"/>
      <c r="AK56" s="1056"/>
      <c r="AL56" s="1057">
        <v>1</v>
      </c>
    </row>
    <row r="57" spans="1:38" ht="30" customHeight="1" x14ac:dyDescent="0.35">
      <c r="A57" s="1053"/>
      <c r="B57" s="1084"/>
      <c r="C57" s="1093"/>
      <c r="D57" s="1094" t="s">
        <v>696</v>
      </c>
      <c r="E57" s="1093"/>
      <c r="F57" s="1086"/>
      <c r="G57" s="1086"/>
      <c r="H57" s="1086"/>
      <c r="I57" s="1086"/>
      <c r="J57" s="1086"/>
      <c r="K57" s="1086"/>
      <c r="L57" s="1086"/>
      <c r="M57" s="1086"/>
      <c r="N57" s="1086"/>
      <c r="O57" s="1086"/>
      <c r="P57" s="1082"/>
      <c r="Q57" s="1082"/>
      <c r="R57" s="1082"/>
      <c r="S57" s="1082"/>
      <c r="T57" s="1055"/>
      <c r="U57" s="1055"/>
      <c r="V57" s="1055"/>
      <c r="W57" s="1055"/>
      <c r="X57" s="1055"/>
      <c r="Y57" s="1055"/>
      <c r="Z57" s="1055"/>
      <c r="AA57" s="1055"/>
      <c r="AB57" s="1055"/>
      <c r="AC57" s="1055"/>
      <c r="AD57" s="1056"/>
      <c r="AE57" s="1056"/>
      <c r="AF57" s="1056"/>
      <c r="AG57" s="1056"/>
      <c r="AH57" s="1056"/>
      <c r="AI57" s="1056"/>
      <c r="AJ57" s="1056"/>
      <c r="AK57" s="1056"/>
      <c r="AL57" s="1057">
        <v>1</v>
      </c>
    </row>
    <row r="58" spans="1:38" ht="30" customHeight="1" x14ac:dyDescent="0.35">
      <c r="A58" s="1053"/>
      <c r="B58" s="1084"/>
      <c r="C58" s="1093"/>
      <c r="D58" s="1094" t="s">
        <v>697</v>
      </c>
      <c r="E58" s="1093"/>
      <c r="F58" s="1086"/>
      <c r="G58" s="1086"/>
      <c r="H58" s="1086"/>
      <c r="I58" s="1086"/>
      <c r="J58" s="1086"/>
      <c r="K58" s="1086"/>
      <c r="L58" s="1086"/>
      <c r="M58" s="1086"/>
      <c r="N58" s="1086"/>
      <c r="O58" s="1086"/>
      <c r="P58" s="1086"/>
      <c r="Q58" s="1082"/>
      <c r="R58" s="1082"/>
      <c r="S58" s="1082"/>
      <c r="T58" s="1055"/>
      <c r="U58" s="1055"/>
      <c r="V58" s="1055"/>
      <c r="W58" s="1055"/>
      <c r="X58" s="1055"/>
      <c r="Y58" s="1055"/>
      <c r="Z58" s="1055"/>
      <c r="AA58" s="1055"/>
      <c r="AB58" s="1055"/>
      <c r="AC58" s="1055"/>
      <c r="AD58" s="1056"/>
      <c r="AE58" s="1056"/>
      <c r="AF58" s="1056"/>
      <c r="AG58" s="1056"/>
      <c r="AH58" s="1056"/>
      <c r="AI58" s="1056"/>
      <c r="AJ58" s="1056"/>
      <c r="AK58" s="1056"/>
      <c r="AL58" s="1057">
        <v>1</v>
      </c>
    </row>
    <row r="59" spans="1:38" ht="30" customHeight="1" x14ac:dyDescent="0.35">
      <c r="A59" s="1053"/>
      <c r="B59" s="1084"/>
      <c r="C59" s="1085"/>
      <c r="D59" s="1086"/>
      <c r="E59" s="1086"/>
      <c r="F59" s="1086"/>
      <c r="G59" s="1086"/>
      <c r="H59" s="1086"/>
      <c r="I59" s="1086"/>
      <c r="J59" s="1086"/>
      <c r="K59" s="1086"/>
      <c r="L59" s="1086"/>
      <c r="M59" s="1086"/>
      <c r="N59" s="1086"/>
      <c r="O59" s="1086"/>
      <c r="P59" s="1082"/>
      <c r="Q59" s="1082"/>
      <c r="R59" s="1082"/>
      <c r="S59" s="1082"/>
      <c r="T59" s="1055"/>
      <c r="U59" s="1055"/>
      <c r="V59" s="1055"/>
      <c r="W59" s="1055"/>
      <c r="X59" s="1055"/>
      <c r="Y59" s="1065"/>
      <c r="Z59" s="1055"/>
      <c r="AA59" s="1055"/>
      <c r="AB59" s="1055"/>
      <c r="AC59" s="1055"/>
      <c r="AD59" s="1056"/>
      <c r="AE59" s="1056"/>
      <c r="AF59" s="1056"/>
      <c r="AG59" s="1056"/>
      <c r="AH59" s="1056"/>
      <c r="AI59" s="1056"/>
      <c r="AJ59" s="1056"/>
      <c r="AK59" s="1056"/>
      <c r="AL59" s="1057">
        <v>1</v>
      </c>
    </row>
    <row r="60" spans="1:38" ht="30" customHeight="1" x14ac:dyDescent="0.35">
      <c r="A60" s="1053"/>
      <c r="B60" s="2862" t="s">
        <v>698</v>
      </c>
      <c r="C60" s="1084" t="s">
        <v>699</v>
      </c>
      <c r="D60" s="1084"/>
      <c r="E60" s="1084"/>
      <c r="F60" s="1061"/>
      <c r="G60" s="1061"/>
      <c r="H60" s="1086"/>
      <c r="I60" s="1061"/>
      <c r="J60" s="1061"/>
      <c r="K60" s="1061"/>
      <c r="L60" s="1086"/>
      <c r="M60" s="1086"/>
      <c r="N60" s="1086"/>
      <c r="O60" s="1086"/>
      <c r="P60" s="1082"/>
      <c r="Q60" s="1082"/>
      <c r="R60" s="1082"/>
      <c r="S60" s="1082"/>
      <c r="T60" s="1055"/>
      <c r="U60" s="1055"/>
      <c r="V60" s="1055"/>
      <c r="W60" s="1055"/>
      <c r="X60" s="1055"/>
      <c r="Y60" s="1065"/>
      <c r="Z60" s="1055"/>
      <c r="AA60" s="1055"/>
      <c r="AB60" s="1055"/>
      <c r="AC60" s="1055"/>
      <c r="AD60" s="1056"/>
      <c r="AE60" s="1056"/>
      <c r="AF60" s="1056"/>
      <c r="AG60" s="1056"/>
      <c r="AH60" s="1056"/>
      <c r="AI60" s="1056"/>
      <c r="AJ60" s="1056"/>
      <c r="AK60" s="1056"/>
      <c r="AL60" s="1057">
        <v>1</v>
      </c>
    </row>
    <row r="61" spans="1:38" ht="30" customHeight="1" x14ac:dyDescent="0.35">
      <c r="A61" s="1053"/>
      <c r="B61" s="2862"/>
      <c r="C61" s="1084"/>
      <c r="D61" s="1084"/>
      <c r="E61" s="1084"/>
      <c r="F61" s="1061"/>
      <c r="G61" s="1061"/>
      <c r="H61" s="1061"/>
      <c r="I61" s="1061"/>
      <c r="J61" s="1061"/>
      <c r="K61" s="1061"/>
      <c r="L61" s="1086"/>
      <c r="M61" s="1086"/>
      <c r="N61" s="1086"/>
      <c r="O61" s="1086"/>
      <c r="P61" s="1082"/>
      <c r="Q61" s="1082"/>
      <c r="R61" s="1082"/>
      <c r="S61" s="1082"/>
      <c r="T61" s="1055"/>
      <c r="U61" s="1055"/>
      <c r="V61" s="1055"/>
      <c r="W61" s="1055"/>
      <c r="X61" s="1055"/>
      <c r="Y61" s="1065"/>
      <c r="Z61" s="1055"/>
      <c r="AA61" s="1055"/>
      <c r="AB61" s="1055"/>
      <c r="AC61" s="1055"/>
      <c r="AD61" s="1056"/>
      <c r="AE61" s="1056"/>
      <c r="AF61" s="1056"/>
      <c r="AG61" s="1056"/>
      <c r="AH61" s="1056"/>
      <c r="AI61" s="1056"/>
      <c r="AJ61" s="1056"/>
      <c r="AK61" s="1056"/>
      <c r="AL61" s="1057">
        <v>1</v>
      </c>
    </row>
    <row r="62" spans="1:38" ht="30" customHeight="1" x14ac:dyDescent="0.35">
      <c r="A62" s="1053"/>
      <c r="B62" s="1095">
        <v>45711</v>
      </c>
      <c r="C62" s="1096">
        <v>1</v>
      </c>
      <c r="D62" s="1084" t="s">
        <v>707</v>
      </c>
      <c r="E62" s="1084"/>
      <c r="F62" s="1061"/>
      <c r="G62" s="1061"/>
      <c r="H62" s="1061"/>
      <c r="I62" s="1061"/>
      <c r="J62" s="1061"/>
      <c r="K62" s="1061"/>
      <c r="L62" s="1086"/>
      <c r="M62" s="1086"/>
      <c r="N62" s="1084"/>
      <c r="O62" s="1086"/>
      <c r="P62" s="1082"/>
      <c r="Q62" s="1082"/>
      <c r="R62" s="1082"/>
      <c r="S62" s="1082"/>
      <c r="T62" s="1055"/>
      <c r="U62" s="1055"/>
      <c r="V62" s="1055"/>
      <c r="W62" s="1055"/>
      <c r="X62" s="1055"/>
      <c r="Y62" s="1065"/>
      <c r="Z62" s="1055"/>
      <c r="AA62" s="1055"/>
      <c r="AB62" s="1055"/>
      <c r="AC62" s="1055"/>
      <c r="AD62" s="1056"/>
      <c r="AE62" s="1056"/>
      <c r="AF62" s="1056"/>
      <c r="AG62" s="1056"/>
      <c r="AH62" s="1056"/>
      <c r="AI62" s="1056"/>
      <c r="AJ62" s="1056"/>
      <c r="AK62" s="1056"/>
      <c r="AL62" s="1057"/>
    </row>
    <row r="63" spans="1:38" ht="30" customHeight="1" x14ac:dyDescent="0.35">
      <c r="A63" s="1053"/>
      <c r="B63" s="1095">
        <v>45711</v>
      </c>
      <c r="C63" s="1096">
        <v>2</v>
      </c>
      <c r="D63" s="1084" t="s">
        <v>701</v>
      </c>
      <c r="E63" s="1084"/>
      <c r="F63" s="1061"/>
      <c r="G63" s="1061"/>
      <c r="H63" s="1061"/>
      <c r="I63" s="1061"/>
      <c r="J63" s="1061"/>
      <c r="K63" s="1061"/>
      <c r="L63" s="1086"/>
      <c r="M63" s="1086"/>
      <c r="N63" s="1084"/>
      <c r="O63" s="1086"/>
      <c r="P63" s="1082"/>
      <c r="Q63" s="1082"/>
      <c r="R63" s="1082"/>
      <c r="S63" s="1082"/>
      <c r="T63" s="1055"/>
      <c r="U63" s="1055"/>
      <c r="V63" s="1055"/>
      <c r="W63" s="1055"/>
      <c r="X63" s="1055"/>
      <c r="Y63" s="1065"/>
      <c r="Z63" s="1055"/>
      <c r="AA63" s="1055"/>
      <c r="AB63" s="1055"/>
      <c r="AC63" s="1055"/>
      <c r="AD63" s="1056"/>
      <c r="AE63" s="1056"/>
      <c r="AF63" s="1056"/>
      <c r="AG63" s="1056"/>
      <c r="AH63" s="1056"/>
      <c r="AI63" s="1056"/>
      <c r="AJ63" s="1056"/>
      <c r="AK63" s="1056"/>
      <c r="AL63" s="1057"/>
    </row>
    <row r="64" spans="1:38" ht="30" customHeight="1" x14ac:dyDescent="0.35">
      <c r="A64" s="1053"/>
      <c r="B64" s="1097">
        <v>45717</v>
      </c>
      <c r="C64" s="1096">
        <v>3</v>
      </c>
      <c r="D64" s="1084" t="s">
        <v>700</v>
      </c>
      <c r="E64" s="1084"/>
      <c r="F64" s="1061"/>
      <c r="G64" s="1061"/>
      <c r="H64" s="1061"/>
      <c r="I64" s="1061"/>
      <c r="J64" s="1061"/>
      <c r="K64" s="1061"/>
      <c r="L64" s="1086"/>
      <c r="M64" s="1086"/>
      <c r="N64" s="1084"/>
      <c r="O64" s="1086"/>
      <c r="P64" s="1082"/>
      <c r="Q64" s="1082"/>
      <c r="R64" s="1082"/>
      <c r="S64" s="1082"/>
      <c r="T64" s="1055"/>
      <c r="U64" s="1055"/>
      <c r="V64" s="1055"/>
      <c r="W64" s="1055"/>
      <c r="X64" s="1055"/>
      <c r="Y64" s="1065"/>
      <c r="Z64" s="1055"/>
      <c r="AA64" s="1055"/>
      <c r="AB64" s="1055"/>
      <c r="AC64" s="1055"/>
      <c r="AD64" s="1056"/>
      <c r="AE64" s="1056"/>
      <c r="AF64" s="1056"/>
      <c r="AG64" s="1056"/>
      <c r="AH64" s="1056"/>
      <c r="AI64" s="1056"/>
      <c r="AJ64" s="1056"/>
      <c r="AK64" s="1056"/>
      <c r="AL64" s="1057"/>
    </row>
    <row r="65" spans="1:38" ht="30" customHeight="1" x14ac:dyDescent="0.35">
      <c r="A65" s="1053"/>
      <c r="B65" s="1097">
        <v>45717</v>
      </c>
      <c r="C65" s="1096">
        <v>4</v>
      </c>
      <c r="D65" s="1084" t="s">
        <v>702</v>
      </c>
      <c r="E65" s="1084"/>
      <c r="F65" s="1061"/>
      <c r="G65" s="1061"/>
      <c r="H65" s="1061"/>
      <c r="I65" s="1061"/>
      <c r="J65" s="1061"/>
      <c r="K65" s="1061"/>
      <c r="L65" s="1086"/>
      <c r="M65" s="1086"/>
      <c r="N65" s="1084"/>
      <c r="O65" s="1086"/>
      <c r="P65" s="1082"/>
      <c r="Q65" s="1082"/>
      <c r="R65" s="1082"/>
      <c r="S65" s="1082"/>
      <c r="T65" s="1055"/>
      <c r="U65" s="1055"/>
      <c r="V65" s="1055"/>
      <c r="W65" s="1055"/>
      <c r="X65" s="1055"/>
      <c r="Y65" s="1065"/>
      <c r="Z65" s="1055"/>
      <c r="AA65" s="1055"/>
      <c r="AB65" s="1055"/>
      <c r="AC65" s="1055"/>
      <c r="AD65" s="1056"/>
      <c r="AE65" s="1056"/>
      <c r="AF65" s="1056"/>
      <c r="AG65" s="1056"/>
      <c r="AH65" s="1056"/>
      <c r="AI65" s="1056"/>
      <c r="AJ65" s="1056"/>
      <c r="AK65" s="1056"/>
      <c r="AL65" s="1057"/>
    </row>
    <row r="66" spans="1:38" s="464" customFormat="1" ht="30" customHeight="1" x14ac:dyDescent="0.35">
      <c r="A66" s="1053"/>
      <c r="B66" s="1095"/>
      <c r="C66" s="1096"/>
      <c r="D66" s="1084"/>
      <c r="E66" s="1084"/>
      <c r="F66" s="1061"/>
      <c r="G66" s="1061"/>
      <c r="H66" s="1061"/>
      <c r="I66" s="1061"/>
      <c r="J66" s="1061"/>
      <c r="K66" s="1061"/>
      <c r="L66" s="1086"/>
      <c r="M66" s="1086"/>
      <c r="N66" s="1084"/>
      <c r="O66" s="1086"/>
      <c r="P66" s="1082"/>
      <c r="Q66" s="1082"/>
      <c r="R66" s="1082"/>
      <c r="S66" s="1082"/>
      <c r="T66" s="1055"/>
      <c r="U66" s="1055"/>
      <c r="V66" s="1055"/>
      <c r="W66" s="1055"/>
      <c r="X66" s="1055"/>
      <c r="Y66" s="1065"/>
      <c r="Z66" s="1055"/>
      <c r="AA66" s="1055"/>
      <c r="AB66" s="1055"/>
      <c r="AC66" s="1055"/>
      <c r="AD66" s="1056"/>
      <c r="AE66" s="1056"/>
      <c r="AF66" s="1056"/>
      <c r="AG66" s="1056"/>
      <c r="AH66" s="1056"/>
      <c r="AI66" s="1056"/>
      <c r="AJ66" s="1056"/>
      <c r="AK66" s="1056"/>
      <c r="AL66" s="1057"/>
    </row>
    <row r="67" spans="1:38" s="464" customFormat="1" ht="30" customHeight="1" x14ac:dyDescent="0.25">
      <c r="A67" s="1053"/>
      <c r="B67" s="1095"/>
      <c r="C67" s="1084" t="s">
        <v>2190</v>
      </c>
      <c r="D67" s="1084"/>
      <c r="E67" s="1084"/>
      <c r="F67" s="1061"/>
      <c r="G67" s="2879" t="s">
        <v>2191</v>
      </c>
      <c r="H67" s="2879"/>
      <c r="I67" s="2879"/>
      <c r="J67" s="2879"/>
      <c r="K67" s="2879"/>
      <c r="L67" s="2879"/>
      <c r="M67" s="2879"/>
      <c r="N67" s="2879"/>
      <c r="O67" s="2879"/>
      <c r="P67" s="1082"/>
      <c r="Q67" s="1082"/>
      <c r="R67" s="1082"/>
      <c r="S67" s="1082"/>
      <c r="T67" s="1055"/>
      <c r="U67" s="1055"/>
      <c r="V67" s="1055"/>
      <c r="W67" s="1055"/>
      <c r="X67" s="1055"/>
      <c r="Y67" s="1065"/>
      <c r="Z67" s="1055"/>
      <c r="AA67" s="1055"/>
      <c r="AB67" s="1055"/>
      <c r="AC67" s="1055"/>
      <c r="AD67" s="1056"/>
      <c r="AE67" s="1056"/>
      <c r="AF67" s="1056"/>
      <c r="AG67" s="1056"/>
      <c r="AH67" s="1056"/>
      <c r="AI67" s="1056"/>
      <c r="AJ67" s="1056"/>
      <c r="AK67" s="1056"/>
      <c r="AL67" s="1057"/>
    </row>
    <row r="68" spans="1:38" s="464" customFormat="1" ht="30" customHeight="1" x14ac:dyDescent="0.35">
      <c r="A68" s="1053"/>
      <c r="B68" s="1095"/>
      <c r="C68" s="1084"/>
      <c r="D68" s="1084"/>
      <c r="E68" s="1084"/>
      <c r="F68" s="1061"/>
      <c r="G68" s="1061"/>
      <c r="H68" s="1061"/>
      <c r="I68" s="1061"/>
      <c r="J68" s="1061"/>
      <c r="K68" s="1061"/>
      <c r="L68" s="1086"/>
      <c r="M68" s="1086"/>
      <c r="N68" s="1086"/>
      <c r="O68" s="1086"/>
      <c r="P68" s="1082"/>
      <c r="Q68" s="1082"/>
      <c r="R68" s="1082"/>
      <c r="S68" s="1082"/>
      <c r="T68" s="1055"/>
      <c r="U68" s="1055"/>
      <c r="V68" s="1055"/>
      <c r="W68" s="1055"/>
      <c r="X68" s="1055"/>
      <c r="Y68" s="1065"/>
      <c r="Z68" s="1055"/>
      <c r="AA68" s="1055"/>
      <c r="AB68" s="1055"/>
      <c r="AC68" s="1055"/>
      <c r="AD68" s="1056"/>
      <c r="AE68" s="1056"/>
      <c r="AF68" s="1056"/>
      <c r="AG68" s="1056"/>
      <c r="AH68" s="1056"/>
      <c r="AI68" s="1056"/>
      <c r="AJ68" s="1056"/>
      <c r="AK68" s="1056"/>
      <c r="AL68" s="1057"/>
    </row>
    <row r="69" spans="1:38" s="464" customFormat="1" ht="30" customHeight="1" x14ac:dyDescent="0.35">
      <c r="A69" s="1053"/>
      <c r="B69" s="2498">
        <v>45738</v>
      </c>
      <c r="C69" s="1096">
        <v>5</v>
      </c>
      <c r="D69" s="1084" t="s">
        <v>2335</v>
      </c>
      <c r="E69" s="1084"/>
      <c r="F69" s="1061"/>
      <c r="G69" s="1061"/>
      <c r="H69" s="1061"/>
      <c r="I69" s="1061"/>
      <c r="J69" s="1061"/>
      <c r="K69" s="1061"/>
      <c r="L69" s="1086"/>
      <c r="M69" s="1086"/>
      <c r="N69" s="1086"/>
      <c r="O69" s="1086"/>
      <c r="P69" s="1082"/>
      <c r="Q69" s="1082"/>
      <c r="R69" s="1082"/>
      <c r="S69" s="1082"/>
      <c r="T69" s="1055"/>
      <c r="U69" s="1055"/>
      <c r="V69" s="1055"/>
      <c r="W69" s="1055"/>
      <c r="X69" s="1055"/>
      <c r="Y69" s="1065"/>
      <c r="Z69" s="1055"/>
      <c r="AA69" s="1055"/>
      <c r="AB69" s="1055"/>
      <c r="AC69" s="1055"/>
      <c r="AD69" s="1056"/>
      <c r="AE69" s="1056"/>
      <c r="AF69" s="1056"/>
      <c r="AG69" s="1056"/>
      <c r="AH69" s="1056"/>
      <c r="AI69" s="1056"/>
      <c r="AJ69" s="1056"/>
      <c r="AK69" s="1056"/>
      <c r="AL69" s="1057"/>
    </row>
    <row r="70" spans="1:38" s="464" customFormat="1" ht="30" customHeight="1" x14ac:dyDescent="0.35">
      <c r="A70" s="1053"/>
      <c r="B70" s="2498">
        <v>45738</v>
      </c>
      <c r="C70" s="1096">
        <v>6</v>
      </c>
      <c r="D70" s="1084" t="s">
        <v>2336</v>
      </c>
      <c r="E70" s="1084"/>
      <c r="F70" s="1061"/>
      <c r="G70" s="1061"/>
      <c r="H70" s="1061"/>
      <c r="I70" s="1061"/>
      <c r="J70" s="1061"/>
      <c r="K70" s="1061"/>
      <c r="L70" s="1086"/>
      <c r="M70" s="1086"/>
      <c r="N70" s="1084" t="s">
        <v>2329</v>
      </c>
      <c r="O70" s="1086"/>
      <c r="P70" s="1082"/>
      <c r="Q70" s="1082"/>
      <c r="R70" s="1082"/>
      <c r="S70" s="1082"/>
      <c r="T70" s="1055"/>
      <c r="U70" s="1055"/>
      <c r="V70" s="1055"/>
      <c r="W70" s="1055"/>
      <c r="X70" s="1055"/>
      <c r="Y70" s="1065"/>
      <c r="Z70" s="1055"/>
      <c r="AA70" s="1055"/>
      <c r="AB70" s="1055"/>
      <c r="AC70" s="1055"/>
      <c r="AD70" s="1056"/>
      <c r="AE70" s="1056"/>
      <c r="AF70" s="1056"/>
      <c r="AG70" s="1056"/>
      <c r="AH70" s="1056"/>
      <c r="AI70" s="1056"/>
      <c r="AJ70" s="1056"/>
      <c r="AK70" s="1056"/>
      <c r="AL70" s="1057"/>
    </row>
    <row r="71" spans="1:38" s="464" customFormat="1" ht="30" customHeight="1" x14ac:dyDescent="0.35">
      <c r="A71" s="1053"/>
      <c r="B71" s="2498">
        <v>45738</v>
      </c>
      <c r="C71" s="1096">
        <v>7</v>
      </c>
      <c r="D71" s="1084" t="s">
        <v>2337</v>
      </c>
      <c r="E71" s="1084"/>
      <c r="F71" s="1061"/>
      <c r="G71" s="1061"/>
      <c r="H71" s="1061"/>
      <c r="I71" s="1061"/>
      <c r="J71" s="1061"/>
      <c r="K71" s="1061"/>
      <c r="L71" s="1086"/>
      <c r="M71" s="1086"/>
      <c r="N71" s="1086"/>
      <c r="O71" s="1086"/>
      <c r="P71" s="1082"/>
      <c r="Q71" s="1082"/>
      <c r="R71" s="1082"/>
      <c r="S71" s="1082"/>
      <c r="T71" s="1055"/>
      <c r="U71" s="1055"/>
      <c r="V71" s="1055"/>
      <c r="W71" s="1055"/>
      <c r="X71" s="1055"/>
      <c r="Y71" s="1065"/>
      <c r="Z71" s="1055"/>
      <c r="AA71" s="1055"/>
      <c r="AB71" s="1055"/>
      <c r="AC71" s="1055"/>
      <c r="AD71" s="1056"/>
      <c r="AE71" s="1056"/>
      <c r="AF71" s="1056"/>
      <c r="AG71" s="1056"/>
      <c r="AH71" s="1056"/>
      <c r="AI71" s="1056"/>
      <c r="AJ71" s="1056"/>
      <c r="AK71" s="1056"/>
      <c r="AL71" s="1057"/>
    </row>
    <row r="72" spans="1:38" s="464" customFormat="1" ht="30" customHeight="1" x14ac:dyDescent="0.35">
      <c r="A72" s="1053"/>
      <c r="B72" s="2498">
        <v>45738</v>
      </c>
      <c r="C72" s="1096">
        <v>8</v>
      </c>
      <c r="D72" s="1084" t="s">
        <v>2338</v>
      </c>
      <c r="E72" s="1084"/>
      <c r="F72" s="1061"/>
      <c r="G72" s="1061"/>
      <c r="H72" s="1061"/>
      <c r="I72" s="1061"/>
      <c r="J72" s="1061"/>
      <c r="K72" s="1061"/>
      <c r="L72" s="1086"/>
      <c r="M72" s="1086"/>
      <c r="N72" s="1086"/>
      <c r="O72" s="1086"/>
      <c r="P72" s="1082"/>
      <c r="Q72" s="1082"/>
      <c r="R72" s="1082"/>
      <c r="S72" s="1082"/>
      <c r="T72" s="1055"/>
      <c r="U72" s="1055"/>
      <c r="V72" s="1055"/>
      <c r="W72" s="1055"/>
      <c r="X72" s="1055"/>
      <c r="Y72" s="1065"/>
      <c r="Z72" s="1055"/>
      <c r="AA72" s="1055"/>
      <c r="AB72" s="1055"/>
      <c r="AC72" s="1055"/>
      <c r="AD72" s="1056"/>
      <c r="AE72" s="1056"/>
      <c r="AF72" s="1056"/>
      <c r="AG72" s="1056"/>
      <c r="AH72" s="1056"/>
      <c r="AI72" s="1056"/>
      <c r="AJ72" s="1056"/>
      <c r="AK72" s="1056"/>
      <c r="AL72" s="1057"/>
    </row>
    <row r="73" spans="1:38" s="464" customFormat="1" ht="30" customHeight="1" x14ac:dyDescent="0.35">
      <c r="A73" s="1053"/>
      <c r="B73" s="1084"/>
      <c r="C73" s="1096"/>
      <c r="D73" s="1084"/>
      <c r="E73" s="1084"/>
      <c r="F73" s="1061"/>
      <c r="G73" s="1061"/>
      <c r="H73" s="1061"/>
      <c r="I73" s="1061"/>
      <c r="J73" s="1061"/>
      <c r="K73" s="1061"/>
      <c r="L73" s="1086"/>
      <c r="M73" s="1086"/>
      <c r="N73" s="1086"/>
      <c r="O73" s="1086"/>
      <c r="P73" s="1082"/>
      <c r="Q73" s="1082"/>
      <c r="R73" s="1082"/>
      <c r="S73" s="1082"/>
      <c r="T73" s="1055"/>
      <c r="U73" s="1055"/>
      <c r="V73" s="1055"/>
      <c r="W73" s="1055"/>
      <c r="X73" s="1055"/>
      <c r="Y73" s="1065"/>
      <c r="Z73" s="1055"/>
      <c r="AA73" s="1055"/>
      <c r="AB73" s="1055"/>
      <c r="AC73" s="1055"/>
      <c r="AD73" s="1056"/>
      <c r="AE73" s="1056"/>
      <c r="AF73" s="1056"/>
      <c r="AG73" s="1056"/>
      <c r="AH73" s="1056"/>
      <c r="AI73" s="1056"/>
      <c r="AJ73" s="1056"/>
      <c r="AK73" s="1056"/>
      <c r="AL73" s="1057"/>
    </row>
    <row r="74" spans="1:38" s="464" customFormat="1" ht="30" customHeight="1" x14ac:dyDescent="0.35">
      <c r="A74" s="1053"/>
      <c r="B74" s="1095">
        <v>45711</v>
      </c>
      <c r="C74" s="1096">
        <v>9</v>
      </c>
      <c r="D74" s="1084" t="s">
        <v>2185</v>
      </c>
      <c r="E74" s="1084"/>
      <c r="F74" s="1061"/>
      <c r="G74" s="1061"/>
      <c r="H74" s="1061"/>
      <c r="I74" s="1061"/>
      <c r="J74" s="1061"/>
      <c r="K74" s="1061"/>
      <c r="L74" s="1086"/>
      <c r="M74" s="1086"/>
      <c r="N74" s="1086"/>
      <c r="O74" s="1086"/>
      <c r="P74" s="1082"/>
      <c r="Q74" s="1082"/>
      <c r="R74" s="1082"/>
      <c r="S74" s="1082"/>
      <c r="T74" s="1055"/>
      <c r="U74" s="1055"/>
      <c r="V74" s="1055"/>
      <c r="W74" s="1055"/>
      <c r="X74" s="1055"/>
      <c r="Y74" s="1065"/>
      <c r="Z74" s="1055"/>
      <c r="AA74" s="1055"/>
      <c r="AB74" s="1055"/>
      <c r="AC74" s="1055"/>
      <c r="AD74" s="1056"/>
      <c r="AE74" s="1056"/>
      <c r="AF74" s="1056"/>
      <c r="AG74" s="1056"/>
      <c r="AH74" s="1056"/>
      <c r="AI74" s="1056"/>
      <c r="AJ74" s="1056"/>
      <c r="AK74" s="1056"/>
      <c r="AL74" s="1057">
        <v>1</v>
      </c>
    </row>
    <row r="75" spans="1:38" s="464" customFormat="1" ht="30" customHeight="1" x14ac:dyDescent="0.35">
      <c r="A75" s="1053"/>
      <c r="B75" s="1095">
        <v>45711</v>
      </c>
      <c r="C75" s="1096">
        <v>10</v>
      </c>
      <c r="D75" s="1084" t="s">
        <v>2187</v>
      </c>
      <c r="E75" s="1084"/>
      <c r="F75" s="1061"/>
      <c r="G75" s="1061"/>
      <c r="H75" s="1061"/>
      <c r="I75" s="1061"/>
      <c r="J75" s="1061"/>
      <c r="K75" s="1061"/>
      <c r="L75" s="1086"/>
      <c r="M75" s="1086"/>
      <c r="N75" s="1086"/>
      <c r="O75" s="1086"/>
      <c r="P75" s="1082"/>
      <c r="Q75" s="1082"/>
      <c r="R75" s="1082"/>
      <c r="S75" s="1082"/>
      <c r="T75" s="1055"/>
      <c r="U75" s="1055"/>
      <c r="V75" s="1055"/>
      <c r="W75" s="1055"/>
      <c r="X75" s="1055"/>
      <c r="Y75" s="1065"/>
      <c r="Z75" s="1055"/>
      <c r="AA75" s="1055"/>
      <c r="AB75" s="1055"/>
      <c r="AC75" s="1055"/>
      <c r="AD75" s="1056"/>
      <c r="AE75" s="1056"/>
      <c r="AF75" s="1056"/>
      <c r="AG75" s="1056"/>
      <c r="AH75" s="1056"/>
      <c r="AI75" s="1056"/>
      <c r="AJ75" s="1056"/>
      <c r="AK75" s="1056"/>
      <c r="AL75" s="1057">
        <v>1</v>
      </c>
    </row>
    <row r="76" spans="1:38" s="464" customFormat="1" ht="30" customHeight="1" x14ac:dyDescent="0.35">
      <c r="A76" s="1053"/>
      <c r="B76" s="2498">
        <v>45734</v>
      </c>
      <c r="C76" s="1096">
        <v>11</v>
      </c>
      <c r="D76" s="1084" t="s">
        <v>2186</v>
      </c>
      <c r="E76" s="1084"/>
      <c r="F76" s="1061"/>
      <c r="G76" s="1061"/>
      <c r="H76" s="1061"/>
      <c r="I76" s="1061"/>
      <c r="J76" s="1061"/>
      <c r="K76" s="1061"/>
      <c r="L76" s="1086"/>
      <c r="M76" s="1086"/>
      <c r="N76" s="1086"/>
      <c r="O76" s="1086"/>
      <c r="P76" s="1082"/>
      <c r="Q76" s="1082"/>
      <c r="R76" s="1082"/>
      <c r="S76" s="1082"/>
      <c r="T76" s="1055"/>
      <c r="U76" s="1055"/>
      <c r="V76" s="1055"/>
      <c r="W76" s="1055"/>
      <c r="X76" s="1055"/>
      <c r="Y76" s="1065"/>
      <c r="Z76" s="1055"/>
      <c r="AA76" s="1055"/>
      <c r="AB76" s="1055"/>
      <c r="AC76" s="1055"/>
      <c r="AD76" s="1056"/>
      <c r="AE76" s="1056"/>
      <c r="AF76" s="1056"/>
      <c r="AG76" s="1056"/>
      <c r="AH76" s="1056"/>
      <c r="AI76" s="1056"/>
      <c r="AJ76" s="1056"/>
      <c r="AK76" s="1056"/>
      <c r="AL76" s="1057">
        <v>1</v>
      </c>
    </row>
    <row r="77" spans="1:38" s="464" customFormat="1" ht="30" customHeight="1" x14ac:dyDescent="0.35">
      <c r="A77" s="1053"/>
      <c r="B77" s="1095">
        <v>45711</v>
      </c>
      <c r="C77" s="1096">
        <v>12</v>
      </c>
      <c r="D77" s="1084" t="s">
        <v>2188</v>
      </c>
      <c r="E77" s="1084"/>
      <c r="F77" s="1061"/>
      <c r="G77" s="1061"/>
      <c r="H77" s="1061"/>
      <c r="I77" s="1061"/>
      <c r="J77" s="1061"/>
      <c r="K77" s="1061"/>
      <c r="L77" s="1086"/>
      <c r="M77" s="1086"/>
      <c r="N77" s="1086"/>
      <c r="O77" s="1086"/>
      <c r="P77" s="1082"/>
      <c r="Q77" s="1082"/>
      <c r="R77" s="1082"/>
      <c r="S77" s="1082"/>
      <c r="T77" s="1055"/>
      <c r="U77" s="1055"/>
      <c r="V77" s="1055"/>
      <c r="W77" s="1055"/>
      <c r="X77" s="1055"/>
      <c r="Y77" s="1065"/>
      <c r="Z77" s="1055"/>
      <c r="AA77" s="1055"/>
      <c r="AB77" s="1055"/>
      <c r="AC77" s="1055"/>
      <c r="AD77" s="1056"/>
      <c r="AE77" s="1056"/>
      <c r="AF77" s="1056"/>
      <c r="AG77" s="1056"/>
      <c r="AH77" s="1056"/>
      <c r="AI77" s="1056"/>
      <c r="AJ77" s="1056"/>
      <c r="AK77" s="1056"/>
      <c r="AL77" s="1057">
        <v>1</v>
      </c>
    </row>
    <row r="78" spans="1:38" s="464" customFormat="1" ht="30" customHeight="1" x14ac:dyDescent="0.35">
      <c r="A78" s="1053"/>
      <c r="B78" s="1095">
        <v>45711</v>
      </c>
      <c r="C78" s="1096">
        <v>13</v>
      </c>
      <c r="D78" s="1084" t="s">
        <v>703</v>
      </c>
      <c r="E78" s="1084"/>
      <c r="F78" s="1061"/>
      <c r="G78" s="1061"/>
      <c r="H78" s="1061"/>
      <c r="I78" s="1061"/>
      <c r="J78" s="1061"/>
      <c r="K78" s="1061"/>
      <c r="L78" s="1086"/>
      <c r="M78" s="1086"/>
      <c r="N78" s="1086"/>
      <c r="O78" s="1086"/>
      <c r="P78" s="1082"/>
      <c r="Q78" s="1082"/>
      <c r="R78" s="1082"/>
      <c r="S78" s="1082"/>
      <c r="T78" s="1055"/>
      <c r="U78" s="1055"/>
      <c r="V78" s="1055"/>
      <c r="W78" s="1055"/>
      <c r="X78" s="1055"/>
      <c r="Y78" s="1065"/>
      <c r="Z78" s="1055"/>
      <c r="AA78" s="1055"/>
      <c r="AB78" s="1055"/>
      <c r="AC78" s="1055"/>
      <c r="AD78" s="1056"/>
      <c r="AE78" s="1056"/>
      <c r="AF78" s="1056"/>
      <c r="AG78" s="1056"/>
      <c r="AH78" s="1056"/>
      <c r="AI78" s="1056"/>
      <c r="AJ78" s="1056"/>
      <c r="AK78" s="1056"/>
      <c r="AL78" s="1057">
        <v>1</v>
      </c>
    </row>
    <row r="79" spans="1:38" s="464" customFormat="1" ht="30" customHeight="1" x14ac:dyDescent="0.35">
      <c r="A79" s="1053"/>
      <c r="B79" s="1095">
        <v>45711</v>
      </c>
      <c r="C79" s="1096">
        <v>14</v>
      </c>
      <c r="D79" s="1084" t="s">
        <v>704</v>
      </c>
      <c r="E79" s="1084"/>
      <c r="F79" s="1061"/>
      <c r="G79" s="1061"/>
      <c r="H79" s="1061"/>
      <c r="I79" s="1061"/>
      <c r="J79" s="1061"/>
      <c r="K79" s="1061"/>
      <c r="L79" s="1086"/>
      <c r="M79" s="1086"/>
      <c r="N79" s="1086"/>
      <c r="O79" s="1086"/>
      <c r="P79" s="1082"/>
      <c r="Q79" s="1082"/>
      <c r="R79" s="1082"/>
      <c r="S79" s="1082"/>
      <c r="T79" s="1055"/>
      <c r="U79" s="1055"/>
      <c r="V79" s="1055"/>
      <c r="W79" s="1055"/>
      <c r="X79" s="1055"/>
      <c r="Y79" s="1065"/>
      <c r="Z79" s="1055"/>
      <c r="AA79" s="1055"/>
      <c r="AB79" s="1055"/>
      <c r="AC79" s="1055"/>
      <c r="AD79" s="1056"/>
      <c r="AE79" s="1056"/>
      <c r="AF79" s="1056"/>
      <c r="AG79" s="1056"/>
      <c r="AH79" s="1056"/>
      <c r="AI79" s="1056"/>
      <c r="AJ79" s="1056"/>
      <c r="AK79" s="1056"/>
      <c r="AL79" s="1057">
        <v>1</v>
      </c>
    </row>
    <row r="80" spans="1:38" s="464" customFormat="1" ht="30" customHeight="1" x14ac:dyDescent="0.35">
      <c r="A80" s="1053"/>
      <c r="B80" s="1095">
        <v>45711</v>
      </c>
      <c r="C80" s="1096">
        <v>15</v>
      </c>
      <c r="D80" s="1084" t="s">
        <v>705</v>
      </c>
      <c r="E80" s="1084"/>
      <c r="F80" s="1061"/>
      <c r="G80" s="1061"/>
      <c r="H80" s="1061"/>
      <c r="I80" s="1061"/>
      <c r="J80" s="1061"/>
      <c r="K80" s="1061"/>
      <c r="L80" s="1086"/>
      <c r="M80" s="1086"/>
      <c r="N80" s="1086"/>
      <c r="O80" s="1086"/>
      <c r="P80" s="1082"/>
      <c r="Q80" s="1082"/>
      <c r="R80" s="1082"/>
      <c r="S80" s="1082"/>
      <c r="T80" s="1055"/>
      <c r="U80" s="1055"/>
      <c r="V80" s="1055"/>
      <c r="W80" s="1055"/>
      <c r="X80" s="1055"/>
      <c r="Y80" s="1065"/>
      <c r="Z80" s="1055"/>
      <c r="AA80" s="1055"/>
      <c r="AB80" s="1055"/>
      <c r="AC80" s="1055"/>
      <c r="AD80" s="1056"/>
      <c r="AE80" s="1056"/>
      <c r="AF80" s="1056"/>
      <c r="AG80" s="1056"/>
      <c r="AH80" s="1056"/>
      <c r="AI80" s="1056"/>
      <c r="AJ80" s="1056"/>
      <c r="AK80" s="1056"/>
      <c r="AL80" s="1057">
        <v>1</v>
      </c>
    </row>
    <row r="81" spans="1:38" s="464" customFormat="1" ht="30" customHeight="1" x14ac:dyDescent="0.35">
      <c r="A81" s="1053"/>
      <c r="B81" s="1084"/>
      <c r="C81" s="1085"/>
      <c r="D81" s="1086"/>
      <c r="E81" s="1061"/>
      <c r="F81" s="1086"/>
      <c r="G81" s="1086"/>
      <c r="H81" s="1086"/>
      <c r="I81" s="1086"/>
      <c r="J81" s="1086"/>
      <c r="K81" s="1086"/>
      <c r="L81" s="1086"/>
      <c r="M81" s="1086"/>
      <c r="N81" s="1086"/>
      <c r="O81" s="1086"/>
      <c r="P81" s="1082"/>
      <c r="Q81" s="1082"/>
      <c r="R81" s="1082"/>
      <c r="S81" s="1082"/>
      <c r="T81" s="1055"/>
      <c r="U81" s="1055"/>
      <c r="V81" s="1055"/>
      <c r="W81" s="1055"/>
      <c r="X81" s="1055"/>
      <c r="Y81" s="1065"/>
      <c r="Z81" s="1055"/>
      <c r="AA81" s="1055"/>
      <c r="AB81" s="1055"/>
      <c r="AC81" s="1055"/>
      <c r="AD81" s="1056"/>
      <c r="AE81" s="1056"/>
      <c r="AF81" s="1056"/>
      <c r="AG81" s="1056"/>
      <c r="AH81" s="1056"/>
      <c r="AI81" s="1056"/>
      <c r="AJ81" s="1056"/>
      <c r="AK81" s="1056"/>
      <c r="AL81" s="1057">
        <v>1</v>
      </c>
    </row>
    <row r="82" spans="1:38" s="464" customFormat="1" ht="30" customHeight="1" x14ac:dyDescent="0.35">
      <c r="A82" s="1053"/>
      <c r="B82" s="1084"/>
      <c r="C82" s="1084" t="s">
        <v>708</v>
      </c>
      <c r="D82" s="1086"/>
      <c r="E82" s="1061"/>
      <c r="F82" s="1086"/>
      <c r="G82" s="1086"/>
      <c r="H82" s="1086"/>
      <c r="I82" s="1086"/>
      <c r="J82" s="1086"/>
      <c r="K82" s="1086"/>
      <c r="L82" s="1086"/>
      <c r="M82" s="1086"/>
      <c r="N82" s="1086"/>
      <c r="O82" s="1086"/>
      <c r="P82" s="1082"/>
      <c r="Q82" s="1082"/>
      <c r="R82" s="1082"/>
      <c r="S82" s="1082"/>
      <c r="T82" s="1055"/>
      <c r="U82" s="1055"/>
      <c r="V82" s="1055"/>
      <c r="W82" s="1055"/>
      <c r="X82" s="1055"/>
      <c r="Y82" s="1065"/>
      <c r="Z82" s="1055"/>
      <c r="AA82" s="1055"/>
      <c r="AB82" s="1055"/>
      <c r="AC82" s="1055"/>
      <c r="AD82" s="1056"/>
      <c r="AE82" s="1056"/>
      <c r="AF82" s="1056"/>
      <c r="AG82" s="1056"/>
      <c r="AH82" s="1056"/>
      <c r="AI82" s="1056"/>
      <c r="AJ82" s="1056"/>
      <c r="AK82" s="1056"/>
      <c r="AL82" s="1057">
        <v>1</v>
      </c>
    </row>
    <row r="83" spans="1:38" s="464" customFormat="1" ht="30" customHeight="1" x14ac:dyDescent="0.35">
      <c r="A83" s="1053"/>
      <c r="B83" s="1084"/>
      <c r="C83" s="2404" t="s">
        <v>2189</v>
      </c>
      <c r="D83" s="1086"/>
      <c r="E83" s="1061"/>
      <c r="F83" s="1086"/>
      <c r="G83" s="1086"/>
      <c r="H83" s="1086"/>
      <c r="I83" s="1086"/>
      <c r="J83" s="1086"/>
      <c r="K83" s="1086"/>
      <c r="L83" s="1086"/>
      <c r="M83" s="1086"/>
      <c r="N83" s="1086"/>
      <c r="O83" s="1086"/>
      <c r="P83" s="1082"/>
      <c r="Q83" s="1082"/>
      <c r="R83" s="1082"/>
      <c r="S83" s="1082"/>
      <c r="T83" s="1055"/>
      <c r="U83" s="1055"/>
      <c r="V83" s="1055"/>
      <c r="W83" s="1055"/>
      <c r="X83" s="1055"/>
      <c r="Y83" s="1065"/>
      <c r="Z83" s="1055"/>
      <c r="AA83" s="1055"/>
      <c r="AB83" s="1055"/>
      <c r="AC83" s="1055"/>
      <c r="AD83" s="1056"/>
      <c r="AE83" s="1056"/>
      <c r="AF83" s="1056"/>
      <c r="AG83" s="1056"/>
      <c r="AH83" s="1056"/>
      <c r="AI83" s="1056"/>
      <c r="AJ83" s="1056"/>
      <c r="AK83" s="1056"/>
      <c r="AL83" s="1057">
        <v>1</v>
      </c>
    </row>
    <row r="84" spans="1:38" s="464" customFormat="1" ht="30" customHeight="1" x14ac:dyDescent="0.35">
      <c r="A84" s="1053"/>
      <c r="B84" s="1084"/>
      <c r="C84" s="1085"/>
      <c r="D84" s="1086"/>
      <c r="E84" s="1061"/>
      <c r="F84" s="1086"/>
      <c r="G84" s="1086"/>
      <c r="H84" s="1086"/>
      <c r="I84" s="1086"/>
      <c r="J84" s="1086"/>
      <c r="K84" s="1086"/>
      <c r="L84" s="1086"/>
      <c r="M84" s="1086"/>
      <c r="N84" s="1086"/>
      <c r="O84" s="1086"/>
      <c r="P84" s="1082"/>
      <c r="Q84" s="1082"/>
      <c r="R84" s="1082"/>
      <c r="S84" s="1082"/>
      <c r="T84" s="1055"/>
      <c r="U84" s="1055"/>
      <c r="V84" s="1055"/>
      <c r="W84" s="1055"/>
      <c r="X84" s="1055"/>
      <c r="Y84" s="1065"/>
      <c r="Z84" s="1055"/>
      <c r="AA84" s="1055"/>
      <c r="AB84" s="1055"/>
      <c r="AC84" s="1055"/>
      <c r="AD84" s="1056"/>
      <c r="AE84" s="1056"/>
      <c r="AF84" s="1056"/>
      <c r="AG84" s="1056"/>
      <c r="AH84" s="1056"/>
      <c r="AI84" s="1056"/>
      <c r="AJ84" s="1056"/>
      <c r="AK84" s="1056"/>
      <c r="AL84" s="1057">
        <v>1</v>
      </c>
    </row>
    <row r="85" spans="1:38" s="464" customFormat="1" ht="30" customHeight="1" x14ac:dyDescent="0.35">
      <c r="A85" s="1053"/>
      <c r="B85" s="1084"/>
      <c r="C85" s="1085"/>
      <c r="D85" s="1086"/>
      <c r="E85" s="1086"/>
      <c r="F85" s="1086"/>
      <c r="G85" s="1086"/>
      <c r="H85" s="1086"/>
      <c r="I85" s="1086"/>
      <c r="J85" s="1086"/>
      <c r="K85" s="1086"/>
      <c r="L85" s="1086"/>
      <c r="M85" s="1086"/>
      <c r="N85" s="1086"/>
      <c r="O85" s="1086"/>
      <c r="P85" s="1082"/>
      <c r="Q85" s="1082"/>
      <c r="R85" s="1082"/>
      <c r="S85" s="1082"/>
      <c r="T85" s="1055"/>
      <c r="U85" s="1055"/>
      <c r="V85" s="1055"/>
      <c r="W85" s="1055"/>
      <c r="X85" s="1055"/>
      <c r="Y85" s="1065"/>
      <c r="Z85" s="1055"/>
      <c r="AA85" s="1055"/>
      <c r="AB85" s="1055"/>
      <c r="AC85" s="1055"/>
      <c r="AD85" s="1056"/>
      <c r="AE85" s="1056"/>
      <c r="AF85" s="1056"/>
      <c r="AG85" s="1056"/>
      <c r="AH85" s="1056"/>
      <c r="AI85" s="1056"/>
      <c r="AJ85" s="1056"/>
      <c r="AK85" s="1056"/>
      <c r="AL85" s="1057">
        <v>1</v>
      </c>
    </row>
    <row r="86" spans="1:38" s="464" customFormat="1" ht="30" customHeight="1" x14ac:dyDescent="0.35">
      <c r="A86" s="1053"/>
      <c r="B86" s="1098" t="s">
        <v>709</v>
      </c>
      <c r="C86" s="1099"/>
      <c r="D86" s="1099"/>
      <c r="E86" s="1099"/>
      <c r="F86" s="1099"/>
      <c r="G86" s="1099"/>
      <c r="H86" s="1099"/>
      <c r="I86" s="1099"/>
      <c r="J86" s="1099"/>
      <c r="K86" s="1086" t="s">
        <v>4</v>
      </c>
      <c r="L86" s="1086"/>
      <c r="M86" s="1086"/>
      <c r="N86" s="1086"/>
      <c r="O86" s="1086"/>
      <c r="P86" s="1100" t="s">
        <v>607</v>
      </c>
      <c r="Q86" s="1100"/>
      <c r="R86" s="1100"/>
      <c r="S86" s="1100"/>
      <c r="T86" s="1100"/>
      <c r="U86" s="1100"/>
      <c r="V86" s="1055"/>
      <c r="W86" s="1101"/>
      <c r="X86" s="1055"/>
      <c r="Y86" s="1055"/>
      <c r="Z86" s="1055"/>
      <c r="AA86" s="1055"/>
      <c r="AB86" s="1055"/>
      <c r="AC86" s="1055"/>
      <c r="AD86" s="1056"/>
      <c r="AE86" s="1056"/>
      <c r="AF86" s="1056"/>
      <c r="AG86" s="1056"/>
      <c r="AH86" s="1056"/>
      <c r="AI86" s="1056"/>
      <c r="AJ86" s="1056"/>
      <c r="AK86" s="1056"/>
      <c r="AL86" s="1057">
        <v>1</v>
      </c>
    </row>
    <row r="87" spans="1:38" s="464" customFormat="1" ht="30" customHeight="1" x14ac:dyDescent="0.35">
      <c r="A87" s="1053"/>
      <c r="B87" s="1102" t="s">
        <v>710</v>
      </c>
      <c r="C87" s="1099"/>
      <c r="D87" s="1099"/>
      <c r="E87" s="1099"/>
      <c r="F87" s="1099"/>
      <c r="G87" s="1099"/>
      <c r="H87" s="1099"/>
      <c r="I87" s="1099"/>
      <c r="J87" s="1099"/>
      <c r="K87" s="1086" t="s">
        <v>4</v>
      </c>
      <c r="L87" s="1086"/>
      <c r="M87" s="1086"/>
      <c r="N87" s="1086"/>
      <c r="O87" s="1086"/>
      <c r="P87" s="1100" t="s">
        <v>711</v>
      </c>
      <c r="Q87" s="1100"/>
      <c r="R87" s="1100"/>
      <c r="S87" s="1100"/>
      <c r="T87" s="1100"/>
      <c r="U87" s="1100"/>
      <c r="V87" s="1055"/>
      <c r="W87" s="1101"/>
      <c r="X87" s="1055"/>
      <c r="Y87" s="1055"/>
      <c r="Z87" s="1055"/>
      <c r="AA87" s="1055"/>
      <c r="AB87" s="1055"/>
      <c r="AC87" s="1055"/>
      <c r="AD87" s="1056"/>
      <c r="AE87" s="1056"/>
      <c r="AF87" s="1056"/>
      <c r="AG87" s="1056"/>
      <c r="AH87" s="1056"/>
      <c r="AI87" s="1056"/>
      <c r="AJ87" s="1056"/>
      <c r="AK87" s="1056"/>
      <c r="AL87" s="1057">
        <v>1</v>
      </c>
    </row>
    <row r="88" spans="1:38" s="464" customFormat="1" ht="30" customHeight="1" x14ac:dyDescent="0.35">
      <c r="A88" s="1053"/>
      <c r="B88" s="1102" t="s">
        <v>712</v>
      </c>
      <c r="C88" s="1099"/>
      <c r="D88" s="1099"/>
      <c r="E88" s="1099"/>
      <c r="F88" s="1099"/>
      <c r="G88" s="1099"/>
      <c r="H88" s="1099"/>
      <c r="I88" s="1099"/>
      <c r="J88" s="1099"/>
      <c r="K88" s="1086" t="s">
        <v>4</v>
      </c>
      <c r="L88" s="1086"/>
      <c r="M88" s="1086"/>
      <c r="N88" s="1086"/>
      <c r="O88" s="1086"/>
      <c r="P88" s="1103" t="s">
        <v>6</v>
      </c>
      <c r="Q88" s="1100" t="s">
        <v>713</v>
      </c>
      <c r="R88" s="1101"/>
      <c r="S88" s="1101"/>
      <c r="T88" s="1101"/>
      <c r="U88" s="1101"/>
      <c r="V88" s="1055"/>
      <c r="W88" s="1101"/>
      <c r="X88" s="1055"/>
      <c r="Y88" s="1055"/>
      <c r="Z88" s="1055"/>
      <c r="AA88" s="1055"/>
      <c r="AB88" s="1055"/>
      <c r="AC88" s="1055"/>
      <c r="AD88" s="1056"/>
      <c r="AE88" s="1056"/>
      <c r="AF88" s="1056"/>
      <c r="AG88" s="1056"/>
      <c r="AH88" s="1056"/>
      <c r="AI88" s="1056"/>
      <c r="AJ88" s="1056"/>
      <c r="AK88" s="1056"/>
      <c r="AL88" s="1057">
        <v>1</v>
      </c>
    </row>
    <row r="89" spans="1:38" s="464" customFormat="1" ht="30" customHeight="1" x14ac:dyDescent="0.35">
      <c r="A89" s="1053"/>
      <c r="B89" s="1102" t="s">
        <v>714</v>
      </c>
      <c r="C89" s="1099"/>
      <c r="D89" s="1099"/>
      <c r="E89" s="1099"/>
      <c r="F89" s="1099"/>
      <c r="G89" s="1099"/>
      <c r="H89" s="1099"/>
      <c r="I89" s="1099"/>
      <c r="J89" s="1099"/>
      <c r="K89" s="1086" t="s">
        <v>4</v>
      </c>
      <c r="L89" s="1086"/>
      <c r="M89" s="1086"/>
      <c r="N89" s="1086"/>
      <c r="O89" s="1086"/>
      <c r="P89" s="1104" t="str">
        <f>IF(COLUMN()-COLUMN(P89)+1&lt;=26, CHAR(64+COLUMN()-COLUMN(P89)+1), CHAR(64+INT((COLUMN()-COLUMN(P89))/26))&amp;CHAR(64+MOD(COLUMN()-COLUMN(P89)-1,26)+1))</f>
        <v>A</v>
      </c>
      <c r="Q89" s="1105" t="s">
        <v>715</v>
      </c>
      <c r="R89" s="1105" t="s">
        <v>716</v>
      </c>
      <c r="S89" s="1105" t="s">
        <v>717</v>
      </c>
      <c r="T89" s="1105" t="s">
        <v>718</v>
      </c>
      <c r="U89" s="1101"/>
      <c r="V89" s="1055"/>
      <c r="W89" s="1101"/>
      <c r="X89" s="1055"/>
      <c r="Y89" s="1055"/>
      <c r="Z89" s="1055"/>
      <c r="AA89" s="1055"/>
      <c r="AB89" s="1055"/>
      <c r="AC89" s="1055"/>
      <c r="AD89" s="1056"/>
      <c r="AE89" s="1056"/>
      <c r="AF89" s="1056"/>
      <c r="AG89" s="1056"/>
      <c r="AH89" s="1056"/>
      <c r="AI89" s="1056"/>
      <c r="AJ89" s="1056"/>
      <c r="AK89" s="1056"/>
      <c r="AL89" s="1057">
        <v>1</v>
      </c>
    </row>
    <row r="90" spans="1:38" s="464" customFormat="1" ht="30" customHeight="1" x14ac:dyDescent="0.4">
      <c r="A90" s="1053"/>
      <c r="B90" s="1106" t="s">
        <v>719</v>
      </c>
      <c r="C90" s="1099"/>
      <c r="D90" s="1099"/>
      <c r="E90" s="1099"/>
      <c r="F90" s="1099"/>
      <c r="G90" s="1099"/>
      <c r="H90" s="1099"/>
      <c r="I90" s="1099"/>
      <c r="J90" s="1099"/>
      <c r="K90" s="1086" t="s">
        <v>4</v>
      </c>
      <c r="L90" s="1086"/>
      <c r="M90" s="1086"/>
      <c r="N90" s="1086"/>
      <c r="O90" s="1086"/>
      <c r="P90" s="1100" t="s">
        <v>720</v>
      </c>
      <c r="Q90" s="1107"/>
      <c r="R90" s="1108"/>
      <c r="S90" s="1108"/>
      <c r="T90" s="1108"/>
      <c r="U90" s="1108"/>
      <c r="V90" s="1108"/>
      <c r="W90" s="1108"/>
      <c r="X90" s="1055"/>
      <c r="Y90" s="1055"/>
      <c r="Z90" s="1055"/>
      <c r="AA90" s="1055"/>
      <c r="AB90" s="1055"/>
      <c r="AC90" s="1055"/>
      <c r="AD90" s="1056"/>
      <c r="AE90" s="1056"/>
      <c r="AF90" s="1056"/>
      <c r="AG90" s="1056"/>
      <c r="AH90" s="1056"/>
      <c r="AI90" s="1056"/>
      <c r="AJ90" s="1056"/>
      <c r="AK90" s="1056"/>
      <c r="AL90" s="1057">
        <v>1</v>
      </c>
    </row>
    <row r="91" spans="1:38" s="464" customFormat="1" ht="30" customHeight="1" x14ac:dyDescent="0.35">
      <c r="A91" s="1053"/>
      <c r="B91" s="1102" t="s">
        <v>721</v>
      </c>
      <c r="C91" s="1099"/>
      <c r="D91" s="1099"/>
      <c r="E91" s="1099"/>
      <c r="F91" s="1099"/>
      <c r="G91" s="1099"/>
      <c r="H91" s="1099"/>
      <c r="I91" s="1099"/>
      <c r="J91" s="1099"/>
      <c r="K91" s="1086" t="s">
        <v>4</v>
      </c>
      <c r="L91" s="1086"/>
      <c r="M91" s="1086"/>
      <c r="N91" s="1086"/>
      <c r="O91" s="1086"/>
      <c r="P91" s="1108"/>
      <c r="Q91" s="1101"/>
      <c r="R91" s="1101"/>
      <c r="S91" s="1101"/>
      <c r="T91" s="1101"/>
      <c r="U91" s="1101"/>
      <c r="V91" s="1101"/>
      <c r="W91" s="1101"/>
      <c r="X91" s="1055"/>
      <c r="Y91" s="1055"/>
      <c r="Z91" s="1055"/>
      <c r="AA91" s="1055"/>
      <c r="AB91" s="1055"/>
      <c r="AC91" s="1055"/>
      <c r="AD91" s="1056"/>
      <c r="AE91" s="1056"/>
      <c r="AF91" s="1056"/>
      <c r="AG91" s="1056"/>
      <c r="AH91" s="1056"/>
      <c r="AI91" s="1056"/>
      <c r="AJ91" s="1056"/>
      <c r="AK91" s="1056"/>
      <c r="AL91" s="1057">
        <v>1</v>
      </c>
    </row>
    <row r="92" spans="1:38" s="464" customFormat="1" ht="30" customHeight="1" x14ac:dyDescent="0.35">
      <c r="A92" s="1053"/>
      <c r="B92" s="1109" t="s">
        <v>722</v>
      </c>
      <c r="C92" s="1099"/>
      <c r="D92" s="1099"/>
      <c r="E92" s="1099"/>
      <c r="F92" s="1099"/>
      <c r="G92" s="1099"/>
      <c r="H92" s="1099"/>
      <c r="I92" s="1099"/>
      <c r="J92" s="1099"/>
      <c r="K92" s="1086" t="s">
        <v>4</v>
      </c>
      <c r="L92" s="1086"/>
      <c r="M92" s="1086"/>
      <c r="N92" s="1086"/>
      <c r="O92" s="1086"/>
      <c r="P92" s="1110"/>
      <c r="Q92" s="1108"/>
      <c r="R92" s="1108"/>
      <c r="S92" s="1108"/>
      <c r="T92" s="1101"/>
      <c r="U92" s="1101"/>
      <c r="V92" s="1101"/>
      <c r="W92" s="1101"/>
      <c r="X92" s="1055"/>
      <c r="Y92" s="1055"/>
      <c r="Z92" s="1055"/>
      <c r="AA92" s="1055"/>
      <c r="AB92" s="1055"/>
      <c r="AC92" s="1055"/>
      <c r="AD92" s="1056"/>
      <c r="AE92" s="1056"/>
      <c r="AF92" s="1056"/>
      <c r="AG92" s="1056"/>
      <c r="AH92" s="1056"/>
      <c r="AI92" s="1056"/>
      <c r="AJ92" s="1056"/>
      <c r="AK92" s="1056"/>
      <c r="AL92" s="1057">
        <v>1</v>
      </c>
    </row>
    <row r="93" spans="1:38" s="464" customFormat="1" ht="30" customHeight="1" x14ac:dyDescent="0.4">
      <c r="A93" s="1053"/>
      <c r="B93" s="1102" t="s">
        <v>723</v>
      </c>
      <c r="C93" s="1099"/>
      <c r="D93" s="1099"/>
      <c r="E93" s="1099"/>
      <c r="F93" s="1099"/>
      <c r="G93" s="1099"/>
      <c r="H93" s="1099"/>
      <c r="I93" s="1099"/>
      <c r="J93" s="1099"/>
      <c r="K93" s="1086" t="s">
        <v>4</v>
      </c>
      <c r="L93" s="1086"/>
      <c r="M93" s="1086"/>
      <c r="N93" s="1086"/>
      <c r="O93" s="1086"/>
      <c r="P93" s="1100" t="s">
        <v>724</v>
      </c>
      <c r="Q93" s="1111"/>
      <c r="R93" s="1107"/>
      <c r="S93" s="1110"/>
      <c r="T93" s="1112"/>
      <c r="U93" s="1112"/>
      <c r="V93" s="1112"/>
      <c r="W93" s="1112"/>
      <c r="X93" s="1113"/>
      <c r="Y93" s="1113"/>
      <c r="Z93" s="1055"/>
      <c r="AA93" s="1055"/>
      <c r="AB93" s="1055"/>
      <c r="AC93" s="1055"/>
      <c r="AD93" s="1056"/>
      <c r="AE93" s="1056"/>
      <c r="AF93" s="1056"/>
      <c r="AG93" s="1056"/>
      <c r="AH93" s="1056"/>
      <c r="AI93" s="1056"/>
      <c r="AJ93" s="1056"/>
      <c r="AK93" s="1056"/>
      <c r="AL93" s="1057">
        <v>1</v>
      </c>
    </row>
    <row r="94" spans="1:38" s="464" customFormat="1" ht="30" customHeight="1" x14ac:dyDescent="0.4">
      <c r="A94" s="1053"/>
      <c r="B94" s="1099"/>
      <c r="C94" s="1099"/>
      <c r="D94" s="1099"/>
      <c r="E94" s="1099"/>
      <c r="F94" s="1099"/>
      <c r="G94" s="1099"/>
      <c r="H94" s="1099"/>
      <c r="I94" s="1099"/>
      <c r="J94" s="1099"/>
      <c r="K94" s="1086" t="s">
        <v>4</v>
      </c>
      <c r="L94" s="1086"/>
      <c r="M94" s="1086"/>
      <c r="N94" s="1086"/>
      <c r="O94" s="1086"/>
      <c r="P94" s="1114" t="s">
        <v>725</v>
      </c>
      <c r="Q94" s="1115"/>
      <c r="R94" s="1116"/>
      <c r="S94" s="1117"/>
      <c r="T94" s="1117"/>
      <c r="U94" s="1117"/>
      <c r="V94" s="1117"/>
      <c r="W94" s="1117"/>
      <c r="X94" s="1117"/>
      <c r="Y94" s="1113">
        <v>1</v>
      </c>
      <c r="Z94" s="1055"/>
      <c r="AA94" s="1055"/>
      <c r="AB94" s="1055"/>
      <c r="AC94" s="1055"/>
      <c r="AD94" s="1056"/>
      <c r="AE94" s="1056"/>
      <c r="AF94" s="1056"/>
      <c r="AG94" s="1056"/>
      <c r="AH94" s="1056"/>
      <c r="AI94" s="1056"/>
      <c r="AJ94" s="1056"/>
      <c r="AK94" s="1056"/>
      <c r="AL94" s="1057">
        <v>1</v>
      </c>
    </row>
    <row r="95" spans="1:38" s="464" customFormat="1" ht="30" customHeight="1" x14ac:dyDescent="0.4">
      <c r="A95" s="1053"/>
      <c r="B95" s="1102" t="s">
        <v>726</v>
      </c>
      <c r="C95" s="1099"/>
      <c r="D95" s="1099"/>
      <c r="E95" s="1099"/>
      <c r="F95" s="1099"/>
      <c r="G95" s="1099"/>
      <c r="H95" s="1099"/>
      <c r="I95" s="1099"/>
      <c r="J95" s="1099"/>
      <c r="K95" s="1086" t="s">
        <v>4</v>
      </c>
      <c r="L95" s="1086"/>
      <c r="M95" s="1086"/>
      <c r="N95" s="1086"/>
      <c r="O95" s="1086"/>
      <c r="P95" s="1118" t="s">
        <v>727</v>
      </c>
      <c r="Q95" s="1115"/>
      <c r="R95" s="1116"/>
      <c r="S95" s="1117"/>
      <c r="T95" s="1117"/>
      <c r="U95" s="1117"/>
      <c r="V95" s="1117"/>
      <c r="W95" s="1117"/>
      <c r="X95" s="1117"/>
      <c r="Y95" s="1113">
        <v>1</v>
      </c>
      <c r="Z95" s="1055"/>
      <c r="AA95" s="1055"/>
      <c r="AB95" s="1055"/>
      <c r="AC95" s="1055"/>
      <c r="AD95" s="1056"/>
      <c r="AE95" s="1056"/>
      <c r="AF95" s="1056"/>
      <c r="AG95" s="1056"/>
      <c r="AH95" s="1056"/>
      <c r="AI95" s="1056"/>
      <c r="AJ95" s="1056"/>
      <c r="AK95" s="1056"/>
      <c r="AL95" s="1057">
        <v>1</v>
      </c>
    </row>
    <row r="96" spans="1:38" s="464" customFormat="1" ht="30" customHeight="1" x14ac:dyDescent="0.4">
      <c r="A96" s="1053"/>
      <c r="B96" s="1106" t="s">
        <v>728</v>
      </c>
      <c r="C96" s="1099"/>
      <c r="D96" s="1099"/>
      <c r="E96" s="1099"/>
      <c r="F96" s="1099"/>
      <c r="G96" s="1099"/>
      <c r="H96" s="1099"/>
      <c r="I96" s="1099"/>
      <c r="J96" s="1099"/>
      <c r="K96" s="1086" t="s">
        <v>4</v>
      </c>
      <c r="L96" s="1086"/>
      <c r="M96" s="1086"/>
      <c r="N96" s="1086"/>
      <c r="O96" s="1086"/>
      <c r="P96" s="1119" t="s">
        <v>729</v>
      </c>
      <c r="Q96" s="1111"/>
      <c r="R96" s="1120"/>
      <c r="S96" s="1110"/>
      <c r="T96" s="1121" t="s">
        <v>730</v>
      </c>
      <c r="U96" s="1112"/>
      <c r="V96" s="1112"/>
      <c r="W96" s="1112"/>
      <c r="X96" s="1113"/>
      <c r="Y96" s="1113"/>
      <c r="Z96" s="1055"/>
      <c r="AA96" s="1055"/>
      <c r="AB96" s="1055"/>
      <c r="AC96" s="1055"/>
      <c r="AD96" s="1056"/>
      <c r="AE96" s="1056"/>
      <c r="AF96" s="1056"/>
      <c r="AG96" s="1056"/>
      <c r="AH96" s="1056"/>
      <c r="AI96" s="1056"/>
      <c r="AJ96" s="1056"/>
      <c r="AK96" s="1056"/>
      <c r="AL96" s="1057">
        <v>1</v>
      </c>
    </row>
    <row r="97" spans="1:38" s="464" customFormat="1" ht="30" customHeight="1" x14ac:dyDescent="0.4">
      <c r="A97" s="1053"/>
      <c r="B97" s="1102"/>
      <c r="C97" s="1099"/>
      <c r="D97" s="1099"/>
      <c r="E97" s="1099"/>
      <c r="F97" s="1099"/>
      <c r="G97" s="1099"/>
      <c r="H97" s="1099"/>
      <c r="I97" s="1099"/>
      <c r="J97" s="1099"/>
      <c r="K97" s="1086" t="s">
        <v>4</v>
      </c>
      <c r="L97" s="1086"/>
      <c r="M97" s="1086"/>
      <c r="N97" s="1086"/>
      <c r="O97" s="1086"/>
      <c r="P97" s="1105"/>
      <c r="Q97" s="1122" t="s">
        <v>731</v>
      </c>
      <c r="R97" s="1120"/>
      <c r="S97" s="1110"/>
      <c r="T97" s="1112"/>
      <c r="U97" s="1112"/>
      <c r="V97" s="1112"/>
      <c r="W97" s="1112"/>
      <c r="X97" s="1113">
        <v>1</v>
      </c>
      <c r="Y97" s="1113">
        <v>1</v>
      </c>
      <c r="Z97" s="1055"/>
      <c r="AA97" s="1055"/>
      <c r="AB97" s="1055"/>
      <c r="AC97" s="1055"/>
      <c r="AD97" s="1056"/>
      <c r="AE97" s="1056"/>
      <c r="AF97" s="1056"/>
      <c r="AG97" s="1056"/>
      <c r="AH97" s="1056"/>
      <c r="AI97" s="1056"/>
      <c r="AJ97" s="1056"/>
      <c r="AK97" s="1056"/>
      <c r="AL97" s="1057">
        <v>1</v>
      </c>
    </row>
    <row r="98" spans="1:38" s="464" customFormat="1" ht="30" customHeight="1" x14ac:dyDescent="0.4">
      <c r="A98" s="1053"/>
      <c r="B98" s="1102" t="s">
        <v>732</v>
      </c>
      <c r="C98" s="1099"/>
      <c r="D98" s="1099"/>
      <c r="E98" s="1099"/>
      <c r="F98" s="1099"/>
      <c r="G98" s="1099"/>
      <c r="H98" s="1099"/>
      <c r="I98" s="1099"/>
      <c r="J98" s="1099"/>
      <c r="K98" s="1086" t="s">
        <v>4</v>
      </c>
      <c r="L98" s="1086"/>
      <c r="M98" s="1086"/>
      <c r="N98" s="1086"/>
      <c r="O98" s="1086"/>
      <c r="P98" s="1123" t="str">
        <f>IF(P97="","",IF(AND(CODE(LEFT(P97,1))=66,CODE(RIGHT(P97,1))=90),"",CHOOSE(MATCH((LEN(P97)&amp;CODE(RIGHT(P97,1)))*1,{165;190;265;290},1),CHAR(CODE(P97)+1),"AA",LEFT(P97,1)&amp;CHAR(CODE(RIGHT(P97,1))+1),"BA",LEFT(P97,2)&amp;CHAR(CODE(RIGHT(P97,1))+1))))</f>
        <v/>
      </c>
      <c r="Q98" s="1124" t="str">
        <f ca="1">_xlfn.FORMULATEXT(P98)</f>
        <v>=SI(P97="";"";SI(ET(CODE(GAUCHE(P97;1))=66;CODE(DROITE(P97;1))=90);"";CHOISIR(EQUIV((NBCAR(P97)&amp;CODE(DROITE(P97;1)))*1;{165;190;265;290};1);CAR(CODE(P97)+1);"AA";GAUCHE(P97;1)&amp;CAR(CODE(DROITE(P97;1))+1);"BA";GAUCHE(P97;2)&amp;CAR(CODE(DROITE(P97;1))+1))))</v>
      </c>
      <c r="R98" s="1120"/>
      <c r="S98" s="1110"/>
      <c r="T98" s="1112"/>
      <c r="U98" s="1112"/>
      <c r="V98" s="1112"/>
      <c r="W98" s="1112"/>
      <c r="X98" s="1113"/>
      <c r="Y98" s="1113"/>
      <c r="Z98" s="1055"/>
      <c r="AA98" s="1055"/>
      <c r="AB98" s="1055"/>
      <c r="AC98" s="1055"/>
      <c r="AD98" s="1056"/>
      <c r="AE98" s="1056"/>
      <c r="AF98" s="1056"/>
      <c r="AG98" s="1056"/>
      <c r="AH98" s="1056"/>
      <c r="AI98" s="1056"/>
      <c r="AJ98" s="1056"/>
      <c r="AK98" s="1056"/>
      <c r="AL98" s="1057">
        <v>1</v>
      </c>
    </row>
    <row r="99" spans="1:38" s="464" customFormat="1" ht="30" customHeight="1" x14ac:dyDescent="0.35">
      <c r="A99" s="1053"/>
      <c r="B99" s="1106" t="s">
        <v>733</v>
      </c>
      <c r="C99" s="1099"/>
      <c r="D99" s="1099"/>
      <c r="E99" s="1099"/>
      <c r="F99" s="1099"/>
      <c r="G99" s="1099"/>
      <c r="H99" s="1099"/>
      <c r="I99" s="1099"/>
      <c r="J99" s="1099"/>
      <c r="K99" s="1086" t="s">
        <v>4</v>
      </c>
      <c r="L99" s="1086"/>
      <c r="M99" s="1086"/>
      <c r="N99" s="1086"/>
      <c r="O99" s="1086"/>
      <c r="P99" s="1082"/>
      <c r="Q99" s="1082"/>
      <c r="R99" s="1082"/>
      <c r="S99" s="1082"/>
      <c r="T99" s="1055"/>
      <c r="U99" s="1055"/>
      <c r="V99" s="1055"/>
      <c r="W99" s="1055"/>
      <c r="X99" s="1055"/>
      <c r="Y99" s="1065"/>
      <c r="Z99" s="1055"/>
      <c r="AA99" s="1055"/>
      <c r="AB99" s="1055"/>
      <c r="AC99" s="1055"/>
      <c r="AD99" s="1056"/>
      <c r="AE99" s="1056"/>
      <c r="AF99" s="1056"/>
      <c r="AG99" s="1056"/>
      <c r="AH99" s="1056"/>
      <c r="AI99" s="1056"/>
      <c r="AJ99" s="1056"/>
      <c r="AK99" s="1056"/>
      <c r="AL99" s="1057">
        <v>1</v>
      </c>
    </row>
    <row r="100" spans="1:38" s="464" customFormat="1" ht="30" customHeight="1" x14ac:dyDescent="0.35">
      <c r="A100" s="1053"/>
      <c r="B100" s="1106" t="s">
        <v>734</v>
      </c>
      <c r="C100" s="1099"/>
      <c r="D100" s="1099"/>
      <c r="E100" s="1099"/>
      <c r="F100" s="1099"/>
      <c r="G100" s="1099"/>
      <c r="H100" s="1099"/>
      <c r="I100" s="1099"/>
      <c r="J100" s="1099"/>
      <c r="K100" s="1086" t="s">
        <v>4</v>
      </c>
      <c r="L100" s="1086"/>
      <c r="M100" s="1086"/>
      <c r="N100" s="1055"/>
      <c r="O100" s="1055"/>
      <c r="P100" s="2863" t="s">
        <v>735</v>
      </c>
      <c r="Q100" s="2863"/>
      <c r="R100" s="2863"/>
      <c r="S100" s="2863"/>
      <c r="T100" s="2863"/>
      <c r="U100" s="1125" t="s">
        <v>235</v>
      </c>
      <c r="V100" s="1126"/>
      <c r="W100" s="1126"/>
      <c r="X100" s="1126"/>
      <c r="Y100" s="1126"/>
      <c r="Z100" s="1126"/>
      <c r="AA100" s="1126"/>
      <c r="AB100" s="1127" t="s">
        <v>736</v>
      </c>
      <c r="AC100" s="1128"/>
      <c r="AD100" s="1129"/>
      <c r="AE100" s="1056"/>
      <c r="AF100" s="1056"/>
      <c r="AG100" s="1056"/>
      <c r="AH100" s="1056"/>
      <c r="AI100" s="1056"/>
      <c r="AJ100" s="1056"/>
      <c r="AK100" s="1056"/>
      <c r="AL100" s="1057">
        <v>1</v>
      </c>
    </row>
    <row r="101" spans="1:38" s="464" customFormat="1" ht="30" customHeight="1" x14ac:dyDescent="0.35">
      <c r="A101" s="1053"/>
      <c r="B101" s="1102" t="s">
        <v>737</v>
      </c>
      <c r="C101" s="1099"/>
      <c r="D101" s="1099"/>
      <c r="E101" s="1099"/>
      <c r="F101" s="1099"/>
      <c r="G101" s="1099"/>
      <c r="H101" s="1099"/>
      <c r="I101" s="1099"/>
      <c r="J101" s="1099"/>
      <c r="K101" s="1086"/>
      <c r="L101" s="1086"/>
      <c r="M101" s="1086"/>
      <c r="N101" s="1055"/>
      <c r="O101" s="1055"/>
      <c r="P101" s="1130" t="s">
        <v>232</v>
      </c>
      <c r="Q101" s="1131" t="s">
        <v>233</v>
      </c>
      <c r="R101" s="2864" t="s">
        <v>49</v>
      </c>
      <c r="S101" s="2864"/>
      <c r="T101" s="1132"/>
      <c r="U101" s="1133" t="s">
        <v>738</v>
      </c>
      <c r="V101" s="1134"/>
      <c r="W101" s="1135"/>
      <c r="X101" s="1135"/>
      <c r="Y101" s="1135"/>
      <c r="Z101" s="1135"/>
      <c r="AA101" s="1135"/>
      <c r="AB101" s="1135"/>
      <c r="AC101" s="1136"/>
      <c r="AD101" s="1137"/>
      <c r="AE101" s="1056"/>
      <c r="AF101" s="1056"/>
      <c r="AG101" s="1056"/>
      <c r="AH101" s="1056"/>
      <c r="AI101" s="1056"/>
      <c r="AJ101" s="1056"/>
      <c r="AK101" s="1056"/>
      <c r="AL101" s="1057">
        <v>1</v>
      </c>
    </row>
    <row r="102" spans="1:38" s="464" customFormat="1" ht="30" customHeight="1" x14ac:dyDescent="0.35">
      <c r="A102" s="1053"/>
      <c r="B102" s="1106" t="s">
        <v>739</v>
      </c>
      <c r="C102" s="1099"/>
      <c r="D102" s="1099"/>
      <c r="E102" s="1099"/>
      <c r="F102" s="1099"/>
      <c r="G102" s="1099"/>
      <c r="H102" s="1099"/>
      <c r="I102" s="1099"/>
      <c r="J102" s="1099"/>
      <c r="K102" s="1086"/>
      <c r="L102" s="1086"/>
      <c r="M102" s="1086"/>
      <c r="N102" s="1055"/>
      <c r="O102" s="1055"/>
      <c r="P102" s="2865">
        <v>1250</v>
      </c>
      <c r="Q102" s="1138">
        <v>1</v>
      </c>
      <c r="R102" s="2866" t="s">
        <v>740</v>
      </c>
      <c r="S102" s="2866"/>
      <c r="T102" s="1139">
        <f>Q102*P102</f>
        <v>1250</v>
      </c>
      <c r="U102" s="1140" t="str">
        <f>INT(T102/AB102) &amp; " " &amp; U101 &amp; " de " &amp; AB102 &amp; " " &amp; R102 &amp; IF(MOD(T102,AB102)&gt;0, " + 1 contenant de " &amp; TEXT(MOD(T102,AB102), "0.00") &amp; " " &amp; R102, "")</f>
        <v>178 Barquette(s) de 7 tranches + 1 contenant de 4.00 tranches</v>
      </c>
      <c r="V102" s="1132"/>
      <c r="W102" s="1141"/>
      <c r="X102" s="1142"/>
      <c r="Y102" s="1142"/>
      <c r="Z102" s="1142"/>
      <c r="AA102" s="1142"/>
      <c r="AB102" s="1143">
        <v>7</v>
      </c>
      <c r="AC102" s="1135" t="str">
        <f>R102</f>
        <v>tranches</v>
      </c>
      <c r="AD102" s="1144"/>
      <c r="AE102" s="1056"/>
      <c r="AF102" s="1056"/>
      <c r="AG102" s="1056"/>
      <c r="AH102" s="1056"/>
      <c r="AI102" s="1056"/>
      <c r="AJ102" s="1056"/>
      <c r="AK102" s="1056"/>
      <c r="AL102" s="1057">
        <v>1</v>
      </c>
    </row>
    <row r="103" spans="1:38" s="464" customFormat="1" ht="30" customHeight="1" x14ac:dyDescent="0.35">
      <c r="A103" s="1053"/>
      <c r="B103" s="1084"/>
      <c r="C103" s="1085"/>
      <c r="D103" s="1086"/>
      <c r="E103" s="1086"/>
      <c r="F103" s="1086"/>
      <c r="G103" s="1086"/>
      <c r="H103" s="1086"/>
      <c r="I103" s="1086"/>
      <c r="J103" s="1086"/>
      <c r="K103" s="1086"/>
      <c r="L103" s="1086"/>
      <c r="M103" s="1086"/>
      <c r="N103" s="1055"/>
      <c r="O103" s="1055"/>
      <c r="P103" s="2865"/>
      <c r="Q103" s="1145">
        <v>130</v>
      </c>
      <c r="R103" s="1146" t="s">
        <v>238</v>
      </c>
      <c r="S103" s="1147"/>
      <c r="T103" s="1148">
        <f>(Q103*P102)/1000</f>
        <v>162.5</v>
      </c>
      <c r="U103" s="21" t="str">
        <f>INT(T103/AB103) &amp; " " &amp; U101 &amp; " de " &amp; AB103 &amp; " kg" &amp; IF(MOD(T103,AB103)=0, "", IF(MOD(T103,AB103)=AB103, "", " + 1 contenant de " &amp; TEXT(MOD(T103,AB103), "0.00") &amp; " kg"))</f>
        <v>125 Barquette(s) de 1.3 kg + 1 contenant de 1.30 kg</v>
      </c>
      <c r="V103" s="1149"/>
      <c r="W103" s="1135"/>
      <c r="X103" s="1132"/>
      <c r="Y103" s="1132"/>
      <c r="Z103" s="1132"/>
      <c r="AA103" s="1132"/>
      <c r="AB103" s="1150">
        <v>1.3</v>
      </c>
      <c r="AC103" s="1136"/>
      <c r="AD103" s="1137"/>
      <c r="AE103" s="1056"/>
      <c r="AF103" s="1056"/>
      <c r="AG103" s="1056"/>
      <c r="AH103" s="1056"/>
      <c r="AI103" s="1056"/>
      <c r="AJ103" s="1056"/>
      <c r="AK103" s="1056"/>
      <c r="AL103" s="1057">
        <v>1</v>
      </c>
    </row>
    <row r="104" spans="1:38" s="464" customFormat="1" ht="30" customHeight="1" x14ac:dyDescent="0.35">
      <c r="A104" s="1053"/>
      <c r="B104" s="1084"/>
      <c r="C104" s="1085"/>
      <c r="D104" s="1086"/>
      <c r="E104" s="1086"/>
      <c r="F104" s="1086"/>
      <c r="G104" s="1086"/>
      <c r="H104" s="1086"/>
      <c r="I104" s="1086"/>
      <c r="J104" s="1086"/>
      <c r="K104" s="1086"/>
      <c r="L104" s="1086"/>
      <c r="M104" s="1086"/>
      <c r="N104" s="1055"/>
      <c r="O104" s="1055"/>
      <c r="P104" s="1151" t="s">
        <v>741</v>
      </c>
      <c r="Q104" s="1152"/>
      <c r="R104" s="1152"/>
      <c r="S104" s="1152"/>
      <c r="T104" s="1152"/>
      <c r="U104" s="1152"/>
      <c r="V104" s="1152"/>
      <c r="W104" s="1152"/>
      <c r="X104" s="1152"/>
      <c r="Y104" s="1152"/>
      <c r="Z104" s="1152"/>
      <c r="AA104" s="1152"/>
      <c r="AB104" s="1153"/>
      <c r="AC104" s="1154"/>
      <c r="AD104" s="1155"/>
      <c r="AE104" s="1056"/>
      <c r="AF104" s="1056"/>
      <c r="AG104" s="1056"/>
      <c r="AH104" s="1056"/>
      <c r="AI104" s="1056"/>
      <c r="AJ104" s="1056"/>
      <c r="AK104" s="1056"/>
      <c r="AL104" s="1057">
        <v>1</v>
      </c>
    </row>
    <row r="105" spans="1:38" s="464" customFormat="1" ht="30" customHeight="1" x14ac:dyDescent="0.35">
      <c r="A105" s="1053"/>
      <c r="B105" s="1084"/>
      <c r="C105" s="1085"/>
      <c r="D105" s="1086"/>
      <c r="E105" s="1086"/>
      <c r="F105" s="1086"/>
      <c r="G105" s="1086"/>
      <c r="H105" s="1086"/>
      <c r="I105" s="1086"/>
      <c r="J105" s="1086"/>
      <c r="K105" s="1086"/>
      <c r="L105" s="1086"/>
      <c r="M105" s="1086"/>
      <c r="N105" s="1055"/>
      <c r="O105" s="1055"/>
      <c r="P105" s="1156"/>
      <c r="Q105" s="1157"/>
      <c r="R105" s="1158"/>
      <c r="S105" s="1158"/>
      <c r="T105" s="1159"/>
      <c r="U105" s="1160"/>
      <c r="V105" s="1161"/>
      <c r="W105" s="1162"/>
      <c r="X105" s="1163"/>
      <c r="Y105" s="1163"/>
      <c r="Z105" s="1163"/>
      <c r="AA105" s="1163"/>
      <c r="AB105" s="1164"/>
      <c r="AC105" s="1165"/>
      <c r="AD105" s="1166"/>
      <c r="AE105" s="1056"/>
      <c r="AF105" s="1056"/>
      <c r="AG105" s="1056"/>
      <c r="AH105" s="1056"/>
      <c r="AI105" s="1056"/>
      <c r="AJ105" s="1056"/>
      <c r="AK105" s="1056"/>
      <c r="AL105" s="1057">
        <v>1</v>
      </c>
    </row>
    <row r="106" spans="1:38" s="464" customFormat="1" ht="30" customHeight="1" x14ac:dyDescent="0.35">
      <c r="A106" s="1053"/>
      <c r="B106" s="1084"/>
      <c r="C106" s="1085"/>
      <c r="D106" s="1086"/>
      <c r="E106" s="1086"/>
      <c r="F106" s="1086"/>
      <c r="G106" s="1086"/>
      <c r="H106" s="1086"/>
      <c r="I106" s="1086"/>
      <c r="J106" s="1086"/>
      <c r="K106" s="1086"/>
      <c r="L106" s="1086"/>
      <c r="M106" s="1086"/>
      <c r="N106" s="1055"/>
      <c r="O106" s="1055"/>
      <c r="P106" s="1055"/>
      <c r="Q106" s="1055"/>
      <c r="R106" s="1055"/>
      <c r="S106" s="1055"/>
      <c r="T106" s="1055"/>
      <c r="U106" s="1055"/>
      <c r="V106" s="1055"/>
      <c r="W106" s="1055"/>
      <c r="X106" s="1055"/>
      <c r="Y106" s="1065"/>
      <c r="Z106" s="1055"/>
      <c r="AA106" s="1055"/>
      <c r="AB106" s="1055"/>
      <c r="AC106" s="1055"/>
      <c r="AD106" s="1056"/>
      <c r="AE106" s="1056"/>
      <c r="AF106" s="1056"/>
      <c r="AG106" s="1056"/>
      <c r="AH106" s="1056"/>
      <c r="AI106" s="1056"/>
      <c r="AJ106" s="1056"/>
      <c r="AK106" s="1056"/>
      <c r="AL106" s="1057">
        <v>1</v>
      </c>
    </row>
    <row r="107" spans="1:38" s="464" customFormat="1" ht="30" customHeight="1" x14ac:dyDescent="0.35">
      <c r="A107" s="1053"/>
      <c r="B107" s="1167" t="s">
        <v>742</v>
      </c>
      <c r="C107" s="1085"/>
      <c r="D107" s="1086"/>
      <c r="E107" s="1086"/>
      <c r="F107" s="1086"/>
      <c r="G107" s="1086"/>
      <c r="H107" s="1086"/>
      <c r="I107" s="1086"/>
      <c r="J107" s="1086"/>
      <c r="K107" s="1086"/>
      <c r="L107" s="1086"/>
      <c r="M107" s="1086"/>
      <c r="N107" s="1086"/>
      <c r="O107" s="1086"/>
      <c r="P107" s="1082"/>
      <c r="Q107" s="1082"/>
      <c r="R107" s="1082"/>
      <c r="S107" s="1168" t="s">
        <v>743</v>
      </c>
      <c r="T107" s="1082"/>
      <c r="U107" s="1082"/>
      <c r="V107" s="1082"/>
      <c r="W107" s="1055"/>
      <c r="X107" s="1055"/>
      <c r="Y107" s="1065"/>
      <c r="Z107" s="1055"/>
      <c r="AA107" s="1055"/>
      <c r="AB107" s="1055"/>
      <c r="AC107" s="1055"/>
      <c r="AD107" s="1056"/>
      <c r="AE107" s="1056"/>
      <c r="AF107" s="1056"/>
      <c r="AG107" s="1056"/>
      <c r="AH107" s="1056"/>
      <c r="AI107" s="1056"/>
      <c r="AJ107" s="1056"/>
      <c r="AK107" s="1056"/>
      <c r="AL107" s="1057">
        <v>1</v>
      </c>
    </row>
    <row r="108" spans="1:38" s="464" customFormat="1" ht="30" customHeight="1" x14ac:dyDescent="0.35">
      <c r="A108" s="1053"/>
      <c r="B108" s="1169" t="s">
        <v>744</v>
      </c>
      <c r="C108" s="1055"/>
      <c r="D108" s="1055"/>
      <c r="E108" s="1055"/>
      <c r="F108" s="1055"/>
      <c r="G108" s="1055"/>
      <c r="H108" s="1055"/>
      <c r="I108" s="1055"/>
      <c r="J108" s="1055"/>
      <c r="K108" s="1086"/>
      <c r="L108" s="1086"/>
      <c r="M108" s="1170" t="s">
        <v>745</v>
      </c>
      <c r="N108" s="500"/>
      <c r="O108" s="499"/>
      <c r="P108" s="1082"/>
      <c r="Q108" s="1082"/>
      <c r="R108" s="1082"/>
      <c r="S108" s="1082"/>
      <c r="T108" s="1171" t="s">
        <v>746</v>
      </c>
      <c r="U108" s="1066" t="s">
        <v>747</v>
      </c>
      <c r="V108" s="1082"/>
      <c r="W108" s="1055"/>
      <c r="X108" s="1082"/>
      <c r="Y108" s="1082"/>
      <c r="Z108" s="1082"/>
      <c r="AA108" s="1082"/>
      <c r="AB108" s="1082"/>
      <c r="AC108" s="1082"/>
      <c r="AD108" s="1082"/>
      <c r="AE108" s="1082"/>
      <c r="AF108" s="1082"/>
      <c r="AG108" s="1082"/>
      <c r="AH108" s="1082"/>
      <c r="AI108" s="1082"/>
      <c r="AJ108" s="1082"/>
      <c r="AK108" s="1082"/>
      <c r="AL108" s="1057">
        <v>1</v>
      </c>
    </row>
    <row r="109" spans="1:38" s="464" customFormat="1" ht="30" customHeight="1" x14ac:dyDescent="0.35">
      <c r="A109" s="1053"/>
      <c r="B109" s="1169" t="s">
        <v>748</v>
      </c>
      <c r="C109" s="1055"/>
      <c r="D109" s="1055"/>
      <c r="E109" s="1055"/>
      <c r="F109" s="1055"/>
      <c r="G109" s="1055"/>
      <c r="H109" s="1055"/>
      <c r="I109" s="1055"/>
      <c r="J109" s="1055"/>
      <c r="K109" s="1086"/>
      <c r="L109" s="1086"/>
      <c r="M109" s="2867" t="s">
        <v>292</v>
      </c>
      <c r="N109" s="1172" t="s">
        <v>291</v>
      </c>
      <c r="O109" s="1173"/>
      <c r="P109" s="1082"/>
      <c r="Q109" s="1082"/>
      <c r="R109" s="1082"/>
      <c r="S109" s="1082"/>
      <c r="T109" s="1082"/>
      <c r="U109" s="1082"/>
      <c r="V109" s="1082"/>
      <c r="W109" s="1055"/>
      <c r="X109" s="1082"/>
      <c r="Y109" s="1082"/>
      <c r="Z109" s="1082"/>
      <c r="AA109" s="1082"/>
      <c r="AB109" s="1082"/>
      <c r="AC109" s="1082"/>
      <c r="AD109" s="1082"/>
      <c r="AE109" s="1082"/>
      <c r="AF109" s="1082"/>
      <c r="AG109" s="1082"/>
      <c r="AH109" s="1082"/>
      <c r="AI109" s="1082"/>
      <c r="AJ109" s="1082"/>
      <c r="AK109" s="1082"/>
      <c r="AL109" s="1057">
        <v>1</v>
      </c>
    </row>
    <row r="110" spans="1:38" s="464" customFormat="1" ht="30" customHeight="1" x14ac:dyDescent="0.35">
      <c r="A110" s="1053"/>
      <c r="B110" s="1174" t="s">
        <v>749</v>
      </c>
      <c r="C110" s="1055"/>
      <c r="D110" s="1174" t="s">
        <v>7</v>
      </c>
      <c r="E110" s="1055"/>
      <c r="F110" s="1055"/>
      <c r="G110" s="1055"/>
      <c r="H110" s="1055"/>
      <c r="I110" s="1055"/>
      <c r="J110" s="1055"/>
      <c r="K110" s="1086"/>
      <c r="L110" s="1086"/>
      <c r="M110" s="2867"/>
      <c r="N110" s="1172" t="s">
        <v>290</v>
      </c>
      <c r="O110" s="1173"/>
      <c r="P110" s="1082"/>
      <c r="Q110" s="1082"/>
      <c r="R110" s="1082"/>
      <c r="S110" s="1055"/>
      <c r="T110" s="1171" t="s">
        <v>746</v>
      </c>
      <c r="U110" s="1066" t="s">
        <v>750</v>
      </c>
      <c r="V110" s="1055"/>
      <c r="W110" s="1055"/>
      <c r="X110" s="1082"/>
      <c r="Y110" s="1082"/>
      <c r="Z110" s="1082"/>
      <c r="AA110" s="1082"/>
      <c r="AB110" s="1082"/>
      <c r="AC110" s="1082"/>
      <c r="AD110" s="1082"/>
      <c r="AE110" s="1082"/>
      <c r="AF110" s="1082"/>
      <c r="AG110" s="1082"/>
      <c r="AH110" s="1082"/>
      <c r="AI110" s="1082"/>
      <c r="AJ110" s="1082"/>
      <c r="AK110" s="1082"/>
      <c r="AL110" s="1057">
        <v>1</v>
      </c>
    </row>
    <row r="111" spans="1:38" s="464" customFormat="1" ht="30" customHeight="1" x14ac:dyDescent="0.35">
      <c r="A111" s="1053"/>
      <c r="B111" s="1169" t="s">
        <v>751</v>
      </c>
      <c r="C111" s="1055"/>
      <c r="D111" s="1055"/>
      <c r="E111" s="1055"/>
      <c r="F111" s="1055"/>
      <c r="G111" s="1055"/>
      <c r="H111" s="1055"/>
      <c r="I111" s="1055"/>
      <c r="J111" s="1055"/>
      <c r="K111" s="1086"/>
      <c r="L111" s="1086"/>
      <c r="M111" s="2867"/>
      <c r="N111" s="1172" t="s">
        <v>289</v>
      </c>
      <c r="O111" s="1173"/>
      <c r="P111" s="1082"/>
      <c r="Q111" s="1082"/>
      <c r="R111" s="1082"/>
      <c r="S111" s="1055"/>
      <c r="T111" s="1168" t="s">
        <v>752</v>
      </c>
      <c r="U111" s="1055"/>
      <c r="V111" s="1055"/>
      <c r="W111" s="1055"/>
      <c r="X111" s="1082"/>
      <c r="Y111" s="1082"/>
      <c r="Z111" s="1082"/>
      <c r="AA111" s="1082"/>
      <c r="AB111" s="1082"/>
      <c r="AC111" s="1082"/>
      <c r="AD111" s="1082"/>
      <c r="AE111" s="1082"/>
      <c r="AF111" s="1082"/>
      <c r="AG111" s="1082"/>
      <c r="AH111" s="1082"/>
      <c r="AI111" s="1082"/>
      <c r="AJ111" s="1082"/>
      <c r="AK111" s="1082"/>
      <c r="AL111" s="1057">
        <v>1</v>
      </c>
    </row>
    <row r="112" spans="1:38" s="464" customFormat="1" ht="30" customHeight="1" x14ac:dyDescent="0.35">
      <c r="A112" s="1053"/>
      <c r="B112" s="1169" t="s">
        <v>753</v>
      </c>
      <c r="C112" s="1055"/>
      <c r="D112" s="1055"/>
      <c r="E112" s="1055"/>
      <c r="F112" s="1055"/>
      <c r="G112" s="1055"/>
      <c r="H112" s="1055"/>
      <c r="I112" s="1055"/>
      <c r="J112" s="1055"/>
      <c r="K112" s="1086"/>
      <c r="L112" s="1086"/>
      <c r="M112" s="2867"/>
      <c r="N112" s="1172" t="s">
        <v>288</v>
      </c>
      <c r="O112" s="1173"/>
      <c r="P112" s="1082"/>
      <c r="Q112" s="1082"/>
      <c r="R112" s="1082"/>
      <c r="S112" s="1055"/>
      <c r="T112" s="1171" t="s">
        <v>746</v>
      </c>
      <c r="U112" s="1066" t="s">
        <v>754</v>
      </c>
      <c r="V112" s="1055"/>
      <c r="W112" s="1055"/>
      <c r="X112" s="1082"/>
      <c r="Y112" s="1082"/>
      <c r="Z112" s="1082"/>
      <c r="AA112" s="1082"/>
      <c r="AB112" s="1082"/>
      <c r="AC112" s="1082"/>
      <c r="AD112" s="1082"/>
      <c r="AE112" s="1082"/>
      <c r="AF112" s="1082"/>
      <c r="AG112" s="1082"/>
      <c r="AH112" s="1082"/>
      <c r="AI112" s="1082"/>
      <c r="AJ112" s="1082"/>
      <c r="AK112" s="1082"/>
      <c r="AL112" s="1057">
        <v>1</v>
      </c>
    </row>
    <row r="113" spans="1:40" s="464" customFormat="1" ht="30" customHeight="1" x14ac:dyDescent="0.35">
      <c r="A113" s="1053"/>
      <c r="B113" s="1169" t="s">
        <v>755</v>
      </c>
      <c r="C113" s="1055"/>
      <c r="D113" s="1055"/>
      <c r="E113" s="1055"/>
      <c r="F113" s="1055"/>
      <c r="G113" s="1055"/>
      <c r="H113" s="1055"/>
      <c r="I113" s="1055"/>
      <c r="J113" s="1055"/>
      <c r="K113" s="1086"/>
      <c r="L113" s="1086"/>
      <c r="M113" s="2867"/>
      <c r="N113" s="1172" t="s">
        <v>287</v>
      </c>
      <c r="O113" s="1173"/>
      <c r="P113" s="1082"/>
      <c r="Q113" s="1082"/>
      <c r="R113" s="1082"/>
      <c r="S113" s="1055"/>
      <c r="T113" s="1055"/>
      <c r="U113" s="1175" t="s">
        <v>756</v>
      </c>
      <c r="V113" s="1055"/>
      <c r="W113" s="1175" t="s">
        <v>757</v>
      </c>
      <c r="X113" s="1082"/>
      <c r="Y113" s="1082"/>
      <c r="Z113" s="1082"/>
      <c r="AA113" s="1082"/>
      <c r="AB113" s="1082"/>
      <c r="AC113" s="1082"/>
      <c r="AD113" s="1082"/>
      <c r="AE113" s="1082"/>
      <c r="AF113" s="1082"/>
      <c r="AG113" s="1082"/>
      <c r="AH113" s="1082"/>
      <c r="AI113" s="1082"/>
      <c r="AJ113" s="1082"/>
      <c r="AK113" s="1082"/>
      <c r="AL113" s="1057">
        <v>1</v>
      </c>
    </row>
    <row r="114" spans="1:40" s="464" customFormat="1" ht="30" customHeight="1" x14ac:dyDescent="0.35">
      <c r="A114" s="1053"/>
      <c r="B114" s="1055"/>
      <c r="C114" s="1055"/>
      <c r="D114" s="1055"/>
      <c r="E114" s="1055"/>
      <c r="F114" s="1055"/>
      <c r="G114" s="1055"/>
      <c r="H114" s="1055"/>
      <c r="I114" s="1055"/>
      <c r="J114" s="1055"/>
      <c r="K114" s="1086"/>
      <c r="L114" s="1086"/>
      <c r="M114" s="2868"/>
      <c r="N114" s="1176" t="s">
        <v>286</v>
      </c>
      <c r="O114" s="1177"/>
      <c r="P114" s="1082"/>
      <c r="Q114" s="1082"/>
      <c r="R114" s="1082"/>
      <c r="S114" s="1055"/>
      <c r="T114" s="1055"/>
      <c r="U114" s="1175" t="s">
        <v>758</v>
      </c>
      <c r="V114" s="1055"/>
      <c r="W114" s="1175" t="s">
        <v>759</v>
      </c>
      <c r="X114" s="1082"/>
      <c r="Y114" s="1082"/>
      <c r="Z114" s="1082"/>
      <c r="AA114" s="1082"/>
      <c r="AB114" s="1082"/>
      <c r="AC114" s="1082"/>
      <c r="AD114" s="1082"/>
      <c r="AE114" s="1082"/>
      <c r="AF114" s="1082"/>
      <c r="AG114" s="1082"/>
      <c r="AH114" s="1082"/>
      <c r="AI114" s="1082"/>
      <c r="AJ114" s="1082"/>
      <c r="AK114" s="1082"/>
      <c r="AL114" s="1057">
        <v>1</v>
      </c>
    </row>
    <row r="115" spans="1:40" s="464" customFormat="1" ht="30" customHeight="1" x14ac:dyDescent="0.35">
      <c r="A115" s="1053"/>
      <c r="B115" s="1084"/>
      <c r="C115" s="1085"/>
      <c r="D115" s="1086"/>
      <c r="E115" s="1086"/>
      <c r="F115" s="1086"/>
      <c r="G115" s="1086"/>
      <c r="H115" s="1086"/>
      <c r="I115" s="1086"/>
      <c r="J115" s="1086"/>
      <c r="K115" s="1086"/>
      <c r="L115" s="1086"/>
      <c r="M115" s="1086"/>
      <c r="N115" s="1086"/>
      <c r="O115" s="1086"/>
      <c r="P115" s="1082"/>
      <c r="Q115" s="1082"/>
      <c r="R115" s="1082"/>
      <c r="S115" s="1082"/>
      <c r="T115" s="1082"/>
      <c r="U115" s="1082"/>
      <c r="V115" s="1082"/>
      <c r="W115" s="1082"/>
      <c r="X115" s="1082"/>
      <c r="Y115" s="1082"/>
      <c r="Z115" s="1082"/>
      <c r="AA115" s="1082"/>
      <c r="AB115" s="1082"/>
      <c r="AC115" s="1082"/>
      <c r="AD115" s="1082"/>
      <c r="AE115" s="1082"/>
      <c r="AF115" s="1082"/>
      <c r="AG115" s="1082"/>
      <c r="AH115" s="1082"/>
      <c r="AI115" s="1082"/>
      <c r="AJ115" s="1082"/>
      <c r="AK115" s="1082"/>
      <c r="AL115" s="1057">
        <v>1</v>
      </c>
    </row>
    <row r="116" spans="1:40" s="464" customFormat="1" ht="30" customHeight="1" x14ac:dyDescent="0.25">
      <c r="A116" s="1053"/>
      <c r="B116" s="1178"/>
      <c r="C116" s="1179" t="s">
        <v>760</v>
      </c>
      <c r="D116" s="1179"/>
      <c r="E116" s="1179"/>
      <c r="F116" s="1180"/>
      <c r="G116" s="1180"/>
      <c r="H116" s="1180"/>
      <c r="I116" s="1180"/>
      <c r="J116" s="1180"/>
      <c r="K116" s="1180"/>
      <c r="L116" s="1180"/>
      <c r="M116" s="1180"/>
      <c r="N116" s="1178"/>
      <c r="O116" s="1178"/>
      <c r="P116" s="1178"/>
      <c r="Q116" s="1082"/>
      <c r="R116" s="1082"/>
      <c r="S116" s="1082"/>
      <c r="T116" s="1082"/>
      <c r="U116" s="1082"/>
      <c r="V116" s="1082"/>
      <c r="W116" s="1082"/>
      <c r="X116" s="1082"/>
      <c r="Y116" s="1082"/>
      <c r="Z116" s="1082"/>
      <c r="AA116" s="1082"/>
      <c r="AB116" s="1082"/>
      <c r="AC116" s="1082"/>
      <c r="AD116" s="1082"/>
      <c r="AE116" s="1082"/>
      <c r="AF116" s="1082"/>
      <c r="AG116" s="1082"/>
      <c r="AH116" s="1082"/>
      <c r="AI116" s="1056"/>
      <c r="AJ116" s="1056"/>
      <c r="AK116" s="1056"/>
      <c r="AL116" s="1057">
        <v>1</v>
      </c>
    </row>
    <row r="117" spans="1:40" s="464" customFormat="1" ht="30" customHeight="1" x14ac:dyDescent="0.25">
      <c r="A117" s="1053"/>
      <c r="B117" s="1181" t="s">
        <v>761</v>
      </c>
      <c r="C117" s="1182"/>
      <c r="D117" s="1180"/>
      <c r="E117" s="1180"/>
      <c r="F117" s="1180"/>
      <c r="G117" s="1180"/>
      <c r="H117" s="1180"/>
      <c r="I117" s="1180"/>
      <c r="J117" s="1180"/>
      <c r="K117" s="1180"/>
      <c r="L117" s="1180"/>
      <c r="M117" s="1180"/>
      <c r="N117" s="1178"/>
      <c r="O117" s="1178"/>
      <c r="P117" s="1178"/>
      <c r="Q117" s="1082"/>
      <c r="R117" s="1082"/>
      <c r="S117" s="1082"/>
      <c r="T117" s="1082"/>
      <c r="U117" s="1082"/>
      <c r="V117" s="1082"/>
      <c r="W117" s="1082"/>
      <c r="X117" s="1082"/>
      <c r="Y117" s="1082"/>
      <c r="Z117" s="1082"/>
      <c r="AA117" s="1082"/>
      <c r="AB117" s="1082"/>
      <c r="AC117" s="1082"/>
      <c r="AD117" s="1082"/>
      <c r="AE117" s="1082"/>
      <c r="AF117" s="1082"/>
      <c r="AG117" s="1082"/>
      <c r="AH117" s="1082"/>
      <c r="AI117" s="1056"/>
      <c r="AJ117" s="1056"/>
      <c r="AK117" s="1056"/>
      <c r="AL117" s="1057">
        <v>1</v>
      </c>
    </row>
    <row r="118" spans="1:40" s="464" customFormat="1" ht="30" customHeight="1" x14ac:dyDescent="0.25">
      <c r="A118" s="1053"/>
      <c r="B118" s="1181"/>
      <c r="C118" s="1183" t="s">
        <v>762</v>
      </c>
      <c r="D118" s="1183"/>
      <c r="E118" s="1183"/>
      <c r="F118" s="1183"/>
      <c r="G118" s="1183"/>
      <c r="H118" s="1183"/>
      <c r="I118" s="1183"/>
      <c r="J118" s="1183"/>
      <c r="K118" s="1183"/>
      <c r="L118" s="1183"/>
      <c r="M118" s="1183"/>
      <c r="N118" s="1183"/>
      <c r="O118" s="1183"/>
      <c r="P118" s="1183"/>
      <c r="Q118" s="1082"/>
      <c r="R118" s="1082"/>
      <c r="S118" s="1082"/>
      <c r="T118" s="1082"/>
      <c r="U118" s="1082"/>
      <c r="V118" s="1082"/>
      <c r="W118" s="1082"/>
      <c r="X118" s="1082"/>
      <c r="Y118" s="1082"/>
      <c r="Z118" s="1082"/>
      <c r="AA118" s="1082"/>
      <c r="AB118" s="1082"/>
      <c r="AC118" s="1082"/>
      <c r="AD118" s="1082"/>
      <c r="AE118" s="1082"/>
      <c r="AF118" s="1082"/>
      <c r="AG118" s="1082"/>
      <c r="AH118" s="1082"/>
      <c r="AI118" s="1056"/>
      <c r="AJ118" s="1056"/>
      <c r="AK118" s="1056"/>
      <c r="AL118" s="1057">
        <v>1</v>
      </c>
    </row>
    <row r="119" spans="1:40" s="464" customFormat="1" ht="30" customHeight="1" x14ac:dyDescent="0.25">
      <c r="A119" s="1053"/>
      <c r="B119" s="1181"/>
      <c r="C119" s="1182"/>
      <c r="D119" s="1182"/>
      <c r="E119" s="1182"/>
      <c r="F119" s="1182"/>
      <c r="G119" s="1182"/>
      <c r="H119" s="1182"/>
      <c r="I119" s="1182"/>
      <c r="J119" s="1182"/>
      <c r="K119" s="1182"/>
      <c r="L119" s="1182"/>
      <c r="M119" s="1182"/>
      <c r="N119" s="1182"/>
      <c r="O119" s="1182"/>
      <c r="P119" s="1182"/>
      <c r="Q119" s="1082"/>
      <c r="R119" s="1082"/>
      <c r="S119" s="1082"/>
      <c r="T119" s="1082"/>
      <c r="U119" s="1082"/>
      <c r="V119" s="1082"/>
      <c r="W119" s="1082"/>
      <c r="X119" s="1082"/>
      <c r="Y119" s="1082"/>
      <c r="Z119" s="1082"/>
      <c r="AA119" s="1082"/>
      <c r="AB119" s="1082"/>
      <c r="AC119" s="1082"/>
      <c r="AD119" s="1082"/>
      <c r="AE119" s="1082"/>
      <c r="AF119" s="1082"/>
      <c r="AG119" s="1082"/>
      <c r="AH119" s="1082"/>
      <c r="AI119" s="1056"/>
      <c r="AJ119" s="1056"/>
      <c r="AK119" s="1056"/>
      <c r="AL119" s="1057">
        <v>1</v>
      </c>
    </row>
    <row r="120" spans="1:40" s="464" customFormat="1" ht="30" customHeight="1" x14ac:dyDescent="0.35">
      <c r="A120" s="1053"/>
      <c r="B120" s="1084"/>
      <c r="C120" s="1085"/>
      <c r="D120" s="1086"/>
      <c r="E120" s="1086"/>
      <c r="F120" s="1086"/>
      <c r="G120" s="1086"/>
      <c r="H120" s="1086"/>
      <c r="I120" s="1086"/>
      <c r="J120" s="1086"/>
      <c r="K120" s="1086"/>
      <c r="L120" s="1086"/>
      <c r="M120" s="1086"/>
      <c r="N120" s="1086"/>
      <c r="O120" s="1086"/>
      <c r="P120" s="1082"/>
      <c r="Q120" s="1082"/>
      <c r="R120" s="1082"/>
      <c r="S120" s="1082"/>
      <c r="T120" s="1082"/>
      <c r="U120" s="1082"/>
      <c r="V120" s="1082"/>
      <c r="W120" s="1082"/>
      <c r="X120" s="1082"/>
      <c r="Y120" s="1082"/>
      <c r="Z120" s="1082"/>
      <c r="AA120" s="1082"/>
      <c r="AB120" s="1082"/>
      <c r="AC120" s="1082"/>
      <c r="AD120" s="1082"/>
      <c r="AE120" s="1082"/>
      <c r="AF120" s="1082"/>
      <c r="AG120" s="1082"/>
      <c r="AH120" s="1082"/>
      <c r="AI120" s="1056"/>
      <c r="AJ120" s="1056"/>
      <c r="AK120" s="1056"/>
      <c r="AL120" s="1057">
        <v>1</v>
      </c>
    </row>
    <row r="121" spans="1:40" s="1186" customFormat="1" ht="39.950000000000003" customHeight="1" x14ac:dyDescent="0.25">
      <c r="A121" s="1053"/>
      <c r="B121" s="1184"/>
      <c r="C121" s="1185" t="s">
        <v>763</v>
      </c>
      <c r="D121" s="1180"/>
      <c r="E121" s="1185"/>
      <c r="F121" s="1178"/>
      <c r="G121" s="1178"/>
      <c r="H121" s="1180"/>
      <c r="I121" s="1178"/>
      <c r="J121" s="1178"/>
      <c r="K121" s="1178"/>
      <c r="L121" s="1178"/>
      <c r="M121" s="1178"/>
      <c r="N121" s="1178"/>
      <c r="O121" s="1178"/>
      <c r="P121" s="1178"/>
      <c r="Q121" s="1082"/>
      <c r="R121" s="1082"/>
      <c r="S121" s="1082"/>
      <c r="T121" s="1055"/>
      <c r="U121" s="1055"/>
      <c r="V121" s="1055"/>
      <c r="W121" s="1055"/>
      <c r="X121" s="1055"/>
      <c r="Y121" s="1065"/>
      <c r="Z121" s="1055"/>
      <c r="AA121" s="1055"/>
      <c r="AB121" s="1055"/>
      <c r="AC121" s="1055"/>
      <c r="AD121" s="1055"/>
      <c r="AE121" s="1055"/>
      <c r="AF121" s="1055"/>
      <c r="AG121" s="1055"/>
      <c r="AH121" s="1055"/>
      <c r="AI121" s="1056"/>
      <c r="AJ121" s="1056"/>
      <c r="AK121" s="1056"/>
      <c r="AL121" s="1057">
        <v>1</v>
      </c>
      <c r="AM121" s="464"/>
      <c r="AN121" s="464"/>
    </row>
    <row r="122" spans="1:40" s="1186" customFormat="1" ht="39.950000000000003" customHeight="1" x14ac:dyDescent="0.25">
      <c r="A122" s="1053"/>
      <c r="B122" s="1184"/>
      <c r="C122" s="1185" t="s">
        <v>764</v>
      </c>
      <c r="D122" s="1180"/>
      <c r="E122" s="1185"/>
      <c r="F122" s="1180"/>
      <c r="G122" s="1180"/>
      <c r="H122" s="1180"/>
      <c r="I122" s="1178"/>
      <c r="J122" s="1178"/>
      <c r="K122" s="1178"/>
      <c r="L122" s="1178"/>
      <c r="M122" s="1178"/>
      <c r="N122" s="1178"/>
      <c r="O122" s="1178"/>
      <c r="P122" s="1178"/>
      <c r="Q122" s="1082"/>
      <c r="R122" s="1082"/>
      <c r="S122" s="1082"/>
      <c r="T122" s="1055"/>
      <c r="U122" s="1055"/>
      <c r="V122" s="1055"/>
      <c r="W122" s="1055"/>
      <c r="X122" s="1055"/>
      <c r="Y122" s="1065"/>
      <c r="Z122" s="1055"/>
      <c r="AA122" s="1055"/>
      <c r="AB122" s="1055"/>
      <c r="AC122" s="1055"/>
      <c r="AD122" s="1055"/>
      <c r="AE122" s="1055"/>
      <c r="AF122" s="1055"/>
      <c r="AG122" s="1055"/>
      <c r="AH122" s="1055"/>
      <c r="AI122" s="1056"/>
      <c r="AJ122" s="1056"/>
      <c r="AK122" s="1056"/>
      <c r="AL122" s="1057">
        <v>1</v>
      </c>
      <c r="AM122" s="464"/>
      <c r="AN122" s="464"/>
    </row>
    <row r="123" spans="1:40" s="1186" customFormat="1" ht="39.950000000000003" customHeight="1" x14ac:dyDescent="0.25">
      <c r="A123" s="1053"/>
      <c r="B123" s="1180"/>
      <c r="C123" s="1180" t="s">
        <v>765</v>
      </c>
      <c r="D123" s="1180"/>
      <c r="E123" s="1180"/>
      <c r="F123" s="1180"/>
      <c r="G123" s="1180"/>
      <c r="H123" s="1178"/>
      <c r="I123" s="1178"/>
      <c r="J123" s="1178"/>
      <c r="K123" s="1178"/>
      <c r="L123" s="1178"/>
      <c r="M123" s="1178"/>
      <c r="N123" s="1178"/>
      <c r="O123" s="1178"/>
      <c r="P123" s="1178"/>
      <c r="Q123" s="1082"/>
      <c r="R123" s="1082"/>
      <c r="S123" s="1082"/>
      <c r="T123" s="1055"/>
      <c r="U123" s="1055"/>
      <c r="V123" s="1055"/>
      <c r="W123" s="1055"/>
      <c r="X123" s="1055"/>
      <c r="Y123" s="1065"/>
      <c r="Z123" s="1055"/>
      <c r="AA123" s="1055"/>
      <c r="AB123" s="1055"/>
      <c r="AC123" s="1055"/>
      <c r="AD123" s="1055"/>
      <c r="AE123" s="1055"/>
      <c r="AF123" s="1055"/>
      <c r="AG123" s="1055"/>
      <c r="AH123" s="1055"/>
      <c r="AI123" s="1056"/>
      <c r="AJ123" s="1056"/>
      <c r="AK123" s="1056"/>
      <c r="AL123" s="1057">
        <v>1</v>
      </c>
      <c r="AM123" s="464"/>
      <c r="AN123" s="464"/>
    </row>
    <row r="124" spans="1:40" s="1186" customFormat="1" ht="39.950000000000003" customHeight="1" x14ac:dyDescent="0.25">
      <c r="A124" s="1053"/>
      <c r="B124" s="1178"/>
      <c r="C124" s="1178"/>
      <c r="D124" s="1178"/>
      <c r="E124" s="1178"/>
      <c r="F124" s="1178"/>
      <c r="G124" s="1178"/>
      <c r="H124" s="1178"/>
      <c r="I124" s="1178"/>
      <c r="J124" s="1178"/>
      <c r="K124" s="1178"/>
      <c r="L124" s="1178"/>
      <c r="M124" s="1178"/>
      <c r="N124" s="1178"/>
      <c r="O124" s="1178"/>
      <c r="P124" s="1178"/>
      <c r="Q124" s="1082"/>
      <c r="R124" s="1082"/>
      <c r="S124" s="1082"/>
      <c r="T124" s="1055"/>
      <c r="U124" s="1055"/>
      <c r="V124" s="1055"/>
      <c r="W124" s="1055"/>
      <c r="X124" s="1055"/>
      <c r="Y124" s="1065"/>
      <c r="Z124" s="1055"/>
      <c r="AA124" s="1055"/>
      <c r="AB124" s="1055"/>
      <c r="AC124" s="1055"/>
      <c r="AD124" s="1055"/>
      <c r="AE124" s="1055"/>
      <c r="AF124" s="1055"/>
      <c r="AG124" s="1055"/>
      <c r="AH124" s="1055"/>
      <c r="AI124" s="1056"/>
      <c r="AJ124" s="1056"/>
      <c r="AK124" s="1056"/>
      <c r="AL124" s="1057">
        <v>1</v>
      </c>
      <c r="AM124" s="464"/>
      <c r="AN124" s="464"/>
    </row>
    <row r="125" spans="1:40" ht="30" customHeight="1" x14ac:dyDescent="0.25">
      <c r="A125" s="1055"/>
      <c r="B125" s="1055"/>
      <c r="C125" s="1055"/>
      <c r="D125" s="1055"/>
      <c r="E125" s="1055"/>
      <c r="F125" s="1055"/>
      <c r="G125" s="1055"/>
      <c r="H125" s="1055"/>
      <c r="I125" s="1055"/>
      <c r="J125" s="1055"/>
      <c r="K125" s="1055"/>
      <c r="L125" s="1055"/>
      <c r="M125" s="1055"/>
      <c r="N125" s="1055"/>
      <c r="O125" s="1055"/>
      <c r="P125" s="1055"/>
      <c r="Q125" s="1082"/>
      <c r="R125" s="1082"/>
      <c r="S125" s="1082"/>
      <c r="T125" s="1055"/>
      <c r="U125" s="1055"/>
      <c r="V125" s="1055"/>
      <c r="W125" s="1055"/>
      <c r="X125" s="1055"/>
      <c r="Y125" s="1065"/>
      <c r="Z125" s="1055"/>
      <c r="AA125" s="1055"/>
      <c r="AB125" s="1055"/>
      <c r="AC125" s="1055"/>
      <c r="AD125" s="1056"/>
      <c r="AE125" s="1056"/>
      <c r="AF125" s="1056"/>
      <c r="AG125" s="1056"/>
      <c r="AH125" s="1056"/>
      <c r="AI125" s="1056"/>
      <c r="AJ125" s="1056"/>
      <c r="AK125" s="1056"/>
      <c r="AL125" s="1057">
        <v>1</v>
      </c>
    </row>
    <row r="126" spans="1:40" s="1186" customFormat="1" ht="39.950000000000003" customHeight="1" x14ac:dyDescent="0.2">
      <c r="A126" s="1053"/>
      <c r="B126" s="1187"/>
      <c r="C126" s="1084" t="s">
        <v>766</v>
      </c>
      <c r="D126" s="1084"/>
      <c r="E126" s="1055"/>
      <c r="F126" s="1055"/>
      <c r="G126" s="1055"/>
      <c r="H126" s="1055"/>
      <c r="I126" s="1055"/>
      <c r="J126" s="1055"/>
      <c r="K126" s="1055"/>
      <c r="L126" s="1055"/>
      <c r="M126" s="1055"/>
      <c r="N126" s="1055"/>
      <c r="O126" s="1055"/>
      <c r="P126" s="1055"/>
      <c r="Q126" s="1055"/>
      <c r="R126" s="1055"/>
      <c r="S126" s="1055"/>
      <c r="T126" s="1055"/>
      <c r="U126" s="1055"/>
      <c r="V126" s="1055"/>
      <c r="W126" s="1055"/>
      <c r="X126" s="1055"/>
      <c r="Y126" s="1055"/>
      <c r="Z126" s="1055"/>
      <c r="AA126" s="1055"/>
      <c r="AB126" s="1055"/>
      <c r="AC126" s="1055"/>
      <c r="AD126" s="1055"/>
      <c r="AE126" s="1055"/>
      <c r="AF126" s="1055"/>
      <c r="AG126" s="1055"/>
      <c r="AH126" s="1055"/>
      <c r="AI126" s="1056"/>
      <c r="AJ126" s="1056"/>
      <c r="AK126" s="1056"/>
      <c r="AL126" s="1057">
        <v>1</v>
      </c>
      <c r="AM126" s="464"/>
      <c r="AN126" s="464"/>
    </row>
    <row r="127" spans="1:40" s="1186" customFormat="1" ht="39.950000000000003" customHeight="1" x14ac:dyDescent="0.25">
      <c r="A127" s="1053"/>
      <c r="B127" s="1068" t="s">
        <v>767</v>
      </c>
      <c r="C127" s="1062"/>
      <c r="D127" s="1053"/>
      <c r="E127" s="1053"/>
      <c r="F127" s="1053"/>
      <c r="G127" s="1053"/>
      <c r="H127" s="1053"/>
      <c r="I127" s="1188"/>
      <c r="J127" s="1053"/>
      <c r="K127" s="1053"/>
      <c r="L127" s="1053"/>
      <c r="M127" s="1053"/>
      <c r="N127" s="1053"/>
      <c r="O127" s="1188"/>
      <c r="P127" s="1188"/>
      <c r="Q127" s="1188"/>
      <c r="R127" s="1188"/>
      <c r="S127" s="1188"/>
      <c r="T127" s="1055"/>
      <c r="U127" s="1055"/>
      <c r="V127" s="1055"/>
      <c r="W127" s="1055"/>
      <c r="X127" s="1055"/>
      <c r="Y127" s="1055"/>
      <c r="Z127" s="1055"/>
      <c r="AA127" s="1055"/>
      <c r="AB127" s="1055"/>
      <c r="AC127" s="1055"/>
      <c r="AD127" s="1055"/>
      <c r="AE127" s="1055"/>
      <c r="AF127" s="1055"/>
      <c r="AG127" s="1055"/>
      <c r="AH127" s="1055"/>
      <c r="AI127" s="1056"/>
      <c r="AJ127" s="1056"/>
      <c r="AK127" s="1056"/>
      <c r="AL127" s="1057">
        <v>1</v>
      </c>
      <c r="AM127" s="464"/>
      <c r="AN127" s="464"/>
    </row>
    <row r="128" spans="1:40" ht="27" x14ac:dyDescent="0.25">
      <c r="A128" s="1053"/>
      <c r="B128" s="1189"/>
      <c r="C128" s="1053"/>
      <c r="D128" s="1053"/>
      <c r="E128" s="1053"/>
      <c r="F128" s="1053"/>
      <c r="G128" s="1053"/>
      <c r="H128" s="1053"/>
      <c r="I128" s="1188"/>
      <c r="J128" s="1053"/>
      <c r="K128" s="1053"/>
      <c r="L128" s="1053"/>
      <c r="M128" s="1053"/>
      <c r="N128" s="1053"/>
      <c r="O128" s="1188"/>
      <c r="P128" s="1188"/>
      <c r="Q128" s="1188"/>
      <c r="R128" s="1188"/>
      <c r="S128" s="1188"/>
      <c r="T128" s="1055"/>
      <c r="U128" s="1055"/>
      <c r="V128" s="1055"/>
      <c r="W128" s="1055"/>
      <c r="X128" s="1055"/>
      <c r="Y128" s="1055"/>
      <c r="Z128" s="1055"/>
      <c r="AA128" s="1055"/>
      <c r="AB128" s="1055"/>
      <c r="AC128" s="1055"/>
      <c r="AD128" s="1055"/>
      <c r="AE128" s="1055"/>
      <c r="AF128" s="1055"/>
      <c r="AG128" s="1055"/>
      <c r="AH128" s="1055"/>
      <c r="AI128" s="1056"/>
      <c r="AJ128" s="1056"/>
      <c r="AK128" s="1056"/>
      <c r="AL128" s="1057">
        <v>1</v>
      </c>
    </row>
    <row r="129" spans="1:40" customFormat="1" ht="30" customHeight="1" x14ac:dyDescent="0.25">
      <c r="A129" s="1113"/>
      <c r="B129" s="1113"/>
      <c r="C129" s="1113"/>
      <c r="D129" s="1190" t="s">
        <v>768</v>
      </c>
      <c r="E129" s="1190"/>
      <c r="F129" s="1190"/>
      <c r="G129" s="1190"/>
      <c r="H129" s="1190"/>
      <c r="I129" s="1190"/>
      <c r="J129" s="1190"/>
      <c r="K129" s="1190"/>
      <c r="L129" s="1190"/>
      <c r="M129" s="1190"/>
      <c r="N129" s="1190"/>
      <c r="O129" s="1190"/>
      <c r="P129" s="1191"/>
      <c r="Q129" s="1191"/>
      <c r="R129" s="1191"/>
      <c r="S129" s="1191"/>
      <c r="T129" s="1113"/>
      <c r="U129" s="1113"/>
      <c r="V129" s="1113"/>
      <c r="W129" s="1113"/>
      <c r="X129" s="1113"/>
      <c r="Y129" s="1082"/>
      <c r="Z129" s="1082"/>
      <c r="AA129" s="1082"/>
      <c r="AB129" s="1082"/>
      <c r="AC129" s="1082"/>
      <c r="AD129" s="1082"/>
      <c r="AE129" s="1082"/>
      <c r="AF129" s="1082"/>
      <c r="AG129" s="1082"/>
      <c r="AH129" s="1082"/>
      <c r="AI129" s="1082"/>
      <c r="AJ129" s="1056"/>
      <c r="AK129" s="1056"/>
      <c r="AL129" s="1057">
        <v>1</v>
      </c>
      <c r="AM129" s="464"/>
      <c r="AN129" s="464"/>
    </row>
    <row r="130" spans="1:40" customFormat="1" ht="30" customHeight="1" x14ac:dyDescent="0.25">
      <c r="A130" s="1113"/>
      <c r="B130" s="1113"/>
      <c r="C130" s="1113"/>
      <c r="D130" s="1190" t="s">
        <v>769</v>
      </c>
      <c r="E130" s="1190"/>
      <c r="F130" s="1190"/>
      <c r="G130" s="1190"/>
      <c r="H130" s="1190"/>
      <c r="I130" s="1190"/>
      <c r="J130" s="1190"/>
      <c r="K130" s="1190"/>
      <c r="L130" s="1190"/>
      <c r="M130" s="1190"/>
      <c r="N130" s="1190"/>
      <c r="O130" s="1190"/>
      <c r="P130" s="1191"/>
      <c r="Q130" s="1191"/>
      <c r="R130" s="1191"/>
      <c r="S130" s="1191"/>
      <c r="T130" s="1113"/>
      <c r="U130" s="1113"/>
      <c r="V130" s="1113"/>
      <c r="W130" s="1113"/>
      <c r="X130" s="1113"/>
      <c r="Y130" s="1082"/>
      <c r="Z130" s="1082"/>
      <c r="AA130" s="1082"/>
      <c r="AB130" s="1082"/>
      <c r="AC130" s="1082"/>
      <c r="AD130" s="1082"/>
      <c r="AE130" s="1082"/>
      <c r="AF130" s="1082"/>
      <c r="AG130" s="1082"/>
      <c r="AH130" s="1082"/>
      <c r="AI130" s="1082"/>
      <c r="AJ130" s="1056"/>
      <c r="AK130" s="1056"/>
      <c r="AL130" s="1057">
        <v>1</v>
      </c>
      <c r="AM130" s="464"/>
      <c r="AN130" s="464"/>
    </row>
    <row r="131" spans="1:40" customFormat="1" ht="30" customHeight="1" x14ac:dyDescent="0.25">
      <c r="A131" s="1113"/>
      <c r="B131" s="1113"/>
      <c r="C131" s="1113"/>
      <c r="D131" s="1190" t="s">
        <v>770</v>
      </c>
      <c r="E131" s="1190"/>
      <c r="F131" s="1190"/>
      <c r="G131" s="1190"/>
      <c r="H131" s="1190"/>
      <c r="I131" s="1190"/>
      <c r="J131" s="1190"/>
      <c r="K131" s="1190"/>
      <c r="L131" s="1190"/>
      <c r="M131" s="1190"/>
      <c r="N131" s="1190"/>
      <c r="O131" s="1190"/>
      <c r="P131" s="1191"/>
      <c r="Q131" s="1191"/>
      <c r="R131" s="1191"/>
      <c r="S131" s="1191"/>
      <c r="T131" s="1113"/>
      <c r="U131" s="1113"/>
      <c r="V131" s="1113"/>
      <c r="W131" s="1113"/>
      <c r="X131" s="1113"/>
      <c r="Y131" s="1082"/>
      <c r="Z131" s="1082"/>
      <c r="AA131" s="1082"/>
      <c r="AB131" s="1082"/>
      <c r="AC131" s="1082"/>
      <c r="AD131" s="1082"/>
      <c r="AE131" s="1082"/>
      <c r="AF131" s="1082"/>
      <c r="AG131" s="1082"/>
      <c r="AH131" s="1082"/>
      <c r="AI131" s="1082"/>
      <c r="AJ131" s="1056"/>
      <c r="AK131" s="1056"/>
      <c r="AL131" s="1057">
        <v>1</v>
      </c>
      <c r="AM131" s="464"/>
      <c r="AN131" s="464"/>
    </row>
    <row r="132" spans="1:40" customFormat="1" ht="30" customHeight="1" x14ac:dyDescent="0.25">
      <c r="A132" s="1113"/>
      <c r="B132" s="1113"/>
      <c r="C132" s="1113"/>
      <c r="D132" s="1190" t="s">
        <v>771</v>
      </c>
      <c r="E132" s="1190"/>
      <c r="F132" s="1190"/>
      <c r="G132" s="1190"/>
      <c r="H132" s="1190"/>
      <c r="I132" s="1190"/>
      <c r="J132" s="1190"/>
      <c r="K132" s="1190"/>
      <c r="L132" s="1190"/>
      <c r="M132" s="1190"/>
      <c r="N132" s="1190"/>
      <c r="O132" s="1190"/>
      <c r="P132" s="1191"/>
      <c r="Q132" s="1191"/>
      <c r="R132" s="1191"/>
      <c r="S132" s="1191"/>
      <c r="T132" s="1113"/>
      <c r="U132" s="1113"/>
      <c r="V132" s="1113"/>
      <c r="W132" s="1113"/>
      <c r="X132" s="1113"/>
      <c r="Y132" s="1082"/>
      <c r="Z132" s="1082"/>
      <c r="AA132" s="1082"/>
      <c r="AB132" s="1082"/>
      <c r="AC132" s="1082"/>
      <c r="AD132" s="1082"/>
      <c r="AE132" s="1082"/>
      <c r="AF132" s="1082"/>
      <c r="AG132" s="1082"/>
      <c r="AH132" s="1082"/>
      <c r="AI132" s="1082"/>
      <c r="AJ132" s="1056"/>
      <c r="AK132" s="1056"/>
      <c r="AL132" s="1057">
        <v>1</v>
      </c>
      <c r="AM132" s="464"/>
      <c r="AN132" s="464"/>
    </row>
    <row r="133" spans="1:40" customFormat="1" ht="30" customHeight="1" x14ac:dyDescent="0.25">
      <c r="A133" s="1113"/>
      <c r="B133" s="1113"/>
      <c r="C133" s="1113"/>
      <c r="D133" s="1192" t="s">
        <v>772</v>
      </c>
      <c r="E133" s="1190"/>
      <c r="F133" s="1193"/>
      <c r="G133" s="1190"/>
      <c r="H133" s="1190"/>
      <c r="I133" s="1190"/>
      <c r="J133" s="1190"/>
      <c r="K133" s="1193"/>
      <c r="L133" s="1193"/>
      <c r="M133" s="1193"/>
      <c r="N133" s="1193"/>
      <c r="O133" s="1193"/>
      <c r="P133" s="1194" t="s">
        <v>773</v>
      </c>
      <c r="Q133" s="1194"/>
      <c r="R133" s="1194"/>
      <c r="S133" s="1194"/>
      <c r="T133" s="1113"/>
      <c r="U133" s="1113"/>
      <c r="V133" s="1113"/>
      <c r="W133" s="1113"/>
      <c r="X133" s="1113"/>
      <c r="Y133" s="1082"/>
      <c r="Z133" s="1082"/>
      <c r="AA133" s="1082"/>
      <c r="AB133" s="1082"/>
      <c r="AC133" s="1082"/>
      <c r="AD133" s="1082"/>
      <c r="AE133" s="1082"/>
      <c r="AF133" s="1082"/>
      <c r="AG133" s="1082"/>
      <c r="AH133" s="1082"/>
      <c r="AI133" s="1082"/>
      <c r="AJ133" s="1056"/>
      <c r="AK133" s="1056"/>
      <c r="AL133" s="1057">
        <v>1</v>
      </c>
      <c r="AM133" s="464"/>
      <c r="AN133" s="464"/>
    </row>
    <row r="134" spans="1:40" customFormat="1" ht="30" customHeight="1" x14ac:dyDescent="0.25">
      <c r="A134" s="1113"/>
      <c r="B134" s="1113"/>
      <c r="C134" s="1113"/>
      <c r="D134" s="1113"/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3"/>
      <c r="S134" s="1113"/>
      <c r="T134" s="1113"/>
      <c r="U134" s="1113"/>
      <c r="V134" s="1113"/>
      <c r="W134" s="1113"/>
      <c r="X134" s="1113"/>
      <c r="Y134" s="1082"/>
      <c r="Z134" s="1082"/>
      <c r="AA134" s="1082"/>
      <c r="AB134" s="1082"/>
      <c r="AC134" s="1082"/>
      <c r="AD134" s="1082"/>
      <c r="AE134" s="1082"/>
      <c r="AF134" s="1082"/>
      <c r="AG134" s="1082"/>
      <c r="AH134" s="1082"/>
      <c r="AI134" s="1082"/>
      <c r="AJ134" s="1056"/>
      <c r="AK134" s="1056"/>
      <c r="AL134" s="1057">
        <v>1</v>
      </c>
      <c r="AM134" s="464"/>
      <c r="AN134" s="464"/>
    </row>
    <row r="135" spans="1:40" customFormat="1" ht="30" customHeight="1" x14ac:dyDescent="0.3">
      <c r="A135" s="1113"/>
      <c r="B135" s="1113"/>
      <c r="C135" s="1113"/>
      <c r="D135" s="1195" t="s">
        <v>774</v>
      </c>
      <c r="E135" s="1195"/>
      <c r="F135" s="1195"/>
      <c r="G135" s="1195"/>
      <c r="H135" s="1195"/>
      <c r="I135" s="1195"/>
      <c r="J135" s="1195"/>
      <c r="K135" s="1195"/>
      <c r="L135" s="1195"/>
      <c r="M135" s="1195"/>
      <c r="N135" s="1195"/>
      <c r="O135" s="1195"/>
      <c r="P135" s="1191"/>
      <c r="Q135" s="1191"/>
      <c r="R135" s="1191"/>
      <c r="S135" s="1191"/>
      <c r="T135" s="1113"/>
      <c r="U135" s="1113"/>
      <c r="V135" s="1113"/>
      <c r="W135" s="1113"/>
      <c r="X135" s="1196"/>
      <c r="Y135" s="1082"/>
      <c r="Z135" s="1082"/>
      <c r="AA135" s="1082"/>
      <c r="AB135" s="1082"/>
      <c r="AC135" s="1082"/>
      <c r="AD135" s="1082"/>
      <c r="AE135" s="1082"/>
      <c r="AF135" s="1082"/>
      <c r="AG135" s="1082"/>
      <c r="AH135" s="1082"/>
      <c r="AI135" s="1082"/>
      <c r="AJ135" s="1056"/>
      <c r="AK135" s="1056"/>
      <c r="AL135" s="1057">
        <v>1</v>
      </c>
      <c r="AM135" s="464"/>
      <c r="AN135" s="464"/>
    </row>
    <row r="136" spans="1:40" customFormat="1" ht="30" customHeight="1" x14ac:dyDescent="0.3">
      <c r="A136" s="1113"/>
      <c r="B136" s="1113"/>
      <c r="C136" s="1113"/>
      <c r="D136" s="1197" t="s">
        <v>775</v>
      </c>
      <c r="E136" s="1195"/>
      <c r="F136" s="1195"/>
      <c r="G136" s="1195"/>
      <c r="H136" s="1195"/>
      <c r="I136" s="1195"/>
      <c r="J136" s="1195"/>
      <c r="K136" s="1195"/>
      <c r="L136" s="1195"/>
      <c r="M136" s="1195"/>
      <c r="N136" s="1195"/>
      <c r="O136" s="1195"/>
      <c r="P136" s="1193" t="s">
        <v>776</v>
      </c>
      <c r="Q136" s="1193" t="s">
        <v>776</v>
      </c>
      <c r="R136" s="1193" t="s">
        <v>776</v>
      </c>
      <c r="S136" s="1193" t="s">
        <v>776</v>
      </c>
      <c r="T136" s="1113"/>
      <c r="U136" s="1113"/>
      <c r="V136" s="1113"/>
      <c r="W136" s="1113"/>
      <c r="X136" s="1196"/>
      <c r="Y136" s="1082"/>
      <c r="Z136" s="1082"/>
      <c r="AA136" s="1082"/>
      <c r="AB136" s="1082"/>
      <c r="AC136" s="1082"/>
      <c r="AD136" s="1082"/>
      <c r="AE136" s="1082"/>
      <c r="AF136" s="1082"/>
      <c r="AG136" s="1082"/>
      <c r="AH136" s="1082"/>
      <c r="AI136" s="1082"/>
      <c r="AJ136" s="1113"/>
      <c r="AK136" s="1113"/>
      <c r="AL136" s="1057">
        <v>1</v>
      </c>
      <c r="AM136" s="464"/>
      <c r="AN136" s="464"/>
    </row>
    <row r="137" spans="1:40" customFormat="1" ht="30" customHeight="1" x14ac:dyDescent="0.3">
      <c r="A137" s="1113"/>
      <c r="B137" s="1113"/>
      <c r="C137" s="1113"/>
      <c r="D137" s="1195" t="s">
        <v>777</v>
      </c>
      <c r="E137" s="1195"/>
      <c r="F137" s="1195"/>
      <c r="G137" s="1195"/>
      <c r="H137" s="1195"/>
      <c r="I137" s="1195"/>
      <c r="J137" s="1195"/>
      <c r="K137" s="1195"/>
      <c r="L137" s="1195"/>
      <c r="M137" s="1195"/>
      <c r="N137" s="1195"/>
      <c r="O137" s="1195"/>
      <c r="P137" s="1191"/>
      <c r="Q137" s="1191"/>
      <c r="R137" s="1191"/>
      <c r="S137" s="1191"/>
      <c r="T137" s="1113"/>
      <c r="U137" s="1113"/>
      <c r="V137" s="1113"/>
      <c r="W137" s="1113"/>
      <c r="X137" s="1113"/>
      <c r="Y137" s="1082"/>
      <c r="Z137" s="1082"/>
      <c r="AA137" s="1082"/>
      <c r="AB137" s="1082"/>
      <c r="AC137" s="1082"/>
      <c r="AD137" s="1082"/>
      <c r="AE137" s="1082"/>
      <c r="AF137" s="1082"/>
      <c r="AG137" s="1082"/>
      <c r="AH137" s="1082"/>
      <c r="AI137" s="1082"/>
      <c r="AJ137" s="1113"/>
      <c r="AK137" s="1113"/>
      <c r="AL137" s="1057">
        <v>1</v>
      </c>
      <c r="AM137" s="464"/>
      <c r="AN137" s="464"/>
    </row>
    <row r="138" spans="1:40" customFormat="1" ht="30" customHeight="1" x14ac:dyDescent="0.3">
      <c r="A138" s="1113"/>
      <c r="B138" s="1113"/>
      <c r="C138" s="1113"/>
      <c r="D138" s="1198" t="s">
        <v>778</v>
      </c>
      <c r="E138" s="1195"/>
      <c r="F138" s="1195"/>
      <c r="G138" s="1195"/>
      <c r="H138" s="1195"/>
      <c r="I138" s="1195"/>
      <c r="J138" s="1195"/>
      <c r="K138" s="1195"/>
      <c r="L138" s="1195"/>
      <c r="M138" s="1195"/>
      <c r="N138" s="1195"/>
      <c r="O138" s="1195"/>
      <c r="P138" s="1191"/>
      <c r="Q138" s="1191"/>
      <c r="R138" s="1191"/>
      <c r="S138" s="1191"/>
      <c r="T138" s="1113"/>
      <c r="U138" s="1113"/>
      <c r="V138" s="1113"/>
      <c r="W138" s="1113"/>
      <c r="X138" s="1113"/>
      <c r="Y138" s="1082"/>
      <c r="Z138" s="1082"/>
      <c r="AA138" s="1082"/>
      <c r="AB138" s="1082"/>
      <c r="AC138" s="1082"/>
      <c r="AD138" s="1082"/>
      <c r="AE138" s="1082"/>
      <c r="AF138" s="1082"/>
      <c r="AG138" s="1082"/>
      <c r="AH138" s="1082"/>
      <c r="AI138" s="1082"/>
      <c r="AJ138" s="1113"/>
      <c r="AK138" s="1113"/>
      <c r="AL138" s="1057">
        <v>1</v>
      </c>
      <c r="AM138" s="464"/>
      <c r="AN138" s="464"/>
    </row>
    <row r="139" spans="1:40" customFormat="1" ht="30" customHeight="1" x14ac:dyDescent="0.3">
      <c r="A139" s="1113"/>
      <c r="B139" s="1113"/>
      <c r="C139" s="1113"/>
      <c r="D139" s="1199" t="s">
        <v>779</v>
      </c>
      <c r="E139" s="1195"/>
      <c r="F139" s="1195"/>
      <c r="G139" s="1195"/>
      <c r="H139" s="1195"/>
      <c r="I139" s="1195"/>
      <c r="J139" s="1195"/>
      <c r="K139" s="1195"/>
      <c r="L139" s="1195"/>
      <c r="M139" s="1195"/>
      <c r="N139" s="1195"/>
      <c r="O139" s="1195"/>
      <c r="P139" s="1194" t="s">
        <v>780</v>
      </c>
      <c r="Q139" s="1194"/>
      <c r="R139" s="1194"/>
      <c r="S139" s="1194"/>
      <c r="T139" s="1113"/>
      <c r="U139" s="1113"/>
      <c r="V139" s="1113"/>
      <c r="W139" s="1113"/>
      <c r="X139" s="1113"/>
      <c r="Y139" s="1082"/>
      <c r="Z139" s="1082"/>
      <c r="AA139" s="1082"/>
      <c r="AB139" s="1082"/>
      <c r="AC139" s="1082"/>
      <c r="AD139" s="1082"/>
      <c r="AE139" s="1082"/>
      <c r="AF139" s="1082"/>
      <c r="AG139" s="1082"/>
      <c r="AH139" s="1082"/>
      <c r="AI139" s="1082"/>
      <c r="AJ139" s="1113"/>
      <c r="AK139" s="1113"/>
      <c r="AL139" s="1057">
        <v>1</v>
      </c>
      <c r="AM139" s="464"/>
      <c r="AN139" s="464"/>
    </row>
    <row r="140" spans="1:40" customFormat="1" ht="30" customHeight="1" x14ac:dyDescent="0.25">
      <c r="A140" s="1113"/>
      <c r="B140" s="1113"/>
      <c r="C140" s="1113"/>
      <c r="D140" s="1113"/>
      <c r="E140" s="1113"/>
      <c r="F140" s="1113"/>
      <c r="G140" s="1113"/>
      <c r="H140" s="1113"/>
      <c r="I140" s="1113"/>
      <c r="J140" s="1113"/>
      <c r="K140" s="1113"/>
      <c r="L140" s="1113"/>
      <c r="M140" s="1113"/>
      <c r="N140" s="1113"/>
      <c r="O140" s="1113"/>
      <c r="P140" s="1113"/>
      <c r="Q140" s="1113"/>
      <c r="R140" s="1113"/>
      <c r="S140" s="1113"/>
      <c r="T140" s="1113"/>
      <c r="U140" s="1113"/>
      <c r="V140" s="1113"/>
      <c r="W140" s="1113"/>
      <c r="X140" s="1113"/>
      <c r="Y140" s="1082"/>
      <c r="Z140" s="1082"/>
      <c r="AA140" s="1082"/>
      <c r="AB140" s="1082"/>
      <c r="AC140" s="1082"/>
      <c r="AD140" s="1082"/>
      <c r="AE140" s="1082"/>
      <c r="AF140" s="1082"/>
      <c r="AG140" s="1082"/>
      <c r="AH140" s="1082"/>
      <c r="AI140" s="1082"/>
      <c r="AJ140" s="1113"/>
      <c r="AK140" s="1113"/>
      <c r="AL140" s="1057">
        <v>1</v>
      </c>
      <c r="AM140" s="464"/>
      <c r="AN140" s="464"/>
    </row>
    <row r="141" spans="1:40" customFormat="1" ht="30" customHeight="1" x14ac:dyDescent="0.3">
      <c r="A141" s="1113"/>
      <c r="B141" s="1113"/>
      <c r="C141" s="1113"/>
      <c r="D141" s="1197" t="s">
        <v>781</v>
      </c>
      <c r="E141" s="1195"/>
      <c r="F141" s="1195"/>
      <c r="G141" s="1195"/>
      <c r="H141" s="1195"/>
      <c r="I141" s="1195"/>
      <c r="J141" s="1195"/>
      <c r="K141" s="1195"/>
      <c r="L141" s="1195"/>
      <c r="M141" s="1195"/>
      <c r="N141" s="1195"/>
      <c r="O141" s="1195"/>
      <c r="P141" s="1191"/>
      <c r="Q141" s="1191"/>
      <c r="R141" s="1191"/>
      <c r="S141" s="1191"/>
      <c r="T141" s="1113"/>
      <c r="U141" s="1113"/>
      <c r="V141" s="1113"/>
      <c r="W141" s="1113"/>
      <c r="X141" s="1113"/>
      <c r="Y141" s="1082"/>
      <c r="Z141" s="1082"/>
      <c r="AA141" s="1082"/>
      <c r="AB141" s="1082"/>
      <c r="AC141" s="1082"/>
      <c r="AD141" s="1082"/>
      <c r="AE141" s="1082"/>
      <c r="AF141" s="1082"/>
      <c r="AG141" s="1082"/>
      <c r="AH141" s="1082"/>
      <c r="AI141" s="1082"/>
      <c r="AJ141" s="1113"/>
      <c r="AK141" s="1113"/>
      <c r="AL141" s="1057">
        <v>1</v>
      </c>
      <c r="AM141" s="464"/>
      <c r="AN141" s="464"/>
    </row>
    <row r="142" spans="1:40" customFormat="1" ht="30" customHeight="1" x14ac:dyDescent="0.3">
      <c r="A142" s="1113"/>
      <c r="B142" s="1113"/>
      <c r="C142" s="1113"/>
      <c r="D142" s="1195" t="s">
        <v>782</v>
      </c>
      <c r="E142" s="1195"/>
      <c r="F142" s="1195"/>
      <c r="G142" s="1195"/>
      <c r="H142" s="1195"/>
      <c r="I142" s="1195"/>
      <c r="J142" s="1195"/>
      <c r="K142" s="1195"/>
      <c r="L142" s="1195"/>
      <c r="M142" s="1195"/>
      <c r="N142" s="1195"/>
      <c r="O142" s="1195"/>
      <c r="P142" s="1191"/>
      <c r="Q142" s="1191"/>
      <c r="R142" s="1191"/>
      <c r="S142" s="1191"/>
      <c r="T142" s="1113"/>
      <c r="U142" s="1113"/>
      <c r="V142" s="1113"/>
      <c r="W142" s="1113"/>
      <c r="X142" s="1113"/>
      <c r="Y142" s="1082"/>
      <c r="Z142" s="1082"/>
      <c r="AA142" s="1082"/>
      <c r="AB142" s="1082"/>
      <c r="AC142" s="1082"/>
      <c r="AD142" s="1082"/>
      <c r="AE142" s="1082"/>
      <c r="AF142" s="1082"/>
      <c r="AG142" s="1082"/>
      <c r="AH142" s="1082"/>
      <c r="AI142" s="1082"/>
      <c r="AJ142" s="1113"/>
      <c r="AK142" s="1113"/>
      <c r="AL142" s="1057">
        <v>1</v>
      </c>
      <c r="AM142" s="464"/>
      <c r="AN142" s="464"/>
    </row>
    <row r="143" spans="1:40" customFormat="1" ht="30" customHeight="1" x14ac:dyDescent="0.3">
      <c r="A143" s="1113"/>
      <c r="B143" s="1113"/>
      <c r="C143" s="1113"/>
      <c r="D143" s="1195" t="s">
        <v>783</v>
      </c>
      <c r="E143" s="1195"/>
      <c r="F143" s="1195"/>
      <c r="G143" s="1195"/>
      <c r="H143" s="1195"/>
      <c r="I143" s="1195"/>
      <c r="J143" s="1195"/>
      <c r="K143" s="1195"/>
      <c r="L143" s="1195"/>
      <c r="M143" s="1195"/>
      <c r="N143" s="1195"/>
      <c r="O143" s="1195"/>
      <c r="P143" s="1191"/>
      <c r="Q143" s="1191"/>
      <c r="R143" s="1191"/>
      <c r="S143" s="1191"/>
      <c r="T143" s="1113"/>
      <c r="U143" s="1113"/>
      <c r="V143" s="1113"/>
      <c r="W143" s="1113"/>
      <c r="X143" s="1113"/>
      <c r="Y143" s="1082"/>
      <c r="Z143" s="1082"/>
      <c r="AA143" s="1082"/>
      <c r="AB143" s="1082"/>
      <c r="AC143" s="1082"/>
      <c r="AD143" s="1082"/>
      <c r="AE143" s="1082"/>
      <c r="AF143" s="1082"/>
      <c r="AG143" s="1082"/>
      <c r="AH143" s="1082"/>
      <c r="AI143" s="1082"/>
      <c r="AJ143" s="1113"/>
      <c r="AK143" s="1113"/>
      <c r="AL143" s="1057">
        <v>1</v>
      </c>
      <c r="AM143" s="464"/>
      <c r="AN143" s="464"/>
    </row>
    <row r="144" spans="1:40" customFormat="1" ht="30" customHeight="1" x14ac:dyDescent="0.3">
      <c r="A144" s="1113"/>
      <c r="B144" s="1113"/>
      <c r="C144" s="1113"/>
      <c r="D144" s="1195" t="s">
        <v>784</v>
      </c>
      <c r="E144" s="1195"/>
      <c r="F144" s="1195"/>
      <c r="G144" s="1195"/>
      <c r="H144" s="1195"/>
      <c r="I144" s="1195"/>
      <c r="J144" s="1195"/>
      <c r="K144" s="1195"/>
      <c r="L144" s="1195"/>
      <c r="M144" s="1195"/>
      <c r="N144" s="1195"/>
      <c r="O144" s="1195"/>
      <c r="P144" s="1191"/>
      <c r="Q144" s="1191"/>
      <c r="R144" s="1191"/>
      <c r="S144" s="1191"/>
      <c r="T144" s="1113"/>
      <c r="U144" s="1113"/>
      <c r="V144" s="1113"/>
      <c r="W144" s="1113"/>
      <c r="X144" s="1113"/>
      <c r="Y144" s="1082"/>
      <c r="Z144" s="1082"/>
      <c r="AA144" s="1082"/>
      <c r="AB144" s="1082"/>
      <c r="AC144" s="1082"/>
      <c r="AD144" s="1082"/>
      <c r="AE144" s="1082"/>
      <c r="AF144" s="1082"/>
      <c r="AG144" s="1082"/>
      <c r="AH144" s="1082"/>
      <c r="AI144" s="1082"/>
      <c r="AJ144" s="1113"/>
      <c r="AK144" s="1113"/>
      <c r="AL144" s="1057">
        <v>1</v>
      </c>
      <c r="AM144" s="464"/>
      <c r="AN144" s="464"/>
    </row>
    <row r="145" spans="1:40" customFormat="1" ht="30" customHeight="1" x14ac:dyDescent="0.3">
      <c r="A145" s="1113"/>
      <c r="B145" s="1113"/>
      <c r="C145" s="1113"/>
      <c r="D145" s="1195" t="s">
        <v>785</v>
      </c>
      <c r="E145" s="1195"/>
      <c r="F145" s="1195"/>
      <c r="G145" s="1195"/>
      <c r="H145" s="1195"/>
      <c r="I145" s="1195"/>
      <c r="J145" s="1195"/>
      <c r="K145" s="1195"/>
      <c r="L145" s="1195"/>
      <c r="M145" s="1195"/>
      <c r="N145" s="1195"/>
      <c r="O145" s="1195"/>
      <c r="P145" s="1191"/>
      <c r="Q145" s="1191"/>
      <c r="R145" s="1191"/>
      <c r="S145" s="1191"/>
      <c r="T145" s="1113"/>
      <c r="U145" s="1113"/>
      <c r="V145" s="1113"/>
      <c r="W145" s="1113"/>
      <c r="X145" s="1113"/>
      <c r="Y145" s="1082"/>
      <c r="Z145" s="1082"/>
      <c r="AA145" s="1082"/>
      <c r="AB145" s="1082"/>
      <c r="AC145" s="1082"/>
      <c r="AD145" s="1082"/>
      <c r="AE145" s="1082"/>
      <c r="AF145" s="1082"/>
      <c r="AG145" s="1082"/>
      <c r="AH145" s="1082"/>
      <c r="AI145" s="1082"/>
      <c r="AJ145" s="1113"/>
      <c r="AK145" s="1113"/>
      <c r="AL145" s="1057">
        <v>1</v>
      </c>
      <c r="AM145" s="464"/>
      <c r="AN145" s="464"/>
    </row>
    <row r="146" spans="1:40" customFormat="1" ht="30" customHeight="1" x14ac:dyDescent="0.3">
      <c r="A146" s="1113"/>
      <c r="B146" s="1113"/>
      <c r="C146" s="1113"/>
      <c r="D146" s="1195" t="s">
        <v>786</v>
      </c>
      <c r="E146" s="1195"/>
      <c r="F146" s="1195"/>
      <c r="G146" s="1195"/>
      <c r="H146" s="1195"/>
      <c r="I146" s="1195"/>
      <c r="J146" s="1195"/>
      <c r="K146" s="1195"/>
      <c r="L146" s="1195"/>
      <c r="M146" s="1195"/>
      <c r="N146" s="1195"/>
      <c r="O146" s="1195"/>
      <c r="P146" s="1191"/>
      <c r="Q146" s="1191"/>
      <c r="R146" s="1191"/>
      <c r="S146" s="1191"/>
      <c r="T146" s="1113"/>
      <c r="U146" s="1113"/>
      <c r="V146" s="1113"/>
      <c r="W146" s="1113"/>
      <c r="X146" s="1113"/>
      <c r="Y146" s="1113"/>
      <c r="Z146" s="1113"/>
      <c r="AA146" s="1113"/>
      <c r="AB146" s="1113"/>
      <c r="AC146" s="1113"/>
      <c r="AD146" s="1113"/>
      <c r="AE146" s="1113"/>
      <c r="AF146" s="1113"/>
      <c r="AG146" s="1113"/>
      <c r="AH146" s="1113"/>
      <c r="AI146" s="1113"/>
      <c r="AJ146" s="1113"/>
      <c r="AK146" s="1113"/>
      <c r="AL146" s="1057">
        <v>1</v>
      </c>
      <c r="AM146" s="464"/>
      <c r="AN146" s="464"/>
    </row>
    <row r="147" spans="1:40" customFormat="1" ht="30" customHeight="1" x14ac:dyDescent="0.3">
      <c r="A147" s="1113"/>
      <c r="B147" s="1113"/>
      <c r="C147" s="1113"/>
      <c r="D147" s="1199" t="s">
        <v>787</v>
      </c>
      <c r="E147" s="1195"/>
      <c r="F147" s="1195"/>
      <c r="G147" s="1195"/>
      <c r="H147" s="1195"/>
      <c r="I147" s="1195"/>
      <c r="J147" s="1195"/>
      <c r="K147" s="1195"/>
      <c r="L147" s="1195"/>
      <c r="M147" s="1195"/>
      <c r="N147" s="1195"/>
      <c r="O147" s="1195"/>
      <c r="P147" s="1191"/>
      <c r="Q147" s="1191"/>
      <c r="R147" s="1191"/>
      <c r="S147" s="1191"/>
      <c r="T147" s="1113"/>
      <c r="U147" s="1113"/>
      <c r="V147" s="1113"/>
      <c r="W147" s="1113"/>
      <c r="X147" s="1113"/>
      <c r="Y147" s="1113"/>
      <c r="Z147" s="1113"/>
      <c r="AA147" s="1113"/>
      <c r="AB147" s="1113"/>
      <c r="AC147" s="1113"/>
      <c r="AD147" s="1113"/>
      <c r="AE147" s="1113"/>
      <c r="AF147" s="1113"/>
      <c r="AG147" s="1113"/>
      <c r="AH147" s="1113"/>
      <c r="AI147" s="1113"/>
      <c r="AJ147" s="1113"/>
      <c r="AK147" s="1113"/>
      <c r="AL147" s="1057">
        <v>1</v>
      </c>
      <c r="AM147" s="464"/>
      <c r="AN147" s="464"/>
    </row>
    <row r="148" spans="1:40" customFormat="1" ht="30" customHeight="1" x14ac:dyDescent="0.3">
      <c r="A148" s="1113"/>
      <c r="B148" s="1113"/>
      <c r="C148" s="1113"/>
      <c r="D148" s="1199" t="s">
        <v>788</v>
      </c>
      <c r="E148" s="1195"/>
      <c r="F148" s="1195"/>
      <c r="G148" s="1195"/>
      <c r="H148" s="1195"/>
      <c r="I148" s="1195"/>
      <c r="J148" s="1195"/>
      <c r="K148" s="1195"/>
      <c r="L148" s="1195"/>
      <c r="M148" s="1195"/>
      <c r="N148" s="1195"/>
      <c r="O148" s="1195"/>
      <c r="P148" s="1191"/>
      <c r="Q148" s="1191"/>
      <c r="R148" s="1191"/>
      <c r="S148" s="1191"/>
      <c r="T148" s="1113"/>
      <c r="U148" s="1113"/>
      <c r="V148" s="1113"/>
      <c r="W148" s="1113"/>
      <c r="X148" s="1113"/>
      <c r="Y148" s="1113"/>
      <c r="Z148" s="1113"/>
      <c r="AA148" s="1113"/>
      <c r="AB148" s="1113"/>
      <c r="AC148" s="1113"/>
      <c r="AD148" s="1113"/>
      <c r="AE148" s="1113"/>
      <c r="AF148" s="1113"/>
      <c r="AG148" s="1113"/>
      <c r="AH148" s="1113"/>
      <c r="AI148" s="1113"/>
      <c r="AJ148" s="1113"/>
      <c r="AK148" s="1113"/>
      <c r="AL148" s="1057">
        <v>1</v>
      </c>
      <c r="AM148" s="464"/>
      <c r="AN148" s="464"/>
    </row>
    <row r="149" spans="1:40" customFormat="1" ht="30" customHeight="1" x14ac:dyDescent="0.25">
      <c r="A149" s="1113"/>
      <c r="B149" s="1113"/>
      <c r="C149" s="1113"/>
      <c r="D149" s="1113"/>
      <c r="E149" s="1113"/>
      <c r="F149" s="1113"/>
      <c r="G149" s="1113"/>
      <c r="H149" s="1113"/>
      <c r="I149" s="1113"/>
      <c r="J149" s="1113"/>
      <c r="K149" s="1113"/>
      <c r="L149" s="1113"/>
      <c r="M149" s="1113"/>
      <c r="N149" s="1113"/>
      <c r="O149" s="1113"/>
      <c r="P149" s="1113"/>
      <c r="Q149" s="1113"/>
      <c r="R149" s="1113"/>
      <c r="S149" s="1113"/>
      <c r="T149" s="1113"/>
      <c r="U149" s="1113"/>
      <c r="V149" s="1113"/>
      <c r="W149" s="1113"/>
      <c r="X149" s="1113"/>
      <c r="Y149" s="1113"/>
      <c r="Z149" s="1113"/>
      <c r="AA149" s="1113"/>
      <c r="AB149" s="1113"/>
      <c r="AC149" s="1113"/>
      <c r="AD149" s="1113"/>
      <c r="AE149" s="1113"/>
      <c r="AF149" s="1113"/>
      <c r="AG149" s="1113"/>
      <c r="AH149" s="1113"/>
      <c r="AI149" s="1113"/>
      <c r="AJ149" s="1113"/>
      <c r="AK149" s="1113"/>
      <c r="AL149" s="1057">
        <v>1</v>
      </c>
      <c r="AM149" s="464"/>
      <c r="AN149" s="464"/>
    </row>
    <row r="150" spans="1:40" customFormat="1" ht="30" customHeight="1" x14ac:dyDescent="0.3">
      <c r="A150" s="1113"/>
      <c r="B150" s="1113"/>
      <c r="C150" s="1113"/>
      <c r="D150" s="1200" t="s">
        <v>789</v>
      </c>
      <c r="E150" s="1201"/>
      <c r="F150" s="1201"/>
      <c r="G150" s="1201"/>
      <c r="H150" s="1201"/>
      <c r="I150" s="1201"/>
      <c r="J150" s="1201"/>
      <c r="K150" s="1201"/>
      <c r="L150" s="1201"/>
      <c r="M150" s="1201"/>
      <c r="N150" s="1201"/>
      <c r="O150" s="1201"/>
      <c r="P150" s="1202"/>
      <c r="Q150" s="1202"/>
      <c r="R150" s="1202"/>
      <c r="S150" s="1202"/>
      <c r="T150" s="1113"/>
      <c r="U150" s="1113"/>
      <c r="V150" s="1113"/>
      <c r="W150" s="1113"/>
      <c r="X150" s="1113"/>
      <c r="Y150" s="1113"/>
      <c r="Z150" s="1113"/>
      <c r="AA150" s="1113"/>
      <c r="AB150" s="1113"/>
      <c r="AC150" s="1113"/>
      <c r="AD150" s="1113"/>
      <c r="AE150" s="1113"/>
      <c r="AF150" s="1113"/>
      <c r="AG150" s="1113"/>
      <c r="AH150" s="1113"/>
      <c r="AI150" s="1113"/>
      <c r="AJ150" s="1113"/>
      <c r="AK150" s="1113"/>
      <c r="AL150" s="1057">
        <v>1</v>
      </c>
      <c r="AM150" s="464"/>
      <c r="AN150" s="464"/>
    </row>
    <row r="151" spans="1:40" customFormat="1" ht="30" customHeight="1" x14ac:dyDescent="0.3">
      <c r="A151" s="1113"/>
      <c r="B151" s="1113"/>
      <c r="C151" s="1113"/>
      <c r="D151" s="1203" t="s">
        <v>790</v>
      </c>
      <c r="E151" s="1201"/>
      <c r="F151" s="1201"/>
      <c r="G151" s="1201"/>
      <c r="H151" s="1201"/>
      <c r="I151" s="1201"/>
      <c r="J151" s="1201"/>
      <c r="K151" s="1201"/>
      <c r="L151" s="1201"/>
      <c r="M151" s="1201"/>
      <c r="N151" s="1201"/>
      <c r="O151" s="1201"/>
      <c r="P151" s="1202"/>
      <c r="Q151" s="1202"/>
      <c r="R151" s="1202"/>
      <c r="S151" s="1202"/>
      <c r="T151" s="1113"/>
      <c r="U151" s="1113"/>
      <c r="V151" s="1113"/>
      <c r="W151" s="1113"/>
      <c r="X151" s="1113"/>
      <c r="Y151" s="1113"/>
      <c r="Z151" s="1113"/>
      <c r="AA151" s="1113"/>
      <c r="AB151" s="1113"/>
      <c r="AC151" s="1113"/>
      <c r="AD151" s="1113"/>
      <c r="AE151" s="1113"/>
      <c r="AF151" s="1113"/>
      <c r="AG151" s="1113"/>
      <c r="AH151" s="1113"/>
      <c r="AI151" s="1113"/>
      <c r="AJ151" s="1113"/>
      <c r="AK151" s="1113"/>
      <c r="AL151" s="1057">
        <v>1</v>
      </c>
      <c r="AM151" s="464"/>
      <c r="AN151" s="464"/>
    </row>
    <row r="152" spans="1:40" customFormat="1" ht="30" customHeight="1" x14ac:dyDescent="0.3">
      <c r="A152" s="1113"/>
      <c r="B152" s="1113"/>
      <c r="C152" s="1113"/>
      <c r="D152" s="1203" t="s">
        <v>791</v>
      </c>
      <c r="E152" s="1201"/>
      <c r="F152" s="1201"/>
      <c r="G152" s="1201"/>
      <c r="H152" s="1201"/>
      <c r="I152" s="1201"/>
      <c r="J152" s="1201"/>
      <c r="K152" s="1201"/>
      <c r="L152" s="1201"/>
      <c r="M152" s="1201"/>
      <c r="N152" s="1201"/>
      <c r="O152" s="1201"/>
      <c r="P152" s="1202"/>
      <c r="Q152" s="1202"/>
      <c r="R152" s="1202"/>
      <c r="S152" s="1202"/>
      <c r="T152" s="1113"/>
      <c r="U152" s="1113"/>
      <c r="V152" s="1113"/>
      <c r="W152" s="1113"/>
      <c r="X152" s="1113"/>
      <c r="Y152" s="1113"/>
      <c r="Z152" s="1113"/>
      <c r="AA152" s="1113"/>
      <c r="AB152" s="1113"/>
      <c r="AC152" s="1113"/>
      <c r="AD152" s="1113"/>
      <c r="AE152" s="1113"/>
      <c r="AF152" s="1113"/>
      <c r="AG152" s="1113"/>
      <c r="AH152" s="1113"/>
      <c r="AI152" s="1113"/>
      <c r="AJ152" s="1113"/>
      <c r="AK152" s="1113"/>
      <c r="AL152" s="1057">
        <v>1</v>
      </c>
      <c r="AM152" s="464"/>
      <c r="AN152" s="464"/>
    </row>
    <row r="153" spans="1:40" customFormat="1" ht="30" customHeight="1" x14ac:dyDescent="0.3">
      <c r="A153" s="1113"/>
      <c r="B153" s="1113"/>
      <c r="C153" s="1113"/>
      <c r="D153" s="1203" t="s">
        <v>792</v>
      </c>
      <c r="E153" s="1201"/>
      <c r="F153" s="1201"/>
      <c r="G153" s="1201"/>
      <c r="H153" s="1201"/>
      <c r="I153" s="1201"/>
      <c r="J153" s="1201"/>
      <c r="K153" s="1201"/>
      <c r="L153" s="1201"/>
      <c r="M153" s="1201"/>
      <c r="N153" s="1201"/>
      <c r="O153" s="1201"/>
      <c r="P153" s="1202"/>
      <c r="Q153" s="1202"/>
      <c r="R153" s="1202"/>
      <c r="S153" s="1202"/>
      <c r="T153" s="1113"/>
      <c r="U153" s="1113"/>
      <c r="V153" s="1113"/>
      <c r="W153" s="1113"/>
      <c r="X153" s="1113"/>
      <c r="Y153" s="1113"/>
      <c r="Z153" s="1113"/>
      <c r="AA153" s="1113"/>
      <c r="AB153" s="1113"/>
      <c r="AC153" s="1113"/>
      <c r="AD153" s="1113"/>
      <c r="AE153" s="1113"/>
      <c r="AF153" s="1113"/>
      <c r="AG153" s="1113"/>
      <c r="AH153" s="1113"/>
      <c r="AI153" s="1113"/>
      <c r="AJ153" s="1113"/>
      <c r="AK153" s="1113"/>
      <c r="AL153" s="1057">
        <v>1</v>
      </c>
      <c r="AM153" s="464"/>
      <c r="AN153" s="464"/>
    </row>
    <row r="154" spans="1:40" customFormat="1" ht="30" customHeight="1" x14ac:dyDescent="0.3">
      <c r="A154" s="1113"/>
      <c r="B154" s="1113"/>
      <c r="C154" s="1113"/>
      <c r="D154" s="1204" t="s">
        <v>793</v>
      </c>
      <c r="E154" s="1201"/>
      <c r="F154" s="1201"/>
      <c r="G154" s="1201"/>
      <c r="H154" s="1201"/>
      <c r="I154" s="1201"/>
      <c r="J154" s="1201"/>
      <c r="K154" s="1201"/>
      <c r="L154" s="1201"/>
      <c r="M154" s="1201"/>
      <c r="N154" s="1201"/>
      <c r="O154" s="1201"/>
      <c r="P154" s="1202"/>
      <c r="Q154" s="1202"/>
      <c r="R154" s="1202"/>
      <c r="S154" s="1202"/>
      <c r="T154" s="1113"/>
      <c r="U154" s="1113"/>
      <c r="V154" s="1113"/>
      <c r="W154" s="1113"/>
      <c r="X154" s="1113"/>
      <c r="Y154" s="1113"/>
      <c r="Z154" s="1113"/>
      <c r="AA154" s="1113"/>
      <c r="AB154" s="1113"/>
      <c r="AC154" s="1113"/>
      <c r="AD154" s="1113"/>
      <c r="AE154" s="1113"/>
      <c r="AF154" s="1113"/>
      <c r="AG154" s="1113"/>
      <c r="AH154" s="1113"/>
      <c r="AI154" s="1113"/>
      <c r="AJ154" s="1113"/>
      <c r="AK154" s="1113"/>
      <c r="AL154" s="1057">
        <v>1</v>
      </c>
      <c r="AM154" s="464"/>
      <c r="AN154" s="464"/>
    </row>
    <row r="155" spans="1:40" customFormat="1" ht="30" customHeight="1" x14ac:dyDescent="0.3">
      <c r="A155" s="1113"/>
      <c r="B155" s="1113"/>
      <c r="C155" s="1113"/>
      <c r="D155" s="1205" t="s">
        <v>794</v>
      </c>
      <c r="E155" s="1201"/>
      <c r="F155" s="1201"/>
      <c r="G155" s="1201"/>
      <c r="H155" s="1201"/>
      <c r="I155" s="1201"/>
      <c r="J155" s="1201"/>
      <c r="K155" s="1201"/>
      <c r="L155" s="1201"/>
      <c r="M155" s="1201"/>
      <c r="N155" s="1201"/>
      <c r="O155" s="1201"/>
      <c r="P155" s="1202"/>
      <c r="Q155" s="1202"/>
      <c r="R155" s="1202"/>
      <c r="S155" s="1202"/>
      <c r="T155" s="1113"/>
      <c r="U155" s="1113"/>
      <c r="V155" s="1113"/>
      <c r="W155" s="1113"/>
      <c r="X155" s="1113"/>
      <c r="Y155" s="1113"/>
      <c r="Z155" s="1113"/>
      <c r="AA155" s="1113"/>
      <c r="AB155" s="1113"/>
      <c r="AC155" s="1113"/>
      <c r="AD155" s="1113"/>
      <c r="AE155" s="1113"/>
      <c r="AF155" s="1113"/>
      <c r="AG155" s="1113"/>
      <c r="AH155" s="1113"/>
      <c r="AI155" s="1113"/>
      <c r="AJ155" s="1113"/>
      <c r="AK155" s="1113"/>
      <c r="AL155" s="1057">
        <v>1</v>
      </c>
      <c r="AM155" s="464"/>
      <c r="AN155" s="464"/>
    </row>
    <row r="156" spans="1:40" customFormat="1" ht="30" customHeight="1" x14ac:dyDescent="0.3">
      <c r="A156" s="1113"/>
      <c r="B156" s="1113"/>
      <c r="C156" s="1113"/>
      <c r="D156" s="1205" t="s">
        <v>795</v>
      </c>
      <c r="E156" s="1201"/>
      <c r="F156" s="1201"/>
      <c r="G156" s="1201"/>
      <c r="H156" s="1201"/>
      <c r="I156" s="1201"/>
      <c r="J156" s="1201"/>
      <c r="K156" s="1201"/>
      <c r="L156" s="1201"/>
      <c r="M156" s="1201"/>
      <c r="N156" s="1201"/>
      <c r="O156" s="1201"/>
      <c r="P156" s="1202"/>
      <c r="Q156" s="1202"/>
      <c r="R156" s="1202"/>
      <c r="S156" s="1202"/>
      <c r="T156" s="1113"/>
      <c r="U156" s="1113"/>
      <c r="V156" s="1113"/>
      <c r="W156" s="1113"/>
      <c r="X156" s="1113"/>
      <c r="Y156" s="1113"/>
      <c r="Z156" s="1113"/>
      <c r="AA156" s="1113"/>
      <c r="AB156" s="1113"/>
      <c r="AC156" s="1113"/>
      <c r="AD156" s="1113"/>
      <c r="AE156" s="1113"/>
      <c r="AF156" s="1113"/>
      <c r="AG156" s="1113"/>
      <c r="AH156" s="1113"/>
      <c r="AI156" s="1113"/>
      <c r="AJ156" s="1113"/>
      <c r="AK156" s="1113"/>
      <c r="AL156" s="1057">
        <v>1</v>
      </c>
      <c r="AM156" s="464"/>
      <c r="AN156" s="464"/>
    </row>
    <row r="157" spans="1:40" customFormat="1" ht="30" customHeight="1" x14ac:dyDescent="0.25">
      <c r="A157" s="1113"/>
      <c r="B157" s="1113"/>
      <c r="C157" s="1113"/>
      <c r="D157" s="1113"/>
      <c r="E157" s="1113"/>
      <c r="F157" s="1113"/>
      <c r="G157" s="1113"/>
      <c r="H157" s="1113"/>
      <c r="I157" s="1113"/>
      <c r="J157" s="1113"/>
      <c r="K157" s="1113"/>
      <c r="L157" s="1113"/>
      <c r="M157" s="1113"/>
      <c r="N157" s="1113"/>
      <c r="O157" s="1113"/>
      <c r="P157" s="1113"/>
      <c r="Q157" s="1113"/>
      <c r="R157" s="1113"/>
      <c r="S157" s="1113"/>
      <c r="T157" s="1113"/>
      <c r="U157" s="1113"/>
      <c r="V157" s="1113"/>
      <c r="W157" s="1113"/>
      <c r="X157" s="1113"/>
      <c r="Y157" s="1113"/>
      <c r="Z157" s="1113"/>
      <c r="AA157" s="1113"/>
      <c r="AB157" s="1113"/>
      <c r="AC157" s="1113"/>
      <c r="AD157" s="1113"/>
      <c r="AE157" s="1113"/>
      <c r="AF157" s="1113"/>
      <c r="AG157" s="1113"/>
      <c r="AH157" s="1113"/>
      <c r="AI157" s="1113"/>
      <c r="AJ157" s="1113"/>
      <c r="AK157" s="1113"/>
      <c r="AL157" s="1057">
        <v>1</v>
      </c>
      <c r="AM157" s="464"/>
      <c r="AN157" s="464"/>
    </row>
    <row r="158" spans="1:40" customFormat="1" ht="30" customHeight="1" x14ac:dyDescent="0.25">
      <c r="A158" s="1113"/>
      <c r="B158" s="1113"/>
      <c r="C158" s="1113"/>
      <c r="D158" s="1206" t="s">
        <v>796</v>
      </c>
      <c r="E158" s="1206"/>
      <c r="F158" s="1206"/>
      <c r="G158" s="1206"/>
      <c r="H158" s="1206"/>
      <c r="I158" s="1206"/>
      <c r="J158" s="1206"/>
      <c r="K158" s="1206"/>
      <c r="L158" s="1206"/>
      <c r="M158" s="1206"/>
      <c r="N158" s="1206"/>
      <c r="O158" s="1206"/>
      <c r="P158" s="1207"/>
      <c r="Q158" s="1207"/>
      <c r="R158" s="1207"/>
      <c r="S158" s="1207"/>
      <c r="T158" s="1113"/>
      <c r="U158" s="1113"/>
      <c r="V158" s="1113"/>
      <c r="W158" s="1113"/>
      <c r="X158" s="1113"/>
      <c r="Y158" s="1113"/>
      <c r="Z158" s="1113"/>
      <c r="AA158" s="1113"/>
      <c r="AB158" s="1113"/>
      <c r="AC158" s="1113"/>
      <c r="AD158" s="1113"/>
      <c r="AE158" s="1113"/>
      <c r="AF158" s="1113"/>
      <c r="AG158" s="1113"/>
      <c r="AH158" s="1113"/>
      <c r="AI158" s="1113"/>
      <c r="AJ158" s="1113"/>
      <c r="AK158" s="1113"/>
      <c r="AL158" s="1057">
        <v>1</v>
      </c>
      <c r="AM158" s="464"/>
      <c r="AN158" s="464"/>
    </row>
    <row r="159" spans="1:40" customFormat="1" ht="30" customHeight="1" x14ac:dyDescent="0.25">
      <c r="A159" s="1113"/>
      <c r="B159" s="1113"/>
      <c r="C159" s="1113"/>
      <c r="D159" s="1206" t="s">
        <v>797</v>
      </c>
      <c r="E159" s="1206"/>
      <c r="F159" s="1206"/>
      <c r="G159" s="1206"/>
      <c r="H159" s="1206"/>
      <c r="I159" s="1206"/>
      <c r="J159" s="1206"/>
      <c r="K159" s="1206"/>
      <c r="L159" s="1206"/>
      <c r="M159" s="1206"/>
      <c r="N159" s="1206"/>
      <c r="O159" s="1206"/>
      <c r="P159" s="1207"/>
      <c r="Q159" s="1207"/>
      <c r="R159" s="1207"/>
      <c r="S159" s="1207"/>
      <c r="T159" s="1113"/>
      <c r="U159" s="1113"/>
      <c r="V159" s="1113"/>
      <c r="W159" s="1113"/>
      <c r="X159" s="1113"/>
      <c r="Y159" s="1113"/>
      <c r="Z159" s="1113"/>
      <c r="AA159" s="1113"/>
      <c r="AB159" s="1113"/>
      <c r="AC159" s="1113"/>
      <c r="AD159" s="1113"/>
      <c r="AE159" s="1113"/>
      <c r="AF159" s="1113"/>
      <c r="AG159" s="1113"/>
      <c r="AH159" s="1113"/>
      <c r="AI159" s="1113"/>
      <c r="AJ159" s="1113"/>
      <c r="AK159" s="1113"/>
      <c r="AL159" s="1057">
        <v>1</v>
      </c>
      <c r="AM159" s="464"/>
      <c r="AN159" s="464"/>
    </row>
    <row r="160" spans="1:40" customFormat="1" ht="30" customHeight="1" x14ac:dyDescent="0.25">
      <c r="A160" s="1113"/>
      <c r="B160" s="1113"/>
      <c r="C160" s="1113"/>
      <c r="D160" s="1206" t="s">
        <v>798</v>
      </c>
      <c r="E160" s="1206"/>
      <c r="F160" s="1206"/>
      <c r="G160" s="1206"/>
      <c r="H160" s="1206"/>
      <c r="I160" s="1206"/>
      <c r="J160" s="1206"/>
      <c r="K160" s="1206"/>
      <c r="L160" s="1206"/>
      <c r="M160" s="1206"/>
      <c r="N160" s="1206"/>
      <c r="O160" s="1206"/>
      <c r="P160" s="1207"/>
      <c r="Q160" s="1207"/>
      <c r="R160" s="1207"/>
      <c r="S160" s="1207"/>
      <c r="T160" s="1113"/>
      <c r="U160" s="1113"/>
      <c r="V160" s="1113"/>
      <c r="W160" s="1113"/>
      <c r="X160" s="1113"/>
      <c r="Y160" s="1113"/>
      <c r="Z160" s="1113"/>
      <c r="AA160" s="1113"/>
      <c r="AB160" s="1113"/>
      <c r="AC160" s="1113"/>
      <c r="AD160" s="1113"/>
      <c r="AE160" s="1113"/>
      <c r="AF160" s="1113"/>
      <c r="AG160" s="1113"/>
      <c r="AH160" s="1113"/>
      <c r="AI160" s="1113"/>
      <c r="AJ160" s="1113"/>
      <c r="AK160" s="1113"/>
      <c r="AL160" s="1057">
        <v>1</v>
      </c>
      <c r="AM160" s="464"/>
      <c r="AN160" s="464"/>
    </row>
    <row r="161" spans="1:40" customFormat="1" ht="30" customHeight="1" x14ac:dyDescent="0.25">
      <c r="A161" s="1113"/>
      <c r="B161" s="1113"/>
      <c r="C161" s="1113"/>
      <c r="D161" s="1206" t="s">
        <v>799</v>
      </c>
      <c r="E161" s="1206"/>
      <c r="F161" s="1206"/>
      <c r="G161" s="1206"/>
      <c r="H161" s="1206"/>
      <c r="I161" s="1206"/>
      <c r="J161" s="1206"/>
      <c r="K161" s="1206"/>
      <c r="L161" s="1206"/>
      <c r="M161" s="1206"/>
      <c r="N161" s="1206"/>
      <c r="O161" s="1206"/>
      <c r="P161" s="1207"/>
      <c r="Q161" s="1207"/>
      <c r="R161" s="1207"/>
      <c r="S161" s="1207"/>
      <c r="T161" s="1113"/>
      <c r="U161" s="1113"/>
      <c r="V161" s="1113"/>
      <c r="W161" s="1113"/>
      <c r="X161" s="1113"/>
      <c r="Y161" s="1113"/>
      <c r="Z161" s="1113"/>
      <c r="AA161" s="1113"/>
      <c r="AB161" s="1113"/>
      <c r="AC161" s="1113"/>
      <c r="AD161" s="1113"/>
      <c r="AE161" s="1113"/>
      <c r="AF161" s="1113"/>
      <c r="AG161" s="1113"/>
      <c r="AH161" s="1113"/>
      <c r="AI161" s="1113"/>
      <c r="AJ161" s="1113"/>
      <c r="AK161" s="1113"/>
      <c r="AL161" s="1057">
        <v>1</v>
      </c>
      <c r="AM161" s="464"/>
      <c r="AN161" s="464"/>
    </row>
    <row r="162" spans="1:40" customFormat="1" ht="30" customHeight="1" x14ac:dyDescent="0.25">
      <c r="A162" s="1113"/>
      <c r="B162" s="1113"/>
      <c r="C162" s="1113"/>
      <c r="D162" s="1206"/>
      <c r="E162" s="1206"/>
      <c r="F162" s="1206"/>
      <c r="G162" s="1206"/>
      <c r="H162" s="1206"/>
      <c r="I162" s="1206"/>
      <c r="J162" s="1206"/>
      <c r="K162" s="1206"/>
      <c r="L162" s="1206"/>
      <c r="M162" s="1206"/>
      <c r="N162" s="1206"/>
      <c r="O162" s="1206"/>
      <c r="P162" s="1207"/>
      <c r="Q162" s="1207"/>
      <c r="R162" s="1207"/>
      <c r="S162" s="1207"/>
      <c r="T162" s="1113"/>
      <c r="U162" s="1113"/>
      <c r="V162" s="1113"/>
      <c r="W162" s="1113"/>
      <c r="X162" s="1113"/>
      <c r="Y162" s="1113"/>
      <c r="Z162" s="1113"/>
      <c r="AA162" s="1113"/>
      <c r="AB162" s="1113"/>
      <c r="AC162" s="1113"/>
      <c r="AD162" s="1113"/>
      <c r="AE162" s="1113"/>
      <c r="AF162" s="1113"/>
      <c r="AG162" s="1113"/>
      <c r="AH162" s="1113"/>
      <c r="AI162" s="1113"/>
      <c r="AJ162" s="1113"/>
      <c r="AK162" s="1113"/>
      <c r="AL162" s="1057">
        <v>1</v>
      </c>
      <c r="AM162" s="464"/>
      <c r="AN162" s="464"/>
    </row>
    <row r="163" spans="1:40" customFormat="1" ht="30" customHeight="1" x14ac:dyDescent="0.25">
      <c r="A163" s="1113"/>
      <c r="B163" s="1113"/>
      <c r="C163" s="1113"/>
      <c r="D163" s="1113"/>
      <c r="E163" s="1113"/>
      <c r="F163" s="1113"/>
      <c r="G163" s="1113"/>
      <c r="H163" s="1113"/>
      <c r="I163" s="1113"/>
      <c r="J163" s="1113"/>
      <c r="K163" s="1113"/>
      <c r="L163" s="1113"/>
      <c r="M163" s="1113"/>
      <c r="N163" s="1113"/>
      <c r="O163" s="1113"/>
      <c r="P163" s="1113"/>
      <c r="Q163" s="1113"/>
      <c r="R163" s="1113"/>
      <c r="S163" s="1113"/>
      <c r="T163" s="1113"/>
      <c r="U163" s="1113"/>
      <c r="V163" s="1113"/>
      <c r="W163" s="1113"/>
      <c r="X163" s="1113"/>
      <c r="Y163" s="1113"/>
      <c r="Z163" s="1113"/>
      <c r="AA163" s="1113"/>
      <c r="AB163" s="1113"/>
      <c r="AC163" s="1113"/>
      <c r="AD163" s="1113"/>
      <c r="AE163" s="1113"/>
      <c r="AF163" s="1113"/>
      <c r="AG163" s="1113"/>
      <c r="AH163" s="1113"/>
      <c r="AI163" s="1113"/>
      <c r="AJ163" s="1113"/>
      <c r="AK163" s="1113"/>
      <c r="AL163" s="1057">
        <v>1</v>
      </c>
      <c r="AM163" s="464"/>
      <c r="AN163" s="464"/>
    </row>
    <row r="164" spans="1:40" ht="27.75" thickBot="1" x14ac:dyDescent="0.25">
      <c r="A164" s="1053"/>
      <c r="B164" s="1113"/>
      <c r="C164" s="1181"/>
      <c r="D164" s="1182"/>
      <c r="E164" s="1180"/>
      <c r="F164" s="1180"/>
      <c r="G164" s="1180"/>
      <c r="H164" s="1180"/>
      <c r="I164" s="1180"/>
      <c r="J164" s="1180"/>
      <c r="K164" s="1180"/>
      <c r="L164" s="1180"/>
      <c r="M164" s="1180"/>
      <c r="N164" s="1180"/>
      <c r="O164" s="1178"/>
      <c r="P164" s="1178"/>
      <c r="Q164" s="1178"/>
      <c r="R164" s="1178"/>
      <c r="S164" s="1178"/>
      <c r="T164" s="1178"/>
      <c r="U164" s="1178"/>
      <c r="V164" s="1178"/>
      <c r="W164" s="1178"/>
      <c r="X164" s="1178"/>
      <c r="Y164" s="1113"/>
      <c r="Z164" s="1113"/>
      <c r="AA164" s="1113"/>
      <c r="AB164" s="1113"/>
      <c r="AC164" s="1113"/>
      <c r="AD164" s="1113"/>
      <c r="AE164" s="1113"/>
      <c r="AF164" s="1113"/>
      <c r="AG164" s="1113"/>
      <c r="AH164" s="1113"/>
      <c r="AI164" s="1113"/>
      <c r="AJ164" s="1113"/>
      <c r="AK164" s="1113"/>
      <c r="AL164" s="1057">
        <v>1</v>
      </c>
    </row>
    <row r="165" spans="1:40" s="1215" customFormat="1" ht="30" customHeight="1" x14ac:dyDescent="0.3">
      <c r="A165" s="1208"/>
      <c r="B165" s="1113"/>
      <c r="C165" s="1209"/>
      <c r="D165" s="2869" t="s">
        <v>800</v>
      </c>
      <c r="E165" s="2870"/>
      <c r="F165" s="2870"/>
      <c r="G165" s="2870"/>
      <c r="H165" s="2870"/>
      <c r="I165" s="2870"/>
      <c r="J165" s="2870"/>
      <c r="K165" s="1210"/>
      <c r="L165" s="1180"/>
      <c r="M165" s="1180"/>
      <c r="N165" s="1180"/>
      <c r="O165" s="1209"/>
      <c r="P165" s="1211" t="s">
        <v>801</v>
      </c>
      <c r="Q165" s="1212"/>
      <c r="R165" s="1212"/>
      <c r="S165" s="1212"/>
      <c r="T165" s="1212"/>
      <c r="U165" s="1212"/>
      <c r="V165" s="1212"/>
      <c r="W165" s="1213"/>
      <c r="X165" s="1214"/>
      <c r="Y165" s="1113"/>
      <c r="Z165" s="1113"/>
      <c r="AA165" s="1113"/>
      <c r="AB165" s="1113"/>
      <c r="AC165" s="1113"/>
      <c r="AD165" s="1113"/>
      <c r="AE165" s="1113"/>
      <c r="AF165" s="1113"/>
      <c r="AG165" s="1113"/>
      <c r="AH165" s="1113"/>
      <c r="AI165" s="1113"/>
      <c r="AJ165" s="1113"/>
      <c r="AK165" s="1113"/>
      <c r="AL165" s="1057">
        <v>1</v>
      </c>
      <c r="AM165" s="464"/>
      <c r="AN165" s="464"/>
    </row>
    <row r="166" spans="1:40" s="1215" customFormat="1" ht="30" customHeight="1" x14ac:dyDescent="0.3">
      <c r="A166" s="1208"/>
      <c r="B166" s="1113"/>
      <c r="C166" s="1209"/>
      <c r="D166" s="1216" t="s">
        <v>802</v>
      </c>
      <c r="E166" s="1217"/>
      <c r="F166" s="1217"/>
      <c r="G166" s="1217"/>
      <c r="H166" s="1217"/>
      <c r="I166" s="1217"/>
      <c r="J166" s="1217"/>
      <c r="K166" s="862"/>
      <c r="L166" s="1180"/>
      <c r="M166" s="1180"/>
      <c r="N166" s="1180"/>
      <c r="O166" s="1209"/>
      <c r="P166" s="1218" t="s">
        <v>803</v>
      </c>
      <c r="Q166" s="1219"/>
      <c r="R166" s="1219"/>
      <c r="S166" s="1219"/>
      <c r="T166" s="1219"/>
      <c r="U166" s="1219"/>
      <c r="V166" s="1219"/>
      <c r="W166" s="1220"/>
      <c r="X166" s="1214"/>
      <c r="Y166" s="1113"/>
      <c r="Z166" s="1113"/>
      <c r="AA166" s="1113"/>
      <c r="AB166" s="1113"/>
      <c r="AC166" s="1113"/>
      <c r="AD166" s="1113"/>
      <c r="AE166" s="1113"/>
      <c r="AF166" s="1113"/>
      <c r="AG166" s="1113"/>
      <c r="AH166" s="1113"/>
      <c r="AI166" s="1113"/>
      <c r="AJ166" s="1113"/>
      <c r="AK166" s="1113"/>
      <c r="AL166" s="1057">
        <v>1</v>
      </c>
      <c r="AM166" s="464"/>
      <c r="AN166" s="464"/>
    </row>
    <row r="167" spans="1:40" s="1215" customFormat="1" ht="30" customHeight="1" x14ac:dyDescent="0.2">
      <c r="A167" s="1208"/>
      <c r="B167" s="1113"/>
      <c r="C167" s="1209"/>
      <c r="D167" s="1216"/>
      <c r="E167" s="1221"/>
      <c r="F167" s="1221"/>
      <c r="G167" s="1221"/>
      <c r="H167" s="1221"/>
      <c r="I167" s="1221"/>
      <c r="J167" s="1221"/>
      <c r="K167" s="1222"/>
      <c r="L167" s="1180"/>
      <c r="M167" s="1180"/>
      <c r="N167" s="1180"/>
      <c r="O167" s="1209"/>
      <c r="P167" s="1223"/>
      <c r="Q167" s="1224"/>
      <c r="R167" s="1224"/>
      <c r="S167" s="1224"/>
      <c r="T167" s="1224"/>
      <c r="U167" s="1224"/>
      <c r="V167" s="1224"/>
      <c r="W167" s="1225"/>
      <c r="X167" s="1214"/>
      <c r="Y167" s="1113"/>
      <c r="Z167" s="1113"/>
      <c r="AA167" s="1113"/>
      <c r="AB167" s="1113"/>
      <c r="AC167" s="1113"/>
      <c r="AD167" s="1113"/>
      <c r="AE167" s="1113"/>
      <c r="AF167" s="1113"/>
      <c r="AG167" s="1113"/>
      <c r="AH167" s="1113"/>
      <c r="AI167" s="1113"/>
      <c r="AJ167" s="1113"/>
      <c r="AK167" s="1113"/>
      <c r="AL167" s="1057">
        <v>1</v>
      </c>
      <c r="AM167" s="464"/>
      <c r="AN167" s="464"/>
    </row>
    <row r="168" spans="1:40" s="1215" customFormat="1" ht="30" customHeight="1" x14ac:dyDescent="0.25">
      <c r="A168" s="1208"/>
      <c r="B168" s="1113"/>
      <c r="C168" s="1209"/>
      <c r="D168" s="1216" t="s">
        <v>804</v>
      </c>
      <c r="E168" s="1221"/>
      <c r="F168" s="1221"/>
      <c r="G168" s="1221"/>
      <c r="H168" s="1221"/>
      <c r="I168" s="1221"/>
      <c r="J168" s="1221"/>
      <c r="K168" s="1222"/>
      <c r="L168" s="1180"/>
      <c r="M168" s="1180"/>
      <c r="N168" s="1180"/>
      <c r="O168" s="1209"/>
      <c r="P168" s="827"/>
      <c r="Q168" s="9"/>
      <c r="R168" s="9"/>
      <c r="S168" s="9"/>
      <c r="T168" s="9"/>
      <c r="U168" s="9"/>
      <c r="V168" s="9"/>
      <c r="W168" s="862"/>
      <c r="X168" s="1214"/>
      <c r="Y168" s="1113"/>
      <c r="Z168" s="1113"/>
      <c r="AA168" s="1113"/>
      <c r="AB168" s="1113"/>
      <c r="AC168" s="1113"/>
      <c r="AD168" s="1113"/>
      <c r="AE168" s="1113"/>
      <c r="AF168" s="1113"/>
      <c r="AG168" s="1113"/>
      <c r="AH168" s="1113"/>
      <c r="AI168" s="1113"/>
      <c r="AJ168" s="1113"/>
      <c r="AK168" s="1113"/>
      <c r="AL168" s="1057">
        <v>1</v>
      </c>
      <c r="AM168" s="464"/>
      <c r="AN168" s="464"/>
    </row>
    <row r="169" spans="1:40" s="1215" customFormat="1" ht="30" customHeight="1" x14ac:dyDescent="0.25">
      <c r="A169" s="1208"/>
      <c r="B169" s="1113"/>
      <c r="C169" s="1209"/>
      <c r="D169" s="1216"/>
      <c r="E169" s="1226"/>
      <c r="F169" s="1226"/>
      <c r="G169" s="1226"/>
      <c r="H169" s="1226"/>
      <c r="I169" s="1226"/>
      <c r="J169" s="1227"/>
      <c r="K169" s="862"/>
      <c r="L169" s="1180"/>
      <c r="M169" s="1180"/>
      <c r="N169" s="1180"/>
      <c r="O169" s="1209"/>
      <c r="P169" s="827"/>
      <c r="Q169" s="9"/>
      <c r="R169" s="9"/>
      <c r="S169" s="9"/>
      <c r="T169" s="9"/>
      <c r="U169" s="9"/>
      <c r="V169" s="9"/>
      <c r="W169" s="862"/>
      <c r="X169" s="1214"/>
      <c r="Y169" s="1113"/>
      <c r="Z169" s="1113"/>
      <c r="AA169" s="1113"/>
      <c r="AB169" s="1113"/>
      <c r="AC169" s="1113"/>
      <c r="AD169" s="1113"/>
      <c r="AE169" s="1113"/>
      <c r="AF169" s="1113"/>
      <c r="AG169" s="1113"/>
      <c r="AH169" s="1113"/>
      <c r="AI169" s="1113"/>
      <c r="AJ169" s="1113"/>
      <c r="AK169" s="1113"/>
      <c r="AL169" s="1057">
        <v>1</v>
      </c>
      <c r="AM169" s="464"/>
      <c r="AN169" s="464"/>
    </row>
    <row r="170" spans="1:40" s="1215" customFormat="1" ht="30" customHeight="1" x14ac:dyDescent="0.25">
      <c r="A170" s="1208"/>
      <c r="B170" s="1113"/>
      <c r="C170" s="1209"/>
      <c r="D170" s="1216"/>
      <c r="E170" s="1226"/>
      <c r="F170" s="1226"/>
      <c r="G170" s="1226"/>
      <c r="H170" s="1226"/>
      <c r="I170" s="1226"/>
      <c r="J170" s="1227"/>
      <c r="K170" s="862"/>
      <c r="L170" s="1180"/>
      <c r="M170" s="1180"/>
      <c r="N170" s="1180"/>
      <c r="O170" s="1209"/>
      <c r="P170" s="827"/>
      <c r="Q170" s="9"/>
      <c r="R170" s="9"/>
      <c r="S170" s="9"/>
      <c r="T170" s="9"/>
      <c r="U170" s="9"/>
      <c r="V170" s="9"/>
      <c r="W170" s="862"/>
      <c r="X170" s="1214"/>
      <c r="Y170" s="1113"/>
      <c r="Z170" s="1113"/>
      <c r="AA170" s="1113"/>
      <c r="AB170" s="1113"/>
      <c r="AC170" s="1113"/>
      <c r="AD170" s="1113"/>
      <c r="AE170" s="1113"/>
      <c r="AF170" s="1113"/>
      <c r="AG170" s="1113"/>
      <c r="AH170" s="1113"/>
      <c r="AI170" s="1113"/>
      <c r="AJ170" s="1113"/>
      <c r="AK170" s="1113"/>
      <c r="AL170" s="1057">
        <v>1</v>
      </c>
      <c r="AM170" s="464"/>
      <c r="AN170" s="464"/>
    </row>
    <row r="171" spans="1:40" s="1215" customFormat="1" ht="30" customHeight="1" x14ac:dyDescent="0.25">
      <c r="A171" s="1208"/>
      <c r="B171" s="1113"/>
      <c r="C171" s="1209"/>
      <c r="D171" s="1216"/>
      <c r="E171" s="1226"/>
      <c r="F171" s="1226"/>
      <c r="G171" s="1226"/>
      <c r="H171" s="1226"/>
      <c r="I171" s="1226"/>
      <c r="J171" s="1227"/>
      <c r="K171" s="862"/>
      <c r="L171" s="1180"/>
      <c r="M171" s="1180"/>
      <c r="N171" s="1180"/>
      <c r="O171" s="1209"/>
      <c r="P171" s="827"/>
      <c r="Q171" s="9"/>
      <c r="R171" s="9"/>
      <c r="S171" s="9"/>
      <c r="T171" s="9"/>
      <c r="U171" s="9"/>
      <c r="V171" s="9"/>
      <c r="W171" s="862"/>
      <c r="X171" s="1214"/>
      <c r="Y171" s="1113"/>
      <c r="Z171" s="1113"/>
      <c r="AA171" s="1113"/>
      <c r="AB171" s="1113"/>
      <c r="AC171" s="1113"/>
      <c r="AD171" s="1113"/>
      <c r="AE171" s="1113"/>
      <c r="AF171" s="1113"/>
      <c r="AG171" s="1113"/>
      <c r="AH171" s="1113"/>
      <c r="AI171" s="1113"/>
      <c r="AJ171" s="1113"/>
      <c r="AK171" s="1113"/>
      <c r="AL171" s="1057">
        <v>1</v>
      </c>
      <c r="AM171" s="464"/>
      <c r="AN171" s="464"/>
    </row>
    <row r="172" spans="1:40" s="1215" customFormat="1" ht="30" customHeight="1" x14ac:dyDescent="0.25">
      <c r="A172" s="1208"/>
      <c r="B172" s="1113"/>
      <c r="C172" s="1209"/>
      <c r="D172" s="2871" t="s">
        <v>805</v>
      </c>
      <c r="E172" s="2872"/>
      <c r="F172" s="2872"/>
      <c r="G172" s="2872"/>
      <c r="H172" s="2872"/>
      <c r="I172" s="2872"/>
      <c r="J172" s="2872"/>
      <c r="K172" s="2873"/>
      <c r="L172" s="1180"/>
      <c r="M172" s="1180"/>
      <c r="N172" s="1180"/>
      <c r="O172" s="1209"/>
      <c r="P172" s="827"/>
      <c r="Q172" s="9"/>
      <c r="R172" s="9"/>
      <c r="S172" s="9"/>
      <c r="T172" s="9"/>
      <c r="U172" s="9"/>
      <c r="V172" s="9"/>
      <c r="W172" s="862"/>
      <c r="X172" s="1214"/>
      <c r="Y172" s="1113"/>
      <c r="Z172" s="1055"/>
      <c r="AA172" s="1055"/>
      <c r="AB172" s="1055"/>
      <c r="AC172" s="1055"/>
      <c r="AD172" s="1055"/>
      <c r="AE172" s="1055"/>
      <c r="AF172" s="1055"/>
      <c r="AG172" s="1055"/>
      <c r="AH172" s="1055"/>
      <c r="AI172" s="1055"/>
      <c r="AJ172" s="1055"/>
      <c r="AK172" s="1055"/>
      <c r="AL172" s="1057">
        <v>1</v>
      </c>
      <c r="AM172" s="464"/>
      <c r="AN172" s="464"/>
    </row>
    <row r="173" spans="1:40" s="1215" customFormat="1" ht="30" customHeight="1" thickBot="1" x14ac:dyDescent="0.3">
      <c r="A173" s="1208"/>
      <c r="B173" s="1113"/>
      <c r="C173" s="1209"/>
      <c r="D173" s="2874"/>
      <c r="E173" s="2875"/>
      <c r="F173" s="2875"/>
      <c r="G173" s="2875"/>
      <c r="H173" s="2875"/>
      <c r="I173" s="2875"/>
      <c r="J173" s="2875"/>
      <c r="K173" s="2876"/>
      <c r="L173" s="1180"/>
      <c r="M173" s="1180"/>
      <c r="N173" s="1180"/>
      <c r="O173" s="1209"/>
      <c r="P173" s="1228"/>
      <c r="Q173" s="1229"/>
      <c r="R173" s="1229"/>
      <c r="S173" s="1229"/>
      <c r="T173" s="1229"/>
      <c r="U173" s="1229"/>
      <c r="V173" s="1229"/>
      <c r="W173" s="1230"/>
      <c r="X173" s="1214"/>
      <c r="Y173" s="1113"/>
      <c r="Z173" s="1231"/>
      <c r="AA173" s="1231"/>
      <c r="AB173" s="1231"/>
      <c r="AC173" s="1231"/>
      <c r="AD173" s="1231"/>
      <c r="AE173" s="1231"/>
      <c r="AF173" s="1231"/>
      <c r="AG173" s="1231"/>
      <c r="AH173" s="1232"/>
      <c r="AI173" s="1232"/>
      <c r="AJ173" s="1055"/>
      <c r="AK173" s="1055"/>
      <c r="AL173" s="1057">
        <v>1</v>
      </c>
      <c r="AM173" s="464"/>
      <c r="AN173" s="464"/>
    </row>
    <row r="174" spans="1:40" ht="27" x14ac:dyDescent="0.2">
      <c r="A174" s="1053"/>
      <c r="B174" s="1113"/>
      <c r="C174" s="1181"/>
      <c r="D174" s="1182"/>
      <c r="E174" s="1180"/>
      <c r="F174" s="1180"/>
      <c r="G174" s="1180"/>
      <c r="H174" s="1180"/>
      <c r="I174" s="1180"/>
      <c r="J174" s="1180"/>
      <c r="K174" s="1180"/>
      <c r="L174" s="1180"/>
      <c r="M174" s="1180"/>
      <c r="N174" s="1180"/>
      <c r="O174" s="1178"/>
      <c r="P174" s="1178"/>
      <c r="Q174" s="1178"/>
      <c r="R174" s="1178"/>
      <c r="S174" s="1178"/>
      <c r="T174" s="1178"/>
      <c r="U174" s="1178"/>
      <c r="V174" s="1178"/>
      <c r="W174" s="1178"/>
      <c r="X174" s="1178"/>
      <c r="Y174" s="1113"/>
      <c r="Z174" s="1231"/>
      <c r="AA174" s="1231"/>
      <c r="AB174" s="1231"/>
      <c r="AC174" s="1231"/>
      <c r="AD174" s="1231"/>
      <c r="AE174" s="1231"/>
      <c r="AF174" s="1231"/>
      <c r="AG174" s="1231"/>
      <c r="AH174" s="1232"/>
      <c r="AI174" s="1232"/>
      <c r="AJ174" s="1055"/>
      <c r="AK174" s="1055"/>
      <c r="AL174" s="1057">
        <v>1</v>
      </c>
    </row>
    <row r="175" spans="1:40" x14ac:dyDescent="0.2">
      <c r="A175" s="1053"/>
      <c r="B175" s="1113"/>
      <c r="C175" s="1053"/>
      <c r="D175" s="1053"/>
      <c r="E175" s="1053"/>
      <c r="F175" s="1053"/>
      <c r="G175" s="1053"/>
      <c r="H175" s="1053"/>
      <c r="I175" s="1053"/>
      <c r="J175" s="1053"/>
      <c r="K175" s="1053"/>
      <c r="L175" s="1053"/>
      <c r="M175" s="1053"/>
      <c r="N175" s="1053"/>
      <c r="O175" s="1053"/>
      <c r="P175" s="1053"/>
      <c r="Q175" s="1053"/>
      <c r="R175" s="1053"/>
      <c r="S175" s="1053"/>
      <c r="T175" s="1053"/>
      <c r="U175" s="1053"/>
      <c r="V175" s="1053"/>
      <c r="W175" s="1053"/>
      <c r="X175" s="1053"/>
      <c r="Y175" s="1113"/>
      <c r="Z175" s="1231"/>
      <c r="AA175" s="1231"/>
      <c r="AB175" s="1231"/>
      <c r="AC175" s="1231"/>
      <c r="AD175" s="1231"/>
      <c r="AE175" s="1231"/>
      <c r="AF175" s="1231"/>
      <c r="AG175" s="1231"/>
      <c r="AH175" s="1232"/>
      <c r="AI175" s="1232"/>
      <c r="AJ175" s="1055"/>
      <c r="AK175" s="1055"/>
      <c r="AL175" s="1057">
        <v>1</v>
      </c>
    </row>
    <row r="176" spans="1:40" customFormat="1" ht="30" customHeight="1" x14ac:dyDescent="0.25">
      <c r="A176" s="1113">
        <v>1</v>
      </c>
      <c r="B176" s="1113">
        <v>1</v>
      </c>
      <c r="C176" s="2877" t="s">
        <v>3</v>
      </c>
      <c r="D176" s="2877"/>
      <c r="E176" s="1233" t="str">
        <f ca="1">CELL("nomfichier")</f>
        <v>C:\Users\Joel\Desktop\ccr17.envoyé\[ff.A.16.colonnes.20.03.2025.xlsx]Répertoire.exemple</v>
      </c>
      <c r="F176" s="1234"/>
      <c r="G176" s="1234"/>
      <c r="H176" s="1234"/>
      <c r="I176" s="1234"/>
      <c r="J176" s="1235"/>
      <c r="K176" s="1234"/>
      <c r="L176" s="1234"/>
      <c r="M176" s="1234"/>
      <c r="N176" s="1234"/>
      <c r="O176" s="1234"/>
      <c r="P176" s="1234"/>
      <c r="Q176" s="1234"/>
      <c r="R176" s="1234"/>
      <c r="S176" s="1234"/>
      <c r="T176" s="1234"/>
      <c r="U176" s="1234"/>
      <c r="V176" s="1234"/>
      <c r="W176" s="1234"/>
      <c r="X176" s="1234"/>
      <c r="Y176" s="1113"/>
      <c r="Z176" s="1231"/>
      <c r="AA176" s="1231"/>
      <c r="AB176" s="1231"/>
      <c r="AC176" s="1231"/>
      <c r="AD176" s="1231"/>
      <c r="AE176" s="1231"/>
      <c r="AF176" s="1231"/>
      <c r="AG176" s="1231"/>
      <c r="AH176" s="1232"/>
      <c r="AI176" s="1232"/>
      <c r="AJ176" s="1055"/>
      <c r="AK176" s="1055"/>
      <c r="AL176" s="1057">
        <v>1</v>
      </c>
      <c r="AM176" s="464"/>
      <c r="AN176" s="464"/>
    </row>
    <row r="177" spans="1:40" x14ac:dyDescent="0.2">
      <c r="A177" s="1053"/>
      <c r="B177" s="1053"/>
      <c r="C177" s="1053"/>
      <c r="D177" s="1053"/>
      <c r="E177" s="1053"/>
      <c r="F177" s="1053"/>
      <c r="G177" s="1053"/>
      <c r="H177" s="1053"/>
      <c r="I177" s="1053"/>
      <c r="J177" s="1053"/>
      <c r="K177" s="1053"/>
      <c r="L177" s="1053"/>
      <c r="M177" s="1053"/>
      <c r="N177" s="1053"/>
      <c r="O177" s="1053"/>
      <c r="P177" s="1053"/>
      <c r="Q177" s="1053"/>
      <c r="R177" s="1053"/>
      <c r="S177" s="1053"/>
      <c r="T177" s="1053"/>
      <c r="U177" s="1053"/>
      <c r="V177" s="1053"/>
      <c r="W177" s="1053"/>
      <c r="X177" s="1053"/>
      <c r="Y177" s="1053"/>
      <c r="Z177" s="1231"/>
      <c r="AA177" s="1231"/>
      <c r="AB177" s="1231"/>
      <c r="AC177" s="1231"/>
      <c r="AD177" s="1231"/>
      <c r="AE177" s="1231"/>
      <c r="AF177" s="1231"/>
      <c r="AG177" s="1231"/>
      <c r="AH177" s="1232"/>
      <c r="AI177" s="1232"/>
      <c r="AJ177" s="1055"/>
      <c r="AK177" s="1055"/>
      <c r="AL177" s="1057">
        <v>1</v>
      </c>
    </row>
    <row r="178" spans="1:40" s="1186" customFormat="1" ht="40.5" customHeight="1" x14ac:dyDescent="0.25">
      <c r="A178" s="1053"/>
      <c r="B178" s="1236" t="s">
        <v>806</v>
      </c>
      <c r="C178" s="1053"/>
      <c r="D178" s="1053"/>
      <c r="E178" s="1053"/>
      <c r="F178" s="1053"/>
      <c r="G178" s="1053"/>
      <c r="H178" s="1053"/>
      <c r="I178" s="1082"/>
      <c r="J178" s="1053"/>
      <c r="K178" s="1053"/>
      <c r="L178" s="1053"/>
      <c r="M178" s="1053"/>
      <c r="N178" s="1053"/>
      <c r="O178" s="1082"/>
      <c r="P178" s="1082"/>
      <c r="Q178" s="1082"/>
      <c r="R178" s="1082"/>
      <c r="S178" s="1082"/>
      <c r="T178" s="1236" t="s">
        <v>807</v>
      </c>
      <c r="U178" s="1055"/>
      <c r="V178" s="1055"/>
      <c r="W178" s="1055"/>
      <c r="X178" s="1055"/>
      <c r="Y178" s="1055"/>
      <c r="Z178" s="1231"/>
      <c r="AA178" s="1231"/>
      <c r="AB178" s="1231"/>
      <c r="AC178" s="1231"/>
      <c r="AD178" s="1231"/>
      <c r="AE178" s="1231"/>
      <c r="AF178" s="1231"/>
      <c r="AG178" s="1231"/>
      <c r="AH178" s="1232"/>
      <c r="AI178" s="1232"/>
      <c r="AJ178" s="1055"/>
      <c r="AK178" s="1055"/>
      <c r="AL178" s="1057">
        <v>1</v>
      </c>
      <c r="AM178" s="464"/>
      <c r="AN178" s="464"/>
    </row>
    <row r="179" spans="1:40" s="1186" customFormat="1" ht="40.5" customHeight="1" x14ac:dyDescent="0.25">
      <c r="A179" s="1053"/>
      <c r="B179" s="1189"/>
      <c r="C179" s="1168" t="s">
        <v>808</v>
      </c>
      <c r="D179" s="1053"/>
      <c r="E179" s="1237" t="s">
        <v>809</v>
      </c>
      <c r="F179" s="1082"/>
      <c r="G179" s="1238" t="s">
        <v>810</v>
      </c>
      <c r="H179" s="1053"/>
      <c r="I179" s="1082"/>
      <c r="J179" s="1061" t="s">
        <v>811</v>
      </c>
      <c r="K179" s="1053"/>
      <c r="L179" s="1053"/>
      <c r="M179" s="1053"/>
      <c r="N179" s="1053"/>
      <c r="O179" s="1082"/>
      <c r="P179" s="1082"/>
      <c r="Q179" s="1082"/>
      <c r="R179" s="1082"/>
      <c r="S179" s="1082"/>
      <c r="T179" s="1239" t="s">
        <v>812</v>
      </c>
      <c r="U179" s="1240"/>
      <c r="V179" s="1241">
        <v>15.5</v>
      </c>
      <c r="W179" s="1055"/>
      <c r="X179" s="1242">
        <v>15.5</v>
      </c>
      <c r="Y179" s="1055"/>
      <c r="Z179" s="1231"/>
      <c r="AA179" s="1231"/>
      <c r="AB179" s="1231"/>
      <c r="AC179" s="1231"/>
      <c r="AD179" s="1231"/>
      <c r="AE179" s="1231"/>
      <c r="AF179" s="1231"/>
      <c r="AG179" s="1231"/>
      <c r="AH179" s="1232"/>
      <c r="AI179" s="1232"/>
      <c r="AJ179" s="1055"/>
      <c r="AK179" s="1055"/>
      <c r="AL179" s="1057">
        <v>1</v>
      </c>
      <c r="AM179" s="464"/>
      <c r="AN179" s="464"/>
    </row>
    <row r="180" spans="1:40" s="1186" customFormat="1" ht="40.5" customHeight="1" x14ac:dyDescent="0.25">
      <c r="A180" s="1053"/>
      <c r="B180" s="1189"/>
      <c r="C180" s="1168" t="s">
        <v>813</v>
      </c>
      <c r="D180" s="1053"/>
      <c r="E180" s="1237" t="s">
        <v>814</v>
      </c>
      <c r="F180" s="1082"/>
      <c r="G180" s="1238" t="s">
        <v>815</v>
      </c>
      <c r="H180" s="1053"/>
      <c r="I180" s="1082"/>
      <c r="J180" s="1061" t="s">
        <v>816</v>
      </c>
      <c r="K180" s="1053"/>
      <c r="L180" s="1053"/>
      <c r="M180" s="1053"/>
      <c r="N180" s="1053"/>
      <c r="O180" s="1082"/>
      <c r="P180" s="1082"/>
      <c r="Q180" s="1082"/>
      <c r="R180" s="1082"/>
      <c r="S180" s="1082"/>
      <c r="T180" s="1243" t="s">
        <v>817</v>
      </c>
      <c r="U180" s="1240"/>
      <c r="V180" s="1237" t="s">
        <v>588</v>
      </c>
      <c r="W180" s="1055"/>
      <c r="X180" s="1244" t="s">
        <v>591</v>
      </c>
      <c r="Y180" s="1055"/>
      <c r="Z180" s="1231"/>
      <c r="AA180" s="1231"/>
      <c r="AB180" s="1231"/>
      <c r="AC180" s="1231"/>
      <c r="AD180" s="1231"/>
      <c r="AE180" s="1231"/>
      <c r="AF180" s="1231"/>
      <c r="AG180" s="1231"/>
      <c r="AH180" s="1232"/>
      <c r="AI180" s="1232"/>
      <c r="AJ180" s="1055"/>
      <c r="AK180" s="1055"/>
      <c r="AL180" s="1057">
        <v>1</v>
      </c>
      <c r="AM180" s="464"/>
      <c r="AN180" s="464"/>
    </row>
    <row r="181" spans="1:40" s="1186" customFormat="1" ht="40.5" customHeight="1" x14ac:dyDescent="0.25">
      <c r="A181" s="1053"/>
      <c r="B181" s="1189"/>
      <c r="C181" s="1053"/>
      <c r="D181" s="1053"/>
      <c r="E181" s="1053"/>
      <c r="F181" s="1053"/>
      <c r="G181" s="1053"/>
      <c r="H181" s="1053"/>
      <c r="I181" s="1082"/>
      <c r="J181" s="1053"/>
      <c r="K181" s="1053"/>
      <c r="L181" s="1053"/>
      <c r="M181" s="1053"/>
      <c r="N181" s="1053"/>
      <c r="O181" s="1082"/>
      <c r="P181" s="1082"/>
      <c r="Q181" s="1082"/>
      <c r="R181" s="1082"/>
      <c r="S181" s="1082"/>
      <c r="T181" s="1055"/>
      <c r="U181" s="1055"/>
      <c r="V181" s="1055"/>
      <c r="W181" s="1055"/>
      <c r="X181" s="1055"/>
      <c r="Y181" s="1055"/>
      <c r="Z181" s="1231"/>
      <c r="AA181" s="1231"/>
      <c r="AB181" s="1231"/>
      <c r="AC181" s="1231"/>
      <c r="AD181" s="1231"/>
      <c r="AE181" s="1231"/>
      <c r="AF181" s="1231"/>
      <c r="AG181" s="1231"/>
      <c r="AH181" s="1232"/>
      <c r="AI181" s="1232"/>
      <c r="AJ181" s="1055"/>
      <c r="AK181" s="1055"/>
      <c r="AL181" s="1057">
        <v>1</v>
      </c>
      <c r="AM181" s="464"/>
      <c r="AN181" s="464"/>
    </row>
    <row r="182" spans="1:40" s="1186" customFormat="1" ht="40.5" customHeight="1" x14ac:dyDescent="0.25">
      <c r="A182" s="1053"/>
      <c r="B182" s="1236" t="s">
        <v>818</v>
      </c>
      <c r="C182" s="1053"/>
      <c r="D182" s="1053"/>
      <c r="E182" s="1053"/>
      <c r="F182" s="1053"/>
      <c r="G182" s="1053"/>
      <c r="H182" s="1053"/>
      <c r="I182" s="1082"/>
      <c r="J182" s="1053"/>
      <c r="K182" s="1053"/>
      <c r="L182" s="1053"/>
      <c r="M182" s="1053"/>
      <c r="N182" s="1053"/>
      <c r="O182" s="1082"/>
      <c r="P182" s="1082"/>
      <c r="Q182" s="1082"/>
      <c r="R182" s="1082"/>
      <c r="S182" s="1082"/>
      <c r="T182" s="1055"/>
      <c r="U182" s="1055"/>
      <c r="V182" s="1055"/>
      <c r="W182" s="1055"/>
      <c r="X182" s="1055"/>
      <c r="Y182" s="1055"/>
      <c r="Z182" s="1055"/>
      <c r="AA182" s="1055"/>
      <c r="AB182" s="1055"/>
      <c r="AC182" s="1055"/>
      <c r="AD182" s="1055"/>
      <c r="AE182" s="1055"/>
      <c r="AF182" s="1055"/>
      <c r="AG182" s="1055"/>
      <c r="AH182" s="1055"/>
      <c r="AI182" s="1055"/>
      <c r="AJ182" s="1055"/>
      <c r="AK182" s="1055"/>
      <c r="AL182" s="1057">
        <v>1</v>
      </c>
      <c r="AM182" s="464"/>
      <c r="AN182" s="464"/>
    </row>
    <row r="183" spans="1:40" s="1186" customFormat="1" ht="40.5" customHeight="1" x14ac:dyDescent="0.25">
      <c r="A183" s="1053"/>
      <c r="B183" s="1189"/>
      <c r="C183" s="1245" t="s">
        <v>819</v>
      </c>
      <c r="D183" s="1053"/>
      <c r="E183" s="1053"/>
      <c r="F183" s="1053"/>
      <c r="G183" s="1053"/>
      <c r="H183" s="1246" t="s">
        <v>820</v>
      </c>
      <c r="I183" s="1246"/>
      <c r="J183" s="1053"/>
      <c r="K183" s="1053"/>
      <c r="L183" s="1053"/>
      <c r="M183" s="1053"/>
      <c r="N183" s="1053"/>
      <c r="O183" s="1082"/>
      <c r="P183" s="1082"/>
      <c r="Q183" s="1082"/>
      <c r="R183" s="1082"/>
      <c r="S183" s="1247" t="s">
        <v>821</v>
      </c>
      <c r="T183" s="1247"/>
      <c r="U183" s="1055"/>
      <c r="V183" s="1055"/>
      <c r="W183" s="1055"/>
      <c r="X183" s="1055"/>
      <c r="Y183" s="1248" t="s">
        <v>822</v>
      </c>
      <c r="Z183" s="1055"/>
      <c r="AA183" s="1055"/>
      <c r="AB183" s="1055"/>
      <c r="AC183" s="1055"/>
      <c r="AD183" s="1055"/>
      <c r="AE183" s="1055"/>
      <c r="AF183" s="1055"/>
      <c r="AG183" s="1055"/>
      <c r="AH183" s="1055"/>
      <c r="AI183" s="1055"/>
      <c r="AJ183" s="1055"/>
      <c r="AK183" s="1055"/>
      <c r="AL183" s="1057">
        <v>1</v>
      </c>
      <c r="AM183" s="464"/>
      <c r="AN183" s="464"/>
    </row>
    <row r="184" spans="1:40" s="1186" customFormat="1" ht="40.5" customHeight="1" x14ac:dyDescent="0.25">
      <c r="A184" s="1053"/>
      <c r="B184" s="1189"/>
      <c r="C184" s="1249" t="s">
        <v>823</v>
      </c>
      <c r="D184" s="1053"/>
      <c r="E184" s="1053"/>
      <c r="F184" s="1053"/>
      <c r="G184" s="1053"/>
      <c r="H184" s="1250" t="s">
        <v>824</v>
      </c>
      <c r="I184" s="1250"/>
      <c r="J184" s="1053"/>
      <c r="K184" s="1053"/>
      <c r="L184" s="1053"/>
      <c r="M184" s="1053"/>
      <c r="N184" s="1053"/>
      <c r="O184" s="1082"/>
      <c r="P184" s="1082"/>
      <c r="Q184" s="1082"/>
      <c r="R184" s="1082"/>
      <c r="S184" s="1251" t="s">
        <v>825</v>
      </c>
      <c r="T184" s="1251"/>
      <c r="U184" s="1055"/>
      <c r="V184" s="1055"/>
      <c r="W184" s="1055"/>
      <c r="X184" s="1055"/>
      <c r="Y184" s="1252" t="s">
        <v>826</v>
      </c>
      <c r="Z184" s="1055"/>
      <c r="AA184" s="1055"/>
      <c r="AB184" s="1055"/>
      <c r="AC184" s="1055"/>
      <c r="AD184" s="1055"/>
      <c r="AE184" s="1055"/>
      <c r="AF184" s="1055"/>
      <c r="AG184" s="1055"/>
      <c r="AH184" s="1055"/>
      <c r="AI184" s="1055"/>
      <c r="AJ184" s="1055"/>
      <c r="AK184" s="1055"/>
      <c r="AL184" s="1057">
        <v>1</v>
      </c>
      <c r="AM184" s="464"/>
      <c r="AN184" s="464"/>
    </row>
    <row r="185" spans="1:40" s="1186" customFormat="1" ht="40.5" customHeight="1" x14ac:dyDescent="0.25">
      <c r="A185" s="1053"/>
      <c r="B185" s="1189"/>
      <c r="C185" s="1253" t="s">
        <v>827</v>
      </c>
      <c r="D185" s="1053"/>
      <c r="E185" s="1053"/>
      <c r="F185" s="1053"/>
      <c r="G185" s="1053"/>
      <c r="H185" s="1053"/>
      <c r="I185" s="1082"/>
      <c r="J185" s="1053"/>
      <c r="K185" s="1053"/>
      <c r="L185" s="1053"/>
      <c r="M185" s="1053"/>
      <c r="N185" s="1053"/>
      <c r="O185" s="1082"/>
      <c r="P185" s="1082"/>
      <c r="Q185" s="1082"/>
      <c r="R185" s="1082"/>
      <c r="S185" s="1082"/>
      <c r="T185" s="1055"/>
      <c r="U185" s="1055"/>
      <c r="V185" s="1055"/>
      <c r="W185" s="1055"/>
      <c r="X185" s="1055"/>
      <c r="Y185" s="1055"/>
      <c r="Z185" s="1055"/>
      <c r="AA185" s="1055"/>
      <c r="AB185" s="1055"/>
      <c r="AC185" s="1055"/>
      <c r="AD185" s="1055"/>
      <c r="AE185" s="1055"/>
      <c r="AF185" s="1055"/>
      <c r="AG185" s="1055"/>
      <c r="AH185" s="1055"/>
      <c r="AI185" s="1055"/>
      <c r="AJ185" s="1055"/>
      <c r="AK185" s="1055"/>
      <c r="AL185" s="1057">
        <v>1</v>
      </c>
      <c r="AM185" s="464"/>
      <c r="AN185" s="464"/>
    </row>
    <row r="186" spans="1:40" s="1186" customFormat="1" ht="40.5" customHeight="1" x14ac:dyDescent="0.25">
      <c r="A186" s="1053"/>
      <c r="B186" s="1236" t="s">
        <v>828</v>
      </c>
      <c r="C186" s="1053"/>
      <c r="D186" s="1053"/>
      <c r="E186" s="1053"/>
      <c r="F186" s="1053"/>
      <c r="G186" s="1053"/>
      <c r="H186" s="1053"/>
      <c r="I186" s="1188"/>
      <c r="J186" s="1053"/>
      <c r="K186" s="1053"/>
      <c r="L186" s="1053"/>
      <c r="M186" s="1053"/>
      <c r="N186" s="1053"/>
      <c r="O186" s="1188"/>
      <c r="P186" s="1188"/>
      <c r="Q186" s="1188"/>
      <c r="R186" s="1188"/>
      <c r="S186" s="1188"/>
      <c r="T186" s="1055"/>
      <c r="U186" s="1055"/>
      <c r="V186" s="1055"/>
      <c r="W186" s="1055"/>
      <c r="X186" s="1055"/>
      <c r="Y186" s="1055"/>
      <c r="Z186" s="1055"/>
      <c r="AA186" s="1055"/>
      <c r="AB186" s="1055"/>
      <c r="AC186" s="1055"/>
      <c r="AD186" s="1055"/>
      <c r="AE186" s="1055"/>
      <c r="AF186" s="1055"/>
      <c r="AG186" s="1055"/>
      <c r="AH186" s="1055"/>
      <c r="AI186" s="1055"/>
      <c r="AJ186" s="1055"/>
      <c r="AK186" s="1055"/>
      <c r="AL186" s="1057">
        <v>1</v>
      </c>
      <c r="AM186" s="464"/>
      <c r="AN186" s="464"/>
    </row>
    <row r="187" spans="1:40" s="1186" customFormat="1" ht="40.5" customHeight="1" x14ac:dyDescent="0.2">
      <c r="A187" s="1053"/>
      <c r="B187" s="1189"/>
      <c r="C187" s="1254" t="s">
        <v>829</v>
      </c>
      <c r="D187" s="1255" t="s">
        <v>830</v>
      </c>
      <c r="E187" s="1256" t="s">
        <v>831</v>
      </c>
      <c r="F187" s="1257" t="s">
        <v>832</v>
      </c>
      <c r="G187" s="1258" t="s">
        <v>833</v>
      </c>
      <c r="H187" s="1259" t="s">
        <v>834</v>
      </c>
      <c r="I187" s="1260" t="s">
        <v>835</v>
      </c>
      <c r="J187" s="1261" t="s">
        <v>836</v>
      </c>
      <c r="K187" s="1262" t="s">
        <v>837</v>
      </c>
      <c r="L187" s="1053"/>
      <c r="M187" s="1053"/>
      <c r="N187" s="1053"/>
      <c r="O187" s="1263" t="s">
        <v>838</v>
      </c>
      <c r="P187" s="1264" t="s">
        <v>839</v>
      </c>
      <c r="Q187" s="1265" t="s">
        <v>840</v>
      </c>
      <c r="R187" s="1266" t="s">
        <v>841</v>
      </c>
      <c r="S187" s="1257" t="s">
        <v>842</v>
      </c>
      <c r="T187" s="1267" t="s">
        <v>843</v>
      </c>
      <c r="U187" s="1268" t="s">
        <v>844</v>
      </c>
      <c r="V187" s="1269" t="s">
        <v>845</v>
      </c>
      <c r="W187" s="1270" t="s">
        <v>846</v>
      </c>
      <c r="X187" s="1271" t="s">
        <v>847</v>
      </c>
      <c r="Y187" s="1256" t="s">
        <v>848</v>
      </c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7">
        <v>1</v>
      </c>
      <c r="AM187" s="464"/>
      <c r="AN187" s="464"/>
    </row>
    <row r="188" spans="1:40" s="1186" customFormat="1" ht="40.5" customHeight="1" x14ac:dyDescent="0.25">
      <c r="A188" s="1053"/>
      <c r="B188" s="1189"/>
      <c r="C188" s="1053"/>
      <c r="D188" s="1053"/>
      <c r="E188" s="1053"/>
      <c r="F188" s="1053"/>
      <c r="G188" s="1053"/>
      <c r="H188" s="1053"/>
      <c r="I188" s="1188"/>
      <c r="J188" s="1053"/>
      <c r="K188" s="1053"/>
      <c r="L188" s="1053"/>
      <c r="M188" s="1053"/>
      <c r="N188" s="1053"/>
      <c r="O188" s="1188"/>
      <c r="P188" s="1188"/>
      <c r="Q188" s="1188"/>
      <c r="R188" s="1188"/>
      <c r="S188" s="1188"/>
      <c r="T188" s="1055"/>
      <c r="U188" s="1055"/>
      <c r="V188" s="1055"/>
      <c r="W188" s="1055"/>
      <c r="X188" s="1055"/>
      <c r="Y188" s="1055"/>
      <c r="Z188" s="1055"/>
      <c r="AA188" s="1055"/>
      <c r="AB188" s="1055"/>
      <c r="AC188" s="1055"/>
      <c r="AD188" s="1055"/>
      <c r="AE188" s="1055"/>
      <c r="AF188" s="1055"/>
      <c r="AG188" s="1055"/>
      <c r="AH188" s="1055"/>
      <c r="AI188" s="1055"/>
      <c r="AJ188" s="1055"/>
      <c r="AK188" s="1055"/>
      <c r="AL188" s="1057">
        <v>1</v>
      </c>
      <c r="AM188" s="464"/>
      <c r="AN188" s="464"/>
    </row>
    <row r="189" spans="1:40" s="1186" customFormat="1" ht="40.5" customHeight="1" x14ac:dyDescent="0.2">
      <c r="A189" s="1053"/>
      <c r="B189" s="1189"/>
      <c r="C189" s="1272" t="s">
        <v>829</v>
      </c>
      <c r="D189" s="1272" t="s">
        <v>830</v>
      </c>
      <c r="E189" s="1272" t="s">
        <v>831</v>
      </c>
      <c r="F189" s="1272" t="s">
        <v>832</v>
      </c>
      <c r="G189" s="1272" t="s">
        <v>833</v>
      </c>
      <c r="H189" s="1272" t="s">
        <v>834</v>
      </c>
      <c r="I189" s="1272" t="s">
        <v>835</v>
      </c>
      <c r="J189" s="1272" t="s">
        <v>836</v>
      </c>
      <c r="K189" s="1272" t="s">
        <v>837</v>
      </c>
      <c r="L189" s="1053"/>
      <c r="M189" s="1053"/>
      <c r="N189" s="1053"/>
      <c r="O189" s="1272" t="s">
        <v>838</v>
      </c>
      <c r="P189" s="1272" t="s">
        <v>839</v>
      </c>
      <c r="Q189" s="1272" t="s">
        <v>840</v>
      </c>
      <c r="R189" s="1272" t="s">
        <v>841</v>
      </c>
      <c r="S189" s="1272" t="s">
        <v>842</v>
      </c>
      <c r="T189" s="1272" t="s">
        <v>843</v>
      </c>
      <c r="U189" s="1272" t="s">
        <v>844</v>
      </c>
      <c r="V189" s="1272" t="s">
        <v>845</v>
      </c>
      <c r="W189" s="1272" t="s">
        <v>846</v>
      </c>
      <c r="X189" s="1272" t="s">
        <v>847</v>
      </c>
      <c r="Y189" s="1272" t="s">
        <v>848</v>
      </c>
      <c r="Z189" s="1053"/>
      <c r="AA189" s="1053"/>
      <c r="AB189" s="1053"/>
      <c r="AC189" s="1053"/>
      <c r="AD189" s="1053"/>
      <c r="AE189" s="1053"/>
      <c r="AF189" s="1053"/>
      <c r="AG189" s="1053"/>
      <c r="AH189" s="1053"/>
      <c r="AI189" s="1053"/>
      <c r="AJ189" s="1053"/>
      <c r="AK189" s="1053"/>
      <c r="AL189" s="1057">
        <v>1</v>
      </c>
      <c r="AM189" s="464"/>
      <c r="AN189" s="464"/>
    </row>
    <row r="190" spans="1:40" s="1186" customFormat="1" ht="40.5" customHeight="1" x14ac:dyDescent="0.25">
      <c r="A190" s="1053"/>
      <c r="B190" s="1189"/>
      <c r="C190" s="1053"/>
      <c r="D190" s="1053"/>
      <c r="E190" s="1053"/>
      <c r="F190" s="1053"/>
      <c r="G190" s="1053"/>
      <c r="H190" s="1053"/>
      <c r="I190" s="1188"/>
      <c r="J190" s="1053"/>
      <c r="K190" s="1053"/>
      <c r="L190" s="1053"/>
      <c r="M190" s="1053"/>
      <c r="N190" s="1053"/>
      <c r="O190" s="1188"/>
      <c r="P190" s="1188"/>
      <c r="Q190" s="1188"/>
      <c r="R190" s="1188"/>
      <c r="S190" s="1188"/>
      <c r="T190" s="1055"/>
      <c r="U190" s="1055"/>
      <c r="V190" s="1055"/>
      <c r="W190" s="1055"/>
      <c r="X190" s="1055"/>
      <c r="Y190" s="1055"/>
      <c r="Z190" s="1055"/>
      <c r="AA190" s="1055"/>
      <c r="AB190" s="1055"/>
      <c r="AC190" s="1055"/>
      <c r="AD190" s="1055"/>
      <c r="AE190" s="1055"/>
      <c r="AF190" s="1055"/>
      <c r="AG190" s="1231"/>
      <c r="AH190" s="1232"/>
      <c r="AI190" s="1232"/>
      <c r="AJ190" s="1055"/>
      <c r="AK190" s="1055"/>
      <c r="AL190" s="1057">
        <v>1</v>
      </c>
      <c r="AM190" s="464"/>
      <c r="AN190" s="464"/>
    </row>
    <row r="191" spans="1:40" s="1186" customFormat="1" ht="40.5" customHeight="1" x14ac:dyDescent="0.2">
      <c r="A191" s="1053"/>
      <c r="B191" s="1189"/>
      <c r="C191" s="1273">
        <v>1</v>
      </c>
      <c r="D191" s="1273" t="s">
        <v>849</v>
      </c>
      <c r="E191" s="1273" t="s">
        <v>850</v>
      </c>
      <c r="F191" s="1273" t="s">
        <v>851</v>
      </c>
      <c r="G191" s="1273" t="s">
        <v>852</v>
      </c>
      <c r="H191" s="1273" t="s">
        <v>853</v>
      </c>
      <c r="I191" s="1273" t="s">
        <v>854</v>
      </c>
      <c r="J191" s="1273" t="s">
        <v>855</v>
      </c>
      <c r="K191" s="1273" t="s">
        <v>856</v>
      </c>
      <c r="L191" s="1053"/>
      <c r="M191" s="1053"/>
      <c r="N191" s="1053"/>
      <c r="O191" s="1273" t="s">
        <v>857</v>
      </c>
      <c r="P191" s="1273" t="s">
        <v>858</v>
      </c>
      <c r="Q191" s="1273" t="s">
        <v>859</v>
      </c>
      <c r="R191" s="1273" t="s">
        <v>860</v>
      </c>
      <c r="S191" s="1273" t="s">
        <v>861</v>
      </c>
      <c r="T191" s="1273" t="s">
        <v>862</v>
      </c>
      <c r="U191" s="1273" t="s">
        <v>863</v>
      </c>
      <c r="V191" s="1273" t="s">
        <v>864</v>
      </c>
      <c r="W191" s="1273" t="s">
        <v>865</v>
      </c>
      <c r="X191" s="1273" t="s">
        <v>866</v>
      </c>
      <c r="Y191" s="1273" t="s">
        <v>867</v>
      </c>
      <c r="Z191" s="1274">
        <v>15.5</v>
      </c>
      <c r="AA191" s="1055"/>
      <c r="AB191" s="1055"/>
      <c r="AC191" s="1055"/>
      <c r="AD191" s="1055"/>
      <c r="AE191" s="1055"/>
      <c r="AF191" s="1055"/>
      <c r="AG191" s="1231"/>
      <c r="AH191" s="1232"/>
      <c r="AI191" s="1232"/>
      <c r="AJ191" s="1055"/>
      <c r="AK191" s="1055"/>
      <c r="AL191" s="1057">
        <v>1</v>
      </c>
      <c r="AM191" s="464"/>
      <c r="AN191" s="464"/>
    </row>
    <row r="192" spans="1:40" s="1186" customFormat="1" ht="40.5" customHeight="1" x14ac:dyDescent="0.25">
      <c r="A192" s="1053"/>
      <c r="B192" s="1189"/>
      <c r="C192" s="1053"/>
      <c r="D192" s="1053"/>
      <c r="E192" s="1053"/>
      <c r="F192" s="1053"/>
      <c r="G192" s="1053"/>
      <c r="H192" s="1053"/>
      <c r="I192" s="1188"/>
      <c r="J192" s="1053"/>
      <c r="K192" s="1053"/>
      <c r="L192" s="1053"/>
      <c r="M192" s="1053"/>
      <c r="N192" s="1053"/>
      <c r="O192" s="1188"/>
      <c r="P192" s="1188"/>
      <c r="Q192" s="1188"/>
      <c r="R192" s="1188"/>
      <c r="S192" s="1188"/>
      <c r="T192" s="1055"/>
      <c r="U192" s="1055"/>
      <c r="V192" s="1055"/>
      <c r="W192" s="1055"/>
      <c r="X192" s="1055"/>
      <c r="Y192" s="1055"/>
      <c r="Z192" s="1237" t="s">
        <v>868</v>
      </c>
      <c r="AA192" s="1055"/>
      <c r="AB192" s="1055"/>
      <c r="AC192" s="1055"/>
      <c r="AD192" s="1055"/>
      <c r="AE192" s="1055"/>
      <c r="AF192" s="1055"/>
      <c r="AG192" s="1231"/>
      <c r="AH192" s="1232"/>
      <c r="AI192" s="1232"/>
      <c r="AJ192" s="1055"/>
      <c r="AK192" s="1055"/>
      <c r="AL192" s="1057">
        <v>1</v>
      </c>
      <c r="AM192" s="464"/>
      <c r="AN192" s="464"/>
    </row>
    <row r="193" spans="1:40" s="1186" customFormat="1" ht="40.5" customHeight="1" x14ac:dyDescent="0.2">
      <c r="A193" s="1053"/>
      <c r="B193" s="1189"/>
      <c r="C193" s="1275">
        <v>1</v>
      </c>
      <c r="D193" s="1276">
        <v>2</v>
      </c>
      <c r="E193" s="1275">
        <v>3</v>
      </c>
      <c r="F193" s="1276">
        <v>4</v>
      </c>
      <c r="G193" s="1275">
        <v>5</v>
      </c>
      <c r="H193" s="1276">
        <v>6</v>
      </c>
      <c r="I193" s="1275">
        <v>7</v>
      </c>
      <c r="J193" s="1276">
        <v>8</v>
      </c>
      <c r="K193" s="1275">
        <v>9</v>
      </c>
      <c r="L193" s="1053"/>
      <c r="M193" s="1053"/>
      <c r="N193" s="1053"/>
      <c r="O193" s="1276">
        <v>10</v>
      </c>
      <c r="P193" s="1275">
        <v>11</v>
      </c>
      <c r="Q193" s="1276">
        <v>12</v>
      </c>
      <c r="R193" s="1275">
        <v>13</v>
      </c>
      <c r="S193" s="1276">
        <v>14</v>
      </c>
      <c r="T193" s="1275">
        <v>15</v>
      </c>
      <c r="U193" s="1276">
        <v>16</v>
      </c>
      <c r="V193" s="1275">
        <v>17</v>
      </c>
      <c r="W193" s="1276">
        <v>18</v>
      </c>
      <c r="X193" s="1275">
        <v>19</v>
      </c>
      <c r="Y193" s="1276">
        <v>20</v>
      </c>
      <c r="Z193" s="1055"/>
      <c r="AA193" s="1055"/>
      <c r="AB193" s="1055"/>
      <c r="AC193" s="1055"/>
      <c r="AD193" s="1055"/>
      <c r="AE193" s="1055"/>
      <c r="AF193" s="1055"/>
      <c r="AG193" s="1231"/>
      <c r="AH193" s="1232"/>
      <c r="AI193" s="1232"/>
      <c r="AJ193" s="1055"/>
      <c r="AK193" s="1055"/>
      <c r="AL193" s="1057">
        <v>1</v>
      </c>
      <c r="AM193" s="464"/>
      <c r="AN193" s="464"/>
    </row>
    <row r="194" spans="1:40" s="1186" customFormat="1" ht="40.5" customHeight="1" x14ac:dyDescent="0.25">
      <c r="A194" s="1053"/>
      <c r="B194" s="1189"/>
      <c r="C194" s="1053"/>
      <c r="D194" s="1053"/>
      <c r="E194" s="1053"/>
      <c r="F194" s="1053"/>
      <c r="G194" s="1053"/>
      <c r="H194" s="1053"/>
      <c r="I194" s="1188"/>
      <c r="J194" s="1053"/>
      <c r="K194" s="1053"/>
      <c r="L194" s="1053"/>
      <c r="M194" s="1053"/>
      <c r="N194" s="1053"/>
      <c r="O194" s="1188"/>
      <c r="P194" s="1188"/>
      <c r="Q194" s="1188"/>
      <c r="R194" s="1188"/>
      <c r="S194" s="1188"/>
      <c r="T194" s="1055"/>
      <c r="U194" s="1055"/>
      <c r="V194" s="1055"/>
      <c r="W194" s="1055"/>
      <c r="X194" s="1055"/>
      <c r="Y194" s="1055"/>
      <c r="Z194" s="1055"/>
      <c r="AA194" s="1055"/>
      <c r="AB194" s="1055"/>
      <c r="AC194" s="1055"/>
      <c r="AD194" s="1055"/>
      <c r="AE194" s="1055"/>
      <c r="AF194" s="1055"/>
      <c r="AG194" s="1231"/>
      <c r="AH194" s="1232"/>
      <c r="AI194" s="1232"/>
      <c r="AJ194" s="1055"/>
      <c r="AK194" s="1055"/>
      <c r="AL194" s="1057">
        <v>1</v>
      </c>
      <c r="AM194" s="464"/>
      <c r="AN194" s="464"/>
    </row>
    <row r="195" spans="1:40" s="1186" customFormat="1" ht="40.5" customHeight="1" x14ac:dyDescent="0.25">
      <c r="A195" s="1053"/>
      <c r="B195" s="1189"/>
      <c r="C195" s="1277" t="s">
        <v>602</v>
      </c>
      <c r="D195" s="1278"/>
      <c r="E195" s="1278"/>
      <c r="F195" s="1278"/>
      <c r="G195" s="1188"/>
      <c r="H195" s="1188"/>
      <c r="I195" s="1188"/>
      <c r="J195" s="1188"/>
      <c r="K195" s="1188"/>
      <c r="L195" s="1188"/>
      <c r="M195" s="1188"/>
      <c r="N195" s="1188"/>
      <c r="O195" s="1279" t="s">
        <v>869</v>
      </c>
      <c r="P195" s="1188"/>
      <c r="Q195" s="1188"/>
      <c r="R195" s="1188"/>
      <c r="S195" s="1188"/>
      <c r="T195" s="1055"/>
      <c r="U195" s="1280"/>
      <c r="V195" s="1055"/>
      <c r="W195" s="1055"/>
      <c r="X195" s="1055"/>
      <c r="Y195" s="1055"/>
      <c r="Z195" s="1248"/>
      <c r="AA195" s="1055"/>
      <c r="AB195" s="1055"/>
      <c r="AC195" s="1055"/>
      <c r="AD195" s="1055"/>
      <c r="AE195" s="1055"/>
      <c r="AF195" s="1055"/>
      <c r="AG195" s="1231"/>
      <c r="AH195" s="1232"/>
      <c r="AI195" s="1232"/>
      <c r="AJ195" s="1055"/>
      <c r="AK195" s="1055"/>
      <c r="AL195" s="1057">
        <v>1</v>
      </c>
      <c r="AM195" s="464"/>
      <c r="AN195" s="464"/>
    </row>
    <row r="196" spans="1:40" s="1186" customFormat="1" ht="40.5" customHeight="1" x14ac:dyDescent="0.25">
      <c r="A196" s="1053"/>
      <c r="B196" s="1189"/>
      <c r="C196" s="1281" t="s">
        <v>870</v>
      </c>
      <c r="D196" s="1278"/>
      <c r="E196" s="1278"/>
      <c r="F196" s="1278"/>
      <c r="G196" s="1280"/>
      <c r="H196" s="1282"/>
      <c r="I196" s="1278"/>
      <c r="J196" s="1278"/>
      <c r="K196" s="1053"/>
      <c r="L196" s="1053"/>
      <c r="M196" s="1053"/>
      <c r="N196" s="1053"/>
      <c r="O196" s="1188"/>
      <c r="P196" s="1188"/>
      <c r="Q196" s="1188"/>
      <c r="R196" s="1188"/>
      <c r="S196" s="1188"/>
      <c r="T196" s="1055"/>
      <c r="U196" s="1055"/>
      <c r="V196" s="1055"/>
      <c r="W196" s="1055"/>
      <c r="X196" s="1055"/>
      <c r="Y196" s="1055"/>
      <c r="Z196" s="1252"/>
      <c r="AA196" s="1055"/>
      <c r="AB196" s="1055"/>
      <c r="AC196" s="1055"/>
      <c r="AD196" s="1055"/>
      <c r="AE196" s="1055"/>
      <c r="AF196" s="1055"/>
      <c r="AG196" s="1231"/>
      <c r="AH196" s="1232"/>
      <c r="AI196" s="1232"/>
      <c r="AJ196" s="1055"/>
      <c r="AK196" s="1055"/>
      <c r="AL196" s="1057">
        <v>1</v>
      </c>
      <c r="AM196" s="464"/>
      <c r="AN196" s="464"/>
    </row>
    <row r="197" spans="1:40" s="1186" customFormat="1" ht="40.5" customHeight="1" x14ac:dyDescent="0.25">
      <c r="A197" s="1053"/>
      <c r="B197" s="1189"/>
      <c r="C197" s="1283" t="s">
        <v>605</v>
      </c>
      <c r="D197" s="1278"/>
      <c r="E197" s="1278"/>
      <c r="F197" s="1278"/>
      <c r="G197" s="1280"/>
      <c r="H197" s="1282"/>
      <c r="I197" s="1278"/>
      <c r="J197" s="1278"/>
      <c r="K197" s="1053"/>
      <c r="L197" s="1053"/>
      <c r="M197" s="1053"/>
      <c r="N197" s="1053"/>
      <c r="O197" s="1188"/>
      <c r="P197" s="1188"/>
      <c r="Q197" s="1188"/>
      <c r="R197" s="1188"/>
      <c r="S197" s="1188"/>
      <c r="T197" s="1055"/>
      <c r="U197" s="1055"/>
      <c r="V197" s="1055"/>
      <c r="W197" s="1055"/>
      <c r="X197" s="1055"/>
      <c r="Y197" s="1055"/>
      <c r="Z197" s="1055"/>
      <c r="AA197" s="1055"/>
      <c r="AB197" s="1055"/>
      <c r="AC197" s="1055"/>
      <c r="AD197" s="1055"/>
      <c r="AE197" s="1055"/>
      <c r="AF197" s="1055"/>
      <c r="AG197" s="1231"/>
      <c r="AH197" s="1232"/>
      <c r="AI197" s="1232"/>
      <c r="AJ197" s="1055"/>
      <c r="AK197" s="1055"/>
      <c r="AL197" s="1057">
        <v>1</v>
      </c>
      <c r="AM197" s="464"/>
      <c r="AN197" s="464"/>
    </row>
    <row r="198" spans="1:40" s="1186" customFormat="1" ht="40.5" customHeight="1" x14ac:dyDescent="0.25">
      <c r="A198" s="1053"/>
      <c r="B198" s="1189"/>
      <c r="C198" s="1284" t="s">
        <v>871</v>
      </c>
      <c r="D198" s="1053"/>
      <c r="E198" s="1053"/>
      <c r="F198" s="1053"/>
      <c r="G198" s="1053"/>
      <c r="H198" s="1053"/>
      <c r="I198" s="1188"/>
      <c r="J198" s="1053"/>
      <c r="K198" s="1053"/>
      <c r="L198" s="1053"/>
      <c r="M198" s="1053"/>
      <c r="N198" s="1053"/>
      <c r="O198" s="1188"/>
      <c r="P198" s="1188"/>
      <c r="Q198" s="1188"/>
      <c r="R198" s="1188"/>
      <c r="S198" s="1188"/>
      <c r="T198" s="1055"/>
      <c r="U198" s="1055"/>
      <c r="V198" s="1122" t="s">
        <v>872</v>
      </c>
      <c r="W198" s="1240"/>
      <c r="X198" s="1240"/>
      <c r="Y198" s="1240"/>
      <c r="Z198" s="1240"/>
      <c r="AA198" s="1240"/>
      <c r="AB198" s="1240"/>
      <c r="AC198" s="1055"/>
      <c r="AD198" s="1055"/>
      <c r="AE198" s="1055"/>
      <c r="AF198" s="1055"/>
      <c r="AG198" s="1231"/>
      <c r="AH198" s="1232"/>
      <c r="AI198" s="1232"/>
      <c r="AJ198" s="1055"/>
      <c r="AK198" s="1055"/>
      <c r="AL198" s="1057">
        <v>1</v>
      </c>
      <c r="AM198" s="464"/>
      <c r="AN198" s="464"/>
    </row>
    <row r="199" spans="1:40" s="1186" customFormat="1" ht="40.5" customHeight="1" x14ac:dyDescent="0.25">
      <c r="A199" s="1053"/>
      <c r="B199" s="1189"/>
      <c r="C199" s="1284" t="s">
        <v>873</v>
      </c>
      <c r="D199" s="1053"/>
      <c r="E199" s="1053"/>
      <c r="F199" s="1053"/>
      <c r="G199" s="1053"/>
      <c r="H199" s="1053"/>
      <c r="I199" s="1188"/>
      <c r="J199" s="1053"/>
      <c r="K199" s="1053"/>
      <c r="L199" s="1053"/>
      <c r="M199" s="1053"/>
      <c r="N199" s="1053"/>
      <c r="O199" s="1188"/>
      <c r="P199" s="1188"/>
      <c r="Q199" s="1188"/>
      <c r="R199" s="1188"/>
      <c r="S199" s="1188"/>
      <c r="T199" s="1055"/>
      <c r="U199" s="1055"/>
      <c r="V199" s="1285" t="s">
        <v>874</v>
      </c>
      <c r="W199" s="1099"/>
      <c r="X199" s="1099"/>
      <c r="Y199" s="1099"/>
      <c r="Z199" s="1099"/>
      <c r="AA199" s="1099"/>
      <c r="AB199" s="1099"/>
      <c r="AC199" s="1055" t="s">
        <v>4</v>
      </c>
      <c r="AD199" s="1055"/>
      <c r="AE199" s="1055"/>
      <c r="AF199" s="1055"/>
      <c r="AG199" s="1231"/>
      <c r="AH199" s="1232"/>
      <c r="AI199" s="1232"/>
      <c r="AJ199" s="1055"/>
      <c r="AK199" s="1055"/>
      <c r="AL199" s="1057">
        <v>1</v>
      </c>
      <c r="AM199" s="464"/>
      <c r="AN199" s="464"/>
    </row>
    <row r="200" spans="1:40" s="1186" customFormat="1" ht="40.5" customHeight="1" x14ac:dyDescent="0.25">
      <c r="A200" s="1053"/>
      <c r="B200" s="1189"/>
      <c r="C200" s="1286" t="s">
        <v>875</v>
      </c>
      <c r="D200" s="1053"/>
      <c r="E200" s="1053"/>
      <c r="F200" s="1053"/>
      <c r="G200" s="1053"/>
      <c r="H200" s="1053"/>
      <c r="I200" s="1188"/>
      <c r="J200" s="1053"/>
      <c r="K200" s="1053"/>
      <c r="L200" s="1053"/>
      <c r="M200" s="1053"/>
      <c r="N200" s="1053"/>
      <c r="O200" s="1188"/>
      <c r="P200" s="1188"/>
      <c r="Q200" s="1188"/>
      <c r="R200" s="1188"/>
      <c r="S200" s="1188"/>
      <c r="T200" s="1055"/>
      <c r="U200" s="1055"/>
      <c r="V200" s="1055"/>
      <c r="W200" s="1055"/>
      <c r="X200" s="1055"/>
      <c r="Y200" s="1055"/>
      <c r="Z200" s="1055"/>
      <c r="AA200" s="1055"/>
      <c r="AB200" s="1055"/>
      <c r="AC200" s="1055"/>
      <c r="AD200" s="1055"/>
      <c r="AE200" s="1055"/>
      <c r="AF200" s="1055"/>
      <c r="AG200" s="1231"/>
      <c r="AH200" s="1232"/>
      <c r="AI200" s="1232"/>
      <c r="AJ200" s="1055"/>
      <c r="AK200" s="1055"/>
      <c r="AL200" s="1057">
        <v>1</v>
      </c>
      <c r="AM200" s="464"/>
      <c r="AN200" s="464"/>
    </row>
    <row r="201" spans="1:40" s="1186" customFormat="1" ht="40.5" customHeight="1" x14ac:dyDescent="0.25">
      <c r="A201" s="1053"/>
      <c r="B201" s="1189"/>
      <c r="C201" s="1286" t="s">
        <v>876</v>
      </c>
      <c r="D201" s="1053"/>
      <c r="E201" s="1053"/>
      <c r="F201" s="1053"/>
      <c r="G201" s="1053"/>
      <c r="H201" s="1053"/>
      <c r="I201" s="1188"/>
      <c r="J201" s="1053"/>
      <c r="K201" s="1053"/>
      <c r="L201" s="1053"/>
      <c r="M201" s="1053"/>
      <c r="N201" s="1053"/>
      <c r="O201" s="1188"/>
      <c r="P201" s="1188"/>
      <c r="Q201" s="1188"/>
      <c r="R201" s="1188"/>
      <c r="S201" s="1188"/>
      <c r="T201" s="1055"/>
      <c r="U201" s="1055"/>
      <c r="V201" s="1055"/>
      <c r="W201" s="1055"/>
      <c r="X201" s="1055"/>
      <c r="Y201" s="1055"/>
      <c r="Z201" s="1055"/>
      <c r="AA201" s="1055"/>
      <c r="AB201" s="1055"/>
      <c r="AC201" s="1055"/>
      <c r="AD201" s="1055"/>
      <c r="AE201" s="1055"/>
      <c r="AF201" s="1055"/>
      <c r="AG201" s="1231"/>
      <c r="AH201" s="1232"/>
      <c r="AI201" s="1232"/>
      <c r="AJ201" s="1055"/>
      <c r="AK201" s="1055"/>
      <c r="AL201" s="1057">
        <v>1</v>
      </c>
      <c r="AM201" s="464"/>
      <c r="AN201" s="464"/>
    </row>
    <row r="202" spans="1:40" s="1186" customFormat="1" ht="40.5" customHeight="1" x14ac:dyDescent="0.25">
      <c r="A202" s="1053"/>
      <c r="B202" s="1189"/>
      <c r="C202" s="1287" t="s">
        <v>877</v>
      </c>
      <c r="D202" s="1287" t="s">
        <v>878</v>
      </c>
      <c r="E202" s="1287" t="s">
        <v>879</v>
      </c>
      <c r="F202" s="1287" t="s">
        <v>880</v>
      </c>
      <c r="G202" s="1287" t="s">
        <v>881</v>
      </c>
      <c r="H202" s="1287" t="s">
        <v>882</v>
      </c>
      <c r="I202" s="1287" t="s">
        <v>883</v>
      </c>
      <c r="J202" s="1287" t="s">
        <v>884</v>
      </c>
      <c r="K202" s="1287" t="s">
        <v>885</v>
      </c>
      <c r="L202" s="1287" t="s">
        <v>886</v>
      </c>
      <c r="M202" s="1287" t="s">
        <v>887</v>
      </c>
      <c r="N202" s="1287" t="s">
        <v>888</v>
      </c>
      <c r="O202" s="1287" t="s">
        <v>889</v>
      </c>
      <c r="P202" s="1188"/>
      <c r="Q202" s="1287" t="s">
        <v>890</v>
      </c>
      <c r="R202" s="1287" t="s">
        <v>891</v>
      </c>
      <c r="S202" s="1287" t="s">
        <v>892</v>
      </c>
      <c r="T202" s="1287" t="s">
        <v>893</v>
      </c>
      <c r="U202" s="1287" t="s">
        <v>894</v>
      </c>
      <c r="V202" s="1287" t="s">
        <v>895</v>
      </c>
      <c r="W202" s="1287" t="s">
        <v>896</v>
      </c>
      <c r="X202" s="1287" t="s">
        <v>897</v>
      </c>
      <c r="Y202" s="1287" t="s">
        <v>898</v>
      </c>
      <c r="Z202" s="1287" t="s">
        <v>899</v>
      </c>
      <c r="AA202" s="1287" t="s">
        <v>900</v>
      </c>
      <c r="AB202" s="1287" t="s">
        <v>901</v>
      </c>
      <c r="AC202" s="1287" t="s">
        <v>902</v>
      </c>
      <c r="AD202" s="1055"/>
      <c r="AE202" s="1055"/>
      <c r="AF202" s="1055"/>
      <c r="AG202" s="1231"/>
      <c r="AH202" s="1232"/>
      <c r="AI202" s="1232"/>
      <c r="AJ202" s="1055"/>
      <c r="AK202" s="1055"/>
      <c r="AL202" s="1057">
        <v>1</v>
      </c>
      <c r="AM202" s="464"/>
      <c r="AN202" s="464"/>
    </row>
    <row r="203" spans="1:40" s="1186" customFormat="1" ht="40.5" customHeight="1" x14ac:dyDescent="0.2">
      <c r="A203" s="1053"/>
      <c r="B203" s="1189"/>
      <c r="C203" s="1287" t="s">
        <v>903</v>
      </c>
      <c r="D203" s="1287" t="s">
        <v>904</v>
      </c>
      <c r="E203" s="1287" t="s">
        <v>905</v>
      </c>
      <c r="F203" s="1287" t="s">
        <v>906</v>
      </c>
      <c r="G203" s="1287" t="s">
        <v>907</v>
      </c>
      <c r="H203" s="1287" t="s">
        <v>908</v>
      </c>
      <c r="I203" s="1287" t="s">
        <v>909</v>
      </c>
      <c r="J203" s="1287" t="s">
        <v>910</v>
      </c>
      <c r="K203" s="1287" t="s">
        <v>911</v>
      </c>
      <c r="L203" s="1287" t="s">
        <v>912</v>
      </c>
      <c r="M203" s="1287" t="s">
        <v>913</v>
      </c>
      <c r="N203" s="1287" t="s">
        <v>914</v>
      </c>
      <c r="O203" s="1287" t="s">
        <v>915</v>
      </c>
      <c r="P203" s="1288"/>
      <c r="Q203" s="1287" t="s">
        <v>916</v>
      </c>
      <c r="R203" s="1287" t="s">
        <v>917</v>
      </c>
      <c r="S203" s="1287" t="s">
        <v>918</v>
      </c>
      <c r="T203" s="1287" t="s">
        <v>919</v>
      </c>
      <c r="U203" s="1287" t="s">
        <v>920</v>
      </c>
      <c r="V203" s="1287" t="s">
        <v>921</v>
      </c>
      <c r="W203" s="1287" t="s">
        <v>922</v>
      </c>
      <c r="X203" s="1287" t="s">
        <v>923</v>
      </c>
      <c r="Y203" s="1287" t="s">
        <v>924</v>
      </c>
      <c r="Z203" s="1287" t="s">
        <v>925</v>
      </c>
      <c r="AA203" s="1287" t="s">
        <v>926</v>
      </c>
      <c r="AB203" s="1287" t="s">
        <v>927</v>
      </c>
      <c r="AC203" s="1287" t="s">
        <v>928</v>
      </c>
      <c r="AD203" s="1055"/>
      <c r="AE203" s="1055"/>
      <c r="AF203" s="1055"/>
      <c r="AG203" s="1231"/>
      <c r="AH203" s="1232"/>
      <c r="AI203" s="1232"/>
      <c r="AJ203" s="1055"/>
      <c r="AK203" s="1055"/>
      <c r="AL203" s="1057">
        <v>1</v>
      </c>
      <c r="AM203" s="464"/>
      <c r="AN203" s="464"/>
    </row>
    <row r="204" spans="1:40" s="1186" customFormat="1" ht="40.5" customHeight="1" x14ac:dyDescent="0.2">
      <c r="A204" s="1053"/>
      <c r="B204" s="1189"/>
      <c r="C204" s="1288"/>
      <c r="D204" s="1288"/>
      <c r="E204" s="1288"/>
      <c r="F204" s="1288"/>
      <c r="G204" s="1288"/>
      <c r="H204" s="1288"/>
      <c r="I204" s="1288"/>
      <c r="J204" s="1288"/>
      <c r="K204" s="1288"/>
      <c r="L204" s="1288"/>
      <c r="M204" s="1053"/>
      <c r="N204" s="1053"/>
      <c r="O204" s="1053"/>
      <c r="P204" s="1053"/>
      <c r="Q204" s="1053"/>
      <c r="R204" s="1053"/>
      <c r="S204" s="1053"/>
      <c r="T204" s="1053"/>
      <c r="U204" s="1053"/>
      <c r="V204" s="1053"/>
      <c r="W204" s="1053"/>
      <c r="X204" s="1053"/>
      <c r="Y204" s="1053"/>
      <c r="Z204" s="1055"/>
      <c r="AA204" s="1055"/>
      <c r="AB204" s="1055"/>
      <c r="AC204" s="1055"/>
      <c r="AD204" s="1055"/>
      <c r="AE204" s="1055"/>
      <c r="AF204" s="1055"/>
      <c r="AG204" s="1231"/>
      <c r="AH204" s="1232"/>
      <c r="AI204" s="1232"/>
      <c r="AJ204" s="1055"/>
      <c r="AK204" s="1055"/>
      <c r="AL204" s="1057">
        <v>1</v>
      </c>
      <c r="AM204" s="464"/>
      <c r="AN204" s="464"/>
    </row>
    <row r="205" spans="1:40" s="1186" customFormat="1" ht="40.5" customHeight="1" x14ac:dyDescent="0.2">
      <c r="A205" s="1053"/>
      <c r="B205" s="1189"/>
      <c r="C205" s="1287" t="s">
        <v>890</v>
      </c>
      <c r="D205" s="1287" t="s">
        <v>891</v>
      </c>
      <c r="E205" s="1287" t="s">
        <v>892</v>
      </c>
      <c r="F205" s="1287" t="s">
        <v>893</v>
      </c>
      <c r="G205" s="1287" t="s">
        <v>894</v>
      </c>
      <c r="H205" s="1287" t="s">
        <v>895</v>
      </c>
      <c r="I205" s="1287" t="s">
        <v>896</v>
      </c>
      <c r="J205" s="1287" t="s">
        <v>897</v>
      </c>
      <c r="K205" s="1287" t="s">
        <v>898</v>
      </c>
      <c r="L205" s="1287" t="s">
        <v>899</v>
      </c>
      <c r="M205" s="1287" t="s">
        <v>900</v>
      </c>
      <c r="N205" s="1287" t="s">
        <v>901</v>
      </c>
      <c r="O205" s="1287" t="s">
        <v>902</v>
      </c>
      <c r="P205" s="1053"/>
      <c r="Q205" s="1287" t="s">
        <v>929</v>
      </c>
      <c r="R205" s="1287" t="s">
        <v>930</v>
      </c>
      <c r="S205" s="1287" t="s">
        <v>931</v>
      </c>
      <c r="T205" s="1287" t="s">
        <v>932</v>
      </c>
      <c r="U205" s="1287" t="s">
        <v>933</v>
      </c>
      <c r="V205" s="1287" t="s">
        <v>934</v>
      </c>
      <c r="W205" s="1287" t="s">
        <v>935</v>
      </c>
      <c r="X205" s="1287" t="s">
        <v>936</v>
      </c>
      <c r="Y205" s="1287" t="s">
        <v>936</v>
      </c>
      <c r="Z205" s="1287" t="s">
        <v>937</v>
      </c>
      <c r="AA205" s="1287" t="s">
        <v>938</v>
      </c>
      <c r="AB205" s="1287" t="s">
        <v>939</v>
      </c>
      <c r="AC205" s="1287" t="s">
        <v>940</v>
      </c>
      <c r="AD205" s="1287" t="s">
        <v>941</v>
      </c>
      <c r="AE205" s="1055"/>
      <c r="AF205" s="1055"/>
      <c r="AG205" s="1231"/>
      <c r="AH205" s="1232"/>
      <c r="AI205" s="1232"/>
      <c r="AJ205" s="1055"/>
      <c r="AK205" s="1055"/>
      <c r="AL205" s="1057">
        <v>1</v>
      </c>
      <c r="AM205" s="464"/>
      <c r="AN205" s="464"/>
    </row>
    <row r="206" spans="1:40" s="1186" customFormat="1" ht="40.5" customHeight="1" x14ac:dyDescent="0.2">
      <c r="A206" s="1053"/>
      <c r="B206" s="1189"/>
      <c r="C206" s="1287" t="s">
        <v>916</v>
      </c>
      <c r="D206" s="1287" t="s">
        <v>917</v>
      </c>
      <c r="E206" s="1287" t="s">
        <v>918</v>
      </c>
      <c r="F206" s="1287" t="s">
        <v>919</v>
      </c>
      <c r="G206" s="1287" t="s">
        <v>920</v>
      </c>
      <c r="H206" s="1287" t="s">
        <v>921</v>
      </c>
      <c r="I206" s="1287" t="s">
        <v>922</v>
      </c>
      <c r="J206" s="1287" t="s">
        <v>923</v>
      </c>
      <c r="K206" s="1287" t="s">
        <v>924</v>
      </c>
      <c r="L206" s="1287" t="s">
        <v>925</v>
      </c>
      <c r="M206" s="1287" t="s">
        <v>926</v>
      </c>
      <c r="N206" s="1287" t="s">
        <v>927</v>
      </c>
      <c r="O206" s="1287" t="s">
        <v>928</v>
      </c>
      <c r="P206" s="1053"/>
      <c r="Q206" s="1287" t="s">
        <v>942</v>
      </c>
      <c r="R206" s="1287" t="s">
        <v>943</v>
      </c>
      <c r="S206" s="1287" t="s">
        <v>944</v>
      </c>
      <c r="T206" s="1287" t="s">
        <v>945</v>
      </c>
      <c r="U206" s="1287" t="s">
        <v>946</v>
      </c>
      <c r="V206" s="1287" t="s">
        <v>946</v>
      </c>
      <c r="W206" s="1287" t="s">
        <v>947</v>
      </c>
      <c r="X206" s="1287" t="s">
        <v>948</v>
      </c>
      <c r="Y206" s="1287" t="s">
        <v>949</v>
      </c>
      <c r="Z206" s="1287" t="s">
        <v>950</v>
      </c>
      <c r="AA206" s="1287" t="s">
        <v>951</v>
      </c>
      <c r="AB206" s="1287" t="s">
        <v>952</v>
      </c>
      <c r="AC206" s="1287" t="s">
        <v>953</v>
      </c>
      <c r="AD206" s="1287"/>
      <c r="AE206" s="1055"/>
      <c r="AF206" s="1055"/>
      <c r="AG206" s="1231"/>
      <c r="AH206" s="1232"/>
      <c r="AI206" s="1232"/>
      <c r="AJ206" s="1055"/>
      <c r="AK206" s="1055"/>
      <c r="AL206" s="1057">
        <v>1</v>
      </c>
      <c r="AM206" s="464"/>
      <c r="AN206" s="464"/>
    </row>
    <row r="207" spans="1:40" s="1186" customFormat="1" ht="40.5" customHeight="1" x14ac:dyDescent="0.2">
      <c r="A207" s="1053"/>
      <c r="B207" s="1189"/>
      <c r="C207" s="1288"/>
      <c r="D207" s="1288"/>
      <c r="E207" s="1288"/>
      <c r="F207" s="1288"/>
      <c r="G207" s="1288"/>
      <c r="H207" s="1288"/>
      <c r="I207" s="1288"/>
      <c r="J207" s="1288"/>
      <c r="K207" s="1288"/>
      <c r="L207" s="1288"/>
      <c r="M207" s="1053"/>
      <c r="N207" s="1053"/>
      <c r="O207" s="1053"/>
      <c r="P207" s="1053"/>
      <c r="Q207" s="1053"/>
      <c r="R207" s="1053"/>
      <c r="S207" s="1053"/>
      <c r="T207" s="1053"/>
      <c r="U207" s="1053"/>
      <c r="V207" s="1053"/>
      <c r="W207" s="1053"/>
      <c r="X207" s="1053"/>
      <c r="Y207" s="1053"/>
      <c r="Z207" s="1055"/>
      <c r="AA207" s="1055"/>
      <c r="AB207" s="1055"/>
      <c r="AC207" s="1055"/>
      <c r="AD207" s="1055"/>
      <c r="AE207" s="1055"/>
      <c r="AF207" s="1055"/>
      <c r="AG207" s="1231"/>
      <c r="AH207" s="1232"/>
      <c r="AI207" s="1232"/>
      <c r="AJ207" s="1055"/>
      <c r="AK207" s="1055"/>
      <c r="AL207" s="1057">
        <v>1</v>
      </c>
      <c r="AM207" s="464"/>
      <c r="AN207" s="464"/>
    </row>
    <row r="208" spans="1:40" s="1186" customFormat="1" ht="40.5" customHeight="1" x14ac:dyDescent="0.2">
      <c r="A208" s="1053"/>
      <c r="B208" s="1189"/>
      <c r="C208" s="1289" t="s">
        <v>954</v>
      </c>
      <c r="D208" s="1289" t="s">
        <v>955</v>
      </c>
      <c r="E208" s="1289" t="s">
        <v>956</v>
      </c>
      <c r="F208" s="1289" t="s">
        <v>957</v>
      </c>
      <c r="G208" s="1289" t="s">
        <v>958</v>
      </c>
      <c r="H208" s="1289" t="s">
        <v>959</v>
      </c>
      <c r="I208" s="1289" t="s">
        <v>960</v>
      </c>
      <c r="J208" s="1289" t="s">
        <v>961</v>
      </c>
      <c r="K208" s="1289" t="s">
        <v>962</v>
      </c>
      <c r="L208" s="1289" t="s">
        <v>963</v>
      </c>
      <c r="M208" s="1289" t="s">
        <v>964</v>
      </c>
      <c r="N208" s="1289" t="s">
        <v>965</v>
      </c>
      <c r="O208" s="1289" t="s">
        <v>966</v>
      </c>
      <c r="P208" s="1053"/>
      <c r="Q208" s="1290" t="s">
        <v>967</v>
      </c>
      <c r="R208" s="1290" t="s">
        <v>829</v>
      </c>
      <c r="S208" s="1290" t="s">
        <v>830</v>
      </c>
      <c r="T208" s="1290" t="s">
        <v>831</v>
      </c>
      <c r="U208" s="1290" t="s">
        <v>832</v>
      </c>
      <c r="V208" s="1290" t="s">
        <v>833</v>
      </c>
      <c r="W208" s="1290" t="s">
        <v>834</v>
      </c>
      <c r="X208" s="1290" t="s">
        <v>835</v>
      </c>
      <c r="Y208" s="1290" t="s">
        <v>836</v>
      </c>
      <c r="Z208" s="1290" t="s">
        <v>837</v>
      </c>
      <c r="AA208" s="1290" t="s">
        <v>838</v>
      </c>
      <c r="AB208" s="1055"/>
      <c r="AC208" s="1055"/>
      <c r="AD208" s="1055"/>
      <c r="AE208" s="1055"/>
      <c r="AF208" s="1055"/>
      <c r="AG208" s="1231"/>
      <c r="AH208" s="1232"/>
      <c r="AI208" s="1232"/>
      <c r="AJ208" s="1055"/>
      <c r="AK208" s="1055"/>
      <c r="AL208" s="1057">
        <v>1</v>
      </c>
      <c r="AM208" s="464"/>
      <c r="AN208" s="464"/>
    </row>
    <row r="209" spans="1:40" s="1186" customFormat="1" ht="40.5" customHeight="1" x14ac:dyDescent="0.2">
      <c r="A209" s="1053"/>
      <c r="B209" s="1189"/>
      <c r="C209" s="1289" t="s">
        <v>968</v>
      </c>
      <c r="D209" s="1289" t="s">
        <v>969</v>
      </c>
      <c r="E209" s="1289" t="s">
        <v>970</v>
      </c>
      <c r="F209" s="1289" t="s">
        <v>971</v>
      </c>
      <c r="G209" s="1289" t="s">
        <v>972</v>
      </c>
      <c r="H209" s="1289" t="s">
        <v>973</v>
      </c>
      <c r="I209" s="1289" t="s">
        <v>974</v>
      </c>
      <c r="J209" s="1289" t="s">
        <v>975</v>
      </c>
      <c r="K209" s="1289" t="s">
        <v>976</v>
      </c>
      <c r="L209" s="1289" t="s">
        <v>977</v>
      </c>
      <c r="M209" s="1289" t="s">
        <v>978</v>
      </c>
      <c r="N209" s="1289" t="s">
        <v>978</v>
      </c>
      <c r="O209" s="1289" t="s">
        <v>979</v>
      </c>
      <c r="P209" s="1053"/>
      <c r="Q209" s="1290" t="s">
        <v>839</v>
      </c>
      <c r="R209" s="1290" t="s">
        <v>840</v>
      </c>
      <c r="S209" s="1290" t="s">
        <v>841</v>
      </c>
      <c r="T209" s="1290" t="s">
        <v>842</v>
      </c>
      <c r="U209" s="1290" t="s">
        <v>843</v>
      </c>
      <c r="V209" s="1290" t="s">
        <v>844</v>
      </c>
      <c r="W209" s="1290" t="s">
        <v>845</v>
      </c>
      <c r="X209" s="1290" t="s">
        <v>846</v>
      </c>
      <c r="Y209" s="1290" t="s">
        <v>847</v>
      </c>
      <c r="Z209" s="1290" t="s">
        <v>848</v>
      </c>
      <c r="AA209" s="1290"/>
      <c r="AB209" s="1055"/>
      <c r="AC209" s="1055"/>
      <c r="AD209" s="1055"/>
      <c r="AE209" s="1055"/>
      <c r="AF209" s="1055"/>
      <c r="AG209" s="1231"/>
      <c r="AH209" s="1232"/>
      <c r="AI209" s="1232"/>
      <c r="AJ209" s="1055"/>
      <c r="AK209" s="1055"/>
      <c r="AL209" s="1057">
        <v>1</v>
      </c>
      <c r="AM209" s="464"/>
      <c r="AN209" s="464"/>
    </row>
    <row r="210" spans="1:40" s="1186" customFormat="1" ht="40.5" customHeight="1" x14ac:dyDescent="0.2">
      <c r="A210" s="1053"/>
      <c r="B210" s="1189"/>
      <c r="C210" s="1288"/>
      <c r="D210" s="1288"/>
      <c r="E210" s="1288"/>
      <c r="F210" s="1288"/>
      <c r="G210" s="1288"/>
      <c r="H210" s="1288"/>
      <c r="I210" s="1288"/>
      <c r="J210" s="1288"/>
      <c r="K210" s="1288"/>
      <c r="L210" s="1288"/>
      <c r="M210" s="1053"/>
      <c r="N210" s="1053"/>
      <c r="O210" s="1053"/>
      <c r="P210" s="1053"/>
      <c r="Q210" s="1053"/>
      <c r="R210" s="1053"/>
      <c r="S210" s="1053"/>
      <c r="T210" s="1053"/>
      <c r="U210" s="1053"/>
      <c r="V210" s="1053"/>
      <c r="W210" s="1053"/>
      <c r="X210" s="1053"/>
      <c r="Y210" s="1053"/>
      <c r="Z210" s="1055"/>
      <c r="AA210" s="1055"/>
      <c r="AB210" s="1055"/>
      <c r="AC210" s="1055"/>
      <c r="AD210" s="1055"/>
      <c r="AE210" s="1055"/>
      <c r="AF210" s="1055"/>
      <c r="AG210" s="1231"/>
      <c r="AH210" s="1232"/>
      <c r="AI210" s="1232"/>
      <c r="AJ210" s="1055"/>
      <c r="AK210" s="1055"/>
      <c r="AL210" s="1057">
        <v>1</v>
      </c>
      <c r="AM210" s="464"/>
      <c r="AN210" s="464"/>
    </row>
    <row r="211" spans="1:40" s="1186" customFormat="1" ht="40.5" customHeight="1" x14ac:dyDescent="0.2">
      <c r="A211" s="1053"/>
      <c r="B211" s="1189"/>
      <c r="C211" s="1290" t="s">
        <v>980</v>
      </c>
      <c r="D211" s="1290" t="s">
        <v>981</v>
      </c>
      <c r="E211" s="1290" t="s">
        <v>982</v>
      </c>
      <c r="F211" s="1290" t="s">
        <v>43</v>
      </c>
      <c r="G211" s="1290" t="s">
        <v>38</v>
      </c>
      <c r="H211" s="1290" t="s">
        <v>39</v>
      </c>
      <c r="I211" s="1290" t="s">
        <v>983</v>
      </c>
      <c r="J211" s="1290" t="s">
        <v>984</v>
      </c>
      <c r="K211" s="1290" t="s">
        <v>552</v>
      </c>
      <c r="L211" s="1290" t="s">
        <v>985</v>
      </c>
      <c r="M211" s="1290" t="s">
        <v>986</v>
      </c>
      <c r="N211" s="1053"/>
      <c r="O211" s="1053"/>
      <c r="P211" s="1053"/>
      <c r="Q211" s="1290" t="s">
        <v>987</v>
      </c>
      <c r="R211" s="1290" t="s">
        <v>988</v>
      </c>
      <c r="S211" s="1290" t="s">
        <v>989</v>
      </c>
      <c r="T211" s="1290" t="s">
        <v>990</v>
      </c>
      <c r="U211" s="1290" t="s">
        <v>991</v>
      </c>
      <c r="V211" s="1290" t="s">
        <v>992</v>
      </c>
      <c r="W211" s="1290" t="s">
        <v>993</v>
      </c>
      <c r="X211" s="1290" t="s">
        <v>994</v>
      </c>
      <c r="Y211" s="1290" t="s">
        <v>995</v>
      </c>
      <c r="Z211" s="1290" t="s">
        <v>996</v>
      </c>
      <c r="AA211" s="1055"/>
      <c r="AB211" s="1055"/>
      <c r="AC211" s="1055"/>
      <c r="AD211" s="1055"/>
      <c r="AE211" s="1055"/>
      <c r="AF211" s="1055"/>
      <c r="AG211" s="1231"/>
      <c r="AH211" s="1232"/>
      <c r="AI211" s="1232"/>
      <c r="AJ211" s="1055"/>
      <c r="AK211" s="1055"/>
      <c r="AL211" s="1057">
        <v>1</v>
      </c>
      <c r="AM211" s="464"/>
      <c r="AN211" s="464"/>
    </row>
    <row r="212" spans="1:40" s="1186" customFormat="1" ht="40.5" customHeight="1" x14ac:dyDescent="0.2">
      <c r="A212" s="1053"/>
      <c r="B212" s="1189"/>
      <c r="C212" s="1288"/>
      <c r="D212" s="1288"/>
      <c r="E212" s="1288"/>
      <c r="F212" s="1288"/>
      <c r="G212" s="1288"/>
      <c r="H212" s="1288"/>
      <c r="I212" s="1288"/>
      <c r="J212" s="1288"/>
      <c r="K212" s="1288"/>
      <c r="L212" s="1288"/>
      <c r="M212" s="1053"/>
      <c r="N212" s="1053"/>
      <c r="O212" s="1288"/>
      <c r="P212" s="1288"/>
      <c r="Q212" s="1288"/>
      <c r="R212" s="1288"/>
      <c r="S212" s="1288"/>
      <c r="T212" s="1288"/>
      <c r="U212" s="1288"/>
      <c r="V212" s="1288"/>
      <c r="W212" s="1288"/>
      <c r="X212" s="1288"/>
      <c r="Y212" s="1055"/>
      <c r="Z212" s="1055"/>
      <c r="AA212" s="1055"/>
      <c r="AB212" s="1055"/>
      <c r="AC212" s="1055"/>
      <c r="AD212" s="1055"/>
      <c r="AE212" s="1055"/>
      <c r="AF212" s="1055"/>
      <c r="AG212" s="1231"/>
      <c r="AH212" s="1232"/>
      <c r="AI212" s="1232"/>
      <c r="AJ212" s="1055"/>
      <c r="AK212" s="1055"/>
      <c r="AL212" s="1057">
        <v>1</v>
      </c>
      <c r="AM212" s="464"/>
      <c r="AN212" s="464"/>
    </row>
    <row r="213" spans="1:40" s="1186" customFormat="1" ht="40.5" customHeight="1" x14ac:dyDescent="0.25">
      <c r="A213" s="1053"/>
      <c r="B213" s="1189"/>
      <c r="C213" s="1094" t="s">
        <v>997</v>
      </c>
      <c r="D213" s="1053"/>
      <c r="E213" s="1053"/>
      <c r="F213" s="1053"/>
      <c r="G213" s="1053"/>
      <c r="H213" s="1053"/>
      <c r="I213" s="1188"/>
      <c r="J213" s="1053"/>
      <c r="K213" s="1053"/>
      <c r="L213" s="1053"/>
      <c r="M213" s="1053"/>
      <c r="N213" s="1053"/>
      <c r="O213" s="1188"/>
      <c r="P213" s="1188"/>
      <c r="Q213" s="1188"/>
      <c r="R213" s="1188"/>
      <c r="S213" s="1188"/>
      <c r="T213" s="1055"/>
      <c r="U213" s="1055"/>
      <c r="V213" s="1055"/>
      <c r="W213" s="1055"/>
      <c r="X213" s="1055"/>
      <c r="Y213" s="1055"/>
      <c r="Z213" s="1055"/>
      <c r="AA213" s="1055"/>
      <c r="AB213" s="1055"/>
      <c r="AC213" s="1055"/>
      <c r="AD213" s="1055"/>
      <c r="AE213" s="1055"/>
      <c r="AF213" s="1055"/>
      <c r="AG213" s="1231"/>
      <c r="AH213" s="1232"/>
      <c r="AI213" s="1232"/>
      <c r="AJ213" s="1055"/>
      <c r="AK213" s="1055"/>
      <c r="AL213" s="1057">
        <v>1</v>
      </c>
      <c r="AM213" s="464"/>
      <c r="AN213" s="464"/>
    </row>
    <row r="214" spans="1:40" s="1186" customFormat="1" ht="40.5" customHeight="1" x14ac:dyDescent="0.25">
      <c r="A214" s="1053"/>
      <c r="B214" s="1189"/>
      <c r="C214" s="1094" t="s">
        <v>998</v>
      </c>
      <c r="D214" s="1053"/>
      <c r="E214" s="1053"/>
      <c r="F214" s="1053"/>
      <c r="G214" s="1053"/>
      <c r="H214" s="1053"/>
      <c r="I214" s="1188"/>
      <c r="J214" s="1053"/>
      <c r="K214" s="1053"/>
      <c r="L214" s="1053"/>
      <c r="M214" s="1053"/>
      <c r="N214" s="1053"/>
      <c r="O214" s="1188"/>
      <c r="P214" s="1188"/>
      <c r="Q214" s="1188"/>
      <c r="R214" s="1188"/>
      <c r="S214" s="1188"/>
      <c r="T214" s="1055"/>
      <c r="U214" s="1055"/>
      <c r="V214" s="1055"/>
      <c r="W214" s="1055"/>
      <c r="X214" s="1055"/>
      <c r="Y214" s="1055"/>
      <c r="Z214" s="1055"/>
      <c r="AA214" s="1055"/>
      <c r="AB214" s="1055"/>
      <c r="AC214" s="1055"/>
      <c r="AD214" s="1055"/>
      <c r="AE214" s="1055"/>
      <c r="AF214" s="1055"/>
      <c r="AG214" s="1231"/>
      <c r="AH214" s="1232"/>
      <c r="AI214" s="1232"/>
      <c r="AJ214" s="1055"/>
      <c r="AK214" s="1055"/>
      <c r="AL214" s="1057">
        <v>1</v>
      </c>
      <c r="AM214" s="464"/>
      <c r="AN214" s="464"/>
    </row>
    <row r="215" spans="1:40" s="1186" customFormat="1" ht="40.5" customHeight="1" x14ac:dyDescent="0.25">
      <c r="A215" s="1053"/>
      <c r="B215" s="1189"/>
      <c r="C215" s="1094" t="s">
        <v>999</v>
      </c>
      <c r="D215" s="1053"/>
      <c r="E215" s="1053"/>
      <c r="F215" s="1053"/>
      <c r="G215" s="1053"/>
      <c r="H215" s="1053"/>
      <c r="I215" s="1188"/>
      <c r="J215" s="1053"/>
      <c r="K215" s="1053"/>
      <c r="L215" s="1053"/>
      <c r="M215" s="1053"/>
      <c r="N215" s="1053"/>
      <c r="O215" s="1188"/>
      <c r="P215" s="1188"/>
      <c r="Q215" s="1188"/>
      <c r="R215" s="1188"/>
      <c r="S215" s="1188"/>
      <c r="T215" s="1055"/>
      <c r="U215" s="1055"/>
      <c r="V215" s="1055"/>
      <c r="W215" s="1055"/>
      <c r="X215" s="1055"/>
      <c r="Y215" s="1055"/>
      <c r="Z215" s="1055"/>
      <c r="AA215" s="1055"/>
      <c r="AB215" s="1055"/>
      <c r="AC215" s="1055"/>
      <c r="AD215" s="1055"/>
      <c r="AE215" s="1055"/>
      <c r="AF215" s="1055"/>
      <c r="AG215" s="1231"/>
      <c r="AH215" s="1232"/>
      <c r="AI215" s="1232"/>
      <c r="AJ215" s="1055"/>
      <c r="AK215" s="1055"/>
      <c r="AL215" s="1057">
        <v>1</v>
      </c>
      <c r="AM215" s="464"/>
      <c r="AN215" s="464"/>
    </row>
    <row r="216" spans="1:40" s="1186" customFormat="1" ht="40.5" customHeight="1" x14ac:dyDescent="0.4">
      <c r="A216" s="1053"/>
      <c r="B216" s="1189"/>
      <c r="C216" s="1291" t="s">
        <v>1000</v>
      </c>
      <c r="D216" s="1291" t="s">
        <v>1001</v>
      </c>
      <c r="E216" s="1291" t="s">
        <v>1002</v>
      </c>
      <c r="F216" s="1291" t="s">
        <v>1003</v>
      </c>
      <c r="G216" s="1291" t="s">
        <v>1004</v>
      </c>
      <c r="H216" s="1291" t="s">
        <v>1005</v>
      </c>
      <c r="I216" s="1291" t="s">
        <v>1006</v>
      </c>
      <c r="J216" s="1291" t="s">
        <v>1007</v>
      </c>
      <c r="K216" s="1291" t="s">
        <v>1008</v>
      </c>
      <c r="L216" s="1291" t="s">
        <v>1009</v>
      </c>
      <c r="M216" s="1291" t="s">
        <v>1010</v>
      </c>
      <c r="N216" s="1291"/>
      <c r="O216" s="1291"/>
      <c r="P216" s="1292"/>
      <c r="Q216" s="1292"/>
      <c r="R216" s="1292"/>
      <c r="S216" s="1188"/>
      <c r="T216" s="1055"/>
      <c r="U216" s="1055"/>
      <c r="V216" s="1055"/>
      <c r="W216" s="1055"/>
      <c r="X216" s="1055"/>
      <c r="Y216" s="1055"/>
      <c r="Z216" s="1055"/>
      <c r="AA216" s="1055"/>
      <c r="AB216" s="1055"/>
      <c r="AC216" s="1055"/>
      <c r="AD216" s="1055"/>
      <c r="AE216" s="1055"/>
      <c r="AF216" s="1055"/>
      <c r="AG216" s="1231"/>
      <c r="AH216" s="1232"/>
      <c r="AI216" s="1232"/>
      <c r="AJ216" s="1055"/>
      <c r="AK216" s="1055"/>
      <c r="AL216" s="1057">
        <v>1</v>
      </c>
      <c r="AM216" s="464"/>
      <c r="AN216" s="464"/>
    </row>
    <row r="217" spans="1:40" s="1186" customFormat="1" ht="40.5" customHeight="1" x14ac:dyDescent="0.25">
      <c r="A217" s="1053"/>
      <c r="B217" s="1189"/>
      <c r="C217" s="1293" t="s">
        <v>1011</v>
      </c>
      <c r="D217" s="1293" t="s">
        <v>1012</v>
      </c>
      <c r="E217" s="1293" t="s">
        <v>1013</v>
      </c>
      <c r="F217" s="1293"/>
      <c r="G217" s="1293" t="s">
        <v>1014</v>
      </c>
      <c r="H217" s="1293"/>
      <c r="I217" s="1293" t="s">
        <v>1015</v>
      </c>
      <c r="J217" s="1293"/>
      <c r="K217" s="1293" t="s">
        <v>1016</v>
      </c>
      <c r="L217" s="1293"/>
      <c r="M217" s="1293" t="s">
        <v>1017</v>
      </c>
      <c r="N217" s="1293" t="s">
        <v>1018</v>
      </c>
      <c r="O217" s="1293"/>
      <c r="P217" s="1293" t="s">
        <v>1019</v>
      </c>
      <c r="Q217" s="1293"/>
      <c r="R217" s="1293" t="s">
        <v>1020</v>
      </c>
      <c r="S217" s="1188"/>
      <c r="T217" s="1055"/>
      <c r="U217" s="1055"/>
      <c r="V217" s="1055"/>
      <c r="W217" s="1055"/>
      <c r="X217" s="1055"/>
      <c r="Y217" s="1055"/>
      <c r="Z217" s="1055"/>
      <c r="AA217" s="1055"/>
      <c r="AB217" s="1055"/>
      <c r="AC217" s="1055"/>
      <c r="AD217" s="1055"/>
      <c r="AE217" s="1055"/>
      <c r="AF217" s="1055"/>
      <c r="AG217" s="1231"/>
      <c r="AH217" s="1232"/>
      <c r="AI217" s="1232"/>
      <c r="AJ217" s="1055"/>
      <c r="AK217" s="1055"/>
      <c r="AL217" s="1057">
        <v>1</v>
      </c>
      <c r="AM217" s="464"/>
      <c r="AN217" s="464"/>
    </row>
    <row r="218" spans="1:40" s="1186" customFormat="1" ht="40.5" customHeight="1" x14ac:dyDescent="0.25">
      <c r="A218" s="1053"/>
      <c r="B218" s="1189"/>
      <c r="C218" s="1094" t="s">
        <v>1021</v>
      </c>
      <c r="D218" s="1053"/>
      <c r="E218" s="1053"/>
      <c r="F218" s="1053"/>
      <c r="G218" s="1053"/>
      <c r="H218" s="1053"/>
      <c r="I218" s="1188"/>
      <c r="J218" s="1053"/>
      <c r="K218" s="1053"/>
      <c r="L218" s="1053"/>
      <c r="M218" s="1053"/>
      <c r="N218" s="1053"/>
      <c r="O218" s="1188"/>
      <c r="P218" s="1188"/>
      <c r="Q218" s="1188"/>
      <c r="R218" s="1188"/>
      <c r="S218" s="1188"/>
      <c r="T218" s="1055"/>
      <c r="U218" s="1055"/>
      <c r="V218" s="1055"/>
      <c r="W218" s="1055"/>
      <c r="X218" s="1055"/>
      <c r="Y218" s="1055"/>
      <c r="Z218" s="1055"/>
      <c r="AA218" s="1055"/>
      <c r="AB218" s="1055"/>
      <c r="AC218" s="1055"/>
      <c r="AD218" s="1055"/>
      <c r="AE218" s="1055"/>
      <c r="AF218" s="1055"/>
      <c r="AG218" s="1231"/>
      <c r="AH218" s="1232"/>
      <c r="AI218" s="1232"/>
      <c r="AJ218" s="1055"/>
      <c r="AK218" s="1055"/>
      <c r="AL218" s="1057">
        <v>1</v>
      </c>
      <c r="AM218" s="464"/>
      <c r="AN218" s="464"/>
    </row>
    <row r="219" spans="1:40" s="1186" customFormat="1" ht="40.5" customHeight="1" x14ac:dyDescent="0.25">
      <c r="A219" s="1053"/>
      <c r="B219" s="1189"/>
      <c r="C219" s="1286"/>
      <c r="D219" s="1053"/>
      <c r="E219" s="1053"/>
      <c r="F219" s="1053"/>
      <c r="G219" s="1053"/>
      <c r="H219" s="1053"/>
      <c r="I219" s="1188"/>
      <c r="J219" s="1053"/>
      <c r="K219" s="1053"/>
      <c r="L219" s="1053"/>
      <c r="M219" s="1053"/>
      <c r="N219" s="1053"/>
      <c r="O219" s="1188"/>
      <c r="P219" s="1188"/>
      <c r="Q219" s="1188"/>
      <c r="R219" s="1188"/>
      <c r="S219" s="1188"/>
      <c r="T219" s="1055"/>
      <c r="U219" s="1055"/>
      <c r="V219" s="1055"/>
      <c r="W219" s="1055"/>
      <c r="X219" s="1055"/>
      <c r="Y219" s="1055"/>
      <c r="Z219" s="1055"/>
      <c r="AA219" s="1055"/>
      <c r="AB219" s="1055"/>
      <c r="AC219" s="1055"/>
      <c r="AD219" s="1055"/>
      <c r="AE219" s="1055"/>
      <c r="AF219" s="1055"/>
      <c r="AG219" s="1231"/>
      <c r="AH219" s="1232"/>
      <c r="AI219" s="1232"/>
      <c r="AJ219" s="1055"/>
      <c r="AK219" s="1055"/>
      <c r="AL219" s="1057">
        <v>1</v>
      </c>
      <c r="AM219" s="464"/>
      <c r="AN219" s="464"/>
    </row>
    <row r="220" spans="1:40" s="1298" customFormat="1" ht="40.5" customHeight="1" x14ac:dyDescent="0.25">
      <c r="A220" s="1208"/>
      <c r="B220" s="1236" t="s">
        <v>1022</v>
      </c>
      <c r="C220" s="1208"/>
      <c r="D220" s="1208"/>
      <c r="E220" s="1208"/>
      <c r="F220" s="1208"/>
      <c r="G220" s="1294" t="s">
        <v>1023</v>
      </c>
      <c r="H220" s="1208"/>
      <c r="I220" s="1188"/>
      <c r="J220" s="1208"/>
      <c r="K220" s="1208"/>
      <c r="L220" s="1208"/>
      <c r="M220" s="1208"/>
      <c r="N220" s="1208"/>
      <c r="O220" s="1188"/>
      <c r="P220" s="1188"/>
      <c r="Q220" s="1188"/>
      <c r="R220" s="1188"/>
      <c r="S220" s="1188"/>
      <c r="T220" s="1231"/>
      <c r="U220" s="1055"/>
      <c r="V220" s="1295" t="s">
        <v>1024</v>
      </c>
      <c r="W220" s="1296"/>
      <c r="X220" s="1296"/>
      <c r="Y220" s="1296"/>
      <c r="Z220" s="1297"/>
      <c r="AA220" s="1297"/>
      <c r="AB220" s="1297"/>
      <c r="AC220" s="1055" t="s">
        <v>4</v>
      </c>
      <c r="AD220" s="1055"/>
      <c r="AE220" s="1055"/>
      <c r="AF220" s="1055"/>
      <c r="AG220" s="1231"/>
      <c r="AH220" s="1232"/>
      <c r="AI220" s="1232"/>
      <c r="AJ220" s="1055"/>
      <c r="AK220" s="1055"/>
      <c r="AL220" s="1057">
        <v>1</v>
      </c>
      <c r="AM220" s="464"/>
      <c r="AN220" s="464"/>
    </row>
    <row r="221" spans="1:40" s="1298" customFormat="1" ht="40.5" customHeight="1" x14ac:dyDescent="0.2">
      <c r="A221" s="1208"/>
      <c r="B221" s="1299" t="s">
        <v>1025</v>
      </c>
      <c r="C221" s="1299" t="s">
        <v>1026</v>
      </c>
      <c r="D221" s="1299" t="s">
        <v>1027</v>
      </c>
      <c r="E221" s="1299"/>
      <c r="F221" s="1299" t="s">
        <v>1028</v>
      </c>
      <c r="G221" s="1299" t="s">
        <v>1029</v>
      </c>
      <c r="H221" s="1300" t="s">
        <v>1030</v>
      </c>
      <c r="I221" s="1299" t="s">
        <v>1031</v>
      </c>
      <c r="J221" s="1299" t="s">
        <v>1032</v>
      </c>
      <c r="K221" s="1299" t="s">
        <v>1033</v>
      </c>
      <c r="L221" s="1299"/>
      <c r="M221" s="1299"/>
      <c r="N221" s="1299"/>
      <c r="O221" s="1299" t="s">
        <v>1034</v>
      </c>
      <c r="P221" s="1299" t="s">
        <v>1035</v>
      </c>
      <c r="Q221" s="1299" t="s">
        <v>1036</v>
      </c>
      <c r="R221" s="1299" t="s">
        <v>1037</v>
      </c>
      <c r="S221" s="1299" t="s">
        <v>1038</v>
      </c>
      <c r="T221" s="1299" t="s">
        <v>5</v>
      </c>
      <c r="U221" s="1299" t="s">
        <v>77</v>
      </c>
      <c r="V221" s="1299" t="s">
        <v>1039</v>
      </c>
      <c r="W221" s="1299" t="s">
        <v>6</v>
      </c>
      <c r="X221" s="1299" t="s">
        <v>1040</v>
      </c>
      <c r="Y221" s="1299"/>
      <c r="Z221" s="1055"/>
      <c r="AA221" s="1055"/>
      <c r="AB221" s="1055"/>
      <c r="AC221" s="1055"/>
      <c r="AD221" s="1055"/>
      <c r="AE221" s="1055"/>
      <c r="AF221" s="1055"/>
      <c r="AG221" s="1231"/>
      <c r="AH221" s="1232"/>
      <c r="AI221" s="1232"/>
      <c r="AJ221" s="1055"/>
      <c r="AK221" s="1055"/>
      <c r="AL221" s="1057">
        <v>1</v>
      </c>
      <c r="AM221" s="464"/>
      <c r="AN221" s="464"/>
    </row>
    <row r="222" spans="1:40" s="1298" customFormat="1" ht="40.5" customHeight="1" x14ac:dyDescent="0.2">
      <c r="A222" s="1208"/>
      <c r="B222" s="1208"/>
      <c r="C222" s="1301" t="s">
        <v>1041</v>
      </c>
      <c r="D222" s="1302" t="s">
        <v>1042</v>
      </c>
      <c r="E222" s="1299"/>
      <c r="F222" s="1299"/>
      <c r="G222" s="1299"/>
      <c r="H222" s="1299"/>
      <c r="I222" s="1299"/>
      <c r="J222" s="1299"/>
      <c r="K222" s="1299"/>
      <c r="L222" s="1299"/>
      <c r="M222" s="1299"/>
      <c r="N222" s="1299"/>
      <c r="O222" s="1299"/>
      <c r="P222" s="1299"/>
      <c r="Q222" s="1299"/>
      <c r="R222" s="1299"/>
      <c r="S222" s="1299"/>
      <c r="T222" s="1299"/>
      <c r="U222" s="1299"/>
      <c r="V222" s="1299"/>
      <c r="W222" s="1299"/>
      <c r="X222" s="1299"/>
      <c r="Y222" s="1299"/>
      <c r="Z222" s="1055"/>
      <c r="AA222" s="1055"/>
      <c r="AB222" s="1055"/>
      <c r="AC222" s="1055"/>
      <c r="AD222" s="1055"/>
      <c r="AE222" s="1055"/>
      <c r="AF222" s="1055"/>
      <c r="AG222" s="1231"/>
      <c r="AH222" s="1232"/>
      <c r="AI222" s="1232"/>
      <c r="AJ222" s="1055"/>
      <c r="AK222" s="1055"/>
      <c r="AL222" s="1057">
        <v>1</v>
      </c>
      <c r="AM222" s="464"/>
      <c r="AN222" s="464"/>
    </row>
    <row r="223" spans="1:40" s="1298" customFormat="1" ht="40.5" customHeight="1" x14ac:dyDescent="0.2">
      <c r="A223" s="1208"/>
      <c r="B223" s="1208"/>
      <c r="C223" s="1301"/>
      <c r="D223" s="1302" t="s">
        <v>1043</v>
      </c>
      <c r="E223" s="1299"/>
      <c r="F223" s="1299"/>
      <c r="G223" s="1299"/>
      <c r="H223" s="1299"/>
      <c r="I223" s="1299"/>
      <c r="J223" s="1299"/>
      <c r="K223" s="1299"/>
      <c r="L223" s="1299"/>
      <c r="M223" s="1299"/>
      <c r="N223" s="1299"/>
      <c r="O223" s="1299"/>
      <c r="P223" s="1299"/>
      <c r="Q223" s="1299"/>
      <c r="R223" s="1299"/>
      <c r="S223" s="1299"/>
      <c r="T223" s="1299"/>
      <c r="U223" s="1299"/>
      <c r="V223" s="1299"/>
      <c r="W223" s="1299"/>
      <c r="X223" s="1299"/>
      <c r="Y223" s="1299"/>
      <c r="Z223" s="1055"/>
      <c r="AA223" s="1055"/>
      <c r="AB223" s="1055"/>
      <c r="AC223" s="1055"/>
      <c r="AD223" s="1055"/>
      <c r="AE223" s="1055"/>
      <c r="AF223" s="1055"/>
      <c r="AG223" s="1231"/>
      <c r="AH223" s="1232"/>
      <c r="AI223" s="1232"/>
      <c r="AJ223" s="1055"/>
      <c r="AK223" s="1055"/>
      <c r="AL223" s="1057">
        <v>1</v>
      </c>
      <c r="AM223" s="464"/>
      <c r="AN223" s="464"/>
    </row>
    <row r="224" spans="1:40" s="1298" customFormat="1" ht="40.5" customHeight="1" x14ac:dyDescent="0.2">
      <c r="A224" s="1208"/>
      <c r="B224" s="1208"/>
      <c r="C224" s="1301"/>
      <c r="D224" s="1302" t="s">
        <v>1044</v>
      </c>
      <c r="E224" s="1299"/>
      <c r="F224" s="1299"/>
      <c r="G224" s="1299"/>
      <c r="H224" s="1299"/>
      <c r="I224" s="1299"/>
      <c r="J224" s="1299"/>
      <c r="K224" s="1299"/>
      <c r="L224" s="1299"/>
      <c r="M224" s="1299"/>
      <c r="N224" s="1299"/>
      <c r="O224" s="1299"/>
      <c r="P224" s="1299"/>
      <c r="Q224" s="1299"/>
      <c r="R224" s="1299"/>
      <c r="S224" s="1299"/>
      <c r="T224" s="1299"/>
      <c r="U224" s="1299"/>
      <c r="V224" s="1299"/>
      <c r="W224" s="1299"/>
      <c r="X224" s="1299"/>
      <c r="Y224" s="1299"/>
      <c r="Z224" s="1055"/>
      <c r="AA224" s="1055"/>
      <c r="AB224" s="1055"/>
      <c r="AC224" s="1055"/>
      <c r="AD224" s="1055"/>
      <c r="AE224" s="1055"/>
      <c r="AF224" s="1055"/>
      <c r="AG224" s="1231"/>
      <c r="AH224" s="1232"/>
      <c r="AI224" s="1232"/>
      <c r="AJ224" s="1055"/>
      <c r="AK224" s="1055"/>
      <c r="AL224" s="1057">
        <v>1</v>
      </c>
      <c r="AM224" s="464"/>
      <c r="AN224" s="464"/>
    </row>
    <row r="225" spans="1:40" s="1298" customFormat="1" ht="40.5" customHeight="1" x14ac:dyDescent="0.2">
      <c r="A225" s="1208"/>
      <c r="B225" s="1208"/>
      <c r="C225" s="1303"/>
      <c r="D225" s="1304" t="s">
        <v>1045</v>
      </c>
      <c r="E225" s="1299"/>
      <c r="F225" s="1299"/>
      <c r="G225" s="1299"/>
      <c r="H225" s="1299"/>
      <c r="I225" s="1299"/>
      <c r="J225" s="1299"/>
      <c r="K225" s="1299"/>
      <c r="L225" s="1299"/>
      <c r="M225" s="1299"/>
      <c r="N225" s="1299"/>
      <c r="O225" s="1299"/>
      <c r="P225" s="1299"/>
      <c r="Q225" s="1299"/>
      <c r="R225" s="1299"/>
      <c r="S225" s="1299"/>
      <c r="T225" s="1299"/>
      <c r="U225" s="1299"/>
      <c r="V225" s="1299"/>
      <c r="W225" s="1299"/>
      <c r="X225" s="1299"/>
      <c r="Y225" s="1299"/>
      <c r="Z225" s="1055"/>
      <c r="AA225" s="1055"/>
      <c r="AB225" s="1055"/>
      <c r="AC225" s="1055"/>
      <c r="AD225" s="1055"/>
      <c r="AE225" s="1055"/>
      <c r="AF225" s="1055"/>
      <c r="AG225" s="1231"/>
      <c r="AH225" s="1232"/>
      <c r="AI225" s="1232"/>
      <c r="AJ225" s="1055"/>
      <c r="AK225" s="1055"/>
      <c r="AL225" s="1057">
        <v>1</v>
      </c>
      <c r="AM225" s="464"/>
      <c r="AN225" s="464"/>
    </row>
    <row r="226" spans="1:40" s="1298" customFormat="1" ht="40.5" customHeight="1" x14ac:dyDescent="0.2">
      <c r="A226" s="1208"/>
      <c r="B226" s="1208"/>
      <c r="C226" s="1301"/>
      <c r="D226" s="1302" t="s">
        <v>1046</v>
      </c>
      <c r="E226" s="1299"/>
      <c r="F226" s="1299"/>
      <c r="G226" s="1299"/>
      <c r="H226" s="1299"/>
      <c r="I226" s="1299"/>
      <c r="J226" s="1299"/>
      <c r="K226" s="1299"/>
      <c r="L226" s="1299"/>
      <c r="M226" s="1299"/>
      <c r="N226" s="1299"/>
      <c r="O226" s="1299"/>
      <c r="P226" s="1299"/>
      <c r="Q226" s="1299"/>
      <c r="R226" s="1299"/>
      <c r="S226" s="1299"/>
      <c r="T226" s="1299"/>
      <c r="U226" s="1299"/>
      <c r="V226" s="1299"/>
      <c r="W226" s="1299"/>
      <c r="X226" s="1299"/>
      <c r="Y226" s="1299"/>
      <c r="Z226" s="1055"/>
      <c r="AA226" s="1055"/>
      <c r="AB226" s="1055"/>
      <c r="AC226" s="1055"/>
      <c r="AD226" s="1055"/>
      <c r="AE226" s="1055"/>
      <c r="AF226" s="1055"/>
      <c r="AG226" s="1231"/>
      <c r="AH226" s="1232"/>
      <c r="AI226" s="1232"/>
      <c r="AJ226" s="1055"/>
      <c r="AK226" s="1055"/>
      <c r="AL226" s="1057">
        <v>1</v>
      </c>
      <c r="AM226" s="464"/>
      <c r="AN226" s="464"/>
    </row>
    <row r="227" spans="1:40" s="1298" customFormat="1" ht="40.5" customHeight="1" x14ac:dyDescent="0.2">
      <c r="A227" s="1208"/>
      <c r="B227" s="1208"/>
      <c r="C227" s="1301"/>
      <c r="D227" s="1302" t="s">
        <v>1047</v>
      </c>
      <c r="E227" s="1299"/>
      <c r="F227" s="1299"/>
      <c r="G227" s="1299"/>
      <c r="H227" s="1299"/>
      <c r="I227" s="1299"/>
      <c r="J227" s="1299"/>
      <c r="K227" s="1299"/>
      <c r="L227" s="1299"/>
      <c r="M227" s="1299"/>
      <c r="N227" s="1299"/>
      <c r="O227" s="1299"/>
      <c r="P227" s="1299"/>
      <c r="Q227" s="1299"/>
      <c r="R227" s="1299"/>
      <c r="S227" s="1299"/>
      <c r="T227" s="1299"/>
      <c r="U227" s="1299"/>
      <c r="V227" s="1299"/>
      <c r="W227" s="1299"/>
      <c r="X227" s="1299"/>
      <c r="Y227" s="1299"/>
      <c r="Z227" s="1055"/>
      <c r="AA227" s="1055"/>
      <c r="AB227" s="1055"/>
      <c r="AC227" s="1055"/>
      <c r="AD227" s="1055"/>
      <c r="AE227" s="1055"/>
      <c r="AF227" s="1055"/>
      <c r="AG227" s="1231"/>
      <c r="AH227" s="1232"/>
      <c r="AI227" s="1232"/>
      <c r="AJ227" s="1055"/>
      <c r="AK227" s="1055"/>
      <c r="AL227" s="1057">
        <v>1</v>
      </c>
      <c r="AM227" s="464"/>
      <c r="AN227" s="464"/>
    </row>
    <row r="228" spans="1:40" s="1298" customFormat="1" ht="40.5" customHeight="1" x14ac:dyDescent="0.25">
      <c r="A228" s="1208"/>
      <c r="B228" s="1236"/>
      <c r="C228" s="1208"/>
      <c r="D228" s="1208"/>
      <c r="E228" s="1208"/>
      <c r="F228" s="1208"/>
      <c r="G228" s="1208"/>
      <c r="H228" s="1208"/>
      <c r="I228" s="1188"/>
      <c r="J228" s="1208"/>
      <c r="K228" s="1208"/>
      <c r="L228" s="1208"/>
      <c r="M228" s="1208"/>
      <c r="N228" s="1208"/>
      <c r="O228" s="1188"/>
      <c r="P228" s="1188"/>
      <c r="Q228" s="1188"/>
      <c r="R228" s="1188"/>
      <c r="S228" s="1188"/>
      <c r="T228" s="1231"/>
      <c r="U228" s="1236"/>
      <c r="V228" s="1305"/>
      <c r="W228" s="1299"/>
      <c r="X228" s="1299"/>
      <c r="Y228" s="1299"/>
      <c r="Z228" s="1055"/>
      <c r="AA228" s="1055"/>
      <c r="AB228" s="1055"/>
      <c r="AC228" s="1055"/>
      <c r="AD228" s="1055"/>
      <c r="AE228" s="1055"/>
      <c r="AF228" s="1055"/>
      <c r="AG228" s="1231"/>
      <c r="AH228" s="1232"/>
      <c r="AI228" s="1232"/>
      <c r="AJ228" s="1055"/>
      <c r="AK228" s="1055"/>
      <c r="AL228" s="1057">
        <v>1</v>
      </c>
      <c r="AM228" s="464"/>
      <c r="AN228" s="464"/>
    </row>
    <row r="229" spans="1:40" s="1298" customFormat="1" ht="40.5" customHeight="1" x14ac:dyDescent="0.25">
      <c r="A229" s="1208"/>
      <c r="B229" s="1306"/>
      <c r="C229" s="1307" t="s">
        <v>1048</v>
      </c>
      <c r="D229" s="1308"/>
      <c r="E229" s="1231"/>
      <c r="F229" s="1309" t="s">
        <v>1049</v>
      </c>
      <c r="G229" s="1310"/>
      <c r="H229" s="1310"/>
      <c r="I229" s="1310"/>
      <c r="J229" s="1310"/>
      <c r="K229" s="1310"/>
      <c r="L229" s="1188"/>
      <c r="M229" s="1188"/>
      <c r="N229" s="1188"/>
      <c r="O229" s="1188"/>
      <c r="P229" s="1231"/>
      <c r="Q229" s="1231"/>
      <c r="R229" s="1188"/>
      <c r="S229" s="1188"/>
      <c r="T229" s="1231"/>
      <c r="U229" s="1231"/>
      <c r="V229" s="1305"/>
      <c r="W229" s="1299"/>
      <c r="X229" s="1299"/>
      <c r="Y229" s="1299"/>
      <c r="Z229" s="1311" t="s">
        <v>88</v>
      </c>
      <c r="AA229" s="1055"/>
      <c r="AB229" s="1055"/>
      <c r="AC229" s="1055"/>
      <c r="AD229" s="1055"/>
      <c r="AE229" s="1055"/>
      <c r="AF229" s="1055"/>
      <c r="AG229" s="1231"/>
      <c r="AH229" s="1232"/>
      <c r="AI229" s="1232"/>
      <c r="AJ229" s="1055"/>
      <c r="AK229" s="1055"/>
      <c r="AL229" s="1057">
        <v>1</v>
      </c>
      <c r="AM229" s="464"/>
      <c r="AN229" s="464"/>
    </row>
    <row r="230" spans="1:40" s="1298" customFormat="1" ht="40.5" customHeight="1" x14ac:dyDescent="0.25">
      <c r="A230" s="1208"/>
      <c r="B230" s="1306"/>
      <c r="C230" s="1312">
        <v>3</v>
      </c>
      <c r="D230" s="1308"/>
      <c r="E230" s="1208"/>
      <c r="F230" s="1208"/>
      <c r="G230" s="1208"/>
      <c r="H230" s="1188"/>
      <c r="I230" s="1188"/>
      <c r="J230" s="1188"/>
      <c r="K230" s="1188"/>
      <c r="L230" s="1188"/>
      <c r="M230" s="1188"/>
      <c r="N230" s="1188"/>
      <c r="O230" s="1188"/>
      <c r="P230" s="1188"/>
      <c r="Q230" s="1188"/>
      <c r="R230" s="1188"/>
      <c r="S230" s="1188"/>
      <c r="T230" s="1231"/>
      <c r="U230" s="1231"/>
      <c r="V230" s="1305"/>
      <c r="W230" s="1299"/>
      <c r="X230" s="1299"/>
      <c r="Y230" s="1299"/>
      <c r="Z230" s="1055"/>
      <c r="AA230" s="1055"/>
      <c r="AB230" s="1055"/>
      <c r="AC230" s="1055"/>
      <c r="AD230" s="1055"/>
      <c r="AE230" s="1055"/>
      <c r="AF230" s="1055"/>
      <c r="AG230" s="1231"/>
      <c r="AH230" s="1232"/>
      <c r="AI230" s="1232"/>
      <c r="AJ230" s="1055"/>
      <c r="AK230" s="1055"/>
      <c r="AL230" s="1057">
        <v>1</v>
      </c>
      <c r="AM230" s="464"/>
      <c r="AN230" s="464"/>
    </row>
    <row r="231" spans="1:40" s="1298" customFormat="1" ht="40.5" customHeight="1" x14ac:dyDescent="0.25">
      <c r="A231" s="1208"/>
      <c r="B231" s="1306"/>
      <c r="C231" s="1208"/>
      <c r="D231" s="1208"/>
      <c r="E231" s="1208"/>
      <c r="F231" s="1208"/>
      <c r="G231" s="1208"/>
      <c r="H231" s="1313" t="s">
        <v>1050</v>
      </c>
      <c r="I231" s="1314"/>
      <c r="J231" s="1314"/>
      <c r="K231" s="1208"/>
      <c r="L231" s="1208"/>
      <c r="M231" s="1208"/>
      <c r="N231" s="1208"/>
      <c r="O231" s="1188"/>
      <c r="P231" s="1188"/>
      <c r="Q231" s="1315" t="s">
        <v>1051</v>
      </c>
      <c r="R231" s="1316" t="s">
        <v>1052</v>
      </c>
      <c r="S231" s="1317" t="s">
        <v>1053</v>
      </c>
      <c r="T231" s="1231"/>
      <c r="U231" s="1231"/>
      <c r="V231" s="1305"/>
      <c r="W231" s="1299"/>
      <c r="X231" s="1299"/>
      <c r="Y231" s="1299"/>
      <c r="Z231" s="1055"/>
      <c r="AA231" s="1055"/>
      <c r="AB231" s="1055"/>
      <c r="AC231" s="1055"/>
      <c r="AD231" s="1055"/>
      <c r="AE231" s="1055"/>
      <c r="AF231" s="1055"/>
      <c r="AG231" s="1231"/>
      <c r="AH231" s="1232"/>
      <c r="AI231" s="1232"/>
      <c r="AJ231" s="1055"/>
      <c r="AK231" s="1055"/>
      <c r="AL231" s="1057">
        <v>1</v>
      </c>
      <c r="AM231" s="464"/>
      <c r="AN231" s="464"/>
    </row>
    <row r="232" spans="1:40" s="1298" customFormat="1" ht="40.5" customHeight="1" x14ac:dyDescent="0.2">
      <c r="A232" s="1208"/>
      <c r="B232" s="1306"/>
      <c r="C232" s="1318" t="s">
        <v>1054</v>
      </c>
      <c r="D232" s="1208"/>
      <c r="E232" s="1319"/>
      <c r="F232" s="1208"/>
      <c r="G232" s="1208"/>
      <c r="H232" s="1320" t="s">
        <v>1055</v>
      </c>
      <c r="I232" s="1320" t="s">
        <v>1056</v>
      </c>
      <c r="J232" s="1320" t="s">
        <v>1057</v>
      </c>
      <c r="K232" s="1299" t="s">
        <v>1058</v>
      </c>
      <c r="L232" s="1299"/>
      <c r="M232" s="1299"/>
      <c r="N232" s="1299"/>
      <c r="O232" s="1231"/>
      <c r="P232" s="1231"/>
      <c r="Q232" s="1318" t="s">
        <v>1059</v>
      </c>
      <c r="R232" s="1231"/>
      <c r="S232" s="1231"/>
      <c r="T232" s="1231"/>
      <c r="U232" s="1231"/>
      <c r="V232" s="1305"/>
      <c r="W232" s="1299"/>
      <c r="X232" s="1299"/>
      <c r="Y232" s="1299"/>
      <c r="Z232" s="1231"/>
      <c r="AA232" s="1231"/>
      <c r="AB232" s="1231"/>
      <c r="AC232" s="1231"/>
      <c r="AD232" s="1231"/>
      <c r="AE232" s="1231"/>
      <c r="AF232" s="1231"/>
      <c r="AG232" s="1231"/>
      <c r="AH232" s="1232"/>
      <c r="AI232" s="1232"/>
      <c r="AJ232" s="1055"/>
      <c r="AK232" s="1055"/>
      <c r="AL232" s="1057">
        <v>1</v>
      </c>
      <c r="AM232" s="464"/>
      <c r="AN232" s="464"/>
    </row>
    <row r="233" spans="1:40" s="1298" customFormat="1" ht="40.5" customHeight="1" x14ac:dyDescent="0.25">
      <c r="A233" s="1208"/>
      <c r="B233" s="1306"/>
      <c r="C233" s="1318" t="s">
        <v>1060</v>
      </c>
      <c r="D233" s="1208"/>
      <c r="E233" s="1319"/>
      <c r="F233" s="1208"/>
      <c r="G233" s="1208"/>
      <c r="H233" s="1320" t="s">
        <v>1061</v>
      </c>
      <c r="I233" s="1320" t="s">
        <v>1062</v>
      </c>
      <c r="J233" s="1320" t="s">
        <v>1063</v>
      </c>
      <c r="K233" s="1299" t="s">
        <v>1064</v>
      </c>
      <c r="L233" s="1299"/>
      <c r="M233" s="1299"/>
      <c r="N233" s="1299"/>
      <c r="O233" s="1188"/>
      <c r="P233" s="1188"/>
      <c r="Q233" s="1315" t="s">
        <v>1065</v>
      </c>
      <c r="R233" s="1316" t="s">
        <v>1066</v>
      </c>
      <c r="S233" s="1316" t="s">
        <v>1067</v>
      </c>
      <c r="T233" s="1231"/>
      <c r="U233" s="1231"/>
      <c r="V233" s="1305"/>
      <c r="W233" s="1299"/>
      <c r="X233" s="1299"/>
      <c r="Y233" s="1299"/>
      <c r="Z233" s="1299"/>
      <c r="AA233" s="1299"/>
      <c r="AB233" s="1299"/>
      <c r="AC233" s="1299"/>
      <c r="AD233" s="1299"/>
      <c r="AE233" s="1299"/>
      <c r="AF233" s="1231"/>
      <c r="AG233" s="1231"/>
      <c r="AH233" s="1232"/>
      <c r="AI233" s="1232"/>
      <c r="AJ233" s="1055"/>
      <c r="AK233" s="1055"/>
      <c r="AL233" s="1057">
        <v>1</v>
      </c>
      <c r="AM233" s="464"/>
      <c r="AN233" s="464"/>
    </row>
    <row r="234" spans="1:40" s="1298" customFormat="1" ht="40.5" customHeight="1" x14ac:dyDescent="0.2">
      <c r="A234" s="1208"/>
      <c r="B234" s="1306"/>
      <c r="C234" s="1318"/>
      <c r="D234" s="1208"/>
      <c r="E234" s="1318"/>
      <c r="F234" s="1321"/>
      <c r="G234" s="1318"/>
      <c r="H234" s="1318"/>
      <c r="I234" s="1208"/>
      <c r="J234" s="1208"/>
      <c r="K234" s="1208"/>
      <c r="L234" s="1208"/>
      <c r="M234" s="1208"/>
      <c r="N234" s="1208"/>
      <c r="O234" s="1208"/>
      <c r="P234" s="1208"/>
      <c r="Q234" s="1208"/>
      <c r="R234" s="1208"/>
      <c r="S234" s="1231"/>
      <c r="T234" s="1231"/>
      <c r="U234" s="1231"/>
      <c r="V234" s="1305"/>
      <c r="W234" s="1299"/>
      <c r="X234" s="1299"/>
      <c r="Y234" s="1299"/>
      <c r="Z234" s="1299"/>
      <c r="AA234" s="1299"/>
      <c r="AB234" s="1299"/>
      <c r="AC234" s="1299"/>
      <c r="AD234" s="1299"/>
      <c r="AE234" s="1299"/>
      <c r="AF234" s="1231"/>
      <c r="AG234" s="1231"/>
      <c r="AH234" s="1232"/>
      <c r="AI234" s="1232"/>
      <c r="AJ234" s="1055"/>
      <c r="AK234" s="1055"/>
      <c r="AL234" s="1057">
        <v>1</v>
      </c>
      <c r="AM234" s="464"/>
      <c r="AN234" s="464"/>
    </row>
    <row r="235" spans="1:40" x14ac:dyDescent="0.2">
      <c r="AL235" s="96" t="s">
        <v>344</v>
      </c>
      <c r="AM235" s="41"/>
      <c r="AN235" s="41"/>
    </row>
    <row r="236" spans="1:40" x14ac:dyDescent="0.2">
      <c r="A236" s="1057">
        <v>1</v>
      </c>
      <c r="B236" s="1057">
        <v>1</v>
      </c>
      <c r="C236" s="1057">
        <v>1</v>
      </c>
      <c r="D236" s="1057">
        <v>1</v>
      </c>
      <c r="E236" s="1057">
        <v>1</v>
      </c>
      <c r="F236" s="1057">
        <v>1</v>
      </c>
      <c r="G236" s="1057">
        <v>1</v>
      </c>
      <c r="H236" s="1057">
        <v>1</v>
      </c>
      <c r="I236" s="1057">
        <v>1</v>
      </c>
      <c r="J236" s="1057">
        <v>1</v>
      </c>
      <c r="K236" s="1057">
        <v>1</v>
      </c>
      <c r="L236" s="1057">
        <v>1</v>
      </c>
      <c r="M236" s="1057">
        <v>1</v>
      </c>
      <c r="N236" s="1057">
        <v>1</v>
      </c>
      <c r="O236" s="1057">
        <v>1</v>
      </c>
      <c r="P236" s="1057">
        <v>1</v>
      </c>
      <c r="Q236" s="1057">
        <v>1</v>
      </c>
      <c r="R236" s="1057">
        <v>1</v>
      </c>
      <c r="S236" s="1057">
        <v>1</v>
      </c>
      <c r="T236" s="1057">
        <v>1</v>
      </c>
      <c r="U236" s="1057">
        <v>1</v>
      </c>
      <c r="V236" s="1057">
        <v>1</v>
      </c>
      <c r="W236" s="1057">
        <v>1</v>
      </c>
      <c r="X236" s="1057">
        <v>1</v>
      </c>
      <c r="Y236" s="1057">
        <v>1</v>
      </c>
      <c r="Z236" s="1057">
        <v>1</v>
      </c>
      <c r="AA236" s="1057">
        <v>1</v>
      </c>
      <c r="AB236" s="1057">
        <v>1</v>
      </c>
      <c r="AC236" s="1057">
        <v>1</v>
      </c>
      <c r="AD236" s="1057">
        <v>1</v>
      </c>
      <c r="AE236" s="1057">
        <v>1</v>
      </c>
      <c r="AF236" s="1057">
        <v>1</v>
      </c>
      <c r="AG236" s="1057">
        <v>1</v>
      </c>
      <c r="AH236" s="1057">
        <v>1</v>
      </c>
      <c r="AI236" s="1057">
        <v>1</v>
      </c>
      <c r="AJ236" s="1057">
        <v>1</v>
      </c>
      <c r="AK236" s="1057">
        <v>1</v>
      </c>
      <c r="AL236" s="1" t="str">
        <f>ADDRESS(ROW(),COLUMN(),4)</f>
        <v>AL236</v>
      </c>
      <c r="AM236" s="553"/>
      <c r="AN236" s="554" t="str">
        <f>ADDRESS(ROW(),COLUMN(),4)</f>
        <v>AN236</v>
      </c>
    </row>
  </sheetData>
  <mergeCells count="11">
    <mergeCell ref="M109:M114"/>
    <mergeCell ref="D165:J165"/>
    <mergeCell ref="D172:K173"/>
    <mergeCell ref="C176:D176"/>
    <mergeCell ref="X2:AC3"/>
    <mergeCell ref="G67:O67"/>
    <mergeCell ref="B60:B61"/>
    <mergeCell ref="P100:T100"/>
    <mergeCell ref="R101:S101"/>
    <mergeCell ref="P102:P103"/>
    <mergeCell ref="R102:S102"/>
  </mergeCells>
  <hyperlinks>
    <hyperlink ref="D139" r:id="rId1" display="https://www.extensis.com/fr-fr/blog/les-10-polices-alternatives-%C3%A0-helvetica" xr:uid="{42A1B962-7BDF-4A9B-B0A2-2E2D92565221}"/>
    <hyperlink ref="D147" r:id="rId2" display="https://fr.wikipedia.org/wiki/Calibri" xr:uid="{143DF6C6-47A8-44F9-AB64-69F92C3553BA}"/>
    <hyperlink ref="D148" r:id="rId3" display="https://kulturegeek.fr/news-224456/microsoft-police-voudriez-remplacer-calibri" xr:uid="{3D03D764-33F4-4700-AAFB-76DFE849DF5B}"/>
    <hyperlink ref="D133" r:id="rId4" display="https://fr.wikipedia.org/wiki/Helvetica" xr:uid="{FE1FC6D1-178E-4BE9-928B-93F94B6A496E}"/>
    <hyperlink ref="D154" r:id="rId5" display="https://laruche.wizbii.com/17703-meilleure-police-ecriture-cv" xr:uid="{BD1AD1F9-C241-4BD7-BAAD-D766375CF5E3}"/>
    <hyperlink ref="D155" r:id="rId6" display="https://laruche.wizbii.com/17703-meilleure-police-ecriture-cv" xr:uid="{B8FCD9BC-0979-4C26-8008-4A602B7B784F}"/>
    <hyperlink ref="D156" r:id="rId7" display="https://www.google.com/search?client=firefox-b-d&amp;cs=1&amp;sxsrf=AJOqlzWtAThXL_uLX0Izw5bcGDDqWJW1UA:1673858052794&amp;q=Quelle+est+la+police+d%27%C3%A9criture+la+plus+classe+%3F&amp;sa=X&amp;ved=2ahUKEwjYj4iV18v8AhXtTaQEHYpNBZ0Qzmd6BAgBEAU" xr:uid="{F4453E2E-EC0B-4F70-8C76-B9A92D07341B}"/>
    <hyperlink ref="D138" r:id="rId8" xr:uid="{0CCF109A-142C-4CF0-8682-9750116334DF}"/>
    <hyperlink ref="C118" r:id="rId9" xr:uid="{7DE12BC1-56C3-4761-8329-9E81434A2321}"/>
    <hyperlink ref="V220" r:id="rId10" xr:uid="{EBB062E2-0483-4952-8715-36A908E2C498}"/>
    <hyperlink ref="U110" r:id="rId11" xr:uid="{ECD04533-AEA8-4CCC-8309-2E2ED46A9A44}"/>
    <hyperlink ref="B90" r:id="rId12" xr:uid="{1A3CD5D9-24D5-4203-AE6C-F606013977DB}"/>
    <hyperlink ref="B96" r:id="rId13" xr:uid="{30C3C2A5-B1E1-494E-B9A6-49685DF3B5C9}"/>
    <hyperlink ref="B99" r:id="rId14" xr:uid="{20F77294-3F6A-4668-93EF-968630BA5634}"/>
    <hyperlink ref="B100" r:id="rId15" xr:uid="{891F6CEA-673B-43F6-9AE9-4DF5D5959550}"/>
    <hyperlink ref="B102" r:id="rId16" xr:uid="{3381D715-DC43-43C3-9A6F-ED235A4683CF}"/>
    <hyperlink ref="P94" r:id="rId17" xr:uid="{01A72EA6-A691-41D6-8D75-D99375A29DB4}"/>
    <hyperlink ref="V199" r:id="rId18" xr:uid="{A924D003-6E1A-4CD4-A807-4E6A004AECC3}"/>
    <hyperlink ref="G27" r:id="rId19" xr:uid="{D3B56236-E2B9-419B-89AF-4F550728CF02}"/>
  </hyperlinks>
  <pageMargins left="0.7" right="0.7" top="0.75" bottom="0.75" header="0.3" footer="0.3"/>
  <pageSetup paperSize="9" orientation="portrait" r:id="rId20"/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9B814-6519-46E2-8865-6E5B09E886C6}">
  <dimension ref="A1:AJ182"/>
  <sheetViews>
    <sheetView topLeftCell="A13" zoomScaleNormal="100" workbookViewId="0">
      <selection activeCell="L8" sqref="L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3.85546875" style="27" customWidth="1"/>
    <col min="14" max="18" width="11.7109375" customWidth="1"/>
    <col min="19" max="19" width="3.85546875" customWidth="1"/>
    <col min="20" max="23" width="11.7109375" customWidth="1"/>
    <col min="24" max="24" width="12.7109375" customWidth="1"/>
    <col min="25" max="25" width="3.85546875" style="27" customWidth="1"/>
    <col min="26" max="26" width="7.5703125" style="465" customWidth="1"/>
    <col min="27" max="27" width="3.85546875" style="27" customWidth="1"/>
    <col min="28" max="32" width="11.7109375" style="465" customWidth="1"/>
    <col min="33" max="33" width="6.140625" customWidth="1"/>
    <col min="34" max="34" width="8.7109375" style="465" customWidth="1"/>
    <col min="35" max="35" width="11.42578125" style="464"/>
    <col min="36" max="36" width="43.5703125" style="464" customWidth="1"/>
  </cols>
  <sheetData>
    <row r="1" spans="1:36" ht="15.75" thickTop="1" x14ac:dyDescent="0.25">
      <c r="A1" s="1" t="str">
        <f>ADDRESS(ROW(),COLUMN(),4)</f>
        <v>A1</v>
      </c>
      <c r="B1" s="274" t="str">
        <f t="shared" ref="B1:X1" si="0">SUBSTITUTE(ADDRESS(1,COLUMN(),4),"1","")</f>
        <v>B</v>
      </c>
      <c r="C1" s="274" t="str">
        <f t="shared" si="0"/>
        <v>C</v>
      </c>
      <c r="D1" s="274" t="str">
        <f t="shared" si="0"/>
        <v>D</v>
      </c>
      <c r="E1" s="274" t="str">
        <f t="shared" si="0"/>
        <v>E</v>
      </c>
      <c r="F1" s="274" t="str">
        <f t="shared" si="0"/>
        <v>F</v>
      </c>
      <c r="G1" s="274" t="str">
        <f t="shared" si="0"/>
        <v>G</v>
      </c>
      <c r="H1" s="274" t="str">
        <f t="shared" si="0"/>
        <v>H</v>
      </c>
      <c r="I1" s="274" t="str">
        <f t="shared" si="0"/>
        <v>I</v>
      </c>
      <c r="J1" s="274" t="str">
        <f t="shared" si="0"/>
        <v>J</v>
      </c>
      <c r="K1" s="274" t="str">
        <f t="shared" si="0"/>
        <v>K</v>
      </c>
      <c r="L1" s="274" t="str">
        <f t="shared" si="0"/>
        <v>L</v>
      </c>
      <c r="M1" s="274" t="str">
        <f t="shared" si="0"/>
        <v>M</v>
      </c>
      <c r="N1" s="274" t="str">
        <f t="shared" si="0"/>
        <v>N</v>
      </c>
      <c r="O1" s="274" t="str">
        <f t="shared" si="0"/>
        <v>O</v>
      </c>
      <c r="P1" s="274" t="str">
        <f t="shared" si="0"/>
        <v>P</v>
      </c>
      <c r="Q1" s="274" t="str">
        <f t="shared" si="0"/>
        <v>Q</v>
      </c>
      <c r="R1" s="274" t="str">
        <f t="shared" si="0"/>
        <v>R</v>
      </c>
      <c r="S1" s="274" t="str">
        <f t="shared" si="0"/>
        <v>S</v>
      </c>
      <c r="T1" s="274"/>
      <c r="U1" s="274"/>
      <c r="V1" s="274"/>
      <c r="W1" s="274"/>
      <c r="X1" s="274" t="str">
        <f t="shared" si="0"/>
        <v>X</v>
      </c>
      <c r="Y1" s="3"/>
      <c r="Z1" s="2" t="str">
        <f>SUBSTITUTE(ADDRESS(1,COLUMN(),4),"1","")</f>
        <v>Z</v>
      </c>
      <c r="AA1" s="3"/>
      <c r="AB1" s="1007" t="str">
        <f>SUBSTITUTE(ADDRESS(1,COLUMN(),4),"1","")</f>
        <v>AB</v>
      </c>
      <c r="AC1" s="1007" t="str">
        <f>SUBSTITUTE(ADDRESS(1,COLUMN(),4),"1","")</f>
        <v>AC</v>
      </c>
      <c r="AD1" s="1007" t="str">
        <f>SUBSTITUTE(ADDRESS(1,COLUMN(),4),"1","")</f>
        <v>AD</v>
      </c>
      <c r="AE1" s="1007" t="str">
        <f>SUBSTITUTE(ADDRESS(1,COLUMN(),4),"1","")</f>
        <v>AE</v>
      </c>
      <c r="AF1" s="1007" t="str">
        <f>SUBSTITUTE(ADDRESS(1,COLUMN(),4),"1","")</f>
        <v>AF</v>
      </c>
      <c r="AH1" s="466">
        <v>1</v>
      </c>
      <c r="AI1" s="546" t="str">
        <f>SUBSTITUTE(ADDRESS(1,COLUMN(),4),"1","")</f>
        <v>AI</v>
      </c>
      <c r="AJ1" s="547" t="str">
        <f>SUBSTITUTE(ADDRESS(1,COLUMN(),4),"1","")</f>
        <v>AJ</v>
      </c>
    </row>
    <row r="2" spans="1:36" ht="15.75" thickBot="1" x14ac:dyDescent="0.3">
      <c r="A2" s="275">
        <f t="shared" ref="A2:X2" ca="1" si="1">CELL("largeur",A2)</f>
        <v>11</v>
      </c>
      <c r="B2" s="275">
        <f t="shared" ca="1" si="1"/>
        <v>3</v>
      </c>
      <c r="C2" s="4">
        <f t="shared" ca="1" si="1"/>
        <v>2</v>
      </c>
      <c r="D2" s="4">
        <f t="shared" ca="1" si="1"/>
        <v>2</v>
      </c>
      <c r="E2" s="4">
        <f t="shared" ca="1" si="1"/>
        <v>2</v>
      </c>
      <c r="F2" s="4">
        <f t="shared" ca="1" si="1"/>
        <v>11</v>
      </c>
      <c r="G2" s="4">
        <f t="shared" ca="1" si="1"/>
        <v>11</v>
      </c>
      <c r="H2" s="4">
        <f t="shared" ca="1" si="1"/>
        <v>3</v>
      </c>
      <c r="I2" s="4">
        <f t="shared" ca="1" si="1"/>
        <v>11</v>
      </c>
      <c r="J2" s="4">
        <f t="shared" ca="1" si="1"/>
        <v>11</v>
      </c>
      <c r="K2" s="4">
        <f t="shared" ca="1" si="1"/>
        <v>12</v>
      </c>
      <c r="L2" s="4">
        <f t="shared" ca="1" si="1"/>
        <v>40</v>
      </c>
      <c r="M2" s="4">
        <f t="shared" ca="1" si="1"/>
        <v>3</v>
      </c>
      <c r="N2" s="4">
        <f t="shared" ca="1" si="1"/>
        <v>11</v>
      </c>
      <c r="O2" s="4">
        <f t="shared" ca="1" si="1"/>
        <v>11</v>
      </c>
      <c r="P2" s="4">
        <f t="shared" ca="1" si="1"/>
        <v>11</v>
      </c>
      <c r="Q2" s="4">
        <f t="shared" ca="1" si="1"/>
        <v>11</v>
      </c>
      <c r="R2" s="4">
        <f t="shared" ca="1" si="1"/>
        <v>11</v>
      </c>
      <c r="S2" s="4">
        <f t="shared" ca="1" si="1"/>
        <v>3</v>
      </c>
      <c r="T2" s="4"/>
      <c r="U2" s="4"/>
      <c r="V2" s="4"/>
      <c r="W2" s="4"/>
      <c r="X2" s="4">
        <f t="shared" ca="1" si="1"/>
        <v>12</v>
      </c>
      <c r="Y2" s="3"/>
      <c r="Z2" s="467">
        <f ca="1">CELL("largeur",Z2)</f>
        <v>7</v>
      </c>
      <c r="AA2" s="3"/>
      <c r="AB2" s="467">
        <f ca="1">CELL("largeur",AB2)</f>
        <v>11</v>
      </c>
      <c r="AC2" s="467">
        <f ca="1">CELL("largeur",AC2)</f>
        <v>11</v>
      </c>
      <c r="AD2" s="467">
        <f ca="1">CELL("largeur",AD2)</f>
        <v>11</v>
      </c>
      <c r="AE2" s="467">
        <f ca="1">CELL("largeur",AE2)</f>
        <v>11</v>
      </c>
      <c r="AF2" s="467">
        <f ca="1">CELL("largeur",AF2)</f>
        <v>11</v>
      </c>
      <c r="AH2" s="466">
        <v>1</v>
      </c>
      <c r="AI2" s="548"/>
      <c r="AJ2" s="548" t="s">
        <v>340</v>
      </c>
    </row>
    <row r="3" spans="1:36" ht="21" x14ac:dyDescent="0.25">
      <c r="B3" s="3112" t="s">
        <v>0</v>
      </c>
      <c r="C3" s="5"/>
      <c r="D3" s="6"/>
      <c r="E3" s="6"/>
      <c r="F3" s="2708"/>
      <c r="G3" s="2708"/>
      <c r="H3" s="2708"/>
      <c r="I3" s="2708"/>
      <c r="J3" s="2708"/>
      <c r="K3" s="2708"/>
      <c r="L3" s="2698" t="s">
        <v>2322</v>
      </c>
      <c r="M3" s="3"/>
      <c r="N3" s="2708"/>
      <c r="O3" s="2708"/>
      <c r="P3" s="2708"/>
      <c r="Q3" s="2708"/>
      <c r="R3" s="2708"/>
      <c r="S3" s="2708"/>
      <c r="T3" s="2708"/>
      <c r="U3" s="2708"/>
      <c r="V3" s="2708"/>
      <c r="W3" s="2708"/>
      <c r="X3" s="276" t="str">
        <f>AH182</f>
        <v>AH182</v>
      </c>
      <c r="Y3" s="3"/>
      <c r="Z3" s="9"/>
      <c r="AA3" s="9"/>
      <c r="AB3" s="1006"/>
      <c r="AC3" s="1006"/>
      <c r="AD3" s="1006"/>
      <c r="AE3" s="1006"/>
      <c r="AF3" s="1006"/>
      <c r="AH3" s="466">
        <v>1</v>
      </c>
      <c r="AI3" s="550">
        <f ca="1">COUNTA(A1:AG181) + COUNTBLANK(A1:AG181)</f>
        <v>6029</v>
      </c>
      <c r="AJ3" s="551" t="str">
        <f>"cellules entre"&amp;" " &amp;A1&amp;" et  "&amp;AH182</f>
        <v>cellules entre A1 et  AH182</v>
      </c>
    </row>
    <row r="4" spans="1:36" ht="21" x14ac:dyDescent="0.25">
      <c r="B4" s="3264"/>
      <c r="C4" s="1004"/>
      <c r="D4" s="641"/>
      <c r="E4" s="641"/>
      <c r="F4" s="644"/>
      <c r="G4" s="644"/>
      <c r="H4" s="644"/>
      <c r="I4" s="644"/>
      <c r="J4" s="644"/>
      <c r="K4" s="644"/>
      <c r="L4" s="644"/>
      <c r="M4" s="3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1003"/>
      <c r="Y4" s="3"/>
      <c r="Z4" s="9"/>
      <c r="AA4" s="9"/>
      <c r="AB4" s="1006"/>
      <c r="AC4" s="1006"/>
      <c r="AD4" s="1006"/>
      <c r="AE4" s="1006"/>
      <c r="AF4" s="1006"/>
      <c r="AH4" s="466">
        <v>1</v>
      </c>
      <c r="AI4" s="550">
        <f ca="1">COUNTA(A1:AG181)</f>
        <v>2173</v>
      </c>
      <c r="AJ4" s="551" t="s">
        <v>341</v>
      </c>
    </row>
    <row r="5" spans="1:36" ht="19.5" customHeight="1" thickBot="1" x14ac:dyDescent="0.3">
      <c r="B5" s="3113"/>
      <c r="C5" s="10"/>
      <c r="D5" s="11"/>
      <c r="E5" s="11"/>
      <c r="F5" s="3287" t="s">
        <v>2299</v>
      </c>
      <c r="G5" s="3287"/>
      <c r="H5" s="3287"/>
      <c r="I5" s="3287"/>
      <c r="J5" s="3287"/>
      <c r="K5" s="3287"/>
      <c r="L5" s="3287"/>
      <c r="M5" s="3287"/>
      <c r="N5" s="3287"/>
      <c r="O5" s="3287"/>
      <c r="P5" s="3287"/>
      <c r="Q5" s="639"/>
      <c r="R5" s="639"/>
      <c r="S5" s="639"/>
      <c r="T5" s="639"/>
      <c r="U5" s="639"/>
      <c r="V5" s="639"/>
      <c r="W5" s="639"/>
      <c r="X5" s="14"/>
      <c r="Y5" s="3"/>
      <c r="Z5" s="645"/>
      <c r="AA5" s="3"/>
      <c r="AB5" s="678"/>
      <c r="AC5" s="678"/>
      <c r="AD5" s="678"/>
      <c r="AE5" s="678"/>
      <c r="AF5" s="678"/>
      <c r="AH5" s="466">
        <v>1</v>
      </c>
      <c r="AI5" s="550">
        <f ca="1">COUNTBLANK(A1:AG181)</f>
        <v>3856</v>
      </c>
      <c r="AJ5" s="551" t="s">
        <v>342</v>
      </c>
    </row>
    <row r="6" spans="1:36" ht="18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3"/>
      <c r="N6" s="9"/>
      <c r="O6" s="9"/>
      <c r="P6" s="9"/>
      <c r="Q6" s="9"/>
      <c r="R6" s="9"/>
      <c r="S6" s="9"/>
      <c r="T6" s="2102" t="s">
        <v>314</v>
      </c>
      <c r="U6" s="2710"/>
      <c r="V6" s="2710"/>
      <c r="W6" s="2710"/>
      <c r="X6" s="9" t="s">
        <v>4</v>
      </c>
      <c r="Y6" s="3"/>
      <c r="Z6" s="645"/>
      <c r="AA6" s="3"/>
      <c r="AB6" s="678"/>
      <c r="AC6" s="678"/>
      <c r="AD6" s="678"/>
      <c r="AE6" s="678"/>
      <c r="AF6" s="678"/>
      <c r="AH6" s="466">
        <v>1</v>
      </c>
      <c r="AI6" s="550" cm="1">
        <f t="array" ref="AI6">SUM(AH1:AH180+2)</f>
        <v>536</v>
      </c>
      <c r="AJ6" s="551" t="s">
        <v>274</v>
      </c>
    </row>
    <row r="7" spans="1:36" ht="15.75" customHeight="1" x14ac:dyDescent="0.25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11"/>
      <c r="M7" s="3"/>
      <c r="N7" s="2711"/>
      <c r="O7" s="21"/>
      <c r="P7" s="21"/>
      <c r="Q7" s="21"/>
      <c r="R7" s="2711"/>
      <c r="T7" s="2741" t="s">
        <v>312</v>
      </c>
      <c r="X7" s="21"/>
      <c r="Y7" s="3"/>
      <c r="Z7" s="646" t="s">
        <v>376</v>
      </c>
      <c r="AA7" s="3"/>
      <c r="AB7" s="678"/>
      <c r="AC7" s="678"/>
      <c r="AD7" s="678"/>
      <c r="AE7" s="678"/>
      <c r="AF7" s="678"/>
      <c r="AH7" s="466">
        <v>1</v>
      </c>
      <c r="AI7" s="550">
        <f>SUM(A182:AG182)+1</f>
        <v>32</v>
      </c>
      <c r="AJ7" s="551" t="s">
        <v>343</v>
      </c>
    </row>
    <row r="8" spans="1:36" ht="21" customHeight="1" x14ac:dyDescent="0.25">
      <c r="B8" s="17"/>
      <c r="C8" s="2645" t="s">
        <v>2267</v>
      </c>
      <c r="D8" s="2645"/>
      <c r="E8" s="2645"/>
      <c r="F8" s="2645"/>
      <c r="G8" s="2645"/>
      <c r="H8" s="20"/>
      <c r="I8" s="17"/>
      <c r="J8" s="17"/>
      <c r="K8" s="17"/>
      <c r="L8" s="2711"/>
      <c r="M8" s="3"/>
      <c r="N8" s="2711"/>
      <c r="R8" s="2711"/>
      <c r="S8" s="17"/>
      <c r="T8" s="2741" t="s">
        <v>313</v>
      </c>
      <c r="U8" s="2645" t="s">
        <v>2267</v>
      </c>
      <c r="V8" s="2645"/>
      <c r="W8" s="2645"/>
      <c r="X8" s="2742"/>
      <c r="Y8" s="3"/>
      <c r="Z8" s="647" t="s">
        <v>377</v>
      </c>
      <c r="AA8" s="3"/>
      <c r="AB8" s="645"/>
      <c r="AC8" s="645"/>
      <c r="AD8" s="645"/>
      <c r="AE8" s="645"/>
      <c r="AF8" s="645"/>
      <c r="AH8" s="466">
        <v>1</v>
      </c>
    </row>
    <row r="9" spans="1:36" ht="19.5" thickBot="1" x14ac:dyDescent="0.3">
      <c r="B9" s="2646" t="s">
        <v>5</v>
      </c>
      <c r="C9" s="2696" t="s">
        <v>2274</v>
      </c>
      <c r="D9" s="512"/>
      <c r="E9" s="512"/>
      <c r="F9" s="512"/>
      <c r="G9" s="19"/>
      <c r="H9" s="2695" t="s">
        <v>77</v>
      </c>
      <c r="I9" s="48" t="str">
        <f ca="1">IF(COUNTIF(C42:L42, "&lt;0.5")&gt;0, COUNTIF(C42:L42, "&lt;0.5") &amp; " ◄ colonnes masquées", "◄ De B à L, pas de colonnes masquées")</f>
        <v>◄ De B à L, pas de colonnes masquées</v>
      </c>
      <c r="J9" s="17"/>
      <c r="K9" s="17"/>
      <c r="L9" s="2711"/>
      <c r="M9" s="3"/>
      <c r="N9" s="9"/>
      <c r="O9" s="9"/>
      <c r="P9" s="9"/>
      <c r="Q9" s="2743"/>
      <c r="R9" s="2743"/>
      <c r="S9" s="2709"/>
      <c r="T9" s="2743" t="str">
        <f ca="1">R15&amp;"►"</f>
        <v>Aucune colonne masquée►</v>
      </c>
      <c r="U9" s="2645" t="s">
        <v>2323</v>
      </c>
      <c r="V9" s="2645" t="s">
        <v>2324</v>
      </c>
      <c r="W9" s="2645"/>
      <c r="X9" s="2742" t="s">
        <v>2323</v>
      </c>
      <c r="Y9" s="2695" t="s">
        <v>77</v>
      </c>
      <c r="Z9" s="648" t="s">
        <v>6</v>
      </c>
      <c r="AA9" s="3"/>
      <c r="AB9" s="649" t="s">
        <v>378</v>
      </c>
      <c r="AC9" s="645"/>
      <c r="AD9" s="645"/>
      <c r="AE9" s="645"/>
      <c r="AF9" s="645"/>
      <c r="AH9" s="466">
        <v>1</v>
      </c>
    </row>
    <row r="10" spans="1:36" ht="22.5" customHeight="1" x14ac:dyDescent="0.25">
      <c r="A10" s="510">
        <f>ROW()</f>
        <v>10</v>
      </c>
      <c r="B10" s="23" t="s">
        <v>7</v>
      </c>
      <c r="C10" s="456" t="str">
        <f>C16</f>
        <v>Salade composée.S.Salade aida n° 75.Recette mère ►.4.41 recettes de salades composées de n° 75 à n° 115</v>
      </c>
      <c r="D10" s="457">
        <f>D16</f>
        <v>10</v>
      </c>
      <c r="E10" s="457" t="str">
        <f>E16</f>
        <v>couverts</v>
      </c>
      <c r="F10" s="279" t="s">
        <v>4</v>
      </c>
      <c r="G10" s="24" t="s">
        <v>8</v>
      </c>
      <c r="H10" s="3288" t="s">
        <v>1828</v>
      </c>
      <c r="I10" s="3288"/>
      <c r="J10" s="3157" t="s">
        <v>2300</v>
      </c>
      <c r="K10" s="3157"/>
      <c r="L10" s="3158"/>
      <c r="M10" s="3"/>
      <c r="N10" s="3290" t="str">
        <f>H10</f>
        <v>SALADE COMPOSÉE</v>
      </c>
      <c r="O10" s="3291"/>
      <c r="P10" s="3291"/>
      <c r="Q10" s="3250" t="str">
        <f>UPPER(LEFT(J10,1))</f>
        <v>S</v>
      </c>
      <c r="R10" s="3294" t="s">
        <v>11</v>
      </c>
      <c r="T10" s="2744" t="s">
        <v>307</v>
      </c>
      <c r="U10" s="541">
        <v>0</v>
      </c>
      <c r="V10" s="2745" t="s">
        <v>315</v>
      </c>
      <c r="W10" s="2746"/>
      <c r="X10" s="2747"/>
      <c r="Y10" s="3"/>
      <c r="Z10" s="23" t="str">
        <f t="shared" ref="Z10:Z73" si="2">B10</f>
        <v>A</v>
      </c>
      <c r="AA10" s="3"/>
      <c r="AB10" s="650" t="s">
        <v>379</v>
      </c>
      <c r="AC10" s="651"/>
      <c r="AD10" s="651"/>
      <c r="AE10" s="652"/>
      <c r="AF10" s="652"/>
      <c r="AH10" s="466">
        <v>1</v>
      </c>
    </row>
    <row r="11" spans="1:36" ht="22.5" customHeight="1" x14ac:dyDescent="0.25">
      <c r="B11" s="25" t="s">
        <v>7</v>
      </c>
      <c r="C11" s="458" t="str">
        <f>C16</f>
        <v>Salade composée.S.Salade aida n° 75.Recette mère ►.4.41 recettes de salades composées de n° 75 à n° 115</v>
      </c>
      <c r="D11" s="459"/>
      <c r="E11" s="459"/>
      <c r="F11" s="281" t="s">
        <v>207</v>
      </c>
      <c r="G11" s="26" t="s">
        <v>12</v>
      </c>
      <c r="H11" s="3289"/>
      <c r="I11" s="3289"/>
      <c r="J11" s="3159"/>
      <c r="K11" s="3159"/>
      <c r="L11" s="3160"/>
      <c r="M11" s="3"/>
      <c r="N11" s="3292"/>
      <c r="O11" s="3293"/>
      <c r="P11" s="3293"/>
      <c r="Q11" s="3251"/>
      <c r="R11" s="3295"/>
      <c r="T11" s="2744" t="s">
        <v>306</v>
      </c>
      <c r="U11" s="531">
        <v>0</v>
      </c>
      <c r="V11" s="2748" t="s">
        <v>316</v>
      </c>
      <c r="W11" s="2749"/>
      <c r="X11" s="2750"/>
      <c r="Y11" s="3"/>
      <c r="Z11" s="25" t="str">
        <f t="shared" si="2"/>
        <v>A</v>
      </c>
      <c r="AA11" s="3"/>
      <c r="AB11" s="653" t="s">
        <v>380</v>
      </c>
      <c r="AC11" s="654"/>
      <c r="AD11" s="654"/>
      <c r="AE11" s="654"/>
      <c r="AF11" s="654"/>
      <c r="AH11" s="466">
        <v>1</v>
      </c>
    </row>
    <row r="12" spans="1:36" ht="22.5" customHeight="1" x14ac:dyDescent="0.25">
      <c r="B12" s="25" t="s">
        <v>7</v>
      </c>
      <c r="C12" s="460" t="str">
        <f>C16</f>
        <v>Salade composée.S.Salade aida n° 75.Recette mère ►.4.41 recettes de salades composées de n° 75 à n° 115</v>
      </c>
      <c r="D12" s="461"/>
      <c r="E12" s="462"/>
      <c r="F12" s="28"/>
      <c r="G12" s="29" t="s">
        <v>208</v>
      </c>
      <c r="H12" s="283"/>
      <c r="I12" s="30" t="s">
        <v>13</v>
      </c>
      <c r="J12" s="284" t="s">
        <v>2301</v>
      </c>
      <c r="K12" s="9"/>
      <c r="L12" s="285"/>
      <c r="M12" s="3"/>
      <c r="N12" s="2751" t="s">
        <v>16</v>
      </c>
      <c r="O12" s="37"/>
      <c r="P12" s="2712"/>
      <c r="Q12" s="2712"/>
      <c r="R12" s="287"/>
      <c r="T12" s="2744" t="s">
        <v>305</v>
      </c>
      <c r="U12" s="531">
        <v>0</v>
      </c>
      <c r="V12" s="2749" t="s">
        <v>317</v>
      </c>
      <c r="W12" s="2749"/>
      <c r="X12" s="862"/>
      <c r="Y12" s="3"/>
      <c r="Z12" s="25" t="str">
        <f t="shared" si="2"/>
        <v>A</v>
      </c>
      <c r="AA12" s="3"/>
      <c r="AB12" s="654"/>
      <c r="AC12" s="651"/>
      <c r="AD12" s="651"/>
      <c r="AE12" s="652"/>
      <c r="AF12" s="652"/>
      <c r="AH12" s="466">
        <v>1</v>
      </c>
    </row>
    <row r="13" spans="1:36" ht="15.75" customHeight="1" x14ac:dyDescent="0.25">
      <c r="B13" s="25" t="s">
        <v>7</v>
      </c>
      <c r="C13" s="428" t="str">
        <f>C16</f>
        <v>Salade composée.S.Salade aida n° 75.Recette mère ►.4.41 recettes de salades composées de n° 75 à n° 115</v>
      </c>
      <c r="D13" s="428"/>
      <c r="E13" s="428"/>
      <c r="F13" s="36" t="s">
        <v>16</v>
      </c>
      <c r="G13" s="37"/>
      <c r="H13" s="37"/>
      <c r="I13" s="288" t="s">
        <v>17</v>
      </c>
      <c r="J13" s="3214" t="str">
        <f>F16</f>
        <v>Salade composée.S.Salade aida n° 75.Recette mère ►.4.41 recettes de salades composées de n° 75 à n° 115</v>
      </c>
      <c r="K13" s="3214"/>
      <c r="L13" s="3215"/>
      <c r="M13" s="3"/>
      <c r="N13" s="2714">
        <f>W27</f>
        <v>1.4999999999999998</v>
      </c>
      <c r="O13" s="2715"/>
      <c r="P13" s="2715"/>
      <c r="Q13" s="2715"/>
      <c r="R13" s="2716"/>
      <c r="T13" s="53" t="s">
        <v>21</v>
      </c>
      <c r="U13" s="532">
        <f>V13 / 1000</f>
        <v>1E-3</v>
      </c>
      <c r="V13" s="2713">
        <v>1</v>
      </c>
      <c r="W13" s="2752"/>
      <c r="X13" s="862"/>
      <c r="Y13" s="3"/>
      <c r="Z13" s="25" t="str">
        <f t="shared" si="2"/>
        <v>A</v>
      </c>
      <c r="AA13" s="3"/>
      <c r="AB13" s="653" t="s">
        <v>381</v>
      </c>
      <c r="AC13" s="654"/>
      <c r="AD13" s="654"/>
      <c r="AE13" s="654"/>
      <c r="AF13" s="654"/>
      <c r="AH13" s="466">
        <v>1</v>
      </c>
    </row>
    <row r="14" spans="1:36" ht="15.75" customHeight="1" x14ac:dyDescent="0.25">
      <c r="B14" s="25" t="s">
        <v>7</v>
      </c>
      <c r="C14" s="428" t="str">
        <f>C16</f>
        <v>Salade composée.S.Salade aida n° 75.Recette mère ►.4.41 recettes de salades composées de n° 75 à n° 115</v>
      </c>
      <c r="D14" s="428"/>
      <c r="E14" s="428"/>
      <c r="F14" s="43">
        <v>10</v>
      </c>
      <c r="G14" s="44" t="s">
        <v>66</v>
      </c>
      <c r="H14" s="36"/>
      <c r="I14" s="36"/>
      <c r="J14" s="3214"/>
      <c r="K14" s="3214"/>
      <c r="L14" s="3215"/>
      <c r="M14" s="3"/>
      <c r="N14" s="2753">
        <f>IF(OR(N13=0, ISBLANK(Q19)), 0, Q19/N13)</f>
        <v>0.66666666666666674</v>
      </c>
      <c r="O14" s="2717" t="str">
        <f t="shared" ref="O14:Q14" si="3">SUBSTITUTE(ADDRESS(1,COLUMN(),4),"1","")</f>
        <v>O</v>
      </c>
      <c r="P14" s="2754" t="s">
        <v>2325</v>
      </c>
      <c r="Q14" s="2718" t="str">
        <f t="shared" si="3"/>
        <v>Q</v>
      </c>
      <c r="R14" s="2719"/>
      <c r="T14" s="597" t="s">
        <v>26</v>
      </c>
      <c r="U14" s="532">
        <f>V14 / 1000</f>
        <v>1</v>
      </c>
      <c r="V14" s="2713">
        <v>1000</v>
      </c>
      <c r="W14" s="2752"/>
      <c r="X14" s="862"/>
      <c r="Y14" s="3"/>
      <c r="Z14" s="25" t="str">
        <f t="shared" si="2"/>
        <v>A</v>
      </c>
      <c r="AA14" s="3"/>
      <c r="AB14" s="654"/>
      <c r="AC14" s="651"/>
      <c r="AD14" s="651"/>
      <c r="AE14" s="652"/>
      <c r="AF14" s="652"/>
      <c r="AH14" s="466">
        <v>1</v>
      </c>
    </row>
    <row r="15" spans="1:36" ht="18.75" x14ac:dyDescent="0.25">
      <c r="B15" s="25" t="s">
        <v>5</v>
      </c>
      <c r="C15" s="463" t="str">
        <f>C16</f>
        <v>Salade composée.S.Salade aida n° 75.Recette mère ►.4.41 recettes de salades composées de n° 75 à n° 115</v>
      </c>
      <c r="D15" s="463"/>
      <c r="E15" s="463"/>
      <c r="F15" s="289"/>
      <c r="G15" s="48"/>
      <c r="H15" s="48"/>
      <c r="I15" s="48"/>
      <c r="J15" s="48"/>
      <c r="K15" s="48"/>
      <c r="L15" s="49"/>
      <c r="M15" s="3"/>
      <c r="N15" s="2755"/>
      <c r="O15" s="50"/>
      <c r="P15" s="50"/>
      <c r="Q15" s="50"/>
      <c r="R15" s="52" t="str">
        <f ca="1">IF(COUNTIF(C42:X42,"&lt;0.5")=0,"Aucune colonne masquée",COUNTIF(C42:X42,"&lt;0.5")&amp;" colonnes masquées : "&amp;(N16&amp;O16))</f>
        <v>Aucune colonne masquée</v>
      </c>
      <c r="T15" s="792" t="s">
        <v>304</v>
      </c>
      <c r="U15" s="532">
        <f>V15 / 1000</f>
        <v>0.25</v>
      </c>
      <c r="V15" s="2713">
        <v>250</v>
      </c>
      <c r="W15" s="2752"/>
      <c r="X15" s="862"/>
      <c r="Y15" s="3"/>
      <c r="Z15" s="25" t="str">
        <f t="shared" si="2"/>
        <v>►</v>
      </c>
      <c r="AA15" s="3"/>
      <c r="AB15" s="653" t="s">
        <v>382</v>
      </c>
      <c r="AC15" s="654"/>
      <c r="AD15" s="654"/>
      <c r="AE15" s="654"/>
      <c r="AF15" s="654"/>
      <c r="AH15" s="466">
        <v>1</v>
      </c>
    </row>
    <row r="16" spans="1:36" ht="16.5" thickBot="1" x14ac:dyDescent="0.3">
      <c r="B16" s="430" t="s">
        <v>5</v>
      </c>
      <c r="C16" s="431" t="str">
        <f>F16</f>
        <v>Salade composée.S.Salade aida n° 75.Recette mère ►.4.41 recettes de salades composées de n° 75 à n° 115</v>
      </c>
      <c r="D16" s="431">
        <f>F14</f>
        <v>10</v>
      </c>
      <c r="E16" s="431" t="str">
        <f>G14</f>
        <v>couverts</v>
      </c>
      <c r="F16" s="43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Salade composée.S.Salade aida n° 75.Recette mère ►.4.41 recettes de salades composées de n° 75 à n° 115</v>
      </c>
      <c r="G16" s="432" t="s">
        <v>22</v>
      </c>
      <c r="H16" s="3216" t="s">
        <v>23</v>
      </c>
      <c r="I16" s="3216"/>
      <c r="J16" s="3216"/>
      <c r="K16" s="433" t="s">
        <v>24</v>
      </c>
      <c r="L16" s="434" t="s">
        <v>2302</v>
      </c>
      <c r="M16" s="3" t="s">
        <v>4</v>
      </c>
      <c r="N16" s="2756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</f>
        <v/>
      </c>
      <c r="O16" s="2720" t="str">
        <f ca="1">IF(N42&lt;0.5,N41&amp;".","")&amp;IF(O42&lt;0.5,O41&amp;".","")&amp;IF(P42&lt;0.5,P41&amp;".","")&amp;IF(Q42&lt;0.5,Q41&amp;".","")&amp;IF(R42&lt;0.5,R41&amp;".","")&amp;IF(S42&lt;0.5,S41&amp;".","")&amp;IF(T42&lt;0.5,T41&amp;".","")&amp;IF(U42&lt;0.5,U41&amp;".","")&amp;IF(V42&lt;0.5,V41&amp;".","")&amp;IF(W42&lt;0.5,W41&amp;".","")&amp;IF(X42&lt;0.5,X41&amp;".","")</f>
        <v/>
      </c>
      <c r="P16" s="54"/>
      <c r="Q16" s="54"/>
      <c r="R16" s="52" t="str">
        <f>ROWS(B10:B43)-SUBTOTAL(103,B10:B43)&amp;" "&amp;"Lignes masquées"</f>
        <v>0 Lignes masquées</v>
      </c>
      <c r="T16" s="792" t="s">
        <v>303</v>
      </c>
      <c r="U16" s="532">
        <f>V16 / 1000</f>
        <v>0.5</v>
      </c>
      <c r="V16" s="2713">
        <v>500</v>
      </c>
      <c r="W16" s="2752"/>
      <c r="X16" s="2757"/>
      <c r="Y16" s="3"/>
      <c r="Z16" s="430" t="str">
        <f t="shared" si="2"/>
        <v>►</v>
      </c>
      <c r="AA16" s="3"/>
      <c r="AB16" s="654"/>
      <c r="AC16" s="654"/>
      <c r="AD16" s="654"/>
      <c r="AE16" s="654"/>
      <c r="AF16" s="654"/>
      <c r="AH16" s="466">
        <v>1</v>
      </c>
    </row>
    <row r="17" spans="1:34" ht="20.25" customHeight="1" thickTop="1" thickBot="1" x14ac:dyDescent="0.3">
      <c r="B17" s="443" t="s">
        <v>5</v>
      </c>
      <c r="C17" s="444" t="str">
        <f>C16</f>
        <v>Salade composée.S.Salade aida n° 75.Recette mère ►.4.41 recettes de salades composées de n° 75 à n° 115</v>
      </c>
      <c r="D17" s="445"/>
      <c r="E17" s="445"/>
      <c r="F17" s="446" t="s">
        <v>27</v>
      </c>
      <c r="G17" s="446" t="s">
        <v>28</v>
      </c>
      <c r="H17" s="446" t="s">
        <v>29</v>
      </c>
      <c r="I17" s="446" t="s">
        <v>30</v>
      </c>
      <c r="J17" s="446" t="s">
        <v>31</v>
      </c>
      <c r="K17" s="447" t="s">
        <v>32</v>
      </c>
      <c r="L17" s="448" t="s">
        <v>33</v>
      </c>
      <c r="M17" s="2758" t="s">
        <v>34</v>
      </c>
      <c r="N17" s="2759" t="s">
        <v>35</v>
      </c>
      <c r="O17" s="56" t="s">
        <v>36</v>
      </c>
      <c r="P17" s="56" t="s">
        <v>37</v>
      </c>
      <c r="Q17" s="56" t="s">
        <v>209</v>
      </c>
      <c r="R17" s="58" t="s">
        <v>210</v>
      </c>
      <c r="S17" s="2758" t="s">
        <v>211</v>
      </c>
      <c r="T17" s="792" t="s">
        <v>302</v>
      </c>
      <c r="U17" s="532">
        <f t="shared" ref="U17" si="4">V17 / 1000</f>
        <v>0.33332999999999996</v>
      </c>
      <c r="V17" s="533">
        <v>333.33</v>
      </c>
      <c r="W17" s="58" t="s">
        <v>2326</v>
      </c>
      <c r="X17" s="58" t="s">
        <v>2327</v>
      </c>
      <c r="Y17" s="3"/>
      <c r="Z17" s="443" t="str">
        <f t="shared" si="2"/>
        <v>►</v>
      </c>
      <c r="AA17" s="3"/>
      <c r="AB17" s="655" t="s">
        <v>383</v>
      </c>
      <c r="AC17" s="656"/>
      <c r="AD17" s="656"/>
      <c r="AE17" s="656"/>
      <c r="AF17" s="656"/>
      <c r="AH17" s="466">
        <v>1</v>
      </c>
    </row>
    <row r="18" spans="1:34" ht="15.75" customHeight="1" thickTop="1" x14ac:dyDescent="0.25">
      <c r="B18" s="25" t="s">
        <v>7</v>
      </c>
      <c r="C18" s="427" t="str">
        <f>C16</f>
        <v>Salade composée.S.Salade aida n° 75.Recette mère ►.4.41 recettes de salades composées de n° 75 à n° 115</v>
      </c>
      <c r="D18" s="428"/>
      <c r="E18" s="428"/>
      <c r="F18" s="290" t="s">
        <v>38</v>
      </c>
      <c r="G18" s="59" t="s">
        <v>39</v>
      </c>
      <c r="H18" s="60"/>
      <c r="I18" s="3022" t="s">
        <v>40</v>
      </c>
      <c r="J18" s="3168" t="s">
        <v>41</v>
      </c>
      <c r="K18" s="3169" t="s">
        <v>42</v>
      </c>
      <c r="L18" s="61" t="s">
        <v>43</v>
      </c>
      <c r="M18" s="3"/>
      <c r="N18" s="3296" t="s">
        <v>2303</v>
      </c>
      <c r="O18" s="2722" t="s">
        <v>46</v>
      </c>
      <c r="P18" s="3298" t="s">
        <v>2304</v>
      </c>
      <c r="Q18" s="2723" t="s">
        <v>46</v>
      </c>
      <c r="R18" s="3175" t="s">
        <v>47</v>
      </c>
      <c r="T18" s="72" t="s">
        <v>52</v>
      </c>
      <c r="U18" s="534">
        <f t="shared" ref="U18:U27" si="5">V18 / 1000</f>
        <v>1E-3</v>
      </c>
      <c r="V18" s="2721">
        <v>1</v>
      </c>
      <c r="W18" s="3300" t="s">
        <v>74</v>
      </c>
      <c r="X18" s="3302" t="s">
        <v>2328</v>
      </c>
      <c r="Y18" s="3"/>
      <c r="Z18" s="25" t="str">
        <f t="shared" si="2"/>
        <v>A</v>
      </c>
      <c r="AA18" s="3"/>
      <c r="AB18" s="655" t="s">
        <v>384</v>
      </c>
      <c r="AC18" s="651"/>
      <c r="AD18" s="656"/>
      <c r="AE18" s="656"/>
      <c r="AF18" s="656"/>
      <c r="AH18" s="466">
        <v>1</v>
      </c>
    </row>
    <row r="19" spans="1:34" ht="16.5" customHeight="1" x14ac:dyDescent="0.25">
      <c r="B19" s="25" t="s">
        <v>7</v>
      </c>
      <c r="C19" s="427" t="str">
        <f>C16</f>
        <v>Salade composée.S.Salade aida n° 75.Recette mère ►.4.41 recettes de salades composées de n° 75 à n° 115</v>
      </c>
      <c r="D19" s="428"/>
      <c r="E19" s="428"/>
      <c r="F19" s="293" t="s">
        <v>48</v>
      </c>
      <c r="G19" s="62" t="s">
        <v>49</v>
      </c>
      <c r="H19" s="63" t="s">
        <v>50</v>
      </c>
      <c r="I19" s="2993"/>
      <c r="J19" s="2995"/>
      <c r="K19" s="3170"/>
      <c r="L19" s="64" t="s">
        <v>51</v>
      </c>
      <c r="M19" s="3"/>
      <c r="N19" s="3297"/>
      <c r="O19" s="2724">
        <v>1</v>
      </c>
      <c r="P19" s="3299"/>
      <c r="Q19" s="2725">
        <v>1</v>
      </c>
      <c r="R19" s="3018"/>
      <c r="T19" s="72" t="s">
        <v>53</v>
      </c>
      <c r="U19" s="534">
        <f t="shared" si="5"/>
        <v>0.01</v>
      </c>
      <c r="V19" s="2721">
        <v>10</v>
      </c>
      <c r="W19" s="3301"/>
      <c r="X19" s="3303"/>
      <c r="Y19" s="3"/>
      <c r="Z19" s="25" t="str">
        <f t="shared" si="2"/>
        <v>A</v>
      </c>
      <c r="AA19" s="3"/>
      <c r="AB19" s="655" t="s">
        <v>385</v>
      </c>
      <c r="AC19" s="656"/>
      <c r="AD19" s="656"/>
      <c r="AE19" s="656"/>
      <c r="AF19" s="656"/>
      <c r="AH19" s="466">
        <v>1</v>
      </c>
    </row>
    <row r="20" spans="1:34" ht="18.75" x14ac:dyDescent="0.25">
      <c r="B20" s="25" t="s">
        <v>7</v>
      </c>
      <c r="C20" s="427" t="str">
        <f>C16</f>
        <v>Salade composée.S.Salade aida n° 75.Recette mère ►.4.41 recettes de salades composées de n° 75 à n° 115</v>
      </c>
      <c r="D20" s="428">
        <f>D16</f>
        <v>10</v>
      </c>
      <c r="E20" s="428" t="str">
        <f>E16</f>
        <v>couverts</v>
      </c>
      <c r="F20" s="79">
        <v>2</v>
      </c>
      <c r="G20" s="65" t="s">
        <v>204</v>
      </c>
      <c r="H20" s="75" t="str">
        <f t="shared" ref="H20:H26" si="6">IF(OR(ISTEXT(F20), F20&lt;=0, I20&lt;=0), "", "de")</f>
        <v>de</v>
      </c>
      <c r="I20" s="67">
        <v>50</v>
      </c>
      <c r="J20" s="53" t="s">
        <v>21</v>
      </c>
      <c r="K20" s="68">
        <v>2</v>
      </c>
      <c r="L20" s="69" t="s">
        <v>2305</v>
      </c>
      <c r="M20" s="3"/>
      <c r="N20" s="2760">
        <f>IF(W27=0, 0, ROUND((W20/W27)*O19*1000, 0))</f>
        <v>67</v>
      </c>
      <c r="O20" s="2726">
        <f>IFERROR((F20/W27)*O19, 0)</f>
        <v>1.3333333333333335</v>
      </c>
      <c r="P20" s="2727">
        <f>IF(X27=0, 0, X20/X27*Q19*1000)</f>
        <v>125</v>
      </c>
      <c r="Q20" s="2728">
        <f>IF(OR(P20=0, N20=0), 0, O20/N20*P20)</f>
        <v>2.4875621890547266</v>
      </c>
      <c r="R20" s="2729" t="str">
        <f t="shared" ref="R20:R26" si="7">G20</f>
        <v>œufs</v>
      </c>
      <c r="T20" s="72" t="s">
        <v>54</v>
      </c>
      <c r="U20" s="534">
        <f t="shared" si="5"/>
        <v>0.1</v>
      </c>
      <c r="V20" s="2721">
        <v>100</v>
      </c>
      <c r="W20" s="2761">
        <f>IF(ISTEXT(F20), 0, IFERROR(INDEX(U10:U27, MATCH(J20, T10:T27, 0)) * I20 * IF(ISBLANK(F20), 1, F20), 0))</f>
        <v>0.1</v>
      </c>
      <c r="X20" s="2762">
        <f>IF(ISNUMBER(K20), W20*K20*N14, 0)</f>
        <v>0.13333333333333336</v>
      </c>
      <c r="Y20" s="3"/>
      <c r="Z20" s="25" t="str">
        <f t="shared" si="2"/>
        <v>A</v>
      </c>
      <c r="AA20" s="3"/>
      <c r="AB20" s="655"/>
      <c r="AC20" s="656"/>
      <c r="AD20" s="656"/>
      <c r="AE20" s="656"/>
      <c r="AF20" s="656"/>
      <c r="AH20" s="466">
        <v>1</v>
      </c>
    </row>
    <row r="21" spans="1:34" ht="18.75" x14ac:dyDescent="0.25">
      <c r="B21" s="73" t="str">
        <f t="shared" ref="B21:B26" si="8">IF(L21&lt;&gt;"","A","►")</f>
        <v>A</v>
      </c>
      <c r="C21" s="427" t="str">
        <f>C16</f>
        <v>Salade composée.S.Salade aida n° 75.Recette mère ►.4.41 recettes de salades composées de n° 75 à n° 115</v>
      </c>
      <c r="D21" s="428">
        <f>D16</f>
        <v>10</v>
      </c>
      <c r="E21" s="428" t="str">
        <f>E16</f>
        <v>couverts</v>
      </c>
      <c r="F21" s="79"/>
      <c r="G21" s="65"/>
      <c r="H21" s="75" t="str">
        <f t="shared" si="6"/>
        <v/>
      </c>
      <c r="I21" s="67">
        <v>300</v>
      </c>
      <c r="J21" s="53" t="s">
        <v>21</v>
      </c>
      <c r="K21" s="68">
        <v>1</v>
      </c>
      <c r="L21" s="69" t="s">
        <v>2306</v>
      </c>
      <c r="M21" s="3"/>
      <c r="N21" s="2760">
        <f>IF(W27=0, 0, ROUND((W21/W27)*O19*1000, 0))</f>
        <v>200</v>
      </c>
      <c r="O21" s="2726">
        <f>IFERROR((F21/W27)*O19, 0)</f>
        <v>0</v>
      </c>
      <c r="P21" s="2727">
        <f>IF(X27=0, 0, X21/X27*Q19*1000)</f>
        <v>187.49999999999997</v>
      </c>
      <c r="Q21" s="2728">
        <f t="shared" ref="Q21:Q26" si="9">IF(OR(P21=0, N21=0), 0, O21/N21*P21)</f>
        <v>0</v>
      </c>
      <c r="R21" s="78">
        <f t="shared" si="7"/>
        <v>0</v>
      </c>
      <c r="T21" s="72" t="s">
        <v>55</v>
      </c>
      <c r="U21" s="534">
        <f t="shared" si="5"/>
        <v>1</v>
      </c>
      <c r="V21" s="2721">
        <v>1000</v>
      </c>
      <c r="W21" s="2761">
        <f>IF(ISTEXT(F21), 0, IFERROR(INDEX(U10:U27, MATCH(J21, T10:T27, 0)) * I21 * IF(ISBLANK(F21), 1, F21), 0))</f>
        <v>0.3</v>
      </c>
      <c r="X21" s="2762">
        <f>IF(ISNUMBER(K21), W21*K21*N14, 0)</f>
        <v>0.2</v>
      </c>
      <c r="Y21" s="3"/>
      <c r="Z21" s="73" t="str">
        <f t="shared" si="2"/>
        <v>A</v>
      </c>
      <c r="AA21" s="3"/>
      <c r="AB21" s="655"/>
      <c r="AC21" s="656"/>
      <c r="AD21" s="656"/>
      <c r="AE21" s="656"/>
      <c r="AF21" s="656"/>
      <c r="AH21" s="466">
        <v>1</v>
      </c>
    </row>
    <row r="22" spans="1:34" ht="17.25" x14ac:dyDescent="0.25">
      <c r="B22" s="73" t="str">
        <f t="shared" si="8"/>
        <v>A</v>
      </c>
      <c r="C22" s="427" t="str">
        <f>C16</f>
        <v>Salade composée.S.Salade aida n° 75.Recette mère ►.4.41 recettes de salades composées de n° 75 à n° 115</v>
      </c>
      <c r="D22" s="428">
        <f>D16</f>
        <v>10</v>
      </c>
      <c r="E22" s="428" t="str">
        <f>E16</f>
        <v>couverts</v>
      </c>
      <c r="F22" s="79"/>
      <c r="G22" s="80"/>
      <c r="H22" s="75" t="str">
        <f t="shared" si="6"/>
        <v/>
      </c>
      <c r="I22" s="67">
        <v>300</v>
      </c>
      <c r="J22" s="53" t="s">
        <v>21</v>
      </c>
      <c r="K22" s="68">
        <v>1</v>
      </c>
      <c r="L22" s="69" t="s">
        <v>1742</v>
      </c>
      <c r="M22" s="3"/>
      <c r="N22" s="2760">
        <f>IF(W27=0, 0, ROUND((W22/W27)*O19*1000, 0))</f>
        <v>200</v>
      </c>
      <c r="O22" s="2726">
        <f>IFERROR((F22/W27)*O19, 0)</f>
        <v>0</v>
      </c>
      <c r="P22" s="2727">
        <f>IF(X27=0, 0, X22/X27*Q19*1000)</f>
        <v>187.49999999999997</v>
      </c>
      <c r="Q22" s="2728">
        <f t="shared" si="9"/>
        <v>0</v>
      </c>
      <c r="R22" s="2729">
        <f t="shared" si="7"/>
        <v>0</v>
      </c>
      <c r="T22" s="84" t="s">
        <v>56</v>
      </c>
      <c r="U22" s="534">
        <f t="shared" si="5"/>
        <v>0.25</v>
      </c>
      <c r="V22" s="2721">
        <v>250</v>
      </c>
      <c r="W22" s="2761">
        <f>IF(ISTEXT(F22), 0, IFERROR(INDEX(U10:U27, MATCH(J22, T10:T27, 0)) * I22 * IF(ISBLANK(F22), 1, F22), 0))</f>
        <v>0.3</v>
      </c>
      <c r="X22" s="2762">
        <f>IF(ISNUMBER(K22), W22*K22*N14, 0)</f>
        <v>0.2</v>
      </c>
      <c r="Y22" s="3"/>
      <c r="Z22" s="73" t="str">
        <f t="shared" si="2"/>
        <v>A</v>
      </c>
      <c r="AA22" s="3"/>
      <c r="AB22" s="654"/>
      <c r="AC22" s="654"/>
      <c r="AD22" s="654"/>
      <c r="AE22" s="654"/>
      <c r="AF22" s="654"/>
      <c r="AH22" s="466">
        <v>1</v>
      </c>
    </row>
    <row r="23" spans="1:34" ht="17.25" x14ac:dyDescent="0.25">
      <c r="B23" s="73" t="str">
        <f t="shared" si="8"/>
        <v>A</v>
      </c>
      <c r="C23" s="427" t="str">
        <f>C16</f>
        <v>Salade composée.S.Salade aida n° 75.Recette mère ►.4.41 recettes de salades composées de n° 75 à n° 115</v>
      </c>
      <c r="D23" s="428">
        <f>D16</f>
        <v>10</v>
      </c>
      <c r="E23" s="428" t="str">
        <f>E16</f>
        <v>couverts</v>
      </c>
      <c r="F23" s="79"/>
      <c r="G23" s="80"/>
      <c r="H23" s="75" t="str">
        <f t="shared" si="6"/>
        <v/>
      </c>
      <c r="I23" s="67">
        <v>600</v>
      </c>
      <c r="J23" s="53" t="s">
        <v>21</v>
      </c>
      <c r="K23" s="68">
        <v>1</v>
      </c>
      <c r="L23" s="69" t="s">
        <v>2307</v>
      </c>
      <c r="M23" s="3"/>
      <c r="N23" s="2760">
        <f>IF(W27=0, 0, ROUND((W23/W27)*O19*1000, 0))</f>
        <v>400</v>
      </c>
      <c r="O23" s="2726">
        <f>IFERROR((F23/W27)*O19, 0)</f>
        <v>0</v>
      </c>
      <c r="P23" s="2727">
        <f>IF(X27=0, 0, X23/X27*Q19*1000)</f>
        <v>374.99999999999994</v>
      </c>
      <c r="Q23" s="2728">
        <f t="shared" si="9"/>
        <v>0</v>
      </c>
      <c r="R23" s="2730">
        <f t="shared" si="7"/>
        <v>0</v>
      </c>
      <c r="T23" s="84" t="s">
        <v>57</v>
      </c>
      <c r="U23" s="534">
        <f t="shared" si="5"/>
        <v>0.5</v>
      </c>
      <c r="V23" s="2721">
        <v>500</v>
      </c>
      <c r="W23" s="2761">
        <f>IF(ISTEXT(F23), 0, IFERROR(INDEX(U10:U27, MATCH(J23, T10:T27, 0)) * I23 * IF(ISBLANK(F23), 1, F23), 0))</f>
        <v>0.6</v>
      </c>
      <c r="X23" s="2762">
        <f>IF(ISNUMBER(K23), W23*K23*N14, 0)</f>
        <v>0.4</v>
      </c>
      <c r="Y23" s="3"/>
      <c r="Z23" s="73" t="str">
        <f t="shared" si="2"/>
        <v>A</v>
      </c>
      <c r="AA23" s="3"/>
      <c r="AB23" s="654"/>
      <c r="AC23" s="654"/>
      <c r="AD23" s="654"/>
      <c r="AE23" s="654"/>
      <c r="AF23" s="654"/>
      <c r="AH23" s="466">
        <v>1</v>
      </c>
    </row>
    <row r="24" spans="1:34" ht="18" customHeight="1" x14ac:dyDescent="0.25">
      <c r="B24" s="73" t="str">
        <f t="shared" si="8"/>
        <v>A</v>
      </c>
      <c r="C24" s="427" t="str">
        <f>C16</f>
        <v>Salade composée.S.Salade aida n° 75.Recette mère ►.4.41 recettes de salades composées de n° 75 à n° 115</v>
      </c>
      <c r="D24" s="428">
        <f>D16</f>
        <v>10</v>
      </c>
      <c r="E24" s="428" t="str">
        <f>E16</f>
        <v>couverts</v>
      </c>
      <c r="F24" s="79"/>
      <c r="G24" s="80"/>
      <c r="H24" s="75" t="str">
        <f t="shared" si="6"/>
        <v/>
      </c>
      <c r="I24" s="67">
        <v>200</v>
      </c>
      <c r="J24" s="53" t="s">
        <v>21</v>
      </c>
      <c r="K24" s="68">
        <v>1</v>
      </c>
      <c r="L24" s="69" t="s">
        <v>1708</v>
      </c>
      <c r="M24" s="3"/>
      <c r="N24" s="2760">
        <f>IF(W27=0, 0, ROUND((W24/W27)*O19*1000, 0))</f>
        <v>133</v>
      </c>
      <c r="O24" s="2726">
        <f>IFERROR((F24/W27)*O19, 0)</f>
        <v>0</v>
      </c>
      <c r="P24" s="2727">
        <f>IF(X27=0, 0, X24/X27*Q19*1000)</f>
        <v>125</v>
      </c>
      <c r="Q24" s="2728">
        <f t="shared" si="9"/>
        <v>0</v>
      </c>
      <c r="R24" s="2729">
        <f t="shared" si="7"/>
        <v>0</v>
      </c>
      <c r="T24" s="2763" t="s">
        <v>58</v>
      </c>
      <c r="U24" s="534">
        <f t="shared" si="5"/>
        <v>0.1</v>
      </c>
      <c r="V24" s="2721">
        <v>100</v>
      </c>
      <c r="W24" s="2761">
        <f>IF(ISTEXT(F24), 0, IFERROR(INDEX(U10:U27, MATCH(J24, T10:T27, 0)) * I24 * IF(ISBLANK(F24), 1, F24), 0))</f>
        <v>0.2</v>
      </c>
      <c r="X24" s="2762">
        <f>IF(ISNUMBER(K24), W24*K24*N14, 0)</f>
        <v>0.13333333333333336</v>
      </c>
      <c r="Y24" s="3"/>
      <c r="Z24" s="73" t="str">
        <f t="shared" si="2"/>
        <v>A</v>
      </c>
      <c r="AA24" s="3"/>
      <c r="AB24" s="654"/>
      <c r="AC24" s="654"/>
      <c r="AD24" s="654"/>
      <c r="AE24" s="654"/>
      <c r="AF24" s="654"/>
      <c r="AH24" s="466">
        <v>1</v>
      </c>
    </row>
    <row r="25" spans="1:34" ht="18" customHeight="1" x14ac:dyDescent="0.25">
      <c r="B25" s="73" t="str">
        <f t="shared" si="8"/>
        <v>►</v>
      </c>
      <c r="C25" s="427" t="str">
        <f>C16</f>
        <v>Salade composée.S.Salade aida n° 75.Recette mère ►.4.41 recettes de salades composées de n° 75 à n° 115</v>
      </c>
      <c r="D25" s="428">
        <f>D16</f>
        <v>10</v>
      </c>
      <c r="E25" s="428" t="str">
        <f>E16</f>
        <v>couverts</v>
      </c>
      <c r="F25" s="79"/>
      <c r="G25" s="80"/>
      <c r="H25" s="75" t="str">
        <f t="shared" si="6"/>
        <v/>
      </c>
      <c r="I25" s="67"/>
      <c r="J25" s="2174"/>
      <c r="K25" s="68">
        <v>1</v>
      </c>
      <c r="L25" s="69"/>
      <c r="M25" s="3"/>
      <c r="N25" s="2760">
        <f>IF(W27=0, 0, ROUND((W25/W27)*O19*1000, 0))</f>
        <v>0</v>
      </c>
      <c r="O25" s="2726">
        <f>IFERROR((F25/W27)*O19, 0)</f>
        <v>0</v>
      </c>
      <c r="P25" s="2727">
        <f>IF(X27=0, 0, X25/X27*Q19*1000)</f>
        <v>0</v>
      </c>
      <c r="Q25" s="2728">
        <f t="shared" si="9"/>
        <v>0</v>
      </c>
      <c r="R25" s="2732">
        <f t="shared" si="7"/>
        <v>0</v>
      </c>
      <c r="T25" s="2023" t="s">
        <v>59</v>
      </c>
      <c r="U25" s="534">
        <f t="shared" si="5"/>
        <v>4.9299999999999995E-3</v>
      </c>
      <c r="V25" s="2731">
        <v>4.93</v>
      </c>
      <c r="W25" s="2761">
        <f>IF(ISTEXT(F25), 0, IFERROR(INDEX(U10:U27, MATCH(J25, T10:T27, 0)) * I25 * IF(ISBLANK(F25), 1, F25), 0))</f>
        <v>0</v>
      </c>
      <c r="X25" s="2762">
        <f>IF(ISNUMBER(K25), W25*K25*N14, 0)</f>
        <v>0</v>
      </c>
      <c r="Y25" s="3"/>
      <c r="Z25" s="73" t="str">
        <f t="shared" si="2"/>
        <v>►</v>
      </c>
      <c r="AA25" s="3"/>
      <c r="AB25" s="654"/>
      <c r="AC25" s="654"/>
      <c r="AD25" s="654"/>
      <c r="AE25" s="654"/>
      <c r="AF25" s="654"/>
      <c r="AH25" s="466">
        <v>1</v>
      </c>
    </row>
    <row r="26" spans="1:34" ht="18.75" x14ac:dyDescent="0.25">
      <c r="B26" s="73" t="str">
        <f t="shared" si="8"/>
        <v>►</v>
      </c>
      <c r="C26" s="427" t="str">
        <f>C16</f>
        <v>Salade composée.S.Salade aida n° 75.Recette mère ►.4.41 recettes de salades composées de n° 75 à n° 115</v>
      </c>
      <c r="D26" s="428">
        <f>D16</f>
        <v>10</v>
      </c>
      <c r="E26" s="428" t="str">
        <f>E16</f>
        <v>couverts</v>
      </c>
      <c r="F26" s="79"/>
      <c r="G26" s="80"/>
      <c r="H26" s="75" t="str">
        <f t="shared" si="6"/>
        <v/>
      </c>
      <c r="I26" s="67"/>
      <c r="J26" s="562"/>
      <c r="K26" s="68">
        <v>1</v>
      </c>
      <c r="L26" s="69"/>
      <c r="M26" s="3"/>
      <c r="N26" s="2760">
        <f>IF(W27=0, 0, ROUND((W26/W27)*O19*1000, 0))</f>
        <v>0</v>
      </c>
      <c r="O26" s="2726">
        <f>IFERROR((F26/W27)*O19, 0)</f>
        <v>0</v>
      </c>
      <c r="P26" s="2727">
        <f>IF(X27=0, 0, X26/X27*Q19*1000)</f>
        <v>0</v>
      </c>
      <c r="Q26" s="2728">
        <f t="shared" si="9"/>
        <v>0</v>
      </c>
      <c r="R26" s="2729">
        <f t="shared" si="7"/>
        <v>0</v>
      </c>
      <c r="T26" s="2023" t="s">
        <v>63</v>
      </c>
      <c r="U26" s="534">
        <f t="shared" si="5"/>
        <v>0.15</v>
      </c>
      <c r="V26" s="2721">
        <v>150</v>
      </c>
      <c r="W26" s="2761">
        <f>IF(ISTEXT(F26), 0, IFERROR(INDEX(U10:U27, MATCH(J26, T10:T27, 0)) * I26 * IF(ISBLANK(F26), 1, F26), 0))</f>
        <v>0</v>
      </c>
      <c r="X26" s="2762">
        <f>IF(ISNUMBER(K26), W26*K26*N14, 0)</f>
        <v>0</v>
      </c>
      <c r="Y26" s="3"/>
      <c r="Z26" s="73" t="str">
        <f t="shared" si="2"/>
        <v>►</v>
      </c>
      <c r="AA26" s="3"/>
      <c r="AB26" s="658" t="s">
        <v>389</v>
      </c>
      <c r="AC26" s="651"/>
      <c r="AD26" s="651"/>
      <c r="AE26" s="652"/>
      <c r="AF26" s="652"/>
      <c r="AH26" s="466">
        <v>1</v>
      </c>
    </row>
    <row r="27" spans="1:34" s="464" customFormat="1" ht="15.75" x14ac:dyDescent="0.25">
      <c r="A27"/>
      <c r="B27" s="25" t="s">
        <v>7</v>
      </c>
      <c r="C27" s="2435" t="str">
        <f>C16</f>
        <v>Salade composée.S.Salade aida n° 75.Recette mère ►.4.41 recettes de salades composées de n° 75 à n° 115</v>
      </c>
      <c r="D27" s="2436">
        <f>D16</f>
        <v>10</v>
      </c>
      <c r="E27" s="2437" t="str">
        <f>E16</f>
        <v>couverts</v>
      </c>
      <c r="F27" s="2438" t="s">
        <v>62</v>
      </c>
      <c r="G27" s="2439"/>
      <c r="H27" s="2440"/>
      <c r="I27" s="2440"/>
      <c r="J27" s="2440"/>
      <c r="K27" s="2440"/>
      <c r="L27" s="2441"/>
      <c r="M27" s="3"/>
      <c r="N27" s="2764"/>
      <c r="O27" s="2733"/>
      <c r="P27" s="2765">
        <f>SUM(P20:P26)</f>
        <v>1000</v>
      </c>
      <c r="Q27" s="2733"/>
      <c r="R27" s="2734"/>
      <c r="T27" s="2766" t="s">
        <v>298</v>
      </c>
      <c r="U27" s="534">
        <f t="shared" si="5"/>
        <v>0.35</v>
      </c>
      <c r="V27" s="2721">
        <v>350</v>
      </c>
      <c r="W27" s="2767">
        <f>SUM(W20:W26)</f>
        <v>1.4999999999999998</v>
      </c>
      <c r="X27" s="2768">
        <f>SUM(X20:X26)</f>
        <v>1.0666666666666669</v>
      </c>
      <c r="Y27" s="3"/>
      <c r="Z27" s="25" t="str">
        <f t="shared" si="2"/>
        <v>A</v>
      </c>
      <c r="AA27" s="3"/>
      <c r="AB27" s="654"/>
      <c r="AC27" s="654"/>
      <c r="AD27" s="654"/>
      <c r="AE27" s="654"/>
      <c r="AF27" s="654"/>
      <c r="AG27"/>
      <c r="AH27" s="466">
        <v>1</v>
      </c>
    </row>
    <row r="28" spans="1:34" s="464" customFormat="1" ht="15.75" x14ac:dyDescent="0.25">
      <c r="A28" s="506">
        <f>ROW()</f>
        <v>28</v>
      </c>
      <c r="B28" s="2442" t="s">
        <v>7</v>
      </c>
      <c r="C28" s="2443" t="str">
        <f>C16</f>
        <v>Salade composée.S.Salade aida n° 75.Recette mère ►.4.41 recettes de salades composées de n° 75 à n° 115</v>
      </c>
      <c r="D28" s="2443">
        <f>D16</f>
        <v>10</v>
      </c>
      <c r="E28" s="2443" t="str">
        <f>E16</f>
        <v>couverts</v>
      </c>
      <c r="F28" s="441" t="s">
        <v>27</v>
      </c>
      <c r="G28" s="2444">
        <v>9</v>
      </c>
      <c r="H28" s="2445" t="s">
        <v>67</v>
      </c>
      <c r="I28" s="2446"/>
      <c r="J28" s="2446"/>
      <c r="K28" s="2446"/>
      <c r="L28" s="2447"/>
      <c r="M28" s="3"/>
      <c r="N28" s="2769"/>
      <c r="O28" s="2446"/>
      <c r="P28" s="2446"/>
      <c r="Q28" s="2446"/>
      <c r="R28" s="2446"/>
      <c r="S28" s="2446"/>
      <c r="T28" s="2446"/>
      <c r="U28" s="2446"/>
      <c r="V28" s="2446"/>
      <c r="W28" s="2446"/>
      <c r="X28" s="2495"/>
      <c r="Y28" s="2044"/>
      <c r="Z28" s="2442" t="str">
        <f t="shared" si="2"/>
        <v>A</v>
      </c>
      <c r="AA28" s="3"/>
      <c r="AB28" s="654"/>
      <c r="AC28" s="654"/>
      <c r="AD28" s="654"/>
      <c r="AE28" s="654"/>
      <c r="AF28" s="654"/>
      <c r="AG28"/>
      <c r="AH28" s="466">
        <v>1</v>
      </c>
    </row>
    <row r="29" spans="1:34" s="464" customFormat="1" ht="15.75" x14ac:dyDescent="0.25">
      <c r="A29"/>
      <c r="B29" s="104" t="s">
        <v>7</v>
      </c>
      <c r="C29" s="523" t="str">
        <f>C28</f>
        <v>Salade composée.S.Salade aida n° 75.Recette mère ►.4.41 recettes de salades composées de n° 75 à n° 115</v>
      </c>
      <c r="D29" s="523">
        <f>D28</f>
        <v>10</v>
      </c>
      <c r="E29" s="524" t="str">
        <f>E28</f>
        <v>couverts</v>
      </c>
      <c r="F29" s="264" t="s">
        <v>68</v>
      </c>
      <c r="G29" s="122"/>
      <c r="H29" s="122"/>
      <c r="I29" s="122"/>
      <c r="J29" s="122"/>
      <c r="K29" s="122"/>
      <c r="L29" s="112"/>
      <c r="M29" s="3"/>
      <c r="N29" s="2770" t="s">
        <v>217</v>
      </c>
      <c r="O29" s="110"/>
      <c r="P29" s="110"/>
      <c r="Q29" s="110"/>
      <c r="R29" s="110"/>
      <c r="S29" s="110"/>
      <c r="T29" s="110"/>
      <c r="U29" s="2771"/>
      <c r="V29" s="2771"/>
      <c r="W29" s="2771"/>
      <c r="X29" s="2772"/>
      <c r="Y29" s="2044"/>
      <c r="Z29" s="104" t="str">
        <f t="shared" si="2"/>
        <v>A</v>
      </c>
      <c r="AA29" s="3"/>
      <c r="AB29" s="654"/>
      <c r="AC29" s="654"/>
      <c r="AD29" s="654"/>
      <c r="AE29" s="654"/>
      <c r="AF29" s="654"/>
      <c r="AG29"/>
      <c r="AH29" s="466">
        <v>1</v>
      </c>
    </row>
    <row r="30" spans="1:34" s="464" customFormat="1" ht="15.75" customHeight="1" x14ac:dyDescent="0.25">
      <c r="A30"/>
      <c r="B30" s="73" t="str">
        <f t="shared" ref="B30:B37" si="10">IF(OR(F30&lt;&gt;"",G30&lt;&gt; "",H30&lt;&gt;"",I30&lt;&gt;""),"A", "►")</f>
        <v>►</v>
      </c>
      <c r="C30" s="451" t="str">
        <f>C28</f>
        <v>Salade composée.S.Salade aida n° 75.Recette mère ►.4.41 recettes de salades composées de n° 75 à n° 115</v>
      </c>
      <c r="D30" s="451">
        <f>D28</f>
        <v>10</v>
      </c>
      <c r="E30" s="525" t="str">
        <f>E28</f>
        <v>couverts</v>
      </c>
      <c r="F30" s="205"/>
      <c r="G30" s="85"/>
      <c r="H30" s="85"/>
      <c r="I30" s="85"/>
      <c r="J30" s="85"/>
      <c r="K30" s="85"/>
      <c r="L30" s="112"/>
      <c r="M30" s="3"/>
      <c r="N30" s="2773"/>
      <c r="O30" s="110"/>
      <c r="P30" s="110"/>
      <c r="Q30" s="110"/>
      <c r="R30" s="110"/>
      <c r="S30" s="110"/>
      <c r="T30" s="110"/>
      <c r="U30" s="2771"/>
      <c r="V30" s="2771"/>
      <c r="W30" s="2771"/>
      <c r="X30" s="2772"/>
      <c r="Y30" s="2044"/>
      <c r="Z30" s="73" t="str">
        <f t="shared" si="2"/>
        <v>►</v>
      </c>
      <c r="AA30" s="3"/>
      <c r="AB30" s="654"/>
      <c r="AC30" s="654"/>
      <c r="AD30" s="654"/>
      <c r="AE30" s="654"/>
      <c r="AF30" s="654"/>
      <c r="AG30"/>
      <c r="AH30" s="466">
        <v>1</v>
      </c>
    </row>
    <row r="31" spans="1:34" s="464" customFormat="1" ht="18.75" customHeight="1" x14ac:dyDescent="0.25">
      <c r="A31"/>
      <c r="B31" s="73" t="str">
        <f t="shared" si="10"/>
        <v>►</v>
      </c>
      <c r="C31" s="451" t="str">
        <f>C28</f>
        <v>Salade composée.S.Salade aida n° 75.Recette mère ►.4.41 recettes de salades composées de n° 75 à n° 115</v>
      </c>
      <c r="D31" s="451">
        <f>D28</f>
        <v>10</v>
      </c>
      <c r="E31" s="525" t="str">
        <f>E28</f>
        <v>couverts</v>
      </c>
      <c r="F31" s="205"/>
      <c r="G31" s="114"/>
      <c r="H31" s="114"/>
      <c r="I31" s="114"/>
      <c r="J31" s="114"/>
      <c r="K31" s="114"/>
      <c r="L31" s="115"/>
      <c r="M31" s="3"/>
      <c r="N31" s="2773"/>
      <c r="O31" s="110"/>
      <c r="P31" s="110"/>
      <c r="Q31" s="110"/>
      <c r="R31" s="110"/>
      <c r="S31" s="110"/>
      <c r="T31" s="110"/>
      <c r="U31" s="2771"/>
      <c r="V31" s="2771"/>
      <c r="W31" s="2771"/>
      <c r="X31" s="2772"/>
      <c r="Y31" s="2044"/>
      <c r="Z31" s="73" t="str">
        <f t="shared" si="2"/>
        <v>►</v>
      </c>
      <c r="AA31" s="3"/>
      <c r="AB31" s="654"/>
      <c r="AC31" s="654"/>
      <c r="AD31" s="654"/>
      <c r="AE31" s="654"/>
      <c r="AF31" s="654"/>
      <c r="AG31"/>
      <c r="AH31" s="466">
        <v>1</v>
      </c>
    </row>
    <row r="32" spans="1:34" s="464" customFormat="1" ht="18.75" customHeight="1" x14ac:dyDescent="0.25">
      <c r="A32"/>
      <c r="B32" s="73" t="str">
        <f t="shared" si="10"/>
        <v>►</v>
      </c>
      <c r="C32" s="451" t="str">
        <f>C28</f>
        <v>Salade composée.S.Salade aida n° 75.Recette mère ►.4.41 recettes de salades composées de n° 75 à n° 115</v>
      </c>
      <c r="D32" s="451">
        <f>D28</f>
        <v>10</v>
      </c>
      <c r="E32" s="525" t="str">
        <f>E28</f>
        <v>couverts</v>
      </c>
      <c r="F32" s="205"/>
      <c r="G32" s="114"/>
      <c r="H32" s="114"/>
      <c r="I32" s="114"/>
      <c r="J32" s="114"/>
      <c r="K32" s="114" t="s">
        <v>2201</v>
      </c>
      <c r="L32" s="115"/>
      <c r="M32" s="3"/>
      <c r="N32" s="2773"/>
      <c r="O32" s="110"/>
      <c r="P32" s="110"/>
      <c r="Q32" s="110"/>
      <c r="R32" s="110"/>
      <c r="S32" s="110"/>
      <c r="T32" s="110"/>
      <c r="U32" s="2771"/>
      <c r="V32" s="2771"/>
      <c r="W32" s="2771"/>
      <c r="X32" s="2772"/>
      <c r="Y32" s="2044"/>
      <c r="Z32" s="73" t="str">
        <f t="shared" si="2"/>
        <v>►</v>
      </c>
      <c r="AA32" s="3"/>
      <c r="AB32" s="654"/>
      <c r="AC32" s="654"/>
      <c r="AD32" s="654"/>
      <c r="AE32" s="654"/>
      <c r="AF32" s="654"/>
      <c r="AG32"/>
      <c r="AH32" s="466">
        <v>1</v>
      </c>
    </row>
    <row r="33" spans="1:34" s="464" customFormat="1" ht="18.75" customHeight="1" x14ac:dyDescent="0.25">
      <c r="A33"/>
      <c r="B33" s="73" t="str">
        <f t="shared" si="10"/>
        <v>►</v>
      </c>
      <c r="C33" s="451" t="str">
        <f>C28</f>
        <v>Salade composée.S.Salade aida n° 75.Recette mère ►.4.41 recettes de salades composées de n° 75 à n° 115</v>
      </c>
      <c r="D33" s="451">
        <f>D28</f>
        <v>10</v>
      </c>
      <c r="E33" s="525" t="str">
        <f>E28</f>
        <v>couverts</v>
      </c>
      <c r="F33" s="205"/>
      <c r="G33" s="114"/>
      <c r="H33" s="114"/>
      <c r="I33" s="114"/>
      <c r="J33" s="114"/>
      <c r="K33" s="114"/>
      <c r="L33" s="115"/>
      <c r="M33" s="3"/>
      <c r="N33" s="2773"/>
      <c r="O33" s="110"/>
      <c r="P33" s="110"/>
      <c r="Q33" s="110"/>
      <c r="R33" s="110"/>
      <c r="S33" s="110"/>
      <c r="T33" s="110"/>
      <c r="U33" s="2771"/>
      <c r="V33" s="2771"/>
      <c r="W33" s="2771"/>
      <c r="X33" s="2772"/>
      <c r="Y33" s="2044"/>
      <c r="Z33" s="73" t="str">
        <f t="shared" si="2"/>
        <v>►</v>
      </c>
      <c r="AA33" s="3"/>
      <c r="AB33" s="655" t="s">
        <v>390</v>
      </c>
      <c r="AC33" s="651"/>
      <c r="AD33" s="651"/>
      <c r="AE33" s="652"/>
      <c r="AF33" s="652"/>
      <c r="AG33"/>
      <c r="AH33" s="466">
        <v>1</v>
      </c>
    </row>
    <row r="34" spans="1:34" s="464" customFormat="1" ht="18.75" customHeight="1" x14ac:dyDescent="0.25">
      <c r="A34"/>
      <c r="B34" s="73" t="str">
        <f t="shared" si="10"/>
        <v>►</v>
      </c>
      <c r="C34" s="451" t="str">
        <f>C28</f>
        <v>Salade composée.S.Salade aida n° 75.Recette mère ►.4.41 recettes de salades composées de n° 75 à n° 115</v>
      </c>
      <c r="D34" s="451">
        <f>D28</f>
        <v>10</v>
      </c>
      <c r="E34" s="525" t="str">
        <f>E28</f>
        <v>couverts</v>
      </c>
      <c r="F34" s="205"/>
      <c r="G34" s="114"/>
      <c r="H34" s="114"/>
      <c r="I34" s="114"/>
      <c r="J34" s="114"/>
      <c r="K34" s="114"/>
      <c r="L34" s="115"/>
      <c r="M34" s="3"/>
      <c r="N34" s="2770" t="s">
        <v>70</v>
      </c>
      <c r="O34" s="110"/>
      <c r="P34" s="110"/>
      <c r="Q34" s="110"/>
      <c r="R34" s="117"/>
      <c r="S34" s="117"/>
      <c r="T34" s="117"/>
      <c r="U34" s="2774"/>
      <c r="V34" s="2774"/>
      <c r="W34" s="2774"/>
      <c r="X34" s="2775"/>
      <c r="Y34" s="2044"/>
      <c r="Z34" s="73" t="str">
        <f t="shared" si="2"/>
        <v>►</v>
      </c>
      <c r="AA34" s="3"/>
      <c r="AB34" s="655" t="s">
        <v>391</v>
      </c>
      <c r="AC34" s="651"/>
      <c r="AD34" s="651"/>
      <c r="AE34" s="652"/>
      <c r="AF34" s="652"/>
      <c r="AG34" t="s">
        <v>4</v>
      </c>
      <c r="AH34" s="466">
        <v>1</v>
      </c>
    </row>
    <row r="35" spans="1:34" s="464" customFormat="1" ht="21" customHeight="1" x14ac:dyDescent="0.25">
      <c r="A35"/>
      <c r="B35" s="73" t="str">
        <f t="shared" si="10"/>
        <v>►</v>
      </c>
      <c r="C35" s="451" t="str">
        <f>C28</f>
        <v>Salade composée.S.Salade aida n° 75.Recette mère ►.4.41 recettes de salades composées de n° 75 à n° 115</v>
      </c>
      <c r="D35" s="451">
        <f>D28</f>
        <v>10</v>
      </c>
      <c r="E35" s="525" t="str">
        <f>E28</f>
        <v>couverts</v>
      </c>
      <c r="F35" s="205"/>
      <c r="G35" s="114"/>
      <c r="H35" s="114"/>
      <c r="I35" s="114"/>
      <c r="J35" s="114"/>
      <c r="K35" s="114"/>
      <c r="L35" s="115"/>
      <c r="M35" s="3"/>
      <c r="N35" s="2776" t="s">
        <v>71</v>
      </c>
      <c r="O35" s="110"/>
      <c r="P35" s="110"/>
      <c r="Q35" s="110"/>
      <c r="R35" s="119"/>
      <c r="S35" s="119"/>
      <c r="T35" s="119"/>
      <c r="U35" s="2777"/>
      <c r="V35" s="2777"/>
      <c r="W35" s="2777"/>
      <c r="X35" s="2778"/>
      <c r="Y35" s="2044"/>
      <c r="Z35" s="73" t="str">
        <f t="shared" si="2"/>
        <v>►</v>
      </c>
      <c r="AA35" s="3"/>
      <c r="AB35" s="655" t="s">
        <v>392</v>
      </c>
      <c r="AC35" s="651"/>
      <c r="AD35" s="651"/>
      <c r="AE35" s="652"/>
      <c r="AF35" s="652"/>
      <c r="AG35"/>
      <c r="AH35" s="466">
        <v>1</v>
      </c>
    </row>
    <row r="36" spans="1:34" s="464" customFormat="1" ht="15.75" x14ac:dyDescent="0.25">
      <c r="A36"/>
      <c r="B36" s="73" t="str">
        <f t="shared" si="10"/>
        <v>►</v>
      </c>
      <c r="C36" s="451" t="str">
        <f>C28</f>
        <v>Salade composée.S.Salade aida n° 75.Recette mère ►.4.41 recettes de salades composées de n° 75 à n° 115</v>
      </c>
      <c r="D36" s="451">
        <f>D28</f>
        <v>10</v>
      </c>
      <c r="E36" s="451" t="str">
        <f>E28</f>
        <v>couverts</v>
      </c>
      <c r="F36" s="205"/>
      <c r="G36" s="114"/>
      <c r="H36" s="114"/>
      <c r="I36" s="114"/>
      <c r="J36" s="114"/>
      <c r="K36" s="114"/>
      <c r="L36" s="147" t="s">
        <v>127</v>
      </c>
      <c r="M36" s="3"/>
      <c r="N36" s="2779"/>
      <c r="O36" s="110"/>
      <c r="P36" s="110"/>
      <c r="Q36" s="110"/>
      <c r="R36" s="117"/>
      <c r="S36" s="117"/>
      <c r="T36" s="117"/>
      <c r="U36" s="2774"/>
      <c r="V36" s="2774"/>
      <c r="W36" s="2774"/>
      <c r="X36" s="2775"/>
      <c r="Y36" s="2044"/>
      <c r="Z36" s="73" t="str">
        <f t="shared" si="2"/>
        <v>►</v>
      </c>
      <c r="AA36" s="3"/>
      <c r="AB36" s="654"/>
      <c r="AC36" s="654"/>
      <c r="AD36" s="654"/>
      <c r="AE36" s="654"/>
      <c r="AF36" s="654"/>
      <c r="AG36"/>
      <c r="AH36" s="466">
        <v>1</v>
      </c>
    </row>
    <row r="37" spans="1:34" s="464" customFormat="1" ht="15.75" customHeight="1" x14ac:dyDescent="0.25">
      <c r="A37"/>
      <c r="B37" s="73" t="str">
        <f t="shared" si="10"/>
        <v>►</v>
      </c>
      <c r="C37" s="451" t="str">
        <f>C28</f>
        <v>Salade composée.S.Salade aida n° 75.Recette mère ►.4.41 recettes de salades composées de n° 75 à n° 115</v>
      </c>
      <c r="D37" s="451">
        <f>D28</f>
        <v>10</v>
      </c>
      <c r="E37" s="451" t="str">
        <f>E28</f>
        <v>couverts</v>
      </c>
      <c r="F37" s="205"/>
      <c r="G37" s="114"/>
      <c r="H37" s="114"/>
      <c r="I37" s="114"/>
      <c r="J37" s="114"/>
      <c r="K37" s="114"/>
      <c r="L37" s="147" t="s">
        <v>128</v>
      </c>
      <c r="M37" s="3"/>
      <c r="N37" s="2779"/>
      <c r="O37" s="110"/>
      <c r="P37" s="110"/>
      <c r="Q37" s="110"/>
      <c r="R37" s="117"/>
      <c r="S37" s="117"/>
      <c r="T37" s="117"/>
      <c r="U37" s="2774"/>
      <c r="V37" s="2774"/>
      <c r="W37" s="2774"/>
      <c r="X37" s="2775"/>
      <c r="Y37" s="2044"/>
      <c r="Z37" s="73" t="str">
        <f t="shared" si="2"/>
        <v>►</v>
      </c>
      <c r="AA37" s="3"/>
      <c r="AB37" s="654"/>
      <c r="AC37" s="654"/>
      <c r="AD37" s="654"/>
      <c r="AE37" s="654"/>
      <c r="AF37" s="654"/>
      <c r="AG37"/>
      <c r="AH37" s="466">
        <v>1</v>
      </c>
    </row>
    <row r="38" spans="1:34" s="464" customFormat="1" ht="15.75" customHeight="1" x14ac:dyDescent="0.25">
      <c r="A38"/>
      <c r="B38" s="116" t="s">
        <v>7</v>
      </c>
      <c r="C38" s="451" t="str">
        <f>C28</f>
        <v>Salade composée.S.Salade aida n° 75.Recette mère ►.4.41 recettes de salades composées de n° 75 à n° 115</v>
      </c>
      <c r="D38" s="451">
        <f>D28</f>
        <v>10</v>
      </c>
      <c r="E38" s="451" t="str">
        <f>E28</f>
        <v>couverts</v>
      </c>
      <c r="F38" s="265"/>
      <c r="G38" s="265"/>
      <c r="H38" s="265" t="s">
        <v>73</v>
      </c>
      <c r="I38" s="266"/>
      <c r="J38" s="267"/>
      <c r="K38" s="267"/>
      <c r="L38" s="268"/>
      <c r="M38" s="3"/>
      <c r="N38" s="2780"/>
      <c r="O38" s="110"/>
      <c r="P38" s="110"/>
      <c r="Q38" s="110"/>
      <c r="R38" s="317"/>
      <c r="S38" s="317"/>
      <c r="T38" s="317"/>
      <c r="U38" s="2781"/>
      <c r="V38" s="2781"/>
      <c r="W38" s="2781"/>
      <c r="X38" s="2782"/>
      <c r="Y38" s="2044"/>
      <c r="Z38" s="116" t="str">
        <f t="shared" si="2"/>
        <v>A</v>
      </c>
      <c r="AA38" s="3"/>
      <c r="AB38" s="654"/>
      <c r="AC38" s="654"/>
      <c r="AD38" s="654"/>
      <c r="AE38" s="654"/>
      <c r="AF38" s="654"/>
      <c r="AG38"/>
      <c r="AH38" s="466">
        <v>1</v>
      </c>
    </row>
    <row r="39" spans="1:34" s="464" customFormat="1" ht="19.5" customHeight="1" thickBot="1" x14ac:dyDescent="0.3">
      <c r="A39"/>
      <c r="B39" s="123" t="s">
        <v>7</v>
      </c>
      <c r="C39" s="455" t="str">
        <f>C28</f>
        <v>Salade composée.S.Salade aida n° 75.Recette mère ►.4.41 recettes de salades composées de n° 75 à n° 115</v>
      </c>
      <c r="D39" s="455">
        <f>D28</f>
        <v>10</v>
      </c>
      <c r="E39" s="455" t="str">
        <f>E28</f>
        <v>couverts</v>
      </c>
      <c r="F39" s="269" t="s">
        <v>62</v>
      </c>
      <c r="G39" s="270"/>
      <c r="H39" s="271"/>
      <c r="I39" s="272"/>
      <c r="J39" s="271"/>
      <c r="K39" s="271"/>
      <c r="L39" s="273"/>
      <c r="M39" s="3"/>
      <c r="N39" s="2780"/>
      <c r="O39" s="110"/>
      <c r="P39" s="110"/>
      <c r="Q39" s="110"/>
      <c r="R39" s="317"/>
      <c r="S39" s="317"/>
      <c r="T39" s="317"/>
      <c r="U39" s="2781"/>
      <c r="V39" s="2781"/>
      <c r="W39" s="2781"/>
      <c r="X39" s="2782"/>
      <c r="Y39" s="2044"/>
      <c r="Z39" s="123" t="str">
        <f t="shared" si="2"/>
        <v>A</v>
      </c>
      <c r="AA39" s="3"/>
      <c r="AB39" s="654"/>
      <c r="AC39" s="654"/>
      <c r="AD39" s="654"/>
      <c r="AE39" s="654"/>
      <c r="AF39" s="654"/>
      <c r="AG39"/>
      <c r="AH39" s="466">
        <v>1</v>
      </c>
    </row>
    <row r="40" spans="1:34" s="464" customFormat="1" ht="18.75" customHeight="1" x14ac:dyDescent="0.25">
      <c r="A40"/>
      <c r="B40" s="94" t="s">
        <v>5</v>
      </c>
      <c r="C40" s="452" t="str">
        <f>C28</f>
        <v>Salade composée.S.Salade aida n° 75.Recette mère ►.4.41 recettes de salades composées de n° 75 à n° 115</v>
      </c>
      <c r="D40" s="452">
        <f>D28</f>
        <v>10</v>
      </c>
      <c r="E40" s="451" t="str">
        <f>E28</f>
        <v>couverts</v>
      </c>
      <c r="F40" s="2783"/>
      <c r="G40" s="2784"/>
      <c r="H40" s="2783" t="s">
        <v>3</v>
      </c>
      <c r="I40" s="2785" t="s">
        <v>75</v>
      </c>
      <c r="J40" s="128"/>
      <c r="K40" s="128"/>
      <c r="L40" s="2786"/>
      <c r="M40" s="3"/>
      <c r="N40" s="2787"/>
      <c r="O40" s="128"/>
      <c r="P40" s="128"/>
      <c r="Q40" s="128"/>
      <c r="R40" s="128"/>
      <c r="S40" s="128"/>
      <c r="T40" s="128"/>
      <c r="U40" s="2788"/>
      <c r="V40" s="2788"/>
      <c r="W40" s="2788"/>
      <c r="X40" s="2789" t="s">
        <v>4</v>
      </c>
      <c r="Y40" s="2044"/>
      <c r="Z40" s="94" t="str">
        <f t="shared" si="2"/>
        <v>►</v>
      </c>
      <c r="AA40" s="3"/>
      <c r="AB40" s="654"/>
      <c r="AC40" s="654"/>
      <c r="AD40" s="654"/>
      <c r="AE40" s="654"/>
      <c r="AF40" s="654"/>
      <c r="AG40"/>
      <c r="AH40" s="466">
        <v>1</v>
      </c>
    </row>
    <row r="41" spans="1:34" s="464" customFormat="1" ht="15.75" customHeight="1" x14ac:dyDescent="0.25">
      <c r="A41"/>
      <c r="B41" s="319" t="s">
        <v>5</v>
      </c>
      <c r="C41" s="449" t="str">
        <f t="shared" ref="C41:X41" si="11">SUBSTITUTE(ADDRESS(1,COLUMN(),4),"1","")</f>
        <v>C</v>
      </c>
      <c r="D41" s="449" t="str">
        <f t="shared" si="11"/>
        <v>D</v>
      </c>
      <c r="E41" s="449" t="str">
        <f t="shared" si="11"/>
        <v>E</v>
      </c>
      <c r="F41" s="95" t="str">
        <f t="shared" si="11"/>
        <v>F</v>
      </c>
      <c r="G41" s="95" t="str">
        <f t="shared" si="11"/>
        <v>G</v>
      </c>
      <c r="H41" s="95" t="str">
        <f t="shared" si="11"/>
        <v>H</v>
      </c>
      <c r="I41" s="95" t="str">
        <f t="shared" si="11"/>
        <v>I</v>
      </c>
      <c r="J41" s="95" t="str">
        <f t="shared" si="11"/>
        <v>J</v>
      </c>
      <c r="K41" s="95" t="str">
        <f t="shared" si="11"/>
        <v>K</v>
      </c>
      <c r="L41" s="129" t="str">
        <f t="shared" si="11"/>
        <v>L</v>
      </c>
      <c r="M41" s="129" t="str">
        <f t="shared" si="11"/>
        <v>M</v>
      </c>
      <c r="N41" s="129" t="str">
        <f t="shared" si="11"/>
        <v>N</v>
      </c>
      <c r="O41" s="95" t="str">
        <f t="shared" si="11"/>
        <v>O</v>
      </c>
      <c r="P41" s="95" t="str">
        <f t="shared" si="11"/>
        <v>P</v>
      </c>
      <c r="Q41" s="95" t="str">
        <f t="shared" si="11"/>
        <v>Q</v>
      </c>
      <c r="R41" s="95" t="str">
        <f t="shared" si="11"/>
        <v>R</v>
      </c>
      <c r="S41" s="95" t="str">
        <f t="shared" si="11"/>
        <v>S</v>
      </c>
      <c r="T41" s="95" t="str">
        <f t="shared" si="11"/>
        <v>T</v>
      </c>
      <c r="U41" s="2790" t="str">
        <f t="shared" si="11"/>
        <v>U</v>
      </c>
      <c r="V41" s="2790" t="str">
        <f t="shared" si="11"/>
        <v>V</v>
      </c>
      <c r="W41" s="2790" t="str">
        <f t="shared" si="11"/>
        <v>W</v>
      </c>
      <c r="X41" s="2791" t="str">
        <f t="shared" si="11"/>
        <v>X</v>
      </c>
      <c r="Y41" s="2044"/>
      <c r="Z41" s="319" t="str">
        <f t="shared" si="2"/>
        <v>►</v>
      </c>
      <c r="AA41" s="3"/>
      <c r="AB41" s="654"/>
      <c r="AC41" s="654"/>
      <c r="AD41" s="654"/>
      <c r="AE41" s="654"/>
      <c r="AF41" s="654"/>
      <c r="AG41"/>
      <c r="AH41" s="466">
        <v>1</v>
      </c>
    </row>
    <row r="42" spans="1:34" s="464" customFormat="1" ht="15.75" x14ac:dyDescent="0.25">
      <c r="A42"/>
      <c r="B42" s="319" t="s">
        <v>5</v>
      </c>
      <c r="C42" s="450">
        <f t="shared" ref="C42:X42" ca="1" si="12">CELL("largeur",C42)</f>
        <v>2</v>
      </c>
      <c r="D42" s="450">
        <f t="shared" ca="1" si="12"/>
        <v>2</v>
      </c>
      <c r="E42" s="450">
        <f t="shared" ca="1" si="12"/>
        <v>2</v>
      </c>
      <c r="F42" s="96">
        <f t="shared" ca="1" si="12"/>
        <v>11</v>
      </c>
      <c r="G42" s="96">
        <f t="shared" ca="1" si="12"/>
        <v>11</v>
      </c>
      <c r="H42" s="96">
        <f t="shared" ca="1" si="12"/>
        <v>3</v>
      </c>
      <c r="I42" s="96">
        <f t="shared" ca="1" si="12"/>
        <v>11</v>
      </c>
      <c r="J42" s="96">
        <f t="shared" ca="1" si="12"/>
        <v>11</v>
      </c>
      <c r="K42" s="96">
        <f t="shared" ca="1" si="12"/>
        <v>12</v>
      </c>
      <c r="L42" s="96">
        <f t="shared" ca="1" si="12"/>
        <v>40</v>
      </c>
      <c r="M42" s="96">
        <f t="shared" ca="1" si="12"/>
        <v>3</v>
      </c>
      <c r="N42" s="96">
        <f t="shared" ca="1" si="12"/>
        <v>11</v>
      </c>
      <c r="O42" s="96">
        <f t="shared" ca="1" si="12"/>
        <v>11</v>
      </c>
      <c r="P42" s="96">
        <f t="shared" ca="1" si="12"/>
        <v>11</v>
      </c>
      <c r="Q42" s="96">
        <f t="shared" ca="1" si="12"/>
        <v>11</v>
      </c>
      <c r="R42" s="96">
        <f t="shared" ca="1" si="12"/>
        <v>11</v>
      </c>
      <c r="S42" s="96">
        <f t="shared" ca="1" si="12"/>
        <v>3</v>
      </c>
      <c r="T42" s="96">
        <f t="shared" ca="1" si="12"/>
        <v>11</v>
      </c>
      <c r="U42" s="2792">
        <f t="shared" ca="1" si="12"/>
        <v>11</v>
      </c>
      <c r="V42" s="2792">
        <f t="shared" ca="1" si="12"/>
        <v>11</v>
      </c>
      <c r="W42" s="2792">
        <f t="shared" ca="1" si="12"/>
        <v>11</v>
      </c>
      <c r="X42" s="2793">
        <f t="shared" ca="1" si="12"/>
        <v>12</v>
      </c>
      <c r="Y42" s="2044"/>
      <c r="Z42" s="319" t="str">
        <f t="shared" si="2"/>
        <v>►</v>
      </c>
      <c r="AA42" s="3"/>
      <c r="AB42" s="654"/>
      <c r="AC42" s="654"/>
      <c r="AD42" s="654"/>
      <c r="AE42" s="654"/>
      <c r="AF42" s="654"/>
      <c r="AG42"/>
      <c r="AH42" s="466">
        <v>1</v>
      </c>
    </row>
    <row r="43" spans="1:34" s="464" customFormat="1" ht="16.5" customHeight="1" thickBot="1" x14ac:dyDescent="0.3">
      <c r="A43"/>
      <c r="B43" s="320" t="s">
        <v>7</v>
      </c>
      <c r="C43" s="321">
        <v>2</v>
      </c>
      <c r="D43" s="321">
        <v>2</v>
      </c>
      <c r="E43" s="321">
        <v>2</v>
      </c>
      <c r="F43" s="321">
        <v>11</v>
      </c>
      <c r="G43" s="321">
        <v>11</v>
      </c>
      <c r="H43" s="321">
        <v>3</v>
      </c>
      <c r="I43" s="321">
        <v>11</v>
      </c>
      <c r="J43" s="321">
        <v>11</v>
      </c>
      <c r="K43" s="321">
        <v>12</v>
      </c>
      <c r="L43" s="321">
        <v>40</v>
      </c>
      <c r="M43" s="321">
        <v>3</v>
      </c>
      <c r="N43" s="321">
        <v>11</v>
      </c>
      <c r="O43" s="321">
        <v>11</v>
      </c>
      <c r="P43" s="321">
        <v>11</v>
      </c>
      <c r="Q43" s="321">
        <v>11</v>
      </c>
      <c r="R43" s="321">
        <v>11</v>
      </c>
      <c r="S43" s="321">
        <v>3</v>
      </c>
      <c r="T43" s="321">
        <v>11</v>
      </c>
      <c r="U43" s="321">
        <v>11</v>
      </c>
      <c r="V43" s="321">
        <v>11</v>
      </c>
      <c r="W43" s="321">
        <v>11</v>
      </c>
      <c r="X43" s="322">
        <v>12</v>
      </c>
      <c r="Y43" s="2044"/>
      <c r="Z43" s="320" t="str">
        <f t="shared" si="2"/>
        <v>A</v>
      </c>
      <c r="AA43" s="3"/>
      <c r="AB43" s="654"/>
      <c r="AC43" s="654"/>
      <c r="AD43" s="654"/>
      <c r="AE43" s="654"/>
      <c r="AF43" s="654"/>
      <c r="AG43"/>
      <c r="AH43" s="466">
        <v>1</v>
      </c>
    </row>
    <row r="44" spans="1:34" s="464" customFormat="1" x14ac:dyDescent="0.25">
      <c r="A44"/>
      <c r="B44" s="312" t="s">
        <v>7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3"/>
      <c r="N44" s="9"/>
      <c r="O44" s="9"/>
      <c r="P44" s="9"/>
      <c r="Q44" s="9"/>
      <c r="R44" s="9"/>
      <c r="S44" s="9"/>
      <c r="T44" s="9"/>
      <c r="U44"/>
      <c r="V44"/>
      <c r="W44"/>
      <c r="X44"/>
      <c r="Y44" s="3"/>
      <c r="Z44" s="312" t="str">
        <f t="shared" si="2"/>
        <v>A</v>
      </c>
      <c r="AA44" s="3"/>
      <c r="AB44" s="654"/>
      <c r="AC44" s="654"/>
      <c r="AD44" s="654"/>
      <c r="AE44" s="654"/>
      <c r="AF44" s="654"/>
      <c r="AG44"/>
      <c r="AH44" s="466">
        <v>1</v>
      </c>
    </row>
    <row r="45" spans="1:34" s="464" customFormat="1" x14ac:dyDescent="0.25">
      <c r="A45"/>
      <c r="B45" s="312" t="s">
        <v>7</v>
      </c>
      <c r="C45" s="2645" t="s">
        <v>2267</v>
      </c>
      <c r="D45" s="2645"/>
      <c r="E45" s="2645"/>
      <c r="F45" s="2645"/>
      <c r="G45" s="2645"/>
      <c r="H45" s="9"/>
      <c r="I45" s="9"/>
      <c r="J45" s="9"/>
      <c r="K45" s="9"/>
      <c r="L45" s="9"/>
      <c r="M45" s="3"/>
      <c r="N45" s="122"/>
      <c r="O45" s="122"/>
      <c r="P45" s="122"/>
      <c r="Q45" s="122"/>
      <c r="R45" s="122"/>
      <c r="S45" s="122"/>
      <c r="T45" s="122"/>
      <c r="U45" s="2645" t="s">
        <v>2267</v>
      </c>
      <c r="V45" s="2645"/>
      <c r="W45" s="2645"/>
      <c r="X45" s="2742"/>
      <c r="Y45" s="3"/>
      <c r="Z45" s="312" t="str">
        <f t="shared" si="2"/>
        <v>A</v>
      </c>
      <c r="AA45" s="3"/>
      <c r="AB45" s="654"/>
      <c r="AC45" s="654"/>
      <c r="AD45" s="654"/>
      <c r="AE45" s="654"/>
      <c r="AF45" s="654"/>
      <c r="AG45"/>
      <c r="AH45" s="466"/>
    </row>
    <row r="46" spans="1:34" s="464" customFormat="1" ht="16.5" thickBot="1" x14ac:dyDescent="0.3">
      <c r="A46"/>
      <c r="B46" s="2646" t="s">
        <v>5</v>
      </c>
      <c r="C46" s="2696" t="s">
        <v>2274</v>
      </c>
      <c r="D46" s="512"/>
      <c r="E46" s="512"/>
      <c r="F46" s="512"/>
      <c r="G46" s="19"/>
      <c r="H46" s="2695" t="s">
        <v>77</v>
      </c>
      <c r="I46" s="48" t="str">
        <f ca="1">IF(COUNTIF(C92:L92, "&lt;0.5")&gt;0, COUNTIF(C92:L92, "&lt;0.5") &amp; " ◄ colonnes masquées", "◄ De B à L, pas de colonnes masquées")</f>
        <v>◄ De B à L, pas de colonnes masquées</v>
      </c>
      <c r="J46" s="17"/>
      <c r="K46" s="9"/>
      <c r="L46" s="9"/>
      <c r="M46" s="3"/>
      <c r="N46" s="122"/>
      <c r="O46" s="122"/>
      <c r="P46" s="122"/>
      <c r="Q46" s="2743"/>
      <c r="R46" s="2743"/>
      <c r="S46" s="2709"/>
      <c r="T46" s="2743" t="str">
        <f ca="1">R52&amp;"►"</f>
        <v>Aucune colonne masquée►</v>
      </c>
      <c r="U46" s="2645" t="s">
        <v>2323</v>
      </c>
      <c r="V46" s="2645" t="s">
        <v>2324</v>
      </c>
      <c r="W46" s="2645"/>
      <c r="X46" s="2742" t="s">
        <v>2323</v>
      </c>
      <c r="Y46" s="2695" t="s">
        <v>77</v>
      </c>
      <c r="Z46" s="2646" t="str">
        <f t="shared" si="2"/>
        <v>►</v>
      </c>
      <c r="AA46" s="3"/>
      <c r="AB46" s="654"/>
      <c r="AC46" s="654"/>
      <c r="AD46" s="654"/>
      <c r="AE46" s="654"/>
      <c r="AF46" s="654"/>
      <c r="AG46"/>
      <c r="AH46" s="466"/>
    </row>
    <row r="47" spans="1:34" ht="22.5" customHeight="1" x14ac:dyDescent="0.25">
      <c r="A47" s="510">
        <f>ROW()</f>
        <v>47</v>
      </c>
      <c r="B47" s="23" t="s">
        <v>7</v>
      </c>
      <c r="C47" s="456" t="str">
        <f>C53</f>
        <v>Famille à coller.N.Nom de votre recette.Recette mère ►.F.Famille</v>
      </c>
      <c r="D47" s="457">
        <f>D53</f>
        <v>10</v>
      </c>
      <c r="E47" s="457" t="str">
        <f>E53</f>
        <v>couverts</v>
      </c>
      <c r="F47" s="279" t="s">
        <v>4</v>
      </c>
      <c r="G47" s="24" t="s">
        <v>8</v>
      </c>
      <c r="H47" s="3304" t="s">
        <v>9</v>
      </c>
      <c r="I47" s="3304"/>
      <c r="J47" s="3157" t="s">
        <v>10</v>
      </c>
      <c r="K47" s="3157"/>
      <c r="L47" s="3158"/>
      <c r="M47" s="3"/>
      <c r="N47" s="3290" t="str">
        <f>H47</f>
        <v>FAMILLE à coller</v>
      </c>
      <c r="O47" s="3291"/>
      <c r="P47" s="3291"/>
      <c r="Q47" s="3250" t="str">
        <f>UPPER(LEFT(J47,1))</f>
        <v>N</v>
      </c>
      <c r="R47" s="3294" t="s">
        <v>2308</v>
      </c>
      <c r="T47" s="2744" t="s">
        <v>307</v>
      </c>
      <c r="U47" s="541">
        <v>0</v>
      </c>
      <c r="V47" s="2745" t="s">
        <v>315</v>
      </c>
      <c r="W47" s="2746"/>
      <c r="X47" s="2747"/>
      <c r="Y47" s="3"/>
      <c r="Z47" s="23" t="str">
        <f t="shared" si="2"/>
        <v>A</v>
      </c>
      <c r="AA47" s="3"/>
      <c r="AB47" s="659" t="s">
        <v>393</v>
      </c>
      <c r="AC47" s="654"/>
      <c r="AD47" s="654"/>
      <c r="AE47" s="654"/>
      <c r="AF47" s="654"/>
      <c r="AH47" s="466">
        <v>1</v>
      </c>
    </row>
    <row r="48" spans="1:34" ht="22.5" customHeight="1" x14ac:dyDescent="0.25">
      <c r="B48" s="25" t="s">
        <v>7</v>
      </c>
      <c r="C48" s="458" t="str">
        <f>C53</f>
        <v>Famille à coller.N.Nom de votre recette.Recette mère ►.F.Famille</v>
      </c>
      <c r="D48" s="459"/>
      <c r="E48" s="459"/>
      <c r="F48" s="281" t="s">
        <v>207</v>
      </c>
      <c r="G48" s="26" t="s">
        <v>12</v>
      </c>
      <c r="H48" s="3305"/>
      <c r="I48" s="3305"/>
      <c r="J48" s="3159"/>
      <c r="K48" s="3159"/>
      <c r="L48" s="3160"/>
      <c r="M48" s="3"/>
      <c r="N48" s="3292"/>
      <c r="O48" s="3293"/>
      <c r="P48" s="3293"/>
      <c r="Q48" s="3251"/>
      <c r="R48" s="3295"/>
      <c r="T48" s="2744" t="s">
        <v>306</v>
      </c>
      <c r="U48" s="531">
        <v>0</v>
      </c>
      <c r="V48" s="2748" t="s">
        <v>316</v>
      </c>
      <c r="W48" s="2749"/>
      <c r="X48" s="2750"/>
      <c r="Y48" s="3"/>
      <c r="Z48" s="25" t="str">
        <f t="shared" si="2"/>
        <v>A</v>
      </c>
      <c r="AA48" s="3"/>
      <c r="AB48" s="660" t="s">
        <v>394</v>
      </c>
      <c r="AC48" s="656"/>
      <c r="AD48" s="656"/>
      <c r="AE48" s="656"/>
      <c r="AF48" s="656"/>
      <c r="AG48" t="s">
        <v>4</v>
      </c>
      <c r="AH48" s="466">
        <v>1</v>
      </c>
    </row>
    <row r="49" spans="2:34" ht="22.5" customHeight="1" x14ac:dyDescent="0.25">
      <c r="B49" s="25" t="s">
        <v>7</v>
      </c>
      <c r="C49" s="460" t="str">
        <f>C53</f>
        <v>Famille à coller.N.Nom de votre recette.Recette mère ►.F.Famille</v>
      </c>
      <c r="D49" s="461"/>
      <c r="E49" s="462"/>
      <c r="F49" s="28"/>
      <c r="G49" s="29" t="s">
        <v>208</v>
      </c>
      <c r="H49" s="283"/>
      <c r="I49" s="30" t="s">
        <v>13</v>
      </c>
      <c r="J49" s="284" t="s">
        <v>14</v>
      </c>
      <c r="K49" s="9"/>
      <c r="L49" s="285"/>
      <c r="M49" s="3"/>
      <c r="N49" s="2751" t="s">
        <v>16</v>
      </c>
      <c r="O49" s="37"/>
      <c r="P49" s="2712"/>
      <c r="Q49" s="2712"/>
      <c r="R49" s="287"/>
      <c r="T49" s="2744" t="s">
        <v>305</v>
      </c>
      <c r="U49" s="531">
        <v>0</v>
      </c>
      <c r="V49" s="2749" t="s">
        <v>317</v>
      </c>
      <c r="W49" s="2749"/>
      <c r="X49" s="862"/>
      <c r="Y49" s="3"/>
      <c r="Z49" s="25" t="str">
        <f t="shared" si="2"/>
        <v>A</v>
      </c>
      <c r="AA49" s="3"/>
      <c r="AB49" s="659" t="s">
        <v>395</v>
      </c>
      <c r="AC49" s="656"/>
      <c r="AD49" s="656"/>
      <c r="AE49" s="656"/>
      <c r="AF49" s="656"/>
      <c r="AH49" s="466">
        <v>1</v>
      </c>
    </row>
    <row r="50" spans="2:34" ht="15.75" customHeight="1" x14ac:dyDescent="0.25">
      <c r="B50" s="25" t="s">
        <v>7</v>
      </c>
      <c r="C50" s="428" t="str">
        <f>C53</f>
        <v>Famille à coller.N.Nom de votre recette.Recette mère ►.F.Famille</v>
      </c>
      <c r="D50" s="428"/>
      <c r="E50" s="428"/>
      <c r="F50" s="36" t="s">
        <v>16</v>
      </c>
      <c r="G50" s="37"/>
      <c r="H50" s="37"/>
      <c r="I50" s="288" t="s">
        <v>17</v>
      </c>
      <c r="J50" s="3214" t="str">
        <f>F53</f>
        <v>Famille à coller.N.Nom de votre recette.Recette mère ►.F.Famille</v>
      </c>
      <c r="K50" s="3214"/>
      <c r="L50" s="3215"/>
      <c r="M50" s="3"/>
      <c r="N50" s="2714">
        <f>W71</f>
        <v>1.4999999999999998</v>
      </c>
      <c r="O50" s="2715"/>
      <c r="P50" s="2715"/>
      <c r="Q50" s="2715"/>
      <c r="R50" s="2716"/>
      <c r="T50" s="53" t="s">
        <v>21</v>
      </c>
      <c r="U50" s="532">
        <f>V50 / 1000</f>
        <v>1E-3</v>
      </c>
      <c r="V50" s="2713">
        <v>1</v>
      </c>
      <c r="W50" s="2752"/>
      <c r="X50" s="862"/>
      <c r="Y50" s="3"/>
      <c r="Z50" s="25" t="str">
        <f t="shared" si="2"/>
        <v>A</v>
      </c>
      <c r="AA50" s="3"/>
      <c r="AB50" s="660" t="s">
        <v>396</v>
      </c>
      <c r="AC50" s="656"/>
      <c r="AD50" s="656"/>
      <c r="AE50" s="656"/>
      <c r="AF50" s="656"/>
      <c r="AH50" s="466">
        <v>1</v>
      </c>
    </row>
    <row r="51" spans="2:34" ht="15.75" customHeight="1" x14ac:dyDescent="0.25">
      <c r="B51" s="25" t="s">
        <v>7</v>
      </c>
      <c r="C51" s="428" t="str">
        <f>C53</f>
        <v>Famille à coller.N.Nom de votre recette.Recette mère ►.F.Famille</v>
      </c>
      <c r="D51" s="428"/>
      <c r="E51" s="428"/>
      <c r="F51" s="43">
        <v>10</v>
      </c>
      <c r="G51" s="44" t="s">
        <v>66</v>
      </c>
      <c r="H51" s="36"/>
      <c r="I51" s="36"/>
      <c r="J51" s="3214"/>
      <c r="K51" s="3214"/>
      <c r="L51" s="3215"/>
      <c r="M51" s="3"/>
      <c r="N51" s="2753">
        <f>IF(OR(N50=0, ISBLANK(Q56)), 0, Q56/N50)</f>
        <v>0.66666666666666674</v>
      </c>
      <c r="O51" s="2717" t="str">
        <f t="shared" ref="O51:Q51" si="13">SUBSTITUTE(ADDRESS(1,COLUMN(),4),"1","")</f>
        <v>O</v>
      </c>
      <c r="P51" s="2754" t="s">
        <v>2325</v>
      </c>
      <c r="Q51" s="2718" t="str">
        <f t="shared" si="13"/>
        <v>Q</v>
      </c>
      <c r="R51" s="2719"/>
      <c r="T51" s="597" t="s">
        <v>26</v>
      </c>
      <c r="U51" s="532">
        <f>V51 / 1000</f>
        <v>1</v>
      </c>
      <c r="V51" s="2713">
        <v>1000</v>
      </c>
      <c r="W51" s="2752"/>
      <c r="X51" s="862"/>
      <c r="Y51" s="3"/>
      <c r="Z51" s="25" t="str">
        <f t="shared" si="2"/>
        <v>A</v>
      </c>
      <c r="AA51" s="3"/>
      <c r="AB51" s="659" t="s">
        <v>397</v>
      </c>
      <c r="AC51" s="654"/>
      <c r="AD51" s="654"/>
      <c r="AE51" s="654"/>
      <c r="AF51" s="654"/>
      <c r="AH51" s="466">
        <v>1</v>
      </c>
    </row>
    <row r="52" spans="2:34" ht="18.75" x14ac:dyDescent="0.25">
      <c r="B52" s="25" t="s">
        <v>5</v>
      </c>
      <c r="C52" s="463" t="str">
        <f>C53</f>
        <v>Famille à coller.N.Nom de votre recette.Recette mère ►.F.Famille</v>
      </c>
      <c r="D52" s="463"/>
      <c r="E52" s="463"/>
      <c r="F52" s="289"/>
      <c r="G52" s="48"/>
      <c r="H52" s="48"/>
      <c r="I52" s="48"/>
      <c r="J52" s="48"/>
      <c r="K52" s="48"/>
      <c r="L52" s="49"/>
      <c r="M52" s="3"/>
      <c r="N52" s="2755"/>
      <c r="O52" s="50"/>
      <c r="P52" s="50"/>
      <c r="Q52" s="50"/>
      <c r="R52" s="52" t="str">
        <f ca="1">IF(COUNTIF(C92:X92,"&lt;0.5")=0,"Aucune colonne masquée",COUNTIF(C92:X92,"&lt;0.5")&amp;" colonnes masquées : "&amp;(N53&amp;O53))</f>
        <v>Aucune colonne masquée</v>
      </c>
      <c r="T52" s="792" t="s">
        <v>304</v>
      </c>
      <c r="U52" s="532">
        <f>V52 / 1000</f>
        <v>0.25</v>
      </c>
      <c r="V52" s="2713">
        <v>250</v>
      </c>
      <c r="W52" s="2752"/>
      <c r="X52" s="862"/>
      <c r="Y52" s="3"/>
      <c r="Z52" s="25" t="str">
        <f t="shared" si="2"/>
        <v>►</v>
      </c>
      <c r="AA52" s="3"/>
      <c r="AB52" s="660" t="s">
        <v>398</v>
      </c>
      <c r="AC52" s="651"/>
      <c r="AD52" s="651"/>
      <c r="AE52" s="651"/>
      <c r="AF52" s="652"/>
      <c r="AH52" s="466">
        <v>1</v>
      </c>
    </row>
    <row r="53" spans="2:34" ht="16.5" thickBot="1" x14ac:dyDescent="0.3">
      <c r="B53" s="430" t="s">
        <v>5</v>
      </c>
      <c r="C53" s="431" t="str">
        <f>F53</f>
        <v>Famille à coller.N.Nom de votre recette.Recette mère ►.F.Famille</v>
      </c>
      <c r="D53" s="431">
        <f>F51</f>
        <v>10</v>
      </c>
      <c r="E53" s="431" t="str">
        <f>G51</f>
        <v>couverts</v>
      </c>
      <c r="F53" s="435" t="str">
        <f>UPPER(LEFT(H47,1))&amp;LOWER(MID(H47,2,999))&amp;"."&amp;UPPER(LEFT(J47,1))&amp;"."&amp;UPPER(LEFT(J47,1))&amp;LOWER(MID(J47,2,999))&amp;"."&amp;IF(ISTEXT(L53),K53&amp;"."&amp;UPPER(LEFT(L53,1))&amp;"."&amp;UPPER(LEFT(L53,1))&amp;LOWER(MID(L53,2,999)),G53)</f>
        <v>Famille à coller.N.Nom de votre recette.Recette mère ►.F.Famille</v>
      </c>
      <c r="G53" s="432" t="s">
        <v>22</v>
      </c>
      <c r="H53" s="3216" t="s">
        <v>23</v>
      </c>
      <c r="I53" s="3216"/>
      <c r="J53" s="3216"/>
      <c r="K53" s="433" t="s">
        <v>24</v>
      </c>
      <c r="L53" s="434" t="s">
        <v>1981</v>
      </c>
      <c r="M53" s="3"/>
      <c r="N53" s="2756" t="str">
        <f ca="1">IF(C92&lt;0.5,C91&amp;".","")&amp;IF(D92&lt;0.5,D91&amp;".","")&amp;IF(E92&lt;0.5,E91&amp;".","")&amp;IF(F92&lt;0.5,F91&amp;".","")&amp;IF(G92&lt;0.5,G91&amp;".","")&amp;IF(H92&lt;0.5,H91&amp;".","")&amp;IF(I92&lt;0.5,I91&amp;".","")&amp;IF(J92&lt;0.5,J91&amp;".","")&amp;IF(K92&lt;0.5,K91&amp;".","")&amp;IF(L92&lt;0.5,L91&amp;".","")&amp;IF(M92&lt;0.5,M91&amp;".","")</f>
        <v/>
      </c>
      <c r="O53" s="2720" t="str">
        <f ca="1">IF(N92&lt;0.5,N91&amp;".","")&amp;IF(O92&lt;0.5,O91&amp;".","")&amp;IF(P92&lt;0.5,P91&amp;".","")&amp;IF(Q92&lt;0.5,Q91&amp;".","")&amp;IF(R92&lt;0.5,R91&amp;".","")&amp;IF(S92&lt;0.5,S91&amp;".","")&amp;IF(T92&lt;0.5,T91&amp;".","")&amp;IF(U92&lt;0.5,U91&amp;".","")&amp;IF(V92&lt;0.5,V91&amp;".","")&amp;IF(W92&lt;0.5,W91&amp;".","")&amp;IF(X92&lt;0.5,X91&amp;".","")</f>
        <v/>
      </c>
      <c r="P53" s="54"/>
      <c r="Q53" s="54"/>
      <c r="R53" s="52" t="str">
        <f>ROWS(B47:B93)-SUBTOTAL(103,B47:B93)&amp;" "&amp;"Lignes masquées"</f>
        <v>0 Lignes masquées</v>
      </c>
      <c r="T53" s="792" t="s">
        <v>303</v>
      </c>
      <c r="U53" s="532">
        <f>V53 / 1000</f>
        <v>0.5</v>
      </c>
      <c r="V53" s="2713">
        <v>500</v>
      </c>
      <c r="W53" s="2752"/>
      <c r="X53" s="2757"/>
      <c r="Y53" s="3"/>
      <c r="Z53" s="430" t="str">
        <f t="shared" si="2"/>
        <v>►</v>
      </c>
      <c r="AA53" s="3"/>
      <c r="AB53" s="654"/>
      <c r="AC53" s="654"/>
      <c r="AD53" s="654"/>
      <c r="AE53" s="654"/>
      <c r="AF53" s="654"/>
      <c r="AH53" s="466">
        <v>1</v>
      </c>
    </row>
    <row r="54" spans="2:34" ht="17.25" thickTop="1" thickBot="1" x14ac:dyDescent="0.3">
      <c r="B54" s="443" t="s">
        <v>5</v>
      </c>
      <c r="C54" s="444" t="str">
        <f>C53</f>
        <v>Famille à coller.N.Nom de votre recette.Recette mère ►.F.Famille</v>
      </c>
      <c r="D54" s="445"/>
      <c r="E54" s="445"/>
      <c r="F54" s="446" t="s">
        <v>27</v>
      </c>
      <c r="G54" s="446" t="s">
        <v>28</v>
      </c>
      <c r="H54" s="446" t="s">
        <v>29</v>
      </c>
      <c r="I54" s="446" t="s">
        <v>30</v>
      </c>
      <c r="J54" s="446" t="s">
        <v>31</v>
      </c>
      <c r="K54" s="447" t="s">
        <v>32</v>
      </c>
      <c r="L54" s="448" t="s">
        <v>33</v>
      </c>
      <c r="M54" s="2758" t="s">
        <v>34</v>
      </c>
      <c r="N54" s="2759" t="s">
        <v>35</v>
      </c>
      <c r="O54" s="56" t="s">
        <v>36</v>
      </c>
      <c r="P54" s="56" t="s">
        <v>37</v>
      </c>
      <c r="Q54" s="56" t="s">
        <v>209</v>
      </c>
      <c r="R54" s="58" t="s">
        <v>210</v>
      </c>
      <c r="S54" s="2758" t="s">
        <v>211</v>
      </c>
      <c r="T54" s="792" t="s">
        <v>302</v>
      </c>
      <c r="U54" s="532">
        <f t="shared" ref="U54" si="14">V54 / 1000</f>
        <v>0.33332999999999996</v>
      </c>
      <c r="V54" s="533">
        <v>333.33</v>
      </c>
      <c r="W54" s="58" t="s">
        <v>2326</v>
      </c>
      <c r="X54" s="58" t="s">
        <v>2327</v>
      </c>
      <c r="Y54" s="3"/>
      <c r="Z54" s="443" t="str">
        <f t="shared" si="2"/>
        <v>►</v>
      </c>
      <c r="AA54" s="3"/>
      <c r="AB54" s="654"/>
      <c r="AC54" s="654"/>
      <c r="AD54" s="654"/>
      <c r="AE54" s="654"/>
      <c r="AF54" s="654"/>
      <c r="AH54" s="466">
        <v>1</v>
      </c>
    </row>
    <row r="55" spans="2:34" ht="15.75" customHeight="1" thickTop="1" x14ac:dyDescent="0.25">
      <c r="B55" s="25" t="s">
        <v>7</v>
      </c>
      <c r="C55" s="427" t="str">
        <f>C53</f>
        <v>Famille à coller.N.Nom de votre recette.Recette mère ►.F.Famille</v>
      </c>
      <c r="D55" s="428"/>
      <c r="E55" s="428"/>
      <c r="F55" s="290" t="s">
        <v>38</v>
      </c>
      <c r="G55" s="59" t="s">
        <v>39</v>
      </c>
      <c r="H55" s="60"/>
      <c r="I55" s="3022" t="s">
        <v>40</v>
      </c>
      <c r="J55" s="3168" t="s">
        <v>41</v>
      </c>
      <c r="K55" s="3169" t="s">
        <v>42</v>
      </c>
      <c r="L55" s="61" t="s">
        <v>43</v>
      </c>
      <c r="M55" s="3"/>
      <c r="N55" s="3296" t="s">
        <v>2303</v>
      </c>
      <c r="O55" s="2722" t="s">
        <v>46</v>
      </c>
      <c r="P55" s="3298" t="s">
        <v>2304</v>
      </c>
      <c r="Q55" s="2723" t="s">
        <v>46</v>
      </c>
      <c r="R55" s="3175" t="s">
        <v>47</v>
      </c>
      <c r="T55" s="72" t="s">
        <v>52</v>
      </c>
      <c r="U55" s="534">
        <f t="shared" ref="U55:U71" si="15">V55 / 1000</f>
        <v>1E-3</v>
      </c>
      <c r="V55" s="2721">
        <v>1</v>
      </c>
      <c r="W55" s="3300" t="s">
        <v>74</v>
      </c>
      <c r="X55" s="3302" t="s">
        <v>2328</v>
      </c>
      <c r="Y55" s="3"/>
      <c r="Z55" s="25" t="str">
        <f t="shared" si="2"/>
        <v>A</v>
      </c>
      <c r="AA55" s="3"/>
      <c r="AB55" s="654"/>
      <c r="AC55" s="3306" t="s">
        <v>2303</v>
      </c>
      <c r="AD55" s="2735" t="s">
        <v>46</v>
      </c>
      <c r="AE55" s="666" t="s">
        <v>2309</v>
      </c>
      <c r="AF55" s="654"/>
      <c r="AH55" s="466">
        <v>1</v>
      </c>
    </row>
    <row r="56" spans="2:34" ht="16.5" customHeight="1" thickBot="1" x14ac:dyDescent="0.3">
      <c r="B56" s="25" t="s">
        <v>7</v>
      </c>
      <c r="C56" s="427" t="str">
        <f>C53</f>
        <v>Famille à coller.N.Nom de votre recette.Recette mère ►.F.Famille</v>
      </c>
      <c r="D56" s="428"/>
      <c r="E56" s="428"/>
      <c r="F56" s="293" t="s">
        <v>48</v>
      </c>
      <c r="G56" s="62" t="s">
        <v>49</v>
      </c>
      <c r="H56" s="63" t="s">
        <v>50</v>
      </c>
      <c r="I56" s="2993"/>
      <c r="J56" s="2995"/>
      <c r="K56" s="3170"/>
      <c r="L56" s="64" t="s">
        <v>51</v>
      </c>
      <c r="M56" s="3"/>
      <c r="N56" s="3297"/>
      <c r="O56" s="2724">
        <v>1</v>
      </c>
      <c r="P56" s="3299"/>
      <c r="Q56" s="2725">
        <v>1</v>
      </c>
      <c r="R56" s="3018"/>
      <c r="T56" s="72" t="s">
        <v>53</v>
      </c>
      <c r="U56" s="534">
        <f t="shared" si="15"/>
        <v>0.01</v>
      </c>
      <c r="V56" s="2721">
        <v>10</v>
      </c>
      <c r="W56" s="3301"/>
      <c r="X56" s="3303"/>
      <c r="Y56" s="3"/>
      <c r="Z56" s="25" t="str">
        <f t="shared" si="2"/>
        <v>A</v>
      </c>
      <c r="AA56" s="3"/>
      <c r="AB56" s="654"/>
      <c r="AC56" s="3307"/>
      <c r="AD56" s="2736">
        <v>1</v>
      </c>
      <c r="AE56" s="666" t="s">
        <v>2310</v>
      </c>
      <c r="AF56" s="654"/>
      <c r="AH56" s="466">
        <v>1</v>
      </c>
    </row>
    <row r="57" spans="2:34" ht="20.25" thickTop="1" thickBot="1" x14ac:dyDescent="0.3">
      <c r="B57" s="25" t="s">
        <v>7</v>
      </c>
      <c r="C57" s="427" t="str">
        <f>C53</f>
        <v>Famille à coller.N.Nom de votre recette.Recette mère ►.F.Famille</v>
      </c>
      <c r="D57" s="428">
        <f>D53</f>
        <v>10</v>
      </c>
      <c r="E57" s="428" t="str">
        <f>E53</f>
        <v>couverts</v>
      </c>
      <c r="F57" s="79">
        <v>2</v>
      </c>
      <c r="G57" s="65" t="s">
        <v>204</v>
      </c>
      <c r="H57" s="75" t="str">
        <f t="shared" ref="H57:H70" si="16">IF(OR(ISTEXT(F57), F57&lt;=0, I57&lt;=0), "", "de")</f>
        <v>de</v>
      </c>
      <c r="I57" s="67">
        <v>50</v>
      </c>
      <c r="J57" s="53" t="s">
        <v>21</v>
      </c>
      <c r="K57" s="68">
        <v>2</v>
      </c>
      <c r="L57" s="69" t="s">
        <v>2305</v>
      </c>
      <c r="M57" s="3"/>
      <c r="N57" s="2760">
        <f>IF(W71=0, 0, ROUND((W57/W71)*O56*1000, 0))</f>
        <v>67</v>
      </c>
      <c r="O57" s="2726">
        <f>IFERROR((F57/W71)*O56, 0)</f>
        <v>1.3333333333333335</v>
      </c>
      <c r="P57" s="2727">
        <f>IF(X71=0, 0, X57/X71*Q56*1000)</f>
        <v>125</v>
      </c>
      <c r="Q57" s="2728">
        <f>IF(OR(P57=0, N57=0), 0, O57/N57*P57)</f>
        <v>2.4875621890547266</v>
      </c>
      <c r="R57" s="2729" t="str">
        <f t="shared" ref="R57:R70" si="17">G57</f>
        <v>œufs</v>
      </c>
      <c r="T57" s="72" t="s">
        <v>54</v>
      </c>
      <c r="U57" s="534">
        <f t="shared" si="15"/>
        <v>0.1</v>
      </c>
      <c r="V57" s="2721">
        <v>100</v>
      </c>
      <c r="W57" s="2761">
        <f>IF(ISTEXT(F57), 0, IFERROR(INDEX(U47:U71, MATCH(J57, T47:T71, 0)) * I57 * IF(ISBLANK(F57), 1, F57), 0))</f>
        <v>0.1</v>
      </c>
      <c r="X57" s="2762">
        <f>IF(ISNUMBER(K57), W57*K57*N51, 0)</f>
        <v>0.13333333333333336</v>
      </c>
      <c r="Y57" s="3"/>
      <c r="Z57" s="25" t="str">
        <f t="shared" si="2"/>
        <v>A</v>
      </c>
      <c r="AA57" s="3"/>
      <c r="AB57" s="655"/>
      <c r="AC57" s="656"/>
      <c r="AD57" s="656"/>
      <c r="AE57" s="656"/>
      <c r="AF57" s="656"/>
      <c r="AH57" s="466">
        <v>1</v>
      </c>
    </row>
    <row r="58" spans="2:34" ht="19.5" customHeight="1" thickTop="1" x14ac:dyDescent="0.25">
      <c r="B58" s="73" t="str">
        <f t="shared" ref="B58:B70" si="18">IF(L58&lt;&gt;"","A","►")</f>
        <v>A</v>
      </c>
      <c r="C58" s="427" t="str">
        <f>C53</f>
        <v>Famille à coller.N.Nom de votre recette.Recette mère ►.F.Famille</v>
      </c>
      <c r="D58" s="428">
        <f>D53</f>
        <v>10</v>
      </c>
      <c r="E58" s="428" t="str">
        <f>E53</f>
        <v>couverts</v>
      </c>
      <c r="F58" s="79"/>
      <c r="G58" s="65"/>
      <c r="H58" s="75" t="str">
        <f t="shared" si="16"/>
        <v/>
      </c>
      <c r="I58" s="67">
        <v>300</v>
      </c>
      <c r="J58" s="53" t="s">
        <v>21</v>
      </c>
      <c r="K58" s="68">
        <v>1</v>
      </c>
      <c r="L58" s="69" t="s">
        <v>2306</v>
      </c>
      <c r="M58" s="3"/>
      <c r="N58" s="2760">
        <f>IF(W71=0, 0, ROUND((W58/W71)*O56*1000, 0))</f>
        <v>200</v>
      </c>
      <c r="O58" s="2726">
        <f>IFERROR((F58/W71)*O56, 0)</f>
        <v>0</v>
      </c>
      <c r="P58" s="2727">
        <f>IF(X71=0, 0, X58/X71*Q56*1000)</f>
        <v>187.49999999999997</v>
      </c>
      <c r="Q58" s="2728">
        <f t="shared" ref="Q58:Q70" si="19">IF(OR(P58=0, N58=0), 0, O58/N58*P58)</f>
        <v>0</v>
      </c>
      <c r="R58" s="78">
        <f t="shared" si="17"/>
        <v>0</v>
      </c>
      <c r="T58" s="72" t="s">
        <v>55</v>
      </c>
      <c r="U58" s="534">
        <f t="shared" si="15"/>
        <v>1</v>
      </c>
      <c r="V58" s="2721">
        <v>1000</v>
      </c>
      <c r="W58" s="2761">
        <f>IF(ISTEXT(F58), 0, IFERROR(INDEX(U47:U71, MATCH(J58, T47:T71, 0)) * I58 * IF(ISBLANK(F58), 1, F58), 0))</f>
        <v>0.3</v>
      </c>
      <c r="X58" s="2762">
        <f>IF(ISNUMBER(K58), W58*K58*N51, 0)</f>
        <v>0.2</v>
      </c>
      <c r="Y58" s="3"/>
      <c r="Z58" s="73" t="str">
        <f t="shared" si="2"/>
        <v>A</v>
      </c>
      <c r="AA58" s="3"/>
      <c r="AB58" s="655"/>
      <c r="AC58" s="3298" t="s">
        <v>2304</v>
      </c>
      <c r="AD58" s="2723" t="s">
        <v>46</v>
      </c>
      <c r="AE58" s="666" t="s">
        <v>2309</v>
      </c>
      <c r="AF58" s="656"/>
      <c r="AH58" s="466">
        <v>1</v>
      </c>
    </row>
    <row r="59" spans="2:34" ht="17.25" x14ac:dyDescent="0.25">
      <c r="B59" s="73" t="str">
        <f t="shared" si="18"/>
        <v>A</v>
      </c>
      <c r="C59" s="427" t="str">
        <f>C53</f>
        <v>Famille à coller.N.Nom de votre recette.Recette mère ►.F.Famille</v>
      </c>
      <c r="D59" s="428">
        <f>D53</f>
        <v>10</v>
      </c>
      <c r="E59" s="428" t="str">
        <f>E53</f>
        <v>couverts</v>
      </c>
      <c r="F59" s="79"/>
      <c r="G59" s="80"/>
      <c r="H59" s="75" t="str">
        <f t="shared" si="16"/>
        <v/>
      </c>
      <c r="I59" s="67">
        <v>300</v>
      </c>
      <c r="J59" s="53" t="s">
        <v>21</v>
      </c>
      <c r="K59" s="68">
        <v>1</v>
      </c>
      <c r="L59" s="69" t="s">
        <v>1742</v>
      </c>
      <c r="M59" s="3"/>
      <c r="N59" s="2760">
        <f>IF(W71=0, 0, ROUND((W59/W71)*O56*1000, 0))</f>
        <v>200</v>
      </c>
      <c r="O59" s="2726">
        <f>IFERROR((F59/W71)*O56, 0)</f>
        <v>0</v>
      </c>
      <c r="P59" s="2727">
        <f>IF(X71=0, 0, X59/X71*Q56*1000)</f>
        <v>187.49999999999997</v>
      </c>
      <c r="Q59" s="2728">
        <f t="shared" si="19"/>
        <v>0</v>
      </c>
      <c r="R59" s="2729">
        <f t="shared" si="17"/>
        <v>0</v>
      </c>
      <c r="T59" s="84" t="s">
        <v>56</v>
      </c>
      <c r="U59" s="534">
        <f t="shared" si="15"/>
        <v>0.25</v>
      </c>
      <c r="V59" s="2721">
        <v>250</v>
      </c>
      <c r="W59" s="2761">
        <f>IF(ISTEXT(F59), 0, IFERROR(INDEX(U47:U71, MATCH(J59, T47:T71, 0)) * I59 * IF(ISBLANK(F59), 1, F59), 0))</f>
        <v>0.3</v>
      </c>
      <c r="X59" s="2762">
        <f>IF(ISNUMBER(K59), W59*K59*N51, 0)</f>
        <v>0.2</v>
      </c>
      <c r="Y59" s="3"/>
      <c r="Z59" s="73" t="str">
        <f t="shared" si="2"/>
        <v>A</v>
      </c>
      <c r="AA59" s="3"/>
      <c r="AB59" s="654"/>
      <c r="AC59" s="3299"/>
      <c r="AD59" s="2725">
        <v>1</v>
      </c>
      <c r="AE59" s="666" t="s">
        <v>2310</v>
      </c>
      <c r="AF59" s="654"/>
      <c r="AH59" s="466">
        <v>1</v>
      </c>
    </row>
    <row r="60" spans="2:34" ht="17.25" x14ac:dyDescent="0.25">
      <c r="B60" s="73" t="str">
        <f t="shared" si="18"/>
        <v>A</v>
      </c>
      <c r="C60" s="427" t="str">
        <f>C53</f>
        <v>Famille à coller.N.Nom de votre recette.Recette mère ►.F.Famille</v>
      </c>
      <c r="D60" s="428">
        <f>D53</f>
        <v>10</v>
      </c>
      <c r="E60" s="428" t="str">
        <f>E53</f>
        <v>couverts</v>
      </c>
      <c r="F60" s="79"/>
      <c r="G60" s="80"/>
      <c r="H60" s="75" t="str">
        <f t="shared" si="16"/>
        <v/>
      </c>
      <c r="I60" s="67">
        <v>600</v>
      </c>
      <c r="J60" s="53" t="s">
        <v>21</v>
      </c>
      <c r="K60" s="68">
        <v>1</v>
      </c>
      <c r="L60" s="69" t="s">
        <v>2307</v>
      </c>
      <c r="M60" s="3"/>
      <c r="N60" s="2760">
        <f>IF(W71=0, 0, ROUND((W60/W71)*O56*1000, 0))</f>
        <v>400</v>
      </c>
      <c r="O60" s="2726">
        <f>IFERROR((F60/W71)*O56, 0)</f>
        <v>0</v>
      </c>
      <c r="P60" s="2727">
        <f>IF(X71=0, 0, X60/X71*Q56*1000)</f>
        <v>374.99999999999994</v>
      </c>
      <c r="Q60" s="2728">
        <f t="shared" si="19"/>
        <v>0</v>
      </c>
      <c r="R60" s="2730">
        <f t="shared" si="17"/>
        <v>0</v>
      </c>
      <c r="T60" s="84" t="s">
        <v>57</v>
      </c>
      <c r="U60" s="534">
        <f t="shared" si="15"/>
        <v>0.5</v>
      </c>
      <c r="V60" s="2721">
        <v>500</v>
      </c>
      <c r="W60" s="2761">
        <f>IF(ISTEXT(F60), 0, IFERROR(INDEX(U47:U71, MATCH(J60, T47:T71, 0)) * I60 * IF(ISBLANK(F60), 1, F60), 0))</f>
        <v>0.6</v>
      </c>
      <c r="X60" s="2762">
        <f>IF(ISNUMBER(K60), W60*K60*N51, 0)</f>
        <v>0.4</v>
      </c>
      <c r="Y60" s="3"/>
      <c r="Z60" s="73" t="str">
        <f t="shared" si="2"/>
        <v>A</v>
      </c>
      <c r="AA60" s="3"/>
      <c r="AB60" s="654"/>
      <c r="AC60" s="654"/>
      <c r="AD60" s="654"/>
      <c r="AE60" s="654"/>
      <c r="AF60" s="654"/>
      <c r="AH60" s="466">
        <v>1</v>
      </c>
    </row>
    <row r="61" spans="2:34" ht="18" customHeight="1" x14ac:dyDescent="0.25">
      <c r="B61" s="73" t="str">
        <f t="shared" si="18"/>
        <v>A</v>
      </c>
      <c r="C61" s="427" t="str">
        <f>C53</f>
        <v>Famille à coller.N.Nom de votre recette.Recette mère ►.F.Famille</v>
      </c>
      <c r="D61" s="428">
        <f>D53</f>
        <v>10</v>
      </c>
      <c r="E61" s="428" t="str">
        <f>E53</f>
        <v>couverts</v>
      </c>
      <c r="F61" s="79"/>
      <c r="G61" s="80"/>
      <c r="H61" s="75" t="str">
        <f t="shared" si="16"/>
        <v/>
      </c>
      <c r="I61" s="67">
        <v>200</v>
      </c>
      <c r="J61" s="53" t="s">
        <v>21</v>
      </c>
      <c r="K61" s="68">
        <v>1</v>
      </c>
      <c r="L61" s="69" t="s">
        <v>1708</v>
      </c>
      <c r="M61" s="3"/>
      <c r="N61" s="2760">
        <f>IF(W71=0, 0, ROUND((W61/W71)*O56*1000, 0))</f>
        <v>133</v>
      </c>
      <c r="O61" s="2726">
        <f>IFERROR((F61/W71)*O56, 0)</f>
        <v>0</v>
      </c>
      <c r="P61" s="2727">
        <f>IF(X71=0, 0, X61/X71*Q56*1000)</f>
        <v>125</v>
      </c>
      <c r="Q61" s="2728">
        <f t="shared" si="19"/>
        <v>0</v>
      </c>
      <c r="R61" s="2729">
        <f t="shared" si="17"/>
        <v>0</v>
      </c>
      <c r="T61" s="2763" t="s">
        <v>58</v>
      </c>
      <c r="U61" s="534">
        <f t="shared" si="15"/>
        <v>0.1</v>
      </c>
      <c r="V61" s="2721">
        <v>100</v>
      </c>
      <c r="W61" s="2761">
        <f>IF(ISTEXT(F61), 0, IFERROR(INDEX(U47:U71, MATCH(J61, T47:T71, 0)) * I61 * IF(ISBLANK(F61), 1, F61), 0))</f>
        <v>0.2</v>
      </c>
      <c r="X61" s="2762">
        <f>IF(ISNUMBER(K61), W61*K61*N51, 0)</f>
        <v>0.13333333333333336</v>
      </c>
      <c r="Y61" s="3"/>
      <c r="Z61" s="73" t="str">
        <f t="shared" si="2"/>
        <v>A</v>
      </c>
      <c r="AA61" s="3"/>
      <c r="AB61" s="654"/>
      <c r="AC61" s="3239" t="s">
        <v>42</v>
      </c>
      <c r="AD61" s="654"/>
      <c r="AE61" s="654"/>
      <c r="AF61" s="654"/>
      <c r="AH61" s="466">
        <v>1</v>
      </c>
    </row>
    <row r="62" spans="2:34" ht="18" customHeight="1" x14ac:dyDescent="0.25">
      <c r="B62" s="73" t="str">
        <f t="shared" si="18"/>
        <v>►</v>
      </c>
      <c r="C62" s="427" t="str">
        <f>C53</f>
        <v>Famille à coller.N.Nom de votre recette.Recette mère ►.F.Famille</v>
      </c>
      <c r="D62" s="428">
        <f>D53</f>
        <v>10</v>
      </c>
      <c r="E62" s="428" t="str">
        <f>E53</f>
        <v>couverts</v>
      </c>
      <c r="F62" s="79"/>
      <c r="G62" s="80"/>
      <c r="H62" s="75" t="str">
        <f t="shared" si="16"/>
        <v/>
      </c>
      <c r="I62" s="67"/>
      <c r="J62" s="562"/>
      <c r="K62" s="68">
        <v>1</v>
      </c>
      <c r="L62" s="69"/>
      <c r="M62" s="3"/>
      <c r="N62" s="2760">
        <f>IF(W71=0, 0, ROUND((W62/W71)*O56*1000, 0))</f>
        <v>0</v>
      </c>
      <c r="O62" s="2726">
        <f>IFERROR((F62/W71)*O56, 0)</f>
        <v>0</v>
      </c>
      <c r="P62" s="2727">
        <f>IF(X71=0, 0, X62/X71*Q56*1000)</f>
        <v>0</v>
      </c>
      <c r="Q62" s="2728">
        <f t="shared" si="19"/>
        <v>0</v>
      </c>
      <c r="R62" s="2732">
        <f t="shared" si="17"/>
        <v>0</v>
      </c>
      <c r="T62" s="2023" t="s">
        <v>59</v>
      </c>
      <c r="U62" s="534">
        <f t="shared" si="15"/>
        <v>4.9299999999999995E-3</v>
      </c>
      <c r="V62" s="2731">
        <v>4.93</v>
      </c>
      <c r="W62" s="2761">
        <f>IF(ISTEXT(F62), 0, IFERROR(INDEX(U47:U71, MATCH(J62, T47:T71, 0)) * I62 * IF(ISBLANK(F62), 1, F62), 0))</f>
        <v>0</v>
      </c>
      <c r="X62" s="2762">
        <f>IF(ISNUMBER(K62), W62*K62*N51, 0)</f>
        <v>0</v>
      </c>
      <c r="Y62" s="3"/>
      <c r="Z62" s="73" t="str">
        <f t="shared" si="2"/>
        <v>►</v>
      </c>
      <c r="AA62" s="3"/>
      <c r="AB62" s="654"/>
      <c r="AC62" s="3170"/>
      <c r="AD62" s="654"/>
      <c r="AE62" s="654"/>
      <c r="AF62" s="654"/>
      <c r="AH62" s="466">
        <v>1</v>
      </c>
    </row>
    <row r="63" spans="2:34" ht="17.25" x14ac:dyDescent="0.25">
      <c r="B63" s="73" t="str">
        <f t="shared" si="18"/>
        <v>►</v>
      </c>
      <c r="C63" s="427" t="str">
        <f>C53</f>
        <v>Famille à coller.N.Nom de votre recette.Recette mère ►.F.Famille</v>
      </c>
      <c r="D63" s="428">
        <f>D53</f>
        <v>10</v>
      </c>
      <c r="E63" s="428" t="str">
        <f>E53</f>
        <v>couverts</v>
      </c>
      <c r="F63" s="79"/>
      <c r="G63" s="80"/>
      <c r="H63" s="75" t="str">
        <f t="shared" si="16"/>
        <v/>
      </c>
      <c r="I63" s="67"/>
      <c r="J63" s="562"/>
      <c r="K63" s="68">
        <v>1</v>
      </c>
      <c r="L63" s="69"/>
      <c r="M63" s="3"/>
      <c r="N63" s="2760">
        <f>IF(W71=0, 0, ROUND((W63/W71)*O56*1000, 0))</f>
        <v>0</v>
      </c>
      <c r="O63" s="2726">
        <f>IFERROR((F63/W71)*O56, 0)</f>
        <v>0</v>
      </c>
      <c r="P63" s="2727">
        <f>IF(X71=0, 0, X63/X71*Q56*1000)</f>
        <v>0</v>
      </c>
      <c r="Q63" s="2728">
        <f t="shared" si="19"/>
        <v>0</v>
      </c>
      <c r="R63" s="2729">
        <f t="shared" si="17"/>
        <v>0</v>
      </c>
      <c r="T63" s="2023" t="s">
        <v>61</v>
      </c>
      <c r="U63" s="534">
        <f t="shared" si="15"/>
        <v>1.4999999999999999E-2</v>
      </c>
      <c r="V63" s="2721">
        <v>15</v>
      </c>
      <c r="W63" s="2761">
        <f>IF(ISTEXT(F63), 0, IFERROR(INDEX(U47:U71, MATCH(J63, T47:T71, 0)) * I63 * IF(ISBLANK(F63), 1, F63), 0))</f>
        <v>0</v>
      </c>
      <c r="X63" s="2762">
        <f>IF(ISNUMBER(K63), W63*K63*N51, 0)</f>
        <v>0</v>
      </c>
      <c r="Y63" s="3"/>
      <c r="Z63" s="73" t="str">
        <f t="shared" si="2"/>
        <v>►</v>
      </c>
      <c r="AA63" s="3"/>
      <c r="AB63" s="654"/>
      <c r="AC63" s="654"/>
      <c r="AD63" s="654"/>
      <c r="AE63" s="654"/>
      <c r="AF63" s="654"/>
      <c r="AH63" s="466">
        <v>1</v>
      </c>
    </row>
    <row r="64" spans="2:34" ht="17.25" x14ac:dyDescent="0.25">
      <c r="B64" s="73" t="str">
        <f t="shared" si="18"/>
        <v>►</v>
      </c>
      <c r="C64" s="427" t="str">
        <f>C53</f>
        <v>Famille à coller.N.Nom de votre recette.Recette mère ►.F.Famille</v>
      </c>
      <c r="D64" s="428">
        <f>D53</f>
        <v>10</v>
      </c>
      <c r="E64" s="428" t="str">
        <f>E53</f>
        <v>couverts</v>
      </c>
      <c r="F64" s="79"/>
      <c r="G64" s="80"/>
      <c r="H64" s="75" t="str">
        <f t="shared" si="16"/>
        <v/>
      </c>
      <c r="I64" s="67"/>
      <c r="J64" s="562"/>
      <c r="K64" s="68">
        <v>1</v>
      </c>
      <c r="L64" s="69"/>
      <c r="M64" s="3"/>
      <c r="N64" s="2760">
        <f>IF(W71=0, 0, ROUND((W64/W71)*O56*1000, 0))</f>
        <v>0</v>
      </c>
      <c r="O64" s="2726">
        <f>IFERROR((F64/W71)*O56, 0)</f>
        <v>0</v>
      </c>
      <c r="P64" s="2727">
        <f>IF(X71=0, 0, X64/X71*Q56*1000)</f>
        <v>0</v>
      </c>
      <c r="Q64" s="2728">
        <f t="shared" si="19"/>
        <v>0</v>
      </c>
      <c r="R64" s="78">
        <f t="shared" si="17"/>
        <v>0</v>
      </c>
      <c r="T64" s="2023" t="s">
        <v>60</v>
      </c>
      <c r="U64" s="534">
        <f t="shared" si="15"/>
        <v>5.0000000000000001E-3</v>
      </c>
      <c r="V64" s="2721">
        <v>5</v>
      </c>
      <c r="W64" s="2761">
        <f>IF(ISTEXT(F64), 0, IFERROR(INDEX(U47:U71, MATCH(J64, T47:T71, 0)) * I64 * IF(ISBLANK(F64), 1, F64), 0))</f>
        <v>0</v>
      </c>
      <c r="X64" s="2762">
        <f>IF(ISNUMBER(K64), W64*K64*N51, 0)</f>
        <v>0</v>
      </c>
      <c r="Y64" s="3"/>
      <c r="Z64" s="73" t="str">
        <f t="shared" si="2"/>
        <v>►</v>
      </c>
      <c r="AA64" s="3"/>
      <c r="AB64" s="2794" t="s">
        <v>42</v>
      </c>
      <c r="AC64" s="707" t="s">
        <v>452</v>
      </c>
      <c r="AD64" s="704"/>
      <c r="AE64" s="671"/>
      <c r="AF64" s="2795"/>
      <c r="AG64" s="9" t="s">
        <v>4</v>
      </c>
      <c r="AH64" s="466">
        <v>1</v>
      </c>
    </row>
    <row r="65" spans="1:34" ht="17.25" x14ac:dyDescent="0.25">
      <c r="B65" s="73" t="str">
        <f t="shared" si="18"/>
        <v>►</v>
      </c>
      <c r="C65" s="427" t="str">
        <f>C53</f>
        <v>Famille à coller.N.Nom de votre recette.Recette mère ►.F.Famille</v>
      </c>
      <c r="D65" s="428">
        <f>D53</f>
        <v>10</v>
      </c>
      <c r="E65" s="428" t="str">
        <f>E53</f>
        <v>couverts</v>
      </c>
      <c r="F65" s="79"/>
      <c r="G65" s="80"/>
      <c r="H65" s="75" t="str">
        <f t="shared" si="16"/>
        <v/>
      </c>
      <c r="I65" s="67"/>
      <c r="J65" s="562"/>
      <c r="K65" s="68">
        <v>1</v>
      </c>
      <c r="L65" s="69"/>
      <c r="M65" s="3"/>
      <c r="N65" s="2760">
        <f>IF(W71=0, 0, ROUND((W65/W71)*O56*1000, 0))</f>
        <v>0</v>
      </c>
      <c r="O65" s="2726">
        <f>IFERROR((F65/W71)*O56, 0)</f>
        <v>0</v>
      </c>
      <c r="P65" s="2727">
        <f>IF(X71=0, 0, X65/X71*Q56*1000)</f>
        <v>0</v>
      </c>
      <c r="Q65" s="2728">
        <f t="shared" si="19"/>
        <v>0</v>
      </c>
      <c r="R65" s="2729">
        <f t="shared" si="17"/>
        <v>0</v>
      </c>
      <c r="T65" s="2023" t="s">
        <v>65</v>
      </c>
      <c r="U65" s="534">
        <f t="shared" si="15"/>
        <v>0.03</v>
      </c>
      <c r="V65" s="2721">
        <v>30</v>
      </c>
      <c r="W65" s="2761">
        <f>IF(ISTEXT(F65), 0, IFERROR(INDEX(U47:U71, MATCH(J65, T47:T71, 0)) * I65 * IF(ISBLANK(F65), 1, F65), 0))</f>
        <v>0</v>
      </c>
      <c r="X65" s="2762">
        <f>IF(ISNUMBER(K65), W65*K65*N51, 0)</f>
        <v>0</v>
      </c>
      <c r="Y65" s="3"/>
      <c r="Z65" s="73" t="str">
        <f t="shared" si="2"/>
        <v>►</v>
      </c>
      <c r="AA65" s="3"/>
      <c r="AB65" s="707" t="s">
        <v>453</v>
      </c>
      <c r="AC65" s="707"/>
      <c r="AD65" s="704"/>
      <c r="AE65" s="671"/>
      <c r="AF65" s="2795"/>
      <c r="AG65" s="9"/>
      <c r="AH65" s="466">
        <v>1</v>
      </c>
    </row>
    <row r="66" spans="1:34" ht="18.75" x14ac:dyDescent="0.25">
      <c r="B66" s="73" t="str">
        <f t="shared" si="18"/>
        <v>►</v>
      </c>
      <c r="C66" s="427" t="str">
        <f>C53</f>
        <v>Famille à coller.N.Nom de votre recette.Recette mère ►.F.Famille</v>
      </c>
      <c r="D66" s="428">
        <f>D53</f>
        <v>10</v>
      </c>
      <c r="E66" s="428" t="str">
        <f>E53</f>
        <v>couverts</v>
      </c>
      <c r="F66" s="79"/>
      <c r="G66" s="80"/>
      <c r="H66" s="75" t="str">
        <f t="shared" si="16"/>
        <v/>
      </c>
      <c r="I66" s="67"/>
      <c r="J66" s="562"/>
      <c r="K66" s="68">
        <v>1</v>
      </c>
      <c r="L66" s="69"/>
      <c r="M66" s="3"/>
      <c r="N66" s="2760">
        <f>IF(W71=0, 0, ROUND((W66/W71)*O56*1000, 0))</f>
        <v>0</v>
      </c>
      <c r="O66" s="2726">
        <f>IFERROR((F66/W71)*O56, 0)</f>
        <v>0</v>
      </c>
      <c r="P66" s="2727">
        <f>IF(X71=0, 0, X66/X71*Q56*1000)</f>
        <v>0</v>
      </c>
      <c r="Q66" s="2728">
        <f t="shared" si="19"/>
        <v>0</v>
      </c>
      <c r="R66" s="78">
        <f t="shared" si="17"/>
        <v>0</v>
      </c>
      <c r="T66" s="2023" t="s">
        <v>345</v>
      </c>
      <c r="U66" s="534">
        <f t="shared" si="15"/>
        <v>0.06</v>
      </c>
      <c r="V66" s="2721">
        <v>60</v>
      </c>
      <c r="W66" s="2761">
        <f>IF(ISTEXT(F66), 0, IFERROR(INDEX(U47:U71, MATCH(J66, T47:T71, 0)) * I66 * IF(ISBLANK(F66), 1, F66), 0))</f>
        <v>0</v>
      </c>
      <c r="X66" s="2762">
        <f>IF(ISNUMBER(K66), W66*K66*N51, 0)</f>
        <v>0</v>
      </c>
      <c r="Y66" s="3"/>
      <c r="Z66" s="73" t="str">
        <f t="shared" si="2"/>
        <v>►</v>
      </c>
      <c r="AA66" s="3"/>
      <c r="AB66" s="746" t="s">
        <v>454</v>
      </c>
      <c r="AC66" s="710"/>
      <c r="AD66" s="671"/>
      <c r="AE66" s="671"/>
      <c r="AF66" s="2795"/>
      <c r="AG66" s="9"/>
      <c r="AH66" s="466">
        <v>1</v>
      </c>
    </row>
    <row r="67" spans="1:34" ht="18.75" x14ac:dyDescent="0.25">
      <c r="B67" s="73" t="str">
        <f t="shared" si="18"/>
        <v>►</v>
      </c>
      <c r="C67" s="427" t="str">
        <f>C53</f>
        <v>Famille à coller.N.Nom de votre recette.Recette mère ►.F.Famille</v>
      </c>
      <c r="D67" s="428">
        <f>D53</f>
        <v>10</v>
      </c>
      <c r="E67" s="428" t="str">
        <f>E53</f>
        <v>couverts</v>
      </c>
      <c r="F67" s="79"/>
      <c r="G67" s="80"/>
      <c r="H67" s="75" t="str">
        <f t="shared" si="16"/>
        <v/>
      </c>
      <c r="I67" s="67"/>
      <c r="J67" s="562"/>
      <c r="K67" s="68">
        <v>1</v>
      </c>
      <c r="L67" s="69"/>
      <c r="M67" s="3"/>
      <c r="N67" s="2760">
        <f>IF(W71=0, 0, ROUND((W67/W71)*O56*1000, 0))</f>
        <v>0</v>
      </c>
      <c r="O67" s="2726">
        <f>IFERROR((F67/W71)*O56, 0)</f>
        <v>0</v>
      </c>
      <c r="P67" s="2727">
        <f>IF(X71=0, 0, X67/X71*Q56*1000)</f>
        <v>0</v>
      </c>
      <c r="Q67" s="2728">
        <f t="shared" si="19"/>
        <v>0</v>
      </c>
      <c r="R67" s="2729">
        <f t="shared" si="17"/>
        <v>0</v>
      </c>
      <c r="T67" s="2023" t="s">
        <v>301</v>
      </c>
      <c r="U67" s="534">
        <f t="shared" si="15"/>
        <v>0.22500000000000001</v>
      </c>
      <c r="V67" s="2721">
        <v>225</v>
      </c>
      <c r="W67" s="2761">
        <f>IF(ISTEXT(F67), 0, IFERROR(INDEX(U47:U71, MATCH(J67, T47:T71, 0)) * I67 * IF(ISBLANK(F67), 1, F67), 0))</f>
        <v>0</v>
      </c>
      <c r="X67" s="2762">
        <f>IF(ISNUMBER(K67), W67*K67*N51, 0)</f>
        <v>0</v>
      </c>
      <c r="Y67" s="3"/>
      <c r="Z67" s="73" t="str">
        <f t="shared" si="2"/>
        <v>►</v>
      </c>
      <c r="AA67" s="3"/>
      <c r="AB67" s="841" t="s">
        <v>455</v>
      </c>
      <c r="AC67" s="712"/>
      <c r="AD67" s="671"/>
      <c r="AE67" s="671"/>
      <c r="AF67" s="2795"/>
      <c r="AG67" s="9"/>
      <c r="AH67" s="466">
        <v>1</v>
      </c>
    </row>
    <row r="68" spans="1:34" ht="18.75" x14ac:dyDescent="0.25">
      <c r="B68" s="73" t="str">
        <f t="shared" si="18"/>
        <v>►</v>
      </c>
      <c r="C68" s="427" t="str">
        <f>C53</f>
        <v>Famille à coller.N.Nom de votre recette.Recette mère ►.F.Famille</v>
      </c>
      <c r="D68" s="428">
        <f>D53</f>
        <v>10</v>
      </c>
      <c r="E68" s="428" t="str">
        <f>E53</f>
        <v>couverts</v>
      </c>
      <c r="F68" s="79"/>
      <c r="G68" s="80"/>
      <c r="H68" s="75" t="str">
        <f t="shared" si="16"/>
        <v/>
      </c>
      <c r="I68" s="67"/>
      <c r="J68" s="562"/>
      <c r="K68" s="68">
        <v>1</v>
      </c>
      <c r="L68" s="69"/>
      <c r="M68" s="3" t="s">
        <v>4</v>
      </c>
      <c r="N68" s="2760">
        <f>IF(W71=0, 0, ROUND((W68/W71)*O56*1000, 0))</f>
        <v>0</v>
      </c>
      <c r="O68" s="2726">
        <f>IFERROR((F68/W71)*O56, 0)</f>
        <v>0</v>
      </c>
      <c r="P68" s="2727">
        <f>IF(X71=0, 0, X68/X71*Q56*1000)</f>
        <v>0</v>
      </c>
      <c r="Q68" s="2728">
        <f t="shared" si="19"/>
        <v>0</v>
      </c>
      <c r="R68" s="78">
        <f t="shared" si="17"/>
        <v>0</v>
      </c>
      <c r="T68" s="2023" t="s">
        <v>300</v>
      </c>
      <c r="U68" s="534">
        <f t="shared" si="15"/>
        <v>0.11799999999999999</v>
      </c>
      <c r="V68" s="2721">
        <v>118</v>
      </c>
      <c r="W68" s="2761">
        <f>IF(ISTEXT(F68), 0, IFERROR(INDEX(U47:U71, MATCH(J68, T47:T71, 0)) * I68 * IF(ISBLANK(F68), 1, F68), 0))</f>
        <v>0</v>
      </c>
      <c r="X68" s="2762">
        <f>IF(ISNUMBER(K68), W68*K68*N51, 0)</f>
        <v>0</v>
      </c>
      <c r="Y68" s="3" t="s">
        <v>4</v>
      </c>
      <c r="Z68" s="73" t="str">
        <f t="shared" si="2"/>
        <v>►</v>
      </c>
      <c r="AA68" s="3"/>
      <c r="AB68" s="841" t="s">
        <v>456</v>
      </c>
      <c r="AC68" s="712"/>
      <c r="AD68" s="671"/>
      <c r="AE68" s="671"/>
      <c r="AF68" s="2795"/>
      <c r="AG68" s="9"/>
      <c r="AH68" s="466">
        <v>1</v>
      </c>
    </row>
    <row r="69" spans="1:34" ht="18.75" x14ac:dyDescent="0.25">
      <c r="B69" s="73" t="str">
        <f t="shared" si="18"/>
        <v>►</v>
      </c>
      <c r="C69" s="427" t="str">
        <f>C53</f>
        <v>Famille à coller.N.Nom de votre recette.Recette mère ►.F.Famille</v>
      </c>
      <c r="D69" s="428">
        <f>D53</f>
        <v>10</v>
      </c>
      <c r="E69" s="428" t="str">
        <f>E53</f>
        <v>couverts</v>
      </c>
      <c r="F69" s="79"/>
      <c r="G69" s="80"/>
      <c r="H69" s="75" t="str">
        <f t="shared" si="16"/>
        <v/>
      </c>
      <c r="I69" s="67"/>
      <c r="J69" s="562"/>
      <c r="K69" s="68">
        <v>1</v>
      </c>
      <c r="L69" s="69"/>
      <c r="M69" s="3"/>
      <c r="N69" s="2760">
        <f>IF(W71=0, 0, ROUND((W69/W71)*O56*1000, 0))</f>
        <v>0</v>
      </c>
      <c r="O69" s="2726">
        <f>IFERROR((F69/W71)*O56, 0)</f>
        <v>0</v>
      </c>
      <c r="P69" s="2727">
        <f>IF(X71=0, 0, X69/X71*Q56*1000)</f>
        <v>0</v>
      </c>
      <c r="Q69" s="2728">
        <f t="shared" si="19"/>
        <v>0</v>
      </c>
      <c r="R69" s="2729">
        <f t="shared" si="17"/>
        <v>0</v>
      </c>
      <c r="T69" s="2023" t="s">
        <v>299</v>
      </c>
      <c r="U69" s="534">
        <f t="shared" si="15"/>
        <v>0.25</v>
      </c>
      <c r="V69" s="2721">
        <v>250</v>
      </c>
      <c r="W69" s="2761">
        <f>IF(ISTEXT(F69), 0, IFERROR(INDEX(U47:U71, MATCH(J69, T47:T71, 0)) * I69 * IF(ISBLANK(F69), 1, F69), 0))</f>
        <v>0</v>
      </c>
      <c r="X69" s="2762">
        <f>IF(ISNUMBER(K69), W69*K69*N51, 0)</f>
        <v>0</v>
      </c>
      <c r="Y69" s="3"/>
      <c r="Z69" s="73" t="str">
        <f t="shared" si="2"/>
        <v>►</v>
      </c>
      <c r="AA69" s="3"/>
      <c r="AB69" s="841" t="s">
        <v>457</v>
      </c>
      <c r="AC69" s="712"/>
      <c r="AD69" s="671"/>
      <c r="AE69" s="671"/>
      <c r="AF69" s="2795"/>
      <c r="AG69" s="9"/>
      <c r="AH69" s="466">
        <v>1</v>
      </c>
    </row>
    <row r="70" spans="1:34" ht="18.75" x14ac:dyDescent="0.25">
      <c r="B70" s="73" t="str">
        <f t="shared" si="18"/>
        <v>►</v>
      </c>
      <c r="C70" s="427" t="str">
        <f>C53</f>
        <v>Famille à coller.N.Nom de votre recette.Recette mère ►.F.Famille</v>
      </c>
      <c r="D70" s="428">
        <f>D53</f>
        <v>10</v>
      </c>
      <c r="E70" s="428" t="str">
        <f>E53</f>
        <v>couverts</v>
      </c>
      <c r="F70" s="79"/>
      <c r="G70" s="80"/>
      <c r="H70" s="75" t="str">
        <f t="shared" si="16"/>
        <v/>
      </c>
      <c r="I70" s="67"/>
      <c r="J70" s="562"/>
      <c r="K70" s="68">
        <v>1</v>
      </c>
      <c r="L70" s="69"/>
      <c r="M70" s="3"/>
      <c r="N70" s="2760">
        <f>IF(W71=0, 0, ROUND((W70/W71)*O56*1000, 0))</f>
        <v>0</v>
      </c>
      <c r="O70" s="2726">
        <f>IFERROR((F70/W71)*O56, 0)</f>
        <v>0</v>
      </c>
      <c r="P70" s="2727">
        <f>IF(X71=0, 0, X70/X71*Q56*1000)</f>
        <v>0</v>
      </c>
      <c r="Q70" s="2728">
        <f t="shared" si="19"/>
        <v>0</v>
      </c>
      <c r="R70" s="78">
        <f t="shared" si="17"/>
        <v>0</v>
      </c>
      <c r="T70" s="2023" t="s">
        <v>63</v>
      </c>
      <c r="U70" s="534">
        <f t="shared" si="15"/>
        <v>0.15</v>
      </c>
      <c r="V70" s="2721">
        <v>150</v>
      </c>
      <c r="W70" s="2761">
        <f>IF(ISTEXT(F70), 0, IFERROR(INDEX(U47:U71, MATCH(J70, T47:T71, 0)) * I70 * IF(ISBLANK(F70), 1, F70), 0))</f>
        <v>0</v>
      </c>
      <c r="X70" s="2762">
        <f>IF(ISNUMBER(K70), W70*K70*N51, 0)</f>
        <v>0</v>
      </c>
      <c r="Y70" s="3"/>
      <c r="Z70" s="73" t="str">
        <f t="shared" si="2"/>
        <v>►</v>
      </c>
      <c r="AA70" s="3"/>
      <c r="AB70" s="841" t="s">
        <v>458</v>
      </c>
      <c r="AC70" s="712"/>
      <c r="AD70" s="671"/>
      <c r="AE70" s="671"/>
      <c r="AF70" s="2795"/>
      <c r="AG70" s="9"/>
      <c r="AH70" s="466">
        <v>1</v>
      </c>
    </row>
    <row r="71" spans="1:34" s="464" customFormat="1" ht="18.75" x14ac:dyDescent="0.25">
      <c r="A71"/>
      <c r="B71" s="25" t="s">
        <v>7</v>
      </c>
      <c r="C71" s="2435" t="str">
        <f>C53</f>
        <v>Famille à coller.N.Nom de votre recette.Recette mère ►.F.Famille</v>
      </c>
      <c r="D71" s="2436">
        <f>D53</f>
        <v>10</v>
      </c>
      <c r="E71" s="2437" t="str">
        <f>E53</f>
        <v>couverts</v>
      </c>
      <c r="F71" s="2438" t="s">
        <v>62</v>
      </c>
      <c r="G71" s="2439"/>
      <c r="H71" s="2440"/>
      <c r="I71" s="2440"/>
      <c r="J71" s="2440"/>
      <c r="K71" s="2440"/>
      <c r="L71" s="2441"/>
      <c r="M71" s="3"/>
      <c r="N71" s="303">
        <f>SUM(N57:N70)</f>
        <v>1000</v>
      </c>
      <c r="O71" s="2733"/>
      <c r="P71" s="303">
        <f>SUM(P57:P70)</f>
        <v>1000</v>
      </c>
      <c r="Q71" s="2733"/>
      <c r="R71" s="2734"/>
      <c r="T71" s="2766" t="s">
        <v>298</v>
      </c>
      <c r="U71" s="534">
        <f t="shared" si="15"/>
        <v>0.35</v>
      </c>
      <c r="V71" s="2721">
        <v>350</v>
      </c>
      <c r="W71" s="2767">
        <f>SUM(W57:W70)</f>
        <v>1.4999999999999998</v>
      </c>
      <c r="X71" s="2768">
        <f>SUM(X57:X70)</f>
        <v>1.0666666666666669</v>
      </c>
      <c r="Y71" s="3"/>
      <c r="Z71" s="25" t="str">
        <f t="shared" si="2"/>
        <v>A</v>
      </c>
      <c r="AA71" s="3"/>
      <c r="AB71" s="841" t="s">
        <v>460</v>
      </c>
      <c r="AC71" s="714"/>
      <c r="AD71" s="671"/>
      <c r="AE71" s="671"/>
      <c r="AF71" s="2795"/>
      <c r="AG71" s="9"/>
      <c r="AH71" s="466">
        <v>1</v>
      </c>
    </row>
    <row r="72" spans="1:34" s="464" customFormat="1" ht="18.75" x14ac:dyDescent="0.25">
      <c r="A72" s="506">
        <f>ROW()</f>
        <v>72</v>
      </c>
      <c r="B72" s="2442" t="s">
        <v>7</v>
      </c>
      <c r="C72" s="2443" t="str">
        <f>C53</f>
        <v>Famille à coller.N.Nom de votre recette.Recette mère ►.F.Famille</v>
      </c>
      <c r="D72" s="2443">
        <f>D53</f>
        <v>10</v>
      </c>
      <c r="E72" s="2443" t="str">
        <f>E53</f>
        <v>couverts</v>
      </c>
      <c r="F72" s="441" t="s">
        <v>27</v>
      </c>
      <c r="G72" s="2444">
        <v>12</v>
      </c>
      <c r="H72" s="2445" t="s">
        <v>67</v>
      </c>
      <c r="I72" s="2446"/>
      <c r="J72" s="2446"/>
      <c r="K72" s="2446"/>
      <c r="L72" s="2447"/>
      <c r="M72" s="3"/>
      <c r="N72" s="2769"/>
      <c r="O72" s="2446"/>
      <c r="P72" s="2446"/>
      <c r="Q72" s="2446"/>
      <c r="R72" s="2446"/>
      <c r="S72" s="2446"/>
      <c r="T72" s="2446"/>
      <c r="U72" s="2446"/>
      <c r="V72" s="2446"/>
      <c r="W72" s="2446"/>
      <c r="X72" s="2495"/>
      <c r="Y72" s="2044"/>
      <c r="Z72" s="2442" t="str">
        <f t="shared" si="2"/>
        <v>A</v>
      </c>
      <c r="AA72" s="3"/>
      <c r="AB72" s="841"/>
      <c r="AC72" s="714"/>
      <c r="AD72" s="671"/>
      <c r="AE72" s="671"/>
      <c r="AF72" s="2795"/>
      <c r="AG72" s="9"/>
      <c r="AH72" s="466">
        <v>1</v>
      </c>
    </row>
    <row r="73" spans="1:34" s="464" customFormat="1" ht="18.75" x14ac:dyDescent="0.25">
      <c r="A73"/>
      <c r="B73" s="104" t="s">
        <v>7</v>
      </c>
      <c r="C73" s="523" t="str">
        <f>C72</f>
        <v>Famille à coller.N.Nom de votre recette.Recette mère ►.F.Famille</v>
      </c>
      <c r="D73" s="523">
        <f>D72</f>
        <v>10</v>
      </c>
      <c r="E73" s="524" t="str">
        <f>E72</f>
        <v>couverts</v>
      </c>
      <c r="F73" s="264" t="s">
        <v>68</v>
      </c>
      <c r="G73" s="122"/>
      <c r="H73" s="122"/>
      <c r="I73" s="122"/>
      <c r="J73" s="122"/>
      <c r="K73" s="122"/>
      <c r="L73" s="112"/>
      <c r="M73" s="3"/>
      <c r="N73" s="2770" t="s">
        <v>217</v>
      </c>
      <c r="O73" s="110"/>
      <c r="P73" s="110"/>
      <c r="Q73" s="110"/>
      <c r="R73" s="110"/>
      <c r="S73" s="110"/>
      <c r="T73" s="110"/>
      <c r="U73" s="2771"/>
      <c r="V73" s="2771"/>
      <c r="W73" s="2771"/>
      <c r="X73" s="2772"/>
      <c r="Y73" s="2044"/>
      <c r="Z73" s="104" t="str">
        <f t="shared" si="2"/>
        <v>A</v>
      </c>
      <c r="AA73" s="3"/>
      <c r="AB73" s="723" t="s">
        <v>32</v>
      </c>
      <c r="AC73" s="122" t="s">
        <v>42</v>
      </c>
      <c r="AD73" s="122"/>
      <c r="AE73" s="122"/>
      <c r="AF73" s="2795"/>
      <c r="AG73" s="9"/>
      <c r="AH73" s="466">
        <v>1</v>
      </c>
    </row>
    <row r="74" spans="1:34" s="464" customFormat="1" ht="15.75" customHeight="1" x14ac:dyDescent="0.25">
      <c r="A74"/>
      <c r="B74" s="73" t="str">
        <f t="shared" ref="B74:B84" si="20">IF(OR(F74&lt;&gt;"",G74&lt;&gt; "",H74&lt;&gt;"",I74&lt;&gt;""),"A", "►")</f>
        <v>►</v>
      </c>
      <c r="C74" s="451" t="str">
        <f>C72</f>
        <v>Famille à coller.N.Nom de votre recette.Recette mère ►.F.Famille</v>
      </c>
      <c r="D74" s="451">
        <f>D72</f>
        <v>10</v>
      </c>
      <c r="E74" s="525" t="str">
        <f>E72</f>
        <v>couverts</v>
      </c>
      <c r="F74" s="205"/>
      <c r="G74" s="85"/>
      <c r="H74" s="85"/>
      <c r="I74" s="85"/>
      <c r="J74" s="85"/>
      <c r="K74" s="85"/>
      <c r="L74" s="112"/>
      <c r="M74" s="3"/>
      <c r="N74" s="2773"/>
      <c r="O74" s="110"/>
      <c r="P74" s="110"/>
      <c r="Q74" s="110"/>
      <c r="R74" s="110"/>
      <c r="S74" s="110"/>
      <c r="T74" s="110"/>
      <c r="U74" s="2771"/>
      <c r="V74" s="2771"/>
      <c r="W74" s="2771"/>
      <c r="X74" s="2772"/>
      <c r="Y74" s="2044"/>
      <c r="Z74" s="73" t="str">
        <f t="shared" ref="Z74:Z137" si="21">B74</f>
        <v>►</v>
      </c>
      <c r="AA74" s="3"/>
      <c r="AB74" s="124" t="s">
        <v>466</v>
      </c>
      <c r="AC74" s="122"/>
      <c r="AD74" s="122"/>
      <c r="AE74" s="122"/>
      <c r="AF74" s="2795"/>
      <c r="AG74" s="9"/>
      <c r="AH74" s="466">
        <v>1</v>
      </c>
    </row>
    <row r="75" spans="1:34" s="464" customFormat="1" ht="18.75" customHeight="1" x14ac:dyDescent="0.25">
      <c r="A75"/>
      <c r="B75" s="73" t="str">
        <f t="shared" si="20"/>
        <v>►</v>
      </c>
      <c r="C75" s="451" t="str">
        <f>C72</f>
        <v>Famille à coller.N.Nom de votre recette.Recette mère ►.F.Famille</v>
      </c>
      <c r="D75" s="451">
        <f>D72</f>
        <v>10</v>
      </c>
      <c r="E75" s="525" t="str">
        <f>E72</f>
        <v>couverts</v>
      </c>
      <c r="F75" s="205"/>
      <c r="G75" s="114"/>
      <c r="H75" s="114"/>
      <c r="I75" s="114"/>
      <c r="J75" s="114"/>
      <c r="K75" s="114"/>
      <c r="L75" s="115"/>
      <c r="M75" s="3"/>
      <c r="N75" s="2773"/>
      <c r="O75" s="110"/>
      <c r="P75" s="110"/>
      <c r="Q75" s="110"/>
      <c r="R75" s="110"/>
      <c r="S75" s="110"/>
      <c r="T75" s="110"/>
      <c r="U75" s="2771"/>
      <c r="V75" s="2771"/>
      <c r="W75" s="2771"/>
      <c r="X75" s="2772"/>
      <c r="Y75" s="2044"/>
      <c r="Z75" s="73" t="str">
        <f t="shared" si="21"/>
        <v>►</v>
      </c>
      <c r="AA75" s="3"/>
      <c r="AB75" s="726" t="s">
        <v>467</v>
      </c>
      <c r="AC75" s="122"/>
      <c r="AD75" s="122"/>
      <c r="AE75" s="122"/>
      <c r="AF75" s="2795"/>
      <c r="AG75" s="9"/>
      <c r="AH75" s="466">
        <v>1</v>
      </c>
    </row>
    <row r="76" spans="1:34" s="464" customFormat="1" ht="18.75" customHeight="1" x14ac:dyDescent="0.25">
      <c r="A76"/>
      <c r="B76" s="73" t="str">
        <f t="shared" si="20"/>
        <v>►</v>
      </c>
      <c r="C76" s="451" t="str">
        <f>C72</f>
        <v>Famille à coller.N.Nom de votre recette.Recette mère ►.F.Famille</v>
      </c>
      <c r="D76" s="451">
        <f>D72</f>
        <v>10</v>
      </c>
      <c r="E76" s="525" t="str">
        <f>E72</f>
        <v>couverts</v>
      </c>
      <c r="F76" s="205"/>
      <c r="G76" s="114"/>
      <c r="H76" s="114"/>
      <c r="I76" s="114"/>
      <c r="J76" s="114"/>
      <c r="K76" s="114"/>
      <c r="L76" s="115"/>
      <c r="M76" s="3"/>
      <c r="N76" s="2773"/>
      <c r="O76" s="110"/>
      <c r="P76" s="110"/>
      <c r="Q76" s="110"/>
      <c r="R76" s="110"/>
      <c r="S76" s="110"/>
      <c r="T76" s="110"/>
      <c r="U76" s="2771"/>
      <c r="V76" s="2771"/>
      <c r="W76" s="2771"/>
      <c r="X76" s="2772"/>
      <c r="Y76" s="2044"/>
      <c r="Z76" s="73" t="str">
        <f t="shared" si="21"/>
        <v>►</v>
      </c>
      <c r="AA76" s="3"/>
      <c r="AB76" s="726" t="s">
        <v>468</v>
      </c>
      <c r="AC76" s="122"/>
      <c r="AD76" s="122"/>
      <c r="AE76" s="717"/>
      <c r="AF76" s="2795"/>
      <c r="AG76" s="9"/>
      <c r="AH76" s="466">
        <v>1</v>
      </c>
    </row>
    <row r="77" spans="1:34" s="464" customFormat="1" ht="18.75" customHeight="1" x14ac:dyDescent="0.25">
      <c r="A77"/>
      <c r="B77" s="73" t="str">
        <f t="shared" si="20"/>
        <v>►</v>
      </c>
      <c r="C77" s="451" t="str">
        <f>C72</f>
        <v>Famille à coller.N.Nom de votre recette.Recette mère ►.F.Famille</v>
      </c>
      <c r="D77" s="451">
        <f>D72</f>
        <v>10</v>
      </c>
      <c r="E77" s="525" t="str">
        <f>E72</f>
        <v>couverts</v>
      </c>
      <c r="F77" s="205"/>
      <c r="G77" s="114"/>
      <c r="H77" s="114"/>
      <c r="I77" s="114"/>
      <c r="J77" s="114"/>
      <c r="K77" s="114"/>
      <c r="L77" s="115"/>
      <c r="M77" s="3"/>
      <c r="N77" s="2773"/>
      <c r="O77" s="110"/>
      <c r="P77" s="110"/>
      <c r="Q77" s="110"/>
      <c r="R77" s="110"/>
      <c r="S77" s="110"/>
      <c r="T77" s="110"/>
      <c r="U77" s="2771"/>
      <c r="V77" s="2771"/>
      <c r="W77" s="2771"/>
      <c r="X77" s="2772"/>
      <c r="Y77" s="2044"/>
      <c r="Z77" s="73" t="str">
        <f t="shared" si="21"/>
        <v>►</v>
      </c>
      <c r="AA77" s="3"/>
      <c r="AB77" s="2795"/>
      <c r="AC77" s="2795"/>
      <c r="AD77" s="2795"/>
      <c r="AE77" s="2795"/>
      <c r="AF77" s="2795"/>
      <c r="AG77" s="9"/>
      <c r="AH77" s="466">
        <v>1</v>
      </c>
    </row>
    <row r="78" spans="1:34" s="464" customFormat="1" ht="18.75" customHeight="1" x14ac:dyDescent="0.25">
      <c r="A78"/>
      <c r="B78" s="73" t="str">
        <f t="shared" si="20"/>
        <v>►</v>
      </c>
      <c r="C78" s="451" t="str">
        <f>C72</f>
        <v>Famille à coller.N.Nom de votre recette.Recette mère ►.F.Famille</v>
      </c>
      <c r="D78" s="451">
        <f>D72</f>
        <v>10</v>
      </c>
      <c r="E78" s="525" t="str">
        <f>E72</f>
        <v>couverts</v>
      </c>
      <c r="F78" s="205"/>
      <c r="G78" s="114"/>
      <c r="H78" s="114"/>
      <c r="I78" s="114"/>
      <c r="J78" s="114"/>
      <c r="K78" s="114"/>
      <c r="L78" s="115"/>
      <c r="M78" s="3"/>
      <c r="N78" s="2770" t="s">
        <v>70</v>
      </c>
      <c r="O78" s="110"/>
      <c r="P78" s="110"/>
      <c r="Q78" s="110"/>
      <c r="R78" s="117"/>
      <c r="S78" s="117"/>
      <c r="T78" s="117"/>
      <c r="U78" s="2774"/>
      <c r="V78" s="2774"/>
      <c r="W78" s="2774"/>
      <c r="X78" s="2775"/>
      <c r="Y78" s="2044"/>
      <c r="Z78" s="73" t="str">
        <f t="shared" si="21"/>
        <v>►</v>
      </c>
      <c r="AA78" s="3"/>
      <c r="AB78" s="654"/>
      <c r="AC78" s="654"/>
      <c r="AD78" s="654"/>
      <c r="AE78" s="654"/>
      <c r="AF78" s="654"/>
      <c r="AG78" t="s">
        <v>4</v>
      </c>
      <c r="AH78" s="466">
        <v>1</v>
      </c>
    </row>
    <row r="79" spans="1:34" s="464" customFormat="1" ht="21" customHeight="1" x14ac:dyDescent="0.25">
      <c r="A79"/>
      <c r="B79" s="73" t="str">
        <f t="shared" si="20"/>
        <v>►</v>
      </c>
      <c r="C79" s="451" t="str">
        <f>C72</f>
        <v>Famille à coller.N.Nom de votre recette.Recette mère ►.F.Famille</v>
      </c>
      <c r="D79" s="451">
        <f>D72</f>
        <v>10</v>
      </c>
      <c r="E79" s="525" t="str">
        <f>E72</f>
        <v>couverts</v>
      </c>
      <c r="F79" s="205"/>
      <c r="G79" s="114"/>
      <c r="H79" s="114"/>
      <c r="I79" s="114"/>
      <c r="J79" s="114"/>
      <c r="K79" s="114"/>
      <c r="L79" s="115"/>
      <c r="M79" s="3"/>
      <c r="N79" s="2776" t="s">
        <v>71</v>
      </c>
      <c r="O79" s="110"/>
      <c r="P79" s="110"/>
      <c r="Q79" s="110"/>
      <c r="R79" s="119"/>
      <c r="S79" s="119"/>
      <c r="T79" s="119"/>
      <c r="U79" s="2777"/>
      <c r="V79" s="2777"/>
      <c r="W79" s="2777"/>
      <c r="X79" s="2778"/>
      <c r="Y79" s="2044"/>
      <c r="Z79" s="73" t="str">
        <f t="shared" si="21"/>
        <v>►</v>
      </c>
      <c r="AA79" s="3"/>
      <c r="AB79" s="654"/>
      <c r="AC79" s="654"/>
      <c r="AD79" s="654"/>
      <c r="AE79" s="654"/>
      <c r="AF79" s="654"/>
      <c r="AG79"/>
      <c r="AH79" s="466">
        <v>1</v>
      </c>
    </row>
    <row r="80" spans="1:34" s="464" customFormat="1" ht="15.75" x14ac:dyDescent="0.25">
      <c r="A80"/>
      <c r="B80" s="73" t="str">
        <f t="shared" si="20"/>
        <v>►</v>
      </c>
      <c r="C80" s="451" t="str">
        <f>C72</f>
        <v>Famille à coller.N.Nom de votre recette.Recette mère ►.F.Famille</v>
      </c>
      <c r="D80" s="451">
        <f>D72</f>
        <v>10</v>
      </c>
      <c r="E80" s="451" t="str">
        <f>E72</f>
        <v>couverts</v>
      </c>
      <c r="F80" s="205"/>
      <c r="G80" s="114"/>
      <c r="H80" s="114"/>
      <c r="I80" s="114"/>
      <c r="J80" s="114"/>
      <c r="K80" s="114"/>
      <c r="L80" s="115"/>
      <c r="M80" s="3"/>
      <c r="N80" s="2779"/>
      <c r="O80" s="110"/>
      <c r="P80" s="110"/>
      <c r="Q80" s="110"/>
      <c r="R80" s="117"/>
      <c r="S80" s="117"/>
      <c r="T80" s="117"/>
      <c r="U80" s="2774"/>
      <c r="V80" s="2774"/>
      <c r="W80" s="2774"/>
      <c r="X80" s="2775"/>
      <c r="Y80" s="2044"/>
      <c r="Z80" s="73" t="str">
        <f t="shared" si="21"/>
        <v>►</v>
      </c>
      <c r="AA80" s="3"/>
      <c r="AB80" s="654"/>
      <c r="AC80" s="654"/>
      <c r="AD80" s="654"/>
      <c r="AE80" s="654"/>
      <c r="AF80" s="654"/>
      <c r="AG80"/>
      <c r="AH80" s="466">
        <v>1</v>
      </c>
    </row>
    <row r="81" spans="1:34" s="464" customFormat="1" ht="15.75" customHeight="1" x14ac:dyDescent="0.25">
      <c r="A81"/>
      <c r="B81" s="73" t="str">
        <f t="shared" si="20"/>
        <v>►</v>
      </c>
      <c r="C81" s="451" t="str">
        <f>C72</f>
        <v>Famille à coller.N.Nom de votre recette.Recette mère ►.F.Famille</v>
      </c>
      <c r="D81" s="451">
        <f>D72</f>
        <v>10</v>
      </c>
      <c r="E81" s="451" t="str">
        <f>E72</f>
        <v>couverts</v>
      </c>
      <c r="F81" s="205"/>
      <c r="G81" s="114"/>
      <c r="H81" s="114"/>
      <c r="I81" s="114"/>
      <c r="J81" s="114"/>
      <c r="K81" s="114"/>
      <c r="L81" s="115"/>
      <c r="M81" s="3"/>
      <c r="N81" s="2779"/>
      <c r="O81" s="110"/>
      <c r="P81" s="110"/>
      <c r="Q81" s="110"/>
      <c r="R81" s="117"/>
      <c r="S81" s="117"/>
      <c r="T81" s="117"/>
      <c r="U81" s="2774"/>
      <c r="V81" s="2774"/>
      <c r="W81" s="2774"/>
      <c r="X81" s="2775"/>
      <c r="Y81" s="2044"/>
      <c r="Z81" s="73" t="str">
        <f t="shared" si="21"/>
        <v>►</v>
      </c>
      <c r="AA81" s="3"/>
      <c r="AB81" s="654"/>
      <c r="AC81" s="654"/>
      <c r="AD81" s="654"/>
      <c r="AE81" s="654"/>
      <c r="AF81" s="654"/>
      <c r="AG81"/>
      <c r="AH81" s="466">
        <v>1</v>
      </c>
    </row>
    <row r="82" spans="1:34" s="464" customFormat="1" ht="15.75" x14ac:dyDescent="0.25">
      <c r="A82"/>
      <c r="B82" s="73" t="str">
        <f t="shared" si="20"/>
        <v>►</v>
      </c>
      <c r="C82" s="451" t="str">
        <f>C72</f>
        <v>Famille à coller.N.Nom de votre recette.Recette mère ►.F.Famille</v>
      </c>
      <c r="D82" s="451">
        <f>D72</f>
        <v>10</v>
      </c>
      <c r="E82" s="451" t="str">
        <f>E72</f>
        <v>couverts</v>
      </c>
      <c r="F82" s="205"/>
      <c r="G82" s="114"/>
      <c r="H82" s="114"/>
      <c r="I82" s="114"/>
      <c r="J82" s="114"/>
      <c r="K82" s="114"/>
      <c r="L82" s="115"/>
      <c r="M82" s="3"/>
      <c r="N82" s="2779"/>
      <c r="O82" s="110"/>
      <c r="P82" s="110"/>
      <c r="Q82" s="110"/>
      <c r="R82" s="117"/>
      <c r="S82" s="117"/>
      <c r="T82" s="117"/>
      <c r="U82" s="2774"/>
      <c r="V82" s="2774"/>
      <c r="W82" s="2774"/>
      <c r="X82" s="2775"/>
      <c r="Y82" s="2044"/>
      <c r="Z82" s="73" t="str">
        <f t="shared" si="21"/>
        <v>►</v>
      </c>
      <c r="AA82" s="3"/>
      <c r="AB82" s="654"/>
      <c r="AC82" s="654"/>
      <c r="AD82" s="654"/>
      <c r="AE82" s="654"/>
      <c r="AF82" s="654"/>
      <c r="AG82"/>
      <c r="AH82" s="466">
        <v>1</v>
      </c>
    </row>
    <row r="83" spans="1:34" s="464" customFormat="1" ht="15.75" x14ac:dyDescent="0.25">
      <c r="A83"/>
      <c r="B83" s="73" t="str">
        <f t="shared" si="20"/>
        <v>►</v>
      </c>
      <c r="C83" s="451" t="str">
        <f>C72</f>
        <v>Famille à coller.N.Nom de votre recette.Recette mère ►.F.Famille</v>
      </c>
      <c r="D83" s="451">
        <f>D72</f>
        <v>10</v>
      </c>
      <c r="E83" s="451" t="str">
        <f>E72</f>
        <v>couverts</v>
      </c>
      <c r="F83" s="205"/>
      <c r="G83" s="114"/>
      <c r="H83" s="114"/>
      <c r="I83" s="114"/>
      <c r="J83" s="114"/>
      <c r="K83" s="114"/>
      <c r="L83" s="115"/>
      <c r="M83" s="3"/>
      <c r="N83" s="2796" t="s">
        <v>72</v>
      </c>
      <c r="O83" s="110"/>
      <c r="P83" s="110"/>
      <c r="Q83" s="110"/>
      <c r="R83" s="120"/>
      <c r="S83" s="120"/>
      <c r="T83" s="120"/>
      <c r="U83" s="2797"/>
      <c r="V83" s="2797"/>
      <c r="W83" s="2797"/>
      <c r="X83" s="2798"/>
      <c r="Y83" s="2044"/>
      <c r="Z83" s="73" t="str">
        <f t="shared" si="21"/>
        <v>►</v>
      </c>
      <c r="AA83" s="3"/>
      <c r="AB83" s="654"/>
      <c r="AC83" s="654"/>
      <c r="AD83" s="654"/>
      <c r="AE83" s="654"/>
      <c r="AF83" s="654"/>
      <c r="AG83"/>
      <c r="AH83" s="466">
        <v>1</v>
      </c>
    </row>
    <row r="84" spans="1:34" s="464" customFormat="1" ht="22.5" customHeight="1" x14ac:dyDescent="0.25">
      <c r="A84"/>
      <c r="B84" s="73" t="str">
        <f t="shared" si="20"/>
        <v>►</v>
      </c>
      <c r="C84" s="451" t="str">
        <f>C72</f>
        <v>Famille à coller.N.Nom de votre recette.Recette mère ►.F.Famille</v>
      </c>
      <c r="D84" s="451">
        <f>D72</f>
        <v>10</v>
      </c>
      <c r="E84" s="451" t="str">
        <f>E72</f>
        <v>couverts</v>
      </c>
      <c r="F84" s="205"/>
      <c r="G84" s="114"/>
      <c r="H84" s="114"/>
      <c r="I84" s="114"/>
      <c r="J84" s="114"/>
      <c r="K84" s="114"/>
      <c r="L84" s="115"/>
      <c r="M84" s="3"/>
      <c r="N84" s="2799"/>
      <c r="O84" s="110"/>
      <c r="P84" s="110"/>
      <c r="Q84" s="110"/>
      <c r="R84" s="314"/>
      <c r="S84" s="314"/>
      <c r="T84" s="314"/>
      <c r="U84" s="2800"/>
      <c r="V84" s="2800"/>
      <c r="W84" s="2800"/>
      <c r="X84" s="2801"/>
      <c r="Y84" s="2044"/>
      <c r="Z84" s="73" t="str">
        <f t="shared" si="21"/>
        <v>►</v>
      </c>
      <c r="AA84" s="3"/>
      <c r="AB84" s="654"/>
      <c r="AC84" s="654"/>
      <c r="AD84" s="654"/>
      <c r="AE84" s="654"/>
      <c r="AF84" s="654"/>
      <c r="AG84"/>
      <c r="AH84" s="466">
        <v>1</v>
      </c>
    </row>
    <row r="85" spans="1:34" s="464" customFormat="1" ht="15.75" customHeight="1" x14ac:dyDescent="0.25">
      <c r="A85"/>
      <c r="B85" s="116" t="s">
        <v>7</v>
      </c>
      <c r="C85" s="451" t="str">
        <f>C72</f>
        <v>Famille à coller.N.Nom de votre recette.Recette mère ►.F.Famille</v>
      </c>
      <c r="D85" s="451">
        <f>D72</f>
        <v>10</v>
      </c>
      <c r="E85" s="451" t="str">
        <f>E72</f>
        <v>couverts</v>
      </c>
      <c r="F85" s="517" t="s">
        <v>98</v>
      </c>
      <c r="G85" s="518"/>
      <c r="H85" s="518"/>
      <c r="I85" s="518"/>
      <c r="J85" s="518"/>
      <c r="K85" s="519"/>
      <c r="L85" s="520" t="s">
        <v>127</v>
      </c>
      <c r="M85" s="3"/>
      <c r="N85" s="2799"/>
      <c r="O85" s="110"/>
      <c r="P85" s="110"/>
      <c r="Q85" s="110"/>
      <c r="R85" s="314"/>
      <c r="S85" s="314"/>
      <c r="T85" s="314"/>
      <c r="U85" s="2800"/>
      <c r="V85" s="2800"/>
      <c r="W85" s="2800"/>
      <c r="X85" s="2801"/>
      <c r="Y85" s="2044"/>
      <c r="Z85" s="116" t="str">
        <f t="shared" si="21"/>
        <v>A</v>
      </c>
      <c r="AA85" s="3"/>
      <c r="AB85" s="654"/>
      <c r="AC85" s="654"/>
      <c r="AD85" s="654"/>
      <c r="AE85" s="654"/>
      <c r="AF85" s="654"/>
      <c r="AG85"/>
      <c r="AH85" s="466">
        <v>1</v>
      </c>
    </row>
    <row r="86" spans="1:34" s="464" customFormat="1" ht="18.75" customHeight="1" x14ac:dyDescent="0.25">
      <c r="A86"/>
      <c r="B86" s="116" t="s">
        <v>7</v>
      </c>
      <c r="C86" s="451" t="str">
        <f>C72</f>
        <v>Famille à coller.N.Nom de votre recette.Recette mère ►.F.Famille</v>
      </c>
      <c r="D86" s="451">
        <f>D72</f>
        <v>10</v>
      </c>
      <c r="E86" s="451" t="str">
        <f>E72</f>
        <v>couverts</v>
      </c>
      <c r="F86" s="145"/>
      <c r="G86" s="146"/>
      <c r="H86" s="146"/>
      <c r="I86" s="146"/>
      <c r="J86" s="146"/>
      <c r="K86" s="472"/>
      <c r="L86" s="147" t="s">
        <v>128</v>
      </c>
      <c r="M86" s="3"/>
      <c r="N86" s="2802" t="s">
        <v>218</v>
      </c>
      <c r="O86" s="110"/>
      <c r="P86" s="110"/>
      <c r="Q86" s="110"/>
      <c r="R86" s="315"/>
      <c r="S86" s="315"/>
      <c r="T86" s="315"/>
      <c r="U86" s="2803"/>
      <c r="V86" s="2803"/>
      <c r="W86" s="2803"/>
      <c r="X86" s="2804"/>
      <c r="Y86" s="2044"/>
      <c r="Z86" s="116" t="str">
        <f t="shared" si="21"/>
        <v>A</v>
      </c>
      <c r="AA86" s="3"/>
      <c r="AB86" s="654"/>
      <c r="AC86" s="654"/>
      <c r="AD86" s="654"/>
      <c r="AE86" s="654"/>
      <c r="AF86" s="654"/>
      <c r="AG86"/>
      <c r="AH86" s="466">
        <v>1</v>
      </c>
    </row>
    <row r="87" spans="1:34" s="464" customFormat="1" ht="18.75" customHeight="1" x14ac:dyDescent="0.25">
      <c r="A87"/>
      <c r="B87" s="116" t="s">
        <v>7</v>
      </c>
      <c r="C87" s="451" t="str">
        <f>C72</f>
        <v>Famille à coller.N.Nom de votre recette.Recette mère ►.F.Famille</v>
      </c>
      <c r="D87" s="451">
        <f>D72</f>
        <v>10</v>
      </c>
      <c r="E87" s="451" t="str">
        <f>E72</f>
        <v>couverts</v>
      </c>
      <c r="F87" s="566"/>
      <c r="G87" s="146"/>
      <c r="H87" s="146"/>
      <c r="I87" s="146"/>
      <c r="J87" s="146"/>
      <c r="K87" s="472"/>
      <c r="L87" s="147" t="s">
        <v>266</v>
      </c>
      <c r="M87" s="3"/>
      <c r="N87" s="2780"/>
      <c r="O87" s="110"/>
      <c r="P87" s="110"/>
      <c r="Q87" s="110"/>
      <c r="R87" s="317"/>
      <c r="S87" s="317"/>
      <c r="T87" s="317"/>
      <c r="U87" s="2781"/>
      <c r="V87" s="2781"/>
      <c r="W87" s="2781"/>
      <c r="X87" s="2782"/>
      <c r="Y87" s="2044"/>
      <c r="Z87" s="116" t="str">
        <f t="shared" si="21"/>
        <v>A</v>
      </c>
      <c r="AA87" s="3"/>
      <c r="AB87" s="654"/>
      <c r="AC87" s="654"/>
      <c r="AD87" s="654"/>
      <c r="AE87" s="654"/>
      <c r="AF87" s="654"/>
      <c r="AG87"/>
      <c r="AH87" s="466">
        <v>1</v>
      </c>
    </row>
    <row r="88" spans="1:34" s="464" customFormat="1" ht="15.75" customHeight="1" x14ac:dyDescent="0.25">
      <c r="A88"/>
      <c r="B88" s="116" t="s">
        <v>7</v>
      </c>
      <c r="C88" s="451" t="str">
        <f>C72</f>
        <v>Famille à coller.N.Nom de votre recette.Recette mère ►.F.Famille</v>
      </c>
      <c r="D88" s="451">
        <f>D72</f>
        <v>10</v>
      </c>
      <c r="E88" s="451" t="str">
        <f>E72</f>
        <v>couverts</v>
      </c>
      <c r="F88" s="265"/>
      <c r="G88" s="265"/>
      <c r="H88" s="265" t="s">
        <v>73</v>
      </c>
      <c r="I88" s="266"/>
      <c r="J88" s="267"/>
      <c r="K88" s="267"/>
      <c r="L88" s="268"/>
      <c r="M88" s="3"/>
      <c r="N88" s="2780"/>
      <c r="O88" s="110"/>
      <c r="P88" s="110"/>
      <c r="Q88" s="110"/>
      <c r="R88" s="317"/>
      <c r="S88" s="317"/>
      <c r="T88" s="317"/>
      <c r="U88" s="2781"/>
      <c r="V88" s="2781"/>
      <c r="W88" s="2781"/>
      <c r="X88" s="2782"/>
      <c r="Y88" s="2044"/>
      <c r="Z88" s="116" t="str">
        <f t="shared" si="21"/>
        <v>A</v>
      </c>
      <c r="AA88" s="3"/>
      <c r="AB88" s="654"/>
      <c r="AC88" s="654"/>
      <c r="AD88" s="654"/>
      <c r="AE88" s="654"/>
      <c r="AF88" s="654"/>
      <c r="AG88"/>
      <c r="AH88" s="466">
        <v>1</v>
      </c>
    </row>
    <row r="89" spans="1:34" s="464" customFormat="1" ht="19.5" customHeight="1" thickBot="1" x14ac:dyDescent="0.3">
      <c r="A89"/>
      <c r="B89" s="123" t="s">
        <v>7</v>
      </c>
      <c r="C89" s="455" t="str">
        <f>C72</f>
        <v>Famille à coller.N.Nom de votre recette.Recette mère ►.F.Famille</v>
      </c>
      <c r="D89" s="455">
        <f>D72</f>
        <v>10</v>
      </c>
      <c r="E89" s="455" t="str">
        <f>E72</f>
        <v>couverts</v>
      </c>
      <c r="F89" s="269" t="s">
        <v>62</v>
      </c>
      <c r="G89" s="270"/>
      <c r="H89" s="271"/>
      <c r="I89" s="272"/>
      <c r="J89" s="271"/>
      <c r="K89" s="271"/>
      <c r="L89" s="273"/>
      <c r="M89" s="3"/>
      <c r="N89" s="2780"/>
      <c r="O89" s="110"/>
      <c r="P89" s="110"/>
      <c r="Q89" s="110"/>
      <c r="R89" s="317"/>
      <c r="S89" s="317"/>
      <c r="T89" s="317"/>
      <c r="U89" s="2781"/>
      <c r="V89" s="2781"/>
      <c r="W89" s="2781"/>
      <c r="X89" s="2782"/>
      <c r="Y89" s="2044"/>
      <c r="Z89" s="123" t="str">
        <f t="shared" si="21"/>
        <v>A</v>
      </c>
      <c r="AA89" s="3"/>
      <c r="AB89" s="654"/>
      <c r="AC89" s="654"/>
      <c r="AD89" s="654"/>
      <c r="AE89" s="654"/>
      <c r="AF89" s="654"/>
      <c r="AG89"/>
      <c r="AH89" s="466">
        <v>1</v>
      </c>
    </row>
    <row r="90" spans="1:34" s="464" customFormat="1" ht="18.75" customHeight="1" x14ac:dyDescent="0.25">
      <c r="A90"/>
      <c r="B90" s="94" t="s">
        <v>5</v>
      </c>
      <c r="C90" s="452" t="str">
        <f>C72</f>
        <v>Famille à coller.N.Nom de votre recette.Recette mère ►.F.Famille</v>
      </c>
      <c r="D90" s="452">
        <f>D72</f>
        <v>10</v>
      </c>
      <c r="E90" s="451" t="str">
        <f>E72</f>
        <v>couverts</v>
      </c>
      <c r="F90" s="2783"/>
      <c r="G90" s="2784"/>
      <c r="H90" s="2783" t="s">
        <v>3</v>
      </c>
      <c r="I90" s="2785" t="s">
        <v>75</v>
      </c>
      <c r="J90" s="128"/>
      <c r="K90" s="128"/>
      <c r="L90" s="2786"/>
      <c r="M90" s="3"/>
      <c r="N90" s="2787"/>
      <c r="O90" s="128"/>
      <c r="P90" s="128"/>
      <c r="Q90" s="128"/>
      <c r="R90" s="128"/>
      <c r="S90" s="128"/>
      <c r="T90" s="128"/>
      <c r="U90" s="2788"/>
      <c r="V90" s="2788"/>
      <c r="W90" s="2788"/>
      <c r="X90" s="2789" t="s">
        <v>4</v>
      </c>
      <c r="Y90" s="2044"/>
      <c r="Z90" s="94" t="str">
        <f t="shared" si="21"/>
        <v>►</v>
      </c>
      <c r="AA90" s="3"/>
      <c r="AB90" s="654"/>
      <c r="AC90" s="654"/>
      <c r="AD90" s="654"/>
      <c r="AE90" s="654"/>
      <c r="AF90" s="654"/>
      <c r="AG90"/>
      <c r="AH90" s="466">
        <v>1</v>
      </c>
    </row>
    <row r="91" spans="1:34" s="464" customFormat="1" ht="15.75" customHeight="1" x14ac:dyDescent="0.25">
      <c r="A91"/>
      <c r="B91" s="319" t="s">
        <v>5</v>
      </c>
      <c r="C91" s="449" t="str">
        <f t="shared" ref="C91:X91" si="22">SUBSTITUTE(ADDRESS(1,COLUMN(),4),"1","")</f>
        <v>C</v>
      </c>
      <c r="D91" s="449" t="str">
        <f t="shared" si="22"/>
        <v>D</v>
      </c>
      <c r="E91" s="449" t="str">
        <f t="shared" si="22"/>
        <v>E</v>
      </c>
      <c r="F91" s="95" t="str">
        <f t="shared" si="22"/>
        <v>F</v>
      </c>
      <c r="G91" s="95" t="str">
        <f t="shared" si="22"/>
        <v>G</v>
      </c>
      <c r="H91" s="95" t="str">
        <f t="shared" si="22"/>
        <v>H</v>
      </c>
      <c r="I91" s="95" t="str">
        <f t="shared" si="22"/>
        <v>I</v>
      </c>
      <c r="J91" s="95" t="str">
        <f t="shared" si="22"/>
        <v>J</v>
      </c>
      <c r="K91" s="95" t="str">
        <f t="shared" si="22"/>
        <v>K</v>
      </c>
      <c r="L91" s="129" t="str">
        <f t="shared" si="22"/>
        <v>L</v>
      </c>
      <c r="M91" s="129" t="str">
        <f t="shared" si="22"/>
        <v>M</v>
      </c>
      <c r="N91" s="129" t="str">
        <f t="shared" si="22"/>
        <v>N</v>
      </c>
      <c r="O91" s="95" t="str">
        <f t="shared" si="22"/>
        <v>O</v>
      </c>
      <c r="P91" s="95" t="str">
        <f t="shared" si="22"/>
        <v>P</v>
      </c>
      <c r="Q91" s="95" t="str">
        <f t="shared" si="22"/>
        <v>Q</v>
      </c>
      <c r="R91" s="95" t="str">
        <f t="shared" si="22"/>
        <v>R</v>
      </c>
      <c r="S91" s="95" t="str">
        <f t="shared" si="22"/>
        <v>S</v>
      </c>
      <c r="T91" s="95" t="str">
        <f t="shared" si="22"/>
        <v>T</v>
      </c>
      <c r="U91" s="2790" t="str">
        <f t="shared" si="22"/>
        <v>U</v>
      </c>
      <c r="V91" s="2790" t="str">
        <f t="shared" si="22"/>
        <v>V</v>
      </c>
      <c r="W91" s="2790" t="str">
        <f t="shared" si="22"/>
        <v>W</v>
      </c>
      <c r="X91" s="2791" t="str">
        <f t="shared" si="22"/>
        <v>X</v>
      </c>
      <c r="Y91" s="2044"/>
      <c r="Z91" s="319" t="str">
        <f t="shared" si="21"/>
        <v>►</v>
      </c>
      <c r="AA91" s="3"/>
      <c r="AB91" s="654"/>
      <c r="AC91" s="654"/>
      <c r="AD91" s="654"/>
      <c r="AE91" s="654"/>
      <c r="AF91" s="654"/>
      <c r="AG91"/>
      <c r="AH91" s="466">
        <v>1</v>
      </c>
    </row>
    <row r="92" spans="1:34" s="464" customFormat="1" ht="15.75" x14ac:dyDescent="0.25">
      <c r="A92"/>
      <c r="B92" s="319" t="s">
        <v>5</v>
      </c>
      <c r="C92" s="450">
        <f t="shared" ref="C92:X92" ca="1" si="23">CELL("largeur",C92)</f>
        <v>2</v>
      </c>
      <c r="D92" s="450">
        <f t="shared" ca="1" si="23"/>
        <v>2</v>
      </c>
      <c r="E92" s="450">
        <f t="shared" ca="1" si="23"/>
        <v>2</v>
      </c>
      <c r="F92" s="96">
        <f t="shared" ca="1" si="23"/>
        <v>11</v>
      </c>
      <c r="G92" s="96">
        <f t="shared" ca="1" si="23"/>
        <v>11</v>
      </c>
      <c r="H92" s="96">
        <f t="shared" ca="1" si="23"/>
        <v>3</v>
      </c>
      <c r="I92" s="96">
        <f t="shared" ca="1" si="23"/>
        <v>11</v>
      </c>
      <c r="J92" s="96">
        <f t="shared" ca="1" si="23"/>
        <v>11</v>
      </c>
      <c r="K92" s="96">
        <f t="shared" ca="1" si="23"/>
        <v>12</v>
      </c>
      <c r="L92" s="96">
        <f t="shared" ca="1" si="23"/>
        <v>40</v>
      </c>
      <c r="M92" s="96">
        <f t="shared" ca="1" si="23"/>
        <v>3</v>
      </c>
      <c r="N92" s="96">
        <f t="shared" ca="1" si="23"/>
        <v>11</v>
      </c>
      <c r="O92" s="96">
        <f t="shared" ca="1" si="23"/>
        <v>11</v>
      </c>
      <c r="P92" s="96">
        <f t="shared" ca="1" si="23"/>
        <v>11</v>
      </c>
      <c r="Q92" s="96">
        <f t="shared" ca="1" si="23"/>
        <v>11</v>
      </c>
      <c r="R92" s="96">
        <f t="shared" ca="1" si="23"/>
        <v>11</v>
      </c>
      <c r="S92" s="96">
        <f t="shared" ca="1" si="23"/>
        <v>3</v>
      </c>
      <c r="T92" s="96">
        <f t="shared" ca="1" si="23"/>
        <v>11</v>
      </c>
      <c r="U92" s="2792">
        <f t="shared" ca="1" si="23"/>
        <v>11</v>
      </c>
      <c r="V92" s="2792">
        <f t="shared" ca="1" si="23"/>
        <v>11</v>
      </c>
      <c r="W92" s="2792">
        <f t="shared" ca="1" si="23"/>
        <v>11</v>
      </c>
      <c r="X92" s="2793">
        <f t="shared" ca="1" si="23"/>
        <v>12</v>
      </c>
      <c r="Y92" s="2044"/>
      <c r="Z92" s="319" t="str">
        <f t="shared" si="21"/>
        <v>►</v>
      </c>
      <c r="AA92" s="3"/>
      <c r="AB92" s="654"/>
      <c r="AC92" s="654"/>
      <c r="AD92" s="654"/>
      <c r="AE92" s="654"/>
      <c r="AF92" s="654"/>
      <c r="AG92"/>
      <c r="AH92" s="466">
        <v>1</v>
      </c>
    </row>
    <row r="93" spans="1:34" s="464" customFormat="1" ht="16.5" customHeight="1" thickBot="1" x14ac:dyDescent="0.3">
      <c r="A93"/>
      <c r="B93" s="320" t="s">
        <v>7</v>
      </c>
      <c r="C93" s="321">
        <v>2</v>
      </c>
      <c r="D93" s="321">
        <v>2</v>
      </c>
      <c r="E93" s="321">
        <v>2</v>
      </c>
      <c r="F93" s="321">
        <v>11</v>
      </c>
      <c r="G93" s="321">
        <v>11</v>
      </c>
      <c r="H93" s="321">
        <v>3</v>
      </c>
      <c r="I93" s="321">
        <v>11</v>
      </c>
      <c r="J93" s="321">
        <v>11</v>
      </c>
      <c r="K93" s="321">
        <v>12</v>
      </c>
      <c r="L93" s="321">
        <v>40</v>
      </c>
      <c r="M93" s="321">
        <v>3</v>
      </c>
      <c r="N93" s="321">
        <v>11</v>
      </c>
      <c r="O93" s="321">
        <v>11</v>
      </c>
      <c r="P93" s="321">
        <v>11</v>
      </c>
      <c r="Q93" s="321">
        <v>11</v>
      </c>
      <c r="R93" s="321">
        <v>11</v>
      </c>
      <c r="S93" s="321">
        <v>3</v>
      </c>
      <c r="T93" s="321">
        <v>11</v>
      </c>
      <c r="U93" s="321">
        <v>11</v>
      </c>
      <c r="V93" s="321">
        <v>11</v>
      </c>
      <c r="W93" s="321">
        <v>11</v>
      </c>
      <c r="X93" s="322">
        <v>12</v>
      </c>
      <c r="Y93" s="2044"/>
      <c r="Z93" s="320" t="str">
        <f t="shared" si="21"/>
        <v>A</v>
      </c>
      <c r="AA93" s="3"/>
      <c r="AB93" s="654"/>
      <c r="AC93" s="654"/>
      <c r="AD93" s="654"/>
      <c r="AE93" s="654"/>
      <c r="AF93" s="654"/>
      <c r="AG93"/>
      <c r="AH93" s="466">
        <v>1</v>
      </c>
    </row>
    <row r="94" spans="1:34" x14ac:dyDescent="0.25">
      <c r="B94" s="312" t="s">
        <v>7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83"/>
      <c r="N94" s="9"/>
      <c r="O94" s="9"/>
      <c r="P94" s="9"/>
      <c r="Q94" s="9"/>
      <c r="R94" s="9"/>
      <c r="S94" s="9"/>
      <c r="T94" s="9"/>
      <c r="Z94" s="312" t="str">
        <f t="shared" si="21"/>
        <v>A</v>
      </c>
      <c r="AB94" s="654"/>
      <c r="AC94" s="654"/>
      <c r="AD94" s="654"/>
      <c r="AE94" s="654"/>
      <c r="AF94" s="654"/>
      <c r="AH94" s="466">
        <v>1</v>
      </c>
    </row>
    <row r="95" spans="1:34" x14ac:dyDescent="0.25">
      <c r="B95" s="312" t="s">
        <v>7</v>
      </c>
      <c r="C95" s="2645" t="s">
        <v>2267</v>
      </c>
      <c r="D95" s="2645"/>
      <c r="E95" s="2645"/>
      <c r="F95" s="2645"/>
      <c r="G95" s="2645"/>
      <c r="H95" s="9"/>
      <c r="I95" s="9"/>
      <c r="J95" s="9"/>
      <c r="K95" s="9"/>
      <c r="L95" s="9"/>
      <c r="M95" s="983"/>
      <c r="N95" s="9"/>
      <c r="O95" s="9"/>
      <c r="P95" s="9"/>
      <c r="Q95" s="9"/>
      <c r="R95" s="9"/>
      <c r="S95" s="9"/>
      <c r="T95" s="9"/>
      <c r="U95" s="2645" t="s">
        <v>2267</v>
      </c>
      <c r="V95" s="2645"/>
      <c r="W95" s="2645"/>
      <c r="X95" s="2742"/>
      <c r="Z95" s="312" t="str">
        <f t="shared" si="21"/>
        <v>A</v>
      </c>
      <c r="AB95" s="654"/>
      <c r="AC95" s="654"/>
      <c r="AD95" s="654"/>
      <c r="AE95" s="654"/>
      <c r="AF95" s="654"/>
      <c r="AH95" s="466"/>
    </row>
    <row r="96" spans="1:34" ht="16.5" thickBot="1" x14ac:dyDescent="0.3">
      <c r="B96" s="2646" t="s">
        <v>5</v>
      </c>
      <c r="C96" s="2696" t="s">
        <v>2274</v>
      </c>
      <c r="D96" s="512"/>
      <c r="E96" s="512"/>
      <c r="F96" s="512"/>
      <c r="G96" s="19"/>
      <c r="H96" s="2695" t="s">
        <v>77</v>
      </c>
      <c r="I96" s="48" t="str">
        <f ca="1">IF(COUNTIF(C178:L178, "&lt;0.5")&gt;0, COUNTIF(C178:L178, "&lt;0.5") &amp; " ◄ colonnes masquées", "◄ De B à L, pas de colonnes masquées")</f>
        <v>◄ De B à L, pas de colonnes masquées</v>
      </c>
      <c r="J96" s="9"/>
      <c r="K96" s="9"/>
      <c r="L96" s="9"/>
      <c r="M96" s="983"/>
      <c r="N96" s="9"/>
      <c r="O96" s="9"/>
      <c r="P96" s="9"/>
      <c r="Q96" s="2743"/>
      <c r="R96" s="2743"/>
      <c r="S96" s="2709"/>
      <c r="T96" s="2743" t="str">
        <f ca="1">R102&amp;"►"</f>
        <v>Aucune colonne masquée►</v>
      </c>
      <c r="U96" s="2645" t="s">
        <v>2323</v>
      </c>
      <c r="V96" s="2645" t="s">
        <v>2324</v>
      </c>
      <c r="W96" s="2645"/>
      <c r="X96" s="2742" t="s">
        <v>2323</v>
      </c>
      <c r="Y96" s="2695" t="s">
        <v>77</v>
      </c>
      <c r="Z96" s="2646" t="str">
        <f t="shared" si="21"/>
        <v>►</v>
      </c>
      <c r="AB96" s="654"/>
      <c r="AC96" s="654"/>
      <c r="AD96" s="654"/>
      <c r="AE96" s="654"/>
      <c r="AF96" s="654"/>
      <c r="AH96" s="466"/>
    </row>
    <row r="97" spans="1:34" ht="22.5" customHeight="1" x14ac:dyDescent="0.25">
      <c r="A97" s="510">
        <f>ROW()</f>
        <v>97</v>
      </c>
      <c r="B97" s="23" t="s">
        <v>7</v>
      </c>
      <c r="C97" s="456" t="str">
        <f>C103</f>
        <v>Famille à coller.N.Nom de votre recette.Recette mère ►.F.Famille</v>
      </c>
      <c r="D97" s="457">
        <f>D103</f>
        <v>10</v>
      </c>
      <c r="E97" s="457" t="str">
        <f>E103</f>
        <v>couverts</v>
      </c>
      <c r="F97" s="279" t="s">
        <v>4</v>
      </c>
      <c r="G97" s="24" t="s">
        <v>8</v>
      </c>
      <c r="H97" s="3304" t="s">
        <v>9</v>
      </c>
      <c r="I97" s="3304"/>
      <c r="J97" s="3157" t="s">
        <v>10</v>
      </c>
      <c r="K97" s="3157"/>
      <c r="L97" s="3158"/>
      <c r="M97" s="3"/>
      <c r="N97" s="3290" t="str">
        <f>H97</f>
        <v>FAMILLE à coller</v>
      </c>
      <c r="O97" s="3291"/>
      <c r="P97" s="3291"/>
      <c r="Q97" s="3250" t="str">
        <f>UPPER(LEFT(J97,1))</f>
        <v>N</v>
      </c>
      <c r="R97" s="3294" t="s">
        <v>2311</v>
      </c>
      <c r="T97" s="2744" t="s">
        <v>307</v>
      </c>
      <c r="U97" s="541">
        <v>0</v>
      </c>
      <c r="V97" s="2745" t="s">
        <v>315</v>
      </c>
      <c r="W97" s="2746"/>
      <c r="X97" s="2747"/>
      <c r="Y97" s="3"/>
      <c r="Z97" s="23" t="str">
        <f t="shared" si="21"/>
        <v>A</v>
      </c>
      <c r="AA97" s="3"/>
      <c r="AB97" s="654"/>
      <c r="AC97" s="654"/>
      <c r="AD97" s="654"/>
      <c r="AE97" s="654"/>
      <c r="AF97" s="654"/>
      <c r="AH97" s="466">
        <v>1</v>
      </c>
    </row>
    <row r="98" spans="1:34" ht="22.5" customHeight="1" x14ac:dyDescent="0.25">
      <c r="B98" s="25" t="s">
        <v>7</v>
      </c>
      <c r="C98" s="458" t="str">
        <f>C103</f>
        <v>Famille à coller.N.Nom de votre recette.Recette mère ►.F.Famille</v>
      </c>
      <c r="D98" s="459"/>
      <c r="E98" s="459"/>
      <c r="F98" s="281" t="s">
        <v>207</v>
      </c>
      <c r="G98" s="26" t="s">
        <v>12</v>
      </c>
      <c r="H98" s="3305"/>
      <c r="I98" s="3305"/>
      <c r="J98" s="3159"/>
      <c r="K98" s="3159"/>
      <c r="L98" s="3160"/>
      <c r="M98" s="3"/>
      <c r="N98" s="3292"/>
      <c r="O98" s="3293"/>
      <c r="P98" s="3293"/>
      <c r="Q98" s="3251"/>
      <c r="R98" s="3295"/>
      <c r="T98" s="2744" t="s">
        <v>306</v>
      </c>
      <c r="U98" s="531">
        <v>0</v>
      </c>
      <c r="V98" s="2748" t="s">
        <v>316</v>
      </c>
      <c r="W98" s="2749"/>
      <c r="X98" s="2750"/>
      <c r="Y98" s="3"/>
      <c r="Z98" s="25" t="str">
        <f t="shared" si="21"/>
        <v>A</v>
      </c>
      <c r="AA98" s="3"/>
      <c r="AB98" s="654"/>
      <c r="AC98" s="654"/>
      <c r="AD98" s="654"/>
      <c r="AE98" s="654"/>
      <c r="AF98" s="654"/>
      <c r="AH98" s="466">
        <v>1</v>
      </c>
    </row>
    <row r="99" spans="1:34" ht="22.5" customHeight="1" x14ac:dyDescent="0.25">
      <c r="B99" s="25" t="s">
        <v>7</v>
      </c>
      <c r="C99" s="460" t="str">
        <f>C103</f>
        <v>Famille à coller.N.Nom de votre recette.Recette mère ►.F.Famille</v>
      </c>
      <c r="D99" s="461"/>
      <c r="E99" s="462"/>
      <c r="F99" s="28"/>
      <c r="G99" s="29" t="s">
        <v>208</v>
      </c>
      <c r="H99" s="283"/>
      <c r="I99" s="30" t="s">
        <v>13</v>
      </c>
      <c r="J99" s="284" t="s">
        <v>14</v>
      </c>
      <c r="K99" s="9"/>
      <c r="L99" s="285"/>
      <c r="M99" s="3"/>
      <c r="N99" s="2751" t="s">
        <v>16</v>
      </c>
      <c r="O99" s="2712"/>
      <c r="P99" s="2712"/>
      <c r="Q99" s="2712"/>
      <c r="R99" s="287"/>
      <c r="T99" s="2744" t="s">
        <v>305</v>
      </c>
      <c r="U99" s="531">
        <v>0</v>
      </c>
      <c r="V99" s="2749" t="s">
        <v>317</v>
      </c>
      <c r="W99" s="2749"/>
      <c r="X99" s="862"/>
      <c r="Y99" s="3"/>
      <c r="Z99" s="25" t="str">
        <f t="shared" si="21"/>
        <v>A</v>
      </c>
      <c r="AA99" s="3"/>
      <c r="AB99" s="654"/>
      <c r="AC99" s="654"/>
      <c r="AD99" s="654"/>
      <c r="AE99" s="654"/>
      <c r="AF99" s="654"/>
      <c r="AH99" s="466">
        <v>1</v>
      </c>
    </row>
    <row r="100" spans="1:34" ht="15.75" customHeight="1" x14ac:dyDescent="0.25">
      <c r="B100" s="25" t="s">
        <v>7</v>
      </c>
      <c r="C100" s="428" t="str">
        <f>C103</f>
        <v>Famille à coller.N.Nom de votre recette.Recette mère ►.F.Famille</v>
      </c>
      <c r="D100" s="428"/>
      <c r="E100" s="428"/>
      <c r="F100" s="36" t="s">
        <v>16</v>
      </c>
      <c r="G100" s="37"/>
      <c r="H100" s="37"/>
      <c r="I100" s="288" t="s">
        <v>17</v>
      </c>
      <c r="J100" s="3214" t="str">
        <f>F103</f>
        <v>Famille à coller.N.Nom de votre recette.Recette mère ►.F.Famille</v>
      </c>
      <c r="K100" s="3214"/>
      <c r="L100" s="3215"/>
      <c r="M100" s="3"/>
      <c r="N100" s="2714">
        <f>W139</f>
        <v>1.4999999999999998</v>
      </c>
      <c r="O100" s="2715"/>
      <c r="P100" s="2715"/>
      <c r="Q100" s="2715"/>
      <c r="R100" s="2716"/>
      <c r="T100" s="53" t="s">
        <v>21</v>
      </c>
      <c r="U100" s="532">
        <f t="shared" ref="U100:U139" si="24">V100 / 1000</f>
        <v>1E-3</v>
      </c>
      <c r="V100" s="2713">
        <v>1</v>
      </c>
      <c r="W100" s="2752"/>
      <c r="X100" s="862"/>
      <c r="Y100" s="3"/>
      <c r="Z100" s="25" t="str">
        <f t="shared" si="21"/>
        <v>A</v>
      </c>
      <c r="AA100" s="3"/>
      <c r="AB100" s="654"/>
      <c r="AC100" s="654"/>
      <c r="AD100" s="654"/>
      <c r="AE100" s="654"/>
      <c r="AF100" s="654"/>
      <c r="AH100" s="466">
        <v>1</v>
      </c>
    </row>
    <row r="101" spans="1:34" ht="15.75" customHeight="1" x14ac:dyDescent="0.25">
      <c r="B101" s="25" t="s">
        <v>7</v>
      </c>
      <c r="C101" s="428" t="str">
        <f>C103</f>
        <v>Famille à coller.N.Nom de votre recette.Recette mère ►.F.Famille</v>
      </c>
      <c r="D101" s="428"/>
      <c r="E101" s="428"/>
      <c r="F101" s="43">
        <v>10</v>
      </c>
      <c r="G101" s="44" t="s">
        <v>66</v>
      </c>
      <c r="H101" s="36"/>
      <c r="I101" s="36"/>
      <c r="J101" s="3214"/>
      <c r="K101" s="3214"/>
      <c r="L101" s="3215"/>
      <c r="M101" s="3"/>
      <c r="N101" s="2753">
        <f>IF(OR(N100=0, ISBLANK(Q106)), 0, Q106/N100)</f>
        <v>0.66666666666666674</v>
      </c>
      <c r="O101" s="2717" t="str">
        <f t="shared" ref="O101:Q101" si="25">SUBSTITUTE(ADDRESS(1,COLUMN(),4),"1","")</f>
        <v>O</v>
      </c>
      <c r="P101" s="2754" t="s">
        <v>2325</v>
      </c>
      <c r="Q101" s="2718" t="str">
        <f t="shared" si="25"/>
        <v>Q</v>
      </c>
      <c r="R101" s="2719"/>
      <c r="T101" s="597" t="s">
        <v>26</v>
      </c>
      <c r="U101" s="532">
        <f t="shared" si="24"/>
        <v>1</v>
      </c>
      <c r="V101" s="2713">
        <v>1000</v>
      </c>
      <c r="W101" s="2752"/>
      <c r="X101" s="862"/>
      <c r="Y101" s="3"/>
      <c r="Z101" s="25" t="str">
        <f t="shared" si="21"/>
        <v>A</v>
      </c>
      <c r="AA101" s="3"/>
      <c r="AB101" s="654"/>
      <c r="AC101" s="654"/>
      <c r="AD101" s="654"/>
      <c r="AE101" s="654"/>
      <c r="AF101" s="654"/>
      <c r="AH101" s="466">
        <v>1</v>
      </c>
    </row>
    <row r="102" spans="1:34" ht="15.75" x14ac:dyDescent="0.25">
      <c r="B102" s="25" t="s">
        <v>5</v>
      </c>
      <c r="C102" s="463" t="str">
        <f>C103</f>
        <v>Famille à coller.N.Nom de votre recette.Recette mère ►.F.Famille</v>
      </c>
      <c r="D102" s="463"/>
      <c r="E102" s="463"/>
      <c r="F102" s="289"/>
      <c r="G102" s="48"/>
      <c r="H102" s="48"/>
      <c r="I102" s="48"/>
      <c r="J102" s="48"/>
      <c r="K102" s="48"/>
      <c r="L102" s="49"/>
      <c r="M102" s="3"/>
      <c r="N102" s="2755"/>
      <c r="O102" s="50"/>
      <c r="P102" s="50"/>
      <c r="Q102" s="50"/>
      <c r="R102" s="52" t="str">
        <f ca="1">IF(COUNTIF(C178:X178,"&lt;0.5")=0,"Aucune colonne masquée",COUNTIF(C178:X178,"&lt;0.5")&amp;" colonnes masquées : "&amp;(N103&amp;O103))</f>
        <v>Aucune colonne masquée</v>
      </c>
      <c r="T102" s="792" t="s">
        <v>304</v>
      </c>
      <c r="U102" s="532">
        <f t="shared" si="24"/>
        <v>0.25</v>
      </c>
      <c r="V102" s="2713">
        <v>250</v>
      </c>
      <c r="W102" s="2752"/>
      <c r="X102" s="862"/>
      <c r="Y102" s="3"/>
      <c r="Z102" s="25" t="str">
        <f t="shared" si="21"/>
        <v>►</v>
      </c>
      <c r="AA102" s="3"/>
      <c r="AB102" s="654"/>
      <c r="AC102" s="654"/>
      <c r="AD102" s="654"/>
      <c r="AE102" s="654"/>
      <c r="AF102" s="654"/>
      <c r="AH102" s="466">
        <v>1</v>
      </c>
    </row>
    <row r="103" spans="1:34" ht="16.5" thickBot="1" x14ac:dyDescent="0.3">
      <c r="B103" s="430" t="s">
        <v>5</v>
      </c>
      <c r="C103" s="431" t="str">
        <f>F103</f>
        <v>Famille à coller.N.Nom de votre recette.Recette mère ►.F.Famille</v>
      </c>
      <c r="D103" s="431">
        <f>F101</f>
        <v>10</v>
      </c>
      <c r="E103" s="431" t="str">
        <f>G101</f>
        <v>couverts</v>
      </c>
      <c r="F103" s="435" t="str">
        <f>UPPER(LEFT(H97,1))&amp;LOWER(MID(H97,2,999))&amp;"."&amp;UPPER(LEFT(J97,1))&amp;"."&amp;UPPER(LEFT(J97,1))&amp;LOWER(MID(J97,2,999))&amp;"."&amp;IF(ISTEXT(L103),K103&amp;"."&amp;UPPER(LEFT(L103,1))&amp;"."&amp;UPPER(LEFT(L103,1))&amp;LOWER(MID(L103,2,999)),G103)</f>
        <v>Famille à coller.N.Nom de votre recette.Recette mère ►.F.Famille</v>
      </c>
      <c r="G103" s="432" t="s">
        <v>22</v>
      </c>
      <c r="H103" s="3216" t="s">
        <v>23</v>
      </c>
      <c r="I103" s="3216"/>
      <c r="J103" s="3216"/>
      <c r="K103" s="433" t="s">
        <v>24</v>
      </c>
      <c r="L103" s="434" t="s">
        <v>1981</v>
      </c>
      <c r="M103" s="3"/>
      <c r="N103" s="2756" t="str">
        <f ca="1">IF(C178&lt;0.5,C177&amp;".","")&amp;IF(D178&lt;0.5,D177&amp;".","")&amp;IF(E178&lt;0.5,E177&amp;".","")&amp;IF(F178&lt;0.5,F177&amp;".","")&amp;IF(G178&lt;0.5,G177&amp;".","")&amp;IF(H178&lt;0.5,H177&amp;".","")&amp;IF(I178&lt;0.5,I177&amp;".","")&amp;IF(J178&lt;0.5,J177&amp;".","")&amp;IF(K178&lt;0.5,K177&amp;".","")&amp;IF(L178&lt;0.5,L177&amp;".","")&amp;IF(M178&lt;0.5,M177&amp;".","")</f>
        <v/>
      </c>
      <c r="O103" s="2720" t="str">
        <f ca="1">IF(N178&lt;0.5,N177&amp;".","")&amp;IF(O178&lt;0.5,O177&amp;".","")&amp;IF(P178&lt;0.5,P177&amp;".","")&amp;IF(Q178&lt;0.5,Q177&amp;".","")&amp;IF(R178&lt;0.5,R177&amp;".","")&amp;IF(S178&lt;0.5,S177&amp;".","")&amp;IF(T178&lt;0.5,T177&amp;".","")&amp;IF(U178&lt;0.5,U177&amp;".","")&amp;IF(V178&lt;0.5,V177&amp;".","")&amp;IF(W178&lt;0.5,W177&amp;".","")&amp;IF(X178&lt;0.5,X177&amp;".","")</f>
        <v/>
      </c>
      <c r="P103" s="54"/>
      <c r="Q103" s="54"/>
      <c r="R103" s="52" t="str">
        <f>ROWS(B97:B179)-SUBTOTAL(103,B97:B179)&amp;" "&amp;"Lignes masquées"</f>
        <v>0 Lignes masquées</v>
      </c>
      <c r="T103" s="792" t="s">
        <v>303</v>
      </c>
      <c r="U103" s="532">
        <f t="shared" si="24"/>
        <v>0.5</v>
      </c>
      <c r="V103" s="2713">
        <v>500</v>
      </c>
      <c r="W103" s="2752"/>
      <c r="X103" s="2757"/>
      <c r="Y103" s="3"/>
      <c r="Z103" s="430" t="str">
        <f t="shared" si="21"/>
        <v>►</v>
      </c>
      <c r="AA103" s="3"/>
      <c r="AB103" s="654"/>
      <c r="AC103" s="654"/>
      <c r="AD103" s="654"/>
      <c r="AE103" s="654"/>
      <c r="AF103" s="654"/>
      <c r="AH103" s="466">
        <v>1</v>
      </c>
    </row>
    <row r="104" spans="1:34" ht="17.25" thickTop="1" thickBot="1" x14ac:dyDescent="0.3">
      <c r="B104" s="443" t="s">
        <v>5</v>
      </c>
      <c r="C104" s="444" t="str">
        <f>C103</f>
        <v>Famille à coller.N.Nom de votre recette.Recette mère ►.F.Famille</v>
      </c>
      <c r="D104" s="445"/>
      <c r="E104" s="445"/>
      <c r="F104" s="446" t="s">
        <v>27</v>
      </c>
      <c r="G104" s="446" t="s">
        <v>28</v>
      </c>
      <c r="H104" s="446" t="s">
        <v>29</v>
      </c>
      <c r="I104" s="446" t="s">
        <v>30</v>
      </c>
      <c r="J104" s="446" t="s">
        <v>31</v>
      </c>
      <c r="K104" s="447" t="s">
        <v>32</v>
      </c>
      <c r="L104" s="448" t="s">
        <v>33</v>
      </c>
      <c r="M104" s="2758" t="s">
        <v>34</v>
      </c>
      <c r="N104" s="2759" t="s">
        <v>35</v>
      </c>
      <c r="O104" s="56" t="s">
        <v>36</v>
      </c>
      <c r="P104" s="56" t="s">
        <v>37</v>
      </c>
      <c r="Q104" s="56" t="s">
        <v>209</v>
      </c>
      <c r="R104" s="58" t="s">
        <v>210</v>
      </c>
      <c r="S104" s="2758" t="s">
        <v>211</v>
      </c>
      <c r="T104" s="792" t="s">
        <v>302</v>
      </c>
      <c r="U104" s="532">
        <f t="shared" si="24"/>
        <v>0.33332999999999996</v>
      </c>
      <c r="V104" s="533">
        <v>333.33</v>
      </c>
      <c r="W104" s="58" t="s">
        <v>2326</v>
      </c>
      <c r="X104" s="58" t="s">
        <v>2327</v>
      </c>
      <c r="Y104" s="3"/>
      <c r="Z104" s="443" t="str">
        <f t="shared" si="21"/>
        <v>►</v>
      </c>
      <c r="AA104" s="3"/>
      <c r="AB104" s="654"/>
      <c r="AC104" s="654"/>
      <c r="AD104" s="654"/>
      <c r="AE104" s="654"/>
      <c r="AF104" s="654"/>
      <c r="AH104" s="466">
        <v>1</v>
      </c>
    </row>
    <row r="105" spans="1:34" ht="15.75" customHeight="1" thickTop="1" x14ac:dyDescent="0.25">
      <c r="B105" s="25" t="s">
        <v>7</v>
      </c>
      <c r="C105" s="427" t="str">
        <f>C103</f>
        <v>Famille à coller.N.Nom de votre recette.Recette mère ►.F.Famille</v>
      </c>
      <c r="D105" s="428"/>
      <c r="E105" s="428"/>
      <c r="F105" s="290" t="s">
        <v>38</v>
      </c>
      <c r="G105" s="59" t="s">
        <v>39</v>
      </c>
      <c r="H105" s="60"/>
      <c r="I105" s="3022" t="s">
        <v>40</v>
      </c>
      <c r="J105" s="3168" t="s">
        <v>41</v>
      </c>
      <c r="K105" s="3169" t="s">
        <v>42</v>
      </c>
      <c r="L105" s="61" t="s">
        <v>43</v>
      </c>
      <c r="M105" s="3"/>
      <c r="N105" s="3296" t="s">
        <v>2303</v>
      </c>
      <c r="O105" s="2722" t="s">
        <v>46</v>
      </c>
      <c r="P105" s="3298" t="s">
        <v>2304</v>
      </c>
      <c r="Q105" s="2723" t="s">
        <v>46</v>
      </c>
      <c r="R105" s="3175" t="s">
        <v>47</v>
      </c>
      <c r="T105" s="72" t="s">
        <v>52</v>
      </c>
      <c r="U105" s="534">
        <f t="shared" si="24"/>
        <v>1E-3</v>
      </c>
      <c r="V105" s="2721">
        <v>1</v>
      </c>
      <c r="W105" s="3300" t="s">
        <v>74</v>
      </c>
      <c r="X105" s="3302" t="s">
        <v>2328</v>
      </c>
      <c r="Y105" s="3"/>
      <c r="Z105" s="25" t="str">
        <f t="shared" si="21"/>
        <v>A</v>
      </c>
      <c r="AA105" s="3"/>
      <c r="AB105" s="654"/>
      <c r="AC105" s="654"/>
      <c r="AD105" s="654"/>
      <c r="AE105" s="654"/>
      <c r="AF105" s="654"/>
      <c r="AH105" s="466">
        <v>1</v>
      </c>
    </row>
    <row r="106" spans="1:34" ht="16.5" customHeight="1" x14ac:dyDescent="0.25">
      <c r="B106" s="25" t="s">
        <v>7</v>
      </c>
      <c r="C106" s="427" t="str">
        <f>C103</f>
        <v>Famille à coller.N.Nom de votre recette.Recette mère ►.F.Famille</v>
      </c>
      <c r="D106" s="428"/>
      <c r="E106" s="428"/>
      <c r="F106" s="293" t="s">
        <v>48</v>
      </c>
      <c r="G106" s="62" t="s">
        <v>49</v>
      </c>
      <c r="H106" s="63" t="s">
        <v>50</v>
      </c>
      <c r="I106" s="2993"/>
      <c r="J106" s="2995"/>
      <c r="K106" s="3170"/>
      <c r="L106" s="64" t="s">
        <v>51</v>
      </c>
      <c r="M106" s="3"/>
      <c r="N106" s="3297"/>
      <c r="O106" s="2724">
        <v>1</v>
      </c>
      <c r="P106" s="3299"/>
      <c r="Q106" s="2725">
        <v>1</v>
      </c>
      <c r="R106" s="3018"/>
      <c r="T106" s="72" t="s">
        <v>53</v>
      </c>
      <c r="U106" s="534">
        <f t="shared" si="24"/>
        <v>0.01</v>
      </c>
      <c r="V106" s="2721">
        <v>10</v>
      </c>
      <c r="W106" s="3301"/>
      <c r="X106" s="3303"/>
      <c r="Y106" s="3"/>
      <c r="Z106" s="25" t="str">
        <f t="shared" si="21"/>
        <v>A</v>
      </c>
      <c r="AA106" s="3"/>
      <c r="AB106" s="654"/>
      <c r="AC106" s="654"/>
      <c r="AD106" s="654"/>
      <c r="AE106" s="654"/>
      <c r="AF106" s="654"/>
      <c r="AH106" s="466">
        <v>1</v>
      </c>
    </row>
    <row r="107" spans="1:34" ht="17.25" x14ac:dyDescent="0.25">
      <c r="B107" s="25" t="s">
        <v>7</v>
      </c>
      <c r="C107" s="427" t="str">
        <f>C103</f>
        <v>Famille à coller.N.Nom de votre recette.Recette mère ►.F.Famille</v>
      </c>
      <c r="D107" s="428">
        <f>D103</f>
        <v>10</v>
      </c>
      <c r="E107" s="428" t="str">
        <f>E103</f>
        <v>couverts</v>
      </c>
      <c r="F107" s="79">
        <v>2</v>
      </c>
      <c r="G107" s="65" t="s">
        <v>204</v>
      </c>
      <c r="H107" s="75" t="str">
        <f t="shared" ref="H107:H138" si="26">IF(OR(ISTEXT(F107), F107&lt;=0, I107&lt;=0), "", "de")</f>
        <v>de</v>
      </c>
      <c r="I107" s="67">
        <v>50</v>
      </c>
      <c r="J107" s="53" t="s">
        <v>21</v>
      </c>
      <c r="K107" s="68">
        <v>2</v>
      </c>
      <c r="L107" s="69" t="s">
        <v>2305</v>
      </c>
      <c r="M107" s="3"/>
      <c r="N107" s="2760">
        <f>IF(W139=0, 0, ROUND((W107/W139)*O106*1000, 0))</f>
        <v>67</v>
      </c>
      <c r="O107" s="2726">
        <f>IFERROR((F107/W139)*O106, 0)</f>
        <v>1.3333333333333335</v>
      </c>
      <c r="P107" s="2727">
        <f>IF(X139=0, 0, X107/X139*Q106*1000)</f>
        <v>125</v>
      </c>
      <c r="Q107" s="2728">
        <f>IF(OR(P107=0, N107=0), 0, O107/N107*P107)</f>
        <v>2.4875621890547266</v>
      </c>
      <c r="R107" s="2729" t="str">
        <f t="shared" ref="R107:R138" si="27">G107</f>
        <v>œufs</v>
      </c>
      <c r="T107" s="72" t="s">
        <v>54</v>
      </c>
      <c r="U107" s="534">
        <f t="shared" si="24"/>
        <v>0.1</v>
      </c>
      <c r="V107" s="2721">
        <v>100</v>
      </c>
      <c r="W107" s="2761">
        <f>IF(ISTEXT(F107), 0, IFERROR(INDEX(U97:U139, MATCH(J107, T97:T139, 0)) * I107 * IF(ISBLANK(F107), 1, F107), 0))</f>
        <v>0.1</v>
      </c>
      <c r="X107" s="2762">
        <f>IF(ISNUMBER(K107), W107*K107*N101, 0)</f>
        <v>0.13333333333333336</v>
      </c>
      <c r="Y107" s="3"/>
      <c r="Z107" s="25" t="str">
        <f t="shared" si="21"/>
        <v>A</v>
      </c>
      <c r="AA107" s="3"/>
      <c r="AB107" s="654"/>
      <c r="AC107" s="654"/>
      <c r="AD107" s="654"/>
      <c r="AE107" s="654"/>
      <c r="AF107" s="654"/>
      <c r="AH107" s="466">
        <v>1</v>
      </c>
    </row>
    <row r="108" spans="1:34" ht="17.25" x14ac:dyDescent="0.25">
      <c r="B108" s="73" t="str">
        <f t="shared" ref="B108:B138" si="28">IF(L108&lt;&gt;"","A","►")</f>
        <v>A</v>
      </c>
      <c r="C108" s="427" t="str">
        <f>C103</f>
        <v>Famille à coller.N.Nom de votre recette.Recette mère ►.F.Famille</v>
      </c>
      <c r="D108" s="428">
        <f>D103</f>
        <v>10</v>
      </c>
      <c r="E108" s="428" t="str">
        <f>E103</f>
        <v>couverts</v>
      </c>
      <c r="F108" s="79"/>
      <c r="G108" s="65"/>
      <c r="H108" s="75" t="str">
        <f t="shared" si="26"/>
        <v/>
      </c>
      <c r="I108" s="67">
        <v>300</v>
      </c>
      <c r="J108" s="53" t="s">
        <v>21</v>
      </c>
      <c r="K108" s="68">
        <v>1</v>
      </c>
      <c r="L108" s="69" t="s">
        <v>2306</v>
      </c>
      <c r="M108" s="3"/>
      <c r="N108" s="2760">
        <f>IF(W139=0, 0, ROUND((W108/W139)*O106*1000, 0))</f>
        <v>200</v>
      </c>
      <c r="O108" s="2726">
        <f>IFERROR((F108/W139)*O106, 0)</f>
        <v>0</v>
      </c>
      <c r="P108" s="2727">
        <f>IF(X139=0, 0, X108/X139*Q106*1000)</f>
        <v>187.49999999999997</v>
      </c>
      <c r="Q108" s="2728">
        <f t="shared" ref="Q108:Q138" si="29">IF(OR(P108=0, N108=0), 0, O108/N108*P108)</f>
        <v>0</v>
      </c>
      <c r="R108" s="78">
        <f t="shared" si="27"/>
        <v>0</v>
      </c>
      <c r="T108" s="72" t="s">
        <v>55</v>
      </c>
      <c r="U108" s="534">
        <f t="shared" si="24"/>
        <v>1</v>
      </c>
      <c r="V108" s="2721">
        <v>1000</v>
      </c>
      <c r="W108" s="2761">
        <f>IF(ISTEXT(F108), 0, IFERROR(INDEX(U97:U139, MATCH(J108, T97:T139, 0)) * I108 * IF(ISBLANK(F108), 1, F108), 0))</f>
        <v>0.3</v>
      </c>
      <c r="X108" s="2762">
        <f>IF(ISNUMBER(K108), W108*K108*N101, 0)</f>
        <v>0.2</v>
      </c>
      <c r="Y108" s="3"/>
      <c r="Z108" s="73" t="str">
        <f t="shared" si="21"/>
        <v>A</v>
      </c>
      <c r="AA108" s="3"/>
      <c r="AB108" s="654"/>
      <c r="AC108" s="654"/>
      <c r="AD108" s="654"/>
      <c r="AE108" s="654"/>
      <c r="AF108" s="654"/>
      <c r="AH108" s="466">
        <v>1</v>
      </c>
    </row>
    <row r="109" spans="1:34" ht="17.25" x14ac:dyDescent="0.25">
      <c r="B109" s="73" t="str">
        <f t="shared" si="28"/>
        <v>A</v>
      </c>
      <c r="C109" s="427" t="str">
        <f>C103</f>
        <v>Famille à coller.N.Nom de votre recette.Recette mère ►.F.Famille</v>
      </c>
      <c r="D109" s="428">
        <f>D103</f>
        <v>10</v>
      </c>
      <c r="E109" s="428" t="str">
        <f>E103</f>
        <v>couverts</v>
      </c>
      <c r="F109" s="79"/>
      <c r="G109" s="80"/>
      <c r="H109" s="75" t="str">
        <f t="shared" si="26"/>
        <v/>
      </c>
      <c r="I109" s="67">
        <v>300</v>
      </c>
      <c r="J109" s="53" t="s">
        <v>21</v>
      </c>
      <c r="K109" s="68">
        <v>1</v>
      </c>
      <c r="L109" s="69" t="s">
        <v>1742</v>
      </c>
      <c r="M109" s="3"/>
      <c r="N109" s="2760">
        <f>IF(W139=0, 0, ROUND((W109/W139)*O106*1000, 0))</f>
        <v>200</v>
      </c>
      <c r="O109" s="2726">
        <f>IFERROR((F109/W139)*O106, 0)</f>
        <v>0</v>
      </c>
      <c r="P109" s="2727">
        <f>IF(X139=0, 0, X109/X139*Q106*1000)</f>
        <v>187.49999999999997</v>
      </c>
      <c r="Q109" s="2728">
        <f t="shared" si="29"/>
        <v>0</v>
      </c>
      <c r="R109" s="2729">
        <f t="shared" si="27"/>
        <v>0</v>
      </c>
      <c r="T109" s="84" t="s">
        <v>56</v>
      </c>
      <c r="U109" s="534">
        <f t="shared" si="24"/>
        <v>0.25</v>
      </c>
      <c r="V109" s="2721">
        <v>250</v>
      </c>
      <c r="W109" s="2761">
        <f>IF(ISTEXT(F109), 0, IFERROR(INDEX(U97:U139, MATCH(J109, T97:T139, 0)) * I109 * IF(ISBLANK(F109), 1, F109), 0))</f>
        <v>0.3</v>
      </c>
      <c r="X109" s="2762">
        <f>IF(ISNUMBER(K109), W109*K109*N101, 0)</f>
        <v>0.2</v>
      </c>
      <c r="Y109" s="3"/>
      <c r="Z109" s="73" t="str">
        <f t="shared" si="21"/>
        <v>A</v>
      </c>
      <c r="AA109" s="3"/>
      <c r="AB109" s="654"/>
      <c r="AC109" s="654"/>
      <c r="AD109" s="654"/>
      <c r="AE109" s="654"/>
      <c r="AF109" s="654"/>
      <c r="AH109" s="466">
        <v>1</v>
      </c>
    </row>
    <row r="110" spans="1:34" ht="17.25" x14ac:dyDescent="0.25">
      <c r="B110" s="73" t="str">
        <f t="shared" si="28"/>
        <v>A</v>
      </c>
      <c r="C110" s="427" t="str">
        <f>C103</f>
        <v>Famille à coller.N.Nom de votre recette.Recette mère ►.F.Famille</v>
      </c>
      <c r="D110" s="428">
        <f>D103</f>
        <v>10</v>
      </c>
      <c r="E110" s="428" t="str">
        <f>E103</f>
        <v>couverts</v>
      </c>
      <c r="F110" s="79"/>
      <c r="G110" s="80"/>
      <c r="H110" s="75" t="str">
        <f t="shared" si="26"/>
        <v/>
      </c>
      <c r="I110" s="67">
        <v>600</v>
      </c>
      <c r="J110" s="53" t="s">
        <v>21</v>
      </c>
      <c r="K110" s="68">
        <v>1</v>
      </c>
      <c r="L110" s="69" t="s">
        <v>2307</v>
      </c>
      <c r="M110" s="3"/>
      <c r="N110" s="2760">
        <f>IF(W139=0, 0, ROUND((W110/W139)*O106*1000, 0))</f>
        <v>400</v>
      </c>
      <c r="O110" s="2726">
        <f>IFERROR((F110/W139)*O106, 0)</f>
        <v>0</v>
      </c>
      <c r="P110" s="2727">
        <f>IF(X139=0, 0, X110/X139*Q106*1000)</f>
        <v>374.99999999999994</v>
      </c>
      <c r="Q110" s="2728">
        <f t="shared" si="29"/>
        <v>0</v>
      </c>
      <c r="R110" s="2730">
        <f t="shared" si="27"/>
        <v>0</v>
      </c>
      <c r="T110" s="84" t="s">
        <v>57</v>
      </c>
      <c r="U110" s="534">
        <f t="shared" si="24"/>
        <v>0.5</v>
      </c>
      <c r="V110" s="2721">
        <v>500</v>
      </c>
      <c r="W110" s="2761">
        <f>IF(ISTEXT(F110), 0, IFERROR(INDEX(U97:U139, MATCH(J110, T97:T139, 0)) * I110 * IF(ISBLANK(F110), 1, F110), 0))</f>
        <v>0.6</v>
      </c>
      <c r="X110" s="2762">
        <f>IF(ISNUMBER(K110), W110*K110*N101, 0)</f>
        <v>0.4</v>
      </c>
      <c r="Y110" s="3"/>
      <c r="Z110" s="73" t="str">
        <f t="shared" si="21"/>
        <v>A</v>
      </c>
      <c r="AA110" s="3"/>
      <c r="AB110" s="654"/>
      <c r="AC110" s="654"/>
      <c r="AD110" s="654"/>
      <c r="AE110" s="654"/>
      <c r="AF110" s="654"/>
      <c r="AH110" s="466">
        <v>1</v>
      </c>
    </row>
    <row r="111" spans="1:34" ht="18" customHeight="1" x14ac:dyDescent="0.25">
      <c r="B111" s="73" t="str">
        <f t="shared" si="28"/>
        <v>A</v>
      </c>
      <c r="C111" s="427" t="str">
        <f>C103</f>
        <v>Famille à coller.N.Nom de votre recette.Recette mère ►.F.Famille</v>
      </c>
      <c r="D111" s="428">
        <f>D103</f>
        <v>10</v>
      </c>
      <c r="E111" s="428" t="str">
        <f>E103</f>
        <v>couverts</v>
      </c>
      <c r="F111" s="79"/>
      <c r="G111" s="80"/>
      <c r="H111" s="75" t="str">
        <f t="shared" si="26"/>
        <v/>
      </c>
      <c r="I111" s="67">
        <v>200</v>
      </c>
      <c r="J111" s="53" t="s">
        <v>21</v>
      </c>
      <c r="K111" s="68">
        <v>1</v>
      </c>
      <c r="L111" s="69" t="s">
        <v>1708</v>
      </c>
      <c r="M111" s="3"/>
      <c r="N111" s="2760">
        <f>IF(W139=0, 0, ROUND((W111/W139)*O106*1000, 0))</f>
        <v>133</v>
      </c>
      <c r="O111" s="2726">
        <f>IFERROR((F111/W139)*O106, 0)</f>
        <v>0</v>
      </c>
      <c r="P111" s="2727">
        <f>IF(X139=0, 0, X111/X139*Q106*1000)</f>
        <v>125</v>
      </c>
      <c r="Q111" s="2728">
        <f t="shared" si="29"/>
        <v>0</v>
      </c>
      <c r="R111" s="2729">
        <f t="shared" si="27"/>
        <v>0</v>
      </c>
      <c r="T111" s="2763" t="s">
        <v>58</v>
      </c>
      <c r="U111" s="534">
        <f t="shared" si="24"/>
        <v>0.1</v>
      </c>
      <c r="V111" s="2721">
        <v>100</v>
      </c>
      <c r="W111" s="2761">
        <f>IF(ISTEXT(F111), 0, IFERROR(INDEX(U97:U139, MATCH(J111, T97:T139, 0)) * I111 * IF(ISBLANK(F111), 1, F111), 0))</f>
        <v>0.2</v>
      </c>
      <c r="X111" s="2762">
        <f>IF(ISNUMBER(K111), W111*K111*N101, 0)</f>
        <v>0.13333333333333336</v>
      </c>
      <c r="Y111" s="3"/>
      <c r="Z111" s="73" t="str">
        <f t="shared" si="21"/>
        <v>A</v>
      </c>
      <c r="AA111" s="3"/>
      <c r="AB111" s="654"/>
      <c r="AC111" s="654"/>
      <c r="AD111" s="654"/>
      <c r="AE111" s="654"/>
      <c r="AF111" s="654"/>
      <c r="AH111" s="466">
        <v>1</v>
      </c>
    </row>
    <row r="112" spans="1:34" ht="18" customHeight="1" x14ac:dyDescent="0.25">
      <c r="B112" s="73" t="str">
        <f t="shared" si="28"/>
        <v>►</v>
      </c>
      <c r="C112" s="427" t="str">
        <f>C103</f>
        <v>Famille à coller.N.Nom de votre recette.Recette mère ►.F.Famille</v>
      </c>
      <c r="D112" s="428">
        <f>D103</f>
        <v>10</v>
      </c>
      <c r="E112" s="428" t="str">
        <f>E103</f>
        <v>couverts</v>
      </c>
      <c r="F112" s="79"/>
      <c r="G112" s="80"/>
      <c r="H112" s="75" t="str">
        <f t="shared" si="26"/>
        <v/>
      </c>
      <c r="I112" s="67"/>
      <c r="J112" s="562"/>
      <c r="K112" s="68">
        <v>1</v>
      </c>
      <c r="L112" s="69"/>
      <c r="M112" s="3"/>
      <c r="N112" s="2760">
        <f>IF(W139=0, 0, ROUND((W112/W139)*O106*1000, 0))</f>
        <v>0</v>
      </c>
      <c r="O112" s="2726">
        <f>IFERROR((F112/W139)*O106, 0)</f>
        <v>0</v>
      </c>
      <c r="P112" s="2727">
        <f>IF(X139=0, 0, X112/X139*Q106*1000)</f>
        <v>0</v>
      </c>
      <c r="Q112" s="2728">
        <f t="shared" si="29"/>
        <v>0</v>
      </c>
      <c r="R112" s="2732">
        <f t="shared" si="27"/>
        <v>0</v>
      </c>
      <c r="T112" s="2023" t="s">
        <v>59</v>
      </c>
      <c r="U112" s="534">
        <f t="shared" si="24"/>
        <v>4.9299999999999995E-3</v>
      </c>
      <c r="V112" s="2731">
        <v>4.93</v>
      </c>
      <c r="W112" s="2761">
        <f>IF(ISTEXT(F112), 0, IFERROR(INDEX(U97:U139, MATCH(J112, T97:T139, 0)) * I112 * IF(ISBLANK(F112), 1, F112), 0))</f>
        <v>0</v>
      </c>
      <c r="X112" s="2762">
        <f>IF(ISNUMBER(K112), W112*K112*N101, 0)</f>
        <v>0</v>
      </c>
      <c r="Y112" s="3"/>
      <c r="Z112" s="73" t="str">
        <f t="shared" si="21"/>
        <v>►</v>
      </c>
      <c r="AA112" s="3"/>
      <c r="AB112" s="654"/>
      <c r="AC112" s="654"/>
      <c r="AD112" s="654"/>
      <c r="AE112" s="654"/>
      <c r="AF112" s="654"/>
      <c r="AH112" s="466">
        <v>1</v>
      </c>
    </row>
    <row r="113" spans="2:34" ht="17.25" x14ac:dyDescent="0.25">
      <c r="B113" s="73" t="str">
        <f t="shared" si="28"/>
        <v>►</v>
      </c>
      <c r="C113" s="427" t="str">
        <f t="shared" ref="C113:E128" si="30">C104</f>
        <v>Famille à coller.N.Nom de votre recette.Recette mère ►.F.Famille</v>
      </c>
      <c r="D113" s="428">
        <f t="shared" si="30"/>
        <v>0</v>
      </c>
      <c r="E113" s="428">
        <f t="shared" si="30"/>
        <v>0</v>
      </c>
      <c r="F113" s="79"/>
      <c r="G113" s="80"/>
      <c r="H113" s="75" t="str">
        <f t="shared" si="26"/>
        <v/>
      </c>
      <c r="I113" s="67"/>
      <c r="J113" s="562"/>
      <c r="K113" s="68">
        <v>1</v>
      </c>
      <c r="L113" s="69"/>
      <c r="M113" s="3"/>
      <c r="N113" s="2760">
        <f>IF(W139=0, 0, ROUND((W113/W139)*O106*1000, 0))</f>
        <v>0</v>
      </c>
      <c r="O113" s="2726">
        <f>IFERROR((F113/W139)*O106, 0)</f>
        <v>0</v>
      </c>
      <c r="P113" s="2727">
        <f>IF(X139=0, 0, X113/X139*Q106*1000)</f>
        <v>0</v>
      </c>
      <c r="Q113" s="2728">
        <f t="shared" si="29"/>
        <v>0</v>
      </c>
      <c r="R113" s="2729">
        <f t="shared" si="27"/>
        <v>0</v>
      </c>
      <c r="T113" s="2023" t="s">
        <v>61</v>
      </c>
      <c r="U113" s="534">
        <f t="shared" si="24"/>
        <v>1.4999999999999999E-2</v>
      </c>
      <c r="V113" s="2721">
        <v>15</v>
      </c>
      <c r="W113" s="2761">
        <f>IF(ISTEXT(F113), 0, IFERROR(INDEX(U97:U139, MATCH(J113, T97:T139, 0)) * I113 * IF(ISBLANK(F113), 1, F113), 0))</f>
        <v>0</v>
      </c>
      <c r="X113" s="2762">
        <f>IF(ISNUMBER(K113), W113*K113*N101, 0)</f>
        <v>0</v>
      </c>
      <c r="Y113" s="3"/>
      <c r="Z113" s="73" t="str">
        <f t="shared" si="21"/>
        <v>►</v>
      </c>
      <c r="AA113" s="3"/>
      <c r="AB113" s="654"/>
      <c r="AC113" s="654"/>
      <c r="AD113" s="654"/>
      <c r="AE113" s="654"/>
      <c r="AF113" s="654"/>
      <c r="AH113" s="466">
        <v>1</v>
      </c>
    </row>
    <row r="114" spans="2:34" ht="17.25" x14ac:dyDescent="0.25">
      <c r="B114" s="73" t="str">
        <f t="shared" si="28"/>
        <v>►</v>
      </c>
      <c r="C114" s="427" t="str">
        <f t="shared" si="30"/>
        <v>Famille à coller.N.Nom de votre recette.Recette mère ►.F.Famille</v>
      </c>
      <c r="D114" s="428">
        <f t="shared" si="30"/>
        <v>0</v>
      </c>
      <c r="E114" s="428">
        <f t="shared" si="30"/>
        <v>0</v>
      </c>
      <c r="F114" s="79"/>
      <c r="G114" s="80"/>
      <c r="H114" s="75" t="str">
        <f t="shared" si="26"/>
        <v/>
      </c>
      <c r="I114" s="67"/>
      <c r="J114" s="562"/>
      <c r="K114" s="68">
        <v>1</v>
      </c>
      <c r="L114" s="69"/>
      <c r="M114" s="3"/>
      <c r="N114" s="2760">
        <f>IF(W139=0, 0, ROUND((W114/W139)*O106*1000, 0))</f>
        <v>0</v>
      </c>
      <c r="O114" s="2726">
        <f>IFERROR((F114/W139)*O106, 0)</f>
        <v>0</v>
      </c>
      <c r="P114" s="2727">
        <f>IF(X139=0, 0, X114/X139*Q106*1000)</f>
        <v>0</v>
      </c>
      <c r="Q114" s="2728">
        <f t="shared" si="29"/>
        <v>0</v>
      </c>
      <c r="R114" s="78">
        <f t="shared" si="27"/>
        <v>0</v>
      </c>
      <c r="T114" s="2023" t="s">
        <v>60</v>
      </c>
      <c r="U114" s="534">
        <f t="shared" si="24"/>
        <v>5.0000000000000001E-3</v>
      </c>
      <c r="V114" s="2721">
        <v>5</v>
      </c>
      <c r="W114" s="2761">
        <f>IF(ISTEXT(F114), 0, IFERROR(INDEX(U97:U139, MATCH(J114, T97:T139, 0)) * I114 * IF(ISBLANK(F114), 1, F114), 0))</f>
        <v>0</v>
      </c>
      <c r="X114" s="2762">
        <f>IF(ISNUMBER(K114), W114*K114*N101, 0)</f>
        <v>0</v>
      </c>
      <c r="Y114" s="3"/>
      <c r="Z114" s="73" t="str">
        <f t="shared" si="21"/>
        <v>►</v>
      </c>
      <c r="AA114" s="3"/>
      <c r="AB114" s="654"/>
      <c r="AC114" s="654"/>
      <c r="AD114" s="654"/>
      <c r="AE114" s="654"/>
      <c r="AF114" s="654"/>
      <c r="AG114" t="s">
        <v>4</v>
      </c>
      <c r="AH114" s="466">
        <v>1</v>
      </c>
    </row>
    <row r="115" spans="2:34" ht="17.25" x14ac:dyDescent="0.25">
      <c r="B115" s="73" t="str">
        <f t="shared" si="28"/>
        <v>►</v>
      </c>
      <c r="C115" s="427" t="str">
        <f t="shared" si="30"/>
        <v>Famille à coller.N.Nom de votre recette.Recette mère ►.F.Famille</v>
      </c>
      <c r="D115" s="428">
        <f t="shared" si="30"/>
        <v>0</v>
      </c>
      <c r="E115" s="428">
        <f t="shared" si="30"/>
        <v>0</v>
      </c>
      <c r="F115" s="79"/>
      <c r="G115" s="80"/>
      <c r="H115" s="75" t="str">
        <f t="shared" si="26"/>
        <v/>
      </c>
      <c r="I115" s="67"/>
      <c r="J115" s="562"/>
      <c r="K115" s="68">
        <v>1</v>
      </c>
      <c r="L115" s="69"/>
      <c r="M115" s="3"/>
      <c r="N115" s="2760">
        <f>IF(W139=0, 0, ROUND((W115/W139)*O106*1000, 0))</f>
        <v>0</v>
      </c>
      <c r="O115" s="2726">
        <f>IFERROR((F115/W139)*O106, 0)</f>
        <v>0</v>
      </c>
      <c r="P115" s="2727">
        <f>IF(X139=0, 0, X115/X139*Q106*1000)</f>
        <v>0</v>
      </c>
      <c r="Q115" s="2728">
        <f t="shared" si="29"/>
        <v>0</v>
      </c>
      <c r="R115" s="2729">
        <f t="shared" si="27"/>
        <v>0</v>
      </c>
      <c r="T115" s="2023" t="s">
        <v>65</v>
      </c>
      <c r="U115" s="534">
        <f t="shared" si="24"/>
        <v>0.03</v>
      </c>
      <c r="V115" s="2721">
        <v>30</v>
      </c>
      <c r="W115" s="2761">
        <f>IF(ISTEXT(F115), 0, IFERROR(INDEX(U97:U139, MATCH(J115, T97:T139, 0)) * I115 * IF(ISBLANK(F115), 1, F115), 0))</f>
        <v>0</v>
      </c>
      <c r="X115" s="2762">
        <f>IF(ISNUMBER(K115), W115*K115*N101, 0)</f>
        <v>0</v>
      </c>
      <c r="Y115" s="3"/>
      <c r="Z115" s="73" t="str">
        <f t="shared" si="21"/>
        <v>►</v>
      </c>
      <c r="AA115" s="3"/>
      <c r="AB115" s="654"/>
      <c r="AC115" s="654"/>
      <c r="AD115" s="654"/>
      <c r="AE115" s="654"/>
      <c r="AF115" s="654"/>
      <c r="AH115" s="466">
        <v>1</v>
      </c>
    </row>
    <row r="116" spans="2:34" ht="17.25" x14ac:dyDescent="0.25">
      <c r="B116" s="73" t="str">
        <f t="shared" si="28"/>
        <v>►</v>
      </c>
      <c r="C116" s="427" t="str">
        <f t="shared" si="30"/>
        <v>Famille à coller.N.Nom de votre recette.Recette mère ►.F.Famille</v>
      </c>
      <c r="D116" s="428">
        <f t="shared" si="30"/>
        <v>10</v>
      </c>
      <c r="E116" s="428" t="str">
        <f t="shared" si="30"/>
        <v>couverts</v>
      </c>
      <c r="F116" s="79"/>
      <c r="G116" s="80"/>
      <c r="H116" s="75" t="str">
        <f t="shared" si="26"/>
        <v/>
      </c>
      <c r="I116" s="67"/>
      <c r="J116" s="562"/>
      <c r="K116" s="68">
        <v>1</v>
      </c>
      <c r="L116" s="69"/>
      <c r="M116" s="3"/>
      <c r="N116" s="2760">
        <f>IF(W139=0, 0, ROUND((W116/W139)*O106*1000, 0))</f>
        <v>0</v>
      </c>
      <c r="O116" s="2726">
        <f>IFERROR((F116/W139)*O106, 0)</f>
        <v>0</v>
      </c>
      <c r="P116" s="2727">
        <f>IF(X139=0, 0, X116/X139*Q106*1000)</f>
        <v>0</v>
      </c>
      <c r="Q116" s="2728">
        <f t="shared" si="29"/>
        <v>0</v>
      </c>
      <c r="R116" s="2730">
        <f t="shared" si="27"/>
        <v>0</v>
      </c>
      <c r="T116" s="2023" t="s">
        <v>345</v>
      </c>
      <c r="U116" s="534">
        <f t="shared" si="24"/>
        <v>0.06</v>
      </c>
      <c r="V116" s="2721">
        <v>60</v>
      </c>
      <c r="W116" s="2761">
        <f>IF(ISTEXT(F116), 0, IFERROR(INDEX(U97:U139, MATCH(J116, T97:T139, 0)) * I116 * IF(ISBLANK(F116), 1, F116), 0))</f>
        <v>0</v>
      </c>
      <c r="X116" s="2762">
        <f>IF(ISNUMBER(K116), W116*K116*N101, 0)</f>
        <v>0</v>
      </c>
      <c r="Y116" s="3"/>
      <c r="Z116" s="73" t="str">
        <f t="shared" si="21"/>
        <v>►</v>
      </c>
      <c r="AA116" s="3"/>
      <c r="AB116" s="654"/>
      <c r="AC116" s="654"/>
      <c r="AD116" s="654"/>
      <c r="AE116" s="654"/>
      <c r="AF116" s="654"/>
      <c r="AH116" s="466">
        <v>1</v>
      </c>
    </row>
    <row r="117" spans="2:34" ht="17.25" x14ac:dyDescent="0.25">
      <c r="B117" s="73" t="str">
        <f t="shared" si="28"/>
        <v>►</v>
      </c>
      <c r="C117" s="427" t="str">
        <f t="shared" si="30"/>
        <v>Famille à coller.N.Nom de votre recette.Recette mère ►.F.Famille</v>
      </c>
      <c r="D117" s="428">
        <f t="shared" si="30"/>
        <v>10</v>
      </c>
      <c r="E117" s="428" t="str">
        <f t="shared" si="30"/>
        <v>couverts</v>
      </c>
      <c r="F117" s="79"/>
      <c r="G117" s="80"/>
      <c r="H117" s="75" t="str">
        <f t="shared" si="26"/>
        <v/>
      </c>
      <c r="I117" s="67"/>
      <c r="J117" s="562"/>
      <c r="K117" s="68">
        <v>1</v>
      </c>
      <c r="L117" s="69"/>
      <c r="M117" s="3"/>
      <c r="N117" s="2760">
        <f>IF(W139=0, 0, ROUND((W117/W139)*O106*1000, 0))</f>
        <v>0</v>
      </c>
      <c r="O117" s="2726">
        <f>IFERROR((F117/W139)*O106, 0)</f>
        <v>0</v>
      </c>
      <c r="P117" s="2727">
        <f>IF(X139=0, 0, X117/X139*Q106*1000)</f>
        <v>0</v>
      </c>
      <c r="Q117" s="2728">
        <f t="shared" si="29"/>
        <v>0</v>
      </c>
      <c r="R117" s="2729">
        <f t="shared" si="27"/>
        <v>0</v>
      </c>
      <c r="T117" s="2023" t="s">
        <v>301</v>
      </c>
      <c r="U117" s="534">
        <f t="shared" si="24"/>
        <v>0.22500000000000001</v>
      </c>
      <c r="V117" s="2721">
        <v>225</v>
      </c>
      <c r="W117" s="2761">
        <f>IF(ISTEXT(F117), 0, IFERROR(INDEX(U97:U139, MATCH(J117, T97:T139, 0)) * I117 * IF(ISBLANK(F117), 1, F117), 0))</f>
        <v>0</v>
      </c>
      <c r="X117" s="2762">
        <f>IF(ISNUMBER(K117), W117*K117*N101, 0)</f>
        <v>0</v>
      </c>
      <c r="Y117" s="3"/>
      <c r="Z117" s="73" t="str">
        <f t="shared" si="21"/>
        <v>►</v>
      </c>
      <c r="AA117" s="3"/>
      <c r="AB117" s="654"/>
      <c r="AC117" s="654"/>
      <c r="AD117" s="654"/>
      <c r="AE117" s="654"/>
      <c r="AF117" s="654"/>
      <c r="AH117" s="466">
        <v>1</v>
      </c>
    </row>
    <row r="118" spans="2:34" ht="17.25" x14ac:dyDescent="0.25">
      <c r="B118" s="73" t="str">
        <f t="shared" si="28"/>
        <v>►</v>
      </c>
      <c r="C118" s="427" t="str">
        <f t="shared" si="30"/>
        <v>Famille à coller.N.Nom de votre recette.Recette mère ►.F.Famille</v>
      </c>
      <c r="D118" s="428">
        <f t="shared" si="30"/>
        <v>10</v>
      </c>
      <c r="E118" s="428" t="str">
        <f t="shared" si="30"/>
        <v>couverts</v>
      </c>
      <c r="F118" s="79"/>
      <c r="G118" s="80"/>
      <c r="H118" s="75" t="str">
        <f t="shared" si="26"/>
        <v/>
      </c>
      <c r="I118" s="67"/>
      <c r="J118" s="562"/>
      <c r="K118" s="68">
        <v>1</v>
      </c>
      <c r="L118" s="69"/>
      <c r="M118" s="3"/>
      <c r="N118" s="2760">
        <f>IF(W139=0, 0, ROUND((W118/W139)*O106*1000, 0))</f>
        <v>0</v>
      </c>
      <c r="O118" s="2726">
        <f>IFERROR((F118/W139)*O106, 0)</f>
        <v>0</v>
      </c>
      <c r="P118" s="2727">
        <f>IF(X139=0, 0, X118/X139*Q106*1000)</f>
        <v>0</v>
      </c>
      <c r="Q118" s="2728">
        <f t="shared" si="29"/>
        <v>0</v>
      </c>
      <c r="R118" s="2732">
        <f t="shared" si="27"/>
        <v>0</v>
      </c>
      <c r="T118" s="2023" t="s">
        <v>300</v>
      </c>
      <c r="U118" s="534">
        <f t="shared" si="24"/>
        <v>0.11799999999999999</v>
      </c>
      <c r="V118" s="2721">
        <v>118</v>
      </c>
      <c r="W118" s="2761">
        <f>IF(ISTEXT(F118), 0, IFERROR(INDEX(U97:U139, MATCH(J118, T97:T139, 0)) * I118 * IF(ISBLANK(F118), 1, F118), 0))</f>
        <v>0</v>
      </c>
      <c r="X118" s="2762">
        <f>IF(ISNUMBER(K118), W118*K118*N101, 0)</f>
        <v>0</v>
      </c>
      <c r="Y118" s="3"/>
      <c r="Z118" s="73" t="str">
        <f t="shared" si="21"/>
        <v>►</v>
      </c>
      <c r="AA118" s="3"/>
      <c r="AB118" s="654"/>
      <c r="AC118" s="654"/>
      <c r="AD118" s="654"/>
      <c r="AE118" s="654"/>
      <c r="AF118" s="654"/>
      <c r="AH118" s="466">
        <v>1</v>
      </c>
    </row>
    <row r="119" spans="2:34" ht="17.25" x14ac:dyDescent="0.25">
      <c r="B119" s="73" t="str">
        <f t="shared" si="28"/>
        <v>►</v>
      </c>
      <c r="C119" s="427" t="str">
        <f t="shared" si="30"/>
        <v>Famille à coller.N.Nom de votre recette.Recette mère ►.F.Famille</v>
      </c>
      <c r="D119" s="428">
        <f t="shared" si="30"/>
        <v>10</v>
      </c>
      <c r="E119" s="428" t="str">
        <f t="shared" si="30"/>
        <v>couverts</v>
      </c>
      <c r="F119" s="79"/>
      <c r="G119" s="80"/>
      <c r="H119" s="75" t="str">
        <f t="shared" si="26"/>
        <v/>
      </c>
      <c r="I119" s="67"/>
      <c r="J119" s="562"/>
      <c r="K119" s="68">
        <v>1</v>
      </c>
      <c r="L119" s="69"/>
      <c r="M119" s="3"/>
      <c r="N119" s="2760">
        <f>IF(W139=0, 0, ROUND((W119/W139)*O106*1000, 0))</f>
        <v>0</v>
      </c>
      <c r="O119" s="2726">
        <f>IFERROR((F119/W139)*O106, 0)</f>
        <v>0</v>
      </c>
      <c r="P119" s="2727">
        <f>IF(X139=0, 0, X119/X139*Q106*1000)</f>
        <v>0</v>
      </c>
      <c r="Q119" s="2728">
        <f t="shared" si="29"/>
        <v>0</v>
      </c>
      <c r="R119" s="2729">
        <f t="shared" si="27"/>
        <v>0</v>
      </c>
      <c r="T119" s="2023" t="s">
        <v>299</v>
      </c>
      <c r="U119" s="534">
        <f t="shared" si="24"/>
        <v>0.25</v>
      </c>
      <c r="V119" s="2721">
        <v>250</v>
      </c>
      <c r="W119" s="2761">
        <f>IF(ISTEXT(F119), 0, IFERROR(INDEX(U97:U139, MATCH(J119, T97:T139, 0)) * I119 * IF(ISBLANK(F119), 1, F119), 0))</f>
        <v>0</v>
      </c>
      <c r="X119" s="2762">
        <f>IF(ISNUMBER(K119), W119*K119*N101, 0)</f>
        <v>0</v>
      </c>
      <c r="Y119" s="3"/>
      <c r="Z119" s="73" t="str">
        <f t="shared" si="21"/>
        <v>►</v>
      </c>
      <c r="AA119" s="3"/>
      <c r="AB119" s="654"/>
      <c r="AC119" s="654"/>
      <c r="AD119" s="654"/>
      <c r="AE119" s="654"/>
      <c r="AF119" s="654"/>
      <c r="AH119" s="466">
        <v>1</v>
      </c>
    </row>
    <row r="120" spans="2:34" ht="17.25" x14ac:dyDescent="0.25">
      <c r="B120" s="73" t="str">
        <f t="shared" si="28"/>
        <v>►</v>
      </c>
      <c r="C120" s="427" t="str">
        <f t="shared" si="30"/>
        <v>Famille à coller.N.Nom de votre recette.Recette mère ►.F.Famille</v>
      </c>
      <c r="D120" s="428">
        <f t="shared" si="30"/>
        <v>10</v>
      </c>
      <c r="E120" s="428" t="str">
        <f t="shared" si="30"/>
        <v>couverts</v>
      </c>
      <c r="F120" s="79"/>
      <c r="G120" s="80"/>
      <c r="H120" s="75" t="str">
        <f t="shared" si="26"/>
        <v/>
      </c>
      <c r="I120" s="67"/>
      <c r="J120" s="562"/>
      <c r="K120" s="68">
        <v>1</v>
      </c>
      <c r="L120" s="69"/>
      <c r="M120" s="3"/>
      <c r="N120" s="2760">
        <f>IF(W139=0, 0, ROUND((W120/W139)*O106*1000, 0))</f>
        <v>0</v>
      </c>
      <c r="O120" s="2726">
        <f>IFERROR((F120/W139)*O106, 0)</f>
        <v>0</v>
      </c>
      <c r="P120" s="2727">
        <f>IF(X139=0, 0, X120/X139*Q106*1000)</f>
        <v>0</v>
      </c>
      <c r="Q120" s="2728">
        <f t="shared" si="29"/>
        <v>0</v>
      </c>
      <c r="R120" s="78">
        <f t="shared" si="27"/>
        <v>0</v>
      </c>
      <c r="T120" s="2023" t="s">
        <v>63</v>
      </c>
      <c r="U120" s="534">
        <f t="shared" si="24"/>
        <v>0.15</v>
      </c>
      <c r="V120" s="2721">
        <v>150</v>
      </c>
      <c r="W120" s="2761">
        <f>IF(ISTEXT(F120), 0, IFERROR(INDEX(U97:U139, MATCH(J120, T97:T139, 0)) * I120 * IF(ISBLANK(F120), 1, F120), 0))</f>
        <v>0</v>
      </c>
      <c r="X120" s="2762">
        <f>IF(ISNUMBER(K120), W120*K120*N101, 0)</f>
        <v>0</v>
      </c>
      <c r="Y120" s="3"/>
      <c r="Z120" s="73" t="str">
        <f t="shared" si="21"/>
        <v>►</v>
      </c>
      <c r="AA120" s="3"/>
      <c r="AB120" s="654"/>
      <c r="AC120" s="654"/>
      <c r="AD120" s="654"/>
      <c r="AE120" s="654"/>
      <c r="AF120" s="654"/>
      <c r="AH120" s="466">
        <v>1</v>
      </c>
    </row>
    <row r="121" spans="2:34" ht="17.25" x14ac:dyDescent="0.25">
      <c r="B121" s="73" t="str">
        <f t="shared" si="28"/>
        <v>►</v>
      </c>
      <c r="C121" s="427" t="str">
        <f t="shared" si="30"/>
        <v>Famille à coller.N.Nom de votre recette.Recette mère ►.F.Famille</v>
      </c>
      <c r="D121" s="428">
        <f t="shared" si="30"/>
        <v>10</v>
      </c>
      <c r="E121" s="428" t="str">
        <f t="shared" si="30"/>
        <v>couverts</v>
      </c>
      <c r="F121" s="79"/>
      <c r="G121" s="80"/>
      <c r="H121" s="75" t="str">
        <f t="shared" si="26"/>
        <v/>
      </c>
      <c r="I121" s="67"/>
      <c r="J121" s="562"/>
      <c r="K121" s="68">
        <v>1</v>
      </c>
      <c r="L121" s="69"/>
      <c r="M121" s="3"/>
      <c r="N121" s="2760">
        <f>IF(W139=0, 0, ROUND((W121/W139)*O106*1000, 0))</f>
        <v>0</v>
      </c>
      <c r="O121" s="2726">
        <f>IFERROR((F121/W139)*O106, 0)</f>
        <v>0</v>
      </c>
      <c r="P121" s="2727">
        <f>IF(X139=0, 0, X121/X139*Q106*1000)</f>
        <v>0</v>
      </c>
      <c r="Q121" s="2728">
        <f t="shared" si="29"/>
        <v>0</v>
      </c>
      <c r="R121" s="2729">
        <f t="shared" si="27"/>
        <v>0</v>
      </c>
      <c r="T121" s="2023" t="s">
        <v>298</v>
      </c>
      <c r="U121" s="534">
        <f t="shared" si="24"/>
        <v>0.35</v>
      </c>
      <c r="V121" s="2721">
        <v>350</v>
      </c>
      <c r="W121" s="2761">
        <f>IF(ISTEXT(F121), 0, IFERROR(INDEX(U97:U139, MATCH(J121, T97:T139, 0)) * I121 * IF(ISBLANK(F121), 1, F121), 0))</f>
        <v>0</v>
      </c>
      <c r="X121" s="2762">
        <f>IF(ISNUMBER(K121), W121*K121*N101, 0)</f>
        <v>0</v>
      </c>
      <c r="Y121" s="3"/>
      <c r="Z121" s="73" t="str">
        <f t="shared" si="21"/>
        <v>►</v>
      </c>
      <c r="AA121" s="3"/>
      <c r="AB121" s="654"/>
      <c r="AC121" s="654"/>
      <c r="AD121" s="654"/>
      <c r="AE121" s="654"/>
      <c r="AF121" s="654"/>
      <c r="AH121" s="466">
        <v>1</v>
      </c>
    </row>
    <row r="122" spans="2:34" ht="17.25" x14ac:dyDescent="0.25">
      <c r="B122" s="73" t="str">
        <f t="shared" si="28"/>
        <v>►</v>
      </c>
      <c r="C122" s="427" t="str">
        <f t="shared" si="30"/>
        <v>Famille à coller.N.Nom de votre recette.Recette mère ►.F.Famille</v>
      </c>
      <c r="D122" s="428">
        <f t="shared" si="30"/>
        <v>0</v>
      </c>
      <c r="E122" s="428">
        <f t="shared" si="30"/>
        <v>0</v>
      </c>
      <c r="F122" s="79"/>
      <c r="G122" s="80"/>
      <c r="H122" s="75" t="str">
        <f t="shared" si="26"/>
        <v/>
      </c>
      <c r="I122" s="67"/>
      <c r="J122" s="562"/>
      <c r="K122" s="68">
        <v>1</v>
      </c>
      <c r="L122" s="69"/>
      <c r="M122" s="3"/>
      <c r="N122" s="2760">
        <f>IF(W139=0, 0, ROUND((W122/W139)*O106*1000, 0))</f>
        <v>0</v>
      </c>
      <c r="O122" s="2726">
        <f>IFERROR((F122/W139)*O106, 0)</f>
        <v>0</v>
      </c>
      <c r="P122" s="2727">
        <f>IF(X139=0, 0, X122/X139*Q106*1000)</f>
        <v>0</v>
      </c>
      <c r="Q122" s="2728">
        <f t="shared" si="29"/>
        <v>0</v>
      </c>
      <c r="R122" s="2730">
        <f t="shared" si="27"/>
        <v>0</v>
      </c>
      <c r="T122" s="2805" t="s">
        <v>318</v>
      </c>
      <c r="U122" s="537">
        <f t="shared" si="24"/>
        <v>1.4E-2</v>
      </c>
      <c r="V122" s="2721">
        <v>14</v>
      </c>
      <c r="W122" s="2761">
        <f>IF(ISTEXT(F122), 0, IFERROR(INDEX(U97:U139, MATCH(J122, T97:T139, 0)) * I122 * IF(ISBLANK(F122), 1, F122), 0))</f>
        <v>0</v>
      </c>
      <c r="X122" s="2762">
        <f>IF(ISNUMBER(K122), W122*K122*N101, 0)</f>
        <v>0</v>
      </c>
      <c r="Y122" s="3"/>
      <c r="Z122" s="73" t="str">
        <f t="shared" si="21"/>
        <v>►</v>
      </c>
      <c r="AA122" s="3"/>
      <c r="AB122" s="654"/>
      <c r="AC122" s="654"/>
      <c r="AD122" s="654"/>
      <c r="AE122" s="654"/>
      <c r="AF122" s="654"/>
      <c r="AH122" s="466">
        <v>1</v>
      </c>
    </row>
    <row r="123" spans="2:34" ht="17.25" x14ac:dyDescent="0.25">
      <c r="B123" s="73" t="str">
        <f t="shared" si="28"/>
        <v>►</v>
      </c>
      <c r="C123" s="427" t="str">
        <f t="shared" si="30"/>
        <v>Famille à coller.N.Nom de votre recette.Recette mère ►.F.Famille</v>
      </c>
      <c r="D123" s="428">
        <f t="shared" si="30"/>
        <v>0</v>
      </c>
      <c r="E123" s="428">
        <f t="shared" si="30"/>
        <v>0</v>
      </c>
      <c r="F123" s="79"/>
      <c r="G123" s="80"/>
      <c r="H123" s="75" t="str">
        <f t="shared" si="26"/>
        <v/>
      </c>
      <c r="I123" s="67"/>
      <c r="J123" s="562"/>
      <c r="K123" s="68">
        <v>1</v>
      </c>
      <c r="L123" s="69"/>
      <c r="M123" s="3"/>
      <c r="N123" s="2760">
        <f>IF(W139=0, 0, ROUND((W123/W139)*O106*1000, 0))</f>
        <v>0</v>
      </c>
      <c r="O123" s="2726">
        <f>IFERROR((F123/W139)*O106, 0)</f>
        <v>0</v>
      </c>
      <c r="P123" s="2727">
        <f>IF(X139=0, 0, X123/X139*Q106*1000)</f>
        <v>0</v>
      </c>
      <c r="Q123" s="2728">
        <f t="shared" si="29"/>
        <v>0</v>
      </c>
      <c r="R123" s="2729">
        <f t="shared" si="27"/>
        <v>0</v>
      </c>
      <c r="T123" s="2805" t="s">
        <v>64</v>
      </c>
      <c r="U123" s="539">
        <f t="shared" si="24"/>
        <v>2.835E-2</v>
      </c>
      <c r="V123" s="2806">
        <v>28.35</v>
      </c>
      <c r="W123" s="2761">
        <f>IF(ISTEXT(F123), 0, IFERROR(INDEX(U97:U139, MATCH(J123, T97:T139, 0)) * I123 * IF(ISBLANK(F123), 1, F123), 0))</f>
        <v>0</v>
      </c>
      <c r="X123" s="2762">
        <f>IF(ISNUMBER(K123), W123*K123*N101, 0)</f>
        <v>0</v>
      </c>
      <c r="Y123" s="3"/>
      <c r="Z123" s="73" t="str">
        <f t="shared" si="21"/>
        <v>►</v>
      </c>
      <c r="AA123" s="3"/>
      <c r="AB123" s="654"/>
      <c r="AC123" s="654"/>
      <c r="AD123" s="654"/>
      <c r="AE123" s="654"/>
      <c r="AF123" s="654"/>
      <c r="AH123" s="466">
        <v>1</v>
      </c>
    </row>
    <row r="124" spans="2:34" ht="17.25" x14ac:dyDescent="0.25">
      <c r="B124" s="73" t="str">
        <f t="shared" si="28"/>
        <v>►</v>
      </c>
      <c r="C124" s="427" t="str">
        <f t="shared" si="30"/>
        <v>Famille à coller.N.Nom de votre recette.Recette mère ►.F.Famille</v>
      </c>
      <c r="D124" s="428">
        <f t="shared" si="30"/>
        <v>0</v>
      </c>
      <c r="E124" s="428">
        <f t="shared" si="30"/>
        <v>0</v>
      </c>
      <c r="F124" s="79"/>
      <c r="G124" s="80"/>
      <c r="H124" s="75" t="str">
        <f t="shared" si="26"/>
        <v/>
      </c>
      <c r="I124" s="67"/>
      <c r="J124" s="562"/>
      <c r="K124" s="68">
        <v>1</v>
      </c>
      <c r="L124" s="69"/>
      <c r="M124" s="3"/>
      <c r="N124" s="2760">
        <f>IF(W139=0, 0, ROUND((W124/W139)*O106*1000, 0))</f>
        <v>0</v>
      </c>
      <c r="O124" s="2726">
        <f>IFERROR((F124/W139)*O106, 0)</f>
        <v>0</v>
      </c>
      <c r="P124" s="2727">
        <f>IF(X139=0, 0, X124/X139*Q106*1000)</f>
        <v>0</v>
      </c>
      <c r="Q124" s="2728">
        <f t="shared" si="29"/>
        <v>0</v>
      </c>
      <c r="R124" s="2732">
        <f t="shared" si="27"/>
        <v>0</v>
      </c>
      <c r="T124" s="2805" t="s">
        <v>296</v>
      </c>
      <c r="U124" s="534">
        <f t="shared" si="24"/>
        <v>0.22500000000000001</v>
      </c>
      <c r="V124" s="2721">
        <v>225</v>
      </c>
      <c r="W124" s="2761">
        <f>IF(ISTEXT(F124), 0, IFERROR(INDEX(U97:U139, MATCH(J124, T97:T139, 0)) * I124 * IF(ISBLANK(F124), 1, F124), 0))</f>
        <v>0</v>
      </c>
      <c r="X124" s="2762">
        <f>IF(ISNUMBER(K124), W124*K124*N101, 0)</f>
        <v>0</v>
      </c>
      <c r="Y124" s="3"/>
      <c r="Z124" s="73" t="str">
        <f t="shared" si="21"/>
        <v>►</v>
      </c>
      <c r="AA124" s="3"/>
      <c r="AB124" s="654"/>
      <c r="AC124" s="654"/>
      <c r="AD124" s="654"/>
      <c r="AE124" s="654"/>
      <c r="AF124" s="654"/>
      <c r="AH124" s="466">
        <v>1</v>
      </c>
    </row>
    <row r="125" spans="2:34" ht="17.25" x14ac:dyDescent="0.25">
      <c r="B125" s="73" t="str">
        <f t="shared" si="28"/>
        <v>►</v>
      </c>
      <c r="C125" s="427" t="str">
        <f t="shared" si="30"/>
        <v>Famille à coller.N.Nom de votre recette.Recette mère ►.F.Famille</v>
      </c>
      <c r="D125" s="428">
        <f t="shared" si="30"/>
        <v>10</v>
      </c>
      <c r="E125" s="428" t="str">
        <f t="shared" si="30"/>
        <v>couverts</v>
      </c>
      <c r="F125" s="79"/>
      <c r="G125" s="80"/>
      <c r="H125" s="75" t="str">
        <f t="shared" si="26"/>
        <v/>
      </c>
      <c r="I125" s="67"/>
      <c r="J125" s="562"/>
      <c r="K125" s="68">
        <v>1</v>
      </c>
      <c r="L125" s="69"/>
      <c r="M125" s="3"/>
      <c r="N125" s="2760">
        <f>IF(W139=0, 0, ROUND((W125/W139)*O106*1000, 0))</f>
        <v>0</v>
      </c>
      <c r="O125" s="2726">
        <f>IFERROR((F125/W139)*O106, 0)</f>
        <v>0</v>
      </c>
      <c r="P125" s="2727">
        <f>IF(X139=0, 0, X125/X139*Q106*1000)</f>
        <v>0</v>
      </c>
      <c r="Q125" s="2728">
        <f t="shared" si="29"/>
        <v>0</v>
      </c>
      <c r="R125" s="2729">
        <f t="shared" si="27"/>
        <v>0</v>
      </c>
      <c r="T125" s="2805" t="s">
        <v>321</v>
      </c>
      <c r="U125" s="534">
        <f t="shared" si="24"/>
        <v>0.11799999999999999</v>
      </c>
      <c r="V125" s="2721">
        <v>118</v>
      </c>
      <c r="W125" s="2761">
        <f>IF(ISTEXT(F125), 0, IFERROR(INDEX(U97:U139, MATCH(J125, T97:T139, 0)) * I125 * IF(ISBLANK(F125), 1, F125), 0))</f>
        <v>0</v>
      </c>
      <c r="X125" s="2762">
        <f>IF(ISNUMBER(K125), W125*K125*N101, 0)</f>
        <v>0</v>
      </c>
      <c r="Y125" s="3"/>
      <c r="Z125" s="73" t="str">
        <f t="shared" si="21"/>
        <v>►</v>
      </c>
      <c r="AA125" s="3"/>
      <c r="AB125" s="654"/>
      <c r="AC125" s="654"/>
      <c r="AD125" s="654"/>
      <c r="AE125" s="654"/>
      <c r="AF125" s="654"/>
      <c r="AH125" s="466">
        <v>1</v>
      </c>
    </row>
    <row r="126" spans="2:34" ht="17.25" x14ac:dyDescent="0.25">
      <c r="B126" s="73" t="str">
        <f t="shared" si="28"/>
        <v>►</v>
      </c>
      <c r="C126" s="427" t="str">
        <f t="shared" si="30"/>
        <v>Famille à coller.N.Nom de votre recette.Recette mère ►.F.Famille</v>
      </c>
      <c r="D126" s="428">
        <f t="shared" si="30"/>
        <v>10</v>
      </c>
      <c r="E126" s="428" t="str">
        <f t="shared" si="30"/>
        <v>couverts</v>
      </c>
      <c r="F126" s="79"/>
      <c r="G126" s="80"/>
      <c r="H126" s="75" t="str">
        <f t="shared" si="26"/>
        <v/>
      </c>
      <c r="I126" s="67"/>
      <c r="J126" s="562"/>
      <c r="K126" s="68">
        <v>1</v>
      </c>
      <c r="L126" s="69"/>
      <c r="M126" s="3"/>
      <c r="N126" s="2760">
        <f>IF(W139=0, 0, ROUND((W126/W139)*O106*1000, 0))</f>
        <v>0</v>
      </c>
      <c r="O126" s="2726">
        <f>IFERROR((F126/W139)*O106, 0)</f>
        <v>0</v>
      </c>
      <c r="P126" s="2727">
        <f>IF(X139=0, 0, X126/X139*Q106*1000)</f>
        <v>0</v>
      </c>
      <c r="Q126" s="2728">
        <f t="shared" si="29"/>
        <v>0</v>
      </c>
      <c r="R126" s="78">
        <f t="shared" si="27"/>
        <v>0</v>
      </c>
      <c r="T126" s="2805" t="s">
        <v>320</v>
      </c>
      <c r="U126" s="534">
        <f t="shared" si="24"/>
        <v>5.8999999999999997E-2</v>
      </c>
      <c r="V126" s="2721">
        <v>59</v>
      </c>
      <c r="W126" s="2761">
        <f>IF(ISTEXT(F126), 0, IFERROR(INDEX(U97:U139, MATCH(J126, T97:T139, 0)) * I126 * IF(ISBLANK(F126), 1, F126), 0))</f>
        <v>0</v>
      </c>
      <c r="X126" s="2762">
        <f>IF(ISNUMBER(K126), W126*K126*N101, 0)</f>
        <v>0</v>
      </c>
      <c r="Y126" s="3"/>
      <c r="Z126" s="73" t="str">
        <f t="shared" si="21"/>
        <v>►</v>
      </c>
      <c r="AA126" s="3"/>
      <c r="AB126" s="654"/>
      <c r="AC126" s="654"/>
      <c r="AD126" s="654"/>
      <c r="AE126" s="654"/>
      <c r="AF126" s="654"/>
      <c r="AH126" s="466">
        <v>1</v>
      </c>
    </row>
    <row r="127" spans="2:34" ht="17.25" x14ac:dyDescent="0.25">
      <c r="B127" s="73" t="str">
        <f t="shared" si="28"/>
        <v>►</v>
      </c>
      <c r="C127" s="427" t="str">
        <f t="shared" si="30"/>
        <v>Famille à coller.N.Nom de votre recette.Recette mère ►.F.Famille</v>
      </c>
      <c r="D127" s="428">
        <f t="shared" si="30"/>
        <v>10</v>
      </c>
      <c r="E127" s="428" t="str">
        <f t="shared" si="30"/>
        <v>couverts</v>
      </c>
      <c r="F127" s="79"/>
      <c r="G127" s="80"/>
      <c r="H127" s="75" t="str">
        <f t="shared" si="26"/>
        <v/>
      </c>
      <c r="I127" s="67"/>
      <c r="J127" s="562"/>
      <c r="K127" s="68">
        <v>1</v>
      </c>
      <c r="L127" s="69"/>
      <c r="M127" s="3"/>
      <c r="N127" s="2760">
        <f>IF(W139=0, 0, ROUND((W127/W139)*O106*1000, 0))</f>
        <v>0</v>
      </c>
      <c r="O127" s="2726">
        <f>IFERROR((F127/W139)*O106, 0)</f>
        <v>0</v>
      </c>
      <c r="P127" s="2727">
        <f>IF(X139=0, 0, X127/X139*Q106*1000)</f>
        <v>0</v>
      </c>
      <c r="Q127" s="2728">
        <f t="shared" si="29"/>
        <v>0</v>
      </c>
      <c r="R127" s="2729">
        <f t="shared" si="27"/>
        <v>0</v>
      </c>
      <c r="T127" s="2805" t="s">
        <v>319</v>
      </c>
      <c r="U127" s="534">
        <f t="shared" si="24"/>
        <v>2.9000000000000001E-2</v>
      </c>
      <c r="V127" s="2721">
        <v>29</v>
      </c>
      <c r="W127" s="2761">
        <f>IF(ISTEXT(F127), 0, IFERROR(INDEX(U97:U139, MATCH(J127, T97:T139, 0)) * I127 * IF(ISBLANK(F127), 1, F127), 0))</f>
        <v>0</v>
      </c>
      <c r="X127" s="2762">
        <f>IF(ISNUMBER(K127), W127*K127*N101, 0)</f>
        <v>0</v>
      </c>
      <c r="Y127" s="3"/>
      <c r="Z127" s="73" t="str">
        <f t="shared" si="21"/>
        <v>►</v>
      </c>
      <c r="AA127" s="3"/>
      <c r="AB127" s="654"/>
      <c r="AC127" s="654"/>
      <c r="AD127" s="654"/>
      <c r="AE127" s="654"/>
      <c r="AF127" s="654"/>
      <c r="AH127" s="466">
        <v>1</v>
      </c>
    </row>
    <row r="128" spans="2:34" ht="17.25" x14ac:dyDescent="0.25">
      <c r="B128" s="73" t="str">
        <f t="shared" si="28"/>
        <v>►</v>
      </c>
      <c r="C128" s="427" t="str">
        <f t="shared" si="30"/>
        <v>Famille à coller.N.Nom de votre recette.Recette mère ►.F.Famille</v>
      </c>
      <c r="D128" s="428">
        <f t="shared" si="30"/>
        <v>10</v>
      </c>
      <c r="E128" s="428" t="str">
        <f t="shared" si="30"/>
        <v>couverts</v>
      </c>
      <c r="F128" s="79"/>
      <c r="G128" s="80"/>
      <c r="H128" s="75" t="str">
        <f t="shared" si="26"/>
        <v/>
      </c>
      <c r="I128" s="67"/>
      <c r="J128" s="562"/>
      <c r="K128" s="68">
        <v>1</v>
      </c>
      <c r="L128" s="69"/>
      <c r="M128" s="3"/>
      <c r="N128" s="2760">
        <f>IF(W139=0, 0, ROUND((W128/W139)*O106*1000, 0))</f>
        <v>0</v>
      </c>
      <c r="O128" s="2726">
        <f>IFERROR((F128/W139)*O106, 0)</f>
        <v>0</v>
      </c>
      <c r="P128" s="2727">
        <f>IF(X139=0, 0, X128/X139*Q106*1000)</f>
        <v>0</v>
      </c>
      <c r="Q128" s="2728">
        <f t="shared" si="29"/>
        <v>0</v>
      </c>
      <c r="R128" s="2730">
        <f t="shared" si="27"/>
        <v>0</v>
      </c>
      <c r="T128" s="2805" t="s">
        <v>322</v>
      </c>
      <c r="U128" s="532">
        <f t="shared" si="24"/>
        <v>0.13</v>
      </c>
      <c r="V128" s="2713">
        <v>130</v>
      </c>
      <c r="W128" s="2761">
        <f>IF(ISTEXT(F128), 0, IFERROR(INDEX(U97:U139, MATCH(J128, T97:T139, 0)) * I128 * IF(ISBLANK(F128), 1, F128), 0))</f>
        <v>0</v>
      </c>
      <c r="X128" s="2762">
        <f>IF(ISNUMBER(K128), W128*K128*N101, 0)</f>
        <v>0</v>
      </c>
      <c r="Y128" s="3"/>
      <c r="Z128" s="73" t="str">
        <f t="shared" si="21"/>
        <v>►</v>
      </c>
      <c r="AA128" s="3"/>
      <c r="AB128" s="654"/>
      <c r="AC128" s="654"/>
      <c r="AD128" s="654"/>
      <c r="AE128" s="654"/>
      <c r="AF128" s="654"/>
      <c r="AH128" s="466">
        <v>1</v>
      </c>
    </row>
    <row r="129" spans="1:34" ht="17.25" x14ac:dyDescent="0.25">
      <c r="B129" s="73" t="str">
        <f t="shared" si="28"/>
        <v>►</v>
      </c>
      <c r="C129" s="427" t="str">
        <f t="shared" ref="C129:E133" si="31">C120</f>
        <v>Famille à coller.N.Nom de votre recette.Recette mère ►.F.Famille</v>
      </c>
      <c r="D129" s="428">
        <f t="shared" si="31"/>
        <v>10</v>
      </c>
      <c r="E129" s="428" t="str">
        <f t="shared" si="31"/>
        <v>couverts</v>
      </c>
      <c r="F129" s="79"/>
      <c r="G129" s="80"/>
      <c r="H129" s="75" t="str">
        <f t="shared" si="26"/>
        <v/>
      </c>
      <c r="I129" s="67"/>
      <c r="J129" s="562"/>
      <c r="K129" s="68">
        <v>1</v>
      </c>
      <c r="L129" s="69"/>
      <c r="M129" s="3"/>
      <c r="N129" s="2760">
        <f>IF(W139=0, 0, ROUND((W129/W139)*O106*1000, 0))</f>
        <v>0</v>
      </c>
      <c r="O129" s="2726">
        <f>IFERROR((F129/W139)*O106, 0)</f>
        <v>0</v>
      </c>
      <c r="P129" s="2727">
        <f>IF(X139=0, 0, X129/X139*Q106*1000)</f>
        <v>0</v>
      </c>
      <c r="Q129" s="2728">
        <f t="shared" si="29"/>
        <v>0</v>
      </c>
      <c r="R129" s="2729">
        <f t="shared" si="27"/>
        <v>0</v>
      </c>
      <c r="T129" s="2805" t="s">
        <v>323</v>
      </c>
      <c r="U129" s="532">
        <f t="shared" si="24"/>
        <v>0.13</v>
      </c>
      <c r="V129" s="2713">
        <v>130</v>
      </c>
      <c r="W129" s="2761">
        <f>IF(ISTEXT(F129), 0, IFERROR(INDEX(U97:U139, MATCH(J129, T97:T139, 0)) * I129 * IF(ISBLANK(F129), 1, F129), 0))</f>
        <v>0</v>
      </c>
      <c r="X129" s="2762">
        <f>IF(ISNUMBER(K129), W129*K129*N101, 0)</f>
        <v>0</v>
      </c>
      <c r="Y129" s="3"/>
      <c r="Z129" s="73" t="str">
        <f t="shared" si="21"/>
        <v>►</v>
      </c>
      <c r="AA129" s="3"/>
      <c r="AB129" s="654"/>
      <c r="AC129" s="654"/>
      <c r="AD129" s="654"/>
      <c r="AE129" s="654"/>
      <c r="AF129" s="654"/>
      <c r="AH129" s="466">
        <v>1</v>
      </c>
    </row>
    <row r="130" spans="1:34" ht="17.25" x14ac:dyDescent="0.25">
      <c r="B130" s="73" t="str">
        <f t="shared" si="28"/>
        <v>►</v>
      </c>
      <c r="C130" s="427" t="str">
        <f t="shared" si="31"/>
        <v>Famille à coller.N.Nom de votre recette.Recette mère ►.F.Famille</v>
      </c>
      <c r="D130" s="428">
        <f t="shared" si="31"/>
        <v>10</v>
      </c>
      <c r="E130" s="428" t="str">
        <f t="shared" si="31"/>
        <v>couverts</v>
      </c>
      <c r="F130" s="79"/>
      <c r="G130" s="80"/>
      <c r="H130" s="75" t="str">
        <f t="shared" si="26"/>
        <v/>
      </c>
      <c r="I130" s="67"/>
      <c r="J130" s="562"/>
      <c r="K130" s="68">
        <v>1</v>
      </c>
      <c r="L130" s="69"/>
      <c r="M130" s="3"/>
      <c r="N130" s="2760">
        <f>IF(W139=0, 0, ROUND((W130/W139)*O106*1000, 0))</f>
        <v>0</v>
      </c>
      <c r="O130" s="2726">
        <f>IFERROR((F130/W139)*O106, 0)</f>
        <v>0</v>
      </c>
      <c r="P130" s="2727">
        <f>IF(X139=0, 0, X130/X139*Q106*1000)</f>
        <v>0</v>
      </c>
      <c r="Q130" s="2728">
        <f t="shared" si="29"/>
        <v>0</v>
      </c>
      <c r="R130" s="2732">
        <f t="shared" si="27"/>
        <v>0</v>
      </c>
      <c r="T130" s="2805" t="s">
        <v>324</v>
      </c>
      <c r="U130" s="532">
        <f t="shared" si="24"/>
        <v>0.2</v>
      </c>
      <c r="V130" s="2713">
        <v>200</v>
      </c>
      <c r="W130" s="2761">
        <f>IF(ISTEXT(F130), 0, IFERROR(INDEX(U97:U139, MATCH(J130, T97:T139, 0)) * I130 * IF(ISBLANK(F130), 1, F130), 0))</f>
        <v>0</v>
      </c>
      <c r="X130" s="2762">
        <f>IF(ISNUMBER(K130), W130*K130*N101, 0)</f>
        <v>0</v>
      </c>
      <c r="Y130" s="3"/>
      <c r="Z130" s="73" t="str">
        <f t="shared" si="21"/>
        <v>►</v>
      </c>
      <c r="AA130" s="3"/>
      <c r="AB130" s="654"/>
      <c r="AC130" s="654"/>
      <c r="AD130" s="654"/>
      <c r="AE130" s="654"/>
      <c r="AF130" s="654"/>
      <c r="AH130" s="466">
        <v>1</v>
      </c>
    </row>
    <row r="131" spans="1:34" ht="17.25" x14ac:dyDescent="0.25">
      <c r="B131" s="73" t="str">
        <f t="shared" si="28"/>
        <v>►</v>
      </c>
      <c r="C131" s="427" t="str">
        <f t="shared" si="31"/>
        <v>Famille à coller.N.Nom de votre recette.Recette mère ►.F.Famille</v>
      </c>
      <c r="D131" s="428">
        <f t="shared" si="31"/>
        <v>0</v>
      </c>
      <c r="E131" s="428">
        <f t="shared" si="31"/>
        <v>0</v>
      </c>
      <c r="F131" s="79"/>
      <c r="G131" s="80"/>
      <c r="H131" s="75" t="str">
        <f t="shared" si="26"/>
        <v/>
      </c>
      <c r="I131" s="67"/>
      <c r="J131" s="562"/>
      <c r="K131" s="68">
        <v>1</v>
      </c>
      <c r="L131" s="69"/>
      <c r="M131" s="3"/>
      <c r="N131" s="2760">
        <f>IF(W139=0, 0, ROUND((W131/W139)*O106*1000, 0))</f>
        <v>0</v>
      </c>
      <c r="O131" s="2726">
        <f>IFERROR((F131/W139)*O106, 0)</f>
        <v>0</v>
      </c>
      <c r="P131" s="2727">
        <f>IF(X139=0, 0, X131/X139*Q106*1000)</f>
        <v>0</v>
      </c>
      <c r="Q131" s="2728">
        <f t="shared" si="29"/>
        <v>0</v>
      </c>
      <c r="R131" s="2729">
        <f t="shared" si="27"/>
        <v>0</v>
      </c>
      <c r="T131" s="2807" t="s">
        <v>325</v>
      </c>
      <c r="U131" s="534">
        <f t="shared" si="24"/>
        <v>1E-3</v>
      </c>
      <c r="V131" s="2721">
        <v>1</v>
      </c>
      <c r="W131" s="2761">
        <f>IF(ISTEXT(F131), 0, IFERROR(INDEX(U97:U139, MATCH(J131, T97:T139, 0)) * I131 * IF(ISBLANK(F131), 1, F131), 0))</f>
        <v>0</v>
      </c>
      <c r="X131" s="2762">
        <f>IF(ISNUMBER(K131), W131*K131*N101, 0)</f>
        <v>0</v>
      </c>
      <c r="Y131" s="3"/>
      <c r="Z131" s="73" t="str">
        <f t="shared" si="21"/>
        <v>►</v>
      </c>
      <c r="AA131" s="3"/>
      <c r="AB131" s="654"/>
      <c r="AC131" s="654"/>
      <c r="AD131" s="654"/>
      <c r="AE131" s="654"/>
      <c r="AF131" s="654"/>
      <c r="AH131" s="466">
        <v>1</v>
      </c>
    </row>
    <row r="132" spans="1:34" ht="17.25" x14ac:dyDescent="0.25">
      <c r="B132" s="73" t="str">
        <f t="shared" si="28"/>
        <v>►</v>
      </c>
      <c r="C132" s="427" t="str">
        <f t="shared" si="31"/>
        <v>Famille à coller.N.Nom de votre recette.Recette mère ►.F.Famille</v>
      </c>
      <c r="D132" s="428">
        <f t="shared" si="31"/>
        <v>0</v>
      </c>
      <c r="E132" s="428">
        <f t="shared" si="31"/>
        <v>0</v>
      </c>
      <c r="F132" s="79"/>
      <c r="G132" s="80"/>
      <c r="H132" s="75" t="str">
        <f t="shared" si="26"/>
        <v/>
      </c>
      <c r="I132" s="67"/>
      <c r="J132" s="562"/>
      <c r="K132" s="68">
        <v>1</v>
      </c>
      <c r="L132" s="69"/>
      <c r="M132" s="3"/>
      <c r="N132" s="2760">
        <f>IF(W139=0, 0, ROUND((W132/W139)*O106*1000, 0))</f>
        <v>0</v>
      </c>
      <c r="O132" s="2726">
        <f>IFERROR((F132/W139)*O106, 0)</f>
        <v>0</v>
      </c>
      <c r="P132" s="2727">
        <f>IF(X139=0, 0, X132/X139*Q106*1000)</f>
        <v>0</v>
      </c>
      <c r="Q132" s="2728">
        <f t="shared" si="29"/>
        <v>0</v>
      </c>
      <c r="R132" s="78">
        <f t="shared" si="27"/>
        <v>0</v>
      </c>
      <c r="T132" s="2807" t="s">
        <v>326</v>
      </c>
      <c r="U132" s="534">
        <f t="shared" si="24"/>
        <v>2.5000000000000001E-3</v>
      </c>
      <c r="V132" s="2731">
        <v>2.5</v>
      </c>
      <c r="W132" s="2761">
        <f>IF(ISTEXT(F132), 0, IFERROR(INDEX(U97:U139, MATCH(J132, T97:T139, 0)) * I132 * IF(ISBLANK(F132), 1, F132), 0))</f>
        <v>0</v>
      </c>
      <c r="X132" s="2762">
        <f>IF(ISNUMBER(K132), W132*K132*N101, 0)</f>
        <v>0</v>
      </c>
      <c r="Y132" s="3"/>
      <c r="Z132" s="73" t="str">
        <f t="shared" si="21"/>
        <v>►</v>
      </c>
      <c r="AA132" s="3"/>
      <c r="AB132" s="654"/>
      <c r="AC132" s="654"/>
      <c r="AD132" s="654"/>
      <c r="AE132" s="654"/>
      <c r="AF132" s="654"/>
      <c r="AH132" s="466">
        <v>1</v>
      </c>
    </row>
    <row r="133" spans="1:34" ht="17.25" x14ac:dyDescent="0.25">
      <c r="B133" s="73" t="str">
        <f t="shared" si="28"/>
        <v>►</v>
      </c>
      <c r="C133" s="427" t="str">
        <f t="shared" si="31"/>
        <v>Famille à coller.N.Nom de votre recette.Recette mère ►.F.Famille</v>
      </c>
      <c r="D133" s="428">
        <f t="shared" si="31"/>
        <v>0</v>
      </c>
      <c r="E133" s="428">
        <f t="shared" si="31"/>
        <v>0</v>
      </c>
      <c r="F133" s="79"/>
      <c r="G133" s="80"/>
      <c r="H133" s="75" t="str">
        <f t="shared" si="26"/>
        <v/>
      </c>
      <c r="I133" s="67"/>
      <c r="J133" s="562"/>
      <c r="K133" s="68">
        <v>1</v>
      </c>
      <c r="L133" s="69"/>
      <c r="M133" s="3"/>
      <c r="N133" s="2760">
        <f>IF(W139=0, 0, ROUND((W133/W139)*O106*1000, 0))</f>
        <v>0</v>
      </c>
      <c r="O133" s="2726">
        <f>IFERROR((F133/W139)*O106, 0)</f>
        <v>0</v>
      </c>
      <c r="P133" s="2727">
        <f>IF(X139=0, 0, X133/X139*Q106*1000)</f>
        <v>0</v>
      </c>
      <c r="Q133" s="2728">
        <f t="shared" si="29"/>
        <v>0</v>
      </c>
      <c r="R133" s="2729">
        <f t="shared" si="27"/>
        <v>0</v>
      </c>
      <c r="T133" s="2807" t="s">
        <v>328</v>
      </c>
      <c r="U133" s="534">
        <f t="shared" si="24"/>
        <v>5.9000000000000007E-3</v>
      </c>
      <c r="V133" s="2731">
        <v>5.9</v>
      </c>
      <c r="W133" s="2761">
        <f>IF(ISTEXT(F133), 0, IFERROR(INDEX(U97:U139, MATCH(J133, T97:T139, 0)) * I133 * IF(ISBLANK(F133), 1, F133), 0))</f>
        <v>0</v>
      </c>
      <c r="X133" s="2762">
        <f>IF(ISNUMBER(K133), W133*K133*N101, 0)</f>
        <v>0</v>
      </c>
      <c r="Y133" s="3"/>
      <c r="Z133" s="73" t="str">
        <f t="shared" si="21"/>
        <v>►</v>
      </c>
      <c r="AA133" s="3"/>
      <c r="AB133" s="654"/>
      <c r="AC133" s="654"/>
      <c r="AD133" s="654"/>
      <c r="AE133" s="654"/>
      <c r="AF133" s="654"/>
      <c r="AH133" s="466">
        <v>1</v>
      </c>
    </row>
    <row r="134" spans="1:34" ht="17.25" x14ac:dyDescent="0.25">
      <c r="B134" s="73" t="str">
        <f t="shared" si="28"/>
        <v>►</v>
      </c>
      <c r="C134" s="427" t="str">
        <f>C103</f>
        <v>Famille à coller.N.Nom de votre recette.Recette mère ►.F.Famille</v>
      </c>
      <c r="D134" s="428">
        <f>D103</f>
        <v>10</v>
      </c>
      <c r="E134" s="428" t="str">
        <f>E103</f>
        <v>couverts</v>
      </c>
      <c r="F134" s="79"/>
      <c r="G134" s="80"/>
      <c r="H134" s="75" t="str">
        <f t="shared" si="26"/>
        <v/>
      </c>
      <c r="I134" s="67"/>
      <c r="J134" s="562"/>
      <c r="K134" s="68">
        <v>1</v>
      </c>
      <c r="L134" s="69"/>
      <c r="M134" s="3"/>
      <c r="N134" s="2760">
        <f>IF(W139=0, 0, ROUND((W134/W139)*O106*1000, 0))</f>
        <v>0</v>
      </c>
      <c r="O134" s="2726">
        <f>IFERROR((F134/W139)*O106, 0)</f>
        <v>0</v>
      </c>
      <c r="P134" s="2727">
        <f>IF(X139=0, 0, X134/X139*Q106*1000)</f>
        <v>0</v>
      </c>
      <c r="Q134" s="2728">
        <f t="shared" si="29"/>
        <v>0</v>
      </c>
      <c r="R134" s="78">
        <f t="shared" si="27"/>
        <v>0</v>
      </c>
      <c r="T134" s="2807" t="s">
        <v>329</v>
      </c>
      <c r="U134" s="534">
        <f t="shared" si="24"/>
        <v>0.04</v>
      </c>
      <c r="V134" s="2721">
        <v>40</v>
      </c>
      <c r="W134" s="2761">
        <f>IF(ISTEXT(F134), 0, IFERROR(INDEX(U97:U139, MATCH(J134, T97:T139, 0)) * I134 * IF(ISBLANK(F134), 1, F134), 0))</f>
        <v>0</v>
      </c>
      <c r="X134" s="2762">
        <f>IF(ISNUMBER(K134), W134*K134*N101, 0)</f>
        <v>0</v>
      </c>
      <c r="Y134" s="3"/>
      <c r="Z134" s="73" t="str">
        <f t="shared" si="21"/>
        <v>►</v>
      </c>
      <c r="AA134" s="3"/>
      <c r="AB134" s="654"/>
      <c r="AC134" s="654"/>
      <c r="AD134" s="654"/>
      <c r="AE134" s="654"/>
      <c r="AF134" s="654"/>
      <c r="AH134" s="466">
        <v>1</v>
      </c>
    </row>
    <row r="135" spans="1:34" ht="17.25" x14ac:dyDescent="0.25">
      <c r="B135" s="73" t="str">
        <f t="shared" si="28"/>
        <v>►</v>
      </c>
      <c r="C135" s="427" t="str">
        <f>C103</f>
        <v>Famille à coller.N.Nom de votre recette.Recette mère ►.F.Famille</v>
      </c>
      <c r="D135" s="428">
        <f>D103</f>
        <v>10</v>
      </c>
      <c r="E135" s="428" t="str">
        <f>E103</f>
        <v>couverts</v>
      </c>
      <c r="F135" s="79"/>
      <c r="G135" s="80"/>
      <c r="H135" s="75" t="str">
        <f t="shared" si="26"/>
        <v/>
      </c>
      <c r="I135" s="67"/>
      <c r="J135" s="562"/>
      <c r="K135" s="68">
        <v>1</v>
      </c>
      <c r="L135" s="69"/>
      <c r="M135" s="3"/>
      <c r="N135" s="2760">
        <f>IF(W139=0, 0, ROUND((W135/W139)*O106*1000, 0))</f>
        <v>0</v>
      </c>
      <c r="O135" s="2726">
        <f>IFERROR((F135/W139)*O106, 0)</f>
        <v>0</v>
      </c>
      <c r="P135" s="2727">
        <f>IF(X139=0, 0, X135/X139*Q106*1000)</f>
        <v>0</v>
      </c>
      <c r="Q135" s="2728">
        <f t="shared" si="29"/>
        <v>0</v>
      </c>
      <c r="R135" s="2729">
        <f t="shared" si="27"/>
        <v>0</v>
      </c>
      <c r="T135" s="2807" t="s">
        <v>330</v>
      </c>
      <c r="U135" s="534">
        <f t="shared" si="24"/>
        <v>4.4999999999999998E-2</v>
      </c>
      <c r="V135" s="2721">
        <v>45</v>
      </c>
      <c r="W135" s="2761">
        <f>IF(ISTEXT(F135), 0, IFERROR(INDEX(U97:U139, MATCH(J135, T97:T139, 0)) * I135 * IF(ISBLANK(F135), 1, F135), 0))</f>
        <v>0</v>
      </c>
      <c r="X135" s="2762">
        <f>IF(ISNUMBER(K135), W135*K135*N101, 0)</f>
        <v>0</v>
      </c>
      <c r="Y135" s="3"/>
      <c r="Z135" s="73" t="str">
        <f t="shared" si="21"/>
        <v>►</v>
      </c>
      <c r="AA135" s="3"/>
      <c r="AB135" s="654"/>
      <c r="AC135" s="654"/>
      <c r="AD135" s="654"/>
      <c r="AE135" s="654"/>
      <c r="AF135" s="654"/>
      <c r="AH135" s="466">
        <v>1</v>
      </c>
    </row>
    <row r="136" spans="1:34" ht="17.25" x14ac:dyDescent="0.25">
      <c r="B136" s="73" t="str">
        <f t="shared" si="28"/>
        <v>►</v>
      </c>
      <c r="C136" s="427" t="str">
        <f>C103</f>
        <v>Famille à coller.N.Nom de votre recette.Recette mère ►.F.Famille</v>
      </c>
      <c r="D136" s="428">
        <f>D103</f>
        <v>10</v>
      </c>
      <c r="E136" s="428" t="str">
        <f>E103</f>
        <v>couverts</v>
      </c>
      <c r="F136" s="79"/>
      <c r="G136" s="80"/>
      <c r="H136" s="75" t="str">
        <f t="shared" si="26"/>
        <v/>
      </c>
      <c r="I136" s="67"/>
      <c r="J136" s="562"/>
      <c r="K136" s="68">
        <v>1</v>
      </c>
      <c r="L136" s="69"/>
      <c r="M136" s="3" t="s">
        <v>4</v>
      </c>
      <c r="N136" s="2760">
        <f>IF(W139=0, 0, ROUND((W136/W139)*O106*1000, 0))</f>
        <v>0</v>
      </c>
      <c r="O136" s="2726">
        <f>IFERROR((F136/W139)*O106, 0)</f>
        <v>0</v>
      </c>
      <c r="P136" s="2727">
        <f>IF(X139=0, 0, X136/X139*Q106*1000)</f>
        <v>0</v>
      </c>
      <c r="Q136" s="2728">
        <f t="shared" si="29"/>
        <v>0</v>
      </c>
      <c r="R136" s="78">
        <f t="shared" si="27"/>
        <v>0</v>
      </c>
      <c r="T136" s="2807" t="s">
        <v>331</v>
      </c>
      <c r="U136" s="534">
        <f t="shared" si="24"/>
        <v>0.15</v>
      </c>
      <c r="V136" s="2721">
        <v>150</v>
      </c>
      <c r="W136" s="2761">
        <f>IF(ISTEXT(F136), 0, IFERROR(INDEX(U97:U139, MATCH(J136, T97:T139, 0)) * I136 * IF(ISBLANK(F136), 1, F136), 0))</f>
        <v>0</v>
      </c>
      <c r="X136" s="2762">
        <f>IF(ISNUMBER(K136), W136*K136*N101, 0)</f>
        <v>0</v>
      </c>
      <c r="Y136" s="3" t="s">
        <v>4</v>
      </c>
      <c r="Z136" s="73" t="str">
        <f t="shared" si="21"/>
        <v>►</v>
      </c>
      <c r="AA136" s="3"/>
      <c r="AB136" s="654"/>
      <c r="AC136" s="654"/>
      <c r="AD136" s="654"/>
      <c r="AE136" s="654"/>
      <c r="AF136" s="654"/>
      <c r="AH136" s="466">
        <v>1</v>
      </c>
    </row>
    <row r="137" spans="1:34" ht="17.25" x14ac:dyDescent="0.25">
      <c r="B137" s="73" t="str">
        <f t="shared" si="28"/>
        <v>►</v>
      </c>
      <c r="C137" s="427" t="str">
        <f>C103</f>
        <v>Famille à coller.N.Nom de votre recette.Recette mère ►.F.Famille</v>
      </c>
      <c r="D137" s="428">
        <f>D103</f>
        <v>10</v>
      </c>
      <c r="E137" s="428" t="str">
        <f>E103</f>
        <v>couverts</v>
      </c>
      <c r="F137" s="79"/>
      <c r="G137" s="80"/>
      <c r="H137" s="75" t="str">
        <f t="shared" si="26"/>
        <v/>
      </c>
      <c r="I137" s="67"/>
      <c r="J137" s="562"/>
      <c r="K137" s="68">
        <v>1</v>
      </c>
      <c r="L137" s="69"/>
      <c r="M137" s="3"/>
      <c r="N137" s="2760">
        <f>IF(W139=0, 0, ROUND((W137/W139)*O106*1000, 0))</f>
        <v>0</v>
      </c>
      <c r="O137" s="2726">
        <f>IFERROR((F137/W139)*O106, 0)</f>
        <v>0</v>
      </c>
      <c r="P137" s="2727">
        <f>IF(X139=0, 0, X137/X139*Q106*1000)</f>
        <v>0</v>
      </c>
      <c r="Q137" s="2728">
        <f t="shared" si="29"/>
        <v>0</v>
      </c>
      <c r="R137" s="2729">
        <f t="shared" si="27"/>
        <v>0</v>
      </c>
      <c r="T137" s="2807" t="s">
        <v>332</v>
      </c>
      <c r="U137" s="534">
        <f t="shared" si="24"/>
        <v>0.25</v>
      </c>
      <c r="V137" s="2721">
        <v>250</v>
      </c>
      <c r="W137" s="2761">
        <f>IF(ISTEXT(F137), 0, IFERROR(INDEX(U97:U139, MATCH(J137, T97:T139, 0)) * I137 * IF(ISBLANK(F137), 1, F137), 0))</f>
        <v>0</v>
      </c>
      <c r="X137" s="2762">
        <f>IF(ISNUMBER(K137), W137*K137*N101, 0)</f>
        <v>0</v>
      </c>
      <c r="Y137" s="3"/>
      <c r="Z137" s="73" t="str">
        <f t="shared" si="21"/>
        <v>►</v>
      </c>
      <c r="AA137" s="3"/>
      <c r="AB137" s="654"/>
      <c r="AC137" s="654"/>
      <c r="AD137" s="654"/>
      <c r="AE137" s="654"/>
      <c r="AF137" s="654"/>
      <c r="AH137" s="466">
        <v>1</v>
      </c>
    </row>
    <row r="138" spans="1:34" ht="17.25" x14ac:dyDescent="0.25">
      <c r="B138" s="73" t="str">
        <f t="shared" si="28"/>
        <v>►</v>
      </c>
      <c r="C138" s="427" t="str">
        <f>C103</f>
        <v>Famille à coller.N.Nom de votre recette.Recette mère ►.F.Famille</v>
      </c>
      <c r="D138" s="428">
        <f>D103</f>
        <v>10</v>
      </c>
      <c r="E138" s="428" t="str">
        <f>E103</f>
        <v>couverts</v>
      </c>
      <c r="F138" s="79"/>
      <c r="G138" s="80"/>
      <c r="H138" s="75" t="str">
        <f t="shared" si="26"/>
        <v/>
      </c>
      <c r="I138" s="67"/>
      <c r="J138" s="562"/>
      <c r="K138" s="68">
        <v>1</v>
      </c>
      <c r="L138" s="69"/>
      <c r="M138" s="3"/>
      <c r="N138" s="2760">
        <f>IF(W139=0, 0, ROUND((W138/W139)*O106*1000, 0))</f>
        <v>0</v>
      </c>
      <c r="O138" s="2726">
        <f>IFERROR((F138/W139)*O106, 0)</f>
        <v>0</v>
      </c>
      <c r="P138" s="2727">
        <f>IF(X139=0, 0, X138/X139*Q106*1000)</f>
        <v>0</v>
      </c>
      <c r="Q138" s="2728">
        <f t="shared" si="29"/>
        <v>0</v>
      </c>
      <c r="R138" s="78">
        <f t="shared" si="27"/>
        <v>0</v>
      </c>
      <c r="T138" s="2807" t="s">
        <v>333</v>
      </c>
      <c r="U138" s="534">
        <f t="shared" si="24"/>
        <v>0.23699999999999999</v>
      </c>
      <c r="V138" s="2721">
        <v>237</v>
      </c>
      <c r="W138" s="2761">
        <f>IF(ISTEXT(F138), 0, IFERROR(INDEX(U97:U139, MATCH(J138, T97:T139, 0)) * I138 * IF(ISBLANK(F138), 1, F138), 0))</f>
        <v>0</v>
      </c>
      <c r="X138" s="2762">
        <f>IF(ISNUMBER(K138), W138*K138*N101, 0)</f>
        <v>0</v>
      </c>
      <c r="Y138" s="3"/>
      <c r="Z138" s="73" t="str">
        <f t="shared" ref="Z138:Z179" si="32">B138</f>
        <v>►</v>
      </c>
      <c r="AA138" s="3"/>
      <c r="AB138" s="654"/>
      <c r="AC138" s="654"/>
      <c r="AD138" s="654"/>
      <c r="AE138" s="654"/>
      <c r="AF138" s="654"/>
      <c r="AH138" s="466">
        <v>1</v>
      </c>
    </row>
    <row r="139" spans="1:34" s="464" customFormat="1" ht="15.75" x14ac:dyDescent="0.25">
      <c r="A139"/>
      <c r="B139" s="25" t="s">
        <v>7</v>
      </c>
      <c r="C139" s="2435" t="str">
        <f>C103</f>
        <v>Famille à coller.N.Nom de votre recette.Recette mère ►.F.Famille</v>
      </c>
      <c r="D139" s="2436">
        <f>D103</f>
        <v>10</v>
      </c>
      <c r="E139" s="2437" t="str">
        <f>E103</f>
        <v>couverts</v>
      </c>
      <c r="F139" s="2438" t="s">
        <v>62</v>
      </c>
      <c r="G139" s="2439"/>
      <c r="H139" s="2440"/>
      <c r="I139" s="2440"/>
      <c r="J139" s="2440"/>
      <c r="K139" s="2440"/>
      <c r="L139" s="2441"/>
      <c r="M139" s="3"/>
      <c r="N139" s="303">
        <f>SUM(N107:N138)</f>
        <v>1000</v>
      </c>
      <c r="O139" s="2733"/>
      <c r="P139" s="303">
        <f>SUM(P107:P138)</f>
        <v>1000</v>
      </c>
      <c r="Q139" s="2733"/>
      <c r="R139" s="2734"/>
      <c r="T139" s="2808" t="s">
        <v>334</v>
      </c>
      <c r="U139" s="2737">
        <f t="shared" si="24"/>
        <v>0.47299999999999998</v>
      </c>
      <c r="V139" s="2809">
        <v>473</v>
      </c>
      <c r="W139" s="2767">
        <f>SUM(W107:W138)</f>
        <v>1.4999999999999998</v>
      </c>
      <c r="X139" s="2768">
        <f>SUM(X107:X138)</f>
        <v>1.0666666666666669</v>
      </c>
      <c r="Y139" s="3"/>
      <c r="Z139" s="25" t="str">
        <f t="shared" si="32"/>
        <v>A</v>
      </c>
      <c r="AA139" s="3"/>
      <c r="AB139" s="654"/>
      <c r="AC139" s="654"/>
      <c r="AD139" s="654"/>
      <c r="AE139" s="654"/>
      <c r="AF139" s="654"/>
      <c r="AG139"/>
      <c r="AH139" s="466">
        <v>1</v>
      </c>
    </row>
    <row r="140" spans="1:34" s="464" customFormat="1" ht="15.75" x14ac:dyDescent="0.25">
      <c r="A140" s="506">
        <f>ROW()</f>
        <v>140</v>
      </c>
      <c r="B140" s="2442" t="s">
        <v>7</v>
      </c>
      <c r="C140" s="2443" t="str">
        <f>C103</f>
        <v>Famille à coller.N.Nom de votre recette.Recette mère ►.F.Famille</v>
      </c>
      <c r="D140" s="2443">
        <f>D103</f>
        <v>10</v>
      </c>
      <c r="E140" s="2443" t="str">
        <f>E103</f>
        <v>couverts</v>
      </c>
      <c r="F140" s="441" t="s">
        <v>27</v>
      </c>
      <c r="G140" s="2444">
        <v>29</v>
      </c>
      <c r="H140" s="2445" t="s">
        <v>67</v>
      </c>
      <c r="I140" s="2446"/>
      <c r="J140" s="2446"/>
      <c r="K140" s="2446"/>
      <c r="L140" s="2447"/>
      <c r="M140" s="3"/>
      <c r="N140" s="2769"/>
      <c r="O140" s="2446"/>
      <c r="P140" s="2446"/>
      <c r="Q140" s="2446"/>
      <c r="R140" s="2446"/>
      <c r="S140" s="2446"/>
      <c r="T140" s="2446"/>
      <c r="U140" s="2446"/>
      <c r="V140" s="2446"/>
      <c r="W140" s="2446"/>
      <c r="X140" s="2495"/>
      <c r="Y140" s="2044"/>
      <c r="Z140" s="2442" t="str">
        <f t="shared" si="32"/>
        <v>A</v>
      </c>
      <c r="AA140" s="3"/>
      <c r="AB140" s="654"/>
      <c r="AC140" s="654"/>
      <c r="AD140" s="654"/>
      <c r="AE140" s="654"/>
      <c r="AF140" s="654"/>
      <c r="AG140"/>
      <c r="AH140" s="466">
        <v>1</v>
      </c>
    </row>
    <row r="141" spans="1:34" s="464" customFormat="1" ht="15.75" x14ac:dyDescent="0.25">
      <c r="A141"/>
      <c r="B141" s="104" t="s">
        <v>7</v>
      </c>
      <c r="C141" s="523" t="str">
        <f>C140</f>
        <v>Famille à coller.N.Nom de votre recette.Recette mère ►.F.Famille</v>
      </c>
      <c r="D141" s="523">
        <f>D140</f>
        <v>10</v>
      </c>
      <c r="E141" s="2738" t="str">
        <f>E140</f>
        <v>couverts</v>
      </c>
      <c r="F141" s="264" t="s">
        <v>68</v>
      </c>
      <c r="G141" s="122"/>
      <c r="H141" s="122"/>
      <c r="I141" s="122"/>
      <c r="J141" s="122"/>
      <c r="K141" s="122"/>
      <c r="L141" s="112"/>
      <c r="M141" s="3"/>
      <c r="N141" s="2810" t="s">
        <v>297</v>
      </c>
      <c r="O141" s="2739"/>
      <c r="P141" s="110"/>
      <c r="Q141" s="110"/>
      <c r="R141" s="110"/>
      <c r="S141" s="110"/>
      <c r="T141" s="110"/>
      <c r="U141" s="2811"/>
      <c r="V141" s="2811"/>
      <c r="W141" s="2811"/>
      <c r="X141" s="2812"/>
      <c r="Y141" s="2044"/>
      <c r="Z141" s="104" t="str">
        <f t="shared" si="32"/>
        <v>A</v>
      </c>
      <c r="AA141" s="3"/>
      <c r="AB141" s="654"/>
      <c r="AC141" s="654"/>
      <c r="AD141" s="654"/>
      <c r="AE141" s="654"/>
      <c r="AF141" s="654"/>
      <c r="AG141"/>
      <c r="AH141" s="466">
        <v>1</v>
      </c>
    </row>
    <row r="142" spans="1:34" s="464" customFormat="1" ht="15.75" customHeight="1" x14ac:dyDescent="0.25">
      <c r="A142"/>
      <c r="B142" s="73" t="str">
        <f t="shared" ref="B142:B170" si="33">IF(OR(F142&lt;&gt;"",G142&lt;&gt; "",H142&lt;&gt;"",I142&lt;&gt;""),"A", "►")</f>
        <v>A</v>
      </c>
      <c r="C142" s="451" t="str">
        <f>C140</f>
        <v>Famille à coller.N.Nom de votre recette.Recette mère ►.F.Famille</v>
      </c>
      <c r="D142" s="451">
        <f>D140</f>
        <v>10</v>
      </c>
      <c r="E142" s="2740" t="str">
        <f>E140</f>
        <v>couverts</v>
      </c>
      <c r="F142" s="205" t="s">
        <v>2312</v>
      </c>
      <c r="G142" s="85"/>
      <c r="H142" s="85"/>
      <c r="I142" s="85"/>
      <c r="J142" s="85"/>
      <c r="K142" s="85"/>
      <c r="L142" s="112"/>
      <c r="M142" s="3"/>
      <c r="N142" s="2810"/>
      <c r="O142" s="110"/>
      <c r="P142" s="110"/>
      <c r="Q142" s="110"/>
      <c r="R142" s="110"/>
      <c r="S142" s="110"/>
      <c r="T142" s="110"/>
      <c r="U142" s="2771"/>
      <c r="V142" s="2771"/>
      <c r="W142" s="2771"/>
      <c r="X142" s="2772"/>
      <c r="Y142" s="2044"/>
      <c r="Z142" s="73" t="str">
        <f t="shared" si="32"/>
        <v>A</v>
      </c>
      <c r="AA142" s="3"/>
      <c r="AB142" s="654"/>
      <c r="AC142" s="654"/>
      <c r="AD142" s="654"/>
      <c r="AE142" s="654"/>
      <c r="AF142" s="654"/>
      <c r="AG142"/>
      <c r="AH142" s="466">
        <v>1</v>
      </c>
    </row>
    <row r="143" spans="1:34" s="464" customFormat="1" ht="18.75" customHeight="1" x14ac:dyDescent="0.25">
      <c r="A143"/>
      <c r="B143" s="73" t="str">
        <f t="shared" si="33"/>
        <v>A</v>
      </c>
      <c r="C143" s="451" t="str">
        <f>C140</f>
        <v>Famille à coller.N.Nom de votre recette.Recette mère ►.F.Famille</v>
      </c>
      <c r="D143" s="451">
        <f>D140</f>
        <v>10</v>
      </c>
      <c r="E143" s="2740" t="str">
        <f>E140</f>
        <v>couverts</v>
      </c>
      <c r="F143" s="205" t="s">
        <v>2313</v>
      </c>
      <c r="G143" s="114"/>
      <c r="H143" s="114"/>
      <c r="I143" s="114"/>
      <c r="J143" s="114"/>
      <c r="K143" s="114"/>
      <c r="L143" s="112"/>
      <c r="M143" s="3"/>
      <c r="N143" s="2810"/>
      <c r="O143" s="110"/>
      <c r="P143" s="110"/>
      <c r="Q143" s="110"/>
      <c r="R143" s="110"/>
      <c r="S143" s="110"/>
      <c r="T143" s="110"/>
      <c r="U143" s="2771"/>
      <c r="V143" s="2771"/>
      <c r="W143" s="2771"/>
      <c r="X143" s="2772"/>
      <c r="Y143" s="2044"/>
      <c r="Z143" s="73" t="str">
        <f t="shared" si="32"/>
        <v>A</v>
      </c>
      <c r="AA143" s="3"/>
      <c r="AB143" s="654"/>
      <c r="AC143" s="654"/>
      <c r="AD143" s="654"/>
      <c r="AE143" s="654"/>
      <c r="AF143" s="654"/>
      <c r="AG143"/>
      <c r="AH143" s="466">
        <v>1</v>
      </c>
    </row>
    <row r="144" spans="1:34" s="464" customFormat="1" ht="18.75" customHeight="1" x14ac:dyDescent="0.25">
      <c r="A144"/>
      <c r="B144" s="73" t="str">
        <f t="shared" si="33"/>
        <v>A</v>
      </c>
      <c r="C144" s="451" t="str">
        <f>C140</f>
        <v>Famille à coller.N.Nom de votre recette.Recette mère ►.F.Famille</v>
      </c>
      <c r="D144" s="451">
        <f>D140</f>
        <v>10</v>
      </c>
      <c r="E144" s="2740" t="str">
        <f>E140</f>
        <v>couverts</v>
      </c>
      <c r="F144" s="205" t="s">
        <v>2314</v>
      </c>
      <c r="G144" s="114"/>
      <c r="H144" s="114"/>
      <c r="I144" s="114"/>
      <c r="J144" s="114"/>
      <c r="K144" s="114"/>
      <c r="L144" s="112"/>
      <c r="M144" s="3"/>
      <c r="N144" s="2810"/>
      <c r="O144" s="110"/>
      <c r="P144" s="110"/>
      <c r="Q144" s="110"/>
      <c r="R144" s="110"/>
      <c r="S144" s="110"/>
      <c r="T144" s="110"/>
      <c r="U144" s="2771"/>
      <c r="V144" s="2771"/>
      <c r="W144" s="2771"/>
      <c r="X144" s="2772"/>
      <c r="Y144" s="2044"/>
      <c r="Z144" s="73" t="str">
        <f t="shared" si="32"/>
        <v>A</v>
      </c>
      <c r="AA144" s="3"/>
      <c r="AB144" s="654"/>
      <c r="AC144" s="654"/>
      <c r="AD144" s="654"/>
      <c r="AE144" s="654"/>
      <c r="AF144" s="654"/>
      <c r="AG144"/>
      <c r="AH144" s="466">
        <v>1</v>
      </c>
    </row>
    <row r="145" spans="1:34" s="464" customFormat="1" ht="18.75" customHeight="1" x14ac:dyDescent="0.25">
      <c r="A145"/>
      <c r="B145" s="73" t="str">
        <f t="shared" si="33"/>
        <v>A</v>
      </c>
      <c r="C145" s="451" t="str">
        <f>C140</f>
        <v>Famille à coller.N.Nom de votre recette.Recette mère ►.F.Famille</v>
      </c>
      <c r="D145" s="451">
        <f>D140</f>
        <v>10</v>
      </c>
      <c r="E145" s="2740" t="str">
        <f>E140</f>
        <v>couverts</v>
      </c>
      <c r="F145" s="205" t="s">
        <v>2315</v>
      </c>
      <c r="G145" s="114"/>
      <c r="H145" s="114"/>
      <c r="I145" s="114"/>
      <c r="J145" s="114"/>
      <c r="K145" s="114"/>
      <c r="L145" s="112"/>
      <c r="M145" s="3"/>
      <c r="N145" s="2810"/>
      <c r="O145" s="110"/>
      <c r="P145" s="110"/>
      <c r="Q145" s="110"/>
      <c r="R145" s="110"/>
      <c r="S145" s="110"/>
      <c r="T145" s="110"/>
      <c r="U145" s="2771"/>
      <c r="V145" s="2771"/>
      <c r="W145" s="2771"/>
      <c r="X145" s="2772"/>
      <c r="Y145" s="2044"/>
      <c r="Z145" s="73" t="str">
        <f t="shared" si="32"/>
        <v>A</v>
      </c>
      <c r="AA145" s="3"/>
      <c r="AB145" s="654"/>
      <c r="AC145" s="654"/>
      <c r="AD145" s="654"/>
      <c r="AE145" s="654"/>
      <c r="AF145" s="654"/>
      <c r="AG145"/>
      <c r="AH145" s="466">
        <v>1</v>
      </c>
    </row>
    <row r="146" spans="1:34" s="464" customFormat="1" ht="18.75" customHeight="1" x14ac:dyDescent="0.25">
      <c r="A146"/>
      <c r="B146" s="73" t="str">
        <f t="shared" si="33"/>
        <v>A</v>
      </c>
      <c r="C146" s="451" t="str">
        <f>C140</f>
        <v>Famille à coller.N.Nom de votre recette.Recette mère ►.F.Famille</v>
      </c>
      <c r="D146" s="451">
        <f>D140</f>
        <v>10</v>
      </c>
      <c r="E146" s="2740" t="str">
        <f>E140</f>
        <v>couverts</v>
      </c>
      <c r="F146" s="205" t="s">
        <v>2316</v>
      </c>
      <c r="G146" s="114"/>
      <c r="H146" s="114"/>
      <c r="I146" s="114"/>
      <c r="J146" s="114"/>
      <c r="K146" s="114"/>
      <c r="L146" s="112"/>
      <c r="M146" s="3"/>
      <c r="N146" s="2810"/>
      <c r="O146" s="110"/>
      <c r="P146" s="110"/>
      <c r="Q146" s="110"/>
      <c r="R146" s="110"/>
      <c r="S146" s="110"/>
      <c r="T146" s="110"/>
      <c r="U146" s="2771"/>
      <c r="V146" s="2771"/>
      <c r="W146" s="2771"/>
      <c r="X146" s="2772"/>
      <c r="Y146" s="2044"/>
      <c r="Z146" s="73" t="str">
        <f t="shared" si="32"/>
        <v>A</v>
      </c>
      <c r="AA146" s="3"/>
      <c r="AB146" s="654"/>
      <c r="AC146" s="654"/>
      <c r="AD146" s="654"/>
      <c r="AE146" s="654"/>
      <c r="AF146" s="654"/>
      <c r="AG146" t="s">
        <v>4</v>
      </c>
      <c r="AH146" s="466">
        <v>1</v>
      </c>
    </row>
    <row r="147" spans="1:34" s="464" customFormat="1" ht="21" customHeight="1" x14ac:dyDescent="0.25">
      <c r="A147"/>
      <c r="B147" s="73" t="str">
        <f t="shared" si="33"/>
        <v>A</v>
      </c>
      <c r="C147" s="451" t="str">
        <f>C140</f>
        <v>Famille à coller.N.Nom de votre recette.Recette mère ►.F.Famille</v>
      </c>
      <c r="D147" s="451">
        <f>D140</f>
        <v>10</v>
      </c>
      <c r="E147" s="2740" t="str">
        <f>E140</f>
        <v>couverts</v>
      </c>
      <c r="F147" s="205" t="s">
        <v>2317</v>
      </c>
      <c r="G147" s="114"/>
      <c r="H147" s="114"/>
      <c r="I147" s="114"/>
      <c r="J147" s="114"/>
      <c r="K147" s="114"/>
      <c r="L147" s="112"/>
      <c r="M147" s="3"/>
      <c r="N147" s="2810"/>
      <c r="O147" s="110"/>
      <c r="P147" s="110"/>
      <c r="Q147" s="110"/>
      <c r="R147" s="110"/>
      <c r="S147" s="110"/>
      <c r="T147" s="110"/>
      <c r="U147" s="2771"/>
      <c r="V147" s="2771"/>
      <c r="W147" s="2771"/>
      <c r="X147" s="2772"/>
      <c r="Y147" s="2044"/>
      <c r="Z147" s="73" t="str">
        <f t="shared" si="32"/>
        <v>A</v>
      </c>
      <c r="AA147" s="3"/>
      <c r="AB147" s="654"/>
      <c r="AC147" s="654"/>
      <c r="AD147" s="654"/>
      <c r="AE147" s="654"/>
      <c r="AF147" s="654"/>
      <c r="AG147"/>
      <c r="AH147" s="466">
        <v>1</v>
      </c>
    </row>
    <row r="148" spans="1:34" s="464" customFormat="1" ht="15.75" x14ac:dyDescent="0.25">
      <c r="A148"/>
      <c r="B148" s="73" t="str">
        <f t="shared" si="33"/>
        <v>A</v>
      </c>
      <c r="C148" s="451" t="str">
        <f>C140</f>
        <v>Famille à coller.N.Nom de votre recette.Recette mère ►.F.Famille</v>
      </c>
      <c r="D148" s="451">
        <f>D140</f>
        <v>10</v>
      </c>
      <c r="E148" s="2740" t="str">
        <f>E140</f>
        <v>couverts</v>
      </c>
      <c r="F148" s="205" t="s">
        <v>2318</v>
      </c>
      <c r="G148" s="114"/>
      <c r="H148" s="114"/>
      <c r="I148" s="114"/>
      <c r="J148" s="114"/>
      <c r="K148" s="114"/>
      <c r="L148" s="112"/>
      <c r="M148" s="3"/>
      <c r="N148" s="2810" t="s">
        <v>295</v>
      </c>
      <c r="O148" s="110"/>
      <c r="P148" s="110"/>
      <c r="Q148" s="110"/>
      <c r="R148" s="110"/>
      <c r="S148" s="110"/>
      <c r="T148" s="110"/>
      <c r="U148" s="2771"/>
      <c r="V148" s="2771"/>
      <c r="W148" s="2771"/>
      <c r="X148" s="2772"/>
      <c r="Y148" s="2044"/>
      <c r="Z148" s="73" t="str">
        <f t="shared" si="32"/>
        <v>A</v>
      </c>
      <c r="AA148" s="3"/>
      <c r="AB148" s="654"/>
      <c r="AC148" s="654"/>
      <c r="AD148" s="654"/>
      <c r="AE148" s="654"/>
      <c r="AF148" s="654"/>
      <c r="AG148"/>
      <c r="AH148" s="466">
        <v>1</v>
      </c>
    </row>
    <row r="149" spans="1:34" s="464" customFormat="1" ht="15.75" customHeight="1" x14ac:dyDescent="0.25">
      <c r="A149"/>
      <c r="B149" s="73" t="str">
        <f t="shared" si="33"/>
        <v>►</v>
      </c>
      <c r="C149" s="451" t="str">
        <f>C140</f>
        <v>Famille à coller.N.Nom de votre recette.Recette mère ►.F.Famille</v>
      </c>
      <c r="D149" s="451">
        <f>D140</f>
        <v>10</v>
      </c>
      <c r="E149" s="2740" t="str">
        <f>E140</f>
        <v>couverts</v>
      </c>
      <c r="F149" s="205"/>
      <c r="G149" s="114"/>
      <c r="H149" s="114"/>
      <c r="I149" s="114"/>
      <c r="J149" s="114"/>
      <c r="K149" s="114"/>
      <c r="L149" s="112"/>
      <c r="M149" s="3"/>
      <c r="N149" s="2810"/>
      <c r="O149" s="110"/>
      <c r="P149" s="110"/>
      <c r="Q149" s="110"/>
      <c r="R149" s="110"/>
      <c r="S149" s="110"/>
      <c r="T149" s="110"/>
      <c r="U149" s="2771"/>
      <c r="V149" s="2771"/>
      <c r="W149" s="2771"/>
      <c r="X149" s="2772"/>
      <c r="Y149" s="2044"/>
      <c r="Z149" s="73" t="str">
        <f t="shared" si="32"/>
        <v>►</v>
      </c>
      <c r="AA149" s="3"/>
      <c r="AB149" s="654"/>
      <c r="AC149" s="654"/>
      <c r="AD149" s="654"/>
      <c r="AE149" s="654"/>
      <c r="AF149" s="654"/>
      <c r="AG149"/>
      <c r="AH149" s="466">
        <v>1</v>
      </c>
    </row>
    <row r="150" spans="1:34" s="464" customFormat="1" ht="15.75" x14ac:dyDescent="0.25">
      <c r="A150"/>
      <c r="B150" s="73" t="str">
        <f t="shared" si="33"/>
        <v>A</v>
      </c>
      <c r="C150" s="451" t="str">
        <f>C140</f>
        <v>Famille à coller.N.Nom de votre recette.Recette mère ►.F.Famille</v>
      </c>
      <c r="D150" s="451">
        <f>D140</f>
        <v>10</v>
      </c>
      <c r="E150" s="2740" t="str">
        <f>E140</f>
        <v>couverts</v>
      </c>
      <c r="F150" s="205" t="s">
        <v>2319</v>
      </c>
      <c r="G150" s="114"/>
      <c r="H150" s="114"/>
      <c r="I150" s="114"/>
      <c r="J150" s="114"/>
      <c r="K150" s="114"/>
      <c r="L150" s="112"/>
      <c r="M150" s="3"/>
      <c r="N150" s="2810"/>
      <c r="O150" s="110"/>
      <c r="P150" s="110"/>
      <c r="Q150" s="110"/>
      <c r="R150" s="110"/>
      <c r="S150" s="110"/>
      <c r="T150" s="110"/>
      <c r="U150" s="2771"/>
      <c r="V150" s="2771"/>
      <c r="W150" s="2771"/>
      <c r="X150" s="2772"/>
      <c r="Y150" s="2044"/>
      <c r="Z150" s="73" t="str">
        <f t="shared" si="32"/>
        <v>A</v>
      </c>
      <c r="AA150" s="3"/>
      <c r="AB150" s="654"/>
      <c r="AC150" s="654"/>
      <c r="AD150" s="654"/>
      <c r="AE150" s="654"/>
      <c r="AF150" s="654"/>
      <c r="AG150"/>
      <c r="AH150" s="466">
        <v>1</v>
      </c>
    </row>
    <row r="151" spans="1:34" s="464" customFormat="1" ht="15.75" x14ac:dyDescent="0.25">
      <c r="A151"/>
      <c r="B151" s="73" t="str">
        <f t="shared" si="33"/>
        <v>A</v>
      </c>
      <c r="C151" s="451" t="str">
        <f>C140</f>
        <v>Famille à coller.N.Nom de votre recette.Recette mère ►.F.Famille</v>
      </c>
      <c r="D151" s="451">
        <f>D140</f>
        <v>10</v>
      </c>
      <c r="E151" s="2740" t="str">
        <f>E140</f>
        <v>couverts</v>
      </c>
      <c r="F151" s="205" t="s">
        <v>2320</v>
      </c>
      <c r="G151" s="114"/>
      <c r="H151" s="114"/>
      <c r="I151" s="114"/>
      <c r="J151" s="114"/>
      <c r="K151" s="114"/>
      <c r="L151" s="112"/>
      <c r="M151" s="3"/>
      <c r="N151" s="2810"/>
      <c r="O151" s="110"/>
      <c r="P151" s="110"/>
      <c r="Q151" s="110"/>
      <c r="R151" s="110"/>
      <c r="S151" s="110"/>
      <c r="T151" s="110"/>
      <c r="U151" s="2771"/>
      <c r="V151" s="2771"/>
      <c r="W151" s="2771"/>
      <c r="X151" s="2772"/>
      <c r="Y151" s="2044"/>
      <c r="Z151" s="73" t="str">
        <f t="shared" si="32"/>
        <v>A</v>
      </c>
      <c r="AA151" s="3"/>
      <c r="AB151" s="654"/>
      <c r="AC151" s="654"/>
      <c r="AD151" s="654"/>
      <c r="AE151" s="654"/>
      <c r="AF151" s="654"/>
      <c r="AG151"/>
      <c r="AH151" s="466">
        <v>1</v>
      </c>
    </row>
    <row r="152" spans="1:34" s="464" customFormat="1" ht="15.75" x14ac:dyDescent="0.25">
      <c r="A152"/>
      <c r="B152" s="73" t="str">
        <f t="shared" si="33"/>
        <v>►</v>
      </c>
      <c r="C152" s="451" t="str">
        <f>C140</f>
        <v>Famille à coller.N.Nom de votre recette.Recette mère ►.F.Famille</v>
      </c>
      <c r="D152" s="451">
        <f>D140</f>
        <v>10</v>
      </c>
      <c r="E152" s="2740" t="str">
        <f>E140</f>
        <v>couverts</v>
      </c>
      <c r="F152" s="205"/>
      <c r="G152" s="114"/>
      <c r="H152" s="114"/>
      <c r="I152" s="114"/>
      <c r="J152" s="114"/>
      <c r="K152" s="114"/>
      <c r="L152" s="112"/>
      <c r="M152" s="3"/>
      <c r="N152" s="2810"/>
      <c r="O152" s="110"/>
      <c r="P152" s="110"/>
      <c r="Q152" s="110"/>
      <c r="R152" s="110"/>
      <c r="S152" s="110"/>
      <c r="T152" s="110"/>
      <c r="U152" s="2774"/>
      <c r="V152" s="2774"/>
      <c r="W152" s="2774"/>
      <c r="X152" s="2775"/>
      <c r="Y152" s="2044"/>
      <c r="Z152" s="73" t="str">
        <f t="shared" si="32"/>
        <v>►</v>
      </c>
      <c r="AA152" s="3"/>
      <c r="AB152" s="654"/>
      <c r="AC152" s="654"/>
      <c r="AD152" s="654"/>
      <c r="AE152" s="654"/>
      <c r="AF152" s="654"/>
      <c r="AG152"/>
      <c r="AH152" s="466">
        <v>1</v>
      </c>
    </row>
    <row r="153" spans="1:34" s="464" customFormat="1" ht="15.75" x14ac:dyDescent="0.25">
      <c r="A153"/>
      <c r="B153" s="73" t="str">
        <f t="shared" si="33"/>
        <v>►</v>
      </c>
      <c r="C153" s="451" t="str">
        <f>C140</f>
        <v>Famille à coller.N.Nom de votre recette.Recette mère ►.F.Famille</v>
      </c>
      <c r="D153" s="451">
        <f>D140</f>
        <v>10</v>
      </c>
      <c r="E153" s="2740" t="str">
        <f>E140</f>
        <v>couverts</v>
      </c>
      <c r="F153" s="205"/>
      <c r="G153" s="114"/>
      <c r="H153" s="114"/>
      <c r="I153" s="114"/>
      <c r="J153" s="114"/>
      <c r="K153" s="114"/>
      <c r="L153" s="112"/>
      <c r="M153" s="3"/>
      <c r="N153" s="2776" t="s">
        <v>71</v>
      </c>
      <c r="O153" s="110"/>
      <c r="P153" s="110"/>
      <c r="Q153" s="110"/>
      <c r="R153" s="110"/>
      <c r="S153" s="110"/>
      <c r="T153" s="110"/>
      <c r="U153" s="2774"/>
      <c r="V153" s="2774"/>
      <c r="W153" s="2774"/>
      <c r="X153" s="2775"/>
      <c r="Y153" s="2044"/>
      <c r="Z153" s="73" t="str">
        <f t="shared" si="32"/>
        <v>►</v>
      </c>
      <c r="AA153" s="3"/>
      <c r="AB153" s="654"/>
      <c r="AC153" s="654"/>
      <c r="AD153" s="654"/>
      <c r="AE153" s="654"/>
      <c r="AF153" s="654"/>
      <c r="AG153"/>
      <c r="AH153" s="466">
        <v>1</v>
      </c>
    </row>
    <row r="154" spans="1:34" s="464" customFormat="1" ht="15.75" x14ac:dyDescent="0.25">
      <c r="A154"/>
      <c r="B154" s="73" t="str">
        <f t="shared" si="33"/>
        <v>►</v>
      </c>
      <c r="C154" s="451" t="str">
        <f>C140</f>
        <v>Famille à coller.N.Nom de votre recette.Recette mère ►.F.Famille</v>
      </c>
      <c r="D154" s="451">
        <f>D140</f>
        <v>10</v>
      </c>
      <c r="E154" s="2740" t="str">
        <f>E140</f>
        <v>couverts</v>
      </c>
      <c r="F154" s="205"/>
      <c r="G154" s="114"/>
      <c r="H154" s="114"/>
      <c r="I154" s="114"/>
      <c r="J154" s="114"/>
      <c r="K154" s="114"/>
      <c r="L154" s="112"/>
      <c r="M154" s="3"/>
      <c r="N154" s="2776"/>
      <c r="O154" s="110"/>
      <c r="P154" s="110"/>
      <c r="Q154" s="110"/>
      <c r="R154" s="110"/>
      <c r="S154" s="110"/>
      <c r="T154" s="110"/>
      <c r="U154" s="2774"/>
      <c r="V154" s="2774"/>
      <c r="W154" s="2774"/>
      <c r="X154" s="2775"/>
      <c r="Y154" s="2044"/>
      <c r="Z154" s="73" t="str">
        <f t="shared" si="32"/>
        <v>►</v>
      </c>
      <c r="AA154" s="3"/>
      <c r="AB154" s="654"/>
      <c r="AC154" s="654"/>
      <c r="AD154" s="654"/>
      <c r="AE154" s="654"/>
      <c r="AF154" s="654"/>
      <c r="AG154"/>
      <c r="AH154" s="466">
        <v>1</v>
      </c>
    </row>
    <row r="155" spans="1:34" s="464" customFormat="1" ht="15.75" x14ac:dyDescent="0.25">
      <c r="A155"/>
      <c r="B155" s="73" t="str">
        <f t="shared" si="33"/>
        <v>►</v>
      </c>
      <c r="C155" s="451" t="str">
        <f>C140</f>
        <v>Famille à coller.N.Nom de votre recette.Recette mère ►.F.Famille</v>
      </c>
      <c r="D155" s="451">
        <f>D140</f>
        <v>10</v>
      </c>
      <c r="E155" s="2740" t="str">
        <f>E140</f>
        <v>couverts</v>
      </c>
      <c r="F155" s="205"/>
      <c r="G155" s="114"/>
      <c r="H155" s="114"/>
      <c r="I155" s="114"/>
      <c r="J155" s="114"/>
      <c r="K155" s="114"/>
      <c r="L155" s="112"/>
      <c r="M155" s="3"/>
      <c r="N155" s="2776"/>
      <c r="O155" s="110"/>
      <c r="P155" s="110"/>
      <c r="Q155" s="110"/>
      <c r="R155" s="110"/>
      <c r="S155" s="110"/>
      <c r="T155" s="110"/>
      <c r="U155" s="2774"/>
      <c r="V155" s="2774"/>
      <c r="W155" s="2774"/>
      <c r="X155" s="2775"/>
      <c r="Y155" s="2044"/>
      <c r="Z155" s="73" t="str">
        <f t="shared" si="32"/>
        <v>►</v>
      </c>
      <c r="AA155" s="3"/>
      <c r="AB155" s="654"/>
      <c r="AC155" s="654"/>
      <c r="AD155" s="654"/>
      <c r="AE155" s="654"/>
      <c r="AF155" s="654"/>
      <c r="AG155"/>
      <c r="AH155" s="466">
        <v>1</v>
      </c>
    </row>
    <row r="156" spans="1:34" s="464" customFormat="1" ht="15.75" x14ac:dyDescent="0.25">
      <c r="A156"/>
      <c r="B156" s="73" t="str">
        <f t="shared" si="33"/>
        <v>►</v>
      </c>
      <c r="C156" s="451" t="str">
        <f>C140</f>
        <v>Famille à coller.N.Nom de votre recette.Recette mère ►.F.Famille</v>
      </c>
      <c r="D156" s="451">
        <f>D140</f>
        <v>10</v>
      </c>
      <c r="E156" s="2740" t="str">
        <f>E140</f>
        <v>couverts</v>
      </c>
      <c r="F156" s="205"/>
      <c r="G156" s="114"/>
      <c r="H156" s="114"/>
      <c r="I156" s="114"/>
      <c r="J156" s="114"/>
      <c r="K156" s="114"/>
      <c r="L156" s="112"/>
      <c r="M156" s="3"/>
      <c r="N156" s="2776"/>
      <c r="O156" s="110"/>
      <c r="P156" s="110"/>
      <c r="Q156" s="110"/>
      <c r="R156" s="110"/>
      <c r="S156" s="110"/>
      <c r="T156" s="110"/>
      <c r="U156" s="2774"/>
      <c r="V156" s="2774"/>
      <c r="W156" s="2774"/>
      <c r="X156" s="2775"/>
      <c r="Y156" s="2044"/>
      <c r="Z156" s="73" t="str">
        <f t="shared" si="32"/>
        <v>►</v>
      </c>
      <c r="AA156" s="3"/>
      <c r="AB156" s="654"/>
      <c r="AC156" s="654"/>
      <c r="AD156" s="654"/>
      <c r="AE156" s="654"/>
      <c r="AF156" s="654"/>
      <c r="AG156"/>
      <c r="AH156" s="466">
        <v>1</v>
      </c>
    </row>
    <row r="157" spans="1:34" s="464" customFormat="1" ht="15.75" x14ac:dyDescent="0.25">
      <c r="A157"/>
      <c r="B157" s="73" t="str">
        <f t="shared" si="33"/>
        <v>►</v>
      </c>
      <c r="C157" s="451" t="str">
        <f>C140</f>
        <v>Famille à coller.N.Nom de votre recette.Recette mère ►.F.Famille</v>
      </c>
      <c r="D157" s="451">
        <f>D140</f>
        <v>10</v>
      </c>
      <c r="E157" s="2740" t="str">
        <f>E140</f>
        <v>couverts</v>
      </c>
      <c r="F157" s="205"/>
      <c r="G157" s="114"/>
      <c r="H157" s="114"/>
      <c r="I157" s="114"/>
      <c r="J157" s="114"/>
      <c r="K157" s="114"/>
      <c r="L157" s="112"/>
      <c r="M157" s="3"/>
      <c r="N157" s="2776"/>
      <c r="O157" s="110"/>
      <c r="P157" s="110"/>
      <c r="Q157" s="110"/>
      <c r="R157" s="110"/>
      <c r="S157" s="110"/>
      <c r="T157" s="110"/>
      <c r="U157" s="2774"/>
      <c r="V157" s="2774"/>
      <c r="W157" s="2774"/>
      <c r="X157" s="2775"/>
      <c r="Y157" s="2044"/>
      <c r="Z157" s="73" t="str">
        <f t="shared" si="32"/>
        <v>►</v>
      </c>
      <c r="AA157" s="3"/>
      <c r="AB157" s="654"/>
      <c r="AC157" s="654"/>
      <c r="AD157" s="654"/>
      <c r="AE157" s="654"/>
      <c r="AF157" s="654"/>
      <c r="AG157"/>
      <c r="AH157" s="466">
        <v>1</v>
      </c>
    </row>
    <row r="158" spans="1:34" s="464" customFormat="1" ht="15.75" x14ac:dyDescent="0.25">
      <c r="A158"/>
      <c r="B158" s="73" t="str">
        <f t="shared" si="33"/>
        <v>►</v>
      </c>
      <c r="C158" s="451" t="str">
        <f>C140</f>
        <v>Famille à coller.N.Nom de votre recette.Recette mère ►.F.Famille</v>
      </c>
      <c r="D158" s="451">
        <f>D140</f>
        <v>10</v>
      </c>
      <c r="E158" s="2740" t="str">
        <f>E140</f>
        <v>couverts</v>
      </c>
      <c r="F158" s="205"/>
      <c r="G158" s="114"/>
      <c r="H158" s="114"/>
      <c r="I158" s="114"/>
      <c r="J158" s="114"/>
      <c r="K158" s="114"/>
      <c r="L158" s="112"/>
      <c r="M158" s="3"/>
      <c r="N158" s="2776"/>
      <c r="O158" s="110"/>
      <c r="P158" s="110"/>
      <c r="Q158" s="110"/>
      <c r="R158" s="110"/>
      <c r="S158" s="110"/>
      <c r="T158" s="110"/>
      <c r="U158" s="2774"/>
      <c r="V158" s="2774"/>
      <c r="W158" s="2774"/>
      <c r="X158" s="2775"/>
      <c r="Y158" s="2044"/>
      <c r="Z158" s="73" t="str">
        <f t="shared" si="32"/>
        <v>►</v>
      </c>
      <c r="AA158" s="3"/>
      <c r="AB158" s="654"/>
      <c r="AC158" s="654"/>
      <c r="AD158" s="654"/>
      <c r="AE158" s="654"/>
      <c r="AF158" s="654"/>
      <c r="AG158"/>
      <c r="AH158" s="466">
        <v>1</v>
      </c>
    </row>
    <row r="159" spans="1:34" s="464" customFormat="1" ht="15.75" x14ac:dyDescent="0.25">
      <c r="A159"/>
      <c r="B159" s="73" t="str">
        <f t="shared" si="33"/>
        <v>►</v>
      </c>
      <c r="C159" s="451" t="str">
        <f>C140</f>
        <v>Famille à coller.N.Nom de votre recette.Recette mère ►.F.Famille</v>
      </c>
      <c r="D159" s="451">
        <f>D140</f>
        <v>10</v>
      </c>
      <c r="E159" s="2740" t="str">
        <f>E140</f>
        <v>couverts</v>
      </c>
      <c r="F159" s="205"/>
      <c r="G159" s="114"/>
      <c r="H159" s="114"/>
      <c r="I159" s="114"/>
      <c r="J159" s="114"/>
      <c r="K159" s="114"/>
      <c r="L159" s="112"/>
      <c r="M159" s="3"/>
      <c r="N159" s="2776"/>
      <c r="O159" s="110"/>
      <c r="P159" s="110"/>
      <c r="Q159" s="110"/>
      <c r="R159" s="110"/>
      <c r="S159" s="110"/>
      <c r="T159" s="110"/>
      <c r="U159" s="2774"/>
      <c r="V159" s="2774"/>
      <c r="W159" s="2774"/>
      <c r="X159" s="2775"/>
      <c r="Y159" s="2044"/>
      <c r="Z159" s="73" t="str">
        <f t="shared" si="32"/>
        <v>►</v>
      </c>
      <c r="AA159" s="3"/>
      <c r="AB159" s="654"/>
      <c r="AC159" s="654"/>
      <c r="AD159" s="654"/>
      <c r="AE159" s="654"/>
      <c r="AF159" s="654"/>
      <c r="AG159"/>
      <c r="AH159" s="466">
        <v>1</v>
      </c>
    </row>
    <row r="160" spans="1:34" s="464" customFormat="1" ht="15.75" x14ac:dyDescent="0.25">
      <c r="A160"/>
      <c r="B160" s="73" t="str">
        <f t="shared" si="33"/>
        <v>►</v>
      </c>
      <c r="C160" s="451" t="str">
        <f>C140</f>
        <v>Famille à coller.N.Nom de votre recette.Recette mère ►.F.Famille</v>
      </c>
      <c r="D160" s="451">
        <f>D140</f>
        <v>10</v>
      </c>
      <c r="E160" s="2740" t="str">
        <f>E140</f>
        <v>couverts</v>
      </c>
      <c r="F160" s="205"/>
      <c r="G160" s="114"/>
      <c r="H160" s="114"/>
      <c r="I160" s="114"/>
      <c r="J160" s="114"/>
      <c r="K160" s="114"/>
      <c r="L160" s="112"/>
      <c r="M160" s="3"/>
      <c r="N160" s="2776"/>
      <c r="O160" s="110"/>
      <c r="P160" s="110"/>
      <c r="Q160" s="110"/>
      <c r="R160" s="110"/>
      <c r="S160" s="110"/>
      <c r="T160" s="110"/>
      <c r="U160" s="2774"/>
      <c r="V160" s="2774"/>
      <c r="W160" s="2774"/>
      <c r="X160" s="2775"/>
      <c r="Y160" s="2044"/>
      <c r="Z160" s="73" t="str">
        <f t="shared" si="32"/>
        <v>►</v>
      </c>
      <c r="AA160" s="3"/>
      <c r="AB160" s="654"/>
      <c r="AC160" s="654"/>
      <c r="AD160" s="654"/>
      <c r="AE160" s="654"/>
      <c r="AF160" s="654"/>
      <c r="AG160"/>
      <c r="AH160" s="466">
        <v>1</v>
      </c>
    </row>
    <row r="161" spans="1:34" s="464" customFormat="1" ht="15.75" x14ac:dyDescent="0.25">
      <c r="A161"/>
      <c r="B161" s="73" t="str">
        <f t="shared" si="33"/>
        <v>►</v>
      </c>
      <c r="C161" s="451" t="str">
        <f>C140</f>
        <v>Famille à coller.N.Nom de votre recette.Recette mère ►.F.Famille</v>
      </c>
      <c r="D161" s="451">
        <f>D140</f>
        <v>10</v>
      </c>
      <c r="E161" s="2740" t="str">
        <f>E140</f>
        <v>couverts</v>
      </c>
      <c r="F161" s="205"/>
      <c r="G161" s="114"/>
      <c r="H161" s="114"/>
      <c r="I161" s="114"/>
      <c r="J161" s="114"/>
      <c r="K161" s="114"/>
      <c r="L161" s="112"/>
      <c r="M161" s="3"/>
      <c r="N161" s="2796" t="s">
        <v>72</v>
      </c>
      <c r="O161" s="110"/>
      <c r="P161" s="110"/>
      <c r="Q161" s="110"/>
      <c r="R161" s="110"/>
      <c r="S161" s="110"/>
      <c r="T161" s="110"/>
      <c r="U161" s="2800"/>
      <c r="V161" s="2800"/>
      <c r="W161" s="2800"/>
      <c r="X161" s="2801"/>
      <c r="Y161" s="2044"/>
      <c r="Z161" s="73" t="str">
        <f t="shared" si="32"/>
        <v>►</v>
      </c>
      <c r="AA161" s="3"/>
      <c r="AB161" s="654"/>
      <c r="AC161" s="654"/>
      <c r="AD161" s="654"/>
      <c r="AE161" s="654"/>
      <c r="AF161" s="654"/>
      <c r="AG161"/>
      <c r="AH161" s="466">
        <v>1</v>
      </c>
    </row>
    <row r="162" spans="1:34" s="464" customFormat="1" ht="15.75" x14ac:dyDescent="0.25">
      <c r="A162"/>
      <c r="B162" s="73" t="str">
        <f t="shared" si="33"/>
        <v>►</v>
      </c>
      <c r="C162" s="451" t="str">
        <f>C140</f>
        <v>Famille à coller.N.Nom de votre recette.Recette mère ►.F.Famille</v>
      </c>
      <c r="D162" s="451">
        <f>D140</f>
        <v>10</v>
      </c>
      <c r="E162" s="2740" t="str">
        <f>E140</f>
        <v>couverts</v>
      </c>
      <c r="F162" s="205"/>
      <c r="G162" s="114"/>
      <c r="H162" s="114"/>
      <c r="I162" s="114"/>
      <c r="J162" s="114"/>
      <c r="K162" s="114"/>
      <c r="L162" s="112"/>
      <c r="M162" s="3"/>
      <c r="N162" s="2796"/>
      <c r="O162" s="110"/>
      <c r="P162" s="110"/>
      <c r="Q162" s="110"/>
      <c r="R162" s="110"/>
      <c r="S162" s="110"/>
      <c r="T162" s="110"/>
      <c r="U162" s="2800"/>
      <c r="V162" s="2800"/>
      <c r="W162" s="2800"/>
      <c r="X162" s="2801"/>
      <c r="Y162" s="2044"/>
      <c r="Z162" s="73" t="str">
        <f t="shared" si="32"/>
        <v>►</v>
      </c>
      <c r="AA162" s="3"/>
      <c r="AB162" s="654"/>
      <c r="AC162" s="654"/>
      <c r="AD162" s="654"/>
      <c r="AE162" s="654"/>
      <c r="AF162" s="654"/>
      <c r="AG162"/>
      <c r="AH162" s="466">
        <v>1</v>
      </c>
    </row>
    <row r="163" spans="1:34" s="464" customFormat="1" ht="15.75" x14ac:dyDescent="0.25">
      <c r="A163"/>
      <c r="B163" s="73" t="str">
        <f t="shared" si="33"/>
        <v>►</v>
      </c>
      <c r="C163" s="451" t="str">
        <f>C140</f>
        <v>Famille à coller.N.Nom de votre recette.Recette mère ►.F.Famille</v>
      </c>
      <c r="D163" s="451">
        <f>D140</f>
        <v>10</v>
      </c>
      <c r="E163" s="2740" t="str">
        <f>E140</f>
        <v>couverts</v>
      </c>
      <c r="F163" s="205"/>
      <c r="G163" s="114"/>
      <c r="H163" s="114"/>
      <c r="I163" s="114"/>
      <c r="J163" s="114"/>
      <c r="K163" s="114"/>
      <c r="L163" s="112"/>
      <c r="M163" s="3"/>
      <c r="N163" s="2796"/>
      <c r="O163" s="110"/>
      <c r="P163" s="110"/>
      <c r="Q163" s="110"/>
      <c r="R163" s="110"/>
      <c r="S163" s="110"/>
      <c r="T163" s="110"/>
      <c r="U163" s="2800"/>
      <c r="V163" s="2800"/>
      <c r="W163" s="2800"/>
      <c r="X163" s="2801"/>
      <c r="Y163" s="2044"/>
      <c r="Z163" s="73" t="str">
        <f t="shared" si="32"/>
        <v>►</v>
      </c>
      <c r="AA163" s="3"/>
      <c r="AB163" s="654"/>
      <c r="AC163" s="654"/>
      <c r="AD163" s="654"/>
      <c r="AE163" s="654"/>
      <c r="AF163" s="654"/>
      <c r="AG163"/>
      <c r="AH163" s="466">
        <v>1</v>
      </c>
    </row>
    <row r="164" spans="1:34" s="464" customFormat="1" ht="15.75" x14ac:dyDescent="0.25">
      <c r="A164"/>
      <c r="B164" s="73" t="str">
        <f t="shared" si="33"/>
        <v>►</v>
      </c>
      <c r="C164" s="451" t="str">
        <f>C140</f>
        <v>Famille à coller.N.Nom de votre recette.Recette mère ►.F.Famille</v>
      </c>
      <c r="D164" s="451">
        <f>D140</f>
        <v>10</v>
      </c>
      <c r="E164" s="2740" t="str">
        <f>E140</f>
        <v>couverts</v>
      </c>
      <c r="F164" s="205"/>
      <c r="G164" s="114"/>
      <c r="H164" s="114"/>
      <c r="I164" s="114"/>
      <c r="J164" s="114"/>
      <c r="K164" s="114"/>
      <c r="L164" s="112"/>
      <c r="M164" s="3"/>
      <c r="N164" s="2796"/>
      <c r="O164" s="110"/>
      <c r="P164" s="110"/>
      <c r="Q164" s="110"/>
      <c r="R164" s="110"/>
      <c r="S164" s="110"/>
      <c r="T164" s="110"/>
      <c r="U164" s="2800"/>
      <c r="V164" s="2800"/>
      <c r="W164" s="2800"/>
      <c r="X164" s="2801"/>
      <c r="Y164" s="2044"/>
      <c r="Z164" s="73" t="str">
        <f t="shared" si="32"/>
        <v>►</v>
      </c>
      <c r="AA164" s="3"/>
      <c r="AB164" s="654"/>
      <c r="AC164" s="654"/>
      <c r="AD164" s="654"/>
      <c r="AE164" s="654"/>
      <c r="AF164" s="654"/>
      <c r="AG164"/>
      <c r="AH164" s="466">
        <v>1</v>
      </c>
    </row>
    <row r="165" spans="1:34" s="464" customFormat="1" ht="15.75" x14ac:dyDescent="0.25">
      <c r="A165"/>
      <c r="B165" s="73" t="str">
        <f t="shared" si="33"/>
        <v>►</v>
      </c>
      <c r="C165" s="451" t="str">
        <f>C140</f>
        <v>Famille à coller.N.Nom de votre recette.Recette mère ►.F.Famille</v>
      </c>
      <c r="D165" s="451">
        <f>D140</f>
        <v>10</v>
      </c>
      <c r="E165" s="2740" t="str">
        <f>E140</f>
        <v>couverts</v>
      </c>
      <c r="F165" s="205"/>
      <c r="G165" s="114"/>
      <c r="H165" s="114"/>
      <c r="I165" s="114"/>
      <c r="J165" s="114"/>
      <c r="K165" s="114"/>
      <c r="L165" s="112"/>
      <c r="M165" s="3"/>
      <c r="N165" s="2796"/>
      <c r="O165" s="110"/>
      <c r="P165" s="110"/>
      <c r="Q165" s="110"/>
      <c r="R165" s="110"/>
      <c r="S165" s="110"/>
      <c r="T165" s="110"/>
      <c r="U165" s="2800"/>
      <c r="V165" s="2800"/>
      <c r="W165" s="2800"/>
      <c r="X165" s="2801"/>
      <c r="Y165" s="2044"/>
      <c r="Z165" s="73" t="str">
        <f t="shared" si="32"/>
        <v>►</v>
      </c>
      <c r="AA165" s="3"/>
      <c r="AB165" s="654"/>
      <c r="AC165" s="654"/>
      <c r="AD165" s="654"/>
      <c r="AE165" s="654"/>
      <c r="AF165" s="654"/>
      <c r="AG165"/>
      <c r="AH165" s="466">
        <v>1</v>
      </c>
    </row>
    <row r="166" spans="1:34" s="464" customFormat="1" ht="15.75" x14ac:dyDescent="0.25">
      <c r="A166"/>
      <c r="B166" s="73" t="str">
        <f t="shared" si="33"/>
        <v>►</v>
      </c>
      <c r="C166" s="451" t="str">
        <f>C140</f>
        <v>Famille à coller.N.Nom de votre recette.Recette mère ►.F.Famille</v>
      </c>
      <c r="D166" s="451">
        <f>D140</f>
        <v>10</v>
      </c>
      <c r="E166" s="2740" t="str">
        <f>E140</f>
        <v>couverts</v>
      </c>
      <c r="F166" s="205"/>
      <c r="G166" s="114"/>
      <c r="H166" s="114"/>
      <c r="I166" s="114"/>
      <c r="J166" s="114"/>
      <c r="K166" s="114"/>
      <c r="L166" s="112"/>
      <c r="M166" s="3"/>
      <c r="N166" s="2796"/>
      <c r="O166" s="110"/>
      <c r="P166" s="110"/>
      <c r="Q166" s="110"/>
      <c r="R166" s="110"/>
      <c r="S166" s="110"/>
      <c r="T166" s="110"/>
      <c r="U166" s="2800"/>
      <c r="V166" s="2800"/>
      <c r="W166" s="2800"/>
      <c r="X166" s="2801"/>
      <c r="Y166" s="2044"/>
      <c r="Z166" s="73" t="str">
        <f t="shared" si="32"/>
        <v>►</v>
      </c>
      <c r="AA166" s="3"/>
      <c r="AB166" s="654"/>
      <c r="AC166" s="654"/>
      <c r="AD166" s="654"/>
      <c r="AE166" s="654"/>
      <c r="AF166" s="654"/>
      <c r="AG166"/>
      <c r="AH166" s="466">
        <v>1</v>
      </c>
    </row>
    <row r="167" spans="1:34" s="464" customFormat="1" ht="15.75" x14ac:dyDescent="0.25">
      <c r="A167"/>
      <c r="B167" s="73" t="str">
        <f t="shared" si="33"/>
        <v>►</v>
      </c>
      <c r="C167" s="451" t="str">
        <f>C140</f>
        <v>Famille à coller.N.Nom de votre recette.Recette mère ►.F.Famille</v>
      </c>
      <c r="D167" s="451">
        <f>D140</f>
        <v>10</v>
      </c>
      <c r="E167" s="2740" t="str">
        <f>E140</f>
        <v>couverts</v>
      </c>
      <c r="F167" s="205"/>
      <c r="G167" s="114"/>
      <c r="H167" s="114"/>
      <c r="I167" s="114"/>
      <c r="J167" s="114"/>
      <c r="K167" s="114"/>
      <c r="L167" s="112"/>
      <c r="M167" s="3"/>
      <c r="N167" s="2802" t="s">
        <v>218</v>
      </c>
      <c r="O167" s="110"/>
      <c r="P167" s="110"/>
      <c r="Q167" s="110"/>
      <c r="R167" s="110"/>
      <c r="S167" s="110"/>
      <c r="T167" s="110"/>
      <c r="U167" s="2813"/>
      <c r="V167" s="2813"/>
      <c r="W167" s="2813"/>
      <c r="X167" s="2814"/>
      <c r="Y167" s="2044"/>
      <c r="Z167" s="73" t="str">
        <f t="shared" si="32"/>
        <v>►</v>
      </c>
      <c r="AA167" s="3"/>
      <c r="AB167" s="654"/>
      <c r="AC167" s="654"/>
      <c r="AD167" s="654"/>
      <c r="AE167" s="654"/>
      <c r="AF167" s="654"/>
      <c r="AG167"/>
      <c r="AH167" s="466">
        <v>1</v>
      </c>
    </row>
    <row r="168" spans="1:34" s="464" customFormat="1" ht="15.75" x14ac:dyDescent="0.25">
      <c r="A168"/>
      <c r="B168" s="73" t="str">
        <f t="shared" si="33"/>
        <v>►</v>
      </c>
      <c r="C168" s="451" t="str">
        <f>C140</f>
        <v>Famille à coller.N.Nom de votre recette.Recette mère ►.F.Famille</v>
      </c>
      <c r="D168" s="451">
        <f>D140</f>
        <v>10</v>
      </c>
      <c r="E168" s="2740" t="str">
        <f>E140</f>
        <v>couverts</v>
      </c>
      <c r="F168" s="205"/>
      <c r="G168" s="114"/>
      <c r="H168" s="114"/>
      <c r="I168" s="114"/>
      <c r="J168" s="114"/>
      <c r="K168" s="114"/>
      <c r="L168" s="112"/>
      <c r="M168" s="3"/>
      <c r="N168" s="2802"/>
      <c r="O168" s="110"/>
      <c r="P168" s="110"/>
      <c r="Q168" s="110"/>
      <c r="R168" s="110"/>
      <c r="S168" s="110"/>
      <c r="T168" s="110"/>
      <c r="U168" s="2813"/>
      <c r="V168" s="2813"/>
      <c r="W168" s="2813"/>
      <c r="X168" s="2814"/>
      <c r="Y168" s="2044"/>
      <c r="Z168" s="73" t="str">
        <f t="shared" si="32"/>
        <v>►</v>
      </c>
      <c r="AA168" s="3"/>
      <c r="AB168" s="654"/>
      <c r="AC168" s="654"/>
      <c r="AD168" s="654"/>
      <c r="AE168" s="654"/>
      <c r="AF168" s="654"/>
      <c r="AG168"/>
      <c r="AH168" s="466">
        <v>1</v>
      </c>
    </row>
    <row r="169" spans="1:34" s="464" customFormat="1" ht="15.75" x14ac:dyDescent="0.25">
      <c r="A169"/>
      <c r="B169" s="73" t="str">
        <f t="shared" si="33"/>
        <v>►</v>
      </c>
      <c r="C169" s="451" t="str">
        <f>C140</f>
        <v>Famille à coller.N.Nom de votre recette.Recette mère ►.F.Famille</v>
      </c>
      <c r="D169" s="451">
        <f>D140</f>
        <v>10</v>
      </c>
      <c r="E169" s="2740" t="str">
        <f>E140</f>
        <v>couverts</v>
      </c>
      <c r="F169" s="205"/>
      <c r="G169" s="114"/>
      <c r="H169" s="114"/>
      <c r="I169" s="114"/>
      <c r="J169" s="114"/>
      <c r="K169" s="114"/>
      <c r="L169" s="112"/>
      <c r="M169" s="3"/>
      <c r="N169" s="2802"/>
      <c r="O169" s="110"/>
      <c r="P169" s="110"/>
      <c r="Q169" s="110"/>
      <c r="R169" s="110"/>
      <c r="S169" s="110"/>
      <c r="T169" s="110"/>
      <c r="U169" s="2813"/>
      <c r="V169" s="2813"/>
      <c r="W169" s="2813"/>
      <c r="X169" s="2814"/>
      <c r="Y169" s="2044"/>
      <c r="Z169" s="73" t="str">
        <f t="shared" si="32"/>
        <v>►</v>
      </c>
      <c r="AA169" s="3"/>
      <c r="AB169" s="654"/>
      <c r="AC169" s="654"/>
      <c r="AD169" s="654"/>
      <c r="AE169" s="654"/>
      <c r="AF169" s="654"/>
      <c r="AG169"/>
      <c r="AH169" s="466">
        <v>1</v>
      </c>
    </row>
    <row r="170" spans="1:34" s="464" customFormat="1" ht="22.5" customHeight="1" x14ac:dyDescent="0.25">
      <c r="A170"/>
      <c r="B170" s="73" t="str">
        <f t="shared" si="33"/>
        <v>A</v>
      </c>
      <c r="C170" s="451" t="str">
        <f>C140</f>
        <v>Famille à coller.N.Nom de votre recette.Recette mère ►.F.Famille</v>
      </c>
      <c r="D170" s="451">
        <f>D140</f>
        <v>10</v>
      </c>
      <c r="E170" s="2740" t="str">
        <f>E140</f>
        <v>couverts</v>
      </c>
      <c r="F170" s="205" t="s">
        <v>2321</v>
      </c>
      <c r="G170" s="114"/>
      <c r="H170" s="114"/>
      <c r="I170" s="114"/>
      <c r="J170" s="114"/>
      <c r="K170" s="114"/>
      <c r="L170" s="112"/>
      <c r="M170" s="3"/>
      <c r="N170" s="2802"/>
      <c r="O170" s="110"/>
      <c r="P170" s="110"/>
      <c r="Q170" s="110"/>
      <c r="R170" s="110"/>
      <c r="S170" s="110"/>
      <c r="T170" s="110"/>
      <c r="U170" s="2813"/>
      <c r="V170" s="2813"/>
      <c r="W170" s="2813"/>
      <c r="X170" s="2814"/>
      <c r="Y170" s="2044"/>
      <c r="Z170" s="73" t="str">
        <f t="shared" si="32"/>
        <v>A</v>
      </c>
      <c r="AA170" s="3"/>
      <c r="AB170" s="654"/>
      <c r="AC170" s="654"/>
      <c r="AD170" s="654"/>
      <c r="AE170" s="654"/>
      <c r="AF170" s="654"/>
      <c r="AG170"/>
      <c r="AH170" s="466">
        <v>1</v>
      </c>
    </row>
    <row r="171" spans="1:34" s="464" customFormat="1" ht="15.75" customHeight="1" x14ac:dyDescent="0.25">
      <c r="A171"/>
      <c r="B171" s="116" t="s">
        <v>7</v>
      </c>
      <c r="C171" s="451" t="str">
        <f>C140</f>
        <v>Famille à coller.N.Nom de votre recette.Recette mère ►.F.Famille</v>
      </c>
      <c r="D171" s="451">
        <f>D140</f>
        <v>10</v>
      </c>
      <c r="E171" s="451" t="str">
        <f>E140</f>
        <v>couverts</v>
      </c>
      <c r="F171" s="517" t="s">
        <v>98</v>
      </c>
      <c r="G171" s="518"/>
      <c r="H171" s="518"/>
      <c r="I171" s="518"/>
      <c r="J171" s="518"/>
      <c r="K171" s="519"/>
      <c r="L171" s="520" t="s">
        <v>127</v>
      </c>
      <c r="M171" s="3"/>
      <c r="N171" s="2802"/>
      <c r="O171" s="110"/>
      <c r="P171" s="110"/>
      <c r="Q171" s="110"/>
      <c r="R171" s="110"/>
      <c r="S171" s="110"/>
      <c r="T171" s="110"/>
      <c r="U171" s="2813"/>
      <c r="V171" s="2813"/>
      <c r="W171" s="2813"/>
      <c r="X171" s="2814"/>
      <c r="Y171" s="2044"/>
      <c r="Z171" s="116" t="str">
        <f t="shared" si="32"/>
        <v>A</v>
      </c>
      <c r="AA171" s="3"/>
      <c r="AB171" s="654"/>
      <c r="AC171" s="654"/>
      <c r="AD171" s="654"/>
      <c r="AE171" s="654"/>
      <c r="AF171" s="654"/>
      <c r="AG171"/>
      <c r="AH171" s="466">
        <v>1</v>
      </c>
    </row>
    <row r="172" spans="1:34" s="464" customFormat="1" ht="18.75" customHeight="1" x14ac:dyDescent="0.25">
      <c r="A172"/>
      <c r="B172" s="116" t="s">
        <v>7</v>
      </c>
      <c r="C172" s="451" t="str">
        <f>C140</f>
        <v>Famille à coller.N.Nom de votre recette.Recette mère ►.F.Famille</v>
      </c>
      <c r="D172" s="451">
        <f>D140</f>
        <v>10</v>
      </c>
      <c r="E172" s="451" t="str">
        <f>E140</f>
        <v>couverts</v>
      </c>
      <c r="F172" s="145"/>
      <c r="G172" s="146"/>
      <c r="H172" s="146"/>
      <c r="I172" s="146"/>
      <c r="J172" s="146"/>
      <c r="K172" s="472"/>
      <c r="L172" s="147" t="s">
        <v>128</v>
      </c>
      <c r="M172" s="3"/>
      <c r="N172" s="2802"/>
      <c r="O172" s="110"/>
      <c r="P172" s="110"/>
      <c r="Q172" s="110"/>
      <c r="R172" s="110"/>
      <c r="S172" s="110"/>
      <c r="T172" s="110"/>
      <c r="U172" s="2813"/>
      <c r="V172" s="2813"/>
      <c r="W172" s="2813"/>
      <c r="X172" s="2814"/>
      <c r="Y172" s="2044"/>
      <c r="Z172" s="116" t="str">
        <f t="shared" si="32"/>
        <v>A</v>
      </c>
      <c r="AA172" s="3"/>
      <c r="AB172" s="654"/>
      <c r="AC172" s="654"/>
      <c r="AD172" s="654"/>
      <c r="AE172" s="654"/>
      <c r="AF172" s="654"/>
      <c r="AG172"/>
      <c r="AH172" s="466">
        <v>1</v>
      </c>
    </row>
    <row r="173" spans="1:34" s="464" customFormat="1" ht="18.75" customHeight="1" x14ac:dyDescent="0.25">
      <c r="A173"/>
      <c r="B173" s="116" t="s">
        <v>7</v>
      </c>
      <c r="C173" s="451" t="str">
        <f>C140</f>
        <v>Famille à coller.N.Nom de votre recette.Recette mère ►.F.Famille</v>
      </c>
      <c r="D173" s="451">
        <f>D140</f>
        <v>10</v>
      </c>
      <c r="E173" s="451" t="str">
        <f>E140</f>
        <v>couverts</v>
      </c>
      <c r="F173" s="566"/>
      <c r="G173" s="146"/>
      <c r="H173" s="146"/>
      <c r="I173" s="146"/>
      <c r="J173" s="146"/>
      <c r="K173" s="472"/>
      <c r="L173" s="147" t="s">
        <v>266</v>
      </c>
      <c r="M173" s="3"/>
      <c r="N173" s="2802"/>
      <c r="O173" s="110"/>
      <c r="P173" s="110"/>
      <c r="Q173" s="110"/>
      <c r="R173" s="110"/>
      <c r="S173" s="110"/>
      <c r="T173" s="110"/>
      <c r="U173" s="2813"/>
      <c r="V173" s="2813"/>
      <c r="W173" s="2813"/>
      <c r="X173" s="2814"/>
      <c r="Y173" s="2044"/>
      <c r="Z173" s="116" t="str">
        <f t="shared" si="32"/>
        <v>A</v>
      </c>
      <c r="AA173" s="3"/>
      <c r="AB173" s="654"/>
      <c r="AC173" s="654"/>
      <c r="AD173" s="654"/>
      <c r="AE173" s="654"/>
      <c r="AF173" s="654"/>
      <c r="AG173"/>
      <c r="AH173" s="466">
        <v>1</v>
      </c>
    </row>
    <row r="174" spans="1:34" s="464" customFormat="1" ht="15.75" customHeight="1" x14ac:dyDescent="0.25">
      <c r="A174"/>
      <c r="B174" s="116" t="s">
        <v>7</v>
      </c>
      <c r="C174" s="451" t="str">
        <f>C140</f>
        <v>Famille à coller.N.Nom de votre recette.Recette mère ►.F.Famille</v>
      </c>
      <c r="D174" s="451">
        <f>D140</f>
        <v>10</v>
      </c>
      <c r="E174" s="451" t="str">
        <f>E140</f>
        <v>couverts</v>
      </c>
      <c r="F174" s="265"/>
      <c r="G174" s="265"/>
      <c r="H174" s="265" t="s">
        <v>73</v>
      </c>
      <c r="I174" s="266"/>
      <c r="J174" s="267"/>
      <c r="K174" s="267"/>
      <c r="L174" s="268"/>
      <c r="M174" s="3"/>
      <c r="N174" s="2802"/>
      <c r="O174" s="110"/>
      <c r="P174" s="110"/>
      <c r="Q174" s="110"/>
      <c r="R174" s="110"/>
      <c r="S174" s="110"/>
      <c r="T174" s="110"/>
      <c r="U174" s="2813"/>
      <c r="V174" s="2813"/>
      <c r="W174" s="2813"/>
      <c r="X174" s="2814"/>
      <c r="Y174" s="2044"/>
      <c r="Z174" s="116" t="str">
        <f t="shared" si="32"/>
        <v>A</v>
      </c>
      <c r="AA174" s="3"/>
      <c r="AB174" s="654"/>
      <c r="AC174" s="654"/>
      <c r="AD174" s="654"/>
      <c r="AE174" s="654"/>
      <c r="AF174" s="654"/>
      <c r="AG174"/>
      <c r="AH174" s="466">
        <v>1</v>
      </c>
    </row>
    <row r="175" spans="1:34" s="464" customFormat="1" ht="19.5" customHeight="1" thickBot="1" x14ac:dyDescent="0.3">
      <c r="A175"/>
      <c r="B175" s="123" t="s">
        <v>7</v>
      </c>
      <c r="C175" s="455" t="str">
        <f>C140</f>
        <v>Famille à coller.N.Nom de votre recette.Recette mère ►.F.Famille</v>
      </c>
      <c r="D175" s="455">
        <f>D140</f>
        <v>10</v>
      </c>
      <c r="E175" s="455" t="str">
        <f>E140</f>
        <v>couverts</v>
      </c>
      <c r="F175" s="269" t="s">
        <v>62</v>
      </c>
      <c r="G175" s="270"/>
      <c r="H175" s="271"/>
      <c r="I175" s="272"/>
      <c r="J175" s="271"/>
      <c r="K175" s="271"/>
      <c r="L175" s="273"/>
      <c r="M175" s="3"/>
      <c r="N175" s="2802"/>
      <c r="O175" s="110"/>
      <c r="P175" s="110"/>
      <c r="Q175" s="110"/>
      <c r="R175" s="110"/>
      <c r="S175" s="110"/>
      <c r="T175" s="110"/>
      <c r="U175" s="2813"/>
      <c r="V175" s="2813"/>
      <c r="W175" s="2813"/>
      <c r="X175" s="2814"/>
      <c r="Y175" s="2044"/>
      <c r="Z175" s="123" t="str">
        <f t="shared" si="32"/>
        <v>A</v>
      </c>
      <c r="AA175" s="3"/>
      <c r="AB175" s="654"/>
      <c r="AC175" s="654"/>
      <c r="AD175" s="654"/>
      <c r="AE175" s="654"/>
      <c r="AF175" s="654"/>
      <c r="AG175"/>
      <c r="AH175" s="466">
        <v>1</v>
      </c>
    </row>
    <row r="176" spans="1:34" s="464" customFormat="1" ht="18.75" customHeight="1" x14ac:dyDescent="0.25">
      <c r="A176"/>
      <c r="B176" s="94" t="s">
        <v>5</v>
      </c>
      <c r="C176" s="452" t="str">
        <f>C140</f>
        <v>Famille à coller.N.Nom de votre recette.Recette mère ►.F.Famille</v>
      </c>
      <c r="D176" s="452">
        <f>D140</f>
        <v>10</v>
      </c>
      <c r="E176" s="451" t="str">
        <f>E140</f>
        <v>couverts</v>
      </c>
      <c r="F176" s="2783"/>
      <c r="G176" s="2784"/>
      <c r="H176" s="2783" t="s">
        <v>3</v>
      </c>
      <c r="I176" s="2785" t="s">
        <v>75</v>
      </c>
      <c r="J176" s="128"/>
      <c r="K176" s="128"/>
      <c r="L176" s="2786"/>
      <c r="M176" s="3"/>
      <c r="N176" s="2787"/>
      <c r="O176" s="128"/>
      <c r="P176" s="128"/>
      <c r="Q176" s="128"/>
      <c r="R176" s="128"/>
      <c r="S176" s="128"/>
      <c r="T176" s="128"/>
      <c r="U176" s="2788"/>
      <c r="V176" s="2788"/>
      <c r="W176" s="2788"/>
      <c r="X176" s="2789" t="s">
        <v>4</v>
      </c>
      <c r="Y176" s="2044"/>
      <c r="Z176" s="94" t="str">
        <f t="shared" si="32"/>
        <v>►</v>
      </c>
      <c r="AA176" s="3"/>
      <c r="AB176" s="654"/>
      <c r="AC176" s="654"/>
      <c r="AD176" s="654"/>
      <c r="AE176" s="654"/>
      <c r="AF176" s="654"/>
      <c r="AG176"/>
      <c r="AH176" s="466">
        <v>1</v>
      </c>
    </row>
    <row r="177" spans="1:36" s="464" customFormat="1" ht="15.75" customHeight="1" x14ac:dyDescent="0.25">
      <c r="A177"/>
      <c r="B177" s="319" t="s">
        <v>5</v>
      </c>
      <c r="C177" s="449" t="str">
        <f t="shared" ref="C177:X177" si="34">SUBSTITUTE(ADDRESS(1,COLUMN(),4),"1","")</f>
        <v>C</v>
      </c>
      <c r="D177" s="449" t="str">
        <f t="shared" si="34"/>
        <v>D</v>
      </c>
      <c r="E177" s="449" t="str">
        <f t="shared" si="34"/>
        <v>E</v>
      </c>
      <c r="F177" s="95" t="str">
        <f t="shared" si="34"/>
        <v>F</v>
      </c>
      <c r="G177" s="95" t="str">
        <f t="shared" si="34"/>
        <v>G</v>
      </c>
      <c r="H177" s="95" t="str">
        <f t="shared" si="34"/>
        <v>H</v>
      </c>
      <c r="I177" s="95" t="str">
        <f t="shared" si="34"/>
        <v>I</v>
      </c>
      <c r="J177" s="95" t="str">
        <f t="shared" si="34"/>
        <v>J</v>
      </c>
      <c r="K177" s="95" t="str">
        <f t="shared" si="34"/>
        <v>K</v>
      </c>
      <c r="L177" s="129" t="str">
        <f t="shared" si="34"/>
        <v>L</v>
      </c>
      <c r="M177" s="129" t="str">
        <f t="shared" si="34"/>
        <v>M</v>
      </c>
      <c r="N177" s="129" t="str">
        <f t="shared" si="34"/>
        <v>N</v>
      </c>
      <c r="O177" s="95" t="str">
        <f t="shared" si="34"/>
        <v>O</v>
      </c>
      <c r="P177" s="95" t="str">
        <f t="shared" si="34"/>
        <v>P</v>
      </c>
      <c r="Q177" s="95" t="str">
        <f t="shared" si="34"/>
        <v>Q</v>
      </c>
      <c r="R177" s="95" t="str">
        <f t="shared" si="34"/>
        <v>R</v>
      </c>
      <c r="S177" s="95" t="str">
        <f t="shared" si="34"/>
        <v>S</v>
      </c>
      <c r="T177" s="95" t="str">
        <f t="shared" si="34"/>
        <v>T</v>
      </c>
      <c r="U177" s="2790" t="str">
        <f t="shared" si="34"/>
        <v>U</v>
      </c>
      <c r="V177" s="2790" t="str">
        <f t="shared" si="34"/>
        <v>V</v>
      </c>
      <c r="W177" s="2790" t="str">
        <f t="shared" si="34"/>
        <v>W</v>
      </c>
      <c r="X177" s="2791" t="str">
        <f t="shared" si="34"/>
        <v>X</v>
      </c>
      <c r="Y177" s="2044"/>
      <c r="Z177" s="319" t="str">
        <f t="shared" si="32"/>
        <v>►</v>
      </c>
      <c r="AA177" s="3"/>
      <c r="AB177" s="654"/>
      <c r="AC177" s="654"/>
      <c r="AD177" s="654"/>
      <c r="AE177" s="654"/>
      <c r="AF177" s="654"/>
      <c r="AG177"/>
      <c r="AH177" s="466">
        <v>1</v>
      </c>
    </row>
    <row r="178" spans="1:36" s="464" customFormat="1" ht="15.75" x14ac:dyDescent="0.25">
      <c r="A178"/>
      <c r="B178" s="319" t="s">
        <v>5</v>
      </c>
      <c r="C178" s="450">
        <f t="shared" ref="C178:X178" ca="1" si="35">CELL("largeur",C178)</f>
        <v>2</v>
      </c>
      <c r="D178" s="450">
        <f t="shared" ca="1" si="35"/>
        <v>2</v>
      </c>
      <c r="E178" s="450">
        <f t="shared" ca="1" si="35"/>
        <v>2</v>
      </c>
      <c r="F178" s="96">
        <f t="shared" ca="1" si="35"/>
        <v>11</v>
      </c>
      <c r="G178" s="96">
        <f t="shared" ca="1" si="35"/>
        <v>11</v>
      </c>
      <c r="H178" s="96">
        <f t="shared" ca="1" si="35"/>
        <v>3</v>
      </c>
      <c r="I178" s="96">
        <f t="shared" ca="1" si="35"/>
        <v>11</v>
      </c>
      <c r="J178" s="96">
        <f t="shared" ca="1" si="35"/>
        <v>11</v>
      </c>
      <c r="K178" s="96">
        <f t="shared" ca="1" si="35"/>
        <v>12</v>
      </c>
      <c r="L178" s="96">
        <f t="shared" ca="1" si="35"/>
        <v>40</v>
      </c>
      <c r="M178" s="96">
        <f t="shared" ca="1" si="35"/>
        <v>3</v>
      </c>
      <c r="N178" s="96">
        <f t="shared" ca="1" si="35"/>
        <v>11</v>
      </c>
      <c r="O178" s="96">
        <f t="shared" ca="1" si="35"/>
        <v>11</v>
      </c>
      <c r="P178" s="96">
        <f t="shared" ca="1" si="35"/>
        <v>11</v>
      </c>
      <c r="Q178" s="96">
        <f t="shared" ca="1" si="35"/>
        <v>11</v>
      </c>
      <c r="R178" s="96">
        <f t="shared" ca="1" si="35"/>
        <v>11</v>
      </c>
      <c r="S178" s="96">
        <f t="shared" ca="1" si="35"/>
        <v>3</v>
      </c>
      <c r="T178" s="96">
        <f t="shared" ca="1" si="35"/>
        <v>11</v>
      </c>
      <c r="U178" s="2792">
        <f t="shared" ca="1" si="35"/>
        <v>11</v>
      </c>
      <c r="V178" s="2792">
        <f t="shared" ca="1" si="35"/>
        <v>11</v>
      </c>
      <c r="W178" s="2792">
        <f t="shared" ca="1" si="35"/>
        <v>11</v>
      </c>
      <c r="X178" s="2793">
        <f t="shared" ca="1" si="35"/>
        <v>12</v>
      </c>
      <c r="Y178" s="2044"/>
      <c r="Z178" s="319" t="str">
        <f t="shared" si="32"/>
        <v>►</v>
      </c>
      <c r="AA178" s="3"/>
      <c r="AB178" s="654"/>
      <c r="AC178" s="654"/>
      <c r="AD178" s="654"/>
      <c r="AE178" s="654"/>
      <c r="AF178" s="654"/>
      <c r="AG178"/>
      <c r="AH178" s="466">
        <v>1</v>
      </c>
    </row>
    <row r="179" spans="1:36" s="464" customFormat="1" ht="16.5" customHeight="1" thickBot="1" x14ac:dyDescent="0.3">
      <c r="A179"/>
      <c r="B179" s="320" t="s">
        <v>7</v>
      </c>
      <c r="C179" s="321">
        <v>2</v>
      </c>
      <c r="D179" s="321">
        <v>2</v>
      </c>
      <c r="E179" s="321">
        <v>2</v>
      </c>
      <c r="F179" s="321">
        <v>11</v>
      </c>
      <c r="G179" s="321">
        <v>11</v>
      </c>
      <c r="H179" s="321">
        <v>3</v>
      </c>
      <c r="I179" s="321">
        <v>11</v>
      </c>
      <c r="J179" s="321">
        <v>11</v>
      </c>
      <c r="K179" s="321">
        <v>12</v>
      </c>
      <c r="L179" s="321">
        <v>40</v>
      </c>
      <c r="M179" s="321">
        <v>3</v>
      </c>
      <c r="N179" s="321">
        <v>11</v>
      </c>
      <c r="O179" s="321">
        <v>11</v>
      </c>
      <c r="P179" s="321">
        <v>11</v>
      </c>
      <c r="Q179" s="321">
        <v>11</v>
      </c>
      <c r="R179" s="321">
        <v>11</v>
      </c>
      <c r="S179" s="321">
        <v>3</v>
      </c>
      <c r="T179" s="321">
        <v>11</v>
      </c>
      <c r="U179" s="321">
        <v>11</v>
      </c>
      <c r="V179" s="321">
        <v>11</v>
      </c>
      <c r="W179" s="321">
        <v>11</v>
      </c>
      <c r="X179" s="322">
        <v>12</v>
      </c>
      <c r="Y179" s="2044"/>
      <c r="Z179" s="320" t="str">
        <f t="shared" si="32"/>
        <v>A</v>
      </c>
      <c r="AA179" s="3"/>
      <c r="AB179" s="654"/>
      <c r="AC179" s="654"/>
      <c r="AD179" s="654"/>
      <c r="AE179" s="654"/>
      <c r="AF179" s="654"/>
      <c r="AG179"/>
      <c r="AH179" s="466">
        <v>1</v>
      </c>
    </row>
    <row r="180" spans="1:36" x14ac:dyDescent="0.25">
      <c r="AH180" s="466">
        <v>1</v>
      </c>
    </row>
    <row r="181" spans="1:36" x14ac:dyDescent="0.25">
      <c r="AH181" s="552" t="s">
        <v>344</v>
      </c>
    </row>
    <row r="182" spans="1:36" x14ac:dyDescent="0.25">
      <c r="A182" s="466">
        <v>1</v>
      </c>
      <c r="B182" s="466">
        <v>1</v>
      </c>
      <c r="C182" s="466">
        <v>1</v>
      </c>
      <c r="D182" s="466">
        <v>1</v>
      </c>
      <c r="E182" s="466">
        <v>1</v>
      </c>
      <c r="F182" s="466">
        <v>1</v>
      </c>
      <c r="G182" s="466">
        <v>1</v>
      </c>
      <c r="H182" s="466">
        <v>1</v>
      </c>
      <c r="I182" s="466">
        <v>1</v>
      </c>
      <c r="J182" s="466">
        <v>1</v>
      </c>
      <c r="K182" s="466">
        <v>1</v>
      </c>
      <c r="L182" s="466">
        <v>1</v>
      </c>
      <c r="M182" s="466">
        <v>1</v>
      </c>
      <c r="N182" s="466">
        <v>1</v>
      </c>
      <c r="O182" s="466">
        <v>1</v>
      </c>
      <c r="P182" s="466">
        <v>1</v>
      </c>
      <c r="Q182" s="466">
        <v>1</v>
      </c>
      <c r="R182" s="466">
        <v>1</v>
      </c>
      <c r="S182" s="466">
        <v>1</v>
      </c>
      <c r="T182" s="466"/>
      <c r="U182" s="466">
        <v>1</v>
      </c>
      <c r="V182" s="466">
        <v>1</v>
      </c>
      <c r="W182" s="466"/>
      <c r="X182" s="466">
        <v>1</v>
      </c>
      <c r="Y182" s="466">
        <v>1</v>
      </c>
      <c r="Z182" s="466">
        <v>1</v>
      </c>
      <c r="AA182" s="466">
        <v>1</v>
      </c>
      <c r="AB182" s="466">
        <v>1</v>
      </c>
      <c r="AC182" s="466">
        <v>1</v>
      </c>
      <c r="AD182" s="466">
        <v>1</v>
      </c>
      <c r="AE182" s="466">
        <v>1</v>
      </c>
      <c r="AF182" s="466">
        <v>1</v>
      </c>
      <c r="AG182" s="466">
        <v>1</v>
      </c>
      <c r="AH182" s="1" t="str">
        <f>ADDRESS(ROW(),COLUMN(),4)</f>
        <v>AH182</v>
      </c>
      <c r="AI182" s="553"/>
      <c r="AJ182" s="554" t="str">
        <f>ADDRESS(ROW(),COLUMN(),4)</f>
        <v>AJ182</v>
      </c>
    </row>
  </sheetData>
  <mergeCells count="50">
    <mergeCell ref="P105:P106"/>
    <mergeCell ref="R105:R106"/>
    <mergeCell ref="W105:W106"/>
    <mergeCell ref="X105:X106"/>
    <mergeCell ref="J100:L101"/>
    <mergeCell ref="H103:J103"/>
    <mergeCell ref="I105:I106"/>
    <mergeCell ref="J105:J106"/>
    <mergeCell ref="K105:K106"/>
    <mergeCell ref="N105:N106"/>
    <mergeCell ref="AC61:AC62"/>
    <mergeCell ref="H97:I98"/>
    <mergeCell ref="J97:L98"/>
    <mergeCell ref="N97:P98"/>
    <mergeCell ref="Q97:Q98"/>
    <mergeCell ref="R97:R98"/>
    <mergeCell ref="AC58:AC59"/>
    <mergeCell ref="J50:L51"/>
    <mergeCell ref="H53:J53"/>
    <mergeCell ref="I55:I56"/>
    <mergeCell ref="J55:J56"/>
    <mergeCell ref="K55:K56"/>
    <mergeCell ref="N55:N56"/>
    <mergeCell ref="P55:P56"/>
    <mergeCell ref="R55:R56"/>
    <mergeCell ref="W55:W56"/>
    <mergeCell ref="X55:X56"/>
    <mergeCell ref="AC55:AC56"/>
    <mergeCell ref="W18:W19"/>
    <mergeCell ref="X18:X19"/>
    <mergeCell ref="H47:I48"/>
    <mergeCell ref="J47:L48"/>
    <mergeCell ref="N47:P48"/>
    <mergeCell ref="Q47:Q48"/>
    <mergeCell ref="R47:R48"/>
    <mergeCell ref="R10:R11"/>
    <mergeCell ref="J13:L14"/>
    <mergeCell ref="H16:J16"/>
    <mergeCell ref="I18:I19"/>
    <mergeCell ref="J18:J19"/>
    <mergeCell ref="K18:K19"/>
    <mergeCell ref="N18:N19"/>
    <mergeCell ref="P18:P19"/>
    <mergeCell ref="R18:R19"/>
    <mergeCell ref="Q10:Q11"/>
    <mergeCell ref="B3:B5"/>
    <mergeCell ref="F5:P5"/>
    <mergeCell ref="H10:I11"/>
    <mergeCell ref="J10:L11"/>
    <mergeCell ref="N10:P11"/>
  </mergeCells>
  <conditionalFormatting sqref="K20:K26">
    <cfRule type="cellIs" dxfId="30" priority="5" operator="notEqual">
      <formula>1</formula>
    </cfRule>
  </conditionalFormatting>
  <conditionalFormatting sqref="K57:K70">
    <cfRule type="cellIs" dxfId="29" priority="2" operator="notEqual">
      <formula>1</formula>
    </cfRule>
  </conditionalFormatting>
  <conditionalFormatting sqref="K107:K138">
    <cfRule type="cellIs" dxfId="28" priority="1" operator="not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ACE5-B562-44BF-B33D-C848C73B2767}">
  <dimension ref="A1:BM609"/>
  <sheetViews>
    <sheetView workbookViewId="0">
      <selection activeCell="A17" sqref="A17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9" width="11.7109375" customWidth="1"/>
    <col min="10" max="10" width="11.85546875" customWidth="1"/>
    <col min="11" max="11" width="12.7109375" customWidth="1"/>
    <col min="12" max="12" width="40.710937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1" width="11.7109375" customWidth="1"/>
    <col min="22" max="22" width="11.85546875" customWidth="1"/>
    <col min="23" max="23" width="12.7109375" customWidth="1"/>
    <col min="24" max="24" width="40.710937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12.7109375" customWidth="1"/>
    <col min="36" max="36" width="40.7109375" customWidth="1"/>
    <col min="38" max="38" width="3.7109375" customWidth="1"/>
    <col min="39" max="41" width="2.7109375" customWidth="1"/>
    <col min="42" max="43" width="11.7109375" customWidth="1"/>
    <col min="44" max="44" width="3.7109375" customWidth="1"/>
    <col min="45" max="46" width="11.7109375" customWidth="1"/>
    <col min="47" max="47" width="12.7109375" customWidth="1"/>
    <col min="48" max="48" width="40.7109375" customWidth="1"/>
    <col min="50" max="50" width="19.7109375" style="465" customWidth="1"/>
    <col min="51" max="51" width="19" style="465" customWidth="1"/>
    <col min="52" max="52" width="25.7109375" style="465" customWidth="1"/>
    <col min="53" max="53" width="16.7109375" style="465" customWidth="1"/>
    <col min="54" max="54" width="3.7109375" style="27" customWidth="1"/>
    <col min="55" max="55" width="19.7109375" customWidth="1"/>
    <col min="56" max="56" width="18.7109375" customWidth="1"/>
    <col min="57" max="57" width="25.7109375" customWidth="1"/>
    <col min="58" max="58" width="16.7109375" customWidth="1"/>
    <col min="59" max="59" width="17" bestFit="1" customWidth="1"/>
    <col min="60" max="60" width="11.7109375" customWidth="1"/>
    <col min="61" max="61" width="28" customWidth="1"/>
    <col min="62" max="62" width="11.42578125" style="465"/>
    <col min="63" max="63" width="8.7109375" style="465" customWidth="1"/>
    <col min="64" max="64" width="11.42578125" style="464"/>
    <col min="65" max="65" width="43.5703125" style="464" customWidth="1"/>
  </cols>
  <sheetData>
    <row r="1" spans="1:65" ht="15.75" thickTop="1" x14ac:dyDescent="0.25">
      <c r="A1" s="1" t="str">
        <f>ADDRESS(ROW(),COLUMN(),4)</f>
        <v>A1</v>
      </c>
      <c r="B1" s="274" t="str">
        <f t="shared" ref="B1:L1" si="0">SUBSTITUTE(ADDRESS(1,COLUMN(),4),"1","")</f>
        <v>B</v>
      </c>
      <c r="C1" s="274" t="str">
        <f t="shared" si="0"/>
        <v>C</v>
      </c>
      <c r="D1" s="274" t="str">
        <f t="shared" si="0"/>
        <v>D</v>
      </c>
      <c r="E1" s="274" t="str">
        <f t="shared" si="0"/>
        <v>E</v>
      </c>
      <c r="F1" s="274" t="str">
        <f t="shared" si="0"/>
        <v>F</v>
      </c>
      <c r="G1" s="274" t="str">
        <f t="shared" si="0"/>
        <v>G</v>
      </c>
      <c r="H1" s="274" t="str">
        <f t="shared" si="0"/>
        <v>H</v>
      </c>
      <c r="I1" s="274" t="str">
        <f t="shared" si="0"/>
        <v>I</v>
      </c>
      <c r="J1" s="274" t="str">
        <f t="shared" si="0"/>
        <v>J</v>
      </c>
      <c r="K1" s="274" t="str">
        <f t="shared" si="0"/>
        <v>K</v>
      </c>
      <c r="L1" s="274" t="str">
        <f t="shared" si="0"/>
        <v>L</v>
      </c>
      <c r="N1" s="274" t="str">
        <f t="shared" ref="N1:X1" si="1">SUBSTITUTE(ADDRESS(1,COLUMN(),4),"1","")</f>
        <v>N</v>
      </c>
      <c r="O1" s="274" t="str">
        <f t="shared" si="1"/>
        <v>O</v>
      </c>
      <c r="P1" s="274" t="str">
        <f t="shared" si="1"/>
        <v>P</v>
      </c>
      <c r="Q1" s="274" t="str">
        <f t="shared" si="1"/>
        <v>Q</v>
      </c>
      <c r="R1" s="274" t="str">
        <f t="shared" si="1"/>
        <v>R</v>
      </c>
      <c r="S1" s="274" t="str">
        <f t="shared" si="1"/>
        <v>S</v>
      </c>
      <c r="T1" s="274" t="str">
        <f t="shared" si="1"/>
        <v>T</v>
      </c>
      <c r="U1" s="274" t="str">
        <f t="shared" si="1"/>
        <v>U</v>
      </c>
      <c r="V1" s="274" t="str">
        <f t="shared" si="1"/>
        <v>V</v>
      </c>
      <c r="W1" s="274" t="str">
        <f t="shared" si="1"/>
        <v>W</v>
      </c>
      <c r="X1" s="274" t="str">
        <f t="shared" si="1"/>
        <v>X</v>
      </c>
      <c r="Z1" s="274" t="str">
        <f>SUBSTITUTE(ADDRESS(1,COLUMN(),4),"1","")</f>
        <v>Z</v>
      </c>
      <c r="AA1" s="274" t="str">
        <f t="shared" ref="AA1:AJ1" si="2">SUBSTITUTE(ADDRESS(1,COLUMN(),4),"1","")</f>
        <v>AA</v>
      </c>
      <c r="AB1" s="274" t="str">
        <f t="shared" si="2"/>
        <v>AB</v>
      </c>
      <c r="AC1" s="274" t="str">
        <f t="shared" si="2"/>
        <v>AC</v>
      </c>
      <c r="AD1" s="274" t="str">
        <f t="shared" si="2"/>
        <v>AD</v>
      </c>
      <c r="AE1" s="274" t="str">
        <f t="shared" si="2"/>
        <v>AE</v>
      </c>
      <c r="AF1" s="274" t="str">
        <f t="shared" si="2"/>
        <v>AF</v>
      </c>
      <c r="AG1" s="274" t="str">
        <f t="shared" si="2"/>
        <v>AG</v>
      </c>
      <c r="AH1" s="274" t="str">
        <f t="shared" si="2"/>
        <v>AH</v>
      </c>
      <c r="AI1" s="274" t="str">
        <f t="shared" si="2"/>
        <v>AI</v>
      </c>
      <c r="AJ1" s="274" t="str">
        <f t="shared" si="2"/>
        <v>AJ</v>
      </c>
      <c r="AL1" s="274" t="str">
        <f>SUBSTITUTE(ADDRESS(1,COLUMN(),4),"1","")</f>
        <v>AL</v>
      </c>
      <c r="AM1" s="274" t="str">
        <f t="shared" ref="AM1:AV1" si="3">SUBSTITUTE(ADDRESS(1,COLUMN(),4),"1","")</f>
        <v>AM</v>
      </c>
      <c r="AN1" s="274" t="str">
        <f t="shared" si="3"/>
        <v>AN</v>
      </c>
      <c r="AO1" s="274" t="str">
        <f t="shared" si="3"/>
        <v>AO</v>
      </c>
      <c r="AP1" s="274" t="str">
        <f t="shared" si="3"/>
        <v>AP</v>
      </c>
      <c r="AQ1" s="274" t="str">
        <f t="shared" si="3"/>
        <v>AQ</v>
      </c>
      <c r="AR1" s="274" t="str">
        <f t="shared" si="3"/>
        <v>AR</v>
      </c>
      <c r="AS1" s="274" t="str">
        <f t="shared" si="3"/>
        <v>AS</v>
      </c>
      <c r="AT1" s="274" t="str">
        <f t="shared" si="3"/>
        <v>AT</v>
      </c>
      <c r="AU1" s="274" t="str">
        <f t="shared" si="3"/>
        <v>AU</v>
      </c>
      <c r="AV1" s="274" t="str">
        <f t="shared" si="3"/>
        <v>AV</v>
      </c>
      <c r="AX1" s="2522" t="str">
        <f t="shared" ref="AX1:BA1" si="4">SUBSTITUTE(ADDRESS(1,COLUMN(),4),"1","")</f>
        <v>AX</v>
      </c>
      <c r="AY1" s="2522" t="str">
        <f t="shared" si="4"/>
        <v>AY</v>
      </c>
      <c r="AZ1" s="2522" t="str">
        <f t="shared" si="4"/>
        <v>AZ</v>
      </c>
      <c r="BA1" s="2522" t="str">
        <f t="shared" si="4"/>
        <v>BA</v>
      </c>
      <c r="BB1" s="3"/>
      <c r="BC1" s="2522" t="str">
        <f t="shared" ref="BC1:BI1" si="5">SUBSTITUTE(ADDRESS(1,COLUMN(),4),"1","")</f>
        <v>BC</v>
      </c>
      <c r="BD1" s="2522" t="str">
        <f t="shared" si="5"/>
        <v>BD</v>
      </c>
      <c r="BE1" s="2522" t="str">
        <f t="shared" si="5"/>
        <v>BE</v>
      </c>
      <c r="BF1" s="2522" t="str">
        <f t="shared" si="5"/>
        <v>BF</v>
      </c>
      <c r="BG1" s="2522" t="str">
        <f t="shared" si="5"/>
        <v>BG</v>
      </c>
      <c r="BH1" s="2522" t="str">
        <f t="shared" si="5"/>
        <v>BH</v>
      </c>
      <c r="BI1" s="2522" t="str">
        <f t="shared" si="5"/>
        <v>BI</v>
      </c>
      <c r="BK1" s="466">
        <v>1</v>
      </c>
      <c r="BL1" s="546" t="str">
        <f>SUBSTITUTE(ADDRESS(1,COLUMN(),4),"1","")</f>
        <v>BL</v>
      </c>
      <c r="BM1" s="547" t="str">
        <f>SUBSTITUTE(ADDRESS(1,COLUMN(),4),"1","")</f>
        <v>BM</v>
      </c>
    </row>
    <row r="2" spans="1:65" ht="15.75" thickBot="1" x14ac:dyDescent="0.3">
      <c r="B2" s="4">
        <f t="shared" ref="B2:L2" ca="1" si="6">CELL("largeur",B2)</f>
        <v>3</v>
      </c>
      <c r="C2" s="4">
        <f t="shared" ca="1" si="6"/>
        <v>2</v>
      </c>
      <c r="D2" s="4">
        <f t="shared" ca="1" si="6"/>
        <v>2</v>
      </c>
      <c r="E2" s="4">
        <f t="shared" ca="1" si="6"/>
        <v>2</v>
      </c>
      <c r="F2" s="4">
        <f t="shared" ca="1" si="6"/>
        <v>11</v>
      </c>
      <c r="G2" s="4">
        <f t="shared" ca="1" si="6"/>
        <v>11</v>
      </c>
      <c r="H2" s="4">
        <f t="shared" ca="1" si="6"/>
        <v>3</v>
      </c>
      <c r="I2" s="4">
        <f t="shared" ca="1" si="6"/>
        <v>11</v>
      </c>
      <c r="J2" s="4">
        <f t="shared" ca="1" si="6"/>
        <v>11</v>
      </c>
      <c r="K2" s="4">
        <f t="shared" ca="1" si="6"/>
        <v>12</v>
      </c>
      <c r="L2" s="4">
        <f t="shared" ca="1" si="6"/>
        <v>40</v>
      </c>
      <c r="N2" s="4">
        <f t="shared" ref="N2:X2" ca="1" si="7">CELL("largeur",N2)</f>
        <v>3</v>
      </c>
      <c r="O2" s="4">
        <f t="shared" ca="1" si="7"/>
        <v>2</v>
      </c>
      <c r="P2" s="4">
        <f t="shared" ca="1" si="7"/>
        <v>2</v>
      </c>
      <c r="Q2" s="4">
        <f t="shared" ca="1" si="7"/>
        <v>2</v>
      </c>
      <c r="R2" s="4">
        <f t="shared" ca="1" si="7"/>
        <v>11</v>
      </c>
      <c r="S2" s="4">
        <f t="shared" ca="1" si="7"/>
        <v>11</v>
      </c>
      <c r="T2" s="4">
        <f t="shared" ca="1" si="7"/>
        <v>3</v>
      </c>
      <c r="U2" s="4">
        <f t="shared" ca="1" si="7"/>
        <v>11</v>
      </c>
      <c r="V2" s="4">
        <f t="shared" ca="1" si="7"/>
        <v>11</v>
      </c>
      <c r="W2" s="4">
        <f t="shared" ca="1" si="7"/>
        <v>12</v>
      </c>
      <c r="X2" s="4">
        <f t="shared" ca="1" si="7"/>
        <v>40</v>
      </c>
      <c r="Z2" s="275">
        <f ca="1">CELL("largeur",Z2)</f>
        <v>3</v>
      </c>
      <c r="AA2" s="4">
        <f t="shared" ref="AA2:AJ2" ca="1" si="8">CELL("largeur",AA2)</f>
        <v>2</v>
      </c>
      <c r="AB2" s="4">
        <f t="shared" ca="1" si="8"/>
        <v>2</v>
      </c>
      <c r="AC2" s="4">
        <f t="shared" ca="1" si="8"/>
        <v>2</v>
      </c>
      <c r="AD2" s="4">
        <f t="shared" ca="1" si="8"/>
        <v>11</v>
      </c>
      <c r="AE2" s="4">
        <f t="shared" ca="1" si="8"/>
        <v>11</v>
      </c>
      <c r="AF2" s="4">
        <f t="shared" ca="1" si="8"/>
        <v>3</v>
      </c>
      <c r="AG2" s="4">
        <f t="shared" ca="1" si="8"/>
        <v>11</v>
      </c>
      <c r="AH2" s="4">
        <f t="shared" ca="1" si="8"/>
        <v>11</v>
      </c>
      <c r="AI2" s="4">
        <f t="shared" ca="1" si="8"/>
        <v>12</v>
      </c>
      <c r="AJ2" s="4">
        <f t="shared" ca="1" si="8"/>
        <v>40</v>
      </c>
      <c r="AL2" s="275">
        <f ca="1">CELL("largeur",AL2)</f>
        <v>3</v>
      </c>
      <c r="AM2" s="4">
        <f t="shared" ref="AM2:AV2" ca="1" si="9">CELL("largeur",AM2)</f>
        <v>2</v>
      </c>
      <c r="AN2" s="4">
        <f t="shared" ca="1" si="9"/>
        <v>2</v>
      </c>
      <c r="AO2" s="4">
        <f t="shared" ca="1" si="9"/>
        <v>2</v>
      </c>
      <c r="AP2" s="4">
        <f t="shared" ca="1" si="9"/>
        <v>11</v>
      </c>
      <c r="AQ2" s="4">
        <f t="shared" ca="1" si="9"/>
        <v>11</v>
      </c>
      <c r="AR2" s="4">
        <f t="shared" ca="1" si="9"/>
        <v>3</v>
      </c>
      <c r="AS2" s="4">
        <f t="shared" ca="1" si="9"/>
        <v>11</v>
      </c>
      <c r="AT2" s="4">
        <f t="shared" ca="1" si="9"/>
        <v>11</v>
      </c>
      <c r="AU2" s="4">
        <f t="shared" ca="1" si="9"/>
        <v>12</v>
      </c>
      <c r="AV2" s="4">
        <f t="shared" ca="1" si="9"/>
        <v>40</v>
      </c>
      <c r="AX2" s="467">
        <f t="shared" ref="AX2:BA2" ca="1" si="10">CELL("largeur",AX2)</f>
        <v>19</v>
      </c>
      <c r="AY2" s="467">
        <f t="shared" ca="1" si="10"/>
        <v>18</v>
      </c>
      <c r="AZ2" s="467">
        <f t="shared" ca="1" si="10"/>
        <v>25</v>
      </c>
      <c r="BA2" s="467">
        <f t="shared" ca="1" si="10"/>
        <v>16</v>
      </c>
      <c r="BB2" s="3"/>
      <c r="BC2" s="467">
        <f t="shared" ref="BC2:BI2" ca="1" si="11">CELL("largeur",BC2)</f>
        <v>19</v>
      </c>
      <c r="BD2" s="467">
        <f t="shared" ca="1" si="11"/>
        <v>18</v>
      </c>
      <c r="BE2" s="467">
        <f t="shared" ca="1" si="11"/>
        <v>25</v>
      </c>
      <c r="BF2" s="467">
        <f t="shared" ca="1" si="11"/>
        <v>16</v>
      </c>
      <c r="BG2" s="467">
        <f t="shared" ca="1" si="11"/>
        <v>16</v>
      </c>
      <c r="BH2" s="467">
        <f t="shared" ca="1" si="11"/>
        <v>11</v>
      </c>
      <c r="BI2" s="467">
        <f t="shared" ca="1" si="11"/>
        <v>27</v>
      </c>
      <c r="BK2" s="466">
        <v>1</v>
      </c>
      <c r="BL2" s="548"/>
      <c r="BM2" s="548" t="s">
        <v>340</v>
      </c>
    </row>
    <row r="3" spans="1:65" ht="21" customHeight="1" x14ac:dyDescent="0.25">
      <c r="B3" s="3112" t="s">
        <v>0</v>
      </c>
      <c r="C3" s="542"/>
      <c r="D3" s="6"/>
      <c r="E3" s="6"/>
      <c r="F3" s="3308" t="s">
        <v>2259</v>
      </c>
      <c r="G3" s="3308"/>
      <c r="H3" s="3308"/>
      <c r="I3" s="3308"/>
      <c r="J3" s="3308"/>
      <c r="K3" s="3308"/>
      <c r="L3" s="3309"/>
      <c r="N3" s="3112" t="s">
        <v>0</v>
      </c>
      <c r="O3" s="5"/>
      <c r="P3" s="6"/>
      <c r="Q3" s="6"/>
      <c r="R3" s="3308" t="s">
        <v>2260</v>
      </c>
      <c r="S3" s="3308"/>
      <c r="T3" s="3308"/>
      <c r="U3" s="3308"/>
      <c r="V3" s="3308"/>
      <c r="W3" s="3308"/>
      <c r="X3" s="3309"/>
      <c r="Z3" s="3112" t="s">
        <v>0</v>
      </c>
      <c r="AA3" s="5"/>
      <c r="AB3" s="6"/>
      <c r="AC3" s="6"/>
      <c r="AD3" s="3308" t="s">
        <v>2261</v>
      </c>
      <c r="AE3" s="3308"/>
      <c r="AF3" s="3308"/>
      <c r="AG3" s="3308"/>
      <c r="AH3" s="3308"/>
      <c r="AI3" s="3308"/>
      <c r="AJ3" s="3309"/>
      <c r="AL3" s="3112" t="s">
        <v>0</v>
      </c>
      <c r="AM3" s="5"/>
      <c r="AN3" s="6"/>
      <c r="AO3" s="6"/>
      <c r="AP3" s="3308" t="s">
        <v>2262</v>
      </c>
      <c r="AQ3" s="3308"/>
      <c r="AR3" s="3308"/>
      <c r="AS3" s="3308"/>
      <c r="AT3" s="3308"/>
      <c r="AU3" s="3308"/>
      <c r="AV3" s="3309"/>
      <c r="BB3" s="3"/>
      <c r="BC3" s="465"/>
      <c r="BD3" s="465"/>
      <c r="BE3" s="465"/>
      <c r="BF3" s="465"/>
      <c r="BG3" s="465"/>
      <c r="BH3" s="465"/>
      <c r="BI3" s="465"/>
      <c r="BK3" s="466">
        <v>1</v>
      </c>
      <c r="BL3" s="550">
        <f ca="1">COUNTA(A1:BJ608) + COUNTBLANK(A1:BJ608)</f>
        <v>37794</v>
      </c>
      <c r="BM3" s="551" t="str">
        <f>"cellules entre"&amp;" " &amp;A1&amp;" et  "&amp;BK609</f>
        <v>cellules entre A1 et  BK609</v>
      </c>
    </row>
    <row r="4" spans="1:65" ht="21" customHeight="1" x14ac:dyDescent="0.25">
      <c r="B4" s="3264"/>
      <c r="C4" s="640"/>
      <c r="D4" s="641"/>
      <c r="E4" s="641"/>
      <c r="F4" s="3310"/>
      <c r="G4" s="3310"/>
      <c r="H4" s="3310"/>
      <c r="I4" s="3310"/>
      <c r="J4" s="3310"/>
      <c r="K4" s="3310"/>
      <c r="L4" s="3311"/>
      <c r="N4" s="3264"/>
      <c r="O4" s="1004"/>
      <c r="P4" s="641"/>
      <c r="Q4" s="641"/>
      <c r="R4" s="3310"/>
      <c r="S4" s="3310"/>
      <c r="T4" s="3310"/>
      <c r="U4" s="3310"/>
      <c r="V4" s="3310"/>
      <c r="W4" s="3310"/>
      <c r="X4" s="3311"/>
      <c r="Z4" s="3264"/>
      <c r="AA4" s="1004"/>
      <c r="AB4" s="641"/>
      <c r="AC4" s="641"/>
      <c r="AD4" s="3310"/>
      <c r="AE4" s="3310"/>
      <c r="AF4" s="3310"/>
      <c r="AG4" s="3310"/>
      <c r="AH4" s="3310"/>
      <c r="AI4" s="3310"/>
      <c r="AJ4" s="3311"/>
      <c r="AL4" s="3264"/>
      <c r="AM4" s="1004"/>
      <c r="AN4" s="641"/>
      <c r="AO4" s="641"/>
      <c r="AP4" s="3310"/>
      <c r="AQ4" s="3310"/>
      <c r="AR4" s="3310"/>
      <c r="AS4" s="3310"/>
      <c r="AT4" s="3310"/>
      <c r="AU4" s="3310"/>
      <c r="AV4" s="3311"/>
      <c r="BB4" s="3"/>
      <c r="BC4" s="465"/>
      <c r="BD4" s="465"/>
      <c r="BE4" s="465"/>
      <c r="BF4" s="465"/>
      <c r="BG4" s="465"/>
      <c r="BH4" s="465"/>
      <c r="BI4" s="465"/>
      <c r="BK4" s="466">
        <v>1</v>
      </c>
      <c r="BL4" s="550">
        <f ca="1">COUNTA(A1:BJ608)</f>
        <v>9861</v>
      </c>
      <c r="BM4" s="551" t="s">
        <v>341</v>
      </c>
    </row>
    <row r="5" spans="1:65" ht="21.75" thickBot="1" x14ac:dyDescent="0.3">
      <c r="B5" s="3113"/>
      <c r="C5" s="543"/>
      <c r="D5" s="11"/>
      <c r="E5" s="11"/>
      <c r="F5" s="2520" t="s">
        <v>2192</v>
      </c>
      <c r="G5" s="2520"/>
      <c r="H5" s="2520"/>
      <c r="I5" s="2520"/>
      <c r="J5" s="2520"/>
      <c r="K5" s="2520"/>
      <c r="L5" s="2521"/>
      <c r="N5" s="3113"/>
      <c r="O5" s="10"/>
      <c r="P5" s="11"/>
      <c r="Q5" s="11"/>
      <c r="R5" s="2520" t="s">
        <v>2192</v>
      </c>
      <c r="S5" s="2520"/>
      <c r="T5" s="2520"/>
      <c r="U5" s="2520"/>
      <c r="V5" s="2520"/>
      <c r="W5" s="2520"/>
      <c r="X5" s="2521"/>
      <c r="Z5" s="3113"/>
      <c r="AA5" s="10"/>
      <c r="AB5" s="11"/>
      <c r="AC5" s="11"/>
      <c r="AD5" s="2520" t="s">
        <v>2192</v>
      </c>
      <c r="AE5" s="2520"/>
      <c r="AF5" s="2520"/>
      <c r="AG5" s="2520"/>
      <c r="AH5" s="2520"/>
      <c r="AI5" s="2520"/>
      <c r="AJ5" s="2521"/>
      <c r="AL5" s="3113"/>
      <c r="AM5" s="10"/>
      <c r="AN5" s="11"/>
      <c r="AO5" s="11"/>
      <c r="AP5" s="2520" t="s">
        <v>2192</v>
      </c>
      <c r="AQ5" s="2520"/>
      <c r="AR5" s="2520"/>
      <c r="AS5" s="2520"/>
      <c r="AT5" s="2520"/>
      <c r="AU5" s="2520"/>
      <c r="AV5" s="2521"/>
      <c r="BB5" s="3"/>
      <c r="BC5" s="465"/>
      <c r="BD5" s="465"/>
      <c r="BE5" s="465"/>
      <c r="BF5" s="465"/>
      <c r="BG5" s="465"/>
      <c r="BH5" s="465"/>
      <c r="BI5" s="465"/>
      <c r="BK5" s="466">
        <v>1</v>
      </c>
      <c r="BL5" s="550">
        <f ca="1">COUNTBLANK(A1:BJ608)</f>
        <v>27933</v>
      </c>
      <c r="BM5" s="551" t="s">
        <v>342</v>
      </c>
    </row>
    <row r="6" spans="1:65" ht="15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N6" s="9"/>
      <c r="O6" s="9"/>
      <c r="P6" s="9"/>
      <c r="Q6" s="15" t="s">
        <v>3</v>
      </c>
      <c r="R6" s="16" t="str">
        <f ca="1">CELL("nomfichier")</f>
        <v>C:\Users\Joel\Desktop\ccr17.envoyé\[ff.A.16.colonnes.20.03.2025.xlsx]Répertoire.exemple</v>
      </c>
      <c r="S6" s="9"/>
      <c r="T6" s="9"/>
      <c r="U6" s="9"/>
      <c r="V6" s="9"/>
      <c r="W6" s="9"/>
      <c r="X6" s="9"/>
      <c r="Z6" s="9"/>
      <c r="AA6" s="9"/>
      <c r="AB6" s="9"/>
      <c r="AC6" s="15" t="s">
        <v>3</v>
      </c>
      <c r="AD6" s="16" t="str">
        <f ca="1">CELL("nomfichier")</f>
        <v>C:\Users\Joel\Desktop\ccr17.envoyé\[ff.A.16.colonnes.20.03.2025.xlsx]Répertoire.exemple</v>
      </c>
      <c r="AE6" s="9"/>
      <c r="AF6" s="9"/>
      <c r="AG6" s="9"/>
      <c r="AH6" s="9"/>
      <c r="AI6" s="9"/>
      <c r="AJ6" s="9"/>
      <c r="AL6" s="9"/>
      <c r="AM6" s="9"/>
      <c r="AN6" s="9"/>
      <c r="AO6" s="15" t="s">
        <v>3</v>
      </c>
      <c r="AP6" s="16" t="str">
        <f ca="1">CELL("nomfichier")</f>
        <v>C:\Users\Joel\Desktop\ccr17.envoyé\[ff.A.16.colonnes.20.03.2025.xlsx]Répertoire.exemple</v>
      </c>
      <c r="AQ6" s="9"/>
      <c r="AR6" s="9"/>
      <c r="AS6" s="9"/>
      <c r="AT6" s="9"/>
      <c r="AU6" s="9"/>
      <c r="AV6" s="9"/>
      <c r="BB6" s="3"/>
      <c r="BC6" s="465"/>
      <c r="BD6" s="465"/>
      <c r="BE6" s="465"/>
      <c r="BF6" s="465"/>
      <c r="BG6" s="465"/>
      <c r="BH6" s="465"/>
      <c r="BI6" s="465"/>
      <c r="BK6" s="466">
        <v>1</v>
      </c>
      <c r="BL6" s="550" cm="1">
        <f t="array" ref="BL6">SUM(BK1:BK607+2)</f>
        <v>1821</v>
      </c>
      <c r="BM6" s="551" t="s">
        <v>274</v>
      </c>
    </row>
    <row r="7" spans="1:65" ht="15.75" x14ac:dyDescent="0.25">
      <c r="B7" s="2646" t="s">
        <v>5</v>
      </c>
      <c r="C7" s="2694"/>
      <c r="D7" s="17"/>
      <c r="E7" s="17"/>
      <c r="F7" s="17"/>
      <c r="G7" s="17"/>
      <c r="H7" s="2695" t="s">
        <v>77</v>
      </c>
      <c r="I7" s="17"/>
      <c r="J7" s="17"/>
      <c r="K7" s="17"/>
      <c r="L7" s="17"/>
      <c r="M7" s="17"/>
      <c r="N7" s="2646" t="s">
        <v>5</v>
      </c>
      <c r="O7" s="2694"/>
      <c r="P7" s="17"/>
      <c r="Q7" s="17"/>
      <c r="R7" s="17"/>
      <c r="S7" s="17"/>
      <c r="T7" s="2695" t="s">
        <v>77</v>
      </c>
      <c r="U7" s="17"/>
      <c r="V7" s="17"/>
      <c r="W7" s="17"/>
      <c r="X7" s="17"/>
      <c r="Z7" s="2646" t="s">
        <v>5</v>
      </c>
      <c r="AA7" s="2694"/>
      <c r="AB7" s="17"/>
      <c r="AC7" s="17"/>
      <c r="AD7" s="17"/>
      <c r="AE7" s="17"/>
      <c r="AF7" s="2695" t="s">
        <v>77</v>
      </c>
      <c r="AG7" s="17"/>
      <c r="AH7" s="17"/>
      <c r="AI7" s="17"/>
      <c r="AJ7" s="17"/>
      <c r="AL7" s="2646" t="s">
        <v>5</v>
      </c>
      <c r="AM7" s="2694"/>
      <c r="AN7" s="17"/>
      <c r="AO7" s="17"/>
      <c r="AP7" s="17"/>
      <c r="AQ7" s="17"/>
      <c r="AR7" s="2695" t="s">
        <v>77</v>
      </c>
      <c r="AS7" s="17"/>
      <c r="AT7" s="17"/>
      <c r="AU7" s="17"/>
      <c r="AV7" s="17"/>
      <c r="BB7" s="3"/>
      <c r="BJ7"/>
      <c r="BK7" s="466">
        <v>1</v>
      </c>
      <c r="BL7" s="550">
        <f>SUM(A609:BJ609)+1</f>
        <v>63</v>
      </c>
      <c r="BM7" s="551" t="s">
        <v>343</v>
      </c>
    </row>
    <row r="8" spans="1:65" ht="21" x14ac:dyDescent="0.25">
      <c r="B8" s="17"/>
      <c r="C8" s="2645" t="s">
        <v>2267</v>
      </c>
      <c r="D8" s="2645"/>
      <c r="E8" s="2645"/>
      <c r="F8" s="2645"/>
      <c r="G8" s="2645"/>
      <c r="H8" s="20"/>
      <c r="J8" s="9"/>
      <c r="K8" s="21"/>
      <c r="L8" s="511"/>
      <c r="N8" s="17"/>
      <c r="O8" s="2645" t="s">
        <v>2267</v>
      </c>
      <c r="P8" s="2645"/>
      <c r="Q8" s="2645"/>
      <c r="R8" s="2645"/>
      <c r="S8" s="2645"/>
      <c r="T8" s="20"/>
      <c r="V8" s="9"/>
      <c r="W8" s="21"/>
      <c r="X8" s="511"/>
      <c r="Z8" s="17"/>
      <c r="AA8" s="2645" t="s">
        <v>2267</v>
      </c>
      <c r="AB8" s="2645"/>
      <c r="AC8" s="2645"/>
      <c r="AD8" s="2645"/>
      <c r="AE8" s="2645"/>
      <c r="AF8" s="20"/>
      <c r="AH8" s="9"/>
      <c r="AI8" s="21"/>
      <c r="AJ8" s="511"/>
      <c r="AL8" s="17"/>
      <c r="AM8" s="2645" t="s">
        <v>2267</v>
      </c>
      <c r="AN8" s="2645"/>
      <c r="AO8" s="2645"/>
      <c r="AP8" s="2645"/>
      <c r="AQ8" s="2645"/>
      <c r="AR8" s="20"/>
      <c r="AT8" s="9"/>
      <c r="AU8" s="21"/>
      <c r="AV8" s="511"/>
      <c r="BB8" s="3"/>
      <c r="BJ8"/>
      <c r="BK8" s="466">
        <v>1</v>
      </c>
    </row>
    <row r="9" spans="1:65" ht="15.75" customHeight="1" thickBot="1" x14ac:dyDescent="0.3">
      <c r="B9" s="17"/>
      <c r="C9" s="2696" t="s">
        <v>2274</v>
      </c>
      <c r="D9" s="512"/>
      <c r="E9" s="512"/>
      <c r="F9" s="512"/>
      <c r="G9" s="19"/>
      <c r="H9" s="9"/>
      <c r="I9" s="9"/>
      <c r="J9" s="22"/>
      <c r="K9" s="9"/>
      <c r="L9" s="9"/>
      <c r="N9" s="17"/>
      <c r="O9" s="2696" t="s">
        <v>2274</v>
      </c>
      <c r="P9" s="512"/>
      <c r="Q9" s="512"/>
      <c r="R9" s="512"/>
      <c r="S9" s="19"/>
      <c r="T9" s="9"/>
      <c r="U9" s="9"/>
      <c r="V9" s="22"/>
      <c r="W9" s="9"/>
      <c r="X9" s="9"/>
      <c r="Z9" s="17"/>
      <c r="AA9" s="2696" t="s">
        <v>2274</v>
      </c>
      <c r="AB9" s="512"/>
      <c r="AC9" s="512"/>
      <c r="AD9" s="512"/>
      <c r="AE9" s="19"/>
      <c r="AF9" s="9"/>
      <c r="AG9" s="9"/>
      <c r="AH9" s="22"/>
      <c r="AI9" s="9"/>
      <c r="AJ9" s="9"/>
      <c r="AL9" s="17"/>
      <c r="AM9" s="2696" t="s">
        <v>2274</v>
      </c>
      <c r="AN9" s="512"/>
      <c r="AO9" s="512"/>
      <c r="AP9" s="512"/>
      <c r="AQ9" s="19"/>
      <c r="AR9" s="9"/>
      <c r="AS9" s="9"/>
      <c r="AT9" s="22"/>
      <c r="AU9" s="9"/>
      <c r="AV9" s="9"/>
      <c r="BB9" s="3"/>
      <c r="BC9" s="465"/>
      <c r="BD9" s="465"/>
      <c r="BE9" s="465"/>
      <c r="BF9" s="465"/>
      <c r="BG9" s="465"/>
      <c r="BH9" s="465"/>
      <c r="BI9" s="465"/>
      <c r="BJ9"/>
      <c r="BK9" s="466">
        <v>1</v>
      </c>
    </row>
    <row r="10" spans="1:65" ht="15.75" customHeight="1" x14ac:dyDescent="0.25">
      <c r="B10" s="23" t="s">
        <v>7</v>
      </c>
      <c r="C10" s="456" t="str">
        <f>C16</f>
        <v>Famille à coller.N.Nom de votre recette.Recette mère ►.S.Saisissez le nom de la recette mère</v>
      </c>
      <c r="D10" s="457">
        <f>D16</f>
        <v>6</v>
      </c>
      <c r="E10" s="457" t="str">
        <f>E16</f>
        <v>couverts</v>
      </c>
      <c r="F10" s="279" t="s">
        <v>4</v>
      </c>
      <c r="G10" s="24" t="s">
        <v>8</v>
      </c>
      <c r="H10" s="3217" t="s">
        <v>206</v>
      </c>
      <c r="I10" s="3217"/>
      <c r="J10" s="3157" t="s">
        <v>10</v>
      </c>
      <c r="K10" s="3157"/>
      <c r="L10" s="3158"/>
      <c r="N10" s="23" t="s">
        <v>7</v>
      </c>
      <c r="O10" s="456" t="str">
        <f>O16</f>
        <v>Famille à coller.N.Nom de votre recette.Recette mère ►.S.Saisissez le nom de la recette mère</v>
      </c>
      <c r="P10" s="457">
        <f>P16</f>
        <v>6</v>
      </c>
      <c r="Q10" s="457" t="str">
        <f>Q16</f>
        <v>couverts</v>
      </c>
      <c r="R10" s="279" t="s">
        <v>4</v>
      </c>
      <c r="S10" s="24" t="s">
        <v>8</v>
      </c>
      <c r="T10" s="3217" t="s">
        <v>206</v>
      </c>
      <c r="U10" s="3217"/>
      <c r="V10" s="3157" t="s">
        <v>10</v>
      </c>
      <c r="W10" s="3157"/>
      <c r="X10" s="3158"/>
      <c r="Z10" s="23" t="s">
        <v>7</v>
      </c>
      <c r="AA10" s="456" t="str">
        <f>AA16</f>
        <v>Famille à coller.N.Nom de votre recette.Recette mère ►.S.Saisissez le nom de la recette mère</v>
      </c>
      <c r="AB10" s="457">
        <f>AB16</f>
        <v>6</v>
      </c>
      <c r="AC10" s="457" t="str">
        <f>AC16</f>
        <v>couverts</v>
      </c>
      <c r="AD10" s="279" t="s">
        <v>4</v>
      </c>
      <c r="AE10" s="24" t="s">
        <v>8</v>
      </c>
      <c r="AF10" s="3217" t="s">
        <v>206</v>
      </c>
      <c r="AG10" s="3217"/>
      <c r="AH10" s="3157" t="s">
        <v>10</v>
      </c>
      <c r="AI10" s="3157"/>
      <c r="AJ10" s="3158"/>
      <c r="AL10" s="23" t="s">
        <v>7</v>
      </c>
      <c r="AM10" s="456" t="str">
        <f>AM16</f>
        <v>Famille à coller.N.Nom de votre recette.Recette mère ►.S.Saisissez le nom de la recette mère</v>
      </c>
      <c r="AN10" s="457">
        <f>AN16</f>
        <v>6</v>
      </c>
      <c r="AO10" s="457" t="str">
        <f>AO16</f>
        <v>couverts</v>
      </c>
      <c r="AP10" s="279" t="s">
        <v>4</v>
      </c>
      <c r="AQ10" s="24" t="s">
        <v>8</v>
      </c>
      <c r="AR10" s="3217" t="s">
        <v>206</v>
      </c>
      <c r="AS10" s="3217"/>
      <c r="AT10" s="3157" t="s">
        <v>10</v>
      </c>
      <c r="AU10" s="3157"/>
      <c r="AV10" s="3158"/>
      <c r="AX10" s="2986" t="s">
        <v>2297</v>
      </c>
      <c r="AY10" s="2987"/>
      <c r="AZ10" s="2987"/>
      <c r="BA10" s="2988"/>
      <c r="BB10" s="3"/>
      <c r="BC10" s="2986" t="s">
        <v>416</v>
      </c>
      <c r="BD10" s="2987"/>
      <c r="BE10" s="2987"/>
      <c r="BF10" s="2987"/>
      <c r="BG10" s="2987"/>
      <c r="BH10" s="2987"/>
      <c r="BI10" s="2988"/>
      <c r="BJ10" s="514"/>
      <c r="BK10" s="466">
        <v>1</v>
      </c>
    </row>
    <row r="11" spans="1:65" ht="22.5" customHeight="1" x14ac:dyDescent="0.25">
      <c r="B11" s="25" t="s">
        <v>7</v>
      </c>
      <c r="C11" s="458" t="str">
        <f>C16</f>
        <v>Famille à coller.N.Nom de votre recette.Recette mère ►.S.Saisissez le nom de la recette mère</v>
      </c>
      <c r="D11" s="459"/>
      <c r="E11" s="459"/>
      <c r="F11" s="281" t="s">
        <v>207</v>
      </c>
      <c r="G11" s="26" t="s">
        <v>12</v>
      </c>
      <c r="H11" s="3218"/>
      <c r="I11" s="3218"/>
      <c r="J11" s="3159"/>
      <c r="K11" s="3159"/>
      <c r="L11" s="3160"/>
      <c r="N11" s="25" t="s">
        <v>7</v>
      </c>
      <c r="O11" s="458" t="str">
        <f>O16</f>
        <v>Famille à coller.N.Nom de votre recette.Recette mère ►.S.Saisissez le nom de la recette mère</v>
      </c>
      <c r="P11" s="459"/>
      <c r="Q11" s="459"/>
      <c r="R11" s="281" t="s">
        <v>207</v>
      </c>
      <c r="S11" s="26" t="s">
        <v>12</v>
      </c>
      <c r="T11" s="3218"/>
      <c r="U11" s="3218"/>
      <c r="V11" s="3159"/>
      <c r="W11" s="3159"/>
      <c r="X11" s="3160"/>
      <c r="Z11" s="25" t="s">
        <v>7</v>
      </c>
      <c r="AA11" s="458" t="str">
        <f>AA16</f>
        <v>Famille à coller.N.Nom de votre recette.Recette mère ►.S.Saisissez le nom de la recette mère</v>
      </c>
      <c r="AB11" s="459"/>
      <c r="AC11" s="459"/>
      <c r="AD11" s="281" t="s">
        <v>207</v>
      </c>
      <c r="AE11" s="26" t="s">
        <v>12</v>
      </c>
      <c r="AF11" s="3218"/>
      <c r="AG11" s="3218"/>
      <c r="AH11" s="3159"/>
      <c r="AI11" s="3159"/>
      <c r="AJ11" s="3160"/>
      <c r="AL11" s="25" t="s">
        <v>7</v>
      </c>
      <c r="AM11" s="458" t="str">
        <f>AM16</f>
        <v>Famille à coller.N.Nom de votre recette.Recette mère ►.S.Saisissez le nom de la recette mère</v>
      </c>
      <c r="AN11" s="459"/>
      <c r="AO11" s="459"/>
      <c r="AP11" s="281" t="s">
        <v>207</v>
      </c>
      <c r="AQ11" s="26" t="s">
        <v>12</v>
      </c>
      <c r="AR11" s="3218"/>
      <c r="AS11" s="3218"/>
      <c r="AT11" s="3159"/>
      <c r="AU11" s="3159"/>
      <c r="AV11" s="3160"/>
      <c r="AX11" s="2989"/>
      <c r="AY11" s="2990"/>
      <c r="AZ11" s="2990"/>
      <c r="BA11" s="2991"/>
      <c r="BB11" s="3"/>
      <c r="BC11" s="2989"/>
      <c r="BD11" s="2990"/>
      <c r="BE11" s="2990"/>
      <c r="BF11" s="2990"/>
      <c r="BG11" s="2990"/>
      <c r="BH11" s="2990"/>
      <c r="BI11" s="2991"/>
      <c r="BK11" s="466">
        <v>1</v>
      </c>
    </row>
    <row r="12" spans="1:65" ht="18.75" customHeight="1" x14ac:dyDescent="0.25">
      <c r="B12" s="25" t="s">
        <v>7</v>
      </c>
      <c r="C12" s="460" t="str">
        <f>C16</f>
        <v>Famille à coller.N.Nom de votre recette.Recette mère ►.S.Saisissez le nom de la recette mère</v>
      </c>
      <c r="D12" s="461"/>
      <c r="E12" s="462"/>
      <c r="F12" s="28"/>
      <c r="G12" s="29" t="s">
        <v>208</v>
      </c>
      <c r="H12" s="283"/>
      <c r="I12" s="30" t="s">
        <v>13</v>
      </c>
      <c r="J12" s="284" t="s">
        <v>14</v>
      </c>
      <c r="K12" s="9"/>
      <c r="L12" s="285"/>
      <c r="N12" s="25" t="s">
        <v>7</v>
      </c>
      <c r="O12" s="460" t="str">
        <f>O16</f>
        <v>Famille à coller.N.Nom de votre recette.Recette mère ►.S.Saisissez le nom de la recette mère</v>
      </c>
      <c r="P12" s="461"/>
      <c r="Q12" s="462"/>
      <c r="R12" s="28"/>
      <c r="S12" s="29" t="s">
        <v>208</v>
      </c>
      <c r="T12" s="283"/>
      <c r="U12" s="30" t="s">
        <v>13</v>
      </c>
      <c r="V12" s="284" t="s">
        <v>14</v>
      </c>
      <c r="W12" s="9"/>
      <c r="X12" s="285"/>
      <c r="Z12" s="25" t="s">
        <v>7</v>
      </c>
      <c r="AA12" s="460" t="str">
        <f>AA16</f>
        <v>Famille à coller.N.Nom de votre recette.Recette mère ►.S.Saisissez le nom de la recette mère</v>
      </c>
      <c r="AB12" s="461"/>
      <c r="AC12" s="462"/>
      <c r="AD12" s="28"/>
      <c r="AE12" s="29" t="s">
        <v>208</v>
      </c>
      <c r="AF12" s="283"/>
      <c r="AG12" s="30" t="s">
        <v>13</v>
      </c>
      <c r="AH12" s="284" t="s">
        <v>14</v>
      </c>
      <c r="AI12" s="9"/>
      <c r="AJ12" s="285"/>
      <c r="AL12" s="25" t="s">
        <v>7</v>
      </c>
      <c r="AM12" s="460" t="str">
        <f>AM16</f>
        <v>Famille à coller.N.Nom de votre recette.Recette mère ►.S.Saisissez le nom de la recette mère</v>
      </c>
      <c r="AN12" s="461"/>
      <c r="AO12" s="462"/>
      <c r="AP12" s="28"/>
      <c r="AQ12" s="29" t="s">
        <v>208</v>
      </c>
      <c r="AR12" s="283"/>
      <c r="AS12" s="30" t="s">
        <v>13</v>
      </c>
      <c r="AT12" s="284" t="s">
        <v>14</v>
      </c>
      <c r="AU12" s="9"/>
      <c r="AV12" s="285"/>
      <c r="AX12" s="2989"/>
      <c r="AY12" s="2990"/>
      <c r="AZ12" s="2990"/>
      <c r="BA12" s="2991"/>
      <c r="BB12" s="3"/>
      <c r="BC12" s="2989"/>
      <c r="BD12" s="2990"/>
      <c r="BE12" s="2990"/>
      <c r="BF12" s="2990"/>
      <c r="BG12" s="2990"/>
      <c r="BH12" s="2990"/>
      <c r="BI12" s="2991"/>
      <c r="BK12" s="466">
        <v>1</v>
      </c>
    </row>
    <row r="13" spans="1:65" ht="15.75" customHeight="1" x14ac:dyDescent="0.25">
      <c r="B13" s="25" t="s">
        <v>7</v>
      </c>
      <c r="C13" s="428" t="str">
        <f>C16</f>
        <v>Famille à coller.N.Nom de votre recette.Recette mère ►.S.Saisissez le nom de la recette mère</v>
      </c>
      <c r="D13" s="428"/>
      <c r="E13" s="428"/>
      <c r="F13" s="36" t="s">
        <v>16</v>
      </c>
      <c r="G13" s="37"/>
      <c r="H13" s="37"/>
      <c r="I13" s="288" t="s">
        <v>17</v>
      </c>
      <c r="J13" s="3214" t="str">
        <f>F16</f>
        <v>Famille à coller.N.Nom de votre recette.Recette mère ►.S.Saisissez le nom de la recette mère</v>
      </c>
      <c r="K13" s="3214"/>
      <c r="L13" s="3215"/>
      <c r="N13" s="25" t="s">
        <v>7</v>
      </c>
      <c r="O13" s="428" t="str">
        <f>O16</f>
        <v>Famille à coller.N.Nom de votre recette.Recette mère ►.S.Saisissez le nom de la recette mère</v>
      </c>
      <c r="P13" s="428"/>
      <c r="Q13" s="428"/>
      <c r="R13" s="36" t="s">
        <v>16</v>
      </c>
      <c r="S13" s="37"/>
      <c r="T13" s="37"/>
      <c r="U13" s="288" t="s">
        <v>17</v>
      </c>
      <c r="V13" s="3214" t="str">
        <f>R16</f>
        <v>Famille à coller.N.Nom de votre recette.Recette mère ►.S.Saisissez le nom de la recette mère</v>
      </c>
      <c r="W13" s="3214"/>
      <c r="X13" s="3215"/>
      <c r="Z13" s="25" t="s">
        <v>7</v>
      </c>
      <c r="AA13" s="428" t="str">
        <f>AA16</f>
        <v>Famille à coller.N.Nom de votre recette.Recette mère ►.S.Saisissez le nom de la recette mère</v>
      </c>
      <c r="AB13" s="428"/>
      <c r="AC13" s="428"/>
      <c r="AD13" s="36" t="s">
        <v>16</v>
      </c>
      <c r="AE13" s="37"/>
      <c r="AF13" s="37"/>
      <c r="AG13" s="288" t="s">
        <v>17</v>
      </c>
      <c r="AH13" s="3214" t="str">
        <f>AD16</f>
        <v>Famille à coller.N.Nom de votre recette.Recette mère ►.S.Saisissez le nom de la recette mère</v>
      </c>
      <c r="AI13" s="3214"/>
      <c r="AJ13" s="3215"/>
      <c r="AL13" s="25" t="s">
        <v>7</v>
      </c>
      <c r="AM13" s="428" t="str">
        <f>AM16</f>
        <v>Famille à coller.N.Nom de votre recette.Recette mère ►.S.Saisissez le nom de la recette mère</v>
      </c>
      <c r="AN13" s="428"/>
      <c r="AO13" s="428"/>
      <c r="AP13" s="36" t="s">
        <v>16</v>
      </c>
      <c r="AQ13" s="37"/>
      <c r="AR13" s="37"/>
      <c r="AS13" s="288" t="s">
        <v>17</v>
      </c>
      <c r="AT13" s="3214" t="str">
        <f>AP16</f>
        <v>Famille à coller.N.Nom de votre recette.Recette mère ►.S.Saisissez le nom de la recette mère</v>
      </c>
      <c r="AU13" s="3214"/>
      <c r="AV13" s="3215"/>
      <c r="AX13" s="669" t="s">
        <v>417</v>
      </c>
      <c r="AY13" s="670"/>
      <c r="AZ13" s="671"/>
      <c r="BA13" s="672"/>
      <c r="BB13" s="673"/>
      <c r="BC13" s="674"/>
      <c r="BD13" s="675"/>
      <c r="BE13" s="675"/>
      <c r="BF13" s="675"/>
      <c r="BG13" s="675"/>
      <c r="BH13" s="675"/>
      <c r="BI13" s="676"/>
      <c r="BK13" s="466">
        <v>1</v>
      </c>
    </row>
    <row r="14" spans="1:65" ht="15.75" customHeight="1" x14ac:dyDescent="0.25">
      <c r="B14" s="25" t="s">
        <v>7</v>
      </c>
      <c r="C14" s="428" t="str">
        <f>C16</f>
        <v>Famille à coller.N.Nom de votre recette.Recette mère ►.S.Saisissez le nom de la recette mère</v>
      </c>
      <c r="D14" s="428"/>
      <c r="E14" s="428"/>
      <c r="F14" s="43">
        <v>6</v>
      </c>
      <c r="G14" s="44" t="s">
        <v>66</v>
      </c>
      <c r="H14" s="36"/>
      <c r="I14" s="36"/>
      <c r="J14" s="3214"/>
      <c r="K14" s="3214"/>
      <c r="L14" s="3215"/>
      <c r="N14" s="25" t="s">
        <v>7</v>
      </c>
      <c r="O14" s="428" t="str">
        <f>O16</f>
        <v>Famille à coller.N.Nom de votre recette.Recette mère ►.S.Saisissez le nom de la recette mère</v>
      </c>
      <c r="P14" s="428"/>
      <c r="Q14" s="428"/>
      <c r="R14" s="43">
        <v>6</v>
      </c>
      <c r="S14" s="44" t="s">
        <v>66</v>
      </c>
      <c r="T14" s="36"/>
      <c r="U14" s="36"/>
      <c r="V14" s="3214"/>
      <c r="W14" s="3214"/>
      <c r="X14" s="3215"/>
      <c r="Z14" s="25" t="s">
        <v>7</v>
      </c>
      <c r="AA14" s="428" t="str">
        <f>AA16</f>
        <v>Famille à coller.N.Nom de votre recette.Recette mère ►.S.Saisissez le nom de la recette mère</v>
      </c>
      <c r="AB14" s="428"/>
      <c r="AC14" s="428"/>
      <c r="AD14" s="43">
        <v>6</v>
      </c>
      <c r="AE14" s="44" t="s">
        <v>66</v>
      </c>
      <c r="AF14" s="36"/>
      <c r="AG14" s="36"/>
      <c r="AH14" s="3214"/>
      <c r="AI14" s="3214"/>
      <c r="AJ14" s="3215"/>
      <c r="AL14" s="25" t="s">
        <v>7</v>
      </c>
      <c r="AM14" s="428" t="str">
        <f>AM16</f>
        <v>Famille à coller.N.Nom de votre recette.Recette mère ►.S.Saisissez le nom de la recette mère</v>
      </c>
      <c r="AN14" s="428"/>
      <c r="AO14" s="428"/>
      <c r="AP14" s="43">
        <v>6</v>
      </c>
      <c r="AQ14" s="44" t="s">
        <v>66</v>
      </c>
      <c r="AR14" s="36"/>
      <c r="AS14" s="36"/>
      <c r="AT14" s="3214"/>
      <c r="AU14" s="3214"/>
      <c r="AV14" s="3215"/>
      <c r="AX14" s="677"/>
      <c r="AY14" s="678"/>
      <c r="AZ14" s="678"/>
      <c r="BA14" s="679"/>
      <c r="BB14" s="3"/>
      <c r="BC14" s="674"/>
      <c r="BD14" s="1008" t="s">
        <v>418</v>
      </c>
      <c r="BE14" s="675"/>
      <c r="BF14" s="675"/>
      <c r="BG14" s="675"/>
      <c r="BH14" s="675"/>
      <c r="BI14" s="676"/>
      <c r="BK14" s="466">
        <v>1</v>
      </c>
    </row>
    <row r="15" spans="1:65" ht="21" x14ac:dyDescent="0.25">
      <c r="B15" s="25" t="s">
        <v>5</v>
      </c>
      <c r="C15" s="463" t="str">
        <f>C16</f>
        <v>Famille à coller.N.Nom de votre recette.Recette mère ►.S.Saisissez le nom de la recette mère</v>
      </c>
      <c r="D15" s="463"/>
      <c r="E15" s="463"/>
      <c r="F15" s="289"/>
      <c r="G15" s="48"/>
      <c r="H15" s="48"/>
      <c r="I15" s="48"/>
      <c r="J15" s="48"/>
      <c r="K15" s="48"/>
      <c r="L15" s="49"/>
      <c r="N15" s="25" t="s">
        <v>5</v>
      </c>
      <c r="O15" s="463" t="str">
        <f>O16</f>
        <v>Famille à coller.N.Nom de votre recette.Recette mère ►.S.Saisissez le nom de la recette mère</v>
      </c>
      <c r="P15" s="463"/>
      <c r="Q15" s="463"/>
      <c r="R15" s="289"/>
      <c r="S15" s="48"/>
      <c r="T15" s="48"/>
      <c r="U15" s="48"/>
      <c r="V15" s="48"/>
      <c r="W15" s="48"/>
      <c r="X15" s="49"/>
      <c r="Z15" s="25" t="s">
        <v>5</v>
      </c>
      <c r="AA15" s="463" t="str">
        <f>AA16</f>
        <v>Famille à coller.N.Nom de votre recette.Recette mère ►.S.Saisissez le nom de la recette mère</v>
      </c>
      <c r="AB15" s="463"/>
      <c r="AC15" s="463"/>
      <c r="AD15" s="289"/>
      <c r="AE15" s="48"/>
      <c r="AF15" s="48"/>
      <c r="AG15" s="48"/>
      <c r="AH15" s="48"/>
      <c r="AI15" s="48"/>
      <c r="AJ15" s="49"/>
      <c r="AL15" s="25" t="s">
        <v>5</v>
      </c>
      <c r="AM15" s="463" t="str">
        <f>AM16</f>
        <v>Famille à coller.N.Nom de votre recette.Recette mère ►.S.Saisissez le nom de la recette mère</v>
      </c>
      <c r="AN15" s="463"/>
      <c r="AO15" s="463"/>
      <c r="AP15" s="289"/>
      <c r="AQ15" s="48"/>
      <c r="AR15" s="48"/>
      <c r="AS15" s="48"/>
      <c r="AT15" s="48"/>
      <c r="AU15" s="48"/>
      <c r="AV15" s="49"/>
      <c r="AX15" s="669" t="s">
        <v>419</v>
      </c>
      <c r="AY15" s="670"/>
      <c r="AZ15" s="671"/>
      <c r="BA15" s="672"/>
      <c r="BB15" s="3"/>
      <c r="BC15" s="674"/>
      <c r="BD15" s="1009" t="s">
        <v>420</v>
      </c>
      <c r="BE15" s="675"/>
      <c r="BF15" s="675"/>
      <c r="BG15" s="675"/>
      <c r="BH15" s="675"/>
      <c r="BI15" s="676"/>
      <c r="BK15" s="466">
        <v>1</v>
      </c>
    </row>
    <row r="16" spans="1:65" ht="15.75" x14ac:dyDescent="0.25">
      <c r="B16" s="430" t="s">
        <v>5</v>
      </c>
      <c r="C16" s="431" t="str">
        <f>F16</f>
        <v>Famille à coller.N.Nom de votre recette.Recette mère ►.S.Saisissez le nom de la recette mère</v>
      </c>
      <c r="D16" s="431">
        <f>F14</f>
        <v>6</v>
      </c>
      <c r="E16" s="431" t="str">
        <f>G14</f>
        <v>couverts</v>
      </c>
      <c r="F16" s="43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2" t="s">
        <v>22</v>
      </c>
      <c r="H16" s="3216" t="s">
        <v>23</v>
      </c>
      <c r="I16" s="3216"/>
      <c r="J16" s="3216"/>
      <c r="K16" s="433" t="s">
        <v>24</v>
      </c>
      <c r="L16" s="434" t="s">
        <v>25</v>
      </c>
      <c r="N16" s="430" t="s">
        <v>5</v>
      </c>
      <c r="O16" s="431" t="str">
        <f>R16</f>
        <v>Famille à coller.N.Nom de votre recette.Recette mère ►.S.Saisissez le nom de la recette mère</v>
      </c>
      <c r="P16" s="431">
        <f>R14</f>
        <v>6</v>
      </c>
      <c r="Q16" s="431" t="str">
        <f>S14</f>
        <v>couverts</v>
      </c>
      <c r="R16" s="435" t="str">
        <f>UPPER(LEFT(T10,1))&amp;LOWER(MID(T10,2,999))&amp;"."&amp;UPPER(LEFT(V10,1))&amp;"."&amp;UPPER(LEFT(V10,1))&amp;LOWER(MID(V10,2,999))&amp;"."&amp;IF(ISTEXT(X16),W16&amp;"."&amp;UPPER(LEFT(X16,1))&amp;"."&amp;UPPER(LEFT(X16,1))&amp;LOWER(MID(X16,2,999)),S16)</f>
        <v>Famille à coller.N.Nom de votre recette.Recette mère ►.S.Saisissez le nom de la recette mère</v>
      </c>
      <c r="S16" s="432" t="s">
        <v>22</v>
      </c>
      <c r="T16" s="3216" t="s">
        <v>23</v>
      </c>
      <c r="U16" s="3216"/>
      <c r="V16" s="3216"/>
      <c r="W16" s="433" t="s">
        <v>24</v>
      </c>
      <c r="X16" s="434" t="s">
        <v>25</v>
      </c>
      <c r="Z16" s="430" t="s">
        <v>5</v>
      </c>
      <c r="AA16" s="431" t="str">
        <f>AD16</f>
        <v>Famille à coller.N.Nom de votre recette.Recette mère ►.S.Saisissez le nom de la recette mère</v>
      </c>
      <c r="AB16" s="431">
        <f>AD14</f>
        <v>6</v>
      </c>
      <c r="AC16" s="431" t="str">
        <f>AE14</f>
        <v>couverts</v>
      </c>
      <c r="AD16" s="435" t="str">
        <f>UPPER(LEFT(AF10,1))&amp;LOWER(MID(AF10,2,999))&amp;"."&amp;UPPER(LEFT(AH10,1))&amp;"."&amp;UPPER(LEFT(AH10,1))&amp;LOWER(MID(AH10,2,999))&amp;"."&amp;IF(ISTEXT(AJ16),AI16&amp;"."&amp;UPPER(LEFT(AJ16,1))&amp;"."&amp;UPPER(LEFT(AJ16,1))&amp;LOWER(MID(AJ16,2,999)),AE16)</f>
        <v>Famille à coller.N.Nom de votre recette.Recette mère ►.S.Saisissez le nom de la recette mère</v>
      </c>
      <c r="AE16" s="432" t="s">
        <v>22</v>
      </c>
      <c r="AF16" s="3216" t="s">
        <v>23</v>
      </c>
      <c r="AG16" s="3216"/>
      <c r="AH16" s="3216"/>
      <c r="AI16" s="433" t="s">
        <v>24</v>
      </c>
      <c r="AJ16" s="434" t="s">
        <v>25</v>
      </c>
      <c r="AL16" s="430" t="s">
        <v>5</v>
      </c>
      <c r="AM16" s="431" t="str">
        <f>AP16</f>
        <v>Famille à coller.N.Nom de votre recette.Recette mère ►.S.Saisissez le nom de la recette mère</v>
      </c>
      <c r="AN16" s="431">
        <f>AP14</f>
        <v>6</v>
      </c>
      <c r="AO16" s="431" t="str">
        <f>AQ14</f>
        <v>couverts</v>
      </c>
      <c r="AP16" s="435" t="str">
        <f>UPPER(LEFT(AR10,1))&amp;LOWER(MID(AR10,2,999))&amp;"."&amp;UPPER(LEFT(AT10,1))&amp;"."&amp;UPPER(LEFT(AT10,1))&amp;LOWER(MID(AT10,2,999))&amp;"."&amp;IF(ISTEXT(AV16),AU16&amp;"."&amp;UPPER(LEFT(AV16,1))&amp;"."&amp;UPPER(LEFT(AV16,1))&amp;LOWER(MID(AV16,2,999)),AQ16)</f>
        <v>Famille à coller.N.Nom de votre recette.Recette mère ►.S.Saisissez le nom de la recette mère</v>
      </c>
      <c r="AQ16" s="432" t="s">
        <v>22</v>
      </c>
      <c r="AR16" s="3216" t="s">
        <v>23</v>
      </c>
      <c r="AS16" s="3216"/>
      <c r="AT16" s="3216"/>
      <c r="AU16" s="433" t="s">
        <v>24</v>
      </c>
      <c r="AV16" s="434" t="s">
        <v>25</v>
      </c>
      <c r="AX16" s="677"/>
      <c r="AY16" s="678"/>
      <c r="AZ16" s="678"/>
      <c r="BA16" s="679"/>
      <c r="BB16" s="3"/>
      <c r="BC16" s="674"/>
      <c r="BD16" s="1009" t="s">
        <v>421</v>
      </c>
      <c r="BE16" s="675"/>
      <c r="BF16" s="675"/>
      <c r="BG16" s="675"/>
      <c r="BH16" s="675"/>
      <c r="BI16" s="676"/>
      <c r="BK16" s="466">
        <v>1</v>
      </c>
    </row>
    <row r="17" spans="1:63" ht="21" x14ac:dyDescent="0.25">
      <c r="B17" s="443" t="s">
        <v>5</v>
      </c>
      <c r="C17" s="444" t="str">
        <f>C16</f>
        <v>Famille à coller.N.Nom de votre recette.Recette mère ►.S.Saisissez le nom de la recette mère</v>
      </c>
      <c r="D17" s="445"/>
      <c r="E17" s="445"/>
      <c r="F17" s="446" t="s">
        <v>27</v>
      </c>
      <c r="G17" s="446" t="s">
        <v>28</v>
      </c>
      <c r="H17" s="446" t="s">
        <v>29</v>
      </c>
      <c r="I17" s="446" t="s">
        <v>30</v>
      </c>
      <c r="J17" s="446" t="s">
        <v>31</v>
      </c>
      <c r="K17" s="447" t="s">
        <v>32</v>
      </c>
      <c r="L17" s="448" t="s">
        <v>33</v>
      </c>
      <c r="N17" s="443" t="s">
        <v>5</v>
      </c>
      <c r="O17" s="444" t="str">
        <f>O16</f>
        <v>Famille à coller.N.Nom de votre recette.Recette mère ►.S.Saisissez le nom de la recette mère</v>
      </c>
      <c r="P17" s="445"/>
      <c r="Q17" s="445"/>
      <c r="R17" s="446" t="s">
        <v>27</v>
      </c>
      <c r="S17" s="446" t="s">
        <v>28</v>
      </c>
      <c r="T17" s="446" t="s">
        <v>29</v>
      </c>
      <c r="U17" s="446" t="s">
        <v>30</v>
      </c>
      <c r="V17" s="446" t="s">
        <v>31</v>
      </c>
      <c r="W17" s="447" t="s">
        <v>32</v>
      </c>
      <c r="X17" s="448" t="s">
        <v>33</v>
      </c>
      <c r="Z17" s="443" t="s">
        <v>5</v>
      </c>
      <c r="AA17" s="444" t="str">
        <f>AA16</f>
        <v>Famille à coller.N.Nom de votre recette.Recette mère ►.S.Saisissez le nom de la recette mère</v>
      </c>
      <c r="AB17" s="445"/>
      <c r="AC17" s="445"/>
      <c r="AD17" s="446" t="s">
        <v>27</v>
      </c>
      <c r="AE17" s="446" t="s">
        <v>28</v>
      </c>
      <c r="AF17" s="446" t="s">
        <v>29</v>
      </c>
      <c r="AG17" s="446" t="s">
        <v>30</v>
      </c>
      <c r="AH17" s="446" t="s">
        <v>31</v>
      </c>
      <c r="AI17" s="447" t="s">
        <v>32</v>
      </c>
      <c r="AJ17" s="448" t="s">
        <v>33</v>
      </c>
      <c r="AL17" s="443" t="s">
        <v>5</v>
      </c>
      <c r="AM17" s="444" t="str">
        <f>AM16</f>
        <v>Famille à coller.N.Nom de votre recette.Recette mère ►.S.Saisissez le nom de la recette mère</v>
      </c>
      <c r="AN17" s="445"/>
      <c r="AO17" s="445"/>
      <c r="AP17" s="446" t="s">
        <v>27</v>
      </c>
      <c r="AQ17" s="446" t="s">
        <v>28</v>
      </c>
      <c r="AR17" s="446" t="s">
        <v>29</v>
      </c>
      <c r="AS17" s="446" t="s">
        <v>30</v>
      </c>
      <c r="AT17" s="446" t="s">
        <v>31</v>
      </c>
      <c r="AU17" s="447" t="s">
        <v>32</v>
      </c>
      <c r="AV17" s="448" t="s">
        <v>33</v>
      </c>
      <c r="AX17" s="680" t="s">
        <v>422</v>
      </c>
      <c r="AY17" s="670"/>
      <c r="AZ17" s="671"/>
      <c r="BA17" s="672"/>
      <c r="BB17" s="3"/>
      <c r="BC17" s="674"/>
      <c r="BD17" s="1009" t="s">
        <v>423</v>
      </c>
      <c r="BE17" s="675"/>
      <c r="BF17" s="675"/>
      <c r="BG17" s="675"/>
      <c r="BH17" s="675"/>
      <c r="BI17" s="676"/>
      <c r="BK17" s="466">
        <v>1</v>
      </c>
    </row>
    <row r="18" spans="1:63" ht="15.75" customHeight="1" x14ac:dyDescent="0.25">
      <c r="B18" s="25" t="s">
        <v>7</v>
      </c>
      <c r="C18" s="427" t="str">
        <f>C16</f>
        <v>Famille à coller.N.Nom de votre recette.Recette mère ►.S.Saisissez le nom de la recette mère</v>
      </c>
      <c r="D18" s="428"/>
      <c r="E18" s="428"/>
      <c r="F18" s="290" t="s">
        <v>38</v>
      </c>
      <c r="G18" s="59" t="s">
        <v>39</v>
      </c>
      <c r="H18" s="60"/>
      <c r="I18" s="3237" t="s">
        <v>40</v>
      </c>
      <c r="J18" s="3238" t="s">
        <v>41</v>
      </c>
      <c r="K18" s="3239" t="s">
        <v>42</v>
      </c>
      <c r="L18" s="61" t="s">
        <v>43</v>
      </c>
      <c r="N18" s="25" t="s">
        <v>7</v>
      </c>
      <c r="O18" s="427" t="str">
        <f>O16</f>
        <v>Famille à coller.N.Nom de votre recette.Recette mère ►.S.Saisissez le nom de la recette mère</v>
      </c>
      <c r="P18" s="428"/>
      <c r="Q18" s="428"/>
      <c r="R18" s="290" t="s">
        <v>38</v>
      </c>
      <c r="S18" s="59" t="s">
        <v>39</v>
      </c>
      <c r="T18" s="60"/>
      <c r="U18" s="3237" t="s">
        <v>40</v>
      </c>
      <c r="V18" s="3238" t="s">
        <v>41</v>
      </c>
      <c r="W18" s="3239" t="s">
        <v>42</v>
      </c>
      <c r="X18" s="61" t="s">
        <v>43</v>
      </c>
      <c r="Z18" s="25" t="s">
        <v>7</v>
      </c>
      <c r="AA18" s="526" t="str">
        <f>AA16</f>
        <v>Famille à coller.N.Nom de votre recette.Recette mère ►.S.Saisissez le nom de la recette mère</v>
      </c>
      <c r="AB18" s="527"/>
      <c r="AC18" s="528"/>
      <c r="AD18" s="290" t="s">
        <v>38</v>
      </c>
      <c r="AE18" s="59" t="s">
        <v>39</v>
      </c>
      <c r="AF18" s="60"/>
      <c r="AG18" s="3022" t="s">
        <v>40</v>
      </c>
      <c r="AH18" s="3168" t="s">
        <v>41</v>
      </c>
      <c r="AI18" s="3169" t="s">
        <v>42</v>
      </c>
      <c r="AJ18" s="61" t="s">
        <v>43</v>
      </c>
      <c r="AL18" s="25" t="s">
        <v>7</v>
      </c>
      <c r="AM18" s="526" t="str">
        <f>AM16</f>
        <v>Famille à coller.N.Nom de votre recette.Recette mère ►.S.Saisissez le nom de la recette mère</v>
      </c>
      <c r="AN18" s="527"/>
      <c r="AO18" s="528"/>
      <c r="AP18" s="290" t="s">
        <v>38</v>
      </c>
      <c r="AQ18" s="59" t="s">
        <v>39</v>
      </c>
      <c r="AR18" s="60"/>
      <c r="AS18" s="3022" t="s">
        <v>40</v>
      </c>
      <c r="AT18" s="3168" t="s">
        <v>41</v>
      </c>
      <c r="AU18" s="3169" t="s">
        <v>42</v>
      </c>
      <c r="AV18" s="61" t="s">
        <v>43</v>
      </c>
      <c r="AX18" s="677"/>
      <c r="AY18" s="678"/>
      <c r="AZ18" s="678"/>
      <c r="BA18" s="679"/>
      <c r="BB18" s="3"/>
      <c r="BC18" s="674"/>
      <c r="BD18" s="1009" t="s">
        <v>424</v>
      </c>
      <c r="BE18" s="675"/>
      <c r="BF18" s="675"/>
      <c r="BG18" s="675"/>
      <c r="BH18" s="675"/>
      <c r="BI18" s="676"/>
      <c r="BK18" s="466">
        <v>1</v>
      </c>
    </row>
    <row r="19" spans="1:63" ht="15.75" customHeight="1" x14ac:dyDescent="0.25">
      <c r="B19" s="25" t="s">
        <v>7</v>
      </c>
      <c r="C19" s="427" t="str">
        <f>C16</f>
        <v>Famille à coller.N.Nom de votre recette.Recette mère ►.S.Saisissez le nom de la recette mère</v>
      </c>
      <c r="D19" s="428"/>
      <c r="E19" s="428"/>
      <c r="F19" s="1926" t="s">
        <v>48</v>
      </c>
      <c r="G19" s="62" t="s">
        <v>49</v>
      </c>
      <c r="H19" s="63" t="s">
        <v>50</v>
      </c>
      <c r="I19" s="2993"/>
      <c r="J19" s="2995"/>
      <c r="K19" s="3170"/>
      <c r="L19" s="64" t="s">
        <v>51</v>
      </c>
      <c r="N19" s="25" t="s">
        <v>7</v>
      </c>
      <c r="O19" s="427" t="str">
        <f>O16</f>
        <v>Famille à coller.N.Nom de votre recette.Recette mère ►.S.Saisissez le nom de la recette mère</v>
      </c>
      <c r="P19" s="428"/>
      <c r="Q19" s="428"/>
      <c r="R19" s="293" t="s">
        <v>48</v>
      </c>
      <c r="S19" s="62" t="s">
        <v>49</v>
      </c>
      <c r="T19" s="63" t="s">
        <v>50</v>
      </c>
      <c r="U19" s="2993"/>
      <c r="V19" s="2995"/>
      <c r="W19" s="2997"/>
      <c r="X19" s="64" t="s">
        <v>51</v>
      </c>
      <c r="Z19" s="25" t="s">
        <v>7</v>
      </c>
      <c r="AA19" s="427" t="str">
        <f>AA16</f>
        <v>Famille à coller.N.Nom de votre recette.Recette mère ►.S.Saisissez le nom de la recette mère</v>
      </c>
      <c r="AB19" s="428"/>
      <c r="AC19" s="529"/>
      <c r="AD19" s="293" t="s">
        <v>48</v>
      </c>
      <c r="AE19" s="62" t="s">
        <v>49</v>
      </c>
      <c r="AF19" s="63" t="s">
        <v>50</v>
      </c>
      <c r="AG19" s="2993"/>
      <c r="AH19" s="2995"/>
      <c r="AI19" s="2997"/>
      <c r="AJ19" s="64" t="s">
        <v>51</v>
      </c>
      <c r="AL19" s="25" t="s">
        <v>7</v>
      </c>
      <c r="AM19" s="427" t="str">
        <f>AM16</f>
        <v>Famille à coller.N.Nom de votre recette.Recette mère ►.S.Saisissez le nom de la recette mère</v>
      </c>
      <c r="AN19" s="428"/>
      <c r="AO19" s="529"/>
      <c r="AP19" s="293" t="s">
        <v>48</v>
      </c>
      <c r="AQ19" s="62" t="s">
        <v>49</v>
      </c>
      <c r="AR19" s="63" t="s">
        <v>50</v>
      </c>
      <c r="AS19" s="2993"/>
      <c r="AT19" s="2995"/>
      <c r="AU19" s="2997"/>
      <c r="AV19" s="64" t="s">
        <v>51</v>
      </c>
      <c r="AX19" s="680" t="s">
        <v>425</v>
      </c>
      <c r="AY19" s="670"/>
      <c r="AZ19" s="671"/>
      <c r="BA19" s="672"/>
      <c r="BB19" s="3"/>
      <c r="BC19" s="674"/>
      <c r="BD19" s="1009" t="s">
        <v>426</v>
      </c>
      <c r="BE19" s="675"/>
      <c r="BF19" s="675"/>
      <c r="BG19" s="675"/>
      <c r="BH19" s="675"/>
      <c r="BI19" s="676"/>
      <c r="BK19" s="466">
        <v>1</v>
      </c>
    </row>
    <row r="20" spans="1:63" ht="17.25" x14ac:dyDescent="0.25">
      <c r="B20" s="25" t="s">
        <v>7</v>
      </c>
      <c r="C20" s="427" t="str">
        <f>C16</f>
        <v>Famille à coller.N.Nom de votre recette.Recette mère ►.S.Saisissez le nom de la recette mère</v>
      </c>
      <c r="D20" s="428">
        <f>D16</f>
        <v>6</v>
      </c>
      <c r="E20" s="428" t="str">
        <f>E16</f>
        <v>couverts</v>
      </c>
      <c r="F20" s="79"/>
      <c r="G20" s="65"/>
      <c r="H20" s="75" t="str">
        <f t="shared" ref="H20:H26" si="12">IF(OR(ISTEXT(F20), F20&lt;=0, I20&lt;=0), "", "de")</f>
        <v/>
      </c>
      <c r="I20" s="67"/>
      <c r="J20" s="562"/>
      <c r="K20" s="68">
        <v>1</v>
      </c>
      <c r="L20" s="2406" t="s">
        <v>1572</v>
      </c>
      <c r="N20" s="25" t="s">
        <v>7</v>
      </c>
      <c r="O20" s="427" t="str">
        <f>O16</f>
        <v>Famille à coller.N.Nom de votre recette.Recette mère ►.S.Saisissez le nom de la recette mère</v>
      </c>
      <c r="P20" s="428">
        <f>P16</f>
        <v>6</v>
      </c>
      <c r="Q20" s="428" t="str">
        <f>Q16</f>
        <v>couverts</v>
      </c>
      <c r="R20" s="79"/>
      <c r="S20" s="65"/>
      <c r="T20" s="75" t="str">
        <f t="shared" ref="T20:T33" si="13">IF(OR(ISTEXT(R20), R20&lt;=0, U20&lt;=0), "", "de")</f>
        <v/>
      </c>
      <c r="U20" s="67"/>
      <c r="V20" s="562"/>
      <c r="W20" s="68">
        <v>1</v>
      </c>
      <c r="X20" s="69"/>
      <c r="Z20" s="25" t="s">
        <v>7</v>
      </c>
      <c r="AA20" s="427" t="str">
        <f>AA16</f>
        <v>Famille à coller.N.Nom de votre recette.Recette mère ►.S.Saisissez le nom de la recette mère</v>
      </c>
      <c r="AB20" s="428">
        <f>AB16</f>
        <v>6</v>
      </c>
      <c r="AC20" s="529" t="str">
        <f>AC16</f>
        <v>couverts</v>
      </c>
      <c r="AD20" s="79"/>
      <c r="AE20" s="80"/>
      <c r="AF20" s="75" t="str">
        <f t="shared" ref="AF20:AF49" si="14">IF(OR(ISTEXT(AD20), AD20&lt;=0, AG20&lt;=0), "", "de")</f>
        <v/>
      </c>
      <c r="AG20" s="67"/>
      <c r="AH20" s="562"/>
      <c r="AI20" s="68">
        <v>1</v>
      </c>
      <c r="AJ20" s="69"/>
      <c r="AL20" s="25" t="s">
        <v>7</v>
      </c>
      <c r="AM20" s="427" t="str">
        <f>AM16</f>
        <v>Famille à coller.N.Nom de votre recette.Recette mère ►.S.Saisissez le nom de la recette mère</v>
      </c>
      <c r="AN20" s="428">
        <f>AN16</f>
        <v>6</v>
      </c>
      <c r="AO20" s="529" t="str">
        <f>AO16</f>
        <v>couverts</v>
      </c>
      <c r="AP20" s="79"/>
      <c r="AQ20" s="80"/>
      <c r="AR20" s="66" t="str">
        <f t="shared" ref="AR20:AR61" si="15">IF(OR(ISTEXT(AP20), AP20&lt;=0, AS20&lt;=0), "", "de")</f>
        <v/>
      </c>
      <c r="AS20" s="67"/>
      <c r="AT20" s="562"/>
      <c r="AU20" s="68">
        <v>1</v>
      </c>
      <c r="AV20" s="69"/>
      <c r="AX20" s="677"/>
      <c r="AY20" s="678"/>
      <c r="AZ20" s="678"/>
      <c r="BA20" s="679"/>
      <c r="BB20" s="3"/>
      <c r="BC20" s="674"/>
      <c r="BD20" s="675"/>
      <c r="BE20" s="675"/>
      <c r="BF20" s="675"/>
      <c r="BG20" s="675"/>
      <c r="BH20" s="675"/>
      <c r="BI20" s="676"/>
      <c r="BK20" s="466">
        <v>1</v>
      </c>
    </row>
    <row r="21" spans="1:63" ht="21" x14ac:dyDescent="0.25">
      <c r="B21" s="73" t="str">
        <f t="shared" ref="B21:B26" si="16">IF(L21&lt;&gt;"","A","►")</f>
        <v>A</v>
      </c>
      <c r="C21" s="427" t="str">
        <f>C16</f>
        <v>Famille à coller.N.Nom de votre recette.Recette mère ►.S.Saisissez le nom de la recette mère</v>
      </c>
      <c r="D21" s="428">
        <f>D16</f>
        <v>6</v>
      </c>
      <c r="E21" s="428" t="str">
        <f>E16</f>
        <v>couverts</v>
      </c>
      <c r="F21" s="79"/>
      <c r="G21" s="65"/>
      <c r="H21" s="75" t="str">
        <f t="shared" si="12"/>
        <v/>
      </c>
      <c r="I21" s="67"/>
      <c r="J21" s="562"/>
      <c r="K21" s="68">
        <v>1</v>
      </c>
      <c r="L21" s="69" t="s">
        <v>2194</v>
      </c>
      <c r="N21" s="73" t="str">
        <f t="shared" ref="N21:N33" si="17">IF(X21&lt;&gt;"","A","►")</f>
        <v>►</v>
      </c>
      <c r="O21" s="427" t="str">
        <f>O16</f>
        <v>Famille à coller.N.Nom de votre recette.Recette mère ►.S.Saisissez le nom de la recette mère</v>
      </c>
      <c r="P21" s="428">
        <f>P16</f>
        <v>6</v>
      </c>
      <c r="Q21" s="428" t="str">
        <f>Q16</f>
        <v>couverts</v>
      </c>
      <c r="R21" s="79"/>
      <c r="S21" s="65"/>
      <c r="T21" s="75" t="str">
        <f t="shared" si="13"/>
        <v/>
      </c>
      <c r="U21" s="67"/>
      <c r="V21" s="562"/>
      <c r="W21" s="68">
        <v>1</v>
      </c>
      <c r="X21" s="69"/>
      <c r="Z21" s="73" t="str">
        <f t="shared" ref="Z21:Z48" si="18">IF(AJ21&lt;&gt;"","A","►")</f>
        <v>►</v>
      </c>
      <c r="AA21" s="427" t="str">
        <f>AA16</f>
        <v>Famille à coller.N.Nom de votre recette.Recette mère ►.S.Saisissez le nom de la recette mère</v>
      </c>
      <c r="AB21" s="428">
        <f>AB16</f>
        <v>6</v>
      </c>
      <c r="AC21" s="529" t="str">
        <f>AC16</f>
        <v>couverts</v>
      </c>
      <c r="AD21" s="79"/>
      <c r="AE21" s="80"/>
      <c r="AF21" s="75" t="str">
        <f t="shared" si="14"/>
        <v/>
      </c>
      <c r="AG21" s="67"/>
      <c r="AH21" s="562"/>
      <c r="AI21" s="68">
        <v>1</v>
      </c>
      <c r="AJ21" s="69"/>
      <c r="AL21" s="73" t="str">
        <f t="shared" ref="AL21:AL60" si="19">IF(AV21&lt;&gt;"","A","►")</f>
        <v>►</v>
      </c>
      <c r="AM21" s="427" t="str">
        <f>AM16</f>
        <v>Famille à coller.N.Nom de votre recette.Recette mère ►.S.Saisissez le nom de la recette mère</v>
      </c>
      <c r="AN21" s="428">
        <f>AN16</f>
        <v>6</v>
      </c>
      <c r="AO21" s="529" t="str">
        <f>AO16</f>
        <v>couverts</v>
      </c>
      <c r="AP21" s="79"/>
      <c r="AQ21" s="80"/>
      <c r="AR21" s="75" t="str">
        <f t="shared" si="15"/>
        <v/>
      </c>
      <c r="AS21" s="67"/>
      <c r="AT21" s="562"/>
      <c r="AU21" s="68">
        <v>1</v>
      </c>
      <c r="AV21" s="69"/>
      <c r="AX21" s="682" t="s">
        <v>427</v>
      </c>
      <c r="AY21" s="670"/>
      <c r="AZ21" s="671"/>
      <c r="BA21" s="672"/>
      <c r="BB21" s="3"/>
      <c r="BC21" s="674"/>
      <c r="BD21" s="675"/>
      <c r="BE21" s="675"/>
      <c r="BF21" s="675"/>
      <c r="BG21" s="675"/>
      <c r="BH21" s="675"/>
      <c r="BI21" s="676"/>
      <c r="BK21" s="466">
        <v>1</v>
      </c>
    </row>
    <row r="22" spans="1:63" ht="21" x14ac:dyDescent="0.25">
      <c r="B22" s="73" t="str">
        <f t="shared" si="16"/>
        <v>A</v>
      </c>
      <c r="C22" s="427" t="str">
        <f>C16</f>
        <v>Famille à coller.N.Nom de votre recette.Recette mère ►.S.Saisissez le nom de la recette mère</v>
      </c>
      <c r="D22" s="428">
        <f>D16</f>
        <v>6</v>
      </c>
      <c r="E22" s="428" t="str">
        <f>E16</f>
        <v>couverts</v>
      </c>
      <c r="F22" s="79"/>
      <c r="G22" s="80"/>
      <c r="H22" s="75" t="str">
        <f t="shared" si="12"/>
        <v/>
      </c>
      <c r="I22" s="67"/>
      <c r="J22" s="562"/>
      <c r="K22" s="68">
        <v>1</v>
      </c>
      <c r="L22" s="69" t="s">
        <v>2195</v>
      </c>
      <c r="N22" s="73" t="str">
        <f t="shared" si="17"/>
        <v>►</v>
      </c>
      <c r="O22" s="427" t="str">
        <f>O16</f>
        <v>Famille à coller.N.Nom de votre recette.Recette mère ►.S.Saisissez le nom de la recette mère</v>
      </c>
      <c r="P22" s="428">
        <f>P16</f>
        <v>6</v>
      </c>
      <c r="Q22" s="428" t="str">
        <f>Q16</f>
        <v>couverts</v>
      </c>
      <c r="R22" s="79"/>
      <c r="S22" s="80"/>
      <c r="T22" s="75" t="str">
        <f t="shared" si="13"/>
        <v/>
      </c>
      <c r="U22" s="67"/>
      <c r="V22" s="562"/>
      <c r="W22" s="68">
        <v>1</v>
      </c>
      <c r="X22" s="69"/>
      <c r="Z22" s="73" t="str">
        <f t="shared" si="18"/>
        <v>►</v>
      </c>
      <c r="AA22" s="427" t="str">
        <f>AA16</f>
        <v>Famille à coller.N.Nom de votre recette.Recette mère ►.S.Saisissez le nom de la recette mère</v>
      </c>
      <c r="AB22" s="428">
        <f>AB16</f>
        <v>6</v>
      </c>
      <c r="AC22" s="529" t="str">
        <f>AC16</f>
        <v>couverts</v>
      </c>
      <c r="AD22" s="79"/>
      <c r="AE22" s="80"/>
      <c r="AF22" s="75" t="str">
        <f t="shared" si="14"/>
        <v/>
      </c>
      <c r="AG22" s="67"/>
      <c r="AH22" s="562"/>
      <c r="AI22" s="68">
        <v>1</v>
      </c>
      <c r="AJ22" s="69"/>
      <c r="AL22" s="73" t="str">
        <f t="shared" si="19"/>
        <v>►</v>
      </c>
      <c r="AM22" s="427" t="str">
        <f>AM16</f>
        <v>Famille à coller.N.Nom de votre recette.Recette mère ►.S.Saisissez le nom de la recette mère</v>
      </c>
      <c r="AN22" s="428">
        <f>AN16</f>
        <v>6</v>
      </c>
      <c r="AO22" s="529" t="str">
        <f>AO16</f>
        <v>couverts</v>
      </c>
      <c r="AP22" s="79"/>
      <c r="AQ22" s="80"/>
      <c r="AR22" s="75" t="str">
        <f t="shared" si="15"/>
        <v/>
      </c>
      <c r="AS22" s="67"/>
      <c r="AT22" s="562"/>
      <c r="AU22" s="68">
        <v>1</v>
      </c>
      <c r="AV22" s="69"/>
      <c r="AX22" s="677"/>
      <c r="AY22" s="678"/>
      <c r="AZ22" s="678"/>
      <c r="BA22" s="679"/>
      <c r="BB22" s="3"/>
      <c r="BC22" s="674"/>
      <c r="BD22" s="1010" t="s">
        <v>428</v>
      </c>
      <c r="BE22" s="675"/>
      <c r="BF22" s="675"/>
      <c r="BG22" s="675"/>
      <c r="BH22" s="675"/>
      <c r="BI22" s="676"/>
      <c r="BK22" s="466">
        <v>1</v>
      </c>
    </row>
    <row r="23" spans="1:63" ht="18" customHeight="1" thickBot="1" x14ac:dyDescent="0.3">
      <c r="B23" s="73" t="str">
        <f t="shared" si="16"/>
        <v>A</v>
      </c>
      <c r="C23" s="427" t="str">
        <f>C16</f>
        <v>Famille à coller.N.Nom de votre recette.Recette mère ►.S.Saisissez le nom de la recette mère</v>
      </c>
      <c r="D23" s="428">
        <f>D16</f>
        <v>6</v>
      </c>
      <c r="E23" s="428" t="str">
        <f>E16</f>
        <v>couverts</v>
      </c>
      <c r="F23" s="79"/>
      <c r="G23" s="80"/>
      <c r="H23" s="75" t="str">
        <f t="shared" si="12"/>
        <v/>
      </c>
      <c r="I23" s="67"/>
      <c r="J23" s="562"/>
      <c r="K23" s="68">
        <v>1</v>
      </c>
      <c r="L23" s="69" t="s">
        <v>705</v>
      </c>
      <c r="N23" s="73" t="str">
        <f t="shared" si="17"/>
        <v>►</v>
      </c>
      <c r="O23" s="427" t="str">
        <f>O16</f>
        <v>Famille à coller.N.Nom de votre recette.Recette mère ►.S.Saisissez le nom de la recette mère</v>
      </c>
      <c r="P23" s="428">
        <f>P16</f>
        <v>6</v>
      </c>
      <c r="Q23" s="428" t="str">
        <f>Q16</f>
        <v>couverts</v>
      </c>
      <c r="R23" s="79"/>
      <c r="S23" s="80"/>
      <c r="T23" s="75" t="str">
        <f t="shared" si="13"/>
        <v/>
      </c>
      <c r="U23" s="67"/>
      <c r="V23" s="562"/>
      <c r="W23" s="68">
        <v>1</v>
      </c>
      <c r="X23" s="69"/>
      <c r="Z23" s="73" t="str">
        <f t="shared" si="18"/>
        <v>►</v>
      </c>
      <c r="AA23" s="427" t="str">
        <f>AA16</f>
        <v>Famille à coller.N.Nom de votre recette.Recette mère ►.S.Saisissez le nom de la recette mère</v>
      </c>
      <c r="AB23" s="428">
        <f>AB16</f>
        <v>6</v>
      </c>
      <c r="AC23" s="529" t="str">
        <f>AC16</f>
        <v>couverts</v>
      </c>
      <c r="AD23" s="79"/>
      <c r="AE23" s="80"/>
      <c r="AF23" s="75" t="str">
        <f t="shared" si="14"/>
        <v/>
      </c>
      <c r="AG23" s="67"/>
      <c r="AH23" s="562"/>
      <c r="AI23" s="68">
        <v>1</v>
      </c>
      <c r="AJ23" s="69"/>
      <c r="AL23" s="73" t="str">
        <f t="shared" si="19"/>
        <v>►</v>
      </c>
      <c r="AM23" s="427" t="str">
        <f>AM16</f>
        <v>Famille à coller.N.Nom de votre recette.Recette mère ►.S.Saisissez le nom de la recette mère</v>
      </c>
      <c r="AN23" s="428">
        <f>AN16</f>
        <v>6</v>
      </c>
      <c r="AO23" s="529" t="str">
        <f>AO16</f>
        <v>couverts</v>
      </c>
      <c r="AP23" s="79"/>
      <c r="AQ23" s="80"/>
      <c r="AR23" s="75" t="str">
        <f t="shared" si="15"/>
        <v/>
      </c>
      <c r="AS23" s="67"/>
      <c r="AT23" s="562"/>
      <c r="AU23" s="68">
        <v>1</v>
      </c>
      <c r="AV23" s="69"/>
      <c r="AX23" s="682" t="s">
        <v>429</v>
      </c>
      <c r="AY23" s="670"/>
      <c r="AZ23" s="671"/>
      <c r="BA23" s="672"/>
      <c r="BB23" s="3"/>
      <c r="BC23" s="674"/>
      <c r="BD23" s="675"/>
      <c r="BE23" s="675"/>
      <c r="BF23" s="675"/>
      <c r="BG23" s="675"/>
      <c r="BH23" s="675"/>
      <c r="BI23" s="676"/>
      <c r="BK23" s="466">
        <v>1</v>
      </c>
    </row>
    <row r="24" spans="1:63" ht="18" customHeight="1" thickTop="1" x14ac:dyDescent="0.25">
      <c r="B24" s="73" t="str">
        <f t="shared" si="16"/>
        <v>►</v>
      </c>
      <c r="C24" s="427" t="str">
        <f>C16</f>
        <v>Famille à coller.N.Nom de votre recette.Recette mère ►.S.Saisissez le nom de la recette mère</v>
      </c>
      <c r="D24" s="428">
        <f>D16</f>
        <v>6</v>
      </c>
      <c r="E24" s="428" t="str">
        <f>E16</f>
        <v>couverts</v>
      </c>
      <c r="F24" s="79"/>
      <c r="G24" s="80"/>
      <c r="H24" s="75" t="str">
        <f t="shared" si="12"/>
        <v/>
      </c>
      <c r="I24" s="67"/>
      <c r="J24" s="562"/>
      <c r="K24" s="68">
        <v>1</v>
      </c>
      <c r="L24" s="69"/>
      <c r="N24" s="73" t="str">
        <f t="shared" si="17"/>
        <v>A</v>
      </c>
      <c r="O24" s="427" t="str">
        <f>O16</f>
        <v>Famille à coller.N.Nom de votre recette.Recette mère ►.S.Saisissez le nom de la recette mère</v>
      </c>
      <c r="P24" s="428">
        <f>P16</f>
        <v>6</v>
      </c>
      <c r="Q24" s="428" t="str">
        <f>Q16</f>
        <v>couverts</v>
      </c>
      <c r="R24" s="79"/>
      <c r="S24" s="80"/>
      <c r="T24" s="75" t="str">
        <f t="shared" si="13"/>
        <v/>
      </c>
      <c r="U24" s="67"/>
      <c r="V24" s="562"/>
      <c r="W24" s="68">
        <v>1</v>
      </c>
      <c r="X24" s="69" t="s">
        <v>348</v>
      </c>
      <c r="Z24" s="73" t="str">
        <f t="shared" si="18"/>
        <v>►</v>
      </c>
      <c r="AA24" s="427" t="str">
        <f>AA16</f>
        <v>Famille à coller.N.Nom de votre recette.Recette mère ►.S.Saisissez le nom de la recette mère</v>
      </c>
      <c r="AB24" s="428">
        <f>AB16</f>
        <v>6</v>
      </c>
      <c r="AC24" s="529" t="str">
        <f>AC16</f>
        <v>couverts</v>
      </c>
      <c r="AD24" s="79"/>
      <c r="AE24" s="80"/>
      <c r="AF24" s="75" t="str">
        <f t="shared" si="14"/>
        <v/>
      </c>
      <c r="AG24" s="67"/>
      <c r="AH24" s="562"/>
      <c r="AI24" s="68">
        <v>1</v>
      </c>
      <c r="AJ24" s="69"/>
      <c r="AL24" s="73" t="str">
        <f t="shared" si="19"/>
        <v>►</v>
      </c>
      <c r="AM24" s="427" t="str">
        <f>AM16</f>
        <v>Famille à coller.N.Nom de votre recette.Recette mère ►.S.Saisissez le nom de la recette mère</v>
      </c>
      <c r="AN24" s="428">
        <f>AN16</f>
        <v>6</v>
      </c>
      <c r="AO24" s="529" t="str">
        <f>AO16</f>
        <v>couverts</v>
      </c>
      <c r="AP24" s="79"/>
      <c r="AQ24" s="80"/>
      <c r="AR24" s="75" t="str">
        <f t="shared" si="15"/>
        <v/>
      </c>
      <c r="AS24" s="67"/>
      <c r="AT24" s="562"/>
      <c r="AU24" s="68">
        <v>1</v>
      </c>
      <c r="AV24" s="69"/>
      <c r="AX24" s="677"/>
      <c r="AY24" s="678"/>
      <c r="AZ24" s="678"/>
      <c r="BA24" s="679"/>
      <c r="BB24" s="3"/>
      <c r="BC24" s="683" t="s">
        <v>38</v>
      </c>
      <c r="BD24" s="684" t="s">
        <v>39</v>
      </c>
      <c r="BE24" s="685"/>
      <c r="BF24" s="2992" t="s">
        <v>40</v>
      </c>
      <c r="BG24" s="2994" t="s">
        <v>41</v>
      </c>
      <c r="BH24" s="2996" t="s">
        <v>42</v>
      </c>
      <c r="BI24" s="686" t="s">
        <v>43</v>
      </c>
      <c r="BK24" s="466">
        <v>1</v>
      </c>
    </row>
    <row r="25" spans="1:63" ht="21" x14ac:dyDescent="0.25">
      <c r="B25" s="73" t="str">
        <f t="shared" si="16"/>
        <v>A</v>
      </c>
      <c r="C25" s="427" t="str">
        <f>C16</f>
        <v>Famille à coller.N.Nom de votre recette.Recette mère ►.S.Saisissez le nom de la recette mère</v>
      </c>
      <c r="D25" s="428">
        <f>D16</f>
        <v>6</v>
      </c>
      <c r="E25" s="428" t="str">
        <f>E16</f>
        <v>couverts</v>
      </c>
      <c r="F25" s="79"/>
      <c r="G25" s="80"/>
      <c r="H25" s="75" t="str">
        <f t="shared" si="12"/>
        <v/>
      </c>
      <c r="I25" s="67"/>
      <c r="J25" s="562"/>
      <c r="K25" s="68">
        <v>1</v>
      </c>
      <c r="L25" s="69" t="s">
        <v>361</v>
      </c>
      <c r="N25" s="73" t="str">
        <f t="shared" si="17"/>
        <v>►</v>
      </c>
      <c r="O25" s="427" t="str">
        <f>O16</f>
        <v>Famille à coller.N.Nom de votre recette.Recette mère ►.S.Saisissez le nom de la recette mère</v>
      </c>
      <c r="P25" s="428">
        <f>P16</f>
        <v>6</v>
      </c>
      <c r="Q25" s="428" t="str">
        <f>Q16</f>
        <v>couverts</v>
      </c>
      <c r="R25" s="79"/>
      <c r="S25" s="80"/>
      <c r="T25" s="75" t="str">
        <f t="shared" si="13"/>
        <v/>
      </c>
      <c r="U25" s="67"/>
      <c r="V25" s="562"/>
      <c r="W25" s="68">
        <v>1</v>
      </c>
      <c r="X25" s="69"/>
      <c r="Z25" s="73" t="str">
        <f t="shared" si="18"/>
        <v>►</v>
      </c>
      <c r="AA25" s="427" t="str">
        <f>AA16</f>
        <v>Famille à coller.N.Nom de votre recette.Recette mère ►.S.Saisissez le nom de la recette mère</v>
      </c>
      <c r="AB25" s="428">
        <f>AB16</f>
        <v>6</v>
      </c>
      <c r="AC25" s="529" t="str">
        <f>AC16</f>
        <v>couverts</v>
      </c>
      <c r="AD25" s="79"/>
      <c r="AE25" s="80"/>
      <c r="AF25" s="75" t="str">
        <f t="shared" si="14"/>
        <v/>
      </c>
      <c r="AG25" s="67"/>
      <c r="AH25" s="562"/>
      <c r="AI25" s="68">
        <v>1</v>
      </c>
      <c r="AJ25" s="69"/>
      <c r="AL25" s="73" t="str">
        <f t="shared" si="19"/>
        <v>►</v>
      </c>
      <c r="AM25" s="427" t="str">
        <f>AM16</f>
        <v>Famille à coller.N.Nom de votre recette.Recette mère ►.S.Saisissez le nom de la recette mère</v>
      </c>
      <c r="AN25" s="428">
        <f>AN16</f>
        <v>6</v>
      </c>
      <c r="AO25" s="529" t="str">
        <f>AO16</f>
        <v>couverts</v>
      </c>
      <c r="AP25" s="79"/>
      <c r="AQ25" s="80"/>
      <c r="AR25" s="75" t="str">
        <f t="shared" si="15"/>
        <v/>
      </c>
      <c r="AS25" s="67"/>
      <c r="AT25" s="562"/>
      <c r="AU25" s="68">
        <v>1</v>
      </c>
      <c r="AV25" s="69"/>
      <c r="AX25" s="687" t="s">
        <v>430</v>
      </c>
      <c r="AY25" s="670"/>
      <c r="AZ25" s="671"/>
      <c r="BA25" s="672"/>
      <c r="BB25" s="3"/>
      <c r="BC25" s="688" t="s">
        <v>48</v>
      </c>
      <c r="BD25" s="62" t="s">
        <v>49</v>
      </c>
      <c r="BE25" s="63" t="s">
        <v>50</v>
      </c>
      <c r="BF25" s="2993"/>
      <c r="BG25" s="2995"/>
      <c r="BH25" s="2997"/>
      <c r="BI25" s="689" t="s">
        <v>51</v>
      </c>
      <c r="BK25" s="466">
        <v>1</v>
      </c>
    </row>
    <row r="26" spans="1:63" ht="17.25" x14ac:dyDescent="0.25">
      <c r="B26" s="73" t="str">
        <f t="shared" si="16"/>
        <v>►</v>
      </c>
      <c r="C26" s="427" t="str">
        <f>C16</f>
        <v>Famille à coller.N.Nom de votre recette.Recette mère ►.S.Saisissez le nom de la recette mère</v>
      </c>
      <c r="D26" s="428">
        <f>D16</f>
        <v>6</v>
      </c>
      <c r="E26" s="428" t="str">
        <f>E16</f>
        <v>couverts</v>
      </c>
      <c r="F26" s="79"/>
      <c r="G26" s="80"/>
      <c r="H26" s="75" t="str">
        <f t="shared" si="12"/>
        <v/>
      </c>
      <c r="I26" s="67"/>
      <c r="J26" s="562"/>
      <c r="K26" s="68">
        <v>1</v>
      </c>
      <c r="L26" s="69"/>
      <c r="N26" s="73" t="str">
        <f t="shared" si="17"/>
        <v>►</v>
      </c>
      <c r="O26" s="427" t="str">
        <f>O16</f>
        <v>Famille à coller.N.Nom de votre recette.Recette mère ►.S.Saisissez le nom de la recette mère</v>
      </c>
      <c r="P26" s="428">
        <f>P16</f>
        <v>6</v>
      </c>
      <c r="Q26" s="428" t="str">
        <f>Q16</f>
        <v>couverts</v>
      </c>
      <c r="R26" s="79"/>
      <c r="S26" s="80"/>
      <c r="T26" s="75" t="str">
        <f t="shared" si="13"/>
        <v/>
      </c>
      <c r="U26" s="67"/>
      <c r="V26" s="562"/>
      <c r="W26" s="68">
        <v>1</v>
      </c>
      <c r="X26" s="69"/>
      <c r="Z26" s="73" t="str">
        <f t="shared" si="18"/>
        <v>►</v>
      </c>
      <c r="AA26" s="427" t="str">
        <f>AA16</f>
        <v>Famille à coller.N.Nom de votre recette.Recette mère ►.S.Saisissez le nom de la recette mère</v>
      </c>
      <c r="AB26" s="428">
        <f>AB16</f>
        <v>6</v>
      </c>
      <c r="AC26" s="529" t="str">
        <f>AC16</f>
        <v>couverts</v>
      </c>
      <c r="AD26" s="79"/>
      <c r="AE26" s="65"/>
      <c r="AF26" s="75" t="str">
        <f t="shared" si="14"/>
        <v/>
      </c>
      <c r="AG26" s="67"/>
      <c r="AH26" s="562"/>
      <c r="AI26" s="68">
        <v>1</v>
      </c>
      <c r="AJ26" s="69"/>
      <c r="AL26" s="73" t="str">
        <f t="shared" si="19"/>
        <v>►</v>
      </c>
      <c r="AM26" s="427" t="str">
        <f>AM16</f>
        <v>Famille à coller.N.Nom de votre recette.Recette mère ►.S.Saisissez le nom de la recette mère</v>
      </c>
      <c r="AN26" s="428">
        <f>AN16</f>
        <v>6</v>
      </c>
      <c r="AO26" s="529" t="str">
        <f>AO16</f>
        <v>couverts</v>
      </c>
      <c r="AP26" s="79"/>
      <c r="AQ26" s="80"/>
      <c r="AR26" s="75" t="str">
        <f t="shared" si="15"/>
        <v/>
      </c>
      <c r="AS26" s="67"/>
      <c r="AT26" s="562"/>
      <c r="AU26" s="68">
        <v>1</v>
      </c>
      <c r="AV26" s="69"/>
      <c r="AX26" s="677"/>
      <c r="AY26" s="678"/>
      <c r="AZ26" s="678"/>
      <c r="BA26" s="679"/>
      <c r="BB26" s="3"/>
      <c r="BC26" s="690"/>
      <c r="BD26" s="65"/>
      <c r="BE26" s="66" t="str">
        <f>IF(AND(BC26&gt;0,BF26&gt;0),"de","")</f>
        <v/>
      </c>
      <c r="BF26" s="67">
        <v>150</v>
      </c>
      <c r="BG26" s="53" t="s">
        <v>21</v>
      </c>
      <c r="BH26" s="68">
        <v>1</v>
      </c>
      <c r="BI26" s="691" t="s">
        <v>431</v>
      </c>
      <c r="BK26" s="466">
        <v>1</v>
      </c>
    </row>
    <row r="27" spans="1:63" ht="21" x14ac:dyDescent="0.25">
      <c r="B27" s="25" t="s">
        <v>7</v>
      </c>
      <c r="C27" s="2435" t="str">
        <f>C16</f>
        <v>Famille à coller.N.Nom de votre recette.Recette mère ►.S.Saisissez le nom de la recette mère</v>
      </c>
      <c r="D27" s="2436">
        <f>D16</f>
        <v>6</v>
      </c>
      <c r="E27" s="2437" t="str">
        <f>E16</f>
        <v>couverts</v>
      </c>
      <c r="F27" s="2438" t="s">
        <v>62</v>
      </c>
      <c r="G27" s="2439"/>
      <c r="H27" s="2440"/>
      <c r="I27" s="2440"/>
      <c r="J27" s="2440"/>
      <c r="K27" s="2440"/>
      <c r="L27" s="2441"/>
      <c r="N27" s="73" t="str">
        <f t="shared" si="17"/>
        <v>►</v>
      </c>
      <c r="O27" s="427" t="str">
        <f>O16</f>
        <v>Famille à coller.N.Nom de votre recette.Recette mère ►.S.Saisissez le nom de la recette mère</v>
      </c>
      <c r="P27" s="428">
        <f>P16</f>
        <v>6</v>
      </c>
      <c r="Q27" s="428" t="str">
        <f>Q16</f>
        <v>couverts</v>
      </c>
      <c r="R27" s="79"/>
      <c r="S27" s="80"/>
      <c r="T27" s="75" t="str">
        <f t="shared" si="13"/>
        <v/>
      </c>
      <c r="U27" s="67"/>
      <c r="V27" s="562"/>
      <c r="W27" s="68">
        <v>1</v>
      </c>
      <c r="X27" s="69"/>
      <c r="Z27" s="73" t="str">
        <f t="shared" si="18"/>
        <v>►</v>
      </c>
      <c r="AA27" s="427" t="str">
        <f>AA16</f>
        <v>Famille à coller.N.Nom de votre recette.Recette mère ►.S.Saisissez le nom de la recette mère</v>
      </c>
      <c r="AB27" s="428">
        <f>AB16</f>
        <v>6</v>
      </c>
      <c r="AC27" s="529" t="str">
        <f>AC16</f>
        <v>couverts</v>
      </c>
      <c r="AD27" s="79"/>
      <c r="AE27" s="65"/>
      <c r="AF27" s="75" t="str">
        <f t="shared" si="14"/>
        <v/>
      </c>
      <c r="AG27" s="67"/>
      <c r="AH27" s="562"/>
      <c r="AI27" s="68">
        <v>1</v>
      </c>
      <c r="AJ27" s="69"/>
      <c r="AL27" s="73" t="str">
        <f t="shared" si="19"/>
        <v>►</v>
      </c>
      <c r="AM27" s="427" t="str">
        <f>AM16</f>
        <v>Famille à coller.N.Nom de votre recette.Recette mère ►.S.Saisissez le nom de la recette mère</v>
      </c>
      <c r="AN27" s="428">
        <f>AN16</f>
        <v>6</v>
      </c>
      <c r="AO27" s="529" t="str">
        <f>AO16</f>
        <v>couverts</v>
      </c>
      <c r="AP27" s="79"/>
      <c r="AQ27" s="80"/>
      <c r="AR27" s="75" t="str">
        <f t="shared" si="15"/>
        <v/>
      </c>
      <c r="AS27" s="67"/>
      <c r="AT27" s="562"/>
      <c r="AU27" s="68">
        <v>1</v>
      </c>
      <c r="AV27" s="69"/>
      <c r="AX27" s="687" t="s">
        <v>41</v>
      </c>
      <c r="AY27" s="670"/>
      <c r="AZ27" s="671"/>
      <c r="BA27" s="672"/>
      <c r="BB27" s="3"/>
      <c r="BC27" s="690"/>
      <c r="BD27" s="65"/>
      <c r="BE27" s="66" t="s">
        <v>432</v>
      </c>
      <c r="BF27" s="67">
        <v>8</v>
      </c>
      <c r="BG27" s="53" t="s">
        <v>21</v>
      </c>
      <c r="BH27" s="68">
        <v>1</v>
      </c>
      <c r="BI27" s="691" t="s">
        <v>433</v>
      </c>
      <c r="BK27" s="466">
        <v>1</v>
      </c>
    </row>
    <row r="28" spans="1:63" ht="18" thickBot="1" x14ac:dyDescent="0.3">
      <c r="B28" s="312" t="s">
        <v>7</v>
      </c>
      <c r="N28" s="73" t="str">
        <f t="shared" si="17"/>
        <v>►</v>
      </c>
      <c r="O28" s="427" t="str">
        <f>O16</f>
        <v>Famille à coller.N.Nom de votre recette.Recette mère ►.S.Saisissez le nom de la recette mère</v>
      </c>
      <c r="P28" s="428">
        <f>P16</f>
        <v>6</v>
      </c>
      <c r="Q28" s="428" t="str">
        <f>Q16</f>
        <v>couverts</v>
      </c>
      <c r="R28" s="79"/>
      <c r="S28" s="80"/>
      <c r="T28" s="75" t="str">
        <f t="shared" si="13"/>
        <v/>
      </c>
      <c r="U28" s="67"/>
      <c r="V28" s="562"/>
      <c r="W28" s="68">
        <v>1</v>
      </c>
      <c r="X28" s="69"/>
      <c r="Z28" s="73" t="str">
        <f t="shared" si="18"/>
        <v>►</v>
      </c>
      <c r="AA28" s="427" t="str">
        <f>AA16</f>
        <v>Famille à coller.N.Nom de votre recette.Recette mère ►.S.Saisissez le nom de la recette mère</v>
      </c>
      <c r="AB28" s="428">
        <f>AB16</f>
        <v>6</v>
      </c>
      <c r="AC28" s="529" t="str">
        <f>AC16</f>
        <v>couverts</v>
      </c>
      <c r="AD28" s="79"/>
      <c r="AE28" s="65"/>
      <c r="AF28" s="75" t="str">
        <f t="shared" si="14"/>
        <v/>
      </c>
      <c r="AG28" s="67"/>
      <c r="AH28" s="562"/>
      <c r="AI28" s="68">
        <v>1</v>
      </c>
      <c r="AJ28" s="69"/>
      <c r="AL28" s="73" t="str">
        <f t="shared" si="19"/>
        <v>►</v>
      </c>
      <c r="AM28" s="427" t="str">
        <f>AM16</f>
        <v>Famille à coller.N.Nom de votre recette.Recette mère ►.S.Saisissez le nom de la recette mère</v>
      </c>
      <c r="AN28" s="428">
        <f>AN16</f>
        <v>6</v>
      </c>
      <c r="AO28" s="529" t="str">
        <f>AO16</f>
        <v>couverts</v>
      </c>
      <c r="AP28" s="79"/>
      <c r="AQ28" s="80"/>
      <c r="AR28" s="75" t="str">
        <f t="shared" si="15"/>
        <v/>
      </c>
      <c r="AS28" s="67"/>
      <c r="AT28" s="562"/>
      <c r="AU28" s="68">
        <v>1</v>
      </c>
      <c r="AV28" s="69"/>
      <c r="AX28" s="677"/>
      <c r="AY28" s="678"/>
      <c r="AZ28" s="678"/>
      <c r="BA28" s="679"/>
      <c r="BB28" s="3"/>
      <c r="BC28" s="690"/>
      <c r="BD28" s="65"/>
      <c r="BE28" s="75" t="s">
        <v>432</v>
      </c>
      <c r="BF28" s="67">
        <v>105</v>
      </c>
      <c r="BG28" s="53" t="s">
        <v>21</v>
      </c>
      <c r="BH28" s="68">
        <v>1</v>
      </c>
      <c r="BI28" s="691" t="s">
        <v>434</v>
      </c>
      <c r="BK28" s="466">
        <v>1</v>
      </c>
    </row>
    <row r="29" spans="1:63" ht="21" x14ac:dyDescent="0.25">
      <c r="A29" s="506">
        <f>ROW()</f>
        <v>29</v>
      </c>
      <c r="B29" s="23" t="s">
        <v>7</v>
      </c>
      <c r="C29" s="456" t="str">
        <f>C35</f>
        <v>Famille à coller.N.Nom de votre recette.Recette mère ►.S.Saisissez le nom de la recette mère</v>
      </c>
      <c r="D29" s="457">
        <f>D35</f>
        <v>6</v>
      </c>
      <c r="E29" s="457" t="str">
        <f>E35</f>
        <v>couverts</v>
      </c>
      <c r="F29" s="279" t="s">
        <v>4</v>
      </c>
      <c r="G29" s="24" t="s">
        <v>8</v>
      </c>
      <c r="H29" s="3217" t="s">
        <v>206</v>
      </c>
      <c r="I29" s="3217"/>
      <c r="J29" s="3157" t="s">
        <v>10</v>
      </c>
      <c r="K29" s="3157"/>
      <c r="L29" s="3158"/>
      <c r="N29" s="73" t="str">
        <f t="shared" si="17"/>
        <v>►</v>
      </c>
      <c r="O29" s="427" t="str">
        <f>O16</f>
        <v>Famille à coller.N.Nom de votre recette.Recette mère ►.S.Saisissez le nom de la recette mère</v>
      </c>
      <c r="P29" s="428">
        <f>P16</f>
        <v>6</v>
      </c>
      <c r="Q29" s="428" t="str">
        <f>Q16</f>
        <v>couverts</v>
      </c>
      <c r="R29" s="79"/>
      <c r="S29" s="80"/>
      <c r="T29" s="75" t="str">
        <f t="shared" si="13"/>
        <v/>
      </c>
      <c r="U29" s="67"/>
      <c r="V29" s="562"/>
      <c r="W29" s="68">
        <v>1</v>
      </c>
      <c r="X29" s="69"/>
      <c r="Z29" s="73" t="str">
        <f t="shared" si="18"/>
        <v>A</v>
      </c>
      <c r="AA29" s="427" t="str">
        <f>AA16</f>
        <v>Famille à coller.N.Nom de votre recette.Recette mère ►.S.Saisissez le nom de la recette mère</v>
      </c>
      <c r="AB29" s="428">
        <f>AB16</f>
        <v>6</v>
      </c>
      <c r="AC29" s="529" t="str">
        <f>AC16</f>
        <v>couverts</v>
      </c>
      <c r="AD29" s="79"/>
      <c r="AE29" s="65"/>
      <c r="AF29" s="75" t="str">
        <f t="shared" si="14"/>
        <v/>
      </c>
      <c r="AG29" s="67"/>
      <c r="AH29" s="562"/>
      <c r="AI29" s="68">
        <v>1</v>
      </c>
      <c r="AJ29" s="69" t="s">
        <v>347</v>
      </c>
      <c r="AL29" s="73" t="str">
        <f t="shared" si="19"/>
        <v>A</v>
      </c>
      <c r="AM29" s="427" t="str">
        <f>AM16</f>
        <v>Famille à coller.N.Nom de votre recette.Recette mère ►.S.Saisissez le nom de la recette mère</v>
      </c>
      <c r="AN29" s="428">
        <f>AN16</f>
        <v>6</v>
      </c>
      <c r="AO29" s="529" t="str">
        <f>AO16</f>
        <v>couverts</v>
      </c>
      <c r="AP29" s="79"/>
      <c r="AQ29" s="80"/>
      <c r="AR29" s="75" t="str">
        <f t="shared" si="15"/>
        <v/>
      </c>
      <c r="AS29" s="67"/>
      <c r="AT29" s="562"/>
      <c r="AU29" s="68">
        <v>1</v>
      </c>
      <c r="AV29" s="69" t="s">
        <v>349</v>
      </c>
      <c r="AX29" s="692" t="s">
        <v>435</v>
      </c>
      <c r="AY29" s="693"/>
      <c r="AZ29" s="671"/>
      <c r="BA29" s="672"/>
      <c r="BB29" s="3"/>
      <c r="BC29" s="674"/>
      <c r="BD29" s="675"/>
      <c r="BE29" s="675"/>
      <c r="BF29" s="675"/>
      <c r="BG29" s="675"/>
      <c r="BH29" s="675"/>
      <c r="BI29" s="676"/>
      <c r="BK29" s="466">
        <v>1</v>
      </c>
    </row>
    <row r="30" spans="1:63" ht="23.25" thickBot="1" x14ac:dyDescent="0.3">
      <c r="B30" s="25" t="s">
        <v>7</v>
      </c>
      <c r="C30" s="458" t="str">
        <f>C35</f>
        <v>Famille à coller.N.Nom de votre recette.Recette mère ►.S.Saisissez le nom de la recette mère</v>
      </c>
      <c r="D30" s="459"/>
      <c r="E30" s="459"/>
      <c r="F30" s="281" t="s">
        <v>207</v>
      </c>
      <c r="G30" s="26" t="s">
        <v>12</v>
      </c>
      <c r="H30" s="3218"/>
      <c r="I30" s="3218"/>
      <c r="J30" s="3159"/>
      <c r="K30" s="3159"/>
      <c r="L30" s="3160"/>
      <c r="N30" s="73" t="str">
        <f t="shared" si="17"/>
        <v>►</v>
      </c>
      <c r="O30" s="427" t="str">
        <f>O16</f>
        <v>Famille à coller.N.Nom de votre recette.Recette mère ►.S.Saisissez le nom de la recette mère</v>
      </c>
      <c r="P30" s="428">
        <f>P16</f>
        <v>6</v>
      </c>
      <c r="Q30" s="428" t="str">
        <f>Q16</f>
        <v>couverts</v>
      </c>
      <c r="R30" s="79"/>
      <c r="S30" s="80"/>
      <c r="T30" s="75" t="str">
        <f t="shared" si="13"/>
        <v/>
      </c>
      <c r="U30" s="67"/>
      <c r="V30" s="562"/>
      <c r="W30" s="68">
        <v>1</v>
      </c>
      <c r="X30" s="69"/>
      <c r="Z30" s="73" t="str">
        <f t="shared" si="18"/>
        <v>►</v>
      </c>
      <c r="AA30" s="427" t="str">
        <f>AA16</f>
        <v>Famille à coller.N.Nom de votre recette.Recette mère ►.S.Saisissez le nom de la recette mère</v>
      </c>
      <c r="AB30" s="428">
        <f>AB16</f>
        <v>6</v>
      </c>
      <c r="AC30" s="529" t="str">
        <f>AC16</f>
        <v>couverts</v>
      </c>
      <c r="AD30" s="79"/>
      <c r="AE30" s="65"/>
      <c r="AF30" s="75" t="str">
        <f t="shared" si="14"/>
        <v/>
      </c>
      <c r="AG30" s="67"/>
      <c r="AH30" s="562"/>
      <c r="AI30" s="68">
        <v>1</v>
      </c>
      <c r="AJ30" s="69"/>
      <c r="AL30" s="73" t="str">
        <f t="shared" si="19"/>
        <v>►</v>
      </c>
      <c r="AM30" s="427" t="str">
        <f>AM16</f>
        <v>Famille à coller.N.Nom de votre recette.Recette mère ►.S.Saisissez le nom de la recette mère</v>
      </c>
      <c r="AN30" s="428">
        <f>AN16</f>
        <v>6</v>
      </c>
      <c r="AO30" s="529" t="str">
        <f>AO16</f>
        <v>couverts</v>
      </c>
      <c r="AP30" s="79"/>
      <c r="AQ30" s="80"/>
      <c r="AR30" s="75" t="str">
        <f t="shared" si="15"/>
        <v/>
      </c>
      <c r="AS30" s="67"/>
      <c r="AT30" s="562"/>
      <c r="AU30" s="68">
        <v>1</v>
      </c>
      <c r="AV30" s="69"/>
      <c r="AX30" s="677"/>
      <c r="AY30" s="678"/>
      <c r="AZ30" s="678"/>
      <c r="BA30" s="679"/>
      <c r="BB30" s="3"/>
      <c r="BC30" s="674"/>
      <c r="BD30" s="1010" t="s">
        <v>436</v>
      </c>
      <c r="BE30" s="675"/>
      <c r="BF30" s="675"/>
      <c r="BG30" s="675"/>
      <c r="BH30" s="675"/>
      <c r="BI30" s="676"/>
      <c r="BK30" s="466">
        <v>1</v>
      </c>
    </row>
    <row r="31" spans="1:63" ht="19.5" thickBot="1" x14ac:dyDescent="0.3">
      <c r="B31" s="25" t="s">
        <v>7</v>
      </c>
      <c r="C31" s="460" t="str">
        <f>C35</f>
        <v>Famille à coller.N.Nom de votre recette.Recette mère ►.S.Saisissez le nom de la recette mère</v>
      </c>
      <c r="D31" s="461"/>
      <c r="E31" s="462"/>
      <c r="F31" s="28"/>
      <c r="G31" s="29" t="s">
        <v>208</v>
      </c>
      <c r="H31" s="283"/>
      <c r="I31" s="30" t="s">
        <v>13</v>
      </c>
      <c r="J31" s="284" t="s">
        <v>14</v>
      </c>
      <c r="K31" s="9"/>
      <c r="L31" s="285"/>
      <c r="N31" s="73" t="str">
        <f t="shared" si="17"/>
        <v>►</v>
      </c>
      <c r="O31" s="427" t="str">
        <f t="shared" ref="O31:O33" si="20">O16</f>
        <v>Famille à coller.N.Nom de votre recette.Recette mère ►.S.Saisissez le nom de la recette mère</v>
      </c>
      <c r="P31" s="428">
        <f>P16</f>
        <v>6</v>
      </c>
      <c r="Q31" s="428" t="str">
        <f>Q16</f>
        <v>couverts</v>
      </c>
      <c r="R31" s="79"/>
      <c r="S31" s="80"/>
      <c r="T31" s="75" t="str">
        <f t="shared" si="13"/>
        <v/>
      </c>
      <c r="U31" s="67"/>
      <c r="V31" s="562"/>
      <c r="W31" s="68">
        <v>1</v>
      </c>
      <c r="X31" s="69"/>
      <c r="Z31" s="73" t="str">
        <f t="shared" si="18"/>
        <v>►</v>
      </c>
      <c r="AA31" s="427" t="str">
        <f>AA16</f>
        <v>Famille à coller.N.Nom de votre recette.Recette mère ►.S.Saisissez le nom de la recette mère</v>
      </c>
      <c r="AB31" s="428">
        <f>AB16</f>
        <v>6</v>
      </c>
      <c r="AC31" s="529" t="str">
        <f>AC16</f>
        <v>couverts</v>
      </c>
      <c r="AD31" s="79"/>
      <c r="AE31" s="65"/>
      <c r="AF31" s="75" t="str">
        <f t="shared" si="14"/>
        <v/>
      </c>
      <c r="AG31" s="67"/>
      <c r="AH31" s="562"/>
      <c r="AI31" s="68">
        <v>1</v>
      </c>
      <c r="AJ31" s="69"/>
      <c r="AL31" s="73" t="str">
        <f t="shared" si="19"/>
        <v>►</v>
      </c>
      <c r="AM31" s="427" t="str">
        <f>AM16</f>
        <v>Famille à coller.N.Nom de votre recette.Recette mère ►.S.Saisissez le nom de la recette mère</v>
      </c>
      <c r="AN31" s="428">
        <f>AN16</f>
        <v>6</v>
      </c>
      <c r="AO31" s="529" t="str">
        <f>AO16</f>
        <v>couverts</v>
      </c>
      <c r="AP31" s="79"/>
      <c r="AQ31" s="80"/>
      <c r="AR31" s="75" t="str">
        <f t="shared" si="15"/>
        <v/>
      </c>
      <c r="AS31" s="67"/>
      <c r="AT31" s="562"/>
      <c r="AU31" s="68">
        <v>1</v>
      </c>
      <c r="AV31" s="69"/>
      <c r="AX31" s="563" t="s">
        <v>314</v>
      </c>
      <c r="AY31" s="564"/>
      <c r="AZ31" s="565"/>
      <c r="BA31" s="679"/>
      <c r="BB31" s="3"/>
      <c r="BC31" s="1011" t="s">
        <v>27</v>
      </c>
      <c r="BD31" s="442">
        <v>9</v>
      </c>
      <c r="BE31" s="436" t="s">
        <v>67</v>
      </c>
      <c r="BF31" s="437"/>
      <c r="BG31" s="437"/>
      <c r="BH31" s="437"/>
      <c r="BI31" s="1012"/>
      <c r="BK31" s="466">
        <v>1</v>
      </c>
    </row>
    <row r="32" spans="1:63" ht="18" thickBot="1" x14ac:dyDescent="0.3">
      <c r="B32" s="25" t="s">
        <v>7</v>
      </c>
      <c r="C32" s="428" t="str">
        <f>C35</f>
        <v>Famille à coller.N.Nom de votre recette.Recette mère ►.S.Saisissez le nom de la recette mère</v>
      </c>
      <c r="D32" s="428"/>
      <c r="E32" s="428"/>
      <c r="F32" s="36" t="s">
        <v>16</v>
      </c>
      <c r="G32" s="37"/>
      <c r="H32" s="37"/>
      <c r="I32" s="288" t="s">
        <v>17</v>
      </c>
      <c r="J32" s="3214" t="str">
        <f>F35</f>
        <v>Famille à coller.N.Nom de votre recette.Recette mère ►.S.Saisissez le nom de la recette mère</v>
      </c>
      <c r="K32" s="3214"/>
      <c r="L32" s="3215"/>
      <c r="N32" s="73" t="str">
        <f t="shared" si="17"/>
        <v>►</v>
      </c>
      <c r="O32" s="427" t="str">
        <f t="shared" si="20"/>
        <v>Famille à coller.N.Nom de votre recette.Recette mère ►.S.Saisissez le nom de la recette mère</v>
      </c>
      <c r="P32" s="428">
        <f>P16</f>
        <v>6</v>
      </c>
      <c r="Q32" s="428" t="str">
        <f>Q16</f>
        <v>couverts</v>
      </c>
      <c r="R32" s="79"/>
      <c r="S32" s="80"/>
      <c r="T32" s="75" t="str">
        <f t="shared" si="13"/>
        <v/>
      </c>
      <c r="U32" s="67"/>
      <c r="V32" s="562"/>
      <c r="W32" s="68">
        <v>1</v>
      </c>
      <c r="X32" s="69"/>
      <c r="Z32" s="73" t="str">
        <f t="shared" si="18"/>
        <v>►</v>
      </c>
      <c r="AA32" s="427" t="str">
        <f>AA16</f>
        <v>Famille à coller.N.Nom de votre recette.Recette mère ►.S.Saisissez le nom de la recette mère</v>
      </c>
      <c r="AB32" s="428">
        <f>AB16</f>
        <v>6</v>
      </c>
      <c r="AC32" s="529" t="str">
        <f>AC16</f>
        <v>couverts</v>
      </c>
      <c r="AD32" s="79"/>
      <c r="AE32" s="65"/>
      <c r="AF32" s="75" t="str">
        <f t="shared" si="14"/>
        <v/>
      </c>
      <c r="AG32" s="67"/>
      <c r="AH32" s="562"/>
      <c r="AI32" s="68">
        <v>1</v>
      </c>
      <c r="AJ32" s="69"/>
      <c r="AL32" s="73" t="str">
        <f t="shared" si="19"/>
        <v>►</v>
      </c>
      <c r="AM32" s="427" t="str">
        <f>AM16</f>
        <v>Famille à coller.N.Nom de votre recette.Recette mère ►.S.Saisissez le nom de la recette mère</v>
      </c>
      <c r="AN32" s="428">
        <f>AN16</f>
        <v>6</v>
      </c>
      <c r="AO32" s="529" t="str">
        <f>AO16</f>
        <v>couverts</v>
      </c>
      <c r="AP32" s="79"/>
      <c r="AQ32" s="80"/>
      <c r="AR32" s="75" t="str">
        <f t="shared" si="15"/>
        <v/>
      </c>
      <c r="AS32" s="67"/>
      <c r="AT32" s="562"/>
      <c r="AU32" s="68">
        <v>1</v>
      </c>
      <c r="AV32" s="69"/>
      <c r="AX32" s="982" t="s">
        <v>642</v>
      </c>
      <c r="AY32" s="980"/>
      <c r="AZ32" s="981"/>
      <c r="BA32" s="679"/>
      <c r="BB32" s="3"/>
      <c r="BC32" s="835" t="s">
        <v>68</v>
      </c>
      <c r="BD32" s="122"/>
      <c r="BE32" s="122"/>
      <c r="BF32" s="122"/>
      <c r="BG32" s="122"/>
      <c r="BH32" s="122"/>
      <c r="BI32" s="754"/>
      <c r="BK32" s="466">
        <v>1</v>
      </c>
    </row>
    <row r="33" spans="2:63" ht="15.75" customHeight="1" x14ac:dyDescent="0.25">
      <c r="B33" s="25" t="s">
        <v>7</v>
      </c>
      <c r="C33" s="428" t="str">
        <f>C35</f>
        <v>Famille à coller.N.Nom de votre recette.Recette mère ►.S.Saisissez le nom de la recette mère</v>
      </c>
      <c r="D33" s="428"/>
      <c r="E33" s="428"/>
      <c r="F33" s="43">
        <v>6</v>
      </c>
      <c r="G33" s="44" t="s">
        <v>66</v>
      </c>
      <c r="H33" s="36"/>
      <c r="I33" s="36"/>
      <c r="J33" s="3214"/>
      <c r="K33" s="3214"/>
      <c r="L33" s="3215"/>
      <c r="N33" s="73" t="str">
        <f t="shared" si="17"/>
        <v>►</v>
      </c>
      <c r="O33" s="427" t="str">
        <f t="shared" si="20"/>
        <v>Famille à coller.N.Nom de votre recette.Recette mère ►.S.Saisissez le nom de la recette mère</v>
      </c>
      <c r="P33" s="428">
        <f>P16</f>
        <v>6</v>
      </c>
      <c r="Q33" s="428" t="str">
        <f>Q16</f>
        <v>couverts</v>
      </c>
      <c r="R33" s="79"/>
      <c r="S33" s="80"/>
      <c r="T33" s="75" t="str">
        <f t="shared" si="13"/>
        <v/>
      </c>
      <c r="U33" s="67"/>
      <c r="V33" s="562"/>
      <c r="W33" s="68">
        <v>1</v>
      </c>
      <c r="X33" s="69"/>
      <c r="Z33" s="73" t="str">
        <f t="shared" si="18"/>
        <v>►</v>
      </c>
      <c r="AA33" s="427" t="str">
        <f>AA16</f>
        <v>Famille à coller.N.Nom de votre recette.Recette mère ►.S.Saisissez le nom de la recette mère</v>
      </c>
      <c r="AB33" s="428">
        <f>AB16</f>
        <v>6</v>
      </c>
      <c r="AC33" s="529" t="str">
        <f>AC16</f>
        <v>couverts</v>
      </c>
      <c r="AD33" s="79"/>
      <c r="AE33" s="65"/>
      <c r="AF33" s="75" t="str">
        <f t="shared" si="14"/>
        <v/>
      </c>
      <c r="AG33" s="67"/>
      <c r="AH33" s="562"/>
      <c r="AI33" s="68">
        <v>1</v>
      </c>
      <c r="AJ33" s="69"/>
      <c r="AL33" s="73" t="str">
        <f t="shared" si="19"/>
        <v>►</v>
      </c>
      <c r="AM33" s="427" t="str">
        <f>AM16</f>
        <v>Famille à coller.N.Nom de votre recette.Recette mère ►.S.Saisissez le nom de la recette mère</v>
      </c>
      <c r="AN33" s="428">
        <f>AN16</f>
        <v>6</v>
      </c>
      <c r="AO33" s="529" t="str">
        <f>AO16</f>
        <v>couverts</v>
      </c>
      <c r="AP33" s="79"/>
      <c r="AQ33" s="80"/>
      <c r="AR33" s="75" t="str">
        <f t="shared" si="15"/>
        <v/>
      </c>
      <c r="AS33" s="67"/>
      <c r="AT33" s="562"/>
      <c r="AU33" s="68">
        <v>1</v>
      </c>
      <c r="AV33" s="69"/>
      <c r="AX33" s="960" t="s">
        <v>307</v>
      </c>
      <c r="AY33" s="541">
        <v>0</v>
      </c>
      <c r="AZ33" s="560" t="s">
        <v>315</v>
      </c>
      <c r="BA33" s="679"/>
      <c r="BB33" s="3"/>
      <c r="BC33" s="1013" t="s">
        <v>69</v>
      </c>
      <c r="BD33" s="85"/>
      <c r="BE33" s="85"/>
      <c r="BF33" s="85"/>
      <c r="BG33" s="85"/>
      <c r="BH33" s="85"/>
      <c r="BI33" s="754"/>
      <c r="BK33" s="466">
        <v>1</v>
      </c>
    </row>
    <row r="34" spans="2:63" ht="18" thickBot="1" x14ac:dyDescent="0.3">
      <c r="B34" s="25" t="s">
        <v>5</v>
      </c>
      <c r="C34" s="428" t="str">
        <f>C35</f>
        <v>Famille à coller.N.Nom de votre recette.Recette mère ►.S.Saisissez le nom de la recette mère</v>
      </c>
      <c r="D34" s="428"/>
      <c r="E34" s="428"/>
      <c r="F34" s="289"/>
      <c r="G34" s="48"/>
      <c r="H34" s="48"/>
      <c r="I34" s="48"/>
      <c r="J34" s="48"/>
      <c r="K34" s="48"/>
      <c r="L34" s="429"/>
      <c r="N34" s="86" t="s">
        <v>7</v>
      </c>
      <c r="O34" s="87" t="str">
        <f>O23</f>
        <v>Famille à coller.N.Nom de votre recette.Recette mère ►.S.Saisissez le nom de la recette mère</v>
      </c>
      <c r="P34" s="88">
        <f>P23</f>
        <v>6</v>
      </c>
      <c r="Q34" s="89" t="str">
        <f>Q23</f>
        <v>couverts</v>
      </c>
      <c r="R34" s="302" t="s">
        <v>62</v>
      </c>
      <c r="S34" s="90"/>
      <c r="T34" s="91"/>
      <c r="U34" s="91"/>
      <c r="V34" s="91"/>
      <c r="W34" s="91"/>
      <c r="X34" s="92"/>
      <c r="Z34" s="73" t="str">
        <f t="shared" si="18"/>
        <v>►</v>
      </c>
      <c r="AA34" s="427" t="str">
        <f>AA16</f>
        <v>Famille à coller.N.Nom de votre recette.Recette mère ►.S.Saisissez le nom de la recette mère</v>
      </c>
      <c r="AB34" s="428">
        <f>AB16</f>
        <v>6</v>
      </c>
      <c r="AC34" s="529" t="str">
        <f>AC16</f>
        <v>couverts</v>
      </c>
      <c r="AD34" s="79"/>
      <c r="AE34" s="65"/>
      <c r="AF34" s="75" t="str">
        <f t="shared" si="14"/>
        <v/>
      </c>
      <c r="AG34" s="67"/>
      <c r="AH34" s="562"/>
      <c r="AI34" s="68">
        <v>1</v>
      </c>
      <c r="AJ34" s="69"/>
      <c r="AL34" s="73" t="str">
        <f t="shared" si="19"/>
        <v>►</v>
      </c>
      <c r="AM34" s="427" t="str">
        <f>AM16</f>
        <v>Famille à coller.N.Nom de votre recette.Recette mère ►.S.Saisissez le nom de la recette mère</v>
      </c>
      <c r="AN34" s="428">
        <f>AN16</f>
        <v>6</v>
      </c>
      <c r="AO34" s="529" t="str">
        <f>AO16</f>
        <v>couverts</v>
      </c>
      <c r="AP34" s="79"/>
      <c r="AQ34" s="80"/>
      <c r="AR34" s="75" t="str">
        <f t="shared" si="15"/>
        <v/>
      </c>
      <c r="AS34" s="67"/>
      <c r="AT34" s="562"/>
      <c r="AU34" s="68">
        <v>1</v>
      </c>
      <c r="AV34" s="69"/>
      <c r="AX34" s="960" t="s">
        <v>306</v>
      </c>
      <c r="AY34" s="531">
        <v>0</v>
      </c>
      <c r="AZ34" s="561" t="s">
        <v>316</v>
      </c>
      <c r="BA34" s="679"/>
      <c r="BB34" s="3"/>
      <c r="BC34" s="1013"/>
      <c r="BD34" s="114"/>
      <c r="BE34" s="114"/>
      <c r="BF34" s="114"/>
      <c r="BG34" s="114"/>
      <c r="BH34" s="114"/>
      <c r="BI34" s="1014"/>
      <c r="BJ34" s="464"/>
      <c r="BK34" s="466">
        <v>1</v>
      </c>
    </row>
    <row r="35" spans="2:63" ht="18" thickBot="1" x14ac:dyDescent="0.3">
      <c r="B35" s="430" t="s">
        <v>5</v>
      </c>
      <c r="C35" s="431" t="str">
        <f>F35</f>
        <v>Famille à coller.N.Nom de votre recette.Recette mère ►.S.Saisissez le nom de la recette mère</v>
      </c>
      <c r="D35" s="431">
        <f>F33</f>
        <v>6</v>
      </c>
      <c r="E35" s="431" t="str">
        <f>G33</f>
        <v>couverts</v>
      </c>
      <c r="F35" s="435" t="str">
        <f>UPPER(LEFT(H29,1))&amp;LOWER(MID(H29,2,999))&amp;"."&amp;UPPER(LEFT(J29,1))&amp;"."&amp;UPPER(LEFT(J29,1))&amp;LOWER(MID(J29,2,999))&amp;"."&amp;IF(ISTEXT(L35),K35&amp;"."&amp;UPPER(LEFT(L35,1))&amp;"."&amp;UPPER(LEFT(L35,1))&amp;LOWER(MID(L35,2,999)),G35)</f>
        <v>Famille à coller.N.Nom de votre recette.Recette mère ►.S.Saisissez le nom de la recette mère</v>
      </c>
      <c r="G35" s="432" t="s">
        <v>22</v>
      </c>
      <c r="H35" s="3216" t="s">
        <v>23</v>
      </c>
      <c r="I35" s="3216"/>
      <c r="J35" s="3216"/>
      <c r="K35" s="433" t="s">
        <v>24</v>
      </c>
      <c r="L35" s="434" t="s">
        <v>25</v>
      </c>
      <c r="N35" s="100" t="s">
        <v>7</v>
      </c>
      <c r="Z35" s="73" t="str">
        <f t="shared" si="18"/>
        <v>►</v>
      </c>
      <c r="AA35" s="427" t="str">
        <f>AA16</f>
        <v>Famille à coller.N.Nom de votre recette.Recette mère ►.S.Saisissez le nom de la recette mère</v>
      </c>
      <c r="AB35" s="428">
        <f>AB16</f>
        <v>6</v>
      </c>
      <c r="AC35" s="529" t="str">
        <f>AC16</f>
        <v>couverts</v>
      </c>
      <c r="AD35" s="79"/>
      <c r="AE35" s="65"/>
      <c r="AF35" s="75" t="str">
        <f t="shared" si="14"/>
        <v/>
      </c>
      <c r="AG35" s="67"/>
      <c r="AH35" s="562"/>
      <c r="AI35" s="68">
        <v>1</v>
      </c>
      <c r="AJ35" s="69"/>
      <c r="AL35" s="73" t="str">
        <f t="shared" si="19"/>
        <v>►</v>
      </c>
      <c r="AM35" s="427" t="str">
        <f>AM16</f>
        <v>Famille à coller.N.Nom de votre recette.Recette mère ►.S.Saisissez le nom de la recette mère</v>
      </c>
      <c r="AN35" s="428">
        <f>AN16</f>
        <v>6</v>
      </c>
      <c r="AO35" s="529" t="str">
        <f>AO16</f>
        <v>couverts</v>
      </c>
      <c r="AP35" s="79"/>
      <c r="AQ35" s="80"/>
      <c r="AR35" s="75" t="str">
        <f t="shared" si="15"/>
        <v/>
      </c>
      <c r="AS35" s="67"/>
      <c r="AT35" s="562"/>
      <c r="AU35" s="68">
        <v>1</v>
      </c>
      <c r="AV35" s="69"/>
      <c r="AX35" s="960" t="s">
        <v>305</v>
      </c>
      <c r="AY35" s="531">
        <v>0</v>
      </c>
      <c r="AZ35" s="561" t="s">
        <v>317</v>
      </c>
      <c r="BA35" s="679"/>
      <c r="BB35" s="3"/>
      <c r="BC35" s="1013"/>
      <c r="BD35" s="114"/>
      <c r="BE35" s="114"/>
      <c r="BF35" s="114"/>
      <c r="BG35" s="114"/>
      <c r="BH35" s="114"/>
      <c r="BI35" s="1014"/>
      <c r="BJ35" s="464"/>
      <c r="BK35" s="466">
        <v>1</v>
      </c>
    </row>
    <row r="36" spans="2:63" ht="15.75" customHeight="1" x14ac:dyDescent="0.25">
      <c r="B36" s="2442" t="s">
        <v>7</v>
      </c>
      <c r="C36" s="2443" t="str">
        <f>C35</f>
        <v>Famille à coller.N.Nom de votre recette.Recette mère ►.S.Saisissez le nom de la recette mère</v>
      </c>
      <c r="D36" s="2443">
        <f>D35</f>
        <v>6</v>
      </c>
      <c r="E36" s="2443" t="str">
        <f>E35</f>
        <v>couverts</v>
      </c>
      <c r="F36" s="441" t="s">
        <v>27</v>
      </c>
      <c r="G36" s="2444">
        <v>9</v>
      </c>
      <c r="H36" s="2445" t="s">
        <v>67</v>
      </c>
      <c r="I36" s="2446"/>
      <c r="J36" s="2446"/>
      <c r="K36" s="2446"/>
      <c r="L36" s="2447"/>
      <c r="M36" s="506">
        <f>ROW()</f>
        <v>36</v>
      </c>
      <c r="N36" s="23" t="s">
        <v>7</v>
      </c>
      <c r="O36" s="456" t="str">
        <f>O42</f>
        <v>Famille à coller.N.Nom de votre recette.Recette mère ►.S.Saisissez le nom de la recette mère</v>
      </c>
      <c r="P36" s="457">
        <f>P42</f>
        <v>6</v>
      </c>
      <c r="Q36" s="457" t="str">
        <f>Q42</f>
        <v>couverts</v>
      </c>
      <c r="R36" s="279" t="s">
        <v>4</v>
      </c>
      <c r="S36" s="24" t="s">
        <v>8</v>
      </c>
      <c r="T36" s="3217" t="s">
        <v>206</v>
      </c>
      <c r="U36" s="3217"/>
      <c r="V36" s="3157" t="s">
        <v>10</v>
      </c>
      <c r="W36" s="3157"/>
      <c r="X36" s="3158"/>
      <c r="Z36" s="73" t="str">
        <f t="shared" si="18"/>
        <v>►</v>
      </c>
      <c r="AA36" s="427" t="str">
        <f>AA16</f>
        <v>Famille à coller.N.Nom de votre recette.Recette mère ►.S.Saisissez le nom de la recette mère</v>
      </c>
      <c r="AB36" s="428">
        <f>AB16</f>
        <v>6</v>
      </c>
      <c r="AC36" s="529" t="str">
        <f>AC16</f>
        <v>couverts</v>
      </c>
      <c r="AD36" s="79"/>
      <c r="AE36" s="65"/>
      <c r="AF36" s="75" t="str">
        <f t="shared" si="14"/>
        <v/>
      </c>
      <c r="AG36" s="67"/>
      <c r="AH36" s="562"/>
      <c r="AI36" s="68">
        <v>1</v>
      </c>
      <c r="AJ36" s="69"/>
      <c r="AL36" s="73" t="str">
        <f t="shared" si="19"/>
        <v>►</v>
      </c>
      <c r="AM36" s="427" t="str">
        <f>AM16</f>
        <v>Famille à coller.N.Nom de votre recette.Recette mère ►.S.Saisissez le nom de la recette mère</v>
      </c>
      <c r="AN36" s="428">
        <f>AN16</f>
        <v>6</v>
      </c>
      <c r="AO36" s="529" t="str">
        <f>AO16</f>
        <v>couverts</v>
      </c>
      <c r="AP36" s="79"/>
      <c r="AQ36" s="80"/>
      <c r="AR36" s="75" t="str">
        <f t="shared" si="15"/>
        <v/>
      </c>
      <c r="AS36" s="67"/>
      <c r="AT36" s="562"/>
      <c r="AU36" s="68">
        <v>1</v>
      </c>
      <c r="AV36" s="69"/>
      <c r="AX36" s="961" t="s">
        <v>21</v>
      </c>
      <c r="AY36" s="532">
        <f t="shared" ref="AY36:AY47" si="21">AZ36 / 1000</f>
        <v>1E-3</v>
      </c>
      <c r="AZ36" s="533">
        <v>1</v>
      </c>
      <c r="BA36" s="679"/>
      <c r="BB36" s="3"/>
      <c r="BC36" s="1015" t="s">
        <v>98</v>
      </c>
      <c r="BD36" s="518"/>
      <c r="BE36" s="518"/>
      <c r="BF36" s="518"/>
      <c r="BG36" s="518"/>
      <c r="BH36" s="518"/>
      <c r="BI36" s="1016" t="s">
        <v>127</v>
      </c>
      <c r="BJ36" s="464"/>
      <c r="BK36" s="466">
        <v>1</v>
      </c>
    </row>
    <row r="37" spans="2:63" ht="22.5" x14ac:dyDescent="0.25">
      <c r="B37" s="104" t="s">
        <v>7</v>
      </c>
      <c r="C37" s="451" t="str">
        <f>C35</f>
        <v>Famille à coller.N.Nom de votre recette.Recette mère ►.S.Saisissez le nom de la recette mère</v>
      </c>
      <c r="D37" s="451">
        <f>D35</f>
        <v>6</v>
      </c>
      <c r="E37" s="451" t="str">
        <f>E35</f>
        <v>couverts</v>
      </c>
      <c r="F37" s="264" t="s">
        <v>68</v>
      </c>
      <c r="G37" s="122"/>
      <c r="H37" s="122"/>
      <c r="I37" s="122"/>
      <c r="J37" s="122"/>
      <c r="K37" s="122"/>
      <c r="L37" s="112"/>
      <c r="N37" s="25" t="s">
        <v>7</v>
      </c>
      <c r="O37" s="458" t="str">
        <f>O42</f>
        <v>Famille à coller.N.Nom de votre recette.Recette mère ►.S.Saisissez le nom de la recette mère</v>
      </c>
      <c r="P37" s="459"/>
      <c r="Q37" s="459"/>
      <c r="R37" s="281" t="s">
        <v>207</v>
      </c>
      <c r="S37" s="26" t="s">
        <v>12</v>
      </c>
      <c r="T37" s="3218"/>
      <c r="U37" s="3218"/>
      <c r="V37" s="3159"/>
      <c r="W37" s="3159"/>
      <c r="X37" s="3160"/>
      <c r="Z37" s="73" t="str">
        <f t="shared" si="18"/>
        <v>►</v>
      </c>
      <c r="AA37" s="427" t="str">
        <f>AA16</f>
        <v>Famille à coller.N.Nom de votre recette.Recette mère ►.S.Saisissez le nom de la recette mère</v>
      </c>
      <c r="AB37" s="428">
        <f>AB16</f>
        <v>6</v>
      </c>
      <c r="AC37" s="529" t="str">
        <f>AC16</f>
        <v>couverts</v>
      </c>
      <c r="AD37" s="79"/>
      <c r="AE37" s="65"/>
      <c r="AF37" s="75" t="str">
        <f t="shared" si="14"/>
        <v/>
      </c>
      <c r="AG37" s="67"/>
      <c r="AH37" s="562"/>
      <c r="AI37" s="68">
        <v>1</v>
      </c>
      <c r="AJ37" s="69"/>
      <c r="AL37" s="73" t="str">
        <f t="shared" si="19"/>
        <v>►</v>
      </c>
      <c r="AM37" s="427" t="str">
        <f>AM16</f>
        <v>Famille à coller.N.Nom de votre recette.Recette mère ►.S.Saisissez le nom de la recette mère</v>
      </c>
      <c r="AN37" s="428">
        <f>AN16</f>
        <v>6</v>
      </c>
      <c r="AO37" s="529" t="str">
        <f>AO16</f>
        <v>couverts</v>
      </c>
      <c r="AP37" s="79"/>
      <c r="AQ37" s="80"/>
      <c r="AR37" s="75" t="str">
        <f t="shared" si="15"/>
        <v/>
      </c>
      <c r="AS37" s="67"/>
      <c r="AT37" s="562"/>
      <c r="AU37" s="68">
        <v>1</v>
      </c>
      <c r="AV37" s="69"/>
      <c r="AX37" s="962" t="s">
        <v>26</v>
      </c>
      <c r="AY37" s="532">
        <f t="shared" si="21"/>
        <v>1</v>
      </c>
      <c r="AZ37" s="533">
        <v>1000</v>
      </c>
      <c r="BA37" s="679"/>
      <c r="BB37" s="3"/>
      <c r="BC37" s="1017"/>
      <c r="BD37" s="146"/>
      <c r="BE37" s="146"/>
      <c r="BF37" s="146"/>
      <c r="BG37" s="146"/>
      <c r="BH37" s="146"/>
      <c r="BI37" s="1018" t="s">
        <v>128</v>
      </c>
      <c r="BJ37" s="464"/>
      <c r="BK37" s="466">
        <v>1</v>
      </c>
    </row>
    <row r="38" spans="2:63" ht="18.75" x14ac:dyDescent="0.25">
      <c r="B38" s="73" t="str">
        <f t="shared" ref="B38:B44" si="22">IF(OR(F38&lt;&gt;"",G38&lt;&gt; "",H38&lt;&gt;"",I38&lt;&gt;""),"A", "►")</f>
        <v>A</v>
      </c>
      <c r="C38" s="451" t="str">
        <f>C35</f>
        <v>Famille à coller.N.Nom de votre recette.Recette mère ►.S.Saisissez le nom de la recette mère</v>
      </c>
      <c r="D38" s="451">
        <f>D35</f>
        <v>6</v>
      </c>
      <c r="E38" s="451" t="str">
        <f>E35</f>
        <v>couverts</v>
      </c>
      <c r="F38" s="205" t="s">
        <v>69</v>
      </c>
      <c r="G38" s="85"/>
      <c r="H38" s="85"/>
      <c r="I38" s="85"/>
      <c r="J38" s="85"/>
      <c r="K38" s="85"/>
      <c r="L38" s="112"/>
      <c r="N38" s="25" t="s">
        <v>7</v>
      </c>
      <c r="O38" s="460" t="str">
        <f>O42</f>
        <v>Famille à coller.N.Nom de votre recette.Recette mère ►.S.Saisissez le nom de la recette mère</v>
      </c>
      <c r="P38" s="461"/>
      <c r="Q38" s="462"/>
      <c r="R38" s="28"/>
      <c r="S38" s="29" t="s">
        <v>208</v>
      </c>
      <c r="T38" s="283"/>
      <c r="U38" s="30" t="s">
        <v>13</v>
      </c>
      <c r="V38" s="284" t="s">
        <v>14</v>
      </c>
      <c r="W38" s="9"/>
      <c r="X38" s="285"/>
      <c r="Z38" s="73" t="str">
        <f t="shared" si="18"/>
        <v>►</v>
      </c>
      <c r="AA38" s="427" t="str">
        <f>AA16</f>
        <v>Famille à coller.N.Nom de votre recette.Recette mère ►.S.Saisissez le nom de la recette mère</v>
      </c>
      <c r="AB38" s="428">
        <f>AB16</f>
        <v>6</v>
      </c>
      <c r="AC38" s="529" t="str">
        <f>AC16</f>
        <v>couverts</v>
      </c>
      <c r="AD38" s="79"/>
      <c r="AE38" s="65"/>
      <c r="AF38" s="75" t="str">
        <f t="shared" si="14"/>
        <v/>
      </c>
      <c r="AG38" s="67"/>
      <c r="AH38" s="562"/>
      <c r="AI38" s="68">
        <v>1</v>
      </c>
      <c r="AJ38" s="69"/>
      <c r="AL38" s="73" t="str">
        <f t="shared" si="19"/>
        <v>►</v>
      </c>
      <c r="AM38" s="427" t="str">
        <f>AM16</f>
        <v>Famille à coller.N.Nom de votre recette.Recette mère ►.S.Saisissez le nom de la recette mère</v>
      </c>
      <c r="AN38" s="428">
        <f>AN16</f>
        <v>6</v>
      </c>
      <c r="AO38" s="529" t="str">
        <f>AO16</f>
        <v>couverts</v>
      </c>
      <c r="AP38" s="79"/>
      <c r="AQ38" s="80"/>
      <c r="AR38" s="75" t="str">
        <f t="shared" si="15"/>
        <v/>
      </c>
      <c r="AS38" s="67"/>
      <c r="AT38" s="562"/>
      <c r="AU38" s="68">
        <v>1</v>
      </c>
      <c r="AV38" s="69"/>
      <c r="AX38" s="805" t="s">
        <v>304</v>
      </c>
      <c r="AY38" s="532">
        <f t="shared" si="21"/>
        <v>0.25</v>
      </c>
      <c r="AZ38" s="533">
        <v>250</v>
      </c>
      <c r="BA38" s="679"/>
      <c r="BB38" s="3"/>
      <c r="BC38" s="1019"/>
      <c r="BD38" s="146"/>
      <c r="BE38" s="146"/>
      <c r="BF38" s="146"/>
      <c r="BG38" s="146"/>
      <c r="BH38" s="146"/>
      <c r="BI38" s="1018" t="s">
        <v>266</v>
      </c>
      <c r="BJ38" s="464"/>
      <c r="BK38" s="466">
        <v>1</v>
      </c>
    </row>
    <row r="39" spans="2:63" ht="17.25" x14ac:dyDescent="0.25">
      <c r="B39" s="73" t="str">
        <f t="shared" si="22"/>
        <v>►</v>
      </c>
      <c r="C39" s="451" t="str">
        <f>C35</f>
        <v>Famille à coller.N.Nom de votre recette.Recette mère ►.S.Saisissez le nom de la recette mère</v>
      </c>
      <c r="D39" s="451">
        <f>D35</f>
        <v>6</v>
      </c>
      <c r="E39" s="451" t="str">
        <f>E35</f>
        <v>couverts</v>
      </c>
      <c r="F39" s="205"/>
      <c r="G39" s="114"/>
      <c r="H39" s="114"/>
      <c r="I39" s="114"/>
      <c r="J39" s="114"/>
      <c r="K39" s="114"/>
      <c r="L39" s="115"/>
      <c r="N39" s="25" t="s">
        <v>7</v>
      </c>
      <c r="O39" s="428" t="str">
        <f>O42</f>
        <v>Famille à coller.N.Nom de votre recette.Recette mère ►.S.Saisissez le nom de la recette mère</v>
      </c>
      <c r="P39" s="428"/>
      <c r="Q39" s="428"/>
      <c r="R39" s="36" t="s">
        <v>16</v>
      </c>
      <c r="S39" s="37"/>
      <c r="T39" s="37"/>
      <c r="U39" s="288" t="s">
        <v>17</v>
      </c>
      <c r="V39" s="3214" t="str">
        <f>R42</f>
        <v>Famille à coller.N.Nom de votre recette.Recette mère ►.S.Saisissez le nom de la recette mère</v>
      </c>
      <c r="W39" s="3214"/>
      <c r="X39" s="3215"/>
      <c r="Z39" s="73" t="str">
        <f t="shared" si="18"/>
        <v>►</v>
      </c>
      <c r="AA39" s="427" t="str">
        <f>AA16</f>
        <v>Famille à coller.N.Nom de votre recette.Recette mère ►.S.Saisissez le nom de la recette mère</v>
      </c>
      <c r="AB39" s="428">
        <f>AB16</f>
        <v>6</v>
      </c>
      <c r="AC39" s="529" t="str">
        <f>AC16</f>
        <v>couverts</v>
      </c>
      <c r="AD39" s="79"/>
      <c r="AE39" s="65"/>
      <c r="AF39" s="75" t="str">
        <f t="shared" si="14"/>
        <v/>
      </c>
      <c r="AG39" s="67"/>
      <c r="AH39" s="562"/>
      <c r="AI39" s="68">
        <v>1</v>
      </c>
      <c r="AJ39" s="69"/>
      <c r="AL39" s="73" t="str">
        <f t="shared" si="19"/>
        <v>►</v>
      </c>
      <c r="AM39" s="427" t="str">
        <f>AM16</f>
        <v>Famille à coller.N.Nom de votre recette.Recette mère ►.S.Saisissez le nom de la recette mère</v>
      </c>
      <c r="AN39" s="428">
        <f>AN16</f>
        <v>6</v>
      </c>
      <c r="AO39" s="529" t="str">
        <f>AO16</f>
        <v>couverts</v>
      </c>
      <c r="AP39" s="79"/>
      <c r="AQ39" s="80"/>
      <c r="AR39" s="75" t="str">
        <f t="shared" si="15"/>
        <v/>
      </c>
      <c r="AS39" s="67"/>
      <c r="AT39" s="562"/>
      <c r="AU39" s="68">
        <v>1</v>
      </c>
      <c r="AV39" s="69"/>
      <c r="AX39" s="805" t="s">
        <v>303</v>
      </c>
      <c r="AY39" s="532">
        <f t="shared" si="21"/>
        <v>0.5</v>
      </c>
      <c r="AZ39" s="533">
        <v>500</v>
      </c>
      <c r="BA39" s="679"/>
      <c r="BB39" s="3"/>
      <c r="BC39" s="1020"/>
      <c r="BD39" s="265"/>
      <c r="BE39" s="265" t="s">
        <v>73</v>
      </c>
      <c r="BF39" s="266"/>
      <c r="BG39" s="266"/>
      <c r="BH39" s="266"/>
      <c r="BI39" s="1021"/>
      <c r="BJ39" s="464"/>
      <c r="BK39" s="466">
        <v>1</v>
      </c>
    </row>
    <row r="40" spans="2:63" ht="17.25" customHeight="1" thickBot="1" x14ac:dyDescent="0.3">
      <c r="B40" s="73" t="str">
        <f t="shared" si="22"/>
        <v>►</v>
      </c>
      <c r="C40" s="451" t="str">
        <f>C35</f>
        <v>Famille à coller.N.Nom de votre recette.Recette mère ►.S.Saisissez le nom de la recette mère</v>
      </c>
      <c r="D40" s="451">
        <f>D35</f>
        <v>6</v>
      </c>
      <c r="E40" s="451" t="str">
        <f>E35</f>
        <v>couverts</v>
      </c>
      <c r="F40" s="205"/>
      <c r="G40" s="114"/>
      <c r="H40" s="114"/>
      <c r="I40" s="114"/>
      <c r="J40" s="114"/>
      <c r="K40" s="114" t="s">
        <v>2201</v>
      </c>
      <c r="L40" s="115"/>
      <c r="N40" s="25" t="s">
        <v>7</v>
      </c>
      <c r="O40" s="428" t="str">
        <f>O42</f>
        <v>Famille à coller.N.Nom de votre recette.Recette mère ►.S.Saisissez le nom de la recette mère</v>
      </c>
      <c r="P40" s="428"/>
      <c r="Q40" s="428"/>
      <c r="R40" s="43">
        <v>6</v>
      </c>
      <c r="S40" s="44" t="s">
        <v>66</v>
      </c>
      <c r="T40" s="36"/>
      <c r="U40" s="36"/>
      <c r="V40" s="3214"/>
      <c r="W40" s="3214"/>
      <c r="X40" s="3215"/>
      <c r="Z40" s="73" t="str">
        <f t="shared" si="18"/>
        <v>►</v>
      </c>
      <c r="AA40" s="427" t="str">
        <f>AA16</f>
        <v>Famille à coller.N.Nom de votre recette.Recette mère ►.S.Saisissez le nom de la recette mère</v>
      </c>
      <c r="AB40" s="428">
        <f>AB16</f>
        <v>6</v>
      </c>
      <c r="AC40" s="529" t="str">
        <f>AC16</f>
        <v>couverts</v>
      </c>
      <c r="AD40" s="79"/>
      <c r="AE40" s="65"/>
      <c r="AF40" s="75" t="str">
        <f t="shared" si="14"/>
        <v/>
      </c>
      <c r="AG40" s="67"/>
      <c r="AH40" s="562"/>
      <c r="AI40" s="68">
        <v>1</v>
      </c>
      <c r="AJ40" s="69"/>
      <c r="AL40" s="73" t="str">
        <f t="shared" si="19"/>
        <v>►</v>
      </c>
      <c r="AM40" s="427" t="str">
        <f>AM16</f>
        <v>Famille à coller.N.Nom de votre recette.Recette mère ►.S.Saisissez le nom de la recette mère</v>
      </c>
      <c r="AN40" s="428">
        <f>AN16</f>
        <v>6</v>
      </c>
      <c r="AO40" s="529" t="str">
        <f>AO16</f>
        <v>couverts</v>
      </c>
      <c r="AP40" s="79"/>
      <c r="AQ40" s="80"/>
      <c r="AR40" s="75" t="str">
        <f t="shared" si="15"/>
        <v/>
      </c>
      <c r="AS40" s="67"/>
      <c r="AT40" s="562"/>
      <c r="AU40" s="68">
        <v>1</v>
      </c>
      <c r="AV40" s="69"/>
      <c r="AX40" s="805" t="s">
        <v>302</v>
      </c>
      <c r="AY40" s="532">
        <f t="shared" si="21"/>
        <v>0.33332999999999996</v>
      </c>
      <c r="AZ40" s="533">
        <v>333.33</v>
      </c>
      <c r="BA40" s="679"/>
      <c r="BB40" s="3"/>
      <c r="BC40" s="1022" t="s">
        <v>62</v>
      </c>
      <c r="BD40" s="270"/>
      <c r="BE40" s="271"/>
      <c r="BF40" s="272"/>
      <c r="BG40" s="272"/>
      <c r="BH40" s="272"/>
      <c r="BI40" s="1023"/>
      <c r="BJ40" s="464"/>
      <c r="BK40" s="466">
        <v>1</v>
      </c>
    </row>
    <row r="41" spans="2:63" ht="17.25" x14ac:dyDescent="0.25">
      <c r="B41" s="73" t="str">
        <f t="shared" si="22"/>
        <v>►</v>
      </c>
      <c r="C41" s="451" t="str">
        <f>C35</f>
        <v>Famille à coller.N.Nom de votre recette.Recette mère ►.S.Saisissez le nom de la recette mère</v>
      </c>
      <c r="D41" s="451">
        <f>D35</f>
        <v>6</v>
      </c>
      <c r="E41" s="451" t="str">
        <f>E35</f>
        <v>couverts</v>
      </c>
      <c r="F41" s="205"/>
      <c r="G41" s="114"/>
      <c r="H41" s="114"/>
      <c r="I41" s="114"/>
      <c r="J41" s="114"/>
      <c r="K41" s="114"/>
      <c r="L41" s="115"/>
      <c r="N41" s="25" t="s">
        <v>5</v>
      </c>
      <c r="O41" s="428" t="str">
        <f>O42</f>
        <v>Famille à coller.N.Nom de votre recette.Recette mère ►.S.Saisissez le nom de la recette mère</v>
      </c>
      <c r="P41" s="428"/>
      <c r="Q41" s="428"/>
      <c r="R41" s="289"/>
      <c r="S41" s="48"/>
      <c r="T41" s="48"/>
      <c r="U41" s="48"/>
      <c r="V41" s="48"/>
      <c r="W41" s="48"/>
      <c r="X41" s="429"/>
      <c r="Z41" s="73" t="str">
        <f t="shared" si="18"/>
        <v>►</v>
      </c>
      <c r="AA41" s="427" t="str">
        <f>AA16</f>
        <v>Famille à coller.N.Nom de votre recette.Recette mère ►.S.Saisissez le nom de la recette mère</v>
      </c>
      <c r="AB41" s="428">
        <f>AB16</f>
        <v>6</v>
      </c>
      <c r="AC41" s="529" t="str">
        <f>AC16</f>
        <v>couverts</v>
      </c>
      <c r="AD41" s="79"/>
      <c r="AE41" s="65"/>
      <c r="AF41" s="75" t="str">
        <f t="shared" si="14"/>
        <v/>
      </c>
      <c r="AG41" s="67"/>
      <c r="AH41" s="562"/>
      <c r="AI41" s="68">
        <v>1</v>
      </c>
      <c r="AJ41" s="69"/>
      <c r="AL41" s="73" t="str">
        <f t="shared" si="19"/>
        <v>►</v>
      </c>
      <c r="AM41" s="427" t="str">
        <f>AM16</f>
        <v>Famille à coller.N.Nom de votre recette.Recette mère ►.S.Saisissez le nom de la recette mère</v>
      </c>
      <c r="AN41" s="428">
        <f>AN16</f>
        <v>6</v>
      </c>
      <c r="AO41" s="529" t="str">
        <f>AO16</f>
        <v>couverts</v>
      </c>
      <c r="AP41" s="79"/>
      <c r="AQ41" s="80"/>
      <c r="AR41" s="75" t="str">
        <f t="shared" si="15"/>
        <v/>
      </c>
      <c r="AS41" s="67"/>
      <c r="AT41" s="562"/>
      <c r="AU41" s="68">
        <v>1</v>
      </c>
      <c r="AV41" s="69"/>
      <c r="AX41" s="963" t="s">
        <v>52</v>
      </c>
      <c r="AY41" s="534">
        <f t="shared" si="21"/>
        <v>1E-3</v>
      </c>
      <c r="AZ41" s="535">
        <v>1</v>
      </c>
      <c r="BA41" s="679"/>
      <c r="BB41" s="3"/>
      <c r="BC41" s="835" t="s">
        <v>651</v>
      </c>
      <c r="BD41" s="1036"/>
      <c r="BE41" s="313"/>
      <c r="BF41" s="1037"/>
      <c r="BG41" s="1037"/>
      <c r="BH41" s="1037"/>
      <c r="BI41" s="1035"/>
      <c r="BJ41" s="464"/>
      <c r="BK41" s="466">
        <v>1</v>
      </c>
    </row>
    <row r="42" spans="2:63" ht="17.25" x14ac:dyDescent="0.25">
      <c r="B42" s="73" t="str">
        <f t="shared" si="22"/>
        <v>►</v>
      </c>
      <c r="C42" s="451" t="str">
        <f>C35</f>
        <v>Famille à coller.N.Nom de votre recette.Recette mère ►.S.Saisissez le nom de la recette mère</v>
      </c>
      <c r="D42" s="451">
        <f>D35</f>
        <v>6</v>
      </c>
      <c r="E42" s="451" t="str">
        <f>E35</f>
        <v>couverts</v>
      </c>
      <c r="F42" s="205"/>
      <c r="G42" s="114"/>
      <c r="H42" s="114"/>
      <c r="I42" s="114"/>
      <c r="J42" s="114"/>
      <c r="K42" s="114"/>
      <c r="L42" s="115"/>
      <c r="N42" s="430" t="s">
        <v>5</v>
      </c>
      <c r="O42" s="431" t="str">
        <f>R42</f>
        <v>Famille à coller.N.Nom de votre recette.Recette mère ►.S.Saisissez le nom de la recette mère</v>
      </c>
      <c r="P42" s="431">
        <f>R40</f>
        <v>6</v>
      </c>
      <c r="Q42" s="431" t="str">
        <f>S40</f>
        <v>couverts</v>
      </c>
      <c r="R42" s="435" t="str">
        <f>UPPER(LEFT(T36,1))&amp;LOWER(MID(T36,2,999))&amp;"."&amp;UPPER(LEFT(V36,1))&amp;"."&amp;UPPER(LEFT(V36,1))&amp;LOWER(MID(V36,2,999))&amp;"."&amp;IF(ISTEXT(X42),W42&amp;"."&amp;UPPER(LEFT(X42,1))&amp;"."&amp;UPPER(LEFT(X42,1))&amp;LOWER(MID(X42,2,999)),S42)</f>
        <v>Famille à coller.N.Nom de votre recette.Recette mère ►.S.Saisissez le nom de la recette mère</v>
      </c>
      <c r="S42" s="432" t="s">
        <v>22</v>
      </c>
      <c r="T42" s="3216" t="s">
        <v>23</v>
      </c>
      <c r="U42" s="3216"/>
      <c r="V42" s="3216"/>
      <c r="W42" s="433" t="s">
        <v>24</v>
      </c>
      <c r="X42" s="434" t="s">
        <v>25</v>
      </c>
      <c r="Z42" s="73" t="str">
        <f t="shared" si="18"/>
        <v>►</v>
      </c>
      <c r="AA42" s="427" t="str">
        <f>AA16</f>
        <v>Famille à coller.N.Nom de votre recette.Recette mère ►.S.Saisissez le nom de la recette mère</v>
      </c>
      <c r="AB42" s="428">
        <f>AB16</f>
        <v>6</v>
      </c>
      <c r="AC42" s="529" t="str">
        <f>AC16</f>
        <v>couverts</v>
      </c>
      <c r="AD42" s="79"/>
      <c r="AE42" s="65"/>
      <c r="AF42" s="75" t="str">
        <f t="shared" si="14"/>
        <v/>
      </c>
      <c r="AG42" s="67"/>
      <c r="AH42" s="562"/>
      <c r="AI42" s="68">
        <v>1</v>
      </c>
      <c r="AJ42" s="69"/>
      <c r="AL42" s="73" t="str">
        <f t="shared" si="19"/>
        <v>►</v>
      </c>
      <c r="AM42" s="427" t="str">
        <f>AM16</f>
        <v>Famille à coller.N.Nom de votre recette.Recette mère ►.S.Saisissez le nom de la recette mère</v>
      </c>
      <c r="AN42" s="428">
        <f>AN16</f>
        <v>6</v>
      </c>
      <c r="AO42" s="529" t="str">
        <f>AO16</f>
        <v>couverts</v>
      </c>
      <c r="AP42" s="79"/>
      <c r="AQ42" s="80"/>
      <c r="AR42" s="75" t="str">
        <f t="shared" si="15"/>
        <v/>
      </c>
      <c r="AS42" s="67"/>
      <c r="AT42" s="562"/>
      <c r="AU42" s="68">
        <v>1</v>
      </c>
      <c r="AV42" s="69"/>
      <c r="AX42" s="963" t="s">
        <v>53</v>
      </c>
      <c r="AY42" s="534">
        <f t="shared" si="21"/>
        <v>0.01</v>
      </c>
      <c r="AZ42" s="535">
        <v>10</v>
      </c>
      <c r="BA42" s="679"/>
      <c r="BB42" s="3"/>
      <c r="BC42" s="835" t="s">
        <v>650</v>
      </c>
      <c r="BD42" s="1036"/>
      <c r="BE42" s="313"/>
      <c r="BF42" s="1037"/>
      <c r="BG42" s="1037"/>
      <c r="BH42" s="1037"/>
      <c r="BI42" s="1035"/>
      <c r="BJ42" s="464"/>
      <c r="BK42" s="466">
        <v>1</v>
      </c>
    </row>
    <row r="43" spans="2:63" ht="17.25" customHeight="1" x14ac:dyDescent="0.25">
      <c r="B43" s="73" t="str">
        <f t="shared" si="22"/>
        <v>►</v>
      </c>
      <c r="C43" s="451" t="str">
        <f>C35</f>
        <v>Famille à coller.N.Nom de votre recette.Recette mère ►.S.Saisissez le nom de la recette mère</v>
      </c>
      <c r="D43" s="451">
        <f>D35</f>
        <v>6</v>
      </c>
      <c r="E43" s="451" t="str">
        <f>E35</f>
        <v>couverts</v>
      </c>
      <c r="F43" s="205"/>
      <c r="G43" s="114"/>
      <c r="H43" s="114"/>
      <c r="I43" s="114"/>
      <c r="J43" s="114"/>
      <c r="K43" s="114"/>
      <c r="L43" s="147"/>
      <c r="N43" s="439" t="s">
        <v>7</v>
      </c>
      <c r="O43" s="440" t="str">
        <f>O42</f>
        <v>Famille à coller.N.Nom de votre recette.Recette mère ►.S.Saisissez le nom de la recette mère</v>
      </c>
      <c r="P43" s="440"/>
      <c r="Q43" s="440"/>
      <c r="R43" s="441" t="s">
        <v>27</v>
      </c>
      <c r="S43" s="442">
        <v>9</v>
      </c>
      <c r="T43" s="436" t="s">
        <v>67</v>
      </c>
      <c r="U43" s="437"/>
      <c r="V43" s="437"/>
      <c r="W43" s="437"/>
      <c r="X43" s="438"/>
      <c r="Z43" s="73" t="str">
        <f t="shared" si="18"/>
        <v>►</v>
      </c>
      <c r="AA43" s="427" t="str">
        <f>AA16</f>
        <v>Famille à coller.N.Nom de votre recette.Recette mère ►.S.Saisissez le nom de la recette mère</v>
      </c>
      <c r="AB43" s="428">
        <f>AB16</f>
        <v>6</v>
      </c>
      <c r="AC43" s="529" t="str">
        <f>AC16</f>
        <v>couverts</v>
      </c>
      <c r="AD43" s="79"/>
      <c r="AE43" s="65"/>
      <c r="AF43" s="75" t="str">
        <f t="shared" si="14"/>
        <v/>
      </c>
      <c r="AG43" s="67"/>
      <c r="AH43" s="562"/>
      <c r="AI43" s="68">
        <v>1</v>
      </c>
      <c r="AJ43" s="69"/>
      <c r="AL43" s="73" t="str">
        <f t="shared" si="19"/>
        <v>►</v>
      </c>
      <c r="AM43" s="427" t="str">
        <f>AM16</f>
        <v>Famille à coller.N.Nom de votre recette.Recette mère ►.S.Saisissez le nom de la recette mère</v>
      </c>
      <c r="AN43" s="428">
        <f>AN16</f>
        <v>6</v>
      </c>
      <c r="AO43" s="529" t="str">
        <f>AO16</f>
        <v>couverts</v>
      </c>
      <c r="AP43" s="79"/>
      <c r="AQ43" s="80"/>
      <c r="AR43" s="75" t="str">
        <f t="shared" si="15"/>
        <v/>
      </c>
      <c r="AS43" s="67"/>
      <c r="AT43" s="562"/>
      <c r="AU43" s="68">
        <v>1</v>
      </c>
      <c r="AV43" s="69"/>
      <c r="AX43" s="963" t="s">
        <v>54</v>
      </c>
      <c r="AY43" s="534">
        <f t="shared" si="21"/>
        <v>0.1</v>
      </c>
      <c r="AZ43" s="535">
        <v>100</v>
      </c>
      <c r="BA43" s="679"/>
      <c r="BB43" s="3"/>
      <c r="BC43" s="1042" t="s">
        <v>5</v>
      </c>
      <c r="BD43" s="444" t="s">
        <v>649</v>
      </c>
      <c r="BE43" s="445"/>
      <c r="BF43" s="445"/>
      <c r="BG43" s="446" t="s">
        <v>27</v>
      </c>
      <c r="BH43" s="446" t="s">
        <v>28</v>
      </c>
      <c r="BI43" s="1035"/>
      <c r="BJ43" s="464"/>
      <c r="BK43" s="466">
        <v>1</v>
      </c>
    </row>
    <row r="44" spans="2:63" ht="17.25" x14ac:dyDescent="0.25">
      <c r="B44" s="73" t="str">
        <f t="shared" si="22"/>
        <v>►</v>
      </c>
      <c r="C44" s="451" t="str">
        <f>C35</f>
        <v>Famille à coller.N.Nom de votre recette.Recette mère ►.S.Saisissez le nom de la recette mère</v>
      </c>
      <c r="D44" s="451">
        <f>D35</f>
        <v>6</v>
      </c>
      <c r="E44" s="451" t="str">
        <f>E35</f>
        <v>couverts</v>
      </c>
      <c r="F44" s="205"/>
      <c r="G44" s="114"/>
      <c r="H44" s="114"/>
      <c r="I44" s="114"/>
      <c r="J44" s="114"/>
      <c r="K44" s="114"/>
      <c r="L44" s="147" t="s">
        <v>127</v>
      </c>
      <c r="N44" s="104" t="s">
        <v>7</v>
      </c>
      <c r="O44" s="451" t="str">
        <f>O42</f>
        <v>Famille à coller.N.Nom de votre recette.Recette mère ►.S.Saisissez le nom de la recette mère</v>
      </c>
      <c r="P44" s="451"/>
      <c r="Q44" s="451"/>
      <c r="R44" s="264" t="s">
        <v>68</v>
      </c>
      <c r="S44" s="122"/>
      <c r="T44" s="122"/>
      <c r="U44" s="122"/>
      <c r="V44" s="122"/>
      <c r="W44" s="122"/>
      <c r="X44" s="112"/>
      <c r="Z44" s="73" t="str">
        <f t="shared" si="18"/>
        <v>►</v>
      </c>
      <c r="AA44" s="427" t="str">
        <f>AA16</f>
        <v>Famille à coller.N.Nom de votre recette.Recette mère ►.S.Saisissez le nom de la recette mère</v>
      </c>
      <c r="AB44" s="428">
        <f>AB16</f>
        <v>6</v>
      </c>
      <c r="AC44" s="529" t="str">
        <f>AC16</f>
        <v>couverts</v>
      </c>
      <c r="AD44" s="79"/>
      <c r="AE44" s="65"/>
      <c r="AF44" s="75" t="str">
        <f t="shared" si="14"/>
        <v/>
      </c>
      <c r="AG44" s="67"/>
      <c r="AH44" s="562"/>
      <c r="AI44" s="68">
        <v>1</v>
      </c>
      <c r="AJ44" s="69"/>
      <c r="AL44" s="73" t="str">
        <f t="shared" si="19"/>
        <v>►</v>
      </c>
      <c r="AM44" s="427" t="str">
        <f>AM16</f>
        <v>Famille à coller.N.Nom de votre recette.Recette mère ►.S.Saisissez le nom de la recette mère</v>
      </c>
      <c r="AN44" s="428">
        <f>AN16</f>
        <v>6</v>
      </c>
      <c r="AO44" s="529" t="str">
        <f>AO16</f>
        <v>couverts</v>
      </c>
      <c r="AP44" s="79"/>
      <c r="AQ44" s="80"/>
      <c r="AR44" s="75" t="str">
        <f t="shared" si="15"/>
        <v/>
      </c>
      <c r="AS44" s="67"/>
      <c r="AT44" s="562"/>
      <c r="AU44" s="68">
        <v>1</v>
      </c>
      <c r="AV44" s="69"/>
      <c r="AX44" s="963" t="s">
        <v>55</v>
      </c>
      <c r="AY44" s="534">
        <f t="shared" si="21"/>
        <v>1</v>
      </c>
      <c r="AZ44" s="535">
        <v>1000</v>
      </c>
      <c r="BA44" s="679"/>
      <c r="BB44" s="3"/>
      <c r="BC44" s="1043" t="s">
        <v>7</v>
      </c>
      <c r="BD44" s="427" t="s">
        <v>649</v>
      </c>
      <c r="BE44" s="428"/>
      <c r="BF44" s="428"/>
      <c r="BG44" s="290" t="s">
        <v>38</v>
      </c>
      <c r="BH44" s="59" t="s">
        <v>39</v>
      </c>
      <c r="BI44" s="1035"/>
      <c r="BJ44" s="464"/>
      <c r="BK44" s="466">
        <v>1</v>
      </c>
    </row>
    <row r="45" spans="2:63" ht="17.25" x14ac:dyDescent="0.25">
      <c r="B45" s="116" t="s">
        <v>7</v>
      </c>
      <c r="C45" s="451" t="str">
        <f>C35</f>
        <v>Famille à coller.N.Nom de votre recette.Recette mère ►.S.Saisissez le nom de la recette mère</v>
      </c>
      <c r="D45" s="451">
        <f>D35</f>
        <v>6</v>
      </c>
      <c r="E45" s="451" t="str">
        <f>E35</f>
        <v>couverts</v>
      </c>
      <c r="F45" s="2449"/>
      <c r="G45" s="114"/>
      <c r="H45" s="114"/>
      <c r="I45" s="114"/>
      <c r="J45" s="114"/>
      <c r="K45" s="114"/>
      <c r="L45" s="147" t="s">
        <v>128</v>
      </c>
      <c r="N45" s="73" t="str">
        <f t="shared" ref="N45:N55" si="23">IF(OR(R45&lt;&gt;"",S45&lt;&gt; "",T45&lt;&gt;"",U45&lt;&gt;""),"A", "►")</f>
        <v>A</v>
      </c>
      <c r="O45" s="451" t="str">
        <f>O42</f>
        <v>Famille à coller.N.Nom de votre recette.Recette mère ►.S.Saisissez le nom de la recette mère</v>
      </c>
      <c r="P45" s="451"/>
      <c r="Q45" s="451"/>
      <c r="R45" s="205" t="s">
        <v>69</v>
      </c>
      <c r="S45" s="85"/>
      <c r="T45" s="85"/>
      <c r="U45" s="85"/>
      <c r="V45" s="85"/>
      <c r="W45" s="85"/>
      <c r="X45" s="112"/>
      <c r="Z45" s="73" t="str">
        <f t="shared" si="18"/>
        <v>►</v>
      </c>
      <c r="AA45" s="427" t="str">
        <f>AA16</f>
        <v>Famille à coller.N.Nom de votre recette.Recette mère ►.S.Saisissez le nom de la recette mère</v>
      </c>
      <c r="AB45" s="428">
        <f>AB16</f>
        <v>6</v>
      </c>
      <c r="AC45" s="529" t="str">
        <f>AC16</f>
        <v>couverts</v>
      </c>
      <c r="AD45" s="79"/>
      <c r="AE45" s="65"/>
      <c r="AF45" s="75" t="str">
        <f t="shared" si="14"/>
        <v/>
      </c>
      <c r="AG45" s="67"/>
      <c r="AH45" s="562"/>
      <c r="AI45" s="68">
        <v>1</v>
      </c>
      <c r="AJ45" s="69"/>
      <c r="AL45" s="73" t="str">
        <f t="shared" si="19"/>
        <v>►</v>
      </c>
      <c r="AM45" s="427" t="str">
        <f>AM16</f>
        <v>Famille à coller.N.Nom de votre recette.Recette mère ►.S.Saisissez le nom de la recette mère</v>
      </c>
      <c r="AN45" s="428">
        <f>AN16</f>
        <v>6</v>
      </c>
      <c r="AO45" s="529" t="str">
        <f>AO16</f>
        <v>couverts</v>
      </c>
      <c r="AP45" s="79"/>
      <c r="AQ45" s="80"/>
      <c r="AR45" s="75" t="str">
        <f t="shared" si="15"/>
        <v/>
      </c>
      <c r="AS45" s="67"/>
      <c r="AT45" s="562"/>
      <c r="AU45" s="68">
        <v>1</v>
      </c>
      <c r="AV45" s="69"/>
      <c r="AX45" s="964" t="s">
        <v>56</v>
      </c>
      <c r="AY45" s="534">
        <f t="shared" si="21"/>
        <v>0.25</v>
      </c>
      <c r="AZ45" s="535">
        <v>250</v>
      </c>
      <c r="BA45" s="679"/>
      <c r="BB45" s="3"/>
      <c r="BC45" s="1043" t="s">
        <v>7</v>
      </c>
      <c r="BD45" s="427" t="s">
        <v>649</v>
      </c>
      <c r="BE45" s="428"/>
      <c r="BF45" s="428"/>
      <c r="BG45" s="293" t="s">
        <v>48</v>
      </c>
      <c r="BH45" s="62" t="s">
        <v>49</v>
      </c>
      <c r="BI45" s="1035"/>
      <c r="BJ45" s="464"/>
      <c r="BK45" s="466">
        <v>1</v>
      </c>
    </row>
    <row r="46" spans="2:63" ht="17.25" x14ac:dyDescent="0.25">
      <c r="B46" s="116" t="s">
        <v>7</v>
      </c>
      <c r="C46" s="451" t="str">
        <f>C35</f>
        <v>Famille à coller.N.Nom de votre recette.Recette mère ►.S.Saisissez le nom de la recette mère</v>
      </c>
      <c r="D46" s="451">
        <f>D35</f>
        <v>6</v>
      </c>
      <c r="E46" s="451" t="str">
        <f>E35</f>
        <v>couverts</v>
      </c>
      <c r="F46" s="265"/>
      <c r="G46" s="265"/>
      <c r="H46" s="265" t="s">
        <v>73</v>
      </c>
      <c r="I46" s="266"/>
      <c r="J46" s="267"/>
      <c r="K46" s="267"/>
      <c r="L46" s="268"/>
      <c r="N46" s="73" t="str">
        <f t="shared" si="23"/>
        <v>►</v>
      </c>
      <c r="O46" s="451" t="str">
        <f>O42</f>
        <v>Famille à coller.N.Nom de votre recette.Recette mère ►.S.Saisissez le nom de la recette mère</v>
      </c>
      <c r="P46" s="451">
        <f>P42</f>
        <v>6</v>
      </c>
      <c r="Q46" s="451" t="str">
        <f>Q42</f>
        <v>couverts</v>
      </c>
      <c r="R46" s="205"/>
      <c r="S46" s="114"/>
      <c r="T46" s="114"/>
      <c r="U46" s="114"/>
      <c r="V46" s="114"/>
      <c r="W46" s="114"/>
      <c r="X46" s="115"/>
      <c r="Z46" s="73" t="str">
        <f t="shared" si="18"/>
        <v>►</v>
      </c>
      <c r="AA46" s="427" t="str">
        <f>AA16</f>
        <v>Famille à coller.N.Nom de votre recette.Recette mère ►.S.Saisissez le nom de la recette mère</v>
      </c>
      <c r="AB46" s="428">
        <f>AB16</f>
        <v>6</v>
      </c>
      <c r="AC46" s="529" t="str">
        <f>AC16</f>
        <v>couverts</v>
      </c>
      <c r="AD46" s="79"/>
      <c r="AE46" s="65"/>
      <c r="AF46" s="75" t="str">
        <f t="shared" si="14"/>
        <v/>
      </c>
      <c r="AG46" s="67"/>
      <c r="AH46" s="562"/>
      <c r="AI46" s="68">
        <v>1</v>
      </c>
      <c r="AJ46" s="69"/>
      <c r="AL46" s="73" t="str">
        <f t="shared" si="19"/>
        <v>►</v>
      </c>
      <c r="AM46" s="427" t="str">
        <f>AM16</f>
        <v>Famille à coller.N.Nom de votre recette.Recette mère ►.S.Saisissez le nom de la recette mère</v>
      </c>
      <c r="AN46" s="428">
        <f>AN16</f>
        <v>6</v>
      </c>
      <c r="AO46" s="529" t="str">
        <f>AO16</f>
        <v>couverts</v>
      </c>
      <c r="AP46" s="79"/>
      <c r="AQ46" s="80"/>
      <c r="AR46" s="75" t="str">
        <f t="shared" si="15"/>
        <v/>
      </c>
      <c r="AS46" s="67"/>
      <c r="AT46" s="562"/>
      <c r="AU46" s="68">
        <v>1</v>
      </c>
      <c r="AV46" s="69"/>
      <c r="AX46" s="964" t="s">
        <v>57</v>
      </c>
      <c r="AY46" s="534">
        <f t="shared" si="21"/>
        <v>0.5</v>
      </c>
      <c r="AZ46" s="535">
        <v>500</v>
      </c>
      <c r="BA46" s="679"/>
      <c r="BB46" s="3"/>
      <c r="BC46" s="1043" t="s">
        <v>7</v>
      </c>
      <c r="BD46" s="427" t="s">
        <v>649</v>
      </c>
      <c r="BE46" s="428">
        <v>6</v>
      </c>
      <c r="BF46" s="428" t="s">
        <v>66</v>
      </c>
      <c r="BG46" s="79"/>
      <c r="BH46" s="65"/>
      <c r="BI46" s="1035"/>
      <c r="BJ46" s="464"/>
      <c r="BK46" s="466">
        <v>1</v>
      </c>
    </row>
    <row r="47" spans="2:63" ht="18" thickBot="1" x14ac:dyDescent="0.3">
      <c r="B47" s="123" t="s">
        <v>7</v>
      </c>
      <c r="C47" s="455" t="str">
        <f>C35</f>
        <v>Famille à coller.N.Nom de votre recette.Recette mère ►.S.Saisissez le nom de la recette mère</v>
      </c>
      <c r="D47" s="455">
        <f>D35</f>
        <v>6</v>
      </c>
      <c r="E47" s="455" t="str">
        <f>E35</f>
        <v>couverts</v>
      </c>
      <c r="F47" s="269" t="s">
        <v>62</v>
      </c>
      <c r="G47" s="270"/>
      <c r="H47" s="271"/>
      <c r="I47" s="272"/>
      <c r="J47" s="271"/>
      <c r="K47" s="271"/>
      <c r="L47" s="273"/>
      <c r="N47" s="73" t="str">
        <f t="shared" si="23"/>
        <v>►</v>
      </c>
      <c r="O47" s="451" t="str">
        <f>O42</f>
        <v>Famille à coller.N.Nom de votre recette.Recette mère ►.S.Saisissez le nom de la recette mère</v>
      </c>
      <c r="P47" s="451">
        <f>P42</f>
        <v>6</v>
      </c>
      <c r="Q47" s="451" t="str">
        <f>Q42</f>
        <v>couverts</v>
      </c>
      <c r="R47" s="205"/>
      <c r="S47" s="114"/>
      <c r="T47" s="114"/>
      <c r="U47" s="114"/>
      <c r="V47" s="114"/>
      <c r="W47" s="114"/>
      <c r="X47" s="115"/>
      <c r="Z47" s="73" t="str">
        <f t="shared" si="18"/>
        <v>►</v>
      </c>
      <c r="AA47" s="427" t="str">
        <f>AA17</f>
        <v>Famille à coller.N.Nom de votre recette.Recette mère ►.S.Saisissez le nom de la recette mère</v>
      </c>
      <c r="AB47" s="428">
        <f>AB16</f>
        <v>6</v>
      </c>
      <c r="AC47" s="529" t="str">
        <f>AC16</f>
        <v>couverts</v>
      </c>
      <c r="AD47" s="79"/>
      <c r="AE47" s="65"/>
      <c r="AF47" s="75" t="str">
        <f t="shared" si="14"/>
        <v/>
      </c>
      <c r="AG47" s="67"/>
      <c r="AH47" s="562"/>
      <c r="AI47" s="68">
        <v>1</v>
      </c>
      <c r="AJ47" s="69"/>
      <c r="AL47" s="73" t="str">
        <f t="shared" si="19"/>
        <v>►</v>
      </c>
      <c r="AM47" s="427" t="str">
        <f>AM16</f>
        <v>Famille à coller.N.Nom de votre recette.Recette mère ►.S.Saisissez le nom de la recette mère</v>
      </c>
      <c r="AN47" s="428">
        <f>AN16</f>
        <v>6</v>
      </c>
      <c r="AO47" s="529" t="str">
        <f>AO16</f>
        <v>couverts</v>
      </c>
      <c r="AP47" s="79"/>
      <c r="AQ47" s="80"/>
      <c r="AR47" s="75" t="str">
        <f t="shared" si="15"/>
        <v/>
      </c>
      <c r="AS47" s="67"/>
      <c r="AT47" s="562"/>
      <c r="AU47" s="68">
        <v>1</v>
      </c>
      <c r="AV47" s="69"/>
      <c r="AX47" s="965" t="s">
        <v>58</v>
      </c>
      <c r="AY47" s="534">
        <f t="shared" si="21"/>
        <v>0.1</v>
      </c>
      <c r="AZ47" s="535">
        <v>100</v>
      </c>
      <c r="BA47" s="679"/>
      <c r="BB47" s="3"/>
      <c r="BC47" s="1044" t="s">
        <v>5</v>
      </c>
      <c r="BD47" s="427" t="s">
        <v>649</v>
      </c>
      <c r="BE47" s="428">
        <v>6</v>
      </c>
      <c r="BF47" s="428" t="s">
        <v>66</v>
      </c>
      <c r="BG47" s="79"/>
      <c r="BH47" s="65"/>
      <c r="BI47" s="1035"/>
      <c r="BJ47" s="464"/>
      <c r="BK47" s="466">
        <v>1</v>
      </c>
    </row>
    <row r="48" spans="2:63" ht="17.25" x14ac:dyDescent="0.25">
      <c r="B48" s="2168" t="s">
        <v>7</v>
      </c>
      <c r="C48" s="2470"/>
      <c r="D48" s="2470"/>
      <c r="E48" s="2470"/>
      <c r="F48" s="2471" t="s">
        <v>2205</v>
      </c>
      <c r="G48" s="2471"/>
      <c r="H48" s="2471"/>
      <c r="I48" s="2471"/>
      <c r="J48" s="2471"/>
      <c r="K48" s="2471"/>
      <c r="L48" s="2472" t="s">
        <v>77</v>
      </c>
      <c r="N48" s="73" t="str">
        <f t="shared" si="23"/>
        <v>►</v>
      </c>
      <c r="O48" s="451" t="str">
        <f>O42</f>
        <v>Famille à coller.N.Nom de votre recette.Recette mère ►.S.Saisissez le nom de la recette mère</v>
      </c>
      <c r="P48" s="451">
        <f>P42</f>
        <v>6</v>
      </c>
      <c r="Q48" s="451" t="str">
        <f>Q42</f>
        <v>couverts</v>
      </c>
      <c r="R48" s="205"/>
      <c r="S48" s="114"/>
      <c r="T48" s="114"/>
      <c r="U48" s="114"/>
      <c r="V48" s="114"/>
      <c r="W48" s="114"/>
      <c r="X48" s="115"/>
      <c r="Z48" s="73" t="str">
        <f t="shared" si="18"/>
        <v>►</v>
      </c>
      <c r="AA48" s="427" t="str">
        <f>AA18</f>
        <v>Famille à coller.N.Nom de votre recette.Recette mère ►.S.Saisissez le nom de la recette mère</v>
      </c>
      <c r="AB48" s="428">
        <f>AB16</f>
        <v>6</v>
      </c>
      <c r="AC48" s="529" t="str">
        <f>AC16</f>
        <v>couverts</v>
      </c>
      <c r="AD48" s="79"/>
      <c r="AE48" s="65"/>
      <c r="AF48" s="75" t="str">
        <f t="shared" si="14"/>
        <v/>
      </c>
      <c r="AG48" s="67"/>
      <c r="AH48" s="562"/>
      <c r="AI48" s="68">
        <v>1</v>
      </c>
      <c r="AJ48" s="69"/>
      <c r="AL48" s="73" t="str">
        <f t="shared" si="19"/>
        <v>►</v>
      </c>
      <c r="AM48" s="427" t="str">
        <f>AM16</f>
        <v>Famille à coller.N.Nom de votre recette.Recette mère ►.S.Saisissez le nom de la recette mère</v>
      </c>
      <c r="AN48" s="428">
        <f>AN16</f>
        <v>6</v>
      </c>
      <c r="AO48" s="529" t="str">
        <f>AO16</f>
        <v>couverts</v>
      </c>
      <c r="AP48" s="79"/>
      <c r="AQ48" s="80"/>
      <c r="AR48" s="75" t="str">
        <f t="shared" si="15"/>
        <v/>
      </c>
      <c r="AS48" s="67"/>
      <c r="AT48" s="562"/>
      <c r="AU48" s="68">
        <v>1</v>
      </c>
      <c r="AV48" s="69"/>
      <c r="AX48" s="716"/>
      <c r="AY48" s="464"/>
      <c r="AZ48" s="464"/>
      <c r="BA48" s="679"/>
      <c r="BB48" s="3"/>
      <c r="BC48" s="1044" t="str">
        <f>IF(BM52&lt;&gt;"","A","►")</f>
        <v>►</v>
      </c>
      <c r="BD48" s="427" t="s">
        <v>649</v>
      </c>
      <c r="BE48" s="428">
        <v>6</v>
      </c>
      <c r="BF48" s="428" t="s">
        <v>66</v>
      </c>
      <c r="BG48" s="79"/>
      <c r="BH48" s="80"/>
      <c r="BI48" s="1035"/>
      <c r="BJ48" s="464"/>
      <c r="BK48" s="466">
        <v>1</v>
      </c>
    </row>
    <row r="49" spans="2:63" ht="19.5" thickBot="1" x14ac:dyDescent="0.3">
      <c r="B49" s="2168" t="s">
        <v>7</v>
      </c>
      <c r="C49" s="9"/>
      <c r="D49" s="9"/>
      <c r="E49" s="9"/>
      <c r="F49" s="9"/>
      <c r="G49" s="9"/>
      <c r="H49" s="9"/>
      <c r="I49" s="9"/>
      <c r="J49" s="9"/>
      <c r="K49" s="9"/>
      <c r="L49" s="9"/>
      <c r="N49" s="73" t="str">
        <f t="shared" si="23"/>
        <v>►</v>
      </c>
      <c r="O49" s="451" t="str">
        <f>O42</f>
        <v>Famille à coller.N.Nom de votre recette.Recette mère ►.S.Saisissez le nom de la recette mère</v>
      </c>
      <c r="P49" s="451">
        <f>P42</f>
        <v>6</v>
      </c>
      <c r="Q49" s="451" t="str">
        <f>Q42</f>
        <v>couverts</v>
      </c>
      <c r="R49" s="205"/>
      <c r="S49" s="114"/>
      <c r="T49" s="114"/>
      <c r="U49" s="114"/>
      <c r="V49" s="114"/>
      <c r="W49" s="114"/>
      <c r="X49" s="115" t="s">
        <v>351</v>
      </c>
      <c r="Z49" s="25" t="s">
        <v>7</v>
      </c>
      <c r="AA49" s="427" t="str">
        <f>AA18</f>
        <v>Famille à coller.N.Nom de votre recette.Recette mère ►.S.Saisissez le nom de la recette mère</v>
      </c>
      <c r="AB49" s="428">
        <f>AB16</f>
        <v>6</v>
      </c>
      <c r="AC49" s="529" t="str">
        <f>AC16</f>
        <v>couverts</v>
      </c>
      <c r="AD49" s="79"/>
      <c r="AE49" s="65"/>
      <c r="AF49" s="75" t="str">
        <f t="shared" si="14"/>
        <v/>
      </c>
      <c r="AG49" s="67"/>
      <c r="AH49" s="562"/>
      <c r="AI49" s="68">
        <v>1</v>
      </c>
      <c r="AJ49" s="69"/>
      <c r="AL49" s="73" t="str">
        <f t="shared" si="19"/>
        <v>►</v>
      </c>
      <c r="AM49" s="427" t="str">
        <f>AM16</f>
        <v>Famille à coller.N.Nom de votre recette.Recette mère ►.S.Saisissez le nom de la recette mère</v>
      </c>
      <c r="AN49" s="428">
        <f>AN16</f>
        <v>6</v>
      </c>
      <c r="AO49" s="529" t="str">
        <f>AO16</f>
        <v>couverts</v>
      </c>
      <c r="AP49" s="79"/>
      <c r="AQ49" s="80"/>
      <c r="AR49" s="75" t="str">
        <f t="shared" si="15"/>
        <v/>
      </c>
      <c r="AS49" s="67"/>
      <c r="AT49" s="562"/>
      <c r="AU49" s="68">
        <v>1</v>
      </c>
      <c r="AV49" s="69"/>
      <c r="AX49" s="716"/>
      <c r="AY49" s="696" t="s">
        <v>438</v>
      </c>
      <c r="AZ49" s="697"/>
      <c r="BA49" s="679"/>
      <c r="BB49" s="3"/>
      <c r="BC49" s="1045" t="s">
        <v>7</v>
      </c>
      <c r="BD49" s="87">
        <f>BD41</f>
        <v>0</v>
      </c>
      <c r="BE49" s="88">
        <f>BE41</f>
        <v>0</v>
      </c>
      <c r="BF49" s="89">
        <f>BF41</f>
        <v>0</v>
      </c>
      <c r="BG49" s="302" t="s">
        <v>62</v>
      </c>
      <c r="BH49" s="90"/>
      <c r="BI49" s="1035"/>
      <c r="BJ49" s="464"/>
      <c r="BK49" s="466">
        <v>1</v>
      </c>
    </row>
    <row r="50" spans="2:63" ht="21.75" thickBot="1" x14ac:dyDescent="0.3">
      <c r="B50" s="2168" t="s">
        <v>7</v>
      </c>
      <c r="C50" s="9"/>
      <c r="D50" s="9"/>
      <c r="E50" s="9"/>
      <c r="F50" s="21" t="s">
        <v>2263</v>
      </c>
      <c r="G50" s="9"/>
      <c r="H50" s="9"/>
      <c r="I50" s="9"/>
      <c r="J50" s="9"/>
      <c r="K50" s="9"/>
      <c r="L50" s="9"/>
      <c r="N50" s="73" t="str">
        <f t="shared" si="23"/>
        <v>►</v>
      </c>
      <c r="O50" s="451" t="str">
        <f>O42</f>
        <v>Famille à coller.N.Nom de votre recette.Recette mère ►.S.Saisissez le nom de la recette mère</v>
      </c>
      <c r="P50" s="451">
        <f>P42</f>
        <v>6</v>
      </c>
      <c r="Q50" s="451" t="str">
        <f>Q42</f>
        <v>couverts</v>
      </c>
      <c r="R50" s="205"/>
      <c r="S50" s="114"/>
      <c r="T50" s="114"/>
      <c r="U50" s="114"/>
      <c r="V50" s="114"/>
      <c r="W50" s="114"/>
      <c r="X50" s="115"/>
      <c r="Z50" s="86" t="s">
        <v>7</v>
      </c>
      <c r="AA50" s="87" t="str">
        <f>AA16</f>
        <v>Famille à coller.N.Nom de votre recette.Recette mère ►.S.Saisissez le nom de la recette mère</v>
      </c>
      <c r="AB50" s="490">
        <f>AB16</f>
        <v>6</v>
      </c>
      <c r="AC50" s="89" t="str">
        <f>AC16</f>
        <v>couverts</v>
      </c>
      <c r="AD50" s="489" t="s">
        <v>62</v>
      </c>
      <c r="AE50" s="91"/>
      <c r="AF50" s="91"/>
      <c r="AG50" s="91"/>
      <c r="AH50" s="91"/>
      <c r="AI50" s="91"/>
      <c r="AJ50" s="92"/>
      <c r="AL50" s="73" t="str">
        <f t="shared" si="19"/>
        <v>►</v>
      </c>
      <c r="AM50" s="427" t="str">
        <f>AM16</f>
        <v>Famille à coller.N.Nom de votre recette.Recette mère ►.S.Saisissez le nom de la recette mère</v>
      </c>
      <c r="AN50" s="428">
        <f>AN16</f>
        <v>6</v>
      </c>
      <c r="AO50" s="529" t="str">
        <f>AO16</f>
        <v>couverts</v>
      </c>
      <c r="AP50" s="79"/>
      <c r="AQ50" s="80"/>
      <c r="AR50" s="75" t="str">
        <f t="shared" si="15"/>
        <v/>
      </c>
      <c r="AS50" s="67"/>
      <c r="AT50" s="562"/>
      <c r="AU50" s="68">
        <v>1</v>
      </c>
      <c r="AV50" s="69"/>
      <c r="AX50" s="716"/>
      <c r="AY50" s="699" t="s">
        <v>439</v>
      </c>
      <c r="AZ50" s="698" t="s">
        <v>440</v>
      </c>
      <c r="BA50" s="679"/>
      <c r="BB50" s="3"/>
      <c r="BC50" s="1046"/>
      <c r="BD50" s="1038"/>
      <c r="BE50" s="1039"/>
      <c r="BF50" s="1040"/>
      <c r="BG50" s="1041"/>
      <c r="BH50" s="1036"/>
      <c r="BI50" s="1035"/>
      <c r="BJ50" s="464"/>
      <c r="BK50" s="466">
        <v>1</v>
      </c>
    </row>
    <row r="51" spans="2:63" ht="19.5" customHeight="1" thickBot="1" x14ac:dyDescent="0.3">
      <c r="B51" s="2168" t="s">
        <v>7</v>
      </c>
      <c r="C51" s="9"/>
      <c r="D51" s="9"/>
      <c r="E51" s="9"/>
      <c r="F51" s="9"/>
      <c r="G51" s="9"/>
      <c r="H51" s="9"/>
      <c r="I51" s="9"/>
      <c r="J51" s="9"/>
      <c r="K51" s="9"/>
      <c r="L51" s="9"/>
      <c r="N51" s="73" t="str">
        <f t="shared" si="23"/>
        <v>►</v>
      </c>
      <c r="O51" s="451" t="str">
        <f>O42</f>
        <v>Famille à coller.N.Nom de votre recette.Recette mère ►.S.Saisissez le nom de la recette mère</v>
      </c>
      <c r="P51" s="451">
        <f>P42</f>
        <v>6</v>
      </c>
      <c r="Q51" s="451" t="str">
        <f>Q42</f>
        <v>couverts</v>
      </c>
      <c r="R51" s="205"/>
      <c r="S51" s="114"/>
      <c r="T51" s="114"/>
      <c r="U51" s="114"/>
      <c r="V51" s="114"/>
      <c r="W51" s="114"/>
      <c r="X51" s="115"/>
      <c r="Z51" s="312" t="s">
        <v>7</v>
      </c>
      <c r="AA51" s="464"/>
      <c r="AB51" s="464"/>
      <c r="AC51" s="464"/>
      <c r="AD51" s="464"/>
      <c r="AE51" s="464"/>
      <c r="AF51" s="464"/>
      <c r="AG51" s="464"/>
      <c r="AH51" s="464"/>
      <c r="AI51" s="464"/>
      <c r="AJ51" s="464"/>
      <c r="AL51" s="73" t="str">
        <f t="shared" si="19"/>
        <v>►</v>
      </c>
      <c r="AM51" s="427" t="str">
        <f>AM16</f>
        <v>Famille à coller.N.Nom de votre recette.Recette mère ►.S.Saisissez le nom de la recette mère</v>
      </c>
      <c r="AN51" s="428">
        <f>AN16</f>
        <v>6</v>
      </c>
      <c r="AO51" s="529" t="str">
        <f>AO16</f>
        <v>couverts</v>
      </c>
      <c r="AP51" s="79"/>
      <c r="AQ51" s="80"/>
      <c r="AR51" s="75" t="str">
        <f t="shared" si="15"/>
        <v/>
      </c>
      <c r="AS51" s="67"/>
      <c r="AT51" s="562"/>
      <c r="AU51" s="68">
        <v>1</v>
      </c>
      <c r="AV51" s="69"/>
      <c r="AX51" s="716"/>
      <c r="AY51" s="699" t="s">
        <v>441</v>
      </c>
      <c r="AZ51" s="698" t="s">
        <v>442</v>
      </c>
      <c r="BA51" s="679"/>
      <c r="BB51" s="3"/>
      <c r="BC51" s="2998" t="s">
        <v>459</v>
      </c>
      <c r="BD51" s="2999"/>
      <c r="BE51" s="2999"/>
      <c r="BF51" s="2999"/>
      <c r="BG51" s="2999"/>
      <c r="BH51" s="2999"/>
      <c r="BI51" s="3000"/>
      <c r="BJ51" s="464"/>
      <c r="BK51" s="466">
        <v>1</v>
      </c>
    </row>
    <row r="52" spans="2:63" ht="17.25" customHeight="1" x14ac:dyDescent="0.25">
      <c r="B52" s="23" t="s">
        <v>7</v>
      </c>
      <c r="C52" s="456" t="str">
        <f>C58</f>
        <v>Famille à coller.N.Nom de votre recette.Recette mère ►.S.Saisissez le nom de la recette mère</v>
      </c>
      <c r="D52" s="457">
        <f>D58</f>
        <v>6</v>
      </c>
      <c r="E52" s="457" t="str">
        <f>E58</f>
        <v>couverts</v>
      </c>
      <c r="F52" s="279" t="s">
        <v>4</v>
      </c>
      <c r="G52" s="24" t="s">
        <v>8</v>
      </c>
      <c r="H52" s="3217" t="s">
        <v>206</v>
      </c>
      <c r="I52" s="3217"/>
      <c r="J52" s="3157" t="s">
        <v>10</v>
      </c>
      <c r="K52" s="3157"/>
      <c r="L52" s="3158"/>
      <c r="N52" s="73" t="str">
        <f t="shared" si="23"/>
        <v>►</v>
      </c>
      <c r="O52" s="451" t="str">
        <f>O42</f>
        <v>Famille à coller.N.Nom de votre recette.Recette mère ►.S.Saisissez le nom de la recette mère</v>
      </c>
      <c r="P52" s="451">
        <f>P42</f>
        <v>6</v>
      </c>
      <c r="Q52" s="451" t="str">
        <f>Q42</f>
        <v>couverts</v>
      </c>
      <c r="R52" s="205"/>
      <c r="S52" s="114"/>
      <c r="T52" s="114"/>
      <c r="U52" s="114"/>
      <c r="V52" s="114"/>
      <c r="W52" s="114"/>
      <c r="X52" s="115"/>
      <c r="Y52" s="506">
        <f>ROW()</f>
        <v>52</v>
      </c>
      <c r="Z52" s="23" t="s">
        <v>7</v>
      </c>
      <c r="AA52" s="456" t="str">
        <f>AA58</f>
        <v>Famille à coller.N.Nom de votre recette.Recette mère ►.S.Saisissez le nom de la recette mère</v>
      </c>
      <c r="AB52" s="457">
        <f>AB58</f>
        <v>6</v>
      </c>
      <c r="AC52" s="457" t="str">
        <f>AC58</f>
        <v>couverts</v>
      </c>
      <c r="AD52" s="279" t="s">
        <v>4</v>
      </c>
      <c r="AE52" s="24" t="s">
        <v>8</v>
      </c>
      <c r="AF52" s="3217" t="s">
        <v>206</v>
      </c>
      <c r="AG52" s="3217"/>
      <c r="AH52" s="3157" t="s">
        <v>10</v>
      </c>
      <c r="AI52" s="3157"/>
      <c r="AJ52" s="3158"/>
      <c r="AL52" s="73" t="str">
        <f t="shared" si="19"/>
        <v>►</v>
      </c>
      <c r="AM52" s="427" t="str">
        <f>AM16</f>
        <v>Famille à coller.N.Nom de votre recette.Recette mère ►.S.Saisissez le nom de la recette mère</v>
      </c>
      <c r="AN52" s="428">
        <f>AN16</f>
        <v>6</v>
      </c>
      <c r="AO52" s="529" t="str">
        <f>AO16</f>
        <v>couverts</v>
      </c>
      <c r="AP52" s="79"/>
      <c r="AQ52" s="80"/>
      <c r="AR52" s="75" t="str">
        <f t="shared" si="15"/>
        <v/>
      </c>
      <c r="AS52" s="67"/>
      <c r="AT52" s="562"/>
      <c r="AU52" s="68">
        <v>1</v>
      </c>
      <c r="AV52" s="69"/>
      <c r="AX52" s="716"/>
      <c r="AY52" s="699" t="s">
        <v>443</v>
      </c>
      <c r="AZ52" s="698" t="s">
        <v>444</v>
      </c>
      <c r="BA52" s="679"/>
      <c r="BB52" s="3"/>
      <c r="BC52" s="2998"/>
      <c r="BD52" s="2999"/>
      <c r="BE52" s="2999"/>
      <c r="BF52" s="2999"/>
      <c r="BG52" s="2999"/>
      <c r="BH52" s="2999"/>
      <c r="BI52" s="3000"/>
      <c r="BJ52" s="464"/>
      <c r="BK52" s="466">
        <v>1</v>
      </c>
    </row>
    <row r="53" spans="2:63" ht="17.25" customHeight="1" thickBot="1" x14ac:dyDescent="0.3">
      <c r="B53" s="25" t="s">
        <v>7</v>
      </c>
      <c r="C53" s="458" t="str">
        <f>C58</f>
        <v>Famille à coller.N.Nom de votre recette.Recette mère ►.S.Saisissez le nom de la recette mère</v>
      </c>
      <c r="D53" s="459"/>
      <c r="E53" s="459"/>
      <c r="F53" s="281" t="s">
        <v>207</v>
      </c>
      <c r="G53" s="26" t="s">
        <v>12</v>
      </c>
      <c r="H53" s="3218"/>
      <c r="I53" s="3218"/>
      <c r="J53" s="3159"/>
      <c r="K53" s="3159"/>
      <c r="L53" s="3160"/>
      <c r="N53" s="73" t="str">
        <f t="shared" si="23"/>
        <v>►</v>
      </c>
      <c r="O53" s="451" t="str">
        <f>O42</f>
        <v>Famille à coller.N.Nom de votre recette.Recette mère ►.S.Saisissez le nom de la recette mère</v>
      </c>
      <c r="P53" s="451">
        <f>P42</f>
        <v>6</v>
      </c>
      <c r="Q53" s="451" t="str">
        <f>Q42</f>
        <v>couverts</v>
      </c>
      <c r="R53" s="205"/>
      <c r="S53" s="114"/>
      <c r="T53" s="114"/>
      <c r="U53" s="114"/>
      <c r="V53" s="114"/>
      <c r="W53" s="114"/>
      <c r="X53" s="115"/>
      <c r="Z53" s="25" t="s">
        <v>7</v>
      </c>
      <c r="AA53" s="458" t="str">
        <f>AA58</f>
        <v>Famille à coller.N.Nom de votre recette.Recette mère ►.S.Saisissez le nom de la recette mère</v>
      </c>
      <c r="AB53" s="459"/>
      <c r="AC53" s="459"/>
      <c r="AD53" s="281" t="s">
        <v>207</v>
      </c>
      <c r="AE53" s="26" t="s">
        <v>12</v>
      </c>
      <c r="AF53" s="3218"/>
      <c r="AG53" s="3218"/>
      <c r="AH53" s="3159"/>
      <c r="AI53" s="3159"/>
      <c r="AJ53" s="3160"/>
      <c r="AL53" s="73" t="str">
        <f t="shared" si="19"/>
        <v>►</v>
      </c>
      <c r="AM53" s="427" t="str">
        <f>AM16</f>
        <v>Famille à coller.N.Nom de votre recette.Recette mère ►.S.Saisissez le nom de la recette mère</v>
      </c>
      <c r="AN53" s="428">
        <f>AN16</f>
        <v>6</v>
      </c>
      <c r="AO53" s="529" t="str">
        <f>AO16</f>
        <v>couverts</v>
      </c>
      <c r="AP53" s="79"/>
      <c r="AQ53" s="80"/>
      <c r="AR53" s="75" t="str">
        <f t="shared" si="15"/>
        <v/>
      </c>
      <c r="AS53" s="67"/>
      <c r="AT53" s="562"/>
      <c r="AU53" s="68">
        <v>1</v>
      </c>
      <c r="AV53" s="69"/>
      <c r="AX53" s="716"/>
      <c r="AY53" s="699" t="s">
        <v>445</v>
      </c>
      <c r="AZ53" s="698" t="s">
        <v>446</v>
      </c>
      <c r="BA53" s="679"/>
      <c r="BB53" s="3"/>
      <c r="BC53" s="715"/>
      <c r="BD53" s="1025" t="s">
        <v>461</v>
      </c>
      <c r="BE53" s="1024"/>
      <c r="BF53" s="1024"/>
      <c r="BG53" s="1024"/>
      <c r="BH53" s="1024"/>
      <c r="BI53" s="713"/>
      <c r="BJ53" s="464"/>
      <c r="BK53" s="466">
        <v>1</v>
      </c>
    </row>
    <row r="54" spans="2:63" ht="18.75" customHeight="1" x14ac:dyDescent="0.25">
      <c r="B54" s="25" t="s">
        <v>7</v>
      </c>
      <c r="C54" s="460" t="str">
        <f>C58</f>
        <v>Famille à coller.N.Nom de votre recette.Recette mère ►.S.Saisissez le nom de la recette mère</v>
      </c>
      <c r="D54" s="461"/>
      <c r="E54" s="462"/>
      <c r="F54" s="28"/>
      <c r="G54" s="29" t="s">
        <v>208</v>
      </c>
      <c r="H54" s="283"/>
      <c r="I54" s="30" t="s">
        <v>13</v>
      </c>
      <c r="J54" s="284" t="s">
        <v>14</v>
      </c>
      <c r="K54" s="9"/>
      <c r="L54" s="285"/>
      <c r="N54" s="73" t="str">
        <f t="shared" si="23"/>
        <v>►</v>
      </c>
      <c r="O54" s="451" t="str">
        <f>O42</f>
        <v>Famille à coller.N.Nom de votre recette.Recette mère ►.S.Saisissez le nom de la recette mère</v>
      </c>
      <c r="P54" s="451">
        <f>P42</f>
        <v>6</v>
      </c>
      <c r="Q54" s="451" t="str">
        <f>Q42</f>
        <v>couverts</v>
      </c>
      <c r="R54" s="205"/>
      <c r="S54" s="114"/>
      <c r="T54" s="114"/>
      <c r="U54" s="114"/>
      <c r="V54" s="114"/>
      <c r="W54" s="114"/>
      <c r="X54" s="115"/>
      <c r="Z54" s="25" t="s">
        <v>7</v>
      </c>
      <c r="AA54" s="460" t="str">
        <f>AA58</f>
        <v>Famille à coller.N.Nom de votre recette.Recette mère ►.S.Saisissez le nom de la recette mère</v>
      </c>
      <c r="AB54" s="461"/>
      <c r="AC54" s="462"/>
      <c r="AD54" s="28"/>
      <c r="AE54" s="29" t="s">
        <v>208</v>
      </c>
      <c r="AF54" s="283"/>
      <c r="AG54" s="30" t="s">
        <v>13</v>
      </c>
      <c r="AH54" s="284" t="s">
        <v>14</v>
      </c>
      <c r="AI54" s="9"/>
      <c r="AJ54" s="285"/>
      <c r="AL54" s="73" t="str">
        <f t="shared" si="19"/>
        <v>►</v>
      </c>
      <c r="AM54" s="427" t="str">
        <f>AM16</f>
        <v>Famille à coller.N.Nom de votre recette.Recette mère ►.S.Saisissez le nom de la recette mère</v>
      </c>
      <c r="AN54" s="428">
        <f>AN16</f>
        <v>6</v>
      </c>
      <c r="AO54" s="529" t="str">
        <f>AO16</f>
        <v>couverts</v>
      </c>
      <c r="AP54" s="79"/>
      <c r="AQ54" s="80"/>
      <c r="AR54" s="75" t="str">
        <f t="shared" si="15"/>
        <v/>
      </c>
      <c r="AS54" s="67"/>
      <c r="AT54" s="562"/>
      <c r="AU54" s="68">
        <v>1</v>
      </c>
      <c r="AV54" s="69"/>
      <c r="AX54" s="716"/>
      <c r="AY54" s="700" t="s">
        <v>447</v>
      </c>
      <c r="AZ54" s="701" t="s">
        <v>448</v>
      </c>
      <c r="BA54" s="679"/>
      <c r="BB54" s="3"/>
      <c r="BC54" s="718" t="s">
        <v>7</v>
      </c>
      <c r="BD54" s="719" t="s">
        <v>462</v>
      </c>
      <c r="BE54" s="720">
        <v>18</v>
      </c>
      <c r="BF54" s="720" t="s">
        <v>19</v>
      </c>
      <c r="BG54" s="471" t="s">
        <v>277</v>
      </c>
      <c r="BH54" s="3001" t="s">
        <v>463</v>
      </c>
      <c r="BI54" s="3003" t="s">
        <v>464</v>
      </c>
      <c r="BJ54" s="464"/>
      <c r="BK54" s="466">
        <v>1</v>
      </c>
    </row>
    <row r="55" spans="2:63" ht="17.25" customHeight="1" x14ac:dyDescent="0.25">
      <c r="B55" s="25" t="s">
        <v>7</v>
      </c>
      <c r="C55" s="428" t="str">
        <f>C58</f>
        <v>Famille à coller.N.Nom de votre recette.Recette mère ►.S.Saisissez le nom de la recette mère</v>
      </c>
      <c r="D55" s="428"/>
      <c r="E55" s="428"/>
      <c r="F55" s="36" t="s">
        <v>16</v>
      </c>
      <c r="G55" s="37"/>
      <c r="H55" s="37"/>
      <c r="I55" s="288" t="s">
        <v>17</v>
      </c>
      <c r="J55" s="3214" t="str">
        <f>F58</f>
        <v>Famille à coller.N.Nom de votre recette.Recette mère ►.S.Saisissez le nom de la recette mère</v>
      </c>
      <c r="K55" s="3214"/>
      <c r="L55" s="3215"/>
      <c r="N55" s="73" t="str">
        <f t="shared" si="23"/>
        <v>►</v>
      </c>
      <c r="O55" s="451" t="str">
        <f>O42</f>
        <v>Famille à coller.N.Nom de votre recette.Recette mère ►.S.Saisissez le nom de la recette mère</v>
      </c>
      <c r="P55" s="451">
        <f>P42</f>
        <v>6</v>
      </c>
      <c r="Q55" s="451" t="str">
        <f>Q42</f>
        <v>couverts</v>
      </c>
      <c r="R55" s="205"/>
      <c r="S55" s="114"/>
      <c r="T55" s="114"/>
      <c r="U55" s="114"/>
      <c r="V55" s="114"/>
      <c r="W55" s="114"/>
      <c r="X55" s="115"/>
      <c r="Z55" s="25" t="s">
        <v>7</v>
      </c>
      <c r="AA55" s="428" t="str">
        <f>AA58</f>
        <v>Famille à coller.N.Nom de votre recette.Recette mère ►.S.Saisissez le nom de la recette mère</v>
      </c>
      <c r="AB55" s="428"/>
      <c r="AC55" s="428"/>
      <c r="AD55" s="36" t="s">
        <v>16</v>
      </c>
      <c r="AE55" s="37"/>
      <c r="AF55" s="37"/>
      <c r="AG55" s="288" t="s">
        <v>17</v>
      </c>
      <c r="AH55" s="3214" t="str">
        <f>AD58</f>
        <v>Famille à coller.N.Nom de votre recette.Recette mère ►.S.Saisissez le nom de la recette mère</v>
      </c>
      <c r="AI55" s="3214"/>
      <c r="AJ55" s="3215"/>
      <c r="AL55" s="73" t="str">
        <f t="shared" si="19"/>
        <v>►</v>
      </c>
      <c r="AM55" s="427" t="str">
        <f>AM16</f>
        <v>Famille à coller.N.Nom de votre recette.Recette mère ►.S.Saisissez le nom de la recette mère</v>
      </c>
      <c r="AN55" s="428">
        <f>AN16</f>
        <v>6</v>
      </c>
      <c r="AO55" s="529" t="str">
        <f>AO16</f>
        <v>couverts</v>
      </c>
      <c r="AP55" s="79"/>
      <c r="AQ55" s="80"/>
      <c r="AR55" s="75" t="str">
        <f t="shared" si="15"/>
        <v/>
      </c>
      <c r="AS55" s="67"/>
      <c r="AT55" s="562"/>
      <c r="AU55" s="68">
        <v>1</v>
      </c>
      <c r="AV55" s="69"/>
      <c r="AX55" s="702" t="s">
        <v>449</v>
      </c>
      <c r="AY55" s="703"/>
      <c r="AZ55" s="704"/>
      <c r="BA55" s="705"/>
      <c r="BB55" s="673"/>
      <c r="BC55" s="721" t="s">
        <v>7</v>
      </c>
      <c r="BD55" s="1026" t="s">
        <v>462</v>
      </c>
      <c r="BE55" s="1027"/>
      <c r="BF55" s="1027"/>
      <c r="BG55" s="1028" t="s">
        <v>277</v>
      </c>
      <c r="BH55" s="3002"/>
      <c r="BI55" s="3004"/>
      <c r="BJ55" s="464"/>
      <c r="BK55" s="466">
        <v>1</v>
      </c>
    </row>
    <row r="56" spans="2:63" ht="17.25" customHeight="1" x14ac:dyDescent="0.25">
      <c r="B56" s="25" t="s">
        <v>7</v>
      </c>
      <c r="C56" s="428" t="str">
        <f>C58</f>
        <v>Famille à coller.N.Nom de votre recette.Recette mère ►.S.Saisissez le nom de la recette mère</v>
      </c>
      <c r="D56" s="428"/>
      <c r="E56" s="428"/>
      <c r="F56" s="43">
        <v>6</v>
      </c>
      <c r="G56" s="44" t="s">
        <v>66</v>
      </c>
      <c r="H56" s="36"/>
      <c r="I56" s="36"/>
      <c r="J56" s="3214"/>
      <c r="K56" s="3214"/>
      <c r="L56" s="3215"/>
      <c r="N56" s="116" t="s">
        <v>7</v>
      </c>
      <c r="O56" s="451" t="str">
        <f>O42</f>
        <v>Famille à coller.N.Nom de votre recette.Recette mère ►.S.Saisissez le nom de la recette mère</v>
      </c>
      <c r="P56" s="451">
        <f>P42</f>
        <v>6</v>
      </c>
      <c r="Q56" s="451" t="str">
        <f>Q42</f>
        <v>couverts</v>
      </c>
      <c r="R56" s="517" t="s">
        <v>98</v>
      </c>
      <c r="S56" s="518"/>
      <c r="T56" s="518"/>
      <c r="U56" s="518"/>
      <c r="V56" s="518"/>
      <c r="W56" s="519"/>
      <c r="X56" s="520" t="s">
        <v>127</v>
      </c>
      <c r="Z56" s="25" t="s">
        <v>7</v>
      </c>
      <c r="AA56" s="428" t="str">
        <f>AA58</f>
        <v>Famille à coller.N.Nom de votre recette.Recette mère ►.S.Saisissez le nom de la recette mère</v>
      </c>
      <c r="AB56" s="428"/>
      <c r="AC56" s="428"/>
      <c r="AD56" s="43">
        <v>6</v>
      </c>
      <c r="AE56" s="44" t="s">
        <v>66</v>
      </c>
      <c r="AF56" s="36"/>
      <c r="AG56" s="36"/>
      <c r="AH56" s="3214"/>
      <c r="AI56" s="3214"/>
      <c r="AJ56" s="3215"/>
      <c r="AL56" s="73" t="str">
        <f t="shared" si="19"/>
        <v>►</v>
      </c>
      <c r="AM56" s="427" t="str">
        <f>AM16</f>
        <v>Famille à coller.N.Nom de votre recette.Recette mère ►.S.Saisissez le nom de la recette mère</v>
      </c>
      <c r="AN56" s="428">
        <f>AN16</f>
        <v>6</v>
      </c>
      <c r="AO56" s="529" t="str">
        <f>AO16</f>
        <v>couverts</v>
      </c>
      <c r="AP56" s="79"/>
      <c r="AQ56" s="80"/>
      <c r="AR56" s="75" t="str">
        <f t="shared" si="15"/>
        <v/>
      </c>
      <c r="AS56" s="67"/>
      <c r="AT56" s="562"/>
      <c r="AU56" s="68">
        <v>1</v>
      </c>
      <c r="AV56" s="69"/>
      <c r="AX56" s="3005" t="s">
        <v>450</v>
      </c>
      <c r="AY56" s="3006"/>
      <c r="AZ56" s="3006"/>
      <c r="BA56" s="3007"/>
      <c r="BB56" s="673"/>
      <c r="BC56" s="721" t="s">
        <v>7</v>
      </c>
      <c r="BD56" s="1047" t="s">
        <v>462</v>
      </c>
      <c r="BE56" s="1047"/>
      <c r="BF56" s="1048" t="s">
        <v>465</v>
      </c>
      <c r="BG56" s="1049"/>
      <c r="BH56" s="1050"/>
      <c r="BI56" s="722" t="s">
        <v>13</v>
      </c>
      <c r="BJ56" s="464"/>
      <c r="BK56" s="466">
        <v>1</v>
      </c>
    </row>
    <row r="57" spans="2:63" ht="15" customHeight="1" x14ac:dyDescent="0.25">
      <c r="B57" s="25" t="s">
        <v>5</v>
      </c>
      <c r="C57" s="428" t="str">
        <f>C58</f>
        <v>Famille à coller.N.Nom de votre recette.Recette mère ►.S.Saisissez le nom de la recette mère</v>
      </c>
      <c r="D57" s="428"/>
      <c r="E57" s="428"/>
      <c r="F57" s="289"/>
      <c r="G57" s="48"/>
      <c r="H57" s="48"/>
      <c r="I57" s="48"/>
      <c r="J57" s="48"/>
      <c r="K57" s="48"/>
      <c r="L57" s="429"/>
      <c r="N57" s="116" t="s">
        <v>7</v>
      </c>
      <c r="O57" s="451" t="str">
        <f>O42</f>
        <v>Famille à coller.N.Nom de votre recette.Recette mère ►.S.Saisissez le nom de la recette mère</v>
      </c>
      <c r="P57" s="451">
        <f>P42</f>
        <v>6</v>
      </c>
      <c r="Q57" s="451" t="str">
        <f>Q42</f>
        <v>couverts</v>
      </c>
      <c r="R57" s="145"/>
      <c r="S57" s="146"/>
      <c r="T57" s="146"/>
      <c r="U57" s="146"/>
      <c r="V57" s="146"/>
      <c r="W57" s="472"/>
      <c r="X57" s="147" t="s">
        <v>128</v>
      </c>
      <c r="Z57" s="25" t="s">
        <v>5</v>
      </c>
      <c r="AA57" s="428" t="str">
        <f>AA58</f>
        <v>Famille à coller.N.Nom de votre recette.Recette mère ►.S.Saisissez le nom de la recette mère</v>
      </c>
      <c r="AB57" s="428"/>
      <c r="AC57" s="428"/>
      <c r="AD57" s="289"/>
      <c r="AE57" s="48"/>
      <c r="AF57" s="48"/>
      <c r="AG57" s="48"/>
      <c r="AH57" s="48"/>
      <c r="AI57" s="48"/>
      <c r="AJ57" s="429"/>
      <c r="AL57" s="73" t="str">
        <f t="shared" si="19"/>
        <v>►</v>
      </c>
      <c r="AM57" s="427" t="str">
        <f>AM16</f>
        <v>Famille à coller.N.Nom de votre recette.Recette mère ►.S.Saisissez le nom de la recette mère</v>
      </c>
      <c r="AN57" s="428">
        <f>AN16</f>
        <v>6</v>
      </c>
      <c r="AO57" s="529" t="str">
        <f>AO16</f>
        <v>couverts</v>
      </c>
      <c r="AP57" s="79"/>
      <c r="AQ57" s="80"/>
      <c r="AR57" s="75" t="str">
        <f t="shared" si="15"/>
        <v/>
      </c>
      <c r="AS57" s="67"/>
      <c r="AT57" s="562"/>
      <c r="AU57" s="68">
        <v>1</v>
      </c>
      <c r="AV57" s="69"/>
      <c r="AX57" s="3005"/>
      <c r="AY57" s="3006"/>
      <c r="AZ57" s="3006"/>
      <c r="BA57" s="3007"/>
      <c r="BB57" s="673"/>
      <c r="BC57" s="721" t="s">
        <v>7</v>
      </c>
      <c r="BD57" s="34" t="s">
        <v>462</v>
      </c>
      <c r="BE57" s="34"/>
      <c r="BF57" s="35"/>
      <c r="BG57" s="37"/>
      <c r="BH57" s="37"/>
      <c r="BI57" s="724"/>
      <c r="BJ57" s="464"/>
      <c r="BK57" s="466">
        <v>1</v>
      </c>
    </row>
    <row r="58" spans="2:63" ht="17.25" customHeight="1" x14ac:dyDescent="0.25">
      <c r="B58" s="430" t="s">
        <v>5</v>
      </c>
      <c r="C58" s="431" t="str">
        <f>F58</f>
        <v>Famille à coller.N.Nom de votre recette.Recette mère ►.S.Saisissez le nom de la recette mère</v>
      </c>
      <c r="D58" s="431">
        <f>F56</f>
        <v>6</v>
      </c>
      <c r="E58" s="431" t="str">
        <f>G56</f>
        <v>couverts</v>
      </c>
      <c r="F58" s="435" t="str">
        <f>UPPER(LEFT(H52,1))&amp;LOWER(MID(H52,2,999))&amp;"."&amp;UPPER(LEFT(J52,1))&amp;"."&amp;UPPER(LEFT(J52,1))&amp;LOWER(MID(J52,2,999))&amp;"."&amp;IF(ISTEXT(L58),K58&amp;"."&amp;UPPER(LEFT(L58,1))&amp;"."&amp;UPPER(LEFT(L58,1))&amp;LOWER(MID(L58,2,999)),G58)</f>
        <v>Famille à coller.N.Nom de votre recette.Recette mère ►.S.Saisissez le nom de la recette mère</v>
      </c>
      <c r="G58" s="432" t="s">
        <v>22</v>
      </c>
      <c r="H58" s="3216" t="s">
        <v>23</v>
      </c>
      <c r="I58" s="3216"/>
      <c r="J58" s="3216"/>
      <c r="K58" s="433" t="s">
        <v>24</v>
      </c>
      <c r="L58" s="434" t="s">
        <v>25</v>
      </c>
      <c r="N58" s="116" t="s">
        <v>7</v>
      </c>
      <c r="O58" s="451" t="str">
        <f>O49</f>
        <v>Famille à coller.N.Nom de votre recette.Recette mère ►.S.Saisissez le nom de la recette mère</v>
      </c>
      <c r="P58" s="451">
        <f>P49</f>
        <v>6</v>
      </c>
      <c r="Q58" s="451" t="str">
        <f>Q49</f>
        <v>couverts</v>
      </c>
      <c r="R58" s="566"/>
      <c r="S58" s="146"/>
      <c r="T58" s="146"/>
      <c r="U58" s="146"/>
      <c r="V58" s="146"/>
      <c r="W58" s="472"/>
      <c r="X58" s="147" t="s">
        <v>266</v>
      </c>
      <c r="Z58" s="430" t="s">
        <v>5</v>
      </c>
      <c r="AA58" s="431" t="str">
        <f>AD58</f>
        <v>Famille à coller.N.Nom de votre recette.Recette mère ►.S.Saisissez le nom de la recette mère</v>
      </c>
      <c r="AB58" s="431">
        <f>AD56</f>
        <v>6</v>
      </c>
      <c r="AC58" s="431" t="str">
        <f>AE56</f>
        <v>couverts</v>
      </c>
      <c r="AD58" s="435" t="str">
        <f>UPPER(LEFT(AF52,1))&amp;LOWER(MID(AF52,2,999))&amp;"."&amp;UPPER(LEFT(AH52,1))&amp;"."&amp;UPPER(LEFT(AH52,1))&amp;LOWER(MID(AH52,2,999))&amp;"."&amp;IF(ISTEXT(AJ58),AI58&amp;"."&amp;UPPER(LEFT(AJ58,1))&amp;"."&amp;UPPER(LEFT(AJ58,1))&amp;LOWER(MID(AJ58,2,999)),AE58)</f>
        <v>Famille à coller.N.Nom de votre recette.Recette mère ►.S.Saisissez le nom de la recette mère</v>
      </c>
      <c r="AE58" s="432" t="s">
        <v>22</v>
      </c>
      <c r="AF58" s="3216" t="s">
        <v>23</v>
      </c>
      <c r="AG58" s="3216"/>
      <c r="AH58" s="3216"/>
      <c r="AI58" s="433" t="s">
        <v>24</v>
      </c>
      <c r="AJ58" s="434" t="s">
        <v>25</v>
      </c>
      <c r="AL58" s="73" t="str">
        <f t="shared" si="19"/>
        <v>►</v>
      </c>
      <c r="AM58" s="427" t="str">
        <f>AM16</f>
        <v>Famille à coller.N.Nom de votre recette.Recette mère ►.S.Saisissez le nom de la recette mère</v>
      </c>
      <c r="AN58" s="428">
        <f>AN16</f>
        <v>6</v>
      </c>
      <c r="AO58" s="529" t="str">
        <f>AO16</f>
        <v>couverts</v>
      </c>
      <c r="AP58" s="79"/>
      <c r="AQ58" s="80"/>
      <c r="AR58" s="75" t="str">
        <f t="shared" si="15"/>
        <v/>
      </c>
      <c r="AS58" s="67"/>
      <c r="AT58" s="562"/>
      <c r="AU58" s="68">
        <v>1</v>
      </c>
      <c r="AV58" s="69"/>
      <c r="AX58" s="3005"/>
      <c r="AY58" s="3006"/>
      <c r="AZ58" s="3006"/>
      <c r="BA58" s="3007"/>
      <c r="BB58" s="673"/>
      <c r="BC58" s="721" t="s">
        <v>7</v>
      </c>
      <c r="BD58" s="34" t="s">
        <v>462</v>
      </c>
      <c r="BE58" s="34"/>
      <c r="BF58" s="35"/>
      <c r="BG58" s="43">
        <v>18</v>
      </c>
      <c r="BH58" s="44" t="s">
        <v>19</v>
      </c>
      <c r="BI58" s="725" t="s">
        <v>16</v>
      </c>
      <c r="BJ58" s="464"/>
      <c r="BK58" s="466">
        <v>1</v>
      </c>
    </row>
    <row r="59" spans="2:63" ht="17.25" customHeight="1" x14ac:dyDescent="0.25">
      <c r="B59" s="2475" t="s">
        <v>7</v>
      </c>
      <c r="C59" s="440" t="str">
        <f>C58</f>
        <v>Famille à coller.N.Nom de votre recette.Recette mère ►.S.Saisissez le nom de la recette mère</v>
      </c>
      <c r="D59" s="440"/>
      <c r="E59" s="440"/>
      <c r="F59" s="2444" t="s">
        <v>27</v>
      </c>
      <c r="G59" s="2444">
        <v>1</v>
      </c>
      <c r="H59" s="2445" t="s">
        <v>99</v>
      </c>
      <c r="I59" s="2446"/>
      <c r="J59" s="2446"/>
      <c r="K59" s="2473" t="s">
        <v>85</v>
      </c>
      <c r="L59" s="2447"/>
      <c r="N59" s="116" t="s">
        <v>7</v>
      </c>
      <c r="O59" s="451" t="str">
        <f>O42</f>
        <v>Famille à coller.N.Nom de votre recette.Recette mère ►.S.Saisissez le nom de la recette mère</v>
      </c>
      <c r="P59" s="451">
        <f>P42</f>
        <v>6</v>
      </c>
      <c r="Q59" s="451" t="str">
        <f>Q42</f>
        <v>couverts</v>
      </c>
      <c r="R59" s="265"/>
      <c r="S59" s="265"/>
      <c r="T59" s="265" t="s">
        <v>73</v>
      </c>
      <c r="U59" s="266"/>
      <c r="V59" s="267"/>
      <c r="W59" s="267"/>
      <c r="X59" s="268"/>
      <c r="Z59" s="439" t="s">
        <v>7</v>
      </c>
      <c r="AA59" s="440" t="str">
        <f>AA58</f>
        <v>Famille à coller.N.Nom de votre recette.Recette mère ►.S.Saisissez le nom de la recette mère</v>
      </c>
      <c r="AB59" s="440"/>
      <c r="AC59" s="440"/>
      <c r="AD59" s="441" t="s">
        <v>27</v>
      </c>
      <c r="AE59" s="442">
        <v>9</v>
      </c>
      <c r="AF59" s="436" t="s">
        <v>67</v>
      </c>
      <c r="AG59" s="437"/>
      <c r="AH59" s="437"/>
      <c r="AI59" s="437"/>
      <c r="AJ59" s="438"/>
      <c r="AL59" s="73" t="str">
        <f t="shared" si="19"/>
        <v>►</v>
      </c>
      <c r="AM59" s="427" t="str">
        <f>AM16</f>
        <v>Famille à coller.N.Nom de votre recette.Recette mère ►.S.Saisissez le nom de la recette mère</v>
      </c>
      <c r="AN59" s="428">
        <f>AN16</f>
        <v>6</v>
      </c>
      <c r="AO59" s="529" t="str">
        <f>AO16</f>
        <v>couverts</v>
      </c>
      <c r="AP59" s="79"/>
      <c r="AQ59" s="80"/>
      <c r="AR59" s="75" t="str">
        <f t="shared" si="15"/>
        <v/>
      </c>
      <c r="AS59" s="67"/>
      <c r="AT59" s="562"/>
      <c r="AU59" s="68">
        <v>1</v>
      </c>
      <c r="AV59" s="69"/>
      <c r="AX59" s="3005"/>
      <c r="AY59" s="3006"/>
      <c r="AZ59" s="3006"/>
      <c r="BA59" s="3007"/>
      <c r="BB59" s="673"/>
      <c r="BC59" s="721" t="s">
        <v>5</v>
      </c>
      <c r="BD59" s="34" t="s">
        <v>462</v>
      </c>
      <c r="BE59" s="34"/>
      <c r="BF59" s="35"/>
      <c r="BG59" s="468" t="s">
        <v>275</v>
      </c>
      <c r="BH59" s="9"/>
      <c r="BI59" s="727"/>
      <c r="BJ59" s="464"/>
      <c r="BK59" s="466">
        <v>1</v>
      </c>
    </row>
    <row r="60" spans="2:63" ht="15.75" customHeight="1" thickBot="1" x14ac:dyDescent="0.3">
      <c r="B60" s="73" t="str">
        <f t="shared" ref="B60:B68" si="24">IF(F60&lt;&gt;"","A","►")</f>
        <v>A</v>
      </c>
      <c r="C60" s="451" t="str">
        <f>C58</f>
        <v>Famille à coller.N.Nom de votre recette.Recette mère ►.S.Saisissez le nom de la recette mère</v>
      </c>
      <c r="D60" s="451"/>
      <c r="E60" s="451"/>
      <c r="F60" s="2474" t="s">
        <v>86</v>
      </c>
      <c r="G60" s="137" t="s">
        <v>87</v>
      </c>
      <c r="H60" s="85"/>
      <c r="I60" s="85"/>
      <c r="J60" s="85"/>
      <c r="K60" s="85"/>
      <c r="L60" s="112"/>
      <c r="N60" s="123" t="s">
        <v>7</v>
      </c>
      <c r="O60" s="455" t="str">
        <f>O42</f>
        <v>Famille à coller.N.Nom de votre recette.Recette mère ►.S.Saisissez le nom de la recette mère</v>
      </c>
      <c r="P60" s="455">
        <f>P42</f>
        <v>6</v>
      </c>
      <c r="Q60" s="455" t="str">
        <f>Q42</f>
        <v>couverts</v>
      </c>
      <c r="R60" s="269" t="s">
        <v>62</v>
      </c>
      <c r="S60" s="270"/>
      <c r="T60" s="271"/>
      <c r="U60" s="272"/>
      <c r="V60" s="271"/>
      <c r="W60" s="271"/>
      <c r="X60" s="273"/>
      <c r="Z60" s="104" t="s">
        <v>7</v>
      </c>
      <c r="AA60" s="523" t="str">
        <f>AA58</f>
        <v>Famille à coller.N.Nom de votre recette.Recette mère ►.S.Saisissez le nom de la recette mère</v>
      </c>
      <c r="AB60" s="523"/>
      <c r="AC60" s="524"/>
      <c r="AD60" s="313" t="s">
        <v>68</v>
      </c>
      <c r="AE60" s="122"/>
      <c r="AF60" s="122"/>
      <c r="AG60" s="122"/>
      <c r="AH60" s="122"/>
      <c r="AI60" s="122"/>
      <c r="AJ60" s="112"/>
      <c r="AL60" s="73" t="str">
        <f t="shared" si="19"/>
        <v>►</v>
      </c>
      <c r="AM60" s="427" t="str">
        <f>AM16</f>
        <v>Famille à coller.N.Nom de votre recette.Recette mère ►.S.Saisissez le nom de la recette mère</v>
      </c>
      <c r="AN60" s="428">
        <f>AN16</f>
        <v>6</v>
      </c>
      <c r="AO60" s="529" t="str">
        <f>AO16</f>
        <v>couverts</v>
      </c>
      <c r="AP60" s="79"/>
      <c r="AQ60" s="80"/>
      <c r="AR60" s="75" t="str">
        <f t="shared" si="15"/>
        <v/>
      </c>
      <c r="AS60" s="67"/>
      <c r="AT60" s="562"/>
      <c r="AU60" s="68">
        <v>1</v>
      </c>
      <c r="AV60" s="69"/>
      <c r="AX60" s="3008" t="s">
        <v>451</v>
      </c>
      <c r="AY60" s="3009"/>
      <c r="AZ60" s="3009"/>
      <c r="BA60" s="3010"/>
      <c r="BB60" s="673"/>
      <c r="BC60" s="674"/>
      <c r="BD60" s="675"/>
      <c r="BE60" s="675"/>
      <c r="BF60" s="675"/>
      <c r="BG60" s="3052" t="s">
        <v>23</v>
      </c>
      <c r="BH60" s="3052"/>
      <c r="BI60" s="3053"/>
      <c r="BJ60" s="464"/>
      <c r="BK60" s="466">
        <v>1</v>
      </c>
    </row>
    <row r="61" spans="2:63" ht="18" customHeight="1" x14ac:dyDescent="0.25">
      <c r="B61" s="73" t="str">
        <f t="shared" si="24"/>
        <v>A</v>
      </c>
      <c r="C61" s="451" t="str">
        <f>C58</f>
        <v>Famille à coller.N.Nom de votre recette.Recette mère ►.S.Saisissez le nom de la recette mère</v>
      </c>
      <c r="D61" s="451"/>
      <c r="E61" s="451"/>
      <c r="F61" s="136" t="s">
        <v>86</v>
      </c>
      <c r="G61" s="137" t="s">
        <v>89</v>
      </c>
      <c r="H61" s="139"/>
      <c r="I61" s="139"/>
      <c r="J61" s="113"/>
      <c r="K61" s="114"/>
      <c r="L61" s="115"/>
      <c r="N61" s="2168" t="s">
        <v>7</v>
      </c>
      <c r="O61" s="2470"/>
      <c r="P61" s="2470"/>
      <c r="Q61" s="2470"/>
      <c r="R61" s="2471" t="s">
        <v>2205</v>
      </c>
      <c r="S61" s="2471"/>
      <c r="T61" s="2471"/>
      <c r="U61" s="2471"/>
      <c r="V61" s="2471"/>
      <c r="W61" s="2471"/>
      <c r="X61" s="2472" t="s">
        <v>77</v>
      </c>
      <c r="Z61" s="73" t="str">
        <f t="shared" ref="Z61:Z67" si="25">IF(OR(AD61&lt;&gt;"",AE61&lt;&gt; "",AF61&lt;&gt;"",AG61&lt;&gt;""),"A", "►")</f>
        <v>A</v>
      </c>
      <c r="AA61" s="451" t="str">
        <f>AA58</f>
        <v>Famille à coller.N.Nom de votre recette.Recette mère ►.S.Saisissez le nom de la recette mère</v>
      </c>
      <c r="AB61" s="451"/>
      <c r="AC61" s="525"/>
      <c r="AD61" s="114" t="s">
        <v>69</v>
      </c>
      <c r="AE61" s="85"/>
      <c r="AF61" s="85"/>
      <c r="AG61" s="85"/>
      <c r="AH61" s="85"/>
      <c r="AI61" s="85"/>
      <c r="AJ61" s="112"/>
      <c r="AL61" s="25" t="s">
        <v>7</v>
      </c>
      <c r="AM61" s="427" t="str">
        <f>AM16</f>
        <v>Famille à coller.N.Nom de votre recette.Recette mère ►.S.Saisissez le nom de la recette mère</v>
      </c>
      <c r="AN61" s="428">
        <f>AN16</f>
        <v>6</v>
      </c>
      <c r="AO61" s="529" t="str">
        <f>AO16</f>
        <v>couverts</v>
      </c>
      <c r="AP61" s="79"/>
      <c r="AQ61" s="80"/>
      <c r="AR61" s="75" t="str">
        <f t="shared" si="15"/>
        <v/>
      </c>
      <c r="AS61" s="67"/>
      <c r="AT61" s="562"/>
      <c r="AU61" s="68">
        <v>1</v>
      </c>
      <c r="AV61" s="69"/>
      <c r="AX61" s="3008"/>
      <c r="AY61" s="3009"/>
      <c r="AZ61" s="3009"/>
      <c r="BA61" s="3010"/>
      <c r="BB61" s="673"/>
      <c r="BC61" s="728"/>
      <c r="BD61" s="729" t="s">
        <v>470</v>
      </c>
      <c r="BE61" s="730" t="s">
        <v>464</v>
      </c>
      <c r="BF61" s="730"/>
      <c r="BG61" s="3054" t="s">
        <v>471</v>
      </c>
      <c r="BH61" s="3054"/>
      <c r="BI61" s="3055"/>
      <c r="BJ61" s="464"/>
      <c r="BK61" s="466">
        <v>1</v>
      </c>
    </row>
    <row r="62" spans="2:63" ht="21.75" customHeight="1" thickBot="1" x14ac:dyDescent="0.3">
      <c r="B62" s="73" t="str">
        <f t="shared" si="24"/>
        <v>A</v>
      </c>
      <c r="C62" s="451" t="str">
        <f>C58</f>
        <v>Famille à coller.N.Nom de votre recette.Recette mère ►.S.Saisissez le nom de la recette mère</v>
      </c>
      <c r="D62" s="451">
        <f>D58</f>
        <v>6</v>
      </c>
      <c r="E62" s="451" t="str">
        <f>E58</f>
        <v>couverts</v>
      </c>
      <c r="F62" s="136" t="s">
        <v>86</v>
      </c>
      <c r="G62" s="137" t="s">
        <v>91</v>
      </c>
      <c r="H62" s="85"/>
      <c r="I62" s="85"/>
      <c r="J62" s="114"/>
      <c r="K62" s="114"/>
      <c r="L62" s="115"/>
      <c r="N62" s="2168" t="s">
        <v>7</v>
      </c>
      <c r="O62" s="9"/>
      <c r="P62" s="9"/>
      <c r="Q62" s="9"/>
      <c r="R62" s="9"/>
      <c r="S62" s="9"/>
      <c r="T62" s="9"/>
      <c r="U62" s="9"/>
      <c r="V62" s="9"/>
      <c r="W62" s="9"/>
      <c r="X62" s="9"/>
      <c r="Z62" s="73" t="str">
        <f t="shared" si="25"/>
        <v>►</v>
      </c>
      <c r="AA62" s="451" t="str">
        <f>AA58</f>
        <v>Famille à coller.N.Nom de votre recette.Recette mère ►.S.Saisissez le nom de la recette mère</v>
      </c>
      <c r="AB62" s="451">
        <f>AB58</f>
        <v>6</v>
      </c>
      <c r="AC62" s="525" t="str">
        <f>AC58</f>
        <v>couverts</v>
      </c>
      <c r="AD62" s="114"/>
      <c r="AE62" s="114"/>
      <c r="AF62" s="114"/>
      <c r="AG62" s="114"/>
      <c r="AH62" s="114"/>
      <c r="AI62" s="114"/>
      <c r="AJ62" s="115"/>
      <c r="AL62" s="86" t="s">
        <v>7</v>
      </c>
      <c r="AM62" s="87" t="str">
        <f>AM16</f>
        <v>Famille à coller.N.Nom de votre recette.Recette mère ►.S.Saisissez le nom de la recette mère</v>
      </c>
      <c r="AN62" s="490">
        <f>AN16</f>
        <v>6</v>
      </c>
      <c r="AO62" s="89" t="str">
        <f>AO16</f>
        <v>couverts</v>
      </c>
      <c r="AP62" s="489" t="s">
        <v>62</v>
      </c>
      <c r="AQ62" s="91"/>
      <c r="AR62" s="91"/>
      <c r="AS62" s="91"/>
      <c r="AT62" s="91"/>
      <c r="AU62" s="91"/>
      <c r="AV62" s="92"/>
      <c r="AX62" s="966"/>
      <c r="AY62" s="464"/>
      <c r="AZ62" s="671"/>
      <c r="BA62" s="672"/>
      <c r="BB62" s="673"/>
      <c r="BC62" s="728"/>
      <c r="BD62" s="729" t="s">
        <v>473</v>
      </c>
      <c r="BE62" s="731" t="s">
        <v>474</v>
      </c>
      <c r="BF62" s="675"/>
      <c r="BG62" s="3054"/>
      <c r="BH62" s="3054"/>
      <c r="BI62" s="3055"/>
      <c r="BJ62" s="464"/>
      <c r="BK62" s="466">
        <v>1</v>
      </c>
    </row>
    <row r="63" spans="2:63" ht="23.25" customHeight="1" thickBot="1" x14ac:dyDescent="0.3">
      <c r="B63" s="73" t="str">
        <f t="shared" si="24"/>
        <v>A</v>
      </c>
      <c r="C63" s="451" t="str">
        <f>C58</f>
        <v>Famille à coller.N.Nom de votre recette.Recette mère ►.S.Saisissez le nom de la recette mère</v>
      </c>
      <c r="D63" s="451">
        <f>D58</f>
        <v>6</v>
      </c>
      <c r="E63" s="451" t="str">
        <f>E58</f>
        <v>couverts</v>
      </c>
      <c r="F63" s="136" t="s">
        <v>86</v>
      </c>
      <c r="G63" s="137" t="s">
        <v>92</v>
      </c>
      <c r="H63" s="85"/>
      <c r="I63" s="85"/>
      <c r="J63" s="114"/>
      <c r="K63" s="114"/>
      <c r="L63" s="115"/>
      <c r="N63" s="2168" t="s">
        <v>7</v>
      </c>
      <c r="O63" s="9"/>
      <c r="P63" s="9"/>
      <c r="Q63" s="9"/>
      <c r="R63" s="21" t="s">
        <v>2264</v>
      </c>
      <c r="S63" s="9"/>
      <c r="T63" s="9"/>
      <c r="U63" s="9"/>
      <c r="V63" s="9"/>
      <c r="W63" s="9"/>
      <c r="X63" s="9"/>
      <c r="Z63" s="73" t="str">
        <f t="shared" si="25"/>
        <v>►</v>
      </c>
      <c r="AA63" s="451" t="str">
        <f>AA58</f>
        <v>Famille à coller.N.Nom de votre recette.Recette mère ►.S.Saisissez le nom de la recette mère</v>
      </c>
      <c r="AB63" s="451">
        <f>AB58</f>
        <v>6</v>
      </c>
      <c r="AC63" s="525" t="str">
        <f>AC58</f>
        <v>couverts</v>
      </c>
      <c r="AD63" s="114"/>
      <c r="AE63" s="114"/>
      <c r="AF63" s="114"/>
      <c r="AG63" s="114"/>
      <c r="AH63" s="114"/>
      <c r="AI63" s="114"/>
      <c r="AJ63" s="115"/>
      <c r="AL63" s="312" t="s">
        <v>7</v>
      </c>
      <c r="AM63" s="464"/>
      <c r="AN63" s="464"/>
      <c r="AO63" s="464"/>
      <c r="AP63" s="464"/>
      <c r="AQ63" s="464"/>
      <c r="AR63" s="464"/>
      <c r="AS63" s="464"/>
      <c r="AT63" s="464"/>
      <c r="AU63" s="464"/>
      <c r="AV63" s="464"/>
      <c r="AX63" s="706" t="s">
        <v>42</v>
      </c>
      <c r="AY63" s="707" t="s">
        <v>452</v>
      </c>
      <c r="AZ63" s="704"/>
      <c r="BA63" s="672"/>
      <c r="BB63" s="673"/>
      <c r="BC63" s="728"/>
      <c r="BD63" s="729" t="s">
        <v>476</v>
      </c>
      <c r="BE63" s="732" t="s">
        <v>463</v>
      </c>
      <c r="BF63" s="675"/>
      <c r="BG63" s="3056" t="str">
        <f>"Recette *"&amp;BE61&amp;"/ Famille* "&amp;BE63&amp;"/ Auteur* "&amp;BE62&amp;" /Recette Mère ► "&amp;BF66</f>
        <v>Recette *CHIBOUST PAMPLEMOUSSE/ Famille* Dessert assiette/ Auteur* Jean-Jacques Borne MOF 1994 /Recette Mère ► MILLE-FEUILLE meringue et chiboust pamplemousse aux fraises des bois</v>
      </c>
      <c r="BH63" s="3056"/>
      <c r="BI63" s="3057"/>
      <c r="BJ63" s="464"/>
      <c r="BK63" s="466">
        <v>1</v>
      </c>
    </row>
    <row r="64" spans="2:63" ht="21.75" thickBot="1" x14ac:dyDescent="0.3">
      <c r="B64" s="73" t="str">
        <f t="shared" si="24"/>
        <v>A</v>
      </c>
      <c r="C64" s="451" t="str">
        <f>C58</f>
        <v>Famille à coller.N.Nom de votre recette.Recette mère ►.S.Saisissez le nom de la recette mère</v>
      </c>
      <c r="D64" s="451">
        <f>D58</f>
        <v>6</v>
      </c>
      <c r="E64" s="451" t="str">
        <f>E58</f>
        <v>couverts</v>
      </c>
      <c r="F64" s="136" t="s">
        <v>86</v>
      </c>
      <c r="G64" s="137" t="s">
        <v>93</v>
      </c>
      <c r="H64" s="85"/>
      <c r="I64" s="85"/>
      <c r="J64" s="114"/>
      <c r="K64" s="114"/>
      <c r="L64" s="115"/>
      <c r="N64" s="2168" t="s">
        <v>7</v>
      </c>
      <c r="O64" s="9"/>
      <c r="P64" s="9"/>
      <c r="Q64" s="9"/>
      <c r="R64" s="9"/>
      <c r="S64" s="9"/>
      <c r="T64" s="9"/>
      <c r="U64" s="9"/>
      <c r="V64" s="9"/>
      <c r="W64" s="9"/>
      <c r="X64" s="9"/>
      <c r="Z64" s="73" t="str">
        <f t="shared" si="25"/>
        <v>►</v>
      </c>
      <c r="AA64" s="451" t="str">
        <f>AA58</f>
        <v>Famille à coller.N.Nom de votre recette.Recette mère ►.S.Saisissez le nom de la recette mère</v>
      </c>
      <c r="AB64" s="451">
        <f>AB58</f>
        <v>6</v>
      </c>
      <c r="AC64" s="525" t="str">
        <f>AC58</f>
        <v>couverts</v>
      </c>
      <c r="AD64" s="114"/>
      <c r="AE64" s="114"/>
      <c r="AF64" s="114"/>
      <c r="AG64" s="114"/>
      <c r="AH64" s="114"/>
      <c r="AI64" s="114"/>
      <c r="AJ64" s="115"/>
      <c r="AK64" s="506">
        <f>ROW()</f>
        <v>64</v>
      </c>
      <c r="AL64" s="23" t="s">
        <v>7</v>
      </c>
      <c r="AM64" s="456" t="str">
        <f>AM70</f>
        <v>Famille à coller.N.Nom de votre recette.Recette mère ►.S.Saisissez le nom de la recette mère</v>
      </c>
      <c r="AN64" s="457">
        <f>AN70</f>
        <v>6</v>
      </c>
      <c r="AO64" s="457" t="str">
        <f>AO70</f>
        <v>couverts</v>
      </c>
      <c r="AP64" s="279" t="s">
        <v>4</v>
      </c>
      <c r="AQ64" s="24" t="s">
        <v>8</v>
      </c>
      <c r="AR64" s="3217" t="s">
        <v>206</v>
      </c>
      <c r="AS64" s="3217"/>
      <c r="AT64" s="3157" t="s">
        <v>10</v>
      </c>
      <c r="AU64" s="3157"/>
      <c r="AV64" s="3158"/>
      <c r="AX64" s="708" t="s">
        <v>453</v>
      </c>
      <c r="AY64" s="707"/>
      <c r="AZ64" s="704"/>
      <c r="BA64" s="672"/>
      <c r="BB64" s="673"/>
      <c r="BC64" s="728"/>
      <c r="BD64" s="729" t="s">
        <v>478</v>
      </c>
      <c r="BE64" s="733" t="s">
        <v>479</v>
      </c>
      <c r="BF64" s="675"/>
      <c r="BG64" s="3056"/>
      <c r="BH64" s="3056"/>
      <c r="BI64" s="3057"/>
      <c r="BJ64" s="464"/>
      <c r="BK64" s="466">
        <v>1</v>
      </c>
    </row>
    <row r="65" spans="2:63" ht="15.75" customHeight="1" x14ac:dyDescent="0.25">
      <c r="B65" s="73" t="str">
        <f t="shared" si="24"/>
        <v>A</v>
      </c>
      <c r="C65" s="451" t="str">
        <f>C58</f>
        <v>Famille à coller.N.Nom de votre recette.Recette mère ►.S.Saisissez le nom de la recette mère</v>
      </c>
      <c r="D65" s="451">
        <f>D58</f>
        <v>6</v>
      </c>
      <c r="E65" s="451" t="str">
        <f>E58</f>
        <v>couverts</v>
      </c>
      <c r="F65" s="136" t="s">
        <v>86</v>
      </c>
      <c r="G65" s="141" t="s">
        <v>96</v>
      </c>
      <c r="H65" s="85"/>
      <c r="I65" s="139"/>
      <c r="J65" s="114"/>
      <c r="K65" s="114"/>
      <c r="L65" s="115"/>
      <c r="N65" s="23" t="s">
        <v>7</v>
      </c>
      <c r="O65" s="456" t="str">
        <f>O71</f>
        <v>Famille à coller.N.Nom de votre recette.Recette mère ►.S.Saisissez le nom de la recette mère</v>
      </c>
      <c r="P65" s="457">
        <f>P71</f>
        <v>6</v>
      </c>
      <c r="Q65" s="457" t="str">
        <f>Q71</f>
        <v>couverts</v>
      </c>
      <c r="R65" s="279" t="s">
        <v>4</v>
      </c>
      <c r="S65" s="24" t="s">
        <v>8</v>
      </c>
      <c r="T65" s="3217" t="s">
        <v>206</v>
      </c>
      <c r="U65" s="3217"/>
      <c r="V65" s="3157" t="s">
        <v>10</v>
      </c>
      <c r="W65" s="3157"/>
      <c r="X65" s="3158"/>
      <c r="Z65" s="73" t="str">
        <f t="shared" si="25"/>
        <v>►</v>
      </c>
      <c r="AA65" s="451" t="str">
        <f>AA58</f>
        <v>Famille à coller.N.Nom de votre recette.Recette mère ►.S.Saisissez le nom de la recette mère</v>
      </c>
      <c r="AB65" s="451">
        <f>AB58</f>
        <v>6</v>
      </c>
      <c r="AC65" s="525" t="str">
        <f>AC58</f>
        <v>couverts</v>
      </c>
      <c r="AD65" s="114"/>
      <c r="AE65" s="114"/>
      <c r="AF65" s="114"/>
      <c r="AG65" s="114"/>
      <c r="AH65" s="114"/>
      <c r="AI65" s="114"/>
      <c r="AJ65" s="115"/>
      <c r="AL65" s="25" t="s">
        <v>7</v>
      </c>
      <c r="AM65" s="458" t="str">
        <f>AM70</f>
        <v>Famille à coller.N.Nom de votre recette.Recette mère ►.S.Saisissez le nom de la recette mère</v>
      </c>
      <c r="AN65" s="459"/>
      <c r="AO65" s="459"/>
      <c r="AP65" s="281" t="s">
        <v>207</v>
      </c>
      <c r="AQ65" s="26" t="s">
        <v>12</v>
      </c>
      <c r="AR65" s="3218"/>
      <c r="AS65" s="3218"/>
      <c r="AT65" s="3159"/>
      <c r="AU65" s="3159"/>
      <c r="AV65" s="3160"/>
      <c r="AX65" s="709" t="s">
        <v>454</v>
      </c>
      <c r="AY65" s="710"/>
      <c r="AZ65" s="671"/>
      <c r="BA65" s="672"/>
      <c r="BB65" s="673"/>
      <c r="BC65" s="674"/>
      <c r="BD65" s="675"/>
      <c r="BE65" s="675"/>
      <c r="BF65" s="675"/>
      <c r="BG65" s="3056"/>
      <c r="BH65" s="3056"/>
      <c r="BI65" s="3057"/>
      <c r="BJ65" s="464"/>
      <c r="BK65" s="466">
        <v>1</v>
      </c>
    </row>
    <row r="66" spans="2:63" ht="22.5" x14ac:dyDescent="0.25">
      <c r="B66" s="73" t="str">
        <f t="shared" si="24"/>
        <v>A</v>
      </c>
      <c r="C66" s="451" t="str">
        <f>C58</f>
        <v>Famille à coller.N.Nom de votre recette.Recette mère ►.S.Saisissez le nom de la recette mère</v>
      </c>
      <c r="D66" s="451">
        <f>D58</f>
        <v>6</v>
      </c>
      <c r="E66" s="451" t="str">
        <f>E58</f>
        <v>couverts</v>
      </c>
      <c r="F66" s="136" t="s">
        <v>86</v>
      </c>
      <c r="G66" s="137" t="s">
        <v>97</v>
      </c>
      <c r="H66" s="85"/>
      <c r="I66" s="85"/>
      <c r="J66" s="114"/>
      <c r="K66" s="114"/>
      <c r="L66" s="115"/>
      <c r="N66" s="25" t="s">
        <v>7</v>
      </c>
      <c r="O66" s="458" t="str">
        <f>O71</f>
        <v>Famille à coller.N.Nom de votre recette.Recette mère ►.S.Saisissez le nom de la recette mère</v>
      </c>
      <c r="P66" s="459"/>
      <c r="Q66" s="459"/>
      <c r="R66" s="281" t="s">
        <v>207</v>
      </c>
      <c r="S66" s="26" t="s">
        <v>12</v>
      </c>
      <c r="T66" s="3218"/>
      <c r="U66" s="3218"/>
      <c r="V66" s="3159"/>
      <c r="W66" s="3159"/>
      <c r="X66" s="3160"/>
      <c r="Z66" s="73" t="str">
        <f t="shared" si="25"/>
        <v>►</v>
      </c>
      <c r="AA66" s="451" t="str">
        <f>AA58</f>
        <v>Famille à coller.N.Nom de votre recette.Recette mère ►.S.Saisissez le nom de la recette mère</v>
      </c>
      <c r="AB66" s="451">
        <f>AB58</f>
        <v>6</v>
      </c>
      <c r="AC66" s="525" t="str">
        <f>AC58</f>
        <v>couverts</v>
      </c>
      <c r="AD66" s="114"/>
      <c r="AE66" s="114"/>
      <c r="AF66" s="114"/>
      <c r="AG66" s="114"/>
      <c r="AH66" s="114"/>
      <c r="AI66" s="114"/>
      <c r="AJ66" s="115"/>
      <c r="AL66" s="25" t="s">
        <v>7</v>
      </c>
      <c r="AM66" s="460" t="str">
        <f>AM70</f>
        <v>Famille à coller.N.Nom de votre recette.Recette mère ►.S.Saisissez le nom de la recette mère</v>
      </c>
      <c r="AN66" s="461"/>
      <c r="AO66" s="462"/>
      <c r="AP66" s="28"/>
      <c r="AQ66" s="29" t="s">
        <v>208</v>
      </c>
      <c r="AR66" s="283"/>
      <c r="AS66" s="30" t="s">
        <v>13</v>
      </c>
      <c r="AT66" s="284" t="s">
        <v>14</v>
      </c>
      <c r="AU66" s="9"/>
      <c r="AV66" s="285"/>
      <c r="AX66" s="711" t="s">
        <v>455</v>
      </c>
      <c r="AY66" s="712"/>
      <c r="AZ66" s="671"/>
      <c r="BA66" s="672"/>
      <c r="BB66" s="673"/>
      <c r="BC66" s="736"/>
      <c r="BD66" s="737"/>
      <c r="BE66" s="738" t="s">
        <v>481</v>
      </c>
      <c r="BF66" s="739" t="s">
        <v>482</v>
      </c>
      <c r="BG66" s="740"/>
      <c r="BH66" s="740"/>
      <c r="BI66" s="741"/>
      <c r="BJ66" s="464"/>
      <c r="BK66" s="466">
        <v>1</v>
      </c>
    </row>
    <row r="67" spans="2:63" ht="18.75" x14ac:dyDescent="0.25">
      <c r="B67" s="73" t="str">
        <f t="shared" si="24"/>
        <v>A</v>
      </c>
      <c r="C67" s="451" t="str">
        <f>C58</f>
        <v>Famille à coller.N.Nom de votre recette.Recette mère ►.S.Saisissez le nom de la recette mère</v>
      </c>
      <c r="D67" s="451">
        <f>D58</f>
        <v>6</v>
      </c>
      <c r="E67" s="451" t="str">
        <f>E58</f>
        <v>couverts</v>
      </c>
      <c r="F67" s="136" t="s">
        <v>86</v>
      </c>
      <c r="G67" s="137" t="s">
        <v>100</v>
      </c>
      <c r="H67" s="85"/>
      <c r="I67" s="85"/>
      <c r="J67" s="114"/>
      <c r="K67" s="114"/>
      <c r="L67" s="115"/>
      <c r="N67" s="25" t="s">
        <v>7</v>
      </c>
      <c r="O67" s="460" t="str">
        <f>O71</f>
        <v>Famille à coller.N.Nom de votre recette.Recette mère ►.S.Saisissez le nom de la recette mère</v>
      </c>
      <c r="P67" s="461"/>
      <c r="Q67" s="462"/>
      <c r="R67" s="28"/>
      <c r="S67" s="29" t="s">
        <v>208</v>
      </c>
      <c r="T67" s="283"/>
      <c r="U67" s="30" t="s">
        <v>13</v>
      </c>
      <c r="V67" s="284" t="s">
        <v>14</v>
      </c>
      <c r="W67" s="9"/>
      <c r="X67" s="285"/>
      <c r="Z67" s="73" t="str">
        <f t="shared" si="25"/>
        <v>►</v>
      </c>
      <c r="AA67" s="451" t="str">
        <f>AA58</f>
        <v>Famille à coller.N.Nom de votre recette.Recette mère ►.S.Saisissez le nom de la recette mère</v>
      </c>
      <c r="AB67" s="451">
        <f>AB58</f>
        <v>6</v>
      </c>
      <c r="AC67" s="525" t="str">
        <f>AC58</f>
        <v>couverts</v>
      </c>
      <c r="AD67" s="114"/>
      <c r="AE67" s="114"/>
      <c r="AF67" s="114"/>
      <c r="AG67" s="114"/>
      <c r="AH67" s="114"/>
      <c r="AI67" s="114"/>
      <c r="AJ67" s="115"/>
      <c r="AL67" s="25" t="s">
        <v>7</v>
      </c>
      <c r="AM67" s="428" t="str">
        <f>AM70</f>
        <v>Famille à coller.N.Nom de votre recette.Recette mère ►.S.Saisissez le nom de la recette mère</v>
      </c>
      <c r="AN67" s="428"/>
      <c r="AO67" s="428"/>
      <c r="AP67" s="36" t="s">
        <v>16</v>
      </c>
      <c r="AQ67" s="37"/>
      <c r="AR67" s="37"/>
      <c r="AS67" s="288" t="s">
        <v>17</v>
      </c>
      <c r="AT67" s="3214" t="str">
        <f>AP70</f>
        <v>Famille à coller.N.Nom de votre recette.Recette mère ►.S.Saisissez le nom de la recette mère</v>
      </c>
      <c r="AU67" s="3214"/>
      <c r="AV67" s="3215"/>
      <c r="AX67" s="711" t="s">
        <v>456</v>
      </c>
      <c r="AY67" s="712"/>
      <c r="AZ67" s="671"/>
      <c r="BA67" s="672"/>
      <c r="BB67" s="673"/>
      <c r="BC67" s="674"/>
      <c r="BD67" s="744"/>
      <c r="BE67" s="675"/>
      <c r="BF67" s="675"/>
      <c r="BG67" s="675"/>
      <c r="BH67" s="675"/>
      <c r="BI67" s="676"/>
      <c r="BJ67" s="464"/>
      <c r="BK67" s="466">
        <v>1</v>
      </c>
    </row>
    <row r="68" spans="2:63" ht="16.5" customHeight="1" x14ac:dyDescent="0.25">
      <c r="B68" s="73" t="str">
        <f t="shared" si="24"/>
        <v>A</v>
      </c>
      <c r="C68" s="451" t="str">
        <f>C58</f>
        <v>Famille à coller.N.Nom de votre recette.Recette mère ►.S.Saisissez le nom de la recette mère</v>
      </c>
      <c r="D68" s="451">
        <f>D58</f>
        <v>6</v>
      </c>
      <c r="E68" s="451" t="str">
        <f>E58</f>
        <v>couverts</v>
      </c>
      <c r="F68" s="136" t="s">
        <v>86</v>
      </c>
      <c r="G68" s="137" t="s">
        <v>101</v>
      </c>
      <c r="H68" s="85"/>
      <c r="I68" s="85"/>
      <c r="J68" s="114"/>
      <c r="K68" s="114"/>
      <c r="L68" s="115"/>
      <c r="N68" s="25" t="s">
        <v>7</v>
      </c>
      <c r="O68" s="428" t="str">
        <f>O71</f>
        <v>Famille à coller.N.Nom de votre recette.Recette mère ►.S.Saisissez le nom de la recette mère</v>
      </c>
      <c r="P68" s="428"/>
      <c r="Q68" s="428"/>
      <c r="R68" s="36" t="s">
        <v>16</v>
      </c>
      <c r="S68" s="37"/>
      <c r="T68" s="37"/>
      <c r="U68" s="288" t="s">
        <v>17</v>
      </c>
      <c r="V68" s="3214" t="str">
        <f>R71</f>
        <v>Famille à coller.N.Nom de votre recette.Recette mère ►.S.Saisissez le nom de la recette mère</v>
      </c>
      <c r="W68" s="3214"/>
      <c r="X68" s="3215"/>
      <c r="Z68" s="73" t="str">
        <f t="shared" ref="Z68:Z87" si="26">IF(OR(AG68&lt;&gt;"",AH68&lt;&gt; "",AI68&lt;&gt;"",AJ68&lt;&gt;""),"A", "►")</f>
        <v>►</v>
      </c>
      <c r="AA68" s="451" t="str">
        <f>AA58</f>
        <v>Famille à coller.N.Nom de votre recette.Recette mère ►.S.Saisissez le nom de la recette mère</v>
      </c>
      <c r="AB68" s="451">
        <f>AB58</f>
        <v>6</v>
      </c>
      <c r="AC68" s="525" t="str">
        <f>AC58</f>
        <v>couverts</v>
      </c>
      <c r="AD68" s="114"/>
      <c r="AE68" s="114"/>
      <c r="AF68" s="114"/>
      <c r="AG68" s="114"/>
      <c r="AH68" s="114"/>
      <c r="AI68" s="114"/>
      <c r="AJ68" s="115"/>
      <c r="AL68" s="25" t="s">
        <v>7</v>
      </c>
      <c r="AM68" s="428" t="str">
        <f>AM70</f>
        <v>Famille à coller.N.Nom de votre recette.Recette mère ►.S.Saisissez le nom de la recette mère</v>
      </c>
      <c r="AN68" s="428"/>
      <c r="AO68" s="428"/>
      <c r="AP68" s="43">
        <v>6</v>
      </c>
      <c r="AQ68" s="44" t="s">
        <v>66</v>
      </c>
      <c r="AR68" s="36"/>
      <c r="AS68" s="36"/>
      <c r="AT68" s="3214"/>
      <c r="AU68" s="3214"/>
      <c r="AV68" s="3215"/>
      <c r="AX68" s="711" t="s">
        <v>457</v>
      </c>
      <c r="AY68" s="712"/>
      <c r="AZ68" s="671"/>
      <c r="BA68" s="672"/>
      <c r="BB68" s="673"/>
      <c r="BC68" s="747" t="s">
        <v>427</v>
      </c>
      <c r="BD68" s="744"/>
      <c r="BE68" s="675"/>
      <c r="BF68" s="675"/>
      <c r="BG68" s="675"/>
      <c r="BH68" s="675"/>
      <c r="BI68" s="676"/>
      <c r="BJ68" s="464"/>
      <c r="BK68" s="466">
        <v>1</v>
      </c>
    </row>
    <row r="69" spans="2:63" ht="18.75" x14ac:dyDescent="0.25">
      <c r="B69" s="116" t="s">
        <v>7</v>
      </c>
      <c r="C69" s="451" t="str">
        <f>C58</f>
        <v>Famille à coller.N.Nom de votre recette.Recette mère ►.S.Saisissez le nom de la recette mère</v>
      </c>
      <c r="D69" s="451">
        <f>D58</f>
        <v>6</v>
      </c>
      <c r="E69" s="451" t="str">
        <f>E58</f>
        <v>couverts</v>
      </c>
      <c r="F69" s="265"/>
      <c r="G69" s="265"/>
      <c r="H69" s="265" t="s">
        <v>73</v>
      </c>
      <c r="I69" s="266"/>
      <c r="J69" s="267"/>
      <c r="K69" s="267"/>
      <c r="L69" s="268"/>
      <c r="N69" s="25" t="s">
        <v>7</v>
      </c>
      <c r="O69" s="428" t="str">
        <f>O71</f>
        <v>Famille à coller.N.Nom de votre recette.Recette mère ►.S.Saisissez le nom de la recette mère</v>
      </c>
      <c r="P69" s="428"/>
      <c r="Q69" s="428"/>
      <c r="R69" s="43">
        <v>6</v>
      </c>
      <c r="S69" s="44" t="s">
        <v>66</v>
      </c>
      <c r="T69" s="36"/>
      <c r="U69" s="36"/>
      <c r="V69" s="3214"/>
      <c r="W69" s="3214"/>
      <c r="X69" s="3215"/>
      <c r="Z69" s="73" t="str">
        <f t="shared" si="26"/>
        <v>►</v>
      </c>
      <c r="AA69" s="451" t="str">
        <f>AA58</f>
        <v>Famille à coller.N.Nom de votre recette.Recette mère ►.S.Saisissez le nom de la recette mère</v>
      </c>
      <c r="AB69" s="451">
        <f>AB58</f>
        <v>6</v>
      </c>
      <c r="AC69" s="525" t="str">
        <f>AC58</f>
        <v>couverts</v>
      </c>
      <c r="AD69" s="114"/>
      <c r="AE69" s="114"/>
      <c r="AF69" s="114"/>
      <c r="AG69" s="114"/>
      <c r="AH69" s="114"/>
      <c r="AI69" s="114"/>
      <c r="AJ69" s="115"/>
      <c r="AL69" s="25" t="s">
        <v>5</v>
      </c>
      <c r="AM69" s="428" t="str">
        <f>AM70</f>
        <v>Famille à coller.N.Nom de votre recette.Recette mère ►.S.Saisissez le nom de la recette mère</v>
      </c>
      <c r="AN69" s="428"/>
      <c r="AO69" s="428"/>
      <c r="AP69" s="289"/>
      <c r="AQ69" s="48"/>
      <c r="AR69" s="48"/>
      <c r="AS69" s="48"/>
      <c r="AT69" s="48"/>
      <c r="AU69" s="48"/>
      <c r="AV69" s="429"/>
      <c r="AX69" s="711" t="s">
        <v>458</v>
      </c>
      <c r="AY69" s="712"/>
      <c r="AZ69" s="671"/>
      <c r="BA69" s="672"/>
      <c r="BB69" s="673"/>
      <c r="BC69" s="674"/>
      <c r="BD69" s="744"/>
      <c r="BE69" s="675"/>
      <c r="BF69" s="675"/>
      <c r="BG69" s="675"/>
      <c r="BH69" s="675"/>
      <c r="BI69" s="676"/>
      <c r="BJ69" s="464"/>
      <c r="BK69" s="466">
        <v>1</v>
      </c>
    </row>
    <row r="70" spans="2:63" ht="22.5" customHeight="1" thickBot="1" x14ac:dyDescent="0.3">
      <c r="B70" s="123" t="s">
        <v>7</v>
      </c>
      <c r="C70" s="455" t="str">
        <f>C58</f>
        <v>Famille à coller.N.Nom de votre recette.Recette mère ►.S.Saisissez le nom de la recette mère</v>
      </c>
      <c r="D70" s="455">
        <f>D58</f>
        <v>6</v>
      </c>
      <c r="E70" s="455" t="str">
        <f>E58</f>
        <v>couverts</v>
      </c>
      <c r="F70" s="269" t="s">
        <v>62</v>
      </c>
      <c r="G70" s="270"/>
      <c r="H70" s="271"/>
      <c r="I70" s="272"/>
      <c r="J70" s="271"/>
      <c r="K70" s="271"/>
      <c r="L70" s="273"/>
      <c r="N70" s="25" t="s">
        <v>5</v>
      </c>
      <c r="O70" s="428" t="str">
        <f>O71</f>
        <v>Famille à coller.N.Nom de votre recette.Recette mère ►.S.Saisissez le nom de la recette mère</v>
      </c>
      <c r="P70" s="428"/>
      <c r="Q70" s="428"/>
      <c r="R70" s="289"/>
      <c r="S70" s="48"/>
      <c r="T70" s="48"/>
      <c r="U70" s="48"/>
      <c r="V70" s="48"/>
      <c r="W70" s="48"/>
      <c r="X70" s="429"/>
      <c r="Z70" s="73" t="str">
        <f t="shared" si="26"/>
        <v>►</v>
      </c>
      <c r="AA70" s="451" t="str">
        <f>AA58</f>
        <v>Famille à coller.N.Nom de votre recette.Recette mère ►.S.Saisissez le nom de la recette mère</v>
      </c>
      <c r="AB70" s="451">
        <f>AB58</f>
        <v>6</v>
      </c>
      <c r="AC70" s="525" t="str">
        <f>AC58</f>
        <v>couverts</v>
      </c>
      <c r="AD70" s="114"/>
      <c r="AE70" s="114"/>
      <c r="AF70" s="114"/>
      <c r="AG70" s="114"/>
      <c r="AH70" s="114"/>
      <c r="AI70" s="114"/>
      <c r="AJ70" s="115"/>
      <c r="AL70" s="430" t="s">
        <v>5</v>
      </c>
      <c r="AM70" s="431" t="str">
        <f>AP70</f>
        <v>Famille à coller.N.Nom de votre recette.Recette mère ►.S.Saisissez le nom de la recette mère</v>
      </c>
      <c r="AN70" s="431">
        <f>AP68</f>
        <v>6</v>
      </c>
      <c r="AO70" s="431" t="str">
        <f>AQ68</f>
        <v>couverts</v>
      </c>
      <c r="AP70" s="435" t="str">
        <f>UPPER(LEFT(AR64,1))&amp;LOWER(MID(AR64,2,999))&amp;"."&amp;UPPER(LEFT(AT64,1))&amp;"."&amp;UPPER(LEFT(AT64,1))&amp;LOWER(MID(AT64,2,999))&amp;"."&amp;IF(ISTEXT(AV70),AU70&amp;"."&amp;UPPER(LEFT(AV70,1))&amp;"."&amp;UPPER(LEFT(AV70,1))&amp;LOWER(MID(AV70,2,999)),AQ70)</f>
        <v>Famille à coller.N.Nom de votre recette.Recette mère ►.S.Saisissez le nom de la recette mère</v>
      </c>
      <c r="AQ70" s="432" t="s">
        <v>22</v>
      </c>
      <c r="AR70" s="3216" t="s">
        <v>23</v>
      </c>
      <c r="AS70" s="3216"/>
      <c r="AT70" s="3216"/>
      <c r="AU70" s="433" t="s">
        <v>24</v>
      </c>
      <c r="AV70" s="434" t="s">
        <v>25</v>
      </c>
      <c r="AX70" s="711" t="s">
        <v>460</v>
      </c>
      <c r="AY70" s="714"/>
      <c r="AZ70" s="671"/>
      <c r="BA70" s="672"/>
      <c r="BB70" s="673"/>
      <c r="BC70" s="749"/>
      <c r="BD70" s="750"/>
      <c r="BE70" s="751"/>
      <c r="BF70" s="750"/>
      <c r="BG70" s="750"/>
      <c r="BH70" s="750"/>
      <c r="BI70" s="752"/>
      <c r="BJ70" s="464"/>
      <c r="BK70" s="466">
        <v>1</v>
      </c>
    </row>
    <row r="71" spans="2:63" ht="18.75" customHeight="1" thickBot="1" x14ac:dyDescent="0.3">
      <c r="B71" s="2168" t="s">
        <v>7</v>
      </c>
      <c r="C71" s="2470"/>
      <c r="D71" s="2470"/>
      <c r="E71" s="2470"/>
      <c r="F71" s="2471" t="s">
        <v>2205</v>
      </c>
      <c r="G71" s="2471"/>
      <c r="H71" s="2471"/>
      <c r="I71" s="2471"/>
      <c r="J71" s="2471"/>
      <c r="K71" s="2471"/>
      <c r="L71" s="2472" t="s">
        <v>77</v>
      </c>
      <c r="N71" s="430" t="s">
        <v>5</v>
      </c>
      <c r="O71" s="431" t="str">
        <f>R71</f>
        <v>Famille à coller.N.Nom de votre recette.Recette mère ►.S.Saisissez le nom de la recette mère</v>
      </c>
      <c r="P71" s="431">
        <f>R69</f>
        <v>6</v>
      </c>
      <c r="Q71" s="431" t="str">
        <f>S69</f>
        <v>couverts</v>
      </c>
      <c r="R71" s="435" t="str">
        <f>UPPER(LEFT(T65,1))&amp;LOWER(MID(T65,2,999))&amp;"."&amp;UPPER(LEFT(V65,1))&amp;"."&amp;UPPER(LEFT(V65,1))&amp;LOWER(MID(V65,2,999))&amp;"."&amp;IF(ISTEXT(X71),W71&amp;"."&amp;UPPER(LEFT(X71,1))&amp;"."&amp;UPPER(LEFT(X71,1))&amp;LOWER(MID(X71,2,999)),S71)</f>
        <v>Famille à coller.N.Nom de votre recette.Recette mère ►.S.Saisissez le nom de la recette mère</v>
      </c>
      <c r="S71" s="432" t="s">
        <v>22</v>
      </c>
      <c r="T71" s="3216" t="s">
        <v>23</v>
      </c>
      <c r="U71" s="3216"/>
      <c r="V71" s="3216"/>
      <c r="W71" s="433" t="s">
        <v>24</v>
      </c>
      <c r="X71" s="434" t="s">
        <v>25</v>
      </c>
      <c r="Z71" s="73" t="str">
        <f t="shared" si="26"/>
        <v>►</v>
      </c>
      <c r="AA71" s="451" t="str">
        <f>AA58</f>
        <v>Famille à coller.N.Nom de votre recette.Recette mère ►.S.Saisissez le nom de la recette mère</v>
      </c>
      <c r="AB71" s="451">
        <f>AB58</f>
        <v>6</v>
      </c>
      <c r="AC71" s="525" t="str">
        <f>AC58</f>
        <v>couverts</v>
      </c>
      <c r="AD71" s="114"/>
      <c r="AE71" s="114"/>
      <c r="AF71" s="114"/>
      <c r="AG71" s="114"/>
      <c r="AH71" s="114"/>
      <c r="AI71" s="114"/>
      <c r="AJ71" s="115"/>
      <c r="AL71" s="439" t="s">
        <v>7</v>
      </c>
      <c r="AM71" s="440" t="str">
        <f>AM70</f>
        <v>Famille à coller.N.Nom de votre recette.Recette mère ►.S.Saisissez le nom de la recette mère</v>
      </c>
      <c r="AN71" s="440"/>
      <c r="AO71" s="440"/>
      <c r="AP71" s="441" t="s">
        <v>27</v>
      </c>
      <c r="AQ71" s="442">
        <v>9</v>
      </c>
      <c r="AR71" s="436" t="s">
        <v>67</v>
      </c>
      <c r="AS71" s="437"/>
      <c r="AT71" s="437"/>
      <c r="AU71" s="437"/>
      <c r="AV71" s="438"/>
      <c r="AX71" s="711"/>
      <c r="AY71" s="714"/>
      <c r="AZ71" s="671"/>
      <c r="BA71" s="672"/>
      <c r="BB71" s="673"/>
      <c r="BC71" s="753" t="s">
        <v>487</v>
      </c>
      <c r="BD71" s="85"/>
      <c r="BE71" s="85"/>
      <c r="BF71" s="85"/>
      <c r="BG71" s="9"/>
      <c r="BH71" s="85"/>
      <c r="BI71" s="754"/>
      <c r="BJ71" s="464"/>
      <c r="BK71" s="466">
        <v>1</v>
      </c>
    </row>
    <row r="72" spans="2:63" ht="19.5" customHeight="1" thickTop="1" thickBot="1" x14ac:dyDescent="0.3">
      <c r="B72" s="23" t="s">
        <v>7</v>
      </c>
      <c r="C72" s="456" t="str">
        <f>C78</f>
        <v>Famille à coller.N.Nom de votre recette.Recette mère ►.S.Saisissez le nom de la recette mère</v>
      </c>
      <c r="D72" s="457">
        <f>D78</f>
        <v>6</v>
      </c>
      <c r="E72" s="457" t="str">
        <f>E78</f>
        <v>couverts</v>
      </c>
      <c r="F72" s="279" t="s">
        <v>4</v>
      </c>
      <c r="G72" s="24" t="s">
        <v>8</v>
      </c>
      <c r="H72" s="3217" t="s">
        <v>206</v>
      </c>
      <c r="I72" s="3217"/>
      <c r="J72" s="3157" t="s">
        <v>10</v>
      </c>
      <c r="K72" s="3157"/>
      <c r="L72" s="3158"/>
      <c r="N72" s="439" t="s">
        <v>7</v>
      </c>
      <c r="O72" s="440" t="str">
        <f>O71</f>
        <v>Famille à coller.N.Nom de votre recette.Recette mère ►.S.Saisissez le nom de la recette mère</v>
      </c>
      <c r="P72" s="440"/>
      <c r="Q72" s="440"/>
      <c r="R72" s="105" t="s">
        <v>27</v>
      </c>
      <c r="S72" s="106">
        <v>1</v>
      </c>
      <c r="T72" s="107" t="s">
        <v>99</v>
      </c>
      <c r="U72" s="108"/>
      <c r="V72" s="108"/>
      <c r="W72" s="399" t="s">
        <v>85</v>
      </c>
      <c r="X72" s="109"/>
      <c r="Z72" s="73" t="str">
        <f t="shared" si="26"/>
        <v>►</v>
      </c>
      <c r="AA72" s="451" t="str">
        <f>AA58</f>
        <v>Famille à coller.N.Nom de votre recette.Recette mère ►.S.Saisissez le nom de la recette mère</v>
      </c>
      <c r="AB72" s="451">
        <f>AB58</f>
        <v>6</v>
      </c>
      <c r="AC72" s="525" t="str">
        <f>AC58</f>
        <v>couverts</v>
      </c>
      <c r="AD72" s="114"/>
      <c r="AE72" s="114"/>
      <c r="AF72" s="114"/>
      <c r="AG72" s="114"/>
      <c r="AH72" s="114"/>
      <c r="AI72" s="114"/>
      <c r="AJ72" s="115"/>
      <c r="AL72" s="104" t="s">
        <v>7</v>
      </c>
      <c r="AM72" s="523" t="str">
        <f>AM70</f>
        <v>Famille à coller.N.Nom de votre recette.Recette mère ►.S.Saisissez le nom de la recette mère</v>
      </c>
      <c r="AN72" s="523"/>
      <c r="AO72" s="524"/>
      <c r="AP72" s="313" t="s">
        <v>68</v>
      </c>
      <c r="AQ72" s="122"/>
      <c r="AR72" s="122"/>
      <c r="AS72" s="122"/>
      <c r="AT72" s="122"/>
      <c r="AU72" s="122"/>
      <c r="AV72" s="112"/>
      <c r="AX72" s="716"/>
      <c r="AY72" s="723" t="s">
        <v>32</v>
      </c>
      <c r="AZ72" s="122" t="s">
        <v>42</v>
      </c>
      <c r="BA72" s="717"/>
      <c r="BB72" s="673"/>
      <c r="BC72" s="755" t="s">
        <v>38</v>
      </c>
      <c r="BD72" s="756" t="s">
        <v>39</v>
      </c>
      <c r="BE72" s="757"/>
      <c r="BF72" s="3021" t="s">
        <v>40</v>
      </c>
      <c r="BG72" s="3023" t="s">
        <v>41</v>
      </c>
      <c r="BH72" s="3059" t="s">
        <v>42</v>
      </c>
      <c r="BI72" s="759" t="s">
        <v>43</v>
      </c>
      <c r="BJ72" s="464"/>
      <c r="BK72" s="466">
        <v>1</v>
      </c>
    </row>
    <row r="73" spans="2:63" ht="15.75" customHeight="1" thickTop="1" x14ac:dyDescent="0.25">
      <c r="B73" s="25" t="s">
        <v>7</v>
      </c>
      <c r="C73" s="458" t="str">
        <f>C78</f>
        <v>Famille à coller.N.Nom de votre recette.Recette mère ►.S.Saisissez le nom de la recette mère</v>
      </c>
      <c r="D73" s="459"/>
      <c r="E73" s="459"/>
      <c r="F73" s="281" t="s">
        <v>207</v>
      </c>
      <c r="G73" s="26" t="s">
        <v>12</v>
      </c>
      <c r="H73" s="3218"/>
      <c r="I73" s="3218"/>
      <c r="J73" s="3159"/>
      <c r="K73" s="3159"/>
      <c r="L73" s="3160"/>
      <c r="N73" s="73" t="str">
        <f t="shared" ref="N73:N86" si="27">IF(R73&lt;&gt;"","A","►")</f>
        <v>A</v>
      </c>
      <c r="O73" s="451" t="str">
        <f>O71</f>
        <v>Famille à coller.N.Nom de votre recette.Recette mère ►.S.Saisissez le nom de la recette mère</v>
      </c>
      <c r="P73" s="451"/>
      <c r="Q73" s="451"/>
      <c r="R73" s="136" t="s">
        <v>86</v>
      </c>
      <c r="S73" s="137" t="s">
        <v>87</v>
      </c>
      <c r="T73" s="85"/>
      <c r="U73" s="85"/>
      <c r="V73" s="85"/>
      <c r="W73" s="85"/>
      <c r="X73" s="112"/>
      <c r="Z73" s="73" t="str">
        <f t="shared" si="26"/>
        <v>►</v>
      </c>
      <c r="AA73" s="451" t="str">
        <f>AA58</f>
        <v>Famille à coller.N.Nom de votre recette.Recette mère ►.S.Saisissez le nom de la recette mère</v>
      </c>
      <c r="AB73" s="451">
        <f>AB58</f>
        <v>6</v>
      </c>
      <c r="AC73" s="525" t="str">
        <f>AC58</f>
        <v>couverts</v>
      </c>
      <c r="AD73" s="114"/>
      <c r="AE73" s="114"/>
      <c r="AF73" s="114"/>
      <c r="AG73" s="114"/>
      <c r="AH73" s="114"/>
      <c r="AI73" s="114"/>
      <c r="AJ73" s="115"/>
      <c r="AL73" s="73" t="str">
        <f t="shared" ref="AL73:AL111" si="28">IF(OR(AP73&lt;&gt;"",AQ73&lt;&gt; "",AR73&lt;&gt;"",AS73&lt;&gt;""),"A", "►")</f>
        <v>A</v>
      </c>
      <c r="AM73" s="451" t="str">
        <f>AM70</f>
        <v>Famille à coller.N.Nom de votre recette.Recette mère ►.S.Saisissez le nom de la recette mère</v>
      </c>
      <c r="AN73" s="451"/>
      <c r="AO73" s="525"/>
      <c r="AP73" s="114" t="s">
        <v>69</v>
      </c>
      <c r="AQ73" s="85"/>
      <c r="AR73" s="85"/>
      <c r="AS73" s="85"/>
      <c r="AT73" s="85"/>
      <c r="AU73" s="85"/>
      <c r="AV73" s="112"/>
      <c r="AX73" s="716"/>
      <c r="AY73" s="124" t="s">
        <v>466</v>
      </c>
      <c r="AZ73" s="122"/>
      <c r="BA73" s="717"/>
      <c r="BB73" s="673"/>
      <c r="BC73" s="688" t="s">
        <v>48</v>
      </c>
      <c r="BD73" s="62" t="s">
        <v>49</v>
      </c>
      <c r="BE73" s="63" t="s">
        <v>50</v>
      </c>
      <c r="BF73" s="2993"/>
      <c r="BG73" s="3058"/>
      <c r="BH73" s="3060"/>
      <c r="BI73" s="762" t="s">
        <v>51</v>
      </c>
      <c r="BJ73" s="464"/>
      <c r="BK73" s="466">
        <v>1</v>
      </c>
    </row>
    <row r="74" spans="2:63" ht="18.75" x14ac:dyDescent="0.25">
      <c r="B74" s="25" t="s">
        <v>7</v>
      </c>
      <c r="C74" s="460" t="str">
        <f>C78</f>
        <v>Famille à coller.N.Nom de votre recette.Recette mère ►.S.Saisissez le nom de la recette mère</v>
      </c>
      <c r="D74" s="461"/>
      <c r="E74" s="462"/>
      <c r="F74" s="28"/>
      <c r="G74" s="29" t="s">
        <v>208</v>
      </c>
      <c r="H74" s="283"/>
      <c r="I74" s="30" t="s">
        <v>13</v>
      </c>
      <c r="J74" s="284" t="s">
        <v>14</v>
      </c>
      <c r="K74" s="9"/>
      <c r="L74" s="285"/>
      <c r="N74" s="73" t="str">
        <f t="shared" si="27"/>
        <v>A</v>
      </c>
      <c r="O74" s="451" t="str">
        <f>O71</f>
        <v>Famille à coller.N.Nom de votre recette.Recette mère ►.S.Saisissez le nom de la recette mère</v>
      </c>
      <c r="P74" s="451"/>
      <c r="Q74" s="451"/>
      <c r="R74" s="136" t="s">
        <v>86</v>
      </c>
      <c r="S74" s="137" t="s">
        <v>89</v>
      </c>
      <c r="T74" s="139"/>
      <c r="U74" s="139"/>
      <c r="V74" s="113"/>
      <c r="W74" s="114"/>
      <c r="X74" s="115"/>
      <c r="Z74" s="73" t="str">
        <f t="shared" si="26"/>
        <v>►</v>
      </c>
      <c r="AA74" s="451" t="str">
        <f>AA58</f>
        <v>Famille à coller.N.Nom de votre recette.Recette mère ►.S.Saisissez le nom de la recette mère</v>
      </c>
      <c r="AB74" s="451">
        <f>AB58</f>
        <v>6</v>
      </c>
      <c r="AC74" s="525" t="str">
        <f>AC58</f>
        <v>couverts</v>
      </c>
      <c r="AD74" s="114"/>
      <c r="AE74" s="114"/>
      <c r="AF74" s="114"/>
      <c r="AG74" s="114"/>
      <c r="AH74" s="114"/>
      <c r="AI74" s="114"/>
      <c r="AJ74" s="115"/>
      <c r="AL74" s="73" t="str">
        <f t="shared" si="28"/>
        <v>►</v>
      </c>
      <c r="AM74" s="451" t="str">
        <f>AM70</f>
        <v>Famille à coller.N.Nom de votre recette.Recette mère ►.S.Saisissez le nom de la recette mère</v>
      </c>
      <c r="AN74" s="451">
        <f>AN70</f>
        <v>6</v>
      </c>
      <c r="AO74" s="525" t="str">
        <f>AO70</f>
        <v>couverts</v>
      </c>
      <c r="AP74" s="114"/>
      <c r="AQ74" s="114"/>
      <c r="AR74" s="114"/>
      <c r="AS74" s="114"/>
      <c r="AT74" s="114"/>
      <c r="AU74" s="114"/>
      <c r="AV74" s="115"/>
      <c r="AX74" s="716"/>
      <c r="AY74" s="726" t="s">
        <v>467</v>
      </c>
      <c r="AZ74" s="122"/>
      <c r="BA74" s="717"/>
      <c r="BB74" s="673"/>
      <c r="BC74" s="763">
        <v>27</v>
      </c>
      <c r="BD74" s="80" t="s">
        <v>490</v>
      </c>
      <c r="BE74" s="764" t="s">
        <v>50</v>
      </c>
      <c r="BF74" s="67">
        <v>20</v>
      </c>
      <c r="BG74" s="53" t="s">
        <v>21</v>
      </c>
      <c r="BH74" s="765">
        <v>1</v>
      </c>
      <c r="BI74" s="766" t="s">
        <v>434</v>
      </c>
      <c r="BJ74" s="464"/>
      <c r="BK74" s="466">
        <v>1</v>
      </c>
    </row>
    <row r="75" spans="2:63" ht="15.75" x14ac:dyDescent="0.25">
      <c r="B75" s="25" t="s">
        <v>7</v>
      </c>
      <c r="C75" s="428" t="str">
        <f>C78</f>
        <v>Famille à coller.N.Nom de votre recette.Recette mère ►.S.Saisissez le nom de la recette mère</v>
      </c>
      <c r="D75" s="428"/>
      <c r="E75" s="428"/>
      <c r="F75" s="36" t="s">
        <v>16</v>
      </c>
      <c r="G75" s="37"/>
      <c r="H75" s="37"/>
      <c r="I75" s="288" t="s">
        <v>17</v>
      </c>
      <c r="J75" s="3214" t="str">
        <f>F78</f>
        <v>Famille à coller.N.Nom de votre recette.Recette mère ►.S.Saisissez le nom de la recette mère</v>
      </c>
      <c r="K75" s="3214"/>
      <c r="L75" s="3215"/>
      <c r="N75" s="73" t="str">
        <f t="shared" si="27"/>
        <v>A</v>
      </c>
      <c r="O75" s="451" t="str">
        <f>O71</f>
        <v>Famille à coller.N.Nom de votre recette.Recette mère ►.S.Saisissez le nom de la recette mère</v>
      </c>
      <c r="P75" s="451">
        <f>P71</f>
        <v>6</v>
      </c>
      <c r="Q75" s="451" t="str">
        <f>Q71</f>
        <v>couverts</v>
      </c>
      <c r="R75" s="136" t="s">
        <v>86</v>
      </c>
      <c r="S75" s="137" t="s">
        <v>91</v>
      </c>
      <c r="T75" s="85"/>
      <c r="U75" s="85"/>
      <c r="V75" s="114"/>
      <c r="W75" s="114"/>
      <c r="X75" s="115"/>
      <c r="Z75" s="73" t="str">
        <f t="shared" si="26"/>
        <v>►</v>
      </c>
      <c r="AA75" s="451" t="str">
        <f>AA58</f>
        <v>Famille à coller.N.Nom de votre recette.Recette mère ►.S.Saisissez le nom de la recette mère</v>
      </c>
      <c r="AB75" s="451">
        <f>AB58</f>
        <v>6</v>
      </c>
      <c r="AC75" s="525" t="str">
        <f>AC58</f>
        <v>couverts</v>
      </c>
      <c r="AD75" s="114"/>
      <c r="AE75" s="114"/>
      <c r="AF75" s="114"/>
      <c r="AG75" s="114"/>
      <c r="AH75" s="114"/>
      <c r="AI75" s="114"/>
      <c r="AJ75" s="115"/>
      <c r="AL75" s="73" t="str">
        <f t="shared" si="28"/>
        <v>►</v>
      </c>
      <c r="AM75" s="451" t="str">
        <f>AM70</f>
        <v>Famille à coller.N.Nom de votre recette.Recette mère ►.S.Saisissez le nom de la recette mère</v>
      </c>
      <c r="AN75" s="451">
        <f>AN70</f>
        <v>6</v>
      </c>
      <c r="AO75" s="525" t="str">
        <f>AO70</f>
        <v>couverts</v>
      </c>
      <c r="AP75" s="114"/>
      <c r="AQ75" s="114"/>
      <c r="AR75" s="114"/>
      <c r="AS75" s="114"/>
      <c r="AT75" s="114"/>
      <c r="AU75" s="114"/>
      <c r="AV75" s="115"/>
      <c r="AX75" s="716"/>
      <c r="AY75" s="726" t="s">
        <v>468</v>
      </c>
      <c r="AZ75" s="122"/>
      <c r="BA75" s="717"/>
      <c r="BB75" s="673"/>
      <c r="BC75" s="753"/>
      <c r="BD75" s="85"/>
      <c r="BE75" s="85"/>
      <c r="BF75" s="85"/>
      <c r="BG75" s="9"/>
      <c r="BH75" s="85"/>
      <c r="BI75" s="754"/>
      <c r="BJ75" s="464"/>
      <c r="BK75" s="466">
        <v>1</v>
      </c>
    </row>
    <row r="76" spans="2:63" ht="15" customHeight="1" x14ac:dyDescent="0.25">
      <c r="B76" s="25" t="s">
        <v>7</v>
      </c>
      <c r="C76" s="428" t="str">
        <f>C78</f>
        <v>Famille à coller.N.Nom de votre recette.Recette mère ►.S.Saisissez le nom de la recette mère</v>
      </c>
      <c r="D76" s="428"/>
      <c r="E76" s="428"/>
      <c r="F76" s="43">
        <v>6</v>
      </c>
      <c r="G76" s="44" t="s">
        <v>66</v>
      </c>
      <c r="H76" s="36"/>
      <c r="I76" s="36"/>
      <c r="J76" s="3214"/>
      <c r="K76" s="3214"/>
      <c r="L76" s="3215"/>
      <c r="N76" s="73" t="str">
        <f t="shared" si="27"/>
        <v>A</v>
      </c>
      <c r="O76" s="451" t="str">
        <f>O71</f>
        <v>Famille à coller.N.Nom de votre recette.Recette mère ►.S.Saisissez le nom de la recette mère</v>
      </c>
      <c r="P76" s="451">
        <f>P71</f>
        <v>6</v>
      </c>
      <c r="Q76" s="451" t="str">
        <f>Q71</f>
        <v>couverts</v>
      </c>
      <c r="R76" s="136" t="s">
        <v>86</v>
      </c>
      <c r="S76" s="137" t="s">
        <v>92</v>
      </c>
      <c r="T76" s="85"/>
      <c r="U76" s="85"/>
      <c r="V76" s="114"/>
      <c r="W76" s="114"/>
      <c r="X76" s="115"/>
      <c r="Z76" s="73" t="str">
        <f t="shared" si="26"/>
        <v>►</v>
      </c>
      <c r="AA76" s="451" t="str">
        <f>AA58</f>
        <v>Famille à coller.N.Nom de votre recette.Recette mère ►.S.Saisissez le nom de la recette mère</v>
      </c>
      <c r="AB76" s="451">
        <f>AB58</f>
        <v>6</v>
      </c>
      <c r="AC76" s="525" t="str">
        <f>AC58</f>
        <v>couverts</v>
      </c>
      <c r="AD76" s="114"/>
      <c r="AE76" s="114"/>
      <c r="AF76" s="114"/>
      <c r="AG76" s="114"/>
      <c r="AH76" s="114"/>
      <c r="AI76" s="114"/>
      <c r="AJ76" s="115"/>
      <c r="AL76" s="73" t="str">
        <f t="shared" si="28"/>
        <v>►</v>
      </c>
      <c r="AM76" s="451" t="str">
        <f>AM70</f>
        <v>Famille à coller.N.Nom de votre recette.Recette mère ►.S.Saisissez le nom de la recette mère</v>
      </c>
      <c r="AN76" s="451">
        <f>AN70</f>
        <v>6</v>
      </c>
      <c r="AO76" s="525" t="str">
        <f>AO70</f>
        <v>couverts</v>
      </c>
      <c r="AP76" s="114"/>
      <c r="AQ76" s="114"/>
      <c r="AR76" s="114"/>
      <c r="AS76" s="114"/>
      <c r="AT76" s="114"/>
      <c r="AU76" s="114"/>
      <c r="AV76" s="115"/>
      <c r="AX76" s="716" t="s">
        <v>469</v>
      </c>
      <c r="AY76" s="122"/>
      <c r="AZ76" s="122"/>
      <c r="BA76" s="717"/>
      <c r="BB76" s="673"/>
      <c r="BC76" s="768" t="s">
        <v>50</v>
      </c>
      <c r="BD76" s="769" t="s">
        <v>492</v>
      </c>
      <c r="BE76" s="769"/>
      <c r="BF76" s="769"/>
      <c r="BG76" s="9"/>
      <c r="BH76" s="85"/>
      <c r="BI76" s="754"/>
      <c r="BJ76" s="464"/>
      <c r="BK76" s="466">
        <v>1</v>
      </c>
    </row>
    <row r="77" spans="2:63" ht="15.75" x14ac:dyDescent="0.25">
      <c r="B77" s="25" t="s">
        <v>5</v>
      </c>
      <c r="C77" s="428" t="str">
        <f>C78</f>
        <v>Famille à coller.N.Nom de votre recette.Recette mère ►.S.Saisissez le nom de la recette mère</v>
      </c>
      <c r="D77" s="428"/>
      <c r="E77" s="428"/>
      <c r="F77" s="289"/>
      <c r="G77" s="48"/>
      <c r="H77" s="48"/>
      <c r="I77" s="48"/>
      <c r="J77" s="48"/>
      <c r="K77" s="48"/>
      <c r="L77" s="429"/>
      <c r="N77" s="73" t="str">
        <f t="shared" si="27"/>
        <v>A</v>
      </c>
      <c r="O77" s="451" t="str">
        <f>O71</f>
        <v>Famille à coller.N.Nom de votre recette.Recette mère ►.S.Saisissez le nom de la recette mère</v>
      </c>
      <c r="P77" s="451">
        <f>P71</f>
        <v>6</v>
      </c>
      <c r="Q77" s="451" t="str">
        <f>Q71</f>
        <v>couverts</v>
      </c>
      <c r="R77" s="136" t="s">
        <v>86</v>
      </c>
      <c r="S77" s="137" t="s">
        <v>93</v>
      </c>
      <c r="T77" s="85"/>
      <c r="U77" s="85"/>
      <c r="V77" s="114"/>
      <c r="W77" s="114"/>
      <c r="X77" s="115"/>
      <c r="Z77" s="73" t="str">
        <f t="shared" si="26"/>
        <v>►</v>
      </c>
      <c r="AA77" s="451" t="str">
        <f>AA58</f>
        <v>Famille à coller.N.Nom de votre recette.Recette mère ►.S.Saisissez le nom de la recette mère</v>
      </c>
      <c r="AB77" s="451">
        <f>AB58</f>
        <v>6</v>
      </c>
      <c r="AC77" s="525" t="str">
        <f>AC58</f>
        <v>couverts</v>
      </c>
      <c r="AD77" s="114"/>
      <c r="AE77" s="114"/>
      <c r="AF77" s="114"/>
      <c r="AG77" s="114"/>
      <c r="AH77" s="114"/>
      <c r="AI77" s="114"/>
      <c r="AJ77" s="115"/>
      <c r="AL77" s="73" t="str">
        <f t="shared" si="28"/>
        <v>►</v>
      </c>
      <c r="AM77" s="451" t="str">
        <f>AM70</f>
        <v>Famille à coller.N.Nom de votre recette.Recette mère ►.S.Saisissez le nom de la recette mère</v>
      </c>
      <c r="AN77" s="451">
        <f>AN70</f>
        <v>6</v>
      </c>
      <c r="AO77" s="525" t="str">
        <f>AO70</f>
        <v>couverts</v>
      </c>
      <c r="AP77" s="114"/>
      <c r="AQ77" s="114"/>
      <c r="AR77" s="114"/>
      <c r="AS77" s="114"/>
      <c r="AT77" s="114"/>
      <c r="AU77" s="114"/>
      <c r="AV77" s="115"/>
      <c r="AX77" s="716" t="s">
        <v>472</v>
      </c>
      <c r="AY77" s="122"/>
      <c r="AZ77" s="122"/>
      <c r="BA77" s="717"/>
      <c r="BB77" s="673"/>
      <c r="BC77" s="753" t="s">
        <v>494</v>
      </c>
      <c r="BD77" s="85"/>
      <c r="BE77" s="85"/>
      <c r="BF77" s="85"/>
      <c r="BG77" s="9"/>
      <c r="BH77" s="85"/>
      <c r="BI77" s="754"/>
      <c r="BJ77" s="464"/>
      <c r="BK77" s="466">
        <v>1</v>
      </c>
    </row>
    <row r="78" spans="2:63" ht="15.75" customHeight="1" thickBot="1" x14ac:dyDescent="0.3">
      <c r="B78" s="430" t="s">
        <v>5</v>
      </c>
      <c r="C78" s="431" t="str">
        <f>F78</f>
        <v>Famille à coller.N.Nom de votre recette.Recette mère ►.S.Saisissez le nom de la recette mère</v>
      </c>
      <c r="D78" s="431">
        <f>F76</f>
        <v>6</v>
      </c>
      <c r="E78" s="431" t="str">
        <f>G76</f>
        <v>couverts</v>
      </c>
      <c r="F78" s="435" t="str">
        <f>UPPER(LEFT(H72,1))&amp;LOWER(MID(H72,2,999))&amp;"."&amp;UPPER(LEFT(J72,1))&amp;"."&amp;UPPER(LEFT(J72,1))&amp;LOWER(MID(J72,2,999))&amp;"."&amp;IF(ISTEXT(L78),K78&amp;"."&amp;UPPER(LEFT(L78,1))&amp;"."&amp;UPPER(LEFT(L78,1))&amp;LOWER(MID(L78,2,999)),G78)</f>
        <v>Famille à coller.N.Nom de votre recette.Recette mère ►.S.Saisissez le nom de la recette mère</v>
      </c>
      <c r="G78" s="432" t="s">
        <v>22</v>
      </c>
      <c r="H78" s="3216" t="s">
        <v>23</v>
      </c>
      <c r="I78" s="3216"/>
      <c r="J78" s="3216"/>
      <c r="K78" s="433" t="s">
        <v>24</v>
      </c>
      <c r="L78" s="434" t="s">
        <v>25</v>
      </c>
      <c r="N78" s="73" t="str">
        <f t="shared" si="27"/>
        <v>A</v>
      </c>
      <c r="O78" s="451" t="str">
        <f>O71</f>
        <v>Famille à coller.N.Nom de votre recette.Recette mère ►.S.Saisissez le nom de la recette mère</v>
      </c>
      <c r="P78" s="451">
        <f>P71</f>
        <v>6</v>
      </c>
      <c r="Q78" s="451" t="str">
        <f>Q71</f>
        <v>couverts</v>
      </c>
      <c r="R78" s="136" t="s">
        <v>86</v>
      </c>
      <c r="S78" s="141" t="s">
        <v>96</v>
      </c>
      <c r="T78" s="85"/>
      <c r="U78" s="139"/>
      <c r="V78" s="114"/>
      <c r="W78" s="114"/>
      <c r="X78" s="115"/>
      <c r="Z78" s="73" t="str">
        <f t="shared" si="26"/>
        <v>►</v>
      </c>
      <c r="AA78" s="451" t="str">
        <f>AA58</f>
        <v>Famille à coller.N.Nom de votre recette.Recette mère ►.S.Saisissez le nom de la recette mère</v>
      </c>
      <c r="AB78" s="451">
        <f>AB58</f>
        <v>6</v>
      </c>
      <c r="AC78" s="525" t="str">
        <f>AC58</f>
        <v>couverts</v>
      </c>
      <c r="AD78" s="114"/>
      <c r="AE78" s="114"/>
      <c r="AF78" s="114"/>
      <c r="AG78" s="114"/>
      <c r="AH78" s="114"/>
      <c r="AI78" s="114"/>
      <c r="AJ78" s="115"/>
      <c r="AL78" s="73" t="str">
        <f t="shared" si="28"/>
        <v>►</v>
      </c>
      <c r="AM78" s="451" t="str">
        <f>AM70</f>
        <v>Famille à coller.N.Nom de votre recette.Recette mère ►.S.Saisissez le nom de la recette mère</v>
      </c>
      <c r="AN78" s="451">
        <f>AN70</f>
        <v>6</v>
      </c>
      <c r="AO78" s="525" t="str">
        <f>AO70</f>
        <v>couverts</v>
      </c>
      <c r="AP78" s="114"/>
      <c r="AQ78" s="114"/>
      <c r="AR78" s="114"/>
      <c r="AS78" s="114"/>
      <c r="AT78" s="114"/>
      <c r="AU78" s="114"/>
      <c r="AV78" s="115"/>
      <c r="AX78" s="716" t="s">
        <v>475</v>
      </c>
      <c r="AY78" s="122"/>
      <c r="AZ78" s="122"/>
      <c r="BA78" s="717"/>
      <c r="BB78" s="673"/>
      <c r="BC78" s="772"/>
      <c r="BD78" s="85"/>
      <c r="BE78" s="85"/>
      <c r="BF78" s="85"/>
      <c r="BG78" s="9"/>
      <c r="BH78" s="773" t="s">
        <v>435</v>
      </c>
      <c r="BI78" s="754"/>
      <c r="BJ78" s="464"/>
      <c r="BK78" s="466">
        <v>1</v>
      </c>
    </row>
    <row r="79" spans="2:63" ht="15.75" customHeight="1" thickTop="1" thickBot="1" x14ac:dyDescent="0.3">
      <c r="B79" s="2475" t="s">
        <v>7</v>
      </c>
      <c r="C79" s="440" t="str">
        <f>C78</f>
        <v>Famille à coller.N.Nom de votre recette.Recette mère ►.S.Saisissez le nom de la recette mère</v>
      </c>
      <c r="D79" s="440"/>
      <c r="E79" s="440"/>
      <c r="F79" s="2444" t="s">
        <v>27</v>
      </c>
      <c r="G79" s="2444">
        <v>1</v>
      </c>
      <c r="H79" s="2476" t="s">
        <v>166</v>
      </c>
      <c r="I79" s="2477"/>
      <c r="J79" s="2477"/>
      <c r="K79" s="2476"/>
      <c r="L79" s="2478"/>
      <c r="N79" s="73" t="str">
        <f t="shared" si="27"/>
        <v>A</v>
      </c>
      <c r="O79" s="451" t="str">
        <f>O71</f>
        <v>Famille à coller.N.Nom de votre recette.Recette mère ►.S.Saisissez le nom de la recette mère</v>
      </c>
      <c r="P79" s="451">
        <f>P71</f>
        <v>6</v>
      </c>
      <c r="Q79" s="451" t="str">
        <f>Q71</f>
        <v>couverts</v>
      </c>
      <c r="R79" s="136" t="s">
        <v>86</v>
      </c>
      <c r="S79" s="137" t="s">
        <v>97</v>
      </c>
      <c r="T79" s="85"/>
      <c r="U79" s="85"/>
      <c r="V79" s="114"/>
      <c r="W79" s="114"/>
      <c r="X79" s="115"/>
      <c r="Z79" s="73" t="str">
        <f t="shared" si="26"/>
        <v>►</v>
      </c>
      <c r="AA79" s="451" t="str">
        <f>AA58</f>
        <v>Famille à coller.N.Nom de votre recette.Recette mère ►.S.Saisissez le nom de la recette mère</v>
      </c>
      <c r="AB79" s="451">
        <f>AB58</f>
        <v>6</v>
      </c>
      <c r="AC79" s="525" t="str">
        <f>AC58</f>
        <v>couverts</v>
      </c>
      <c r="AD79" s="114"/>
      <c r="AE79" s="114"/>
      <c r="AF79" s="114"/>
      <c r="AG79" s="114"/>
      <c r="AH79" s="114"/>
      <c r="AI79" s="114"/>
      <c r="AJ79" s="115"/>
      <c r="AL79" s="73" t="str">
        <f t="shared" si="28"/>
        <v>►</v>
      </c>
      <c r="AM79" s="451" t="str">
        <f>AM70</f>
        <v>Famille à coller.N.Nom de votre recette.Recette mère ►.S.Saisissez le nom de la recette mère</v>
      </c>
      <c r="AN79" s="451">
        <f>AN70</f>
        <v>6</v>
      </c>
      <c r="AO79" s="525" t="str">
        <f>AO70</f>
        <v>couverts</v>
      </c>
      <c r="AP79" s="114"/>
      <c r="AQ79" s="114"/>
      <c r="AR79" s="114"/>
      <c r="AS79" s="114"/>
      <c r="AT79" s="114"/>
      <c r="AU79" s="114"/>
      <c r="AV79" s="115"/>
      <c r="AX79" s="716" t="s">
        <v>477</v>
      </c>
      <c r="AY79" s="122"/>
      <c r="AZ79" s="122"/>
      <c r="BA79" s="717"/>
      <c r="BB79" s="673"/>
      <c r="BC79" s="3019" t="s">
        <v>40</v>
      </c>
      <c r="BD79" s="758" t="s">
        <v>41</v>
      </c>
      <c r="BE79" s="775" t="s">
        <v>43</v>
      </c>
      <c r="BF79" s="776" t="s">
        <v>74</v>
      </c>
      <c r="BG79" s="9"/>
      <c r="BH79" s="777" t="s">
        <v>497</v>
      </c>
      <c r="BI79" s="754"/>
      <c r="BJ79" s="464"/>
      <c r="BK79" s="466">
        <v>1</v>
      </c>
    </row>
    <row r="80" spans="2:63" ht="19.5" thickTop="1" x14ac:dyDescent="0.25">
      <c r="B80" s="104" t="s">
        <v>7</v>
      </c>
      <c r="C80" s="451" t="str">
        <f>C78</f>
        <v>Famille à coller.N.Nom de votre recette.Recette mère ►.S.Saisissez le nom de la recette mère</v>
      </c>
      <c r="D80" s="451"/>
      <c r="E80" s="451"/>
      <c r="F80" s="404" t="s">
        <v>261</v>
      </c>
      <c r="G80" s="85"/>
      <c r="H80" s="405"/>
      <c r="I80" s="122"/>
      <c r="J80" s="122"/>
      <c r="K80" s="122"/>
      <c r="L80" s="112"/>
      <c r="N80" s="73" t="str">
        <f t="shared" si="27"/>
        <v>A</v>
      </c>
      <c r="O80" s="451" t="str">
        <f>O71</f>
        <v>Famille à coller.N.Nom de votre recette.Recette mère ►.S.Saisissez le nom de la recette mère</v>
      </c>
      <c r="P80" s="451">
        <f>P71</f>
        <v>6</v>
      </c>
      <c r="Q80" s="451" t="str">
        <f>Q71</f>
        <v>couverts</v>
      </c>
      <c r="R80" s="136" t="s">
        <v>86</v>
      </c>
      <c r="S80" s="137" t="s">
        <v>100</v>
      </c>
      <c r="T80" s="85"/>
      <c r="U80" s="85"/>
      <c r="V80" s="114"/>
      <c r="W80" s="114"/>
      <c r="X80" s="115"/>
      <c r="Z80" s="73" t="str">
        <f t="shared" si="26"/>
        <v>►</v>
      </c>
      <c r="AA80" s="451" t="str">
        <f>AA58</f>
        <v>Famille à coller.N.Nom de votre recette.Recette mère ►.S.Saisissez le nom de la recette mère</v>
      </c>
      <c r="AB80" s="451">
        <f>AB58</f>
        <v>6</v>
      </c>
      <c r="AC80" s="525" t="str">
        <f>AC58</f>
        <v>couverts</v>
      </c>
      <c r="AD80" s="114"/>
      <c r="AE80" s="114"/>
      <c r="AF80" s="114"/>
      <c r="AG80" s="114"/>
      <c r="AH80" s="114"/>
      <c r="AI80" s="114"/>
      <c r="AJ80" s="115"/>
      <c r="AL80" s="73" t="str">
        <f t="shared" si="28"/>
        <v>►</v>
      </c>
      <c r="AM80" s="451" t="str">
        <f>AM70</f>
        <v>Famille à coller.N.Nom de votre recette.Recette mère ►.S.Saisissez le nom de la recette mère</v>
      </c>
      <c r="AN80" s="451">
        <f>AN70</f>
        <v>6</v>
      </c>
      <c r="AO80" s="525" t="str">
        <f>AO70</f>
        <v>couverts</v>
      </c>
      <c r="AP80" s="114"/>
      <c r="AQ80" s="114"/>
      <c r="AR80" s="114"/>
      <c r="AS80" s="114"/>
      <c r="AT80" s="114" t="s">
        <v>350</v>
      </c>
      <c r="AU80" s="114"/>
      <c r="AV80" s="115"/>
      <c r="AX80" s="793"/>
      <c r="AY80" s="794"/>
      <c r="AZ80" s="671"/>
      <c r="BA80" s="672"/>
      <c r="BB80" s="673"/>
      <c r="BC80" s="3020"/>
      <c r="BD80" s="630"/>
      <c r="BE80" s="779" t="s">
        <v>51</v>
      </c>
      <c r="BF80" s="780"/>
      <c r="BG80" s="9"/>
      <c r="BH80" s="781" t="s">
        <v>499</v>
      </c>
      <c r="BI80" s="754"/>
      <c r="BJ80" s="464"/>
      <c r="BK80" s="466">
        <v>1</v>
      </c>
    </row>
    <row r="81" spans="2:63" ht="18.75" x14ac:dyDescent="0.25">
      <c r="B81" s="104" t="s">
        <v>7</v>
      </c>
      <c r="C81" s="451" t="str">
        <f>C78</f>
        <v>Famille à coller.N.Nom de votre recette.Recette mère ►.S.Saisissez le nom de la recette mère</v>
      </c>
      <c r="D81" s="451"/>
      <c r="E81" s="451"/>
      <c r="F81" s="3200" t="s">
        <v>167</v>
      </c>
      <c r="G81" s="3201"/>
      <c r="H81" s="3201"/>
      <c r="I81" s="3201"/>
      <c r="J81" s="3201"/>
      <c r="K81" s="3201"/>
      <c r="L81" s="3202"/>
      <c r="N81" s="73" t="str">
        <f t="shared" si="27"/>
        <v>A</v>
      </c>
      <c r="O81" s="451" t="str">
        <f>O71</f>
        <v>Famille à coller.N.Nom de votre recette.Recette mère ►.S.Saisissez le nom de la recette mère</v>
      </c>
      <c r="P81" s="451">
        <f>P71</f>
        <v>6</v>
      </c>
      <c r="Q81" s="451" t="str">
        <f>Q71</f>
        <v>couverts</v>
      </c>
      <c r="R81" s="136" t="s">
        <v>86</v>
      </c>
      <c r="S81" s="137" t="s">
        <v>101</v>
      </c>
      <c r="T81" s="85"/>
      <c r="U81" s="85"/>
      <c r="V81" s="114"/>
      <c r="W81" s="114"/>
      <c r="X81" s="115"/>
      <c r="Z81" s="73" t="str">
        <f t="shared" si="26"/>
        <v>►</v>
      </c>
      <c r="AA81" s="451" t="str">
        <f>AA58</f>
        <v>Famille à coller.N.Nom de votre recette.Recette mère ►.S.Saisissez le nom de la recette mère</v>
      </c>
      <c r="AB81" s="451">
        <f>AB58</f>
        <v>6</v>
      </c>
      <c r="AC81" s="525" t="str">
        <f>AC58</f>
        <v>couverts</v>
      </c>
      <c r="AD81" s="114"/>
      <c r="AE81" s="114"/>
      <c r="AF81" s="114"/>
      <c r="AG81" s="114"/>
      <c r="AH81" s="114"/>
      <c r="AI81" s="114"/>
      <c r="AJ81" s="115"/>
      <c r="AL81" s="73" t="str">
        <f t="shared" si="28"/>
        <v>►</v>
      </c>
      <c r="AM81" s="451" t="str">
        <f>AM70</f>
        <v>Famille à coller.N.Nom de votre recette.Recette mère ►.S.Saisissez le nom de la recette mère</v>
      </c>
      <c r="AN81" s="451">
        <f>AN70</f>
        <v>6</v>
      </c>
      <c r="AO81" s="525" t="str">
        <f>AO70</f>
        <v>couverts</v>
      </c>
      <c r="AP81" s="114"/>
      <c r="AQ81" s="114"/>
      <c r="AR81" s="114"/>
      <c r="AS81" s="114"/>
      <c r="AT81" s="114"/>
      <c r="AU81" s="114"/>
      <c r="AV81" s="115"/>
      <c r="AX81" s="734">
        <v>3</v>
      </c>
      <c r="AY81" s="735" t="s">
        <v>480</v>
      </c>
      <c r="AZ81" s="671"/>
      <c r="BA81" s="672"/>
      <c r="BB81" s="673"/>
      <c r="BC81" s="785">
        <v>20</v>
      </c>
      <c r="BD81" s="53" t="s">
        <v>21</v>
      </c>
      <c r="BE81" s="786" t="s">
        <v>434</v>
      </c>
      <c r="BF81" s="787" t="s">
        <v>500</v>
      </c>
      <c r="BG81" s="9"/>
      <c r="BH81" s="474" t="s">
        <v>279</v>
      </c>
      <c r="BI81" s="754"/>
      <c r="BJ81" s="464"/>
      <c r="BK81" s="466">
        <v>1</v>
      </c>
    </row>
    <row r="82" spans="2:63" ht="18.75" x14ac:dyDescent="0.25">
      <c r="B82" s="104" t="s">
        <v>7</v>
      </c>
      <c r="C82" s="451" t="str">
        <f>C78</f>
        <v>Famille à coller.N.Nom de votre recette.Recette mère ►.S.Saisissez le nom de la recette mère</v>
      </c>
      <c r="D82" s="451">
        <f>D78</f>
        <v>6</v>
      </c>
      <c r="E82" s="451" t="str">
        <f>E78</f>
        <v>couverts</v>
      </c>
      <c r="F82" s="3200"/>
      <c r="G82" s="3201"/>
      <c r="H82" s="3201"/>
      <c r="I82" s="3201"/>
      <c r="J82" s="3201"/>
      <c r="K82" s="3201"/>
      <c r="L82" s="3202"/>
      <c r="N82" s="73" t="str">
        <f t="shared" si="27"/>
        <v>A</v>
      </c>
      <c r="O82" s="451" t="str">
        <f>O71</f>
        <v>Famille à coller.N.Nom de votre recette.Recette mère ►.S.Saisissez le nom de la recette mère</v>
      </c>
      <c r="P82" s="451">
        <f>P71</f>
        <v>6</v>
      </c>
      <c r="Q82" s="451" t="str">
        <f>Q71</f>
        <v>couverts</v>
      </c>
      <c r="R82" s="136" t="s">
        <v>86</v>
      </c>
      <c r="S82" s="137" t="s">
        <v>102</v>
      </c>
      <c r="T82" s="85"/>
      <c r="U82" s="85"/>
      <c r="V82" s="114"/>
      <c r="W82" s="114"/>
      <c r="X82" s="115"/>
      <c r="Z82" s="73" t="str">
        <f t="shared" si="26"/>
        <v>►</v>
      </c>
      <c r="AA82" s="451" t="str">
        <f>AA58</f>
        <v>Famille à coller.N.Nom de votre recette.Recette mère ►.S.Saisissez le nom de la recette mère</v>
      </c>
      <c r="AB82" s="451">
        <f>AB58</f>
        <v>6</v>
      </c>
      <c r="AC82" s="525" t="str">
        <f>AC58</f>
        <v>couverts</v>
      </c>
      <c r="AD82" s="114"/>
      <c r="AE82" s="114"/>
      <c r="AF82" s="114"/>
      <c r="AG82" s="114"/>
      <c r="AH82" s="114"/>
      <c r="AI82" s="114"/>
      <c r="AJ82" s="115"/>
      <c r="AL82" s="73" t="str">
        <f t="shared" si="28"/>
        <v>►</v>
      </c>
      <c r="AM82" s="451" t="str">
        <f>AM70</f>
        <v>Famille à coller.N.Nom de votre recette.Recette mère ►.S.Saisissez le nom de la recette mère</v>
      </c>
      <c r="AN82" s="451">
        <f>AN70</f>
        <v>6</v>
      </c>
      <c r="AO82" s="525" t="str">
        <f>AO70</f>
        <v>couverts</v>
      </c>
      <c r="AP82" s="114"/>
      <c r="AQ82" s="114"/>
      <c r="AR82" s="114"/>
      <c r="AS82" s="114"/>
      <c r="AT82" s="114"/>
      <c r="AU82" s="114"/>
      <c r="AV82" s="115"/>
      <c r="AX82" s="742" t="s">
        <v>483</v>
      </c>
      <c r="AY82" s="743"/>
      <c r="AZ82" s="671"/>
      <c r="BA82" s="672"/>
      <c r="BB82" s="673"/>
      <c r="BC82" s="788">
        <v>1.75</v>
      </c>
      <c r="BD82" s="789" t="s">
        <v>26</v>
      </c>
      <c r="BE82" s="786" t="s">
        <v>76</v>
      </c>
      <c r="BF82" s="787" t="s">
        <v>501</v>
      </c>
      <c r="BG82" s="9"/>
      <c r="BH82" s="53" t="s">
        <v>21</v>
      </c>
      <c r="BI82" s="754"/>
      <c r="BJ82" s="464"/>
      <c r="BK82" s="466">
        <v>1</v>
      </c>
    </row>
    <row r="83" spans="2:63" ht="18.75" x14ac:dyDescent="0.25">
      <c r="B83" s="104" t="s">
        <v>7</v>
      </c>
      <c r="C83" s="451" t="str">
        <f>C78</f>
        <v>Famille à coller.N.Nom de votre recette.Recette mère ►.S.Saisissez le nom de la recette mère</v>
      </c>
      <c r="D83" s="451">
        <f>D78</f>
        <v>6</v>
      </c>
      <c r="E83" s="451" t="str">
        <f>E78</f>
        <v>couverts</v>
      </c>
      <c r="F83" s="3200"/>
      <c r="G83" s="3201"/>
      <c r="H83" s="3201"/>
      <c r="I83" s="3201"/>
      <c r="J83" s="3201"/>
      <c r="K83" s="3201"/>
      <c r="L83" s="3202"/>
      <c r="N83" s="73" t="str">
        <f t="shared" si="27"/>
        <v>A</v>
      </c>
      <c r="O83" s="451" t="str">
        <f>O71</f>
        <v>Famille à coller.N.Nom de votre recette.Recette mère ►.S.Saisissez le nom de la recette mère</v>
      </c>
      <c r="P83" s="451">
        <f>P71</f>
        <v>6</v>
      </c>
      <c r="Q83" s="451" t="str">
        <f>Q71</f>
        <v>couverts</v>
      </c>
      <c r="R83" s="136" t="s">
        <v>86</v>
      </c>
      <c r="S83" s="137" t="s">
        <v>103</v>
      </c>
      <c r="T83" s="85"/>
      <c r="U83" s="85"/>
      <c r="V83" s="114"/>
      <c r="W83" s="114"/>
      <c r="X83" s="115"/>
      <c r="Z83" s="73" t="str">
        <f t="shared" si="26"/>
        <v>►</v>
      </c>
      <c r="AA83" s="451" t="str">
        <f>AA58</f>
        <v>Famille à coller.N.Nom de votre recette.Recette mère ►.S.Saisissez le nom de la recette mère</v>
      </c>
      <c r="AB83" s="451">
        <f>AB58</f>
        <v>6</v>
      </c>
      <c r="AC83" s="525" t="str">
        <f>AC58</f>
        <v>couverts</v>
      </c>
      <c r="AD83" s="114"/>
      <c r="AE83" s="114"/>
      <c r="AF83" s="114"/>
      <c r="AG83" s="114"/>
      <c r="AH83" s="114"/>
      <c r="AI83" s="114"/>
      <c r="AJ83" s="115"/>
      <c r="AL83" s="73" t="str">
        <f t="shared" si="28"/>
        <v>►</v>
      </c>
      <c r="AM83" s="451" t="str">
        <f>AM70</f>
        <v>Famille à coller.N.Nom de votre recette.Recette mère ►.S.Saisissez le nom de la recette mère</v>
      </c>
      <c r="AN83" s="451">
        <f>AN70</f>
        <v>6</v>
      </c>
      <c r="AO83" s="525" t="str">
        <f>AO70</f>
        <v>couverts</v>
      </c>
      <c r="AP83" s="114"/>
      <c r="AQ83" s="114"/>
      <c r="AR83" s="114"/>
      <c r="AS83" s="114"/>
      <c r="AT83" s="114"/>
      <c r="AU83" s="114"/>
      <c r="AV83" s="115"/>
      <c r="AX83" s="967"/>
      <c r="AY83" s="979"/>
      <c r="AZ83" s="671"/>
      <c r="BA83" s="672"/>
      <c r="BB83" s="673"/>
      <c r="BC83" s="785">
        <v>1.345</v>
      </c>
      <c r="BD83" s="84" t="s">
        <v>57</v>
      </c>
      <c r="BE83" s="786" t="s">
        <v>502</v>
      </c>
      <c r="BF83" s="787" t="s">
        <v>503</v>
      </c>
      <c r="BG83" s="9"/>
      <c r="BH83" s="789" t="s">
        <v>26</v>
      </c>
      <c r="BI83" s="754"/>
      <c r="BJ83" s="464"/>
      <c r="BK83" s="466">
        <v>1</v>
      </c>
    </row>
    <row r="84" spans="2:63" ht="18.75" x14ac:dyDescent="0.25">
      <c r="B84" s="104" t="s">
        <v>7</v>
      </c>
      <c r="C84" s="451" t="str">
        <f>C78</f>
        <v>Famille à coller.N.Nom de votre recette.Recette mère ►.S.Saisissez le nom de la recette mère</v>
      </c>
      <c r="D84" s="451">
        <f>D78</f>
        <v>6</v>
      </c>
      <c r="E84" s="451" t="str">
        <f>E78</f>
        <v>couverts</v>
      </c>
      <c r="F84" s="397" t="s">
        <v>262</v>
      </c>
      <c r="G84" s="114"/>
      <c r="H84" s="114"/>
      <c r="I84" s="114"/>
      <c r="J84" s="114"/>
      <c r="K84" s="114"/>
      <c r="L84" s="115"/>
      <c r="N84" s="73" t="str">
        <f t="shared" si="27"/>
        <v>A</v>
      </c>
      <c r="O84" s="451" t="str">
        <f>O71</f>
        <v>Famille à coller.N.Nom de votre recette.Recette mère ►.S.Saisissez le nom de la recette mère</v>
      </c>
      <c r="P84" s="451">
        <f>P71</f>
        <v>6</v>
      </c>
      <c r="Q84" s="451" t="str">
        <f>Q71</f>
        <v>couverts</v>
      </c>
      <c r="R84" s="136" t="s">
        <v>86</v>
      </c>
      <c r="S84" s="137" t="s">
        <v>104</v>
      </c>
      <c r="T84" s="85"/>
      <c r="U84" s="85"/>
      <c r="V84" s="114"/>
      <c r="W84" s="114"/>
      <c r="X84" s="115"/>
      <c r="Z84" s="73" t="str">
        <f t="shared" si="26"/>
        <v>►</v>
      </c>
      <c r="AA84" s="451" t="str">
        <f>AA58</f>
        <v>Famille à coller.N.Nom de votre recette.Recette mère ►.S.Saisissez le nom de la recette mère</v>
      </c>
      <c r="AB84" s="451">
        <f>AB58</f>
        <v>6</v>
      </c>
      <c r="AC84" s="525" t="str">
        <f>AC58</f>
        <v>couverts</v>
      </c>
      <c r="AD84" s="114"/>
      <c r="AE84" s="114"/>
      <c r="AF84" s="114"/>
      <c r="AG84" s="114"/>
      <c r="AH84" s="114"/>
      <c r="AI84" s="114"/>
      <c r="AJ84" s="115"/>
      <c r="AL84" s="73" t="str">
        <f t="shared" si="28"/>
        <v>►</v>
      </c>
      <c r="AM84" s="451" t="str">
        <f>AM70</f>
        <v>Famille à coller.N.Nom de votre recette.Recette mère ►.S.Saisissez le nom de la recette mère</v>
      </c>
      <c r="AN84" s="451">
        <f>AN70</f>
        <v>6</v>
      </c>
      <c r="AO84" s="525" t="str">
        <f>AO70</f>
        <v>couverts</v>
      </c>
      <c r="AP84" s="114"/>
      <c r="AQ84" s="114"/>
      <c r="AR84" s="114"/>
      <c r="AS84" s="114"/>
      <c r="AT84" s="114"/>
      <c r="AU84" s="114"/>
      <c r="AV84" s="115"/>
      <c r="AX84" s="745" t="s">
        <v>484</v>
      </c>
      <c r="AY84" s="746"/>
      <c r="AZ84" s="671"/>
      <c r="BA84" s="672"/>
      <c r="BB84" s="673"/>
      <c r="BC84" s="785">
        <v>3</v>
      </c>
      <c r="BD84" s="792" t="s">
        <v>505</v>
      </c>
      <c r="BE84" s="786" t="s">
        <v>506</v>
      </c>
      <c r="BF84" s="787" t="s">
        <v>507</v>
      </c>
      <c r="BG84" s="9"/>
      <c r="BH84" s="72" t="s">
        <v>55</v>
      </c>
      <c r="BI84" s="754"/>
      <c r="BJ84" s="464"/>
      <c r="BK84" s="466">
        <v>1</v>
      </c>
    </row>
    <row r="85" spans="2:63" ht="18.75" x14ac:dyDescent="0.25">
      <c r="B85" s="104" t="s">
        <v>7</v>
      </c>
      <c r="C85" s="451" t="str">
        <f>C78</f>
        <v>Famille à coller.N.Nom de votre recette.Recette mère ►.S.Saisissez le nom de la recette mère</v>
      </c>
      <c r="D85" s="451">
        <f>D78</f>
        <v>6</v>
      </c>
      <c r="E85" s="451" t="str">
        <f>E78</f>
        <v>couverts</v>
      </c>
      <c r="F85" s="398" t="s">
        <v>263</v>
      </c>
      <c r="G85" s="350"/>
      <c r="H85" s="350"/>
      <c r="I85" s="350"/>
      <c r="J85" s="350"/>
      <c r="K85" s="350"/>
      <c r="L85" s="351"/>
      <c r="N85" s="73" t="str">
        <f t="shared" si="27"/>
        <v>A</v>
      </c>
      <c r="O85" s="451" t="str">
        <f>O71</f>
        <v>Famille à coller.N.Nom de votre recette.Recette mère ►.S.Saisissez le nom de la recette mère</v>
      </c>
      <c r="P85" s="451">
        <f>P71</f>
        <v>6</v>
      </c>
      <c r="Q85" s="451" t="str">
        <f>Q71</f>
        <v>couverts</v>
      </c>
      <c r="R85" s="136" t="s">
        <v>86</v>
      </c>
      <c r="S85" s="137" t="s">
        <v>105</v>
      </c>
      <c r="T85" s="85"/>
      <c r="U85" s="85"/>
      <c r="V85" s="114"/>
      <c r="W85" s="114"/>
      <c r="X85" s="115"/>
      <c r="Z85" s="73" t="str">
        <f t="shared" si="26"/>
        <v>►</v>
      </c>
      <c r="AA85" s="451" t="str">
        <f>AA58</f>
        <v>Famille à coller.N.Nom de votre recette.Recette mère ►.S.Saisissez le nom de la recette mère</v>
      </c>
      <c r="AB85" s="451">
        <f>AB58</f>
        <v>6</v>
      </c>
      <c r="AC85" s="525" t="str">
        <f>AC58</f>
        <v>couverts</v>
      </c>
      <c r="AD85" s="114"/>
      <c r="AE85" s="114"/>
      <c r="AF85" s="114"/>
      <c r="AG85" s="114"/>
      <c r="AH85" s="114"/>
      <c r="AI85" s="114"/>
      <c r="AJ85" s="115"/>
      <c r="AL85" s="73" t="str">
        <f t="shared" si="28"/>
        <v>►</v>
      </c>
      <c r="AM85" s="451" t="str">
        <f>AM70</f>
        <v>Famille à coller.N.Nom de votre recette.Recette mère ►.S.Saisissez le nom de la recette mère</v>
      </c>
      <c r="AN85" s="451">
        <f>AN70</f>
        <v>6</v>
      </c>
      <c r="AO85" s="525" t="str">
        <f>AO70</f>
        <v>couverts</v>
      </c>
      <c r="AP85" s="114"/>
      <c r="AQ85" s="114"/>
      <c r="AR85" s="114"/>
      <c r="AS85" s="114"/>
      <c r="AT85" s="114"/>
      <c r="AU85" s="114"/>
      <c r="AV85" s="115"/>
      <c r="AX85" s="742" t="s">
        <v>485</v>
      </c>
      <c r="AY85" s="746"/>
      <c r="AZ85" s="671"/>
      <c r="BA85" s="672"/>
      <c r="BB85" s="673"/>
      <c r="BC85" s="795">
        <v>2.5</v>
      </c>
      <c r="BD85" s="84" t="s">
        <v>437</v>
      </c>
      <c r="BE85" s="786" t="s">
        <v>508</v>
      </c>
      <c r="BF85" s="787" t="s">
        <v>509</v>
      </c>
      <c r="BG85" s="9"/>
      <c r="BH85" s="72" t="s">
        <v>53</v>
      </c>
      <c r="BI85" s="754"/>
      <c r="BJ85" s="464"/>
      <c r="BK85" s="466">
        <v>1</v>
      </c>
    </row>
    <row r="86" spans="2:63" ht="15.75" x14ac:dyDescent="0.25">
      <c r="B86" s="104" t="s">
        <v>7</v>
      </c>
      <c r="C86" s="451" t="str">
        <f>C78</f>
        <v>Famille à coller.N.Nom de votre recette.Recette mère ►.S.Saisissez le nom de la recette mère</v>
      </c>
      <c r="D86" s="451">
        <f>D78</f>
        <v>6</v>
      </c>
      <c r="E86" s="451" t="str">
        <f>E78</f>
        <v>couverts</v>
      </c>
      <c r="F86" s="3203" t="s">
        <v>264</v>
      </c>
      <c r="G86" s="3204"/>
      <c r="H86" s="3204"/>
      <c r="I86" s="3204"/>
      <c r="J86" s="3204"/>
      <c r="K86" s="3204"/>
      <c r="L86" s="3205"/>
      <c r="N86" s="73" t="str">
        <f t="shared" si="27"/>
        <v>►</v>
      </c>
      <c r="O86" s="451" t="str">
        <f>O71</f>
        <v>Famille à coller.N.Nom de votre recette.Recette mère ►.S.Saisissez le nom de la recette mère</v>
      </c>
      <c r="P86" s="451">
        <f>P71</f>
        <v>6</v>
      </c>
      <c r="Q86" s="451" t="str">
        <f>Q71</f>
        <v>couverts</v>
      </c>
      <c r="R86" s="136"/>
      <c r="S86" s="137"/>
      <c r="T86" s="85"/>
      <c r="U86" s="85"/>
      <c r="V86" s="114"/>
      <c r="W86" s="114"/>
      <c r="X86" s="115"/>
      <c r="Z86" s="73" t="str">
        <f t="shared" si="26"/>
        <v>►</v>
      </c>
      <c r="AA86" s="451" t="str">
        <f>AA58</f>
        <v>Famille à coller.N.Nom de votre recette.Recette mère ►.S.Saisissez le nom de la recette mère</v>
      </c>
      <c r="AB86" s="451">
        <f>AB58</f>
        <v>6</v>
      </c>
      <c r="AC86" s="525" t="str">
        <f>AC58</f>
        <v>couverts</v>
      </c>
      <c r="AD86" s="114"/>
      <c r="AE86" s="114"/>
      <c r="AF86" s="114"/>
      <c r="AG86" s="114"/>
      <c r="AH86" s="114"/>
      <c r="AI86" s="114"/>
      <c r="AJ86" s="115"/>
      <c r="AL86" s="73" t="str">
        <f t="shared" si="28"/>
        <v>►</v>
      </c>
      <c r="AM86" s="451" t="str">
        <f>AM70</f>
        <v>Famille à coller.N.Nom de votre recette.Recette mère ►.S.Saisissez le nom de la recette mère</v>
      </c>
      <c r="AN86" s="451">
        <f>AN70</f>
        <v>6</v>
      </c>
      <c r="AO86" s="525" t="str">
        <f>AO70</f>
        <v>couverts</v>
      </c>
      <c r="AP86" s="114"/>
      <c r="AQ86" s="114"/>
      <c r="AR86" s="114"/>
      <c r="AS86" s="114"/>
      <c r="AT86" s="114"/>
      <c r="AU86" s="114"/>
      <c r="AV86" s="115"/>
      <c r="AX86" s="748">
        <v>10</v>
      </c>
      <c r="AY86" s="132" t="s">
        <v>66</v>
      </c>
      <c r="AZ86" s="671"/>
      <c r="BA86" s="672"/>
      <c r="BB86" s="673"/>
      <c r="BC86" s="796"/>
      <c r="BG86" s="9"/>
      <c r="BH86" s="72" t="s">
        <v>54</v>
      </c>
      <c r="BI86" s="754"/>
      <c r="BJ86" s="464"/>
      <c r="BK86" s="466">
        <v>1</v>
      </c>
    </row>
    <row r="87" spans="2:63" ht="15.75" x14ac:dyDescent="0.25">
      <c r="B87" s="104" t="s">
        <v>7</v>
      </c>
      <c r="C87" s="451" t="str">
        <f>C78</f>
        <v>Famille à coller.N.Nom de votre recette.Recette mère ►.S.Saisissez le nom de la recette mère</v>
      </c>
      <c r="D87" s="451">
        <f>D78</f>
        <v>6</v>
      </c>
      <c r="E87" s="451" t="str">
        <f>E78</f>
        <v>couverts</v>
      </c>
      <c r="F87" s="3203"/>
      <c r="G87" s="3204"/>
      <c r="H87" s="3204"/>
      <c r="I87" s="3204"/>
      <c r="J87" s="3204"/>
      <c r="K87" s="3204"/>
      <c r="L87" s="3205"/>
      <c r="N87" s="116" t="s">
        <v>7</v>
      </c>
      <c r="O87" s="451" t="str">
        <f>O78</f>
        <v>Famille à coller.N.Nom de votre recette.Recette mère ►.S.Saisissez le nom de la recette mère</v>
      </c>
      <c r="P87" s="451">
        <f>P78</f>
        <v>6</v>
      </c>
      <c r="Q87" s="451" t="str">
        <f>Q78</f>
        <v>couverts</v>
      </c>
      <c r="R87" s="403"/>
      <c r="S87" s="334"/>
      <c r="T87" s="85"/>
      <c r="U87" s="85"/>
      <c r="V87" s="114"/>
      <c r="W87" s="114"/>
      <c r="X87" s="115"/>
      <c r="Z87" s="73" t="str">
        <f t="shared" si="26"/>
        <v>►</v>
      </c>
      <c r="AA87" s="451" t="str">
        <f>AA58</f>
        <v>Famille à coller.N.Nom de votre recette.Recette mère ►.S.Saisissez le nom de la recette mère</v>
      </c>
      <c r="AB87" s="451">
        <f>AB58</f>
        <v>6</v>
      </c>
      <c r="AC87" s="525" t="str">
        <f>AC58</f>
        <v>couverts</v>
      </c>
      <c r="AD87" s="114"/>
      <c r="AE87" s="114"/>
      <c r="AF87" s="114"/>
      <c r="AG87" s="114"/>
      <c r="AH87" s="114"/>
      <c r="AI87" s="114"/>
      <c r="AJ87" s="115"/>
      <c r="AL87" s="73" t="str">
        <f t="shared" si="28"/>
        <v>►</v>
      </c>
      <c r="AM87" s="451" t="str">
        <f>AM70</f>
        <v>Famille à coller.N.Nom de votre recette.Recette mère ►.S.Saisissez le nom de la recette mère</v>
      </c>
      <c r="AN87" s="451">
        <f>AN70</f>
        <v>6</v>
      </c>
      <c r="AO87" s="525" t="str">
        <f>AO70</f>
        <v>couverts</v>
      </c>
      <c r="AP87" s="114"/>
      <c r="AQ87" s="114"/>
      <c r="AR87" s="114"/>
      <c r="AS87" s="114"/>
      <c r="AT87" s="114"/>
      <c r="AU87" s="114"/>
      <c r="AV87" s="115"/>
      <c r="AX87" s="742" t="s">
        <v>486</v>
      </c>
      <c r="AY87" s="746"/>
      <c r="AZ87" s="671"/>
      <c r="BA87" s="672"/>
      <c r="BB87" s="673"/>
      <c r="BC87" s="809"/>
      <c r="BD87" s="9"/>
      <c r="BE87" s="9"/>
      <c r="BF87" s="9"/>
      <c r="BG87" s="810"/>
      <c r="BH87" s="72" t="s">
        <v>52</v>
      </c>
      <c r="BI87" s="754"/>
      <c r="BJ87" s="464"/>
      <c r="BK87" s="466">
        <v>1</v>
      </c>
    </row>
    <row r="88" spans="2:63" ht="15.75" x14ac:dyDescent="0.25">
      <c r="B88" s="104" t="s">
        <v>7</v>
      </c>
      <c r="C88" s="451" t="str">
        <f>C78</f>
        <v>Famille à coller.N.Nom de votre recette.Recette mère ►.S.Saisissez le nom de la recette mère</v>
      </c>
      <c r="D88" s="451">
        <f>D78</f>
        <v>6</v>
      </c>
      <c r="E88" s="451" t="str">
        <f>E78</f>
        <v>couverts</v>
      </c>
      <c r="F88" s="3203"/>
      <c r="G88" s="3204"/>
      <c r="H88" s="3204"/>
      <c r="I88" s="3204"/>
      <c r="J88" s="3204"/>
      <c r="K88" s="3204"/>
      <c r="L88" s="3205"/>
      <c r="N88" s="116" t="s">
        <v>7</v>
      </c>
      <c r="O88" s="451" t="str">
        <f>O71</f>
        <v>Famille à coller.N.Nom de votre recette.Recette mère ►.S.Saisissez le nom de la recette mère</v>
      </c>
      <c r="P88" s="451">
        <f>P71</f>
        <v>6</v>
      </c>
      <c r="Q88" s="451" t="str">
        <f>Q71</f>
        <v>couverts</v>
      </c>
      <c r="R88" s="265"/>
      <c r="S88" s="265"/>
      <c r="T88" s="265" t="s">
        <v>73</v>
      </c>
      <c r="U88" s="266"/>
      <c r="V88" s="267"/>
      <c r="W88" s="267"/>
      <c r="X88" s="268"/>
      <c r="Z88" s="116" t="s">
        <v>7</v>
      </c>
      <c r="AA88" s="451" t="str">
        <f>AA58</f>
        <v>Famille à coller.N.Nom de votre recette.Recette mère ►.S.Saisissez le nom de la recette mère</v>
      </c>
      <c r="AB88" s="451">
        <f>AB58</f>
        <v>6</v>
      </c>
      <c r="AC88" s="525" t="str">
        <f>AC58</f>
        <v>couverts</v>
      </c>
      <c r="AD88" s="517" t="s">
        <v>98</v>
      </c>
      <c r="AE88" s="518"/>
      <c r="AF88" s="518"/>
      <c r="AG88" s="518"/>
      <c r="AH88" s="518"/>
      <c r="AI88" s="519"/>
      <c r="AJ88" s="520" t="s">
        <v>127</v>
      </c>
      <c r="AL88" s="73" t="str">
        <f t="shared" si="28"/>
        <v>►</v>
      </c>
      <c r="AM88" s="451" t="str">
        <f>AM70</f>
        <v>Famille à coller.N.Nom de votre recette.Recette mère ►.S.Saisissez le nom de la recette mère</v>
      </c>
      <c r="AN88" s="451">
        <f>AN70</f>
        <v>6</v>
      </c>
      <c r="AO88" s="525" t="str">
        <f>AO70</f>
        <v>couverts</v>
      </c>
      <c r="AP88" s="114"/>
      <c r="AQ88" s="114"/>
      <c r="AR88" s="114"/>
      <c r="AS88" s="114"/>
      <c r="AT88" s="114"/>
      <c r="AU88" s="114"/>
      <c r="AV88" s="115"/>
      <c r="AX88" s="748">
        <v>5</v>
      </c>
      <c r="AZ88" s="671"/>
      <c r="BA88" s="672"/>
      <c r="BB88" s="673"/>
      <c r="BC88" s="711"/>
      <c r="BD88" s="750" t="s">
        <v>519</v>
      </c>
      <c r="BE88" s="750"/>
      <c r="BF88" s="750"/>
      <c r="BG88" s="810"/>
      <c r="BH88" s="84" t="s">
        <v>57</v>
      </c>
      <c r="BI88" s="754"/>
      <c r="BK88" s="466">
        <v>1</v>
      </c>
    </row>
    <row r="89" spans="2:63" ht="16.5" thickBot="1" x14ac:dyDescent="0.3">
      <c r="B89" s="104" t="s">
        <v>7</v>
      </c>
      <c r="C89" s="451" t="str">
        <f>C78</f>
        <v>Famille à coller.N.Nom de votre recette.Recette mère ►.S.Saisissez le nom de la recette mère</v>
      </c>
      <c r="D89" s="451">
        <f>D78</f>
        <v>6</v>
      </c>
      <c r="E89" s="451" t="str">
        <f>E78</f>
        <v>couverts</v>
      </c>
      <c r="F89" s="3203"/>
      <c r="G89" s="3204"/>
      <c r="H89" s="3204"/>
      <c r="I89" s="3204"/>
      <c r="J89" s="3204"/>
      <c r="K89" s="3204"/>
      <c r="L89" s="3205"/>
      <c r="N89" s="123" t="s">
        <v>7</v>
      </c>
      <c r="O89" s="455" t="str">
        <f>O71</f>
        <v>Famille à coller.N.Nom de votre recette.Recette mère ►.S.Saisissez le nom de la recette mère</v>
      </c>
      <c r="P89" s="455">
        <f>P71</f>
        <v>6</v>
      </c>
      <c r="Q89" s="455" t="str">
        <f>Q71</f>
        <v>couverts</v>
      </c>
      <c r="R89" s="269" t="s">
        <v>62</v>
      </c>
      <c r="S89" s="270"/>
      <c r="T89" s="271"/>
      <c r="U89" s="272"/>
      <c r="V89" s="271"/>
      <c r="W89" s="271"/>
      <c r="X89" s="273"/>
      <c r="Z89" s="116" t="s">
        <v>7</v>
      </c>
      <c r="AA89" s="451" t="str">
        <f>AA58</f>
        <v>Famille à coller.N.Nom de votre recette.Recette mère ►.S.Saisissez le nom de la recette mère</v>
      </c>
      <c r="AB89" s="451">
        <f>AB58</f>
        <v>6</v>
      </c>
      <c r="AC89" s="525" t="str">
        <f>AC58</f>
        <v>couverts</v>
      </c>
      <c r="AD89" s="145"/>
      <c r="AE89" s="146"/>
      <c r="AF89" s="146"/>
      <c r="AG89" s="146"/>
      <c r="AH89" s="146"/>
      <c r="AI89" s="472"/>
      <c r="AJ89" s="147" t="s">
        <v>128</v>
      </c>
      <c r="AL89" s="73" t="str">
        <f t="shared" si="28"/>
        <v>►</v>
      </c>
      <c r="AM89" s="451" t="str">
        <f>AM70</f>
        <v>Famille à coller.N.Nom de votre recette.Recette mère ►.S.Saisissez le nom de la recette mère</v>
      </c>
      <c r="AN89" s="451">
        <f>AN70</f>
        <v>6</v>
      </c>
      <c r="AO89" s="525" t="str">
        <f>AO70</f>
        <v>couverts</v>
      </c>
      <c r="AP89" s="114"/>
      <c r="AQ89" s="114"/>
      <c r="AR89" s="114"/>
      <c r="AS89" s="114"/>
      <c r="AT89" s="114"/>
      <c r="AU89" s="114"/>
      <c r="AV89" s="115"/>
      <c r="AX89" s="760" t="s">
        <v>20</v>
      </c>
      <c r="AY89" s="46" t="s">
        <v>488</v>
      </c>
      <c r="AZ89" s="761"/>
      <c r="BA89" s="672"/>
      <c r="BB89" s="673"/>
      <c r="BC89" s="753"/>
      <c r="BE89" s="85"/>
      <c r="BF89" s="85"/>
      <c r="BG89" s="9"/>
      <c r="BH89" s="84" t="s">
        <v>56</v>
      </c>
      <c r="BI89" s="754"/>
      <c r="BK89" s="466">
        <v>1</v>
      </c>
    </row>
    <row r="90" spans="2:63" ht="16.5" thickBot="1" x14ac:dyDescent="0.3">
      <c r="B90" s="123" t="s">
        <v>7</v>
      </c>
      <c r="C90" s="455" t="str">
        <f>C78</f>
        <v>Famille à coller.N.Nom de votre recette.Recette mère ►.S.Saisissez le nom de la recette mère</v>
      </c>
      <c r="D90" s="455">
        <f>D78</f>
        <v>6</v>
      </c>
      <c r="E90" s="455" t="str">
        <f>E78</f>
        <v>couverts</v>
      </c>
      <c r="F90" s="269" t="s">
        <v>62</v>
      </c>
      <c r="G90" s="270"/>
      <c r="H90" s="271"/>
      <c r="I90" s="272"/>
      <c r="J90" s="271"/>
      <c r="K90" s="271"/>
      <c r="L90" s="273"/>
      <c r="N90" s="100" t="s">
        <v>7</v>
      </c>
      <c r="Z90" s="116" t="s">
        <v>7</v>
      </c>
      <c r="AA90" s="451" t="str">
        <f>AA58</f>
        <v>Famille à coller.N.Nom de votre recette.Recette mère ►.S.Saisissez le nom de la recette mère</v>
      </c>
      <c r="AB90" s="451">
        <f>AB58</f>
        <v>6</v>
      </c>
      <c r="AC90" s="525" t="str">
        <f>AC58</f>
        <v>couverts</v>
      </c>
      <c r="AD90" s="566"/>
      <c r="AE90" s="146"/>
      <c r="AF90" s="146"/>
      <c r="AG90" s="146"/>
      <c r="AH90" s="146"/>
      <c r="AI90" s="472"/>
      <c r="AJ90" s="147" t="s">
        <v>266</v>
      </c>
      <c r="AL90" s="73" t="str">
        <f t="shared" si="28"/>
        <v>►</v>
      </c>
      <c r="AM90" s="451" t="str">
        <f>AM70</f>
        <v>Famille à coller.N.Nom de votre recette.Recette mère ►.S.Saisissez le nom de la recette mère</v>
      </c>
      <c r="AN90" s="451">
        <f>AN70</f>
        <v>6</v>
      </c>
      <c r="AO90" s="525" t="str">
        <f>AO70</f>
        <v>couverts</v>
      </c>
      <c r="AP90" s="114"/>
      <c r="AQ90" s="114"/>
      <c r="AR90" s="114"/>
      <c r="AS90" s="114"/>
      <c r="AT90" s="114"/>
      <c r="AU90" s="114"/>
      <c r="AV90" s="115"/>
      <c r="AX90" s="709" t="s">
        <v>489</v>
      </c>
      <c r="AY90" s="746"/>
      <c r="AZ90" s="704"/>
      <c r="BA90" s="705"/>
      <c r="BB90" s="673"/>
      <c r="BC90" s="753" t="s">
        <v>487</v>
      </c>
      <c r="BE90" s="9"/>
      <c r="BF90" s="9"/>
      <c r="BG90" s="9"/>
      <c r="BH90" s="792" t="s">
        <v>304</v>
      </c>
      <c r="BI90" s="754"/>
      <c r="BK90" s="466">
        <v>1</v>
      </c>
    </row>
    <row r="91" spans="2:63" ht="16.5" thickBot="1" x14ac:dyDescent="0.3">
      <c r="B91" s="2168" t="s">
        <v>7</v>
      </c>
      <c r="C91" s="2470"/>
      <c r="D91" s="2470"/>
      <c r="E91" s="2470"/>
      <c r="F91" s="2471" t="s">
        <v>2205</v>
      </c>
      <c r="G91" s="2471"/>
      <c r="H91" s="2471"/>
      <c r="I91" s="2471"/>
      <c r="J91" s="2471"/>
      <c r="K91" s="2471"/>
      <c r="L91" s="2472" t="s">
        <v>77</v>
      </c>
      <c r="N91" s="23" t="s">
        <v>7</v>
      </c>
      <c r="O91" s="456" t="str">
        <f>O97</f>
        <v>Famille à coller.N.Nom de votre recette.Recette mère ►.S.Saisissez le nom de la recette mère</v>
      </c>
      <c r="P91" s="457">
        <f>P97</f>
        <v>6</v>
      </c>
      <c r="Q91" s="457" t="str">
        <f>Q97</f>
        <v>couverts</v>
      </c>
      <c r="R91" s="279" t="s">
        <v>4</v>
      </c>
      <c r="S91" s="24" t="s">
        <v>8</v>
      </c>
      <c r="T91" s="3217" t="s">
        <v>206</v>
      </c>
      <c r="U91" s="3217"/>
      <c r="V91" s="3157" t="s">
        <v>10</v>
      </c>
      <c r="W91" s="3157"/>
      <c r="X91" s="3158"/>
      <c r="Z91" s="116" t="s">
        <v>7</v>
      </c>
      <c r="AA91" s="451" t="str">
        <f>AA74</f>
        <v>Famille à coller.N.Nom de votre recette.Recette mère ►.S.Saisissez le nom de la recette mère</v>
      </c>
      <c r="AB91" s="451">
        <f>AB74</f>
        <v>6</v>
      </c>
      <c r="AC91" s="451" t="str">
        <f>AC74</f>
        <v>couverts</v>
      </c>
      <c r="AD91" s="265"/>
      <c r="AE91" s="265"/>
      <c r="AF91" s="265" t="s">
        <v>73</v>
      </c>
      <c r="AG91" s="266"/>
      <c r="AH91" s="267"/>
      <c r="AI91" s="267"/>
      <c r="AJ91" s="268"/>
      <c r="AL91" s="73" t="str">
        <f t="shared" si="28"/>
        <v>►</v>
      </c>
      <c r="AM91" s="451" t="str">
        <f>AM70</f>
        <v>Famille à coller.N.Nom de votre recette.Recette mère ►.S.Saisissez le nom de la recette mère</v>
      </c>
      <c r="AN91" s="451">
        <f>AN70</f>
        <v>6</v>
      </c>
      <c r="AO91" s="525" t="str">
        <f>AO70</f>
        <v>couverts</v>
      </c>
      <c r="AP91" s="114"/>
      <c r="AQ91" s="114"/>
      <c r="AR91" s="114"/>
      <c r="AS91" s="114"/>
      <c r="AT91" s="114"/>
      <c r="AU91" s="114"/>
      <c r="AV91" s="115"/>
      <c r="AX91" s="767" t="s">
        <v>491</v>
      </c>
      <c r="AY91" s="746"/>
      <c r="AZ91" s="704"/>
      <c r="BA91" s="705"/>
      <c r="BB91" s="673"/>
      <c r="BC91" s="711" t="s">
        <v>520</v>
      </c>
      <c r="BE91" s="9"/>
      <c r="BF91" s="9"/>
      <c r="BG91" s="9"/>
      <c r="BH91" s="597" t="s">
        <v>303</v>
      </c>
      <c r="BI91" s="754"/>
      <c r="BJ91" s="27"/>
      <c r="BK91" s="466">
        <v>1</v>
      </c>
    </row>
    <row r="92" spans="2:63" ht="23.25" thickBot="1" x14ac:dyDescent="0.3">
      <c r="B92" s="23" t="s">
        <v>7</v>
      </c>
      <c r="C92" s="456" t="str">
        <f>C98</f>
        <v>Famille à coller.N.Nom de votre recette.Recette mère ►.S.Saisissez le nom de la recette mère</v>
      </c>
      <c r="D92" s="457">
        <f>D98</f>
        <v>6</v>
      </c>
      <c r="E92" s="457" t="str">
        <f>E98</f>
        <v>couverts</v>
      </c>
      <c r="F92" s="279" t="s">
        <v>4</v>
      </c>
      <c r="G92" s="24" t="s">
        <v>8</v>
      </c>
      <c r="H92" s="3217" t="s">
        <v>206</v>
      </c>
      <c r="I92" s="3217"/>
      <c r="J92" s="3157" t="s">
        <v>10</v>
      </c>
      <c r="K92" s="3157"/>
      <c r="L92" s="3158"/>
      <c r="N92" s="25" t="s">
        <v>7</v>
      </c>
      <c r="O92" s="458" t="str">
        <f>O97</f>
        <v>Famille à coller.N.Nom de votre recette.Recette mère ►.S.Saisissez le nom de la recette mère</v>
      </c>
      <c r="P92" s="459"/>
      <c r="Q92" s="459"/>
      <c r="R92" s="281" t="s">
        <v>207</v>
      </c>
      <c r="S92" s="26" t="s">
        <v>12</v>
      </c>
      <c r="T92" s="3218"/>
      <c r="U92" s="3218"/>
      <c r="V92" s="3159"/>
      <c r="W92" s="3159"/>
      <c r="X92" s="3160"/>
      <c r="Z92" s="123" t="s">
        <v>7</v>
      </c>
      <c r="AA92" s="455" t="str">
        <f>AA74</f>
        <v>Famille à coller.N.Nom de votre recette.Recette mère ►.S.Saisissez le nom de la recette mère</v>
      </c>
      <c r="AB92" s="455">
        <f>AB74</f>
        <v>6</v>
      </c>
      <c r="AC92" s="455" t="str">
        <f>AC74</f>
        <v>couverts</v>
      </c>
      <c r="AD92" s="269" t="s">
        <v>62</v>
      </c>
      <c r="AE92" s="270"/>
      <c r="AF92" s="271"/>
      <c r="AG92" s="272"/>
      <c r="AH92" s="271"/>
      <c r="AI92" s="271"/>
      <c r="AJ92" s="273"/>
      <c r="AL92" s="73" t="str">
        <f t="shared" si="28"/>
        <v>►</v>
      </c>
      <c r="AM92" s="451" t="str">
        <f>AM70</f>
        <v>Famille à coller.N.Nom de votre recette.Recette mère ►.S.Saisissez le nom de la recette mère</v>
      </c>
      <c r="AN92" s="451">
        <f>AN70</f>
        <v>6</v>
      </c>
      <c r="AO92" s="525" t="str">
        <f>AO70</f>
        <v>couverts</v>
      </c>
      <c r="AP92" s="114"/>
      <c r="AQ92" s="114"/>
      <c r="AR92" s="114"/>
      <c r="AS92" s="114"/>
      <c r="AT92" s="114"/>
      <c r="AU92" s="114"/>
      <c r="AV92" s="115"/>
      <c r="AX92" s="767"/>
      <c r="AY92" s="746"/>
      <c r="AZ92" s="704"/>
      <c r="BA92" s="705"/>
      <c r="BB92" s="673"/>
      <c r="BC92" s="711" t="s">
        <v>521</v>
      </c>
      <c r="BE92" s="9"/>
      <c r="BF92" s="9"/>
      <c r="BG92" s="9"/>
      <c r="BH92" s="9"/>
      <c r="BI92" s="754"/>
      <c r="BJ92" s="27"/>
      <c r="BK92" s="466">
        <v>1</v>
      </c>
    </row>
    <row r="93" spans="2:63" ht="17.25" customHeight="1" thickBot="1" x14ac:dyDescent="0.3">
      <c r="B93" s="25" t="s">
        <v>7</v>
      </c>
      <c r="C93" s="458" t="str">
        <f>C98</f>
        <v>Famille à coller.N.Nom de votre recette.Recette mère ►.S.Saisissez le nom de la recette mère</v>
      </c>
      <c r="D93" s="459"/>
      <c r="E93" s="459"/>
      <c r="F93" s="281" t="s">
        <v>207</v>
      </c>
      <c r="G93" s="26" t="s">
        <v>12</v>
      </c>
      <c r="H93" s="3218"/>
      <c r="I93" s="3218"/>
      <c r="J93" s="3159"/>
      <c r="K93" s="3159"/>
      <c r="L93" s="3160"/>
      <c r="N93" s="25" t="s">
        <v>7</v>
      </c>
      <c r="O93" s="460" t="str">
        <f>O97</f>
        <v>Famille à coller.N.Nom de votre recette.Recette mère ►.S.Saisissez le nom de la recette mère</v>
      </c>
      <c r="P93" s="461"/>
      <c r="Q93" s="462"/>
      <c r="R93" s="28"/>
      <c r="S93" s="29" t="s">
        <v>208</v>
      </c>
      <c r="T93" s="283"/>
      <c r="U93" s="30" t="s">
        <v>13</v>
      </c>
      <c r="V93" s="284" t="s">
        <v>14</v>
      </c>
      <c r="W93" s="9"/>
      <c r="X93" s="285"/>
      <c r="Z93" s="2168" t="s">
        <v>7</v>
      </c>
      <c r="AA93" s="2470"/>
      <c r="AB93" s="2470"/>
      <c r="AC93" s="2470"/>
      <c r="AD93" s="2471" t="s">
        <v>2205</v>
      </c>
      <c r="AE93" s="2471"/>
      <c r="AF93" s="2471"/>
      <c r="AG93" s="2471"/>
      <c r="AH93" s="2471"/>
      <c r="AI93" s="2471"/>
      <c r="AJ93" s="2472" t="s">
        <v>77</v>
      </c>
      <c r="AL93" s="73" t="str">
        <f t="shared" si="28"/>
        <v>►</v>
      </c>
      <c r="AM93" s="451" t="str">
        <f>AM70</f>
        <v>Famille à coller.N.Nom de votre recette.Recette mère ►.S.Saisissez le nom de la recette mère</v>
      </c>
      <c r="AN93" s="451">
        <f>AN70</f>
        <v>6</v>
      </c>
      <c r="AO93" s="525" t="str">
        <f>AO70</f>
        <v>couverts</v>
      </c>
      <c r="AP93" s="114"/>
      <c r="AQ93" s="114"/>
      <c r="AR93" s="114"/>
      <c r="AS93" s="114"/>
      <c r="AT93" s="114"/>
      <c r="AU93" s="114"/>
      <c r="AV93" s="115"/>
      <c r="AX93" s="767"/>
      <c r="AY93" s="746"/>
      <c r="AZ93" s="704"/>
      <c r="BA93" s="705"/>
      <c r="BB93" s="673"/>
      <c r="BC93" s="711"/>
      <c r="BD93" s="9"/>
      <c r="BE93" s="9"/>
      <c r="BF93" s="9"/>
      <c r="BG93" s="9"/>
      <c r="BH93" s="9"/>
      <c r="BI93" s="754"/>
      <c r="BJ93" s="27"/>
      <c r="BK93" s="466">
        <v>1</v>
      </c>
    </row>
    <row r="94" spans="2:63" ht="17.25" customHeight="1" thickTop="1" x14ac:dyDescent="0.25">
      <c r="B94" s="25" t="s">
        <v>7</v>
      </c>
      <c r="C94" s="460" t="str">
        <f>C98</f>
        <v>Famille à coller.N.Nom de votre recette.Recette mère ►.S.Saisissez le nom de la recette mère</v>
      </c>
      <c r="D94" s="461"/>
      <c r="E94" s="462"/>
      <c r="F94" s="28"/>
      <c r="G94" s="29" t="s">
        <v>208</v>
      </c>
      <c r="H94" s="283"/>
      <c r="I94" s="30" t="s">
        <v>13</v>
      </c>
      <c r="J94" s="284" t="s">
        <v>14</v>
      </c>
      <c r="K94" s="9"/>
      <c r="L94" s="285"/>
      <c r="N94" s="25" t="s">
        <v>7</v>
      </c>
      <c r="O94" s="428" t="str">
        <f>O97</f>
        <v>Famille à coller.N.Nom de votre recette.Recette mère ►.S.Saisissez le nom de la recette mère</v>
      </c>
      <c r="P94" s="428"/>
      <c r="Q94" s="428"/>
      <c r="R94" s="36" t="s">
        <v>16</v>
      </c>
      <c r="S94" s="37"/>
      <c r="T94" s="37"/>
      <c r="U94" s="288" t="s">
        <v>17</v>
      </c>
      <c r="V94" s="3214" t="str">
        <f>R97</f>
        <v>Famille à coller.N.Nom de votre recette.Recette mère ►.S.Saisissez le nom de la recette mère</v>
      </c>
      <c r="W94" s="3214"/>
      <c r="X94" s="3215"/>
      <c r="Z94" s="2168" t="s">
        <v>7</v>
      </c>
      <c r="AA94" s="9"/>
      <c r="AB94" s="9"/>
      <c r="AC94" s="9"/>
      <c r="AD94" s="9"/>
      <c r="AE94" s="9"/>
      <c r="AF94" s="9"/>
      <c r="AG94" s="9"/>
      <c r="AH94" s="9"/>
      <c r="AI94" s="9"/>
      <c r="AJ94" s="9"/>
      <c r="AL94" s="73" t="str">
        <f t="shared" si="28"/>
        <v>►</v>
      </c>
      <c r="AM94" s="451" t="str">
        <f>AM70</f>
        <v>Famille à coller.N.Nom de votre recette.Recette mère ►.S.Saisissez le nom de la recette mère</v>
      </c>
      <c r="AN94" s="451">
        <f>AN70</f>
        <v>6</v>
      </c>
      <c r="AO94" s="525" t="str">
        <f>AO70</f>
        <v>couverts</v>
      </c>
      <c r="AP94" s="114"/>
      <c r="AQ94" s="114"/>
      <c r="AR94" s="114"/>
      <c r="AS94" s="114"/>
      <c r="AT94" s="114"/>
      <c r="AU94" s="114"/>
      <c r="AV94" s="115"/>
      <c r="AX94" s="709" t="s">
        <v>493</v>
      </c>
      <c r="AY94" s="746"/>
      <c r="AZ94" s="704"/>
      <c r="BA94" s="705"/>
      <c r="BB94" s="673"/>
      <c r="BC94" s="755" t="s">
        <v>38</v>
      </c>
      <c r="BD94" s="756" t="s">
        <v>39</v>
      </c>
      <c r="BE94" s="757"/>
      <c r="BF94" s="3021" t="s">
        <v>40</v>
      </c>
      <c r="BG94" s="3023" t="s">
        <v>41</v>
      </c>
      <c r="BH94" s="1029" t="s">
        <v>43</v>
      </c>
      <c r="BI94" s="1032"/>
      <c r="BJ94" s="27"/>
      <c r="BK94" s="466">
        <v>1</v>
      </c>
    </row>
    <row r="95" spans="2:63" ht="17.25" customHeight="1" x14ac:dyDescent="0.25">
      <c r="B95" s="25" t="s">
        <v>7</v>
      </c>
      <c r="C95" s="428" t="str">
        <f>C98</f>
        <v>Famille à coller.N.Nom de votre recette.Recette mère ►.S.Saisissez le nom de la recette mère</v>
      </c>
      <c r="D95" s="428"/>
      <c r="E95" s="428"/>
      <c r="F95" s="36" t="s">
        <v>16</v>
      </c>
      <c r="G95" s="37"/>
      <c r="H95" s="37"/>
      <c r="I95" s="288" t="s">
        <v>17</v>
      </c>
      <c r="J95" s="3214" t="str">
        <f>F98</f>
        <v>Famille à coller.N.Nom de votre recette.Recette mère ►.S.Saisissez le nom de la recette mère</v>
      </c>
      <c r="K95" s="3214"/>
      <c r="L95" s="3215"/>
      <c r="N95" s="25" t="s">
        <v>7</v>
      </c>
      <c r="O95" s="428" t="str">
        <f>O97</f>
        <v>Famille à coller.N.Nom de votre recette.Recette mère ►.S.Saisissez le nom de la recette mère</v>
      </c>
      <c r="P95" s="428"/>
      <c r="Q95" s="428"/>
      <c r="R95" s="43">
        <v>6</v>
      </c>
      <c r="S95" s="44" t="s">
        <v>66</v>
      </c>
      <c r="T95" s="36"/>
      <c r="U95" s="36"/>
      <c r="V95" s="3214"/>
      <c r="W95" s="3214"/>
      <c r="X95" s="3215"/>
      <c r="Z95" s="2168" t="s">
        <v>7</v>
      </c>
      <c r="AA95" s="9"/>
      <c r="AB95" s="9"/>
      <c r="AC95" s="9"/>
      <c r="AD95" s="21" t="s">
        <v>2265</v>
      </c>
      <c r="AE95" s="9"/>
      <c r="AF95" s="9"/>
      <c r="AG95" s="9"/>
      <c r="AH95" s="9"/>
      <c r="AI95" s="9"/>
      <c r="AJ95" s="9"/>
      <c r="AL95" s="73" t="str">
        <f t="shared" si="28"/>
        <v>►</v>
      </c>
      <c r="AM95" s="451" t="str">
        <f>AM70</f>
        <v>Famille à coller.N.Nom de votre recette.Recette mère ►.S.Saisissez le nom de la recette mère</v>
      </c>
      <c r="AN95" s="451">
        <f>AN70</f>
        <v>6</v>
      </c>
      <c r="AO95" s="525" t="str">
        <f>AO70</f>
        <v>couverts</v>
      </c>
      <c r="AP95" s="114"/>
      <c r="AQ95" s="114"/>
      <c r="AR95" s="114"/>
      <c r="AS95" s="114"/>
      <c r="AT95" s="114"/>
      <c r="AU95" s="114"/>
      <c r="AV95" s="115"/>
      <c r="AX95" s="770" t="s">
        <v>495</v>
      </c>
      <c r="AY95" s="771"/>
      <c r="AZ95" s="671"/>
      <c r="BA95" s="672"/>
      <c r="BB95" s="791"/>
      <c r="BC95" s="811" t="s">
        <v>48</v>
      </c>
      <c r="BD95" s="812" t="s">
        <v>49</v>
      </c>
      <c r="BE95" s="75" t="s">
        <v>50</v>
      </c>
      <c r="BF95" s="3022"/>
      <c r="BG95" s="3024"/>
      <c r="BH95" s="1030" t="s">
        <v>51</v>
      </c>
      <c r="BI95" s="1033"/>
      <c r="BJ95" s="27"/>
      <c r="BK95" s="466">
        <v>1</v>
      </c>
    </row>
    <row r="96" spans="2:63" ht="15" customHeight="1" thickBot="1" x14ac:dyDescent="0.3">
      <c r="B96" s="25" t="s">
        <v>7</v>
      </c>
      <c r="C96" s="428" t="str">
        <f>C98</f>
        <v>Famille à coller.N.Nom de votre recette.Recette mère ►.S.Saisissez le nom de la recette mère</v>
      </c>
      <c r="D96" s="428"/>
      <c r="E96" s="428"/>
      <c r="F96" s="43">
        <v>6</v>
      </c>
      <c r="G96" s="44" t="s">
        <v>66</v>
      </c>
      <c r="H96" s="36"/>
      <c r="I96" s="36"/>
      <c r="J96" s="3214"/>
      <c r="K96" s="3214"/>
      <c r="L96" s="3215"/>
      <c r="N96" s="25" t="s">
        <v>5</v>
      </c>
      <c r="O96" s="428" t="str">
        <f>O97</f>
        <v>Famille à coller.N.Nom de votre recette.Recette mère ►.S.Saisissez le nom de la recette mère</v>
      </c>
      <c r="P96" s="428"/>
      <c r="Q96" s="428"/>
      <c r="R96" s="289"/>
      <c r="S96" s="48"/>
      <c r="T96" s="48"/>
      <c r="U96" s="48"/>
      <c r="V96" s="48"/>
      <c r="W96" s="48"/>
      <c r="X96" s="429"/>
      <c r="Z96" s="2168" t="s">
        <v>7</v>
      </c>
      <c r="AA96" s="9"/>
      <c r="AB96" s="9"/>
      <c r="AC96" s="9"/>
      <c r="AD96" s="9"/>
      <c r="AE96" s="9"/>
      <c r="AF96" s="9"/>
      <c r="AG96" s="9"/>
      <c r="AH96" s="9"/>
      <c r="AI96" s="9"/>
      <c r="AJ96" s="9"/>
      <c r="AL96" s="73" t="str">
        <f t="shared" si="28"/>
        <v>►</v>
      </c>
      <c r="AM96" s="451" t="str">
        <f>AM70</f>
        <v>Famille à coller.N.Nom de votre recette.Recette mère ►.S.Saisissez le nom de la recette mère</v>
      </c>
      <c r="AN96" s="451">
        <f>AN70</f>
        <v>6</v>
      </c>
      <c r="AO96" s="525" t="str">
        <f>AO70</f>
        <v>couverts</v>
      </c>
      <c r="AP96" s="114"/>
      <c r="AQ96" s="114"/>
      <c r="AR96" s="114"/>
      <c r="AS96" s="114"/>
      <c r="AT96" s="114"/>
      <c r="AU96" s="114"/>
      <c r="AV96" s="115"/>
      <c r="AX96" s="774" t="s">
        <v>496</v>
      </c>
      <c r="AY96" s="771"/>
      <c r="AZ96" s="671"/>
      <c r="BA96" s="672"/>
      <c r="BB96" s="791"/>
      <c r="BC96" s="813">
        <v>27</v>
      </c>
      <c r="BD96" s="814" t="s">
        <v>490</v>
      </c>
      <c r="BE96" s="815" t="s">
        <v>50</v>
      </c>
      <c r="BF96" s="816">
        <v>20</v>
      </c>
      <c r="BG96" s="817" t="s">
        <v>21</v>
      </c>
      <c r="BH96" s="1031" t="s">
        <v>434</v>
      </c>
      <c r="BI96" s="1034"/>
      <c r="BK96" s="466">
        <v>1</v>
      </c>
    </row>
    <row r="97" spans="2:63" ht="19.5" thickBot="1" x14ac:dyDescent="0.3">
      <c r="B97" s="25" t="s">
        <v>5</v>
      </c>
      <c r="C97" s="428" t="str">
        <f>C98</f>
        <v>Famille à coller.N.Nom de votre recette.Recette mère ►.S.Saisissez le nom de la recette mère</v>
      </c>
      <c r="D97" s="428"/>
      <c r="E97" s="428"/>
      <c r="F97" s="289"/>
      <c r="G97" s="48"/>
      <c r="H97" s="48"/>
      <c r="I97" s="48"/>
      <c r="J97" s="48"/>
      <c r="K97" s="48"/>
      <c r="L97" s="429"/>
      <c r="N97" s="430" t="s">
        <v>5</v>
      </c>
      <c r="O97" s="431" t="str">
        <f>R97</f>
        <v>Famille à coller.N.Nom de votre recette.Recette mère ►.S.Saisissez le nom de la recette mère</v>
      </c>
      <c r="P97" s="431">
        <f>R95</f>
        <v>6</v>
      </c>
      <c r="Q97" s="431" t="str">
        <f>S95</f>
        <v>couverts</v>
      </c>
      <c r="R97" s="435" t="str">
        <f>UPPER(LEFT(T91,1))&amp;LOWER(MID(T91,2,999))&amp;"."&amp;UPPER(LEFT(V91,1))&amp;"."&amp;UPPER(LEFT(V91,1))&amp;LOWER(MID(V91,2,999))&amp;"."&amp;IF(ISTEXT(X97),W97&amp;"."&amp;UPPER(LEFT(X97,1))&amp;"."&amp;UPPER(LEFT(X97,1))&amp;LOWER(MID(X97,2,999)),S97)</f>
        <v>Famille à coller.N.Nom de votre recette.Recette mère ►.S.Saisissez le nom de la recette mère</v>
      </c>
      <c r="S97" s="432" t="s">
        <v>22</v>
      </c>
      <c r="T97" s="3216" t="s">
        <v>23</v>
      </c>
      <c r="U97" s="3216"/>
      <c r="V97" s="3216"/>
      <c r="W97" s="433" t="s">
        <v>24</v>
      </c>
      <c r="X97" s="434" t="s">
        <v>25</v>
      </c>
      <c r="Z97" s="23" t="s">
        <v>7</v>
      </c>
      <c r="AA97" s="456" t="str">
        <f>AA103</f>
        <v>Famille à coller.N.Nom de votre recette.Recette mère ►.S.Saisissez le nom de la recette mère</v>
      </c>
      <c r="AB97" s="457">
        <f>AB103</f>
        <v>6</v>
      </c>
      <c r="AC97" s="457" t="str">
        <f>AC103</f>
        <v>couverts</v>
      </c>
      <c r="AD97" s="279" t="s">
        <v>4</v>
      </c>
      <c r="AE97" s="24" t="s">
        <v>8</v>
      </c>
      <c r="AF97" s="3217" t="s">
        <v>206</v>
      </c>
      <c r="AG97" s="3217"/>
      <c r="AH97" s="3157" t="s">
        <v>10</v>
      </c>
      <c r="AI97" s="3157"/>
      <c r="AJ97" s="3158"/>
      <c r="AL97" s="73" t="str">
        <f t="shared" si="28"/>
        <v>►</v>
      </c>
      <c r="AM97" s="451" t="str">
        <f>AM70</f>
        <v>Famille à coller.N.Nom de votre recette.Recette mère ►.S.Saisissez le nom de la recette mère</v>
      </c>
      <c r="AN97" s="451">
        <f>AN70</f>
        <v>6</v>
      </c>
      <c r="AO97" s="525" t="str">
        <f>AO70</f>
        <v>couverts</v>
      </c>
      <c r="AP97" s="114"/>
      <c r="AQ97" s="114"/>
      <c r="AR97" s="114"/>
      <c r="AS97" s="114"/>
      <c r="AT97" s="114"/>
      <c r="AU97" s="114"/>
      <c r="AV97" s="115"/>
      <c r="AX97" s="778" t="s">
        <v>498</v>
      </c>
      <c r="AY97" s="771"/>
      <c r="AZ97" s="671"/>
      <c r="BA97" s="672"/>
      <c r="BC97" s="813"/>
      <c r="BD97" s="814" t="s">
        <v>522</v>
      </c>
      <c r="BE97" s="815"/>
      <c r="BF97" s="816">
        <v>1</v>
      </c>
      <c r="BG97" s="818" t="s">
        <v>505</v>
      </c>
      <c r="BH97" s="1031" t="s">
        <v>523</v>
      </c>
      <c r="BI97" s="1034"/>
      <c r="BK97" s="466">
        <v>1</v>
      </c>
    </row>
    <row r="98" spans="2:63" ht="15.75" customHeight="1" thickTop="1" thickBot="1" x14ac:dyDescent="0.3">
      <c r="B98" s="430" t="s">
        <v>5</v>
      </c>
      <c r="C98" s="431" t="str">
        <f>F98</f>
        <v>Famille à coller.N.Nom de votre recette.Recette mère ►.S.Saisissez le nom de la recette mère</v>
      </c>
      <c r="D98" s="431">
        <f>F96</f>
        <v>6</v>
      </c>
      <c r="E98" s="431" t="str">
        <f>G96</f>
        <v>couverts</v>
      </c>
      <c r="F98" s="435" t="str">
        <f>UPPER(LEFT(H92,1))&amp;LOWER(MID(H92,2,999))&amp;"."&amp;UPPER(LEFT(J92,1))&amp;"."&amp;UPPER(LEFT(J92,1))&amp;LOWER(MID(J92,2,999))&amp;"."&amp;IF(ISTEXT(L98),K98&amp;"."&amp;UPPER(LEFT(L98,1))&amp;"."&amp;UPPER(LEFT(L98,1))&amp;LOWER(MID(L98,2,999)),G98)</f>
        <v>Famille à coller.N.Nom de votre recette.Recette mère ►.S.Saisissez le nom de la recette mère</v>
      </c>
      <c r="G98" s="432" t="s">
        <v>22</v>
      </c>
      <c r="H98" s="3216" t="s">
        <v>23</v>
      </c>
      <c r="I98" s="3216"/>
      <c r="J98" s="3216"/>
      <c r="K98" s="433" t="s">
        <v>24</v>
      </c>
      <c r="L98" s="434" t="s">
        <v>25</v>
      </c>
      <c r="N98" s="439" t="s">
        <v>7</v>
      </c>
      <c r="O98" s="440" t="str">
        <f>O97</f>
        <v>Famille à coller.N.Nom de votre recette.Recette mère ►.S.Saisissez le nom de la recette mère</v>
      </c>
      <c r="P98" s="440"/>
      <c r="Q98" s="440"/>
      <c r="R98" s="56" t="s">
        <v>27</v>
      </c>
      <c r="S98" s="106">
        <v>5</v>
      </c>
      <c r="T98" s="394" t="s">
        <v>166</v>
      </c>
      <c r="U98" s="395"/>
      <c r="V98" s="395"/>
      <c r="W98" s="395"/>
      <c r="X98" s="396"/>
      <c r="Z98" s="25" t="s">
        <v>7</v>
      </c>
      <c r="AA98" s="458" t="str">
        <f>AA103</f>
        <v>Famille à coller.N.Nom de votre recette.Recette mère ►.S.Saisissez le nom de la recette mère</v>
      </c>
      <c r="AB98" s="459"/>
      <c r="AC98" s="459"/>
      <c r="AD98" s="281" t="s">
        <v>207</v>
      </c>
      <c r="AE98" s="26" t="s">
        <v>12</v>
      </c>
      <c r="AF98" s="3218"/>
      <c r="AG98" s="3218"/>
      <c r="AH98" s="3159"/>
      <c r="AI98" s="3159"/>
      <c r="AJ98" s="3160"/>
      <c r="AL98" s="73" t="str">
        <f t="shared" si="28"/>
        <v>►</v>
      </c>
      <c r="AM98" s="451" t="str">
        <f>AM70</f>
        <v>Famille à coller.N.Nom de votre recette.Recette mère ►.S.Saisissez le nom de la recette mère</v>
      </c>
      <c r="AN98" s="451">
        <f>AN70</f>
        <v>6</v>
      </c>
      <c r="AO98" s="525" t="str">
        <f>AO70</f>
        <v>couverts</v>
      </c>
      <c r="AP98" s="114"/>
      <c r="AQ98" s="114"/>
      <c r="AR98" s="114"/>
      <c r="AS98" s="114"/>
      <c r="AT98" s="114"/>
      <c r="AU98" s="114"/>
      <c r="AV98" s="115"/>
      <c r="AX98" s="782">
        <v>16</v>
      </c>
      <c r="AY98" s="783" t="s">
        <v>66</v>
      </c>
      <c r="AZ98" s="671"/>
      <c r="BA98" s="784"/>
      <c r="BC98" s="819"/>
      <c r="BD98" s="814" t="s">
        <v>524</v>
      </c>
      <c r="BE98" s="815"/>
      <c r="BF98" s="816">
        <v>1</v>
      </c>
      <c r="BG98" s="820" t="s">
        <v>525</v>
      </c>
      <c r="BH98" s="1031" t="s">
        <v>526</v>
      </c>
      <c r="BI98" s="1034"/>
      <c r="BK98" s="466">
        <v>1</v>
      </c>
    </row>
    <row r="99" spans="2:63" ht="15.75" customHeight="1" thickTop="1" x14ac:dyDescent="0.25">
      <c r="B99" s="2442" t="s">
        <v>7</v>
      </c>
      <c r="C99" s="440" t="str">
        <f>C98</f>
        <v>Famille à coller.N.Nom de votre recette.Recette mère ►.S.Saisissez le nom de la recette mère</v>
      </c>
      <c r="D99" s="440"/>
      <c r="E99" s="440"/>
      <c r="F99" s="441" t="s">
        <v>27</v>
      </c>
      <c r="G99" s="2444">
        <v>1</v>
      </c>
      <c r="H99" s="2479" t="s">
        <v>2206</v>
      </c>
      <c r="I99" s="2477"/>
      <c r="J99" s="2477"/>
      <c r="K99" s="2477"/>
      <c r="L99" s="2478"/>
      <c r="N99" s="104" t="s">
        <v>7</v>
      </c>
      <c r="O99" s="451" t="str">
        <f>O97</f>
        <v>Famille à coller.N.Nom de votre recette.Recette mère ►.S.Saisissez le nom de la recette mère</v>
      </c>
      <c r="P99" s="451"/>
      <c r="Q99" s="451"/>
      <c r="R99" s="404" t="s">
        <v>261</v>
      </c>
      <c r="S99" s="85"/>
      <c r="T99" s="405"/>
      <c r="U99" s="122"/>
      <c r="V99" s="122"/>
      <c r="W99" s="122"/>
      <c r="X99" s="112"/>
      <c r="Z99" s="25" t="s">
        <v>7</v>
      </c>
      <c r="AA99" s="460" t="str">
        <f>AA103</f>
        <v>Famille à coller.N.Nom de votre recette.Recette mère ►.S.Saisissez le nom de la recette mère</v>
      </c>
      <c r="AB99" s="461"/>
      <c r="AC99" s="462"/>
      <c r="AD99" s="28"/>
      <c r="AE99" s="29" t="s">
        <v>208</v>
      </c>
      <c r="AF99" s="283"/>
      <c r="AG99" s="30" t="s">
        <v>13</v>
      </c>
      <c r="AH99" s="284" t="s">
        <v>14</v>
      </c>
      <c r="AI99" s="9"/>
      <c r="AJ99" s="285"/>
      <c r="AL99" s="73" t="str">
        <f t="shared" si="28"/>
        <v>►</v>
      </c>
      <c r="AM99" s="451" t="str">
        <f>AM70</f>
        <v>Famille à coller.N.Nom de votre recette.Recette mère ►.S.Saisissez le nom de la recette mère</v>
      </c>
      <c r="AN99" s="451">
        <f>AN70</f>
        <v>6</v>
      </c>
      <c r="AO99" s="525" t="str">
        <f>AO70</f>
        <v>couverts</v>
      </c>
      <c r="AP99" s="114"/>
      <c r="AQ99" s="114"/>
      <c r="AR99" s="114"/>
      <c r="AS99" s="114"/>
      <c r="AT99" s="114"/>
      <c r="AU99" s="114"/>
      <c r="AV99" s="115"/>
      <c r="AX99" s="782">
        <v>25</v>
      </c>
      <c r="AY99" s="783" t="s">
        <v>488</v>
      </c>
      <c r="AZ99" s="671"/>
      <c r="BA99" s="784"/>
      <c r="BC99" s="819"/>
      <c r="BD99" s="814"/>
      <c r="BE99" s="815"/>
      <c r="BF99" s="816">
        <v>3</v>
      </c>
      <c r="BG99" s="821" t="s">
        <v>56</v>
      </c>
      <c r="BH99" s="1031" t="s">
        <v>502</v>
      </c>
      <c r="BI99" s="1034"/>
      <c r="BK99" s="466">
        <v>1</v>
      </c>
    </row>
    <row r="100" spans="2:63" ht="15.75" x14ac:dyDescent="0.25">
      <c r="B100" s="104" t="s">
        <v>7</v>
      </c>
      <c r="C100" s="451" t="str">
        <f>C98</f>
        <v>Famille à coller.N.Nom de votre recette.Recette mère ►.S.Saisissez le nom de la recette mère</v>
      </c>
      <c r="D100" s="451"/>
      <c r="E100" s="451"/>
      <c r="F100" s="181"/>
      <c r="G100" s="190" t="s">
        <v>150</v>
      </c>
      <c r="H100" s="113"/>
      <c r="I100" s="113"/>
      <c r="J100" s="113"/>
      <c r="K100" s="2480" t="s">
        <v>169</v>
      </c>
      <c r="L100" s="192"/>
      <c r="N100" s="104" t="s">
        <v>7</v>
      </c>
      <c r="O100" s="451" t="str">
        <f>O97</f>
        <v>Famille à coller.N.Nom de votre recette.Recette mère ►.S.Saisissez le nom de la recette mère</v>
      </c>
      <c r="P100" s="451"/>
      <c r="Q100" s="451"/>
      <c r="R100" s="3200" t="s">
        <v>167</v>
      </c>
      <c r="S100" s="3201"/>
      <c r="T100" s="3201"/>
      <c r="U100" s="3201"/>
      <c r="V100" s="3201"/>
      <c r="W100" s="3201"/>
      <c r="X100" s="3202"/>
      <c r="Z100" s="25" t="s">
        <v>7</v>
      </c>
      <c r="AA100" s="428" t="str">
        <f>AA103</f>
        <v>Famille à coller.N.Nom de votre recette.Recette mère ►.S.Saisissez le nom de la recette mère</v>
      </c>
      <c r="AB100" s="428"/>
      <c r="AC100" s="428"/>
      <c r="AD100" s="36" t="s">
        <v>16</v>
      </c>
      <c r="AE100" s="37"/>
      <c r="AF100" s="37"/>
      <c r="AG100" s="288" t="s">
        <v>17</v>
      </c>
      <c r="AH100" s="3214" t="str">
        <f>AD103</f>
        <v>Famille à coller.N.Nom de votre recette.Recette mère ►.S.Saisissez le nom de la recette mère</v>
      </c>
      <c r="AI100" s="3214"/>
      <c r="AJ100" s="3215"/>
      <c r="AL100" s="73" t="str">
        <f t="shared" si="28"/>
        <v>►</v>
      </c>
      <c r="AM100" s="451" t="str">
        <f>AM70</f>
        <v>Famille à coller.N.Nom de votre recette.Recette mère ►.S.Saisissez le nom de la recette mère</v>
      </c>
      <c r="AN100" s="451">
        <f>AN70</f>
        <v>6</v>
      </c>
      <c r="AO100" s="525" t="str">
        <f>AO70</f>
        <v>couverts</v>
      </c>
      <c r="AP100" s="114"/>
      <c r="AQ100" s="114"/>
      <c r="AR100" s="114"/>
      <c r="AS100" s="114"/>
      <c r="AT100" s="114"/>
      <c r="AU100" s="114"/>
      <c r="AV100" s="115"/>
      <c r="AX100" s="968" t="str">
        <f>AX94</f>
        <v>augmentez ou diminuez la valeur saisie</v>
      </c>
      <c r="AY100" s="133"/>
      <c r="AZ100" s="671"/>
      <c r="BA100" s="705"/>
      <c r="BC100" s="819">
        <v>0.25</v>
      </c>
      <c r="BD100" s="814" t="s">
        <v>527</v>
      </c>
      <c r="BE100" s="815"/>
      <c r="BF100" s="816"/>
      <c r="BG100" s="824"/>
      <c r="BH100" s="1031" t="s">
        <v>528</v>
      </c>
      <c r="BI100" s="1034"/>
      <c r="BK100" s="466">
        <v>1</v>
      </c>
    </row>
    <row r="101" spans="2:63" ht="16.5" thickBot="1" x14ac:dyDescent="0.3">
      <c r="B101" s="73" t="str">
        <f t="shared" ref="B101:B104" si="29">IF(OR(F101&lt;&gt;"",K101&lt;&gt; ""),"A", "►")</f>
        <v>A</v>
      </c>
      <c r="C101" s="451" t="str">
        <f>C98</f>
        <v>Famille à coller.N.Nom de votre recette.Recette mère ►.S.Saisissez le nom de la recette mère</v>
      </c>
      <c r="D101" s="451"/>
      <c r="E101" s="451"/>
      <c r="F101" s="181">
        <v>3</v>
      </c>
      <c r="G101" s="193" t="s">
        <v>154</v>
      </c>
      <c r="H101" s="114"/>
      <c r="I101" s="114"/>
      <c r="J101" s="114"/>
      <c r="K101" s="136" t="s">
        <v>86</v>
      </c>
      <c r="L101" s="194" t="s">
        <v>170</v>
      </c>
      <c r="N101" s="104" t="s">
        <v>7</v>
      </c>
      <c r="O101" s="451" t="str">
        <f>O97</f>
        <v>Famille à coller.N.Nom de votre recette.Recette mère ►.S.Saisissez le nom de la recette mère</v>
      </c>
      <c r="P101" s="451">
        <f>P97</f>
        <v>6</v>
      </c>
      <c r="Q101" s="451" t="str">
        <f>Q97</f>
        <v>couverts</v>
      </c>
      <c r="R101" s="3200"/>
      <c r="S101" s="3201"/>
      <c r="T101" s="3201"/>
      <c r="U101" s="3201"/>
      <c r="V101" s="3201"/>
      <c r="W101" s="3201"/>
      <c r="X101" s="3202"/>
      <c r="Z101" s="25" t="s">
        <v>7</v>
      </c>
      <c r="AA101" s="428" t="str">
        <f>AA103</f>
        <v>Famille à coller.N.Nom de votre recette.Recette mère ►.S.Saisissez le nom de la recette mère</v>
      </c>
      <c r="AB101" s="428"/>
      <c r="AC101" s="428"/>
      <c r="AD101" s="43">
        <v>6</v>
      </c>
      <c r="AE101" s="44" t="s">
        <v>66</v>
      </c>
      <c r="AF101" s="36"/>
      <c r="AG101" s="36"/>
      <c r="AH101" s="3214"/>
      <c r="AI101" s="3214"/>
      <c r="AJ101" s="3215"/>
      <c r="AL101" s="73" t="str">
        <f t="shared" si="28"/>
        <v>►</v>
      </c>
      <c r="AM101" s="451" t="str">
        <f>AM70</f>
        <v>Famille à coller.N.Nom de votre recette.Recette mère ►.S.Saisissez le nom de la recette mère</v>
      </c>
      <c r="AN101" s="451">
        <f>AN70</f>
        <v>6</v>
      </c>
      <c r="AO101" s="525" t="str">
        <f>AO70</f>
        <v>couverts</v>
      </c>
      <c r="AP101" s="114"/>
      <c r="AQ101" s="114"/>
      <c r="AR101" s="114"/>
      <c r="AS101" s="114"/>
      <c r="AT101" s="114"/>
      <c r="AU101" s="114"/>
      <c r="AV101" s="115"/>
      <c r="AX101" s="716"/>
      <c r="AY101" s="122"/>
      <c r="AZ101" s="122"/>
      <c r="BA101" s="717"/>
      <c r="BC101" s="819">
        <v>0.5</v>
      </c>
      <c r="BD101" s="814" t="s">
        <v>524</v>
      </c>
      <c r="BE101" s="815"/>
      <c r="BF101" s="816"/>
      <c r="BG101" s="824"/>
      <c r="BH101" s="1031" t="s">
        <v>526</v>
      </c>
      <c r="BI101" s="1034"/>
      <c r="BK101" s="466">
        <v>1</v>
      </c>
    </row>
    <row r="102" spans="2:63" ht="19.5" thickTop="1" x14ac:dyDescent="0.25">
      <c r="B102" s="73" t="str">
        <f t="shared" si="29"/>
        <v>►</v>
      </c>
      <c r="C102" s="451" t="str">
        <f>C98</f>
        <v>Famille à coller.N.Nom de votre recette.Recette mère ►.S.Saisissez le nom de la recette mère</v>
      </c>
      <c r="D102" s="451">
        <f>D98</f>
        <v>6</v>
      </c>
      <c r="E102" s="451" t="str">
        <f>E98</f>
        <v>couverts</v>
      </c>
      <c r="F102" s="181"/>
      <c r="G102" s="193" t="s">
        <v>156</v>
      </c>
      <c r="H102" s="114"/>
      <c r="I102" s="114"/>
      <c r="J102" s="2481"/>
      <c r="K102" s="195"/>
      <c r="L102" s="2482" t="s">
        <v>171</v>
      </c>
      <c r="N102" s="104" t="s">
        <v>7</v>
      </c>
      <c r="O102" s="451" t="str">
        <f>O97</f>
        <v>Famille à coller.N.Nom de votre recette.Recette mère ►.S.Saisissez le nom de la recette mère</v>
      </c>
      <c r="P102" s="451">
        <f>P97</f>
        <v>6</v>
      </c>
      <c r="Q102" s="451" t="str">
        <f>Q97</f>
        <v>couverts</v>
      </c>
      <c r="R102" s="3200"/>
      <c r="S102" s="3201"/>
      <c r="T102" s="3201"/>
      <c r="U102" s="3201"/>
      <c r="V102" s="3201"/>
      <c r="W102" s="3201"/>
      <c r="X102" s="3202"/>
      <c r="Z102" s="25" t="s">
        <v>5</v>
      </c>
      <c r="AA102" s="428" t="str">
        <f>AA103</f>
        <v>Famille à coller.N.Nom de votre recette.Recette mère ►.S.Saisissez le nom de la recette mère</v>
      </c>
      <c r="AB102" s="428"/>
      <c r="AC102" s="428"/>
      <c r="AD102" s="289"/>
      <c r="AE102" s="48"/>
      <c r="AF102" s="48"/>
      <c r="AG102" s="48"/>
      <c r="AH102" s="48"/>
      <c r="AI102" s="48"/>
      <c r="AJ102" s="429"/>
      <c r="AL102" s="73" t="str">
        <f t="shared" si="28"/>
        <v>►</v>
      </c>
      <c r="AM102" s="451" t="str">
        <f>AM70</f>
        <v>Famille à coller.N.Nom de votre recette.Recette mère ►.S.Saisissez le nom de la recette mère</v>
      </c>
      <c r="AN102" s="451">
        <f>AN70</f>
        <v>6</v>
      </c>
      <c r="AO102" s="525" t="str">
        <f>AO70</f>
        <v>couverts</v>
      </c>
      <c r="AP102" s="114"/>
      <c r="AQ102" s="114"/>
      <c r="AR102" s="114"/>
      <c r="AS102" s="114"/>
      <c r="AT102" s="114"/>
      <c r="AU102" s="114"/>
      <c r="AV102" s="115"/>
      <c r="AX102" s="3011" t="s">
        <v>510</v>
      </c>
      <c r="AY102" s="3012"/>
      <c r="AZ102" s="3015" t="s">
        <v>78</v>
      </c>
      <c r="BA102" s="3016"/>
      <c r="BC102" s="819">
        <v>0.75</v>
      </c>
      <c r="BD102" s="814" t="s">
        <v>529</v>
      </c>
      <c r="BE102" s="815"/>
      <c r="BF102" s="816"/>
      <c r="BG102" s="824"/>
      <c r="BH102" s="1031" t="s">
        <v>530</v>
      </c>
      <c r="BI102" s="1034"/>
      <c r="BJ102" s="27"/>
      <c r="BK102" s="466">
        <v>1</v>
      </c>
    </row>
    <row r="103" spans="2:63" ht="19.5" thickBot="1" x14ac:dyDescent="0.3">
      <c r="B103" s="73" t="str">
        <f t="shared" si="29"/>
        <v>A</v>
      </c>
      <c r="C103" s="451" t="str">
        <f>C98</f>
        <v>Famille à coller.N.Nom de votre recette.Recette mère ►.S.Saisissez le nom de la recette mère</v>
      </c>
      <c r="D103" s="451">
        <f>D98</f>
        <v>6</v>
      </c>
      <c r="E103" s="451" t="str">
        <f>E98</f>
        <v>couverts</v>
      </c>
      <c r="F103" s="181">
        <v>1</v>
      </c>
      <c r="G103" s="193" t="s">
        <v>157</v>
      </c>
      <c r="H103" s="114"/>
      <c r="I103" s="114"/>
      <c r="J103" s="3206" t="s">
        <v>172</v>
      </c>
      <c r="K103" s="195"/>
      <c r="L103" s="2483" t="s">
        <v>170</v>
      </c>
      <c r="N103" s="104" t="s">
        <v>7</v>
      </c>
      <c r="O103" s="451" t="str">
        <f>O97</f>
        <v>Famille à coller.N.Nom de votre recette.Recette mère ►.S.Saisissez le nom de la recette mère</v>
      </c>
      <c r="P103" s="451">
        <f>P97</f>
        <v>6</v>
      </c>
      <c r="Q103" s="451" t="str">
        <f>Q97</f>
        <v>couverts</v>
      </c>
      <c r="R103" s="397" t="s">
        <v>262</v>
      </c>
      <c r="S103" s="114"/>
      <c r="T103" s="114"/>
      <c r="U103" s="114"/>
      <c r="V103" s="114"/>
      <c r="W103" s="114"/>
      <c r="X103" s="115"/>
      <c r="Z103" s="430" t="s">
        <v>5</v>
      </c>
      <c r="AA103" s="431" t="str">
        <f>AD103</f>
        <v>Famille à coller.N.Nom de votre recette.Recette mère ►.S.Saisissez le nom de la recette mère</v>
      </c>
      <c r="AB103" s="431">
        <f>AD101</f>
        <v>6</v>
      </c>
      <c r="AC103" s="431" t="str">
        <f>AE101</f>
        <v>couverts</v>
      </c>
      <c r="AD103" s="435" t="str">
        <f>UPPER(LEFT(AF97,1))&amp;LOWER(MID(AF97,2,999))&amp;"."&amp;UPPER(LEFT(AH97,1))&amp;"."&amp;UPPER(LEFT(AH97,1))&amp;LOWER(MID(AH97,2,999))&amp;"."&amp;IF(ISTEXT(AJ103),AI103&amp;"."&amp;UPPER(LEFT(AJ103,1))&amp;"."&amp;UPPER(LEFT(AJ103,1))&amp;LOWER(MID(AJ103,2,999)),AE103)</f>
        <v>Famille à coller.N.Nom de votre recette.Recette mère ►.S.Saisissez le nom de la recette mère</v>
      </c>
      <c r="AE103" s="432" t="s">
        <v>22</v>
      </c>
      <c r="AF103" s="3216" t="s">
        <v>23</v>
      </c>
      <c r="AG103" s="3216"/>
      <c r="AH103" s="3216"/>
      <c r="AI103" s="433" t="s">
        <v>24</v>
      </c>
      <c r="AJ103" s="434" t="s">
        <v>25</v>
      </c>
      <c r="AL103" s="73" t="str">
        <f t="shared" si="28"/>
        <v>►</v>
      </c>
      <c r="AM103" s="451" t="str">
        <f>AM70</f>
        <v>Famille à coller.N.Nom de votre recette.Recette mère ►.S.Saisissez le nom de la recette mère</v>
      </c>
      <c r="AN103" s="451">
        <f>AN70</f>
        <v>6</v>
      </c>
      <c r="AO103" s="525" t="str">
        <f>AO70</f>
        <v>couverts</v>
      </c>
      <c r="AP103" s="114"/>
      <c r="AQ103" s="114"/>
      <c r="AR103" s="114"/>
      <c r="AS103" s="114"/>
      <c r="AT103" s="114"/>
      <c r="AU103" s="114"/>
      <c r="AV103" s="115"/>
      <c r="AX103" s="3013"/>
      <c r="AY103" s="3014"/>
      <c r="AZ103" s="3017"/>
      <c r="BA103" s="3018"/>
      <c r="BC103" s="763">
        <v>2</v>
      </c>
      <c r="BD103" s="825" t="s">
        <v>531</v>
      </c>
      <c r="BE103" s="815"/>
      <c r="BF103" s="816"/>
      <c r="BG103" s="824"/>
      <c r="BH103" s="1031"/>
      <c r="BI103" s="1034"/>
      <c r="BJ103" s="27"/>
      <c r="BK103" s="466">
        <v>1</v>
      </c>
    </row>
    <row r="104" spans="2:63" ht="20.25" thickTop="1" thickBot="1" x14ac:dyDescent="0.3">
      <c r="B104" s="73" t="str">
        <f t="shared" si="29"/>
        <v>►</v>
      </c>
      <c r="C104" s="451" t="str">
        <f>C98</f>
        <v>Famille à coller.N.Nom de votre recette.Recette mère ►.S.Saisissez le nom de la recette mère</v>
      </c>
      <c r="D104" s="451">
        <f>D98</f>
        <v>6</v>
      </c>
      <c r="E104" s="451" t="str">
        <f>E98</f>
        <v>couverts</v>
      </c>
      <c r="F104" s="181"/>
      <c r="G104" s="193" t="s">
        <v>161</v>
      </c>
      <c r="H104" s="114"/>
      <c r="I104" s="114"/>
      <c r="J104" s="3207"/>
      <c r="K104" s="195"/>
      <c r="L104" s="194" t="s">
        <v>173</v>
      </c>
      <c r="N104" s="104" t="s">
        <v>7</v>
      </c>
      <c r="O104" s="451" t="str">
        <f>O97</f>
        <v>Famille à coller.N.Nom de votre recette.Recette mère ►.S.Saisissez le nom de la recette mère</v>
      </c>
      <c r="P104" s="451">
        <f>P97</f>
        <v>6</v>
      </c>
      <c r="Q104" s="451" t="str">
        <f>Q97</f>
        <v>couverts</v>
      </c>
      <c r="R104" s="398" t="s">
        <v>263</v>
      </c>
      <c r="S104" s="350"/>
      <c r="T104" s="350"/>
      <c r="U104" s="350"/>
      <c r="V104" s="350"/>
      <c r="W104" s="350"/>
      <c r="X104" s="351"/>
      <c r="Z104" s="439" t="s">
        <v>7</v>
      </c>
      <c r="AA104" s="440" t="str">
        <f>AA103</f>
        <v>Famille à coller.N.Nom de votre recette.Recette mère ►.S.Saisissez le nom de la recette mère</v>
      </c>
      <c r="AB104" s="440"/>
      <c r="AC104" s="440"/>
      <c r="AD104" s="323" t="s">
        <v>27</v>
      </c>
      <c r="AE104" s="106">
        <v>8</v>
      </c>
      <c r="AF104" s="107" t="s">
        <v>265</v>
      </c>
      <c r="AG104" s="108"/>
      <c r="AH104" s="108"/>
      <c r="AI104" s="399" t="s">
        <v>85</v>
      </c>
      <c r="AJ104" s="109"/>
      <c r="AL104" s="73" t="str">
        <f t="shared" si="28"/>
        <v>►</v>
      </c>
      <c r="AM104" s="451" t="str">
        <f>AM70</f>
        <v>Famille à coller.N.Nom de votre recette.Recette mère ►.S.Saisissez le nom de la recette mère</v>
      </c>
      <c r="AN104" s="451">
        <f>AN70</f>
        <v>6</v>
      </c>
      <c r="AO104" s="525" t="str">
        <f>AO70</f>
        <v>couverts</v>
      </c>
      <c r="AP104" s="114"/>
      <c r="AQ104" s="114"/>
      <c r="AR104" s="114"/>
      <c r="AS104" s="114"/>
      <c r="AT104" s="114"/>
      <c r="AU104" s="114"/>
      <c r="AV104" s="115"/>
      <c r="AX104" s="964" t="s">
        <v>57</v>
      </c>
      <c r="AY104" s="84" t="s">
        <v>56</v>
      </c>
      <c r="AZ104" s="969" t="s">
        <v>511</v>
      </c>
      <c r="BA104" s="970" t="s">
        <v>512</v>
      </c>
      <c r="BC104" s="763">
        <v>1</v>
      </c>
      <c r="BD104" s="695" t="s">
        <v>306</v>
      </c>
      <c r="BE104" s="815"/>
      <c r="BF104" s="816"/>
      <c r="BG104" s="824"/>
      <c r="BH104" s="1031" t="s">
        <v>532</v>
      </c>
      <c r="BI104" s="1034"/>
      <c r="BJ104" s="27"/>
      <c r="BK104" s="466">
        <v>1</v>
      </c>
    </row>
    <row r="105" spans="2:63" ht="16.5" thickTop="1" x14ac:dyDescent="0.25">
      <c r="B105" s="116" t="s">
        <v>7</v>
      </c>
      <c r="C105" s="451" t="str">
        <f>C98</f>
        <v>Famille à coller.N.Nom de votre recette.Recette mère ►.S.Saisissez le nom de la recette mère</v>
      </c>
      <c r="D105" s="451">
        <f>D98</f>
        <v>6</v>
      </c>
      <c r="E105" s="451" t="str">
        <f>E98</f>
        <v>couverts</v>
      </c>
      <c r="F105" s="199" t="str">
        <f>SUM(F100:F104) &amp; " / " &amp; (COUNTA(F100:F104) * 3)</f>
        <v>4 / 6</v>
      </c>
      <c r="G105" s="114" t="s">
        <v>176</v>
      </c>
      <c r="H105" s="114"/>
      <c r="I105" s="114"/>
      <c r="J105" s="3208"/>
      <c r="K105" s="140" t="s">
        <v>90</v>
      </c>
      <c r="L105" s="2482" t="s">
        <v>171</v>
      </c>
      <c r="N105" s="104" t="s">
        <v>7</v>
      </c>
      <c r="O105" s="451" t="str">
        <f>O97</f>
        <v>Famille à coller.N.Nom de votre recette.Recette mère ►.S.Saisissez le nom de la recette mère</v>
      </c>
      <c r="P105" s="451">
        <f>P97</f>
        <v>6</v>
      </c>
      <c r="Q105" s="451" t="str">
        <f>Q97</f>
        <v>couverts</v>
      </c>
      <c r="R105" s="3203" t="s">
        <v>264</v>
      </c>
      <c r="S105" s="3204"/>
      <c r="T105" s="3204"/>
      <c r="U105" s="3204"/>
      <c r="V105" s="3204"/>
      <c r="W105" s="3204"/>
      <c r="X105" s="3205"/>
      <c r="Z105" s="73" t="str">
        <f t="shared" ref="Z105:Z125" si="30">IF(AD105&lt;&gt;"","A","►")</f>
        <v>A</v>
      </c>
      <c r="AA105" s="523" t="str">
        <f>AA103</f>
        <v>Famille à coller.N.Nom de votre recette.Recette mère ►.S.Saisissez le nom de la recette mère</v>
      </c>
      <c r="AB105" s="523"/>
      <c r="AC105" s="524"/>
      <c r="AD105" s="136" t="s">
        <v>86</v>
      </c>
      <c r="AE105" s="141" t="s">
        <v>219</v>
      </c>
      <c r="AF105" s="85"/>
      <c r="AG105" s="85"/>
      <c r="AH105" s="85"/>
      <c r="AI105" s="85"/>
      <c r="AJ105" s="112"/>
      <c r="AL105" s="73" t="str">
        <f t="shared" si="28"/>
        <v>►</v>
      </c>
      <c r="AM105" s="451" t="str">
        <f>AM70</f>
        <v>Famille à coller.N.Nom de votre recette.Recette mère ►.S.Saisissez le nom de la recette mère</v>
      </c>
      <c r="AN105" s="451">
        <f>AN70</f>
        <v>6</v>
      </c>
      <c r="AO105" s="525" t="str">
        <f>AO70</f>
        <v>couverts</v>
      </c>
      <c r="AP105" s="114"/>
      <c r="AQ105" s="114"/>
      <c r="AR105" s="114"/>
      <c r="AS105" s="114"/>
      <c r="AT105" s="114"/>
      <c r="AU105" s="114"/>
      <c r="AV105" s="115"/>
      <c r="AX105" s="801">
        <v>0.25</v>
      </c>
      <c r="AY105" s="802">
        <v>0.5</v>
      </c>
      <c r="AZ105" s="971" t="s">
        <v>643</v>
      </c>
      <c r="BA105" s="972"/>
      <c r="BC105" s="826"/>
      <c r="BD105" s="20" t="s">
        <v>521</v>
      </c>
      <c r="BE105" s="9"/>
      <c r="BF105" s="9"/>
      <c r="BG105" s="9"/>
      <c r="BH105" s="9"/>
      <c r="BI105" s="754"/>
      <c r="BK105" s="466">
        <v>1</v>
      </c>
    </row>
    <row r="106" spans="2:63" ht="18.75" customHeight="1" x14ac:dyDescent="0.25">
      <c r="B106" s="116" t="s">
        <v>7</v>
      </c>
      <c r="C106" s="451" t="str">
        <f>C98</f>
        <v>Famille à coller.N.Nom de votre recette.Recette mère ►.S.Saisissez le nom de la recette mère</v>
      </c>
      <c r="D106" s="451">
        <f>D98</f>
        <v>6</v>
      </c>
      <c r="E106" s="451" t="str">
        <f>E98</f>
        <v>couverts</v>
      </c>
      <c r="F106" s="200" t="str">
        <f>SUM(F100:F104) &amp;"/ "&amp;F107</f>
        <v>4/ 15</v>
      </c>
      <c r="G106" s="201" t="s">
        <v>165</v>
      </c>
      <c r="H106" s="114"/>
      <c r="I106" s="114"/>
      <c r="J106" s="3209" t="s">
        <v>174</v>
      </c>
      <c r="K106" s="138" t="s">
        <v>88</v>
      </c>
      <c r="L106" s="2483" t="s">
        <v>175</v>
      </c>
      <c r="N106" s="104" t="s">
        <v>7</v>
      </c>
      <c r="O106" s="451" t="str">
        <f>O97</f>
        <v>Famille à coller.N.Nom de votre recette.Recette mère ►.S.Saisissez le nom de la recette mère</v>
      </c>
      <c r="P106" s="451">
        <f>P97</f>
        <v>6</v>
      </c>
      <c r="Q106" s="451" t="str">
        <f>Q97</f>
        <v>couverts</v>
      </c>
      <c r="R106" s="3203"/>
      <c r="S106" s="3204"/>
      <c r="T106" s="3204"/>
      <c r="U106" s="3204"/>
      <c r="V106" s="3204"/>
      <c r="W106" s="3204"/>
      <c r="X106" s="3205"/>
      <c r="Z106" s="73" t="str">
        <f t="shared" si="30"/>
        <v>A</v>
      </c>
      <c r="AA106" s="451" t="str">
        <f>AA103</f>
        <v>Famille à coller.N.Nom de votre recette.Recette mère ►.S.Saisissez le nom de la recette mère</v>
      </c>
      <c r="AB106" s="451"/>
      <c r="AC106" s="525"/>
      <c r="AD106" s="136" t="s">
        <v>86</v>
      </c>
      <c r="AE106" s="141" t="s">
        <v>220</v>
      </c>
      <c r="AF106" s="139"/>
      <c r="AG106" s="139"/>
      <c r="AH106" s="113"/>
      <c r="AI106" s="114"/>
      <c r="AJ106" s="115"/>
      <c r="AL106" s="73" t="str">
        <f t="shared" si="28"/>
        <v>►</v>
      </c>
      <c r="AM106" s="451" t="str">
        <f>AM70</f>
        <v>Famille à coller.N.Nom de votre recette.Recette mère ►.S.Saisissez le nom de la recette mère</v>
      </c>
      <c r="AN106" s="451">
        <f>AN70</f>
        <v>6</v>
      </c>
      <c r="AO106" s="525" t="str">
        <f>AO70</f>
        <v>couverts</v>
      </c>
      <c r="AP106" s="114"/>
      <c r="AQ106" s="114"/>
      <c r="AR106" s="114"/>
      <c r="AS106" s="114"/>
      <c r="AT106" s="114"/>
      <c r="AU106" s="114"/>
      <c r="AV106" s="115"/>
      <c r="AX106" s="716"/>
      <c r="AY106" s="122"/>
      <c r="AZ106" s="122"/>
      <c r="BA106" s="717"/>
      <c r="BC106" s="827"/>
      <c r="BD106" s="828"/>
      <c r="BE106" s="9"/>
      <c r="BF106" s="9"/>
      <c r="BG106" s="9"/>
      <c r="BH106" s="9"/>
      <c r="BI106" s="754"/>
      <c r="BK106" s="466">
        <v>1</v>
      </c>
    </row>
    <row r="107" spans="2:63" ht="19.5" thickBot="1" x14ac:dyDescent="0.3">
      <c r="B107" s="116" t="s">
        <v>7</v>
      </c>
      <c r="C107" s="451" t="str">
        <f>C98</f>
        <v>Famille à coller.N.Nom de votre recette.Recette mère ►.S.Saisissez le nom de la recette mère</v>
      </c>
      <c r="D107" s="451">
        <f>D98</f>
        <v>6</v>
      </c>
      <c r="E107" s="451" t="str">
        <f>E98</f>
        <v>couverts</v>
      </c>
      <c r="F107" s="203">
        <v>15</v>
      </c>
      <c r="G107" s="204" t="s">
        <v>178</v>
      </c>
      <c r="H107" s="114"/>
      <c r="I107" s="114"/>
      <c r="J107" s="3210"/>
      <c r="K107" s="195"/>
      <c r="L107" s="2482" t="s">
        <v>171</v>
      </c>
      <c r="N107" s="104" t="s">
        <v>7</v>
      </c>
      <c r="O107" s="451" t="str">
        <f>O97</f>
        <v>Famille à coller.N.Nom de votre recette.Recette mère ►.S.Saisissez le nom de la recette mère</v>
      </c>
      <c r="P107" s="451">
        <f>P97</f>
        <v>6</v>
      </c>
      <c r="Q107" s="451" t="str">
        <f>Q97</f>
        <v>couverts</v>
      </c>
      <c r="R107" s="3203"/>
      <c r="S107" s="3204"/>
      <c r="T107" s="3204"/>
      <c r="U107" s="3204"/>
      <c r="V107" s="3204"/>
      <c r="W107" s="3204"/>
      <c r="X107" s="3205"/>
      <c r="Z107" s="73" t="str">
        <f t="shared" si="30"/>
        <v>A</v>
      </c>
      <c r="AA107" s="451" t="str">
        <f>AA103</f>
        <v>Famille à coller.N.Nom de votre recette.Recette mère ►.S.Saisissez le nom de la recette mère</v>
      </c>
      <c r="AB107" s="451">
        <f>AB103</f>
        <v>6</v>
      </c>
      <c r="AC107" s="525" t="str">
        <f>AC103</f>
        <v>couverts</v>
      </c>
      <c r="AD107" s="136" t="s">
        <v>86</v>
      </c>
      <c r="AE107" s="141" t="s">
        <v>221</v>
      </c>
      <c r="AF107" s="85"/>
      <c r="AG107" s="139"/>
      <c r="AH107" s="114"/>
      <c r="AI107" s="114"/>
      <c r="AJ107" s="115"/>
      <c r="AL107" s="73" t="str">
        <f t="shared" si="28"/>
        <v>►</v>
      </c>
      <c r="AM107" s="451" t="str">
        <f>AM70</f>
        <v>Famille à coller.N.Nom de votre recette.Recette mère ►.S.Saisissez le nom de la recette mère</v>
      </c>
      <c r="AN107" s="451">
        <f>AN70</f>
        <v>6</v>
      </c>
      <c r="AO107" s="525" t="str">
        <f>AO70</f>
        <v>couverts</v>
      </c>
      <c r="AP107" s="114"/>
      <c r="AQ107" s="114"/>
      <c r="AR107" s="114"/>
      <c r="AS107" s="114"/>
      <c r="AT107" s="114"/>
      <c r="AU107" s="114"/>
      <c r="AV107" s="115"/>
      <c r="AX107" s="805" t="s">
        <v>505</v>
      </c>
      <c r="AY107" s="597" t="s">
        <v>525</v>
      </c>
      <c r="AZ107" s="973" t="s">
        <v>514</v>
      </c>
      <c r="BA107" s="974" t="s">
        <v>515</v>
      </c>
      <c r="BC107" s="829"/>
      <c r="BD107" s="828" t="s">
        <v>533</v>
      </c>
      <c r="BE107" s="9"/>
      <c r="BF107" s="9"/>
      <c r="BG107" s="9"/>
      <c r="BH107" s="9"/>
      <c r="BI107" s="754"/>
      <c r="BK107" s="466">
        <v>1</v>
      </c>
    </row>
    <row r="108" spans="2:63" ht="19.5" thickTop="1" x14ac:dyDescent="0.25">
      <c r="B108" s="116" t="s">
        <v>7</v>
      </c>
      <c r="C108" s="451" t="str">
        <f>C98</f>
        <v>Famille à coller.N.Nom de votre recette.Recette mère ►.S.Saisissez le nom de la recette mère</v>
      </c>
      <c r="D108" s="451">
        <f>D98</f>
        <v>6</v>
      </c>
      <c r="E108" s="451" t="str">
        <f>E98</f>
        <v>couverts</v>
      </c>
      <c r="F108" s="205" t="s">
        <v>180</v>
      </c>
      <c r="G108" s="114"/>
      <c r="H108" s="114"/>
      <c r="I108" s="114"/>
      <c r="J108" s="3211" t="s">
        <v>177</v>
      </c>
      <c r="K108" s="2484"/>
      <c r="L108" s="194" t="s">
        <v>179</v>
      </c>
      <c r="N108" s="104" t="s">
        <v>7</v>
      </c>
      <c r="O108" s="451" t="str">
        <f>O97</f>
        <v>Famille à coller.N.Nom de votre recette.Recette mère ►.S.Saisissez le nom de la recette mère</v>
      </c>
      <c r="P108" s="451">
        <f>P97</f>
        <v>6</v>
      </c>
      <c r="Q108" s="451" t="str">
        <f>Q97</f>
        <v>couverts</v>
      </c>
      <c r="R108" s="3203"/>
      <c r="S108" s="3204"/>
      <c r="T108" s="3204"/>
      <c r="U108" s="3204"/>
      <c r="V108" s="3204"/>
      <c r="W108" s="3204"/>
      <c r="X108" s="3205"/>
      <c r="Z108" s="73" t="str">
        <f t="shared" si="30"/>
        <v>A</v>
      </c>
      <c r="AA108" s="451" t="str">
        <f>AA103</f>
        <v>Famille à coller.N.Nom de votre recette.Recette mère ►.S.Saisissez le nom de la recette mère</v>
      </c>
      <c r="AB108" s="451">
        <f>AB103</f>
        <v>6</v>
      </c>
      <c r="AC108" s="525" t="str">
        <f>AC103</f>
        <v>couverts</v>
      </c>
      <c r="AD108" s="136" t="s">
        <v>86</v>
      </c>
      <c r="AE108" s="141" t="s">
        <v>222</v>
      </c>
      <c r="AF108" s="85"/>
      <c r="AG108" s="139"/>
      <c r="AH108" s="114"/>
      <c r="AI108" s="114"/>
      <c r="AJ108" s="115"/>
      <c r="AL108" s="73" t="str">
        <f t="shared" si="28"/>
        <v>►</v>
      </c>
      <c r="AM108" s="451" t="str">
        <f>AM70</f>
        <v>Famille à coller.N.Nom de votre recette.Recette mère ►.S.Saisissez le nom de la recette mère</v>
      </c>
      <c r="AN108" s="451">
        <f>AN70</f>
        <v>6</v>
      </c>
      <c r="AO108" s="525" t="str">
        <f>AO70</f>
        <v>couverts</v>
      </c>
      <c r="AP108" s="114"/>
      <c r="AQ108" s="114"/>
      <c r="AR108" s="114"/>
      <c r="AS108" s="114"/>
      <c r="AT108" s="114"/>
      <c r="AU108" s="114"/>
      <c r="AV108" s="115"/>
      <c r="AX108" s="801">
        <v>0.25</v>
      </c>
      <c r="AY108" s="802">
        <v>0.5</v>
      </c>
      <c r="AZ108" s="971" t="s">
        <v>644</v>
      </c>
      <c r="BA108" s="972"/>
      <c r="BC108" s="829" t="s">
        <v>451</v>
      </c>
      <c r="BD108" s="828"/>
      <c r="BE108" s="9"/>
      <c r="BF108" s="9"/>
      <c r="BG108" s="9"/>
      <c r="BH108" s="9"/>
      <c r="BI108" s="754"/>
      <c r="BK108" s="466">
        <v>1</v>
      </c>
    </row>
    <row r="109" spans="2:63" ht="15.75" customHeight="1" x14ac:dyDescent="0.25">
      <c r="B109" s="116" t="s">
        <v>7</v>
      </c>
      <c r="C109" s="451" t="str">
        <f>C98</f>
        <v>Famille à coller.N.Nom de votre recette.Recette mère ►.S.Saisissez le nom de la recette mère</v>
      </c>
      <c r="D109" s="451">
        <f>D98</f>
        <v>6</v>
      </c>
      <c r="E109" s="451" t="str">
        <f>E98</f>
        <v>couverts</v>
      </c>
      <c r="F109" s="2485"/>
      <c r="G109" s="414"/>
      <c r="H109" s="414"/>
      <c r="I109" s="414"/>
      <c r="J109" s="3211"/>
      <c r="K109" s="195"/>
      <c r="L109" s="412" t="s">
        <v>181</v>
      </c>
      <c r="N109" s="104" t="s">
        <v>7</v>
      </c>
      <c r="O109" s="451" t="str">
        <f>O97</f>
        <v>Famille à coller.N.Nom de votre recette.Recette mère ►.S.Saisissez le nom de la recette mère</v>
      </c>
      <c r="P109" s="451">
        <f>P97</f>
        <v>6</v>
      </c>
      <c r="Q109" s="451" t="str">
        <f>Q97</f>
        <v>couverts</v>
      </c>
      <c r="R109" s="517" t="s">
        <v>98</v>
      </c>
      <c r="S109" s="518"/>
      <c r="T109" s="518"/>
      <c r="U109" s="518"/>
      <c r="V109" s="518"/>
      <c r="W109" s="519"/>
      <c r="X109" s="520"/>
      <c r="Z109" s="73" t="str">
        <f t="shared" si="30"/>
        <v>A</v>
      </c>
      <c r="AA109" s="451" t="str">
        <f>AA103</f>
        <v>Famille à coller.N.Nom de votre recette.Recette mère ►.S.Saisissez le nom de la recette mère</v>
      </c>
      <c r="AB109" s="451">
        <f>AB103</f>
        <v>6</v>
      </c>
      <c r="AC109" s="525" t="str">
        <f>AC103</f>
        <v>couverts</v>
      </c>
      <c r="AD109" s="136" t="s">
        <v>86</v>
      </c>
      <c r="AE109" s="141" t="s">
        <v>223</v>
      </c>
      <c r="AF109" s="85"/>
      <c r="AG109" s="139"/>
      <c r="AH109" s="114"/>
      <c r="AI109" s="114"/>
      <c r="AJ109" s="115"/>
      <c r="AL109" s="73" t="str">
        <f t="shared" si="28"/>
        <v>►</v>
      </c>
      <c r="AM109" s="451" t="str">
        <f>AM70</f>
        <v>Famille à coller.N.Nom de votre recette.Recette mère ►.S.Saisissez le nom de la recette mère</v>
      </c>
      <c r="AN109" s="451">
        <f>AN70</f>
        <v>6</v>
      </c>
      <c r="AO109" s="525" t="str">
        <f>AO70</f>
        <v>couverts</v>
      </c>
      <c r="AP109" s="114"/>
      <c r="AQ109" s="114"/>
      <c r="AR109" s="114"/>
      <c r="AS109" s="114"/>
      <c r="AT109" s="114"/>
      <c r="AU109" s="114"/>
      <c r="AV109" s="115"/>
      <c r="AX109" s="716" t="s">
        <v>517</v>
      </c>
      <c r="AY109" s="122" t="s">
        <v>518</v>
      </c>
      <c r="AZ109" s="122"/>
      <c r="BA109" s="717"/>
      <c r="BC109" s="827"/>
      <c r="BD109" s="735"/>
      <c r="BE109" s="9"/>
      <c r="BF109" s="9"/>
      <c r="BG109" s="9"/>
      <c r="BH109" s="9"/>
      <c r="BI109" s="754"/>
      <c r="BK109" s="466">
        <v>1</v>
      </c>
    </row>
    <row r="110" spans="2:63" ht="16.5" thickBot="1" x14ac:dyDescent="0.3">
      <c r="B110" s="123" t="s">
        <v>7</v>
      </c>
      <c r="C110" s="455" t="str">
        <f>C98</f>
        <v>Famille à coller.N.Nom de votre recette.Recette mère ►.S.Saisissez le nom de la recette mère</v>
      </c>
      <c r="D110" s="455">
        <f>D98</f>
        <v>6</v>
      </c>
      <c r="E110" s="455" t="str">
        <f>E98</f>
        <v>couverts</v>
      </c>
      <c r="F110" s="269" t="s">
        <v>62</v>
      </c>
      <c r="G110" s="270"/>
      <c r="H110" s="271"/>
      <c r="I110" s="272"/>
      <c r="J110" s="271"/>
      <c r="K110" s="271"/>
      <c r="L110" s="273"/>
      <c r="N110" s="73" t="str">
        <f t="shared" ref="N110:N113" si="31">IF(OR(R110&lt;&gt;"",S110&lt;&gt; "",T110&lt;&gt;"",U110&lt;&gt;""),"A", "►")</f>
        <v>►</v>
      </c>
      <c r="O110" s="451" t="str">
        <f>O97</f>
        <v>Famille à coller.N.Nom de votre recette.Recette mère ►.S.Saisissez le nom de la recette mère</v>
      </c>
      <c r="P110" s="451">
        <f>P97</f>
        <v>6</v>
      </c>
      <c r="Q110" s="451" t="str">
        <f>Q97</f>
        <v>couverts</v>
      </c>
      <c r="R110" s="410"/>
      <c r="S110" s="375"/>
      <c r="T110" s="375"/>
      <c r="U110" s="375"/>
      <c r="V110" s="375"/>
      <c r="W110" s="375"/>
      <c r="X110" s="387"/>
      <c r="Z110" s="73" t="str">
        <f t="shared" si="30"/>
        <v>A</v>
      </c>
      <c r="AA110" s="451" t="str">
        <f>AA103</f>
        <v>Famille à coller.N.Nom de votre recette.Recette mère ►.S.Saisissez le nom de la recette mère</v>
      </c>
      <c r="AB110" s="451">
        <f>AB103</f>
        <v>6</v>
      </c>
      <c r="AC110" s="525" t="str">
        <f>AC103</f>
        <v>couverts</v>
      </c>
      <c r="AD110" s="136" t="s">
        <v>86</v>
      </c>
      <c r="AE110" s="141" t="s">
        <v>95</v>
      </c>
      <c r="AF110" s="85"/>
      <c r="AG110" s="139"/>
      <c r="AH110" s="114"/>
      <c r="AI110" s="114"/>
      <c r="AJ110" s="115"/>
      <c r="AL110" s="73" t="str">
        <f t="shared" si="28"/>
        <v>►</v>
      </c>
      <c r="AM110" s="451" t="str">
        <f>AM70</f>
        <v>Famille à coller.N.Nom de votre recette.Recette mère ►.S.Saisissez le nom de la recette mère</v>
      </c>
      <c r="AN110" s="451">
        <f>AN70</f>
        <v>6</v>
      </c>
      <c r="AO110" s="525" t="str">
        <f>AO70</f>
        <v>couverts</v>
      </c>
      <c r="AP110" s="114"/>
      <c r="AQ110" s="114"/>
      <c r="AR110" s="114"/>
      <c r="AS110" s="114"/>
      <c r="AT110" s="114"/>
      <c r="AU110" s="114"/>
      <c r="AV110" s="115"/>
      <c r="AX110" s="975"/>
      <c r="AY110" s="976"/>
      <c r="AZ110" s="976"/>
      <c r="BA110" s="977"/>
      <c r="BC110" s="827"/>
      <c r="BD110" s="735" t="s">
        <v>534</v>
      </c>
      <c r="BE110" s="9"/>
      <c r="BF110" s="9"/>
      <c r="BG110" s="9"/>
      <c r="BH110" s="9"/>
      <c r="BI110" s="754"/>
      <c r="BK110" s="466">
        <v>1</v>
      </c>
    </row>
    <row r="111" spans="2:63" ht="16.5" thickBot="1" x14ac:dyDescent="0.3">
      <c r="B111" s="2168" t="s">
        <v>7</v>
      </c>
      <c r="C111" s="2470"/>
      <c r="D111" s="2470"/>
      <c r="E111" s="2470"/>
      <c r="F111" s="2471" t="s">
        <v>2205</v>
      </c>
      <c r="G111" s="2471"/>
      <c r="H111" s="2471"/>
      <c r="I111" s="2471"/>
      <c r="J111" s="2471"/>
      <c r="K111" s="2471"/>
      <c r="L111" s="2472" t="s">
        <v>77</v>
      </c>
      <c r="N111" s="73" t="str">
        <f t="shared" si="31"/>
        <v>►</v>
      </c>
      <c r="O111" s="451" t="str">
        <f>O97</f>
        <v>Famille à coller.N.Nom de votre recette.Recette mère ►.S.Saisissez le nom de la recette mère</v>
      </c>
      <c r="P111" s="451">
        <f>P97</f>
        <v>6</v>
      </c>
      <c r="Q111" s="451" t="str">
        <f>Q97</f>
        <v>couverts</v>
      </c>
      <c r="R111" s="569"/>
      <c r="S111" s="146"/>
      <c r="T111" s="146"/>
      <c r="U111" s="146"/>
      <c r="V111" s="146"/>
      <c r="W111" s="472"/>
      <c r="X111" s="147" t="s">
        <v>127</v>
      </c>
      <c r="Z111" s="73" t="str">
        <f t="shared" si="30"/>
        <v>A</v>
      </c>
      <c r="AA111" s="451" t="str">
        <f>AA103</f>
        <v>Famille à coller.N.Nom de votre recette.Recette mère ►.S.Saisissez le nom de la recette mère</v>
      </c>
      <c r="AB111" s="451">
        <f>AB103</f>
        <v>6</v>
      </c>
      <c r="AC111" s="525" t="str">
        <f>AC103</f>
        <v>couverts</v>
      </c>
      <c r="AD111" s="136" t="s">
        <v>86</v>
      </c>
      <c r="AE111" s="137" t="s">
        <v>96</v>
      </c>
      <c r="AF111" s="85"/>
      <c r="AG111" s="85"/>
      <c r="AH111" s="114"/>
      <c r="AI111" s="114"/>
      <c r="AJ111" s="115"/>
      <c r="AL111" s="73" t="str">
        <f t="shared" si="28"/>
        <v>►</v>
      </c>
      <c r="AM111" s="451" t="str">
        <f>AM70</f>
        <v>Famille à coller.N.Nom de votre recette.Recette mère ►.S.Saisissez le nom de la recette mère</v>
      </c>
      <c r="AN111" s="451">
        <f>AN70</f>
        <v>6</v>
      </c>
      <c r="AO111" s="525" t="str">
        <f>AO70</f>
        <v>couverts</v>
      </c>
      <c r="AP111" s="114"/>
      <c r="AQ111" s="114"/>
      <c r="AR111" s="114"/>
      <c r="AS111" s="114"/>
      <c r="AT111" s="114"/>
      <c r="AU111" s="114"/>
      <c r="AV111" s="115"/>
      <c r="AX111" s="790"/>
      <c r="AY111" s="746"/>
      <c r="AZ111" s="704"/>
      <c r="BA111" s="705"/>
      <c r="BC111" s="830" t="s">
        <v>535</v>
      </c>
      <c r="BD111" s="9"/>
      <c r="BE111" s="9"/>
      <c r="BF111" s="9"/>
      <c r="BG111" s="9"/>
      <c r="BH111" s="9"/>
      <c r="BI111" s="754"/>
      <c r="BK111" s="466">
        <v>1</v>
      </c>
    </row>
    <row r="112" spans="2:63" ht="20.25" customHeight="1" thickBot="1" x14ac:dyDescent="0.3">
      <c r="B112" s="23" t="s">
        <v>7</v>
      </c>
      <c r="C112" s="456" t="str">
        <f>C118</f>
        <v>Famille à coller.N.Nom de votre recette.Recette mère ►.S.Saisissez le nom de la recette mère</v>
      </c>
      <c r="D112" s="457">
        <f>D118</f>
        <v>6</v>
      </c>
      <c r="E112" s="457" t="str">
        <f>E118</f>
        <v>couverts</v>
      </c>
      <c r="F112" s="279" t="s">
        <v>4</v>
      </c>
      <c r="G112" s="24" t="s">
        <v>8</v>
      </c>
      <c r="H112" s="3217" t="s">
        <v>206</v>
      </c>
      <c r="I112" s="3217"/>
      <c r="J112" s="3157" t="s">
        <v>10</v>
      </c>
      <c r="K112" s="3157"/>
      <c r="L112" s="3158"/>
      <c r="N112" s="73" t="str">
        <f t="shared" si="31"/>
        <v>►</v>
      </c>
      <c r="O112" s="451" t="str">
        <f>O97</f>
        <v>Famille à coller.N.Nom de votre recette.Recette mère ►.S.Saisissez le nom de la recette mère</v>
      </c>
      <c r="P112" s="451">
        <f>P97</f>
        <v>6</v>
      </c>
      <c r="Q112" s="451" t="str">
        <f>Q97</f>
        <v>couverts</v>
      </c>
      <c r="R112" s="145"/>
      <c r="S112" s="146"/>
      <c r="T112" s="146"/>
      <c r="U112" s="146"/>
      <c r="V112" s="146"/>
      <c r="W112" s="472"/>
      <c r="X112" s="147" t="s">
        <v>128</v>
      </c>
      <c r="Z112" s="73" t="str">
        <f t="shared" si="30"/>
        <v>A</v>
      </c>
      <c r="AA112" s="451" t="str">
        <f>AA103</f>
        <v>Famille à coller.N.Nom de votre recette.Recette mère ►.S.Saisissez le nom de la recette mère</v>
      </c>
      <c r="AB112" s="451">
        <f>AB103</f>
        <v>6</v>
      </c>
      <c r="AC112" s="525" t="str">
        <f>AC103</f>
        <v>couverts</v>
      </c>
      <c r="AD112" s="136" t="s">
        <v>86</v>
      </c>
      <c r="AE112" s="137" t="s">
        <v>97</v>
      </c>
      <c r="AF112" s="85"/>
      <c r="AG112" s="85"/>
      <c r="AH112" s="114"/>
      <c r="AI112" s="114"/>
      <c r="AJ112" s="115"/>
      <c r="AL112" s="116" t="s">
        <v>7</v>
      </c>
      <c r="AM112" s="451" t="str">
        <f>AM70</f>
        <v>Famille à coller.N.Nom de votre recette.Recette mère ►.S.Saisissez le nom de la recette mère</v>
      </c>
      <c r="AN112" s="451">
        <f>AN70</f>
        <v>6</v>
      </c>
      <c r="AO112" s="525" t="str">
        <f>AO70</f>
        <v>couverts</v>
      </c>
      <c r="AP112" s="530" t="s">
        <v>98</v>
      </c>
      <c r="AQ112" s="518"/>
      <c r="AR112" s="518"/>
      <c r="AS112" s="518"/>
      <c r="AT112" s="518"/>
      <c r="AU112" s="519"/>
      <c r="AV112" s="520" t="s">
        <v>127</v>
      </c>
      <c r="AX112" s="790" t="s">
        <v>504</v>
      </c>
      <c r="AY112" s="746"/>
      <c r="AZ112" s="704"/>
      <c r="BA112" s="705"/>
      <c r="BC112" s="827"/>
      <c r="BD112" s="9"/>
      <c r="BE112" s="9"/>
      <c r="BF112" s="9"/>
      <c r="BG112" s="9"/>
      <c r="BH112" s="9"/>
      <c r="BI112" s="754"/>
      <c r="BK112" s="466">
        <v>1</v>
      </c>
    </row>
    <row r="113" spans="2:63" ht="20.25" customHeight="1" thickTop="1" x14ac:dyDescent="0.25">
      <c r="B113" s="25" t="s">
        <v>7</v>
      </c>
      <c r="C113" s="458" t="str">
        <f>C118</f>
        <v>Famille à coller.N.Nom de votre recette.Recette mère ►.S.Saisissez le nom de la recette mère</v>
      </c>
      <c r="D113" s="459"/>
      <c r="E113" s="459"/>
      <c r="F113" s="281" t="s">
        <v>207</v>
      </c>
      <c r="G113" s="26" t="s">
        <v>12</v>
      </c>
      <c r="H113" s="3218"/>
      <c r="I113" s="3218"/>
      <c r="J113" s="3159"/>
      <c r="K113" s="3159"/>
      <c r="L113" s="3160"/>
      <c r="N113" s="73" t="str">
        <f t="shared" si="31"/>
        <v>►</v>
      </c>
      <c r="O113" s="451" t="str">
        <f>O104</f>
        <v>Famille à coller.N.Nom de votre recette.Recette mère ►.S.Saisissez le nom de la recette mère</v>
      </c>
      <c r="P113" s="451">
        <f>P104</f>
        <v>6</v>
      </c>
      <c r="Q113" s="451" t="str">
        <f>Q104</f>
        <v>couverts</v>
      </c>
      <c r="R113" s="566"/>
      <c r="S113" s="146"/>
      <c r="T113" s="146"/>
      <c r="U113" s="146"/>
      <c r="V113" s="146"/>
      <c r="W113" s="472"/>
      <c r="X113" s="147" t="s">
        <v>266</v>
      </c>
      <c r="Z113" s="73" t="str">
        <f t="shared" si="30"/>
        <v>A</v>
      </c>
      <c r="AA113" s="451" t="str">
        <f>AA103</f>
        <v>Famille à coller.N.Nom de votre recette.Recette mère ►.S.Saisissez le nom de la recette mère</v>
      </c>
      <c r="AB113" s="451">
        <f>AB103</f>
        <v>6</v>
      </c>
      <c r="AC113" s="525" t="str">
        <f>AC103</f>
        <v>couverts</v>
      </c>
      <c r="AD113" s="136" t="s">
        <v>86</v>
      </c>
      <c r="AE113" s="137" t="s">
        <v>87</v>
      </c>
      <c r="AF113" s="85"/>
      <c r="AG113" s="85"/>
      <c r="AH113" s="114"/>
      <c r="AI113" s="114"/>
      <c r="AJ113" s="115"/>
      <c r="AL113" s="116" t="s">
        <v>7</v>
      </c>
      <c r="AM113" s="451" t="str">
        <f>AM70</f>
        <v>Famille à coller.N.Nom de votre recette.Recette mère ►.S.Saisissez le nom de la recette mère</v>
      </c>
      <c r="AN113" s="451">
        <f>AN70</f>
        <v>6</v>
      </c>
      <c r="AO113" s="525" t="str">
        <f>AO70</f>
        <v>couverts</v>
      </c>
      <c r="AP113" s="146"/>
      <c r="AQ113" s="146"/>
      <c r="AR113" s="146"/>
      <c r="AS113" s="146"/>
      <c r="AT113" s="146"/>
      <c r="AU113" s="472"/>
      <c r="AV113" s="147" t="s">
        <v>128</v>
      </c>
      <c r="AX113" s="978" t="s">
        <v>645</v>
      </c>
      <c r="AY113" s="794"/>
      <c r="AZ113" s="671"/>
      <c r="BA113" s="672"/>
      <c r="BC113" s="827"/>
      <c r="BD113" s="3051" t="s">
        <v>510</v>
      </c>
      <c r="BE113" s="3012"/>
      <c r="BF113" s="3015" t="s">
        <v>78</v>
      </c>
      <c r="BG113" s="3015"/>
      <c r="BH113" s="9"/>
      <c r="BI113" s="754"/>
      <c r="BK113" s="466">
        <v>1</v>
      </c>
    </row>
    <row r="114" spans="2:63" ht="15.75" customHeight="1" x14ac:dyDescent="0.25">
      <c r="B114" s="25" t="s">
        <v>7</v>
      </c>
      <c r="C114" s="460" t="str">
        <f>C118</f>
        <v>Famille à coller.N.Nom de votre recette.Recette mère ►.S.Saisissez le nom de la recette mère</v>
      </c>
      <c r="D114" s="461"/>
      <c r="E114" s="462"/>
      <c r="F114" s="28"/>
      <c r="G114" s="29" t="s">
        <v>208</v>
      </c>
      <c r="H114" s="283"/>
      <c r="I114" s="30" t="s">
        <v>13</v>
      </c>
      <c r="J114" s="284" t="s">
        <v>14</v>
      </c>
      <c r="K114" s="9"/>
      <c r="L114" s="285"/>
      <c r="N114" s="116" t="s">
        <v>7</v>
      </c>
      <c r="O114" s="451" t="str">
        <f>O97</f>
        <v>Famille à coller.N.Nom de votre recette.Recette mère ►.S.Saisissez le nom de la recette mère</v>
      </c>
      <c r="P114" s="451">
        <f>P97</f>
        <v>6</v>
      </c>
      <c r="Q114" s="451" t="str">
        <f>Q97</f>
        <v>couverts</v>
      </c>
      <c r="R114" s="265"/>
      <c r="S114" s="265"/>
      <c r="T114" s="265" t="s">
        <v>73</v>
      </c>
      <c r="U114" s="266"/>
      <c r="V114" s="267"/>
      <c r="W114" s="267"/>
      <c r="X114" s="268"/>
      <c r="Z114" s="73" t="str">
        <f t="shared" si="30"/>
        <v>A</v>
      </c>
      <c r="AA114" s="451" t="str">
        <f>AA103</f>
        <v>Famille à coller.N.Nom de votre recette.Recette mère ►.S.Saisissez le nom de la recette mère</v>
      </c>
      <c r="AB114" s="451">
        <f>AB103</f>
        <v>6</v>
      </c>
      <c r="AC114" s="525" t="str">
        <f>AC103</f>
        <v>couverts</v>
      </c>
      <c r="AD114" s="136" t="s">
        <v>86</v>
      </c>
      <c r="AE114" s="137" t="s">
        <v>89</v>
      </c>
      <c r="AF114" s="139"/>
      <c r="AG114" s="139"/>
      <c r="AH114" s="114"/>
      <c r="AI114" s="114"/>
      <c r="AJ114" s="115"/>
      <c r="AL114" s="116" t="s">
        <v>7</v>
      </c>
      <c r="AM114" s="451" t="str">
        <f>AM70</f>
        <v>Famille à coller.N.Nom de votre recette.Recette mère ►.S.Saisissez le nom de la recette mère</v>
      </c>
      <c r="AN114" s="451">
        <f>AN70</f>
        <v>6</v>
      </c>
      <c r="AO114" s="525" t="str">
        <f>AO70</f>
        <v>couverts</v>
      </c>
      <c r="AP114" s="146"/>
      <c r="AQ114" s="146"/>
      <c r="AR114" s="146"/>
      <c r="AS114" s="146"/>
      <c r="AT114" s="146"/>
      <c r="AU114" s="472"/>
      <c r="AV114" s="147" t="s">
        <v>266</v>
      </c>
      <c r="AX114" s="831"/>
      <c r="AY114" s="678"/>
      <c r="AZ114" s="678"/>
      <c r="BA114" s="679"/>
      <c r="BC114" s="827"/>
      <c r="BD114" s="694" t="s">
        <v>57</v>
      </c>
      <c r="BE114" s="797" t="s">
        <v>56</v>
      </c>
      <c r="BF114" s="798" t="s">
        <v>511</v>
      </c>
      <c r="BG114" s="799" t="s">
        <v>512</v>
      </c>
      <c r="BH114" s="9"/>
      <c r="BI114" s="754"/>
      <c r="BK114" s="466">
        <v>1</v>
      </c>
    </row>
    <row r="115" spans="2:63" ht="16.5" thickBot="1" x14ac:dyDescent="0.3">
      <c r="B115" s="25" t="s">
        <v>7</v>
      </c>
      <c r="C115" s="428" t="str">
        <f>C118</f>
        <v>Famille à coller.N.Nom de votre recette.Recette mère ►.S.Saisissez le nom de la recette mère</v>
      </c>
      <c r="D115" s="428"/>
      <c r="E115" s="428"/>
      <c r="F115" s="36" t="s">
        <v>16</v>
      </c>
      <c r="G115" s="37"/>
      <c r="H115" s="37"/>
      <c r="I115" s="288" t="s">
        <v>17</v>
      </c>
      <c r="J115" s="3214" t="str">
        <f>F118</f>
        <v>Famille à coller.N.Nom de votre recette.Recette mère ►.S.Saisissez le nom de la recette mère</v>
      </c>
      <c r="K115" s="3214"/>
      <c r="L115" s="3215"/>
      <c r="N115" s="123" t="s">
        <v>7</v>
      </c>
      <c r="O115" s="455" t="str">
        <f>O97</f>
        <v>Famille à coller.N.Nom de votre recette.Recette mère ►.S.Saisissez le nom de la recette mère</v>
      </c>
      <c r="P115" s="455">
        <f>P97</f>
        <v>6</v>
      </c>
      <c r="Q115" s="455" t="str">
        <f>Q97</f>
        <v>couverts</v>
      </c>
      <c r="R115" s="269" t="s">
        <v>62</v>
      </c>
      <c r="S115" s="270"/>
      <c r="T115" s="271"/>
      <c r="U115" s="272"/>
      <c r="V115" s="271"/>
      <c r="W115" s="271"/>
      <c r="X115" s="273"/>
      <c r="Z115" s="73" t="str">
        <f t="shared" si="30"/>
        <v>A</v>
      </c>
      <c r="AA115" s="451" t="str">
        <f>AA103</f>
        <v>Famille à coller.N.Nom de votre recette.Recette mère ►.S.Saisissez le nom de la recette mère</v>
      </c>
      <c r="AB115" s="451">
        <f>AB103</f>
        <v>6</v>
      </c>
      <c r="AC115" s="525" t="str">
        <f>AC103</f>
        <v>couverts</v>
      </c>
      <c r="AD115" s="136" t="s">
        <v>86</v>
      </c>
      <c r="AE115" s="137" t="s">
        <v>91</v>
      </c>
      <c r="AF115" s="85"/>
      <c r="AG115" s="85"/>
      <c r="AH115" s="114"/>
      <c r="AI115" s="114"/>
      <c r="AJ115" s="115"/>
      <c r="AL115" s="116" t="s">
        <v>7</v>
      </c>
      <c r="AM115" s="451" t="str">
        <f>AM98</f>
        <v>Famille à coller.N.Nom de votre recette.Recette mère ►.S.Saisissez le nom de la recette mère</v>
      </c>
      <c r="AN115" s="451">
        <f>AN98</f>
        <v>6</v>
      </c>
      <c r="AO115" s="451" t="str">
        <f>AO98</f>
        <v>couverts</v>
      </c>
      <c r="AP115" s="265"/>
      <c r="AQ115" s="265"/>
      <c r="AR115" s="265" t="s">
        <v>73</v>
      </c>
      <c r="AS115" s="266"/>
      <c r="AT115" s="267"/>
      <c r="AU115" s="267"/>
      <c r="AV115" s="268"/>
      <c r="AX115" s="832" t="s">
        <v>536</v>
      </c>
      <c r="AY115" s="833" t="s">
        <v>537</v>
      </c>
      <c r="AZ115" s="678"/>
      <c r="BA115" s="679"/>
      <c r="BC115" s="827"/>
      <c r="BD115" s="836">
        <v>0.25</v>
      </c>
      <c r="BE115" s="802">
        <v>0.5</v>
      </c>
      <c r="BF115" s="803" t="s">
        <v>513</v>
      </c>
      <c r="BG115" s="804"/>
      <c r="BH115" s="9"/>
      <c r="BI115" s="754"/>
      <c r="BK115" s="466">
        <v>1</v>
      </c>
    </row>
    <row r="116" spans="2:63" ht="15" customHeight="1" thickBot="1" x14ac:dyDescent="0.3">
      <c r="B116" s="25" t="s">
        <v>7</v>
      </c>
      <c r="C116" s="428" t="str">
        <f>C118</f>
        <v>Famille à coller.N.Nom de votre recette.Recette mère ►.S.Saisissez le nom de la recette mère</v>
      </c>
      <c r="D116" s="428"/>
      <c r="E116" s="428"/>
      <c r="F116" s="43">
        <v>6</v>
      </c>
      <c r="G116" s="44" t="s">
        <v>66</v>
      </c>
      <c r="H116" s="36"/>
      <c r="I116" s="36"/>
      <c r="J116" s="3214"/>
      <c r="K116" s="3214"/>
      <c r="L116" s="3215"/>
      <c r="N116" s="100" t="s">
        <v>7</v>
      </c>
      <c r="Z116" s="73" t="str">
        <f t="shared" si="30"/>
        <v>A</v>
      </c>
      <c r="AA116" s="451" t="str">
        <f>AA103</f>
        <v>Famille à coller.N.Nom de votre recette.Recette mère ►.S.Saisissez le nom de la recette mère</v>
      </c>
      <c r="AB116" s="451">
        <f>AB103</f>
        <v>6</v>
      </c>
      <c r="AC116" s="525" t="str">
        <f>AC103</f>
        <v>couverts</v>
      </c>
      <c r="AD116" s="136" t="s">
        <v>86</v>
      </c>
      <c r="AE116" s="137" t="s">
        <v>92</v>
      </c>
      <c r="AF116" s="85"/>
      <c r="AG116" s="85"/>
      <c r="AH116" s="114"/>
      <c r="AI116" s="114"/>
      <c r="AJ116" s="115"/>
      <c r="AL116" s="123" t="s">
        <v>7</v>
      </c>
      <c r="AM116" s="455" t="str">
        <f>AM98</f>
        <v>Famille à coller.N.Nom de votre recette.Recette mère ►.S.Saisissez le nom de la recette mère</v>
      </c>
      <c r="AN116" s="455">
        <f>AN98</f>
        <v>6</v>
      </c>
      <c r="AO116" s="455" t="str">
        <f>AO98</f>
        <v>couverts</v>
      </c>
      <c r="AP116" s="269" t="s">
        <v>62</v>
      </c>
      <c r="AQ116" s="270"/>
      <c r="AR116" s="271"/>
      <c r="AS116" s="272"/>
      <c r="AT116" s="271"/>
      <c r="AU116" s="271"/>
      <c r="AV116" s="273"/>
      <c r="AX116" s="834" t="s">
        <v>538</v>
      </c>
      <c r="AY116" s="678"/>
      <c r="AZ116" s="678"/>
      <c r="BA116" s="679"/>
      <c r="BC116" s="827"/>
      <c r="BD116" s="837" t="s">
        <v>505</v>
      </c>
      <c r="BE116" s="838" t="s">
        <v>525</v>
      </c>
      <c r="BF116" s="798" t="s">
        <v>514</v>
      </c>
      <c r="BG116" s="806" t="s">
        <v>515</v>
      </c>
      <c r="BH116" s="9"/>
      <c r="BI116" s="754"/>
      <c r="BK116" s="466">
        <v>1</v>
      </c>
    </row>
    <row r="117" spans="2:63" ht="15.75" x14ac:dyDescent="0.25">
      <c r="B117" s="25" t="s">
        <v>5</v>
      </c>
      <c r="C117" s="428" t="str">
        <f>C118</f>
        <v>Famille à coller.N.Nom de votre recette.Recette mère ►.S.Saisissez le nom de la recette mère</v>
      </c>
      <c r="D117" s="428"/>
      <c r="E117" s="428"/>
      <c r="F117" s="289"/>
      <c r="G117" s="48"/>
      <c r="H117" s="48"/>
      <c r="I117" s="48"/>
      <c r="J117" s="48"/>
      <c r="K117" s="48"/>
      <c r="L117" s="429"/>
      <c r="N117" s="23" t="s">
        <v>7</v>
      </c>
      <c r="O117" s="456" t="str">
        <f>O123</f>
        <v>Famille à coller.N.Nom de votre recette.Recette mère ►.S.Saisissez le nom de la recette mère</v>
      </c>
      <c r="P117" s="457">
        <f>P123</f>
        <v>6</v>
      </c>
      <c r="Q117" s="457" t="str">
        <f>Q123</f>
        <v>couverts</v>
      </c>
      <c r="R117" s="279" t="s">
        <v>4</v>
      </c>
      <c r="S117" s="24" t="s">
        <v>8</v>
      </c>
      <c r="T117" s="3217" t="s">
        <v>206</v>
      </c>
      <c r="U117" s="3217"/>
      <c r="V117" s="3157" t="s">
        <v>10</v>
      </c>
      <c r="W117" s="3157"/>
      <c r="X117" s="3158"/>
      <c r="Z117" s="73" t="str">
        <f t="shared" si="30"/>
        <v>A</v>
      </c>
      <c r="AA117" s="451" t="str">
        <f>AA103</f>
        <v>Famille à coller.N.Nom de votre recette.Recette mère ►.S.Saisissez le nom de la recette mère</v>
      </c>
      <c r="AB117" s="451">
        <f>AB103</f>
        <v>6</v>
      </c>
      <c r="AC117" s="525" t="str">
        <f>AC103</f>
        <v>couverts</v>
      </c>
      <c r="AD117" s="136" t="s">
        <v>86</v>
      </c>
      <c r="AE117" s="137" t="s">
        <v>93</v>
      </c>
      <c r="AF117" s="85"/>
      <c r="AG117" s="85"/>
      <c r="AH117" s="114"/>
      <c r="AI117" s="114"/>
      <c r="AJ117" s="115"/>
      <c r="AL117" s="2168" t="s">
        <v>7</v>
      </c>
      <c r="AM117" s="2470"/>
      <c r="AN117" s="2470"/>
      <c r="AO117" s="2470"/>
      <c r="AP117" s="2471" t="s">
        <v>2205</v>
      </c>
      <c r="AQ117" s="2471"/>
      <c r="AR117" s="2471"/>
      <c r="AS117" s="2471"/>
      <c r="AT117" s="2471"/>
      <c r="AU117" s="2471"/>
      <c r="AV117" s="2472" t="s">
        <v>77</v>
      </c>
      <c r="AX117" s="831"/>
      <c r="AY117" s="678"/>
      <c r="AZ117" s="678"/>
      <c r="BA117" s="679"/>
      <c r="BC117" s="827"/>
      <c r="BD117" s="836">
        <v>0.25</v>
      </c>
      <c r="BE117" s="802">
        <v>0.5</v>
      </c>
      <c r="BF117" s="803" t="s">
        <v>516</v>
      </c>
      <c r="BG117" s="804"/>
      <c r="BH117" s="9"/>
      <c r="BI117" s="754"/>
      <c r="BK117" s="466">
        <v>1</v>
      </c>
    </row>
    <row r="118" spans="2:63" ht="22.5" x14ac:dyDescent="0.25">
      <c r="B118" s="430" t="s">
        <v>5</v>
      </c>
      <c r="C118" s="431" t="str">
        <f>F118</f>
        <v>Famille à coller.N.Nom de votre recette.Recette mère ►.S.Saisissez le nom de la recette mère</v>
      </c>
      <c r="D118" s="431">
        <f>F116</f>
        <v>6</v>
      </c>
      <c r="E118" s="431" t="str">
        <f>G116</f>
        <v>couverts</v>
      </c>
      <c r="F118" s="435" t="str">
        <f>UPPER(LEFT(H112,1))&amp;LOWER(MID(H112,2,999))&amp;"."&amp;UPPER(LEFT(J112,1))&amp;"."&amp;UPPER(LEFT(J112,1))&amp;LOWER(MID(J112,2,999))&amp;"."&amp;IF(ISTEXT(L118),K118&amp;"."&amp;UPPER(LEFT(L118,1))&amp;"."&amp;UPPER(LEFT(L118,1))&amp;LOWER(MID(L118,2,999)),G118)</f>
        <v>Famille à coller.N.Nom de votre recette.Recette mère ►.S.Saisissez le nom de la recette mère</v>
      </c>
      <c r="G118" s="432" t="s">
        <v>22</v>
      </c>
      <c r="H118" s="3216" t="s">
        <v>23</v>
      </c>
      <c r="I118" s="3216"/>
      <c r="J118" s="3216"/>
      <c r="K118" s="433" t="s">
        <v>24</v>
      </c>
      <c r="L118" s="434" t="s">
        <v>25</v>
      </c>
      <c r="N118" s="25" t="s">
        <v>7</v>
      </c>
      <c r="O118" s="458" t="str">
        <f>O123</f>
        <v>Famille à coller.N.Nom de votre recette.Recette mère ►.S.Saisissez le nom de la recette mère</v>
      </c>
      <c r="P118" s="459"/>
      <c r="Q118" s="459"/>
      <c r="R118" s="281" t="s">
        <v>207</v>
      </c>
      <c r="S118" s="26" t="s">
        <v>12</v>
      </c>
      <c r="T118" s="3218"/>
      <c r="U118" s="3218"/>
      <c r="V118" s="3159"/>
      <c r="W118" s="3159"/>
      <c r="X118" s="3160"/>
      <c r="Z118" s="73" t="str">
        <f t="shared" si="30"/>
        <v>A</v>
      </c>
      <c r="AA118" s="451" t="str">
        <f>AA103</f>
        <v>Famille à coller.N.Nom de votre recette.Recette mère ►.S.Saisissez le nom de la recette mère</v>
      </c>
      <c r="AB118" s="451">
        <f>AB103</f>
        <v>6</v>
      </c>
      <c r="AC118" s="525" t="str">
        <f>AC103</f>
        <v>couverts</v>
      </c>
      <c r="AD118" s="136" t="s">
        <v>86</v>
      </c>
      <c r="AE118" s="141" t="s">
        <v>96</v>
      </c>
      <c r="AF118" s="85"/>
      <c r="AG118" s="139"/>
      <c r="AH118" s="114"/>
      <c r="AI118" s="114"/>
      <c r="AJ118" s="115"/>
      <c r="AL118" s="2168" t="s">
        <v>7</v>
      </c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X118" s="716" t="s">
        <v>539</v>
      </c>
      <c r="AY118" s="122"/>
      <c r="AZ118" s="122"/>
      <c r="BA118" s="717"/>
      <c r="BC118" s="827"/>
      <c r="BD118" s="839" t="s">
        <v>517</v>
      </c>
      <c r="BE118" s="122" t="s">
        <v>518</v>
      </c>
      <c r="BF118" s="122"/>
      <c r="BG118" s="122"/>
      <c r="BH118" s="9"/>
      <c r="BI118" s="754"/>
      <c r="BK118" s="466">
        <v>1</v>
      </c>
    </row>
    <row r="119" spans="2:63" ht="15.75" customHeight="1" thickBot="1" x14ac:dyDescent="0.3">
      <c r="B119" s="2442" t="s">
        <v>7</v>
      </c>
      <c r="C119" s="440" t="str">
        <f>C118</f>
        <v>Famille à coller.N.Nom de votre recette.Recette mère ►.S.Saisissez le nom de la recette mère</v>
      </c>
      <c r="D119" s="440"/>
      <c r="E119" s="440"/>
      <c r="F119" s="441" t="s">
        <v>27</v>
      </c>
      <c r="G119" s="2444">
        <v>4</v>
      </c>
      <c r="H119" s="2445" t="s">
        <v>67</v>
      </c>
      <c r="I119" s="2446"/>
      <c r="J119" s="2446"/>
      <c r="K119" s="2473" t="s">
        <v>85</v>
      </c>
      <c r="L119" s="2447"/>
      <c r="N119" s="25" t="s">
        <v>7</v>
      </c>
      <c r="O119" s="460" t="str">
        <f>O123</f>
        <v>Famille à coller.N.Nom de votre recette.Recette mère ►.S.Saisissez le nom de la recette mère</v>
      </c>
      <c r="P119" s="461"/>
      <c r="Q119" s="462"/>
      <c r="R119" s="28"/>
      <c r="S119" s="29" t="s">
        <v>208</v>
      </c>
      <c r="T119" s="283"/>
      <c r="U119" s="30" t="s">
        <v>13</v>
      </c>
      <c r="V119" s="284" t="s">
        <v>14</v>
      </c>
      <c r="W119" s="9"/>
      <c r="X119" s="285"/>
      <c r="Z119" s="73" t="str">
        <f t="shared" si="30"/>
        <v>A</v>
      </c>
      <c r="AA119" s="451" t="str">
        <f>AA103</f>
        <v>Famille à coller.N.Nom de votre recette.Recette mère ►.S.Saisissez le nom de la recette mère</v>
      </c>
      <c r="AB119" s="451">
        <f>AB103</f>
        <v>6</v>
      </c>
      <c r="AC119" s="525" t="str">
        <f>AC103</f>
        <v>couverts</v>
      </c>
      <c r="AD119" s="136" t="s">
        <v>86</v>
      </c>
      <c r="AE119" s="137" t="s">
        <v>97</v>
      </c>
      <c r="AF119" s="85"/>
      <c r="AG119" s="85"/>
      <c r="AH119" s="114"/>
      <c r="AI119" s="114"/>
      <c r="AJ119" s="115"/>
      <c r="AL119" s="2168" t="s">
        <v>7</v>
      </c>
      <c r="AM119" s="9"/>
      <c r="AN119" s="9"/>
      <c r="AO119" s="9"/>
      <c r="AP119" s="21" t="s">
        <v>2266</v>
      </c>
      <c r="AQ119" s="9"/>
      <c r="AR119" s="9"/>
      <c r="AS119" s="9"/>
      <c r="AT119" s="9"/>
      <c r="AU119" s="9"/>
      <c r="AV119" s="9"/>
      <c r="AX119" s="842">
        <v>12</v>
      </c>
      <c r="AY119" s="122" t="s">
        <v>540</v>
      </c>
      <c r="AZ119" s="122"/>
      <c r="BA119" s="717"/>
      <c r="BB119" s="464"/>
      <c r="BC119" s="827"/>
      <c r="BD119" s="840" t="s">
        <v>449</v>
      </c>
      <c r="BE119" s="807"/>
      <c r="BF119" s="808"/>
      <c r="BG119" s="808"/>
      <c r="BH119" s="9"/>
      <c r="BI119" s="754"/>
      <c r="BK119" s="466">
        <v>1</v>
      </c>
    </row>
    <row r="120" spans="2:63" ht="16.5" thickBot="1" x14ac:dyDescent="0.3">
      <c r="B120" s="104" t="s">
        <v>7</v>
      </c>
      <c r="C120" s="451" t="str">
        <f>C118</f>
        <v>Famille à coller.N.Nom de votre recette.Recette mère ►.S.Saisissez le nom de la recette mère</v>
      </c>
      <c r="D120" s="451"/>
      <c r="E120" s="451"/>
      <c r="F120" s="374">
        <v>3.472222222222222E-3</v>
      </c>
      <c r="G120" s="375" t="s">
        <v>241</v>
      </c>
      <c r="H120" s="135"/>
      <c r="I120" s="135"/>
      <c r="J120" s="135"/>
      <c r="K120" s="166">
        <v>100</v>
      </c>
      <c r="L120" s="376" t="s">
        <v>242</v>
      </c>
      <c r="N120" s="25" t="s">
        <v>7</v>
      </c>
      <c r="O120" s="428" t="str">
        <f>O123</f>
        <v>Famille à coller.N.Nom de votre recette.Recette mère ►.S.Saisissez le nom de la recette mère</v>
      </c>
      <c r="P120" s="428"/>
      <c r="Q120" s="428"/>
      <c r="R120" s="36" t="s">
        <v>16</v>
      </c>
      <c r="S120" s="37"/>
      <c r="T120" s="37"/>
      <c r="U120" s="288" t="s">
        <v>17</v>
      </c>
      <c r="V120" s="3214" t="str">
        <f>R123</f>
        <v>Famille à coller.N.Nom de votre recette.Recette mère ►.S.Saisissez le nom de la recette mère</v>
      </c>
      <c r="W120" s="3214"/>
      <c r="X120" s="3215"/>
      <c r="Z120" s="73" t="str">
        <f t="shared" si="30"/>
        <v>A</v>
      </c>
      <c r="AA120" s="451" t="str">
        <f>AA103</f>
        <v>Famille à coller.N.Nom de votre recette.Recette mère ►.S.Saisissez le nom de la recette mère</v>
      </c>
      <c r="AB120" s="451">
        <f>AB103</f>
        <v>6</v>
      </c>
      <c r="AC120" s="525" t="str">
        <f>AC103</f>
        <v>couverts</v>
      </c>
      <c r="AD120" s="136" t="s">
        <v>86</v>
      </c>
      <c r="AE120" s="137" t="s">
        <v>100</v>
      </c>
      <c r="AF120" s="85"/>
      <c r="AG120" s="85"/>
      <c r="AH120" s="114"/>
      <c r="AI120" s="114"/>
      <c r="AJ120" s="115"/>
      <c r="AL120" s="2168" t="s">
        <v>7</v>
      </c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X120" s="844">
        <f ca="1">CELL("largeur",AX120)</f>
        <v>19</v>
      </c>
      <c r="AY120" s="122" t="s">
        <v>542</v>
      </c>
      <c r="AZ120" s="122"/>
      <c r="BA120" s="717"/>
      <c r="BB120" s="464"/>
      <c r="BC120" s="827"/>
      <c r="BD120" s="9"/>
      <c r="BE120" s="9"/>
      <c r="BF120" s="9"/>
      <c r="BG120" s="9"/>
      <c r="BH120" s="9"/>
      <c r="BI120" s="754"/>
      <c r="BK120" s="466">
        <v>1</v>
      </c>
    </row>
    <row r="121" spans="2:63" ht="15.75" x14ac:dyDescent="0.25">
      <c r="B121" s="104" t="s">
        <v>7</v>
      </c>
      <c r="C121" s="451" t="str">
        <f>C118</f>
        <v>Famille à coller.N.Nom de votre recette.Recette mère ►.S.Saisissez le nom de la recette mère</v>
      </c>
      <c r="D121" s="451"/>
      <c r="E121" s="451"/>
      <c r="F121" s="377">
        <v>1.0416666666666666E-2</v>
      </c>
      <c r="G121" s="375" t="s">
        <v>243</v>
      </c>
      <c r="H121" s="135"/>
      <c r="I121" s="135"/>
      <c r="J121" s="135"/>
      <c r="K121" s="165">
        <v>90</v>
      </c>
      <c r="L121" s="378" t="s">
        <v>244</v>
      </c>
      <c r="N121" s="25" t="s">
        <v>7</v>
      </c>
      <c r="O121" s="428" t="str">
        <f>O123</f>
        <v>Famille à coller.N.Nom de votre recette.Recette mère ►.S.Saisissez le nom de la recette mère</v>
      </c>
      <c r="P121" s="428"/>
      <c r="Q121" s="428"/>
      <c r="R121" s="43">
        <v>6</v>
      </c>
      <c r="S121" s="44" t="s">
        <v>66</v>
      </c>
      <c r="T121" s="36"/>
      <c r="U121" s="36"/>
      <c r="V121" s="3214"/>
      <c r="W121" s="3214"/>
      <c r="X121" s="3215"/>
      <c r="Z121" s="73" t="str">
        <f t="shared" si="30"/>
        <v>A</v>
      </c>
      <c r="AA121" s="451" t="str">
        <f>AA103</f>
        <v>Famille à coller.N.Nom de votre recette.Recette mère ►.S.Saisissez le nom de la recette mère</v>
      </c>
      <c r="AB121" s="451">
        <f>AB103</f>
        <v>6</v>
      </c>
      <c r="AC121" s="525" t="str">
        <f>AC103</f>
        <v>couverts</v>
      </c>
      <c r="AD121" s="136" t="s">
        <v>86</v>
      </c>
      <c r="AE121" s="137" t="s">
        <v>101</v>
      </c>
      <c r="AF121" s="85"/>
      <c r="AG121" s="85"/>
      <c r="AH121" s="114"/>
      <c r="AI121" s="114"/>
      <c r="AJ121" s="115"/>
      <c r="AL121" s="23" t="s">
        <v>7</v>
      </c>
      <c r="AM121" s="456" t="str">
        <f>AM127</f>
        <v>Famille à coller.N.Nom de votre recette.Recette mère ►.S.Saisissez le nom de la recette mère</v>
      </c>
      <c r="AN121" s="457">
        <f>AN127</f>
        <v>6</v>
      </c>
      <c r="AO121" s="457" t="str">
        <f>AO127</f>
        <v>couverts</v>
      </c>
      <c r="AP121" s="279" t="s">
        <v>4</v>
      </c>
      <c r="AQ121" s="24" t="s">
        <v>8</v>
      </c>
      <c r="AR121" s="3217" t="s">
        <v>206</v>
      </c>
      <c r="AS121" s="3217"/>
      <c r="AT121" s="3157" t="s">
        <v>10</v>
      </c>
      <c r="AU121" s="3157"/>
      <c r="AV121" s="3158"/>
      <c r="AX121" s="716" t="s">
        <v>544</v>
      </c>
      <c r="AY121" s="122"/>
      <c r="AZ121" s="122"/>
      <c r="BA121" s="717"/>
      <c r="BB121" s="464"/>
      <c r="BC121" s="711"/>
      <c r="BD121" s="750" t="s">
        <v>519</v>
      </c>
      <c r="BE121" s="750"/>
      <c r="BF121" s="750"/>
      <c r="BG121" s="810"/>
      <c r="BH121" s="9"/>
      <c r="BI121" s="754"/>
      <c r="BK121" s="466">
        <v>1</v>
      </c>
    </row>
    <row r="122" spans="2:63" ht="17.25" customHeight="1" x14ac:dyDescent="0.25">
      <c r="B122" s="104" t="s">
        <v>7</v>
      </c>
      <c r="C122" s="451" t="str">
        <f>C118</f>
        <v>Famille à coller.N.Nom de votre recette.Recette mère ►.S.Saisissez le nom de la recette mère</v>
      </c>
      <c r="D122" s="451">
        <f>D118</f>
        <v>6</v>
      </c>
      <c r="E122" s="451" t="str">
        <f>E118</f>
        <v>couverts</v>
      </c>
      <c r="F122" s="379">
        <v>2.0833333333333332E-2</v>
      </c>
      <c r="G122" s="375" t="s">
        <v>245</v>
      </c>
      <c r="H122" s="114"/>
      <c r="I122" s="114"/>
      <c r="J122" s="114"/>
      <c r="K122" s="380" t="s">
        <v>246</v>
      </c>
      <c r="L122" s="381" t="s">
        <v>247</v>
      </c>
      <c r="N122" s="25" t="s">
        <v>5</v>
      </c>
      <c r="O122" s="428" t="str">
        <f>O123</f>
        <v>Famille à coller.N.Nom de votre recette.Recette mère ►.S.Saisissez le nom de la recette mère</v>
      </c>
      <c r="P122" s="428"/>
      <c r="Q122" s="428"/>
      <c r="R122" s="289"/>
      <c r="S122" s="48"/>
      <c r="T122" s="48"/>
      <c r="U122" s="48"/>
      <c r="V122" s="48"/>
      <c r="W122" s="48"/>
      <c r="X122" s="429"/>
      <c r="Z122" s="73" t="str">
        <f t="shared" si="30"/>
        <v>A</v>
      </c>
      <c r="AA122" s="451" t="str">
        <f>AA103</f>
        <v>Famille à coller.N.Nom de votre recette.Recette mère ►.S.Saisissez le nom de la recette mère</v>
      </c>
      <c r="AB122" s="451">
        <f>AB103</f>
        <v>6</v>
      </c>
      <c r="AC122" s="525" t="str">
        <f>AC103</f>
        <v>couverts</v>
      </c>
      <c r="AD122" s="136" t="s">
        <v>86</v>
      </c>
      <c r="AE122" s="137" t="s">
        <v>102</v>
      </c>
      <c r="AF122" s="85"/>
      <c r="AG122" s="85"/>
      <c r="AH122" s="114"/>
      <c r="AI122" s="114"/>
      <c r="AJ122" s="115"/>
      <c r="AL122" s="25" t="s">
        <v>7</v>
      </c>
      <c r="AM122" s="458" t="str">
        <f>AM127</f>
        <v>Famille à coller.N.Nom de votre recette.Recette mère ►.S.Saisissez le nom de la recette mère</v>
      </c>
      <c r="AN122" s="459"/>
      <c r="AO122" s="459"/>
      <c r="AP122" s="281" t="s">
        <v>207</v>
      </c>
      <c r="AQ122" s="26" t="s">
        <v>12</v>
      </c>
      <c r="AR122" s="3218"/>
      <c r="AS122" s="3218"/>
      <c r="AT122" s="3159"/>
      <c r="AU122" s="3159"/>
      <c r="AV122" s="3160"/>
      <c r="AX122" s="716" t="s">
        <v>545</v>
      </c>
      <c r="AY122" s="122"/>
      <c r="AZ122" s="122"/>
      <c r="BA122" s="717"/>
      <c r="BB122" s="464"/>
      <c r="BC122" s="753"/>
      <c r="BE122" s="85"/>
      <c r="BF122" s="85"/>
      <c r="BG122" s="9"/>
      <c r="BH122" s="9"/>
      <c r="BI122" s="754"/>
      <c r="BK122" s="466">
        <v>1</v>
      </c>
    </row>
    <row r="123" spans="2:63" ht="19.5" thickBot="1" x14ac:dyDescent="0.3">
      <c r="B123" s="104" t="s">
        <v>7</v>
      </c>
      <c r="C123" s="451" t="str">
        <f>C118</f>
        <v>Famille à coller.N.Nom de votre recette.Recette mère ►.S.Saisissez le nom de la recette mère</v>
      </c>
      <c r="D123" s="451">
        <f>D118</f>
        <v>6</v>
      </c>
      <c r="E123" s="451" t="str">
        <f>E118</f>
        <v>couverts</v>
      </c>
      <c r="F123" s="382">
        <f>F120+F121+F122</f>
        <v>3.4722222222222224E-2</v>
      </c>
      <c r="G123" s="383" t="s">
        <v>2</v>
      </c>
      <c r="H123" s="114"/>
      <c r="I123" s="114"/>
      <c r="J123" s="114"/>
      <c r="K123" s="380" t="s">
        <v>246</v>
      </c>
      <c r="L123" s="385" t="s">
        <v>248</v>
      </c>
      <c r="N123" s="430" t="s">
        <v>5</v>
      </c>
      <c r="O123" s="431" t="str">
        <f>R123</f>
        <v>Famille à coller.N.Nom de votre recette.Recette mère ►.S.Saisissez le nom de la recette mère</v>
      </c>
      <c r="P123" s="431">
        <f>R121</f>
        <v>6</v>
      </c>
      <c r="Q123" s="431" t="str">
        <f>S121</f>
        <v>couverts</v>
      </c>
      <c r="R123" s="435" t="str">
        <f>UPPER(LEFT(T117,1))&amp;LOWER(MID(T117,2,999))&amp;"."&amp;UPPER(LEFT(V117,1))&amp;"."&amp;UPPER(LEFT(V117,1))&amp;LOWER(MID(V117,2,999))&amp;"."&amp;IF(ISTEXT(X123),W123&amp;"."&amp;UPPER(LEFT(X123,1))&amp;"."&amp;UPPER(LEFT(X123,1))&amp;LOWER(MID(X123,2,999)),S123)</f>
        <v>Famille à coller.N.Nom de votre recette.Recette mère ►.S.Saisissez le nom de la recette mère</v>
      </c>
      <c r="S123" s="432" t="s">
        <v>22</v>
      </c>
      <c r="T123" s="3216" t="s">
        <v>23</v>
      </c>
      <c r="U123" s="3216"/>
      <c r="V123" s="3216"/>
      <c r="W123" s="433" t="s">
        <v>24</v>
      </c>
      <c r="X123" s="434" t="s">
        <v>25</v>
      </c>
      <c r="Z123" s="73" t="str">
        <f t="shared" si="30"/>
        <v>A</v>
      </c>
      <c r="AA123" s="451" t="str">
        <f>AA103</f>
        <v>Famille à coller.N.Nom de votre recette.Recette mère ►.S.Saisissez le nom de la recette mère</v>
      </c>
      <c r="AB123" s="451">
        <f>AB103</f>
        <v>6</v>
      </c>
      <c r="AC123" s="525" t="str">
        <f>AC103</f>
        <v>couverts</v>
      </c>
      <c r="AD123" s="136" t="s">
        <v>86</v>
      </c>
      <c r="AE123" s="137" t="s">
        <v>103</v>
      </c>
      <c r="AF123" s="85"/>
      <c r="AG123" s="85"/>
      <c r="AH123" s="114"/>
      <c r="AI123" s="114"/>
      <c r="AJ123" s="115"/>
      <c r="AL123" s="25" t="s">
        <v>7</v>
      </c>
      <c r="AM123" s="460" t="str">
        <f>AM127</f>
        <v>Famille à coller.N.Nom de votre recette.Recette mère ►.S.Saisissez le nom de la recette mère</v>
      </c>
      <c r="AN123" s="461"/>
      <c r="AO123" s="462"/>
      <c r="AP123" s="28"/>
      <c r="AQ123" s="29" t="s">
        <v>208</v>
      </c>
      <c r="AR123" s="283"/>
      <c r="AS123" s="30" t="s">
        <v>13</v>
      </c>
      <c r="AT123" s="284" t="s">
        <v>14</v>
      </c>
      <c r="AU123" s="9"/>
      <c r="AV123" s="285"/>
      <c r="AX123" s="716" t="s">
        <v>546</v>
      </c>
      <c r="AY123" s="822"/>
      <c r="AZ123" s="822"/>
      <c r="BA123" s="823"/>
      <c r="BB123" s="464"/>
      <c r="BC123" s="753"/>
      <c r="BD123" s="85" t="s">
        <v>487</v>
      </c>
      <c r="BE123" s="9"/>
      <c r="BF123" s="9"/>
      <c r="BG123" s="9"/>
      <c r="BH123" s="9"/>
      <c r="BI123" s="754"/>
      <c r="BK123" s="466">
        <v>1</v>
      </c>
    </row>
    <row r="124" spans="2:63" ht="17.25" thickTop="1" thickBot="1" x14ac:dyDescent="0.3">
      <c r="B124" s="104" t="s">
        <v>7</v>
      </c>
      <c r="C124" s="451" t="str">
        <f>C118</f>
        <v>Famille à coller.N.Nom de votre recette.Recette mère ►.S.Saisissez le nom de la recette mère</v>
      </c>
      <c r="D124" s="451">
        <f>D118</f>
        <v>6</v>
      </c>
      <c r="E124" s="451" t="str">
        <f>E118</f>
        <v>couverts</v>
      </c>
      <c r="F124" s="615"/>
      <c r="G124" s="616"/>
      <c r="H124" s="616"/>
      <c r="I124" s="616"/>
      <c r="J124" s="617"/>
      <c r="K124" s="617"/>
      <c r="L124" s="618"/>
      <c r="N124" s="439" t="s">
        <v>7</v>
      </c>
      <c r="O124" s="440" t="str">
        <f>O123</f>
        <v>Famille à coller.N.Nom de votre recette.Recette mère ►.S.Saisissez le nom de la recette mère</v>
      </c>
      <c r="P124" s="440"/>
      <c r="Q124" s="440"/>
      <c r="R124" s="105" t="s">
        <v>27</v>
      </c>
      <c r="S124" s="106">
        <v>1</v>
      </c>
      <c r="T124" s="107" t="s">
        <v>99</v>
      </c>
      <c r="U124" s="108"/>
      <c r="V124" s="108"/>
      <c r="W124" s="108"/>
      <c r="X124" s="109"/>
      <c r="Z124" s="73" t="str">
        <f t="shared" si="30"/>
        <v>A</v>
      </c>
      <c r="AA124" s="451" t="str">
        <f>AA103</f>
        <v>Famille à coller.N.Nom de votre recette.Recette mère ►.S.Saisissez le nom de la recette mère</v>
      </c>
      <c r="AB124" s="451">
        <f>AB103</f>
        <v>6</v>
      </c>
      <c r="AC124" s="525" t="str">
        <f>AC103</f>
        <v>couverts</v>
      </c>
      <c r="AD124" s="136" t="s">
        <v>86</v>
      </c>
      <c r="AE124" s="137" t="s">
        <v>104</v>
      </c>
      <c r="AF124" s="85"/>
      <c r="AG124" s="85"/>
      <c r="AH124" s="114"/>
      <c r="AI124" s="114"/>
      <c r="AJ124" s="115"/>
      <c r="AL124" s="25" t="s">
        <v>7</v>
      </c>
      <c r="AM124" s="428" t="str">
        <f>AM127</f>
        <v>Famille à coller.N.Nom de votre recette.Recette mère ►.S.Saisissez le nom de la recette mère</v>
      </c>
      <c r="AN124" s="428"/>
      <c r="AO124" s="428"/>
      <c r="AP124" s="36" t="s">
        <v>16</v>
      </c>
      <c r="AQ124" s="37"/>
      <c r="AR124" s="37"/>
      <c r="AS124" s="288" t="s">
        <v>17</v>
      </c>
      <c r="AT124" s="3214" t="str">
        <f>AP127</f>
        <v>Famille à coller.N.Nom de votre recette.Recette mère ►.S.Saisissez le nom de la recette mère</v>
      </c>
      <c r="AU124" s="3214"/>
      <c r="AV124" s="3215"/>
      <c r="AX124" s="845"/>
      <c r="AY124" s="822"/>
      <c r="AZ124" s="822"/>
      <c r="BA124" s="823"/>
      <c r="BB124" s="464"/>
      <c r="BC124" s="711"/>
      <c r="BD124" s="841" t="s">
        <v>520</v>
      </c>
      <c r="BE124" s="9"/>
      <c r="BF124" s="9"/>
      <c r="BG124" s="9"/>
      <c r="BH124" s="9"/>
      <c r="BI124" s="754"/>
      <c r="BK124" s="466">
        <v>1</v>
      </c>
    </row>
    <row r="125" spans="2:63" ht="15" customHeight="1" thickTop="1" x14ac:dyDescent="0.25">
      <c r="B125" s="104" t="s">
        <v>7</v>
      </c>
      <c r="C125" s="451" t="str">
        <f>C118</f>
        <v>Famille à coller.N.Nom de votre recette.Recette mère ►.S.Saisissez le nom de la recette mère</v>
      </c>
      <c r="D125" s="451">
        <f>D118</f>
        <v>6</v>
      </c>
      <c r="E125" s="451" t="str">
        <f>E118</f>
        <v>couverts</v>
      </c>
      <c r="F125" s="142" t="s">
        <v>218</v>
      </c>
      <c r="G125" s="631"/>
      <c r="H125" s="631"/>
      <c r="I125" s="631"/>
      <c r="J125" s="631"/>
      <c r="K125" s="631"/>
      <c r="L125" s="632"/>
      <c r="N125" s="104" t="s">
        <v>7</v>
      </c>
      <c r="O125" s="451" t="str">
        <f>O123</f>
        <v>Famille à coller.N.Nom de votre recette.Recette mère ►.S.Saisissez le nom de la recette mère</v>
      </c>
      <c r="P125" s="451"/>
      <c r="Q125" s="451"/>
      <c r="R125" s="187" t="s">
        <v>168</v>
      </c>
      <c r="S125" s="188"/>
      <c r="T125" s="188"/>
      <c r="U125" s="188"/>
      <c r="V125" s="188"/>
      <c r="W125" s="188"/>
      <c r="X125" s="189"/>
      <c r="Z125" s="73" t="str">
        <f t="shared" si="30"/>
        <v>A</v>
      </c>
      <c r="AA125" s="451" t="str">
        <f>AA103</f>
        <v>Famille à coller.N.Nom de votre recette.Recette mère ►.S.Saisissez le nom de la recette mère</v>
      </c>
      <c r="AB125" s="451">
        <f>AB103</f>
        <v>6</v>
      </c>
      <c r="AC125" s="525" t="str">
        <f>AC103</f>
        <v>couverts</v>
      </c>
      <c r="AD125" s="136" t="s">
        <v>86</v>
      </c>
      <c r="AE125" s="137" t="s">
        <v>105</v>
      </c>
      <c r="AF125" s="85"/>
      <c r="AG125" s="85"/>
      <c r="AH125" s="114"/>
      <c r="AI125" s="114"/>
      <c r="AJ125" s="115"/>
      <c r="AL125" s="25" t="s">
        <v>7</v>
      </c>
      <c r="AM125" s="428" t="str">
        <f>AM127</f>
        <v>Famille à coller.N.Nom de votre recette.Recette mère ►.S.Saisissez le nom de la recette mère</v>
      </c>
      <c r="AN125" s="428"/>
      <c r="AO125" s="428"/>
      <c r="AP125" s="43">
        <v>6</v>
      </c>
      <c r="AQ125" s="44" t="s">
        <v>66</v>
      </c>
      <c r="AR125" s="36"/>
      <c r="AS125" s="36"/>
      <c r="AT125" s="3214"/>
      <c r="AU125" s="3214"/>
      <c r="AV125" s="3215"/>
      <c r="AX125" s="847" t="s">
        <v>5</v>
      </c>
      <c r="AY125" s="678" t="s">
        <v>549</v>
      </c>
      <c r="AZ125" s="678"/>
      <c r="BA125" s="823"/>
      <c r="BB125" s="464"/>
      <c r="BC125" s="711"/>
      <c r="BD125" s="841" t="s">
        <v>521</v>
      </c>
      <c r="BE125" s="9"/>
      <c r="BF125" s="9"/>
      <c r="BG125" s="9"/>
      <c r="BH125" s="9"/>
      <c r="BI125" s="754"/>
      <c r="BK125" s="466">
        <v>1</v>
      </c>
    </row>
    <row r="126" spans="2:63" ht="15.75" customHeight="1" x14ac:dyDescent="0.25">
      <c r="B126" s="73" t="str">
        <f t="shared" ref="B126:B128" si="32">IF(OR(F126&lt;&gt;"",G126&lt;&gt; "",I126&lt;&gt;"",J126&lt;&gt;""),"A", "►")</f>
        <v>►</v>
      </c>
      <c r="C126" s="451" t="str">
        <f>C118</f>
        <v>Famille à coller.N.Nom de votre recette.Recette mère ►.S.Saisissez le nom de la recette mère</v>
      </c>
      <c r="D126" s="451">
        <f>D118</f>
        <v>6</v>
      </c>
      <c r="E126" s="451" t="str">
        <f>E118</f>
        <v>couverts</v>
      </c>
      <c r="F126" s="205"/>
      <c r="G126" s="114"/>
      <c r="H126" s="114"/>
      <c r="I126" s="114"/>
      <c r="J126" s="114"/>
      <c r="K126" s="114"/>
      <c r="L126" s="147"/>
      <c r="N126" s="104" t="s">
        <v>7</v>
      </c>
      <c r="O126" s="451" t="str">
        <f>O123</f>
        <v>Famille à coller.N.Nom de votre recette.Recette mère ►.S.Saisissez le nom de la recette mère</v>
      </c>
      <c r="P126" s="451"/>
      <c r="Q126" s="451"/>
      <c r="R126" s="181"/>
      <c r="S126" s="190" t="s">
        <v>150</v>
      </c>
      <c r="T126" s="113"/>
      <c r="U126" s="113"/>
      <c r="V126" s="113"/>
      <c r="W126" s="191" t="s">
        <v>169</v>
      </c>
      <c r="X126" s="192"/>
      <c r="Z126" s="116" t="s">
        <v>7</v>
      </c>
      <c r="AA126" s="451" t="str">
        <f>AA103</f>
        <v>Famille à coller.N.Nom de votre recette.Recette mère ►.S.Saisissez le nom de la recette mère</v>
      </c>
      <c r="AB126" s="451">
        <f>AB103</f>
        <v>6</v>
      </c>
      <c r="AC126" s="525" t="str">
        <f>AC103</f>
        <v>couverts</v>
      </c>
      <c r="AD126" s="393" t="s">
        <v>68</v>
      </c>
      <c r="AE126" s="348"/>
      <c r="AF126" s="348"/>
      <c r="AG126" s="348"/>
      <c r="AH126" s="348"/>
      <c r="AI126" s="348"/>
      <c r="AJ126" s="349"/>
      <c r="AL126" s="25" t="s">
        <v>5</v>
      </c>
      <c r="AM126" s="428" t="str">
        <f>AM127</f>
        <v>Famille à coller.N.Nom de votre recette.Recette mère ►.S.Saisissez le nom de la recette mère</v>
      </c>
      <c r="AN126" s="428"/>
      <c r="AO126" s="428"/>
      <c r="AP126" s="289"/>
      <c r="AQ126" s="48"/>
      <c r="AR126" s="48"/>
      <c r="AS126" s="48"/>
      <c r="AT126" s="48"/>
      <c r="AU126" s="48"/>
      <c r="AV126" s="429"/>
      <c r="AX126" s="677"/>
      <c r="AY126" s="678" t="s">
        <v>550</v>
      </c>
      <c r="AZ126" s="822"/>
      <c r="BA126" s="823"/>
      <c r="BB126" s="464"/>
      <c r="BC126" s="827"/>
      <c r="BD126" s="9"/>
      <c r="BE126" s="9"/>
      <c r="BF126" s="9"/>
      <c r="BG126" s="9"/>
      <c r="BH126" s="9"/>
      <c r="BI126" s="754"/>
      <c r="BK126" s="466">
        <v>1</v>
      </c>
    </row>
    <row r="127" spans="2:63" ht="16.5" thickBot="1" x14ac:dyDescent="0.3">
      <c r="B127" s="73" t="str">
        <f t="shared" si="32"/>
        <v>►</v>
      </c>
      <c r="C127" s="451" t="str">
        <f>C118</f>
        <v>Famille à coller.N.Nom de votre recette.Recette mère ►.S.Saisissez le nom de la recette mère</v>
      </c>
      <c r="D127" s="451">
        <f>D118</f>
        <v>6</v>
      </c>
      <c r="E127" s="451" t="str">
        <f>E118</f>
        <v>couverts</v>
      </c>
      <c r="F127" s="205"/>
      <c r="G127" s="114"/>
      <c r="H127" s="114"/>
      <c r="I127" s="114"/>
      <c r="J127" s="114"/>
      <c r="K127" s="114"/>
      <c r="L127" s="147" t="s">
        <v>127</v>
      </c>
      <c r="N127" s="73" t="str">
        <f t="shared" ref="N127:N128" si="33">IF(OR(R127&lt;&gt;"",W127&lt;&gt; ""),"A", "►")</f>
        <v>A</v>
      </c>
      <c r="O127" s="451" t="str">
        <f>O123</f>
        <v>Famille à coller.N.Nom de votre recette.Recette mère ►.S.Saisissez le nom de la recette mère</v>
      </c>
      <c r="P127" s="451">
        <f>P123</f>
        <v>6</v>
      </c>
      <c r="Q127" s="451" t="str">
        <f>Q123</f>
        <v>couverts</v>
      </c>
      <c r="R127" s="181"/>
      <c r="S127" s="193" t="s">
        <v>153</v>
      </c>
      <c r="T127" s="114"/>
      <c r="U127" s="114"/>
      <c r="V127" s="114"/>
      <c r="W127" s="136" t="s">
        <v>86</v>
      </c>
      <c r="X127" s="194" t="s">
        <v>170</v>
      </c>
      <c r="Z127" s="73" t="str">
        <f t="shared" ref="Z127:Z134" si="34">IF(OR(AD127&lt;&gt;"",AE127&lt;&gt; "",AF127&lt;&gt;"",AG127&lt;&gt;""),"A", "►")</f>
        <v>►</v>
      </c>
      <c r="AA127" s="451" t="str">
        <f>AA103</f>
        <v>Famille à coller.N.Nom de votre recette.Recette mère ►.S.Saisissez le nom de la recette mère</v>
      </c>
      <c r="AB127" s="451">
        <f>AB103</f>
        <v>6</v>
      </c>
      <c r="AC127" s="525" t="str">
        <f>AC103</f>
        <v>couverts</v>
      </c>
      <c r="AD127" s="386"/>
      <c r="AE127" s="375"/>
      <c r="AF127" s="375"/>
      <c r="AG127" s="375"/>
      <c r="AH127" s="375"/>
      <c r="AI127" s="375"/>
      <c r="AJ127" s="387"/>
      <c r="AL127" s="430" t="s">
        <v>5</v>
      </c>
      <c r="AM127" s="431" t="str">
        <f>AP127</f>
        <v>Famille à coller.N.Nom de votre recette.Recette mère ►.S.Saisissez le nom de la recette mère</v>
      </c>
      <c r="AN127" s="431">
        <f>AP125</f>
        <v>6</v>
      </c>
      <c r="AO127" s="431" t="str">
        <f>AQ125</f>
        <v>couverts</v>
      </c>
      <c r="AP127" s="435" t="str">
        <f>UPPER(LEFT(AR121,1))&amp;LOWER(MID(AR121,2,999))&amp;"."&amp;UPPER(LEFT(AT121,1))&amp;"."&amp;UPPER(LEFT(AT121,1))&amp;LOWER(MID(AT121,2,999))&amp;"."&amp;IF(ISTEXT(AV127),AU127&amp;"."&amp;UPPER(LEFT(AV127,1))&amp;"."&amp;UPPER(LEFT(AV127,1))&amp;LOWER(MID(AV127,2,999)),AQ127)</f>
        <v>Famille à coller.N.Nom de votre recette.Recette mère ►.S.Saisissez le nom de la recette mère</v>
      </c>
      <c r="AQ127" s="432" t="s">
        <v>22</v>
      </c>
      <c r="AR127" s="3216" t="s">
        <v>23</v>
      </c>
      <c r="AS127" s="3216"/>
      <c r="AT127" s="3216"/>
      <c r="AU127" s="433" t="s">
        <v>24</v>
      </c>
      <c r="AV127" s="434" t="s">
        <v>25</v>
      </c>
      <c r="AX127" s="677"/>
      <c r="AY127" s="822"/>
      <c r="AZ127" s="822"/>
      <c r="BA127" s="823"/>
      <c r="BB127" s="464"/>
      <c r="BC127" s="827"/>
      <c r="BD127" s="9"/>
      <c r="BE127" s="9"/>
      <c r="BF127" s="9"/>
      <c r="BG127" s="9"/>
      <c r="BH127" s="9"/>
      <c r="BI127" s="754"/>
      <c r="BK127" s="466">
        <v>1</v>
      </c>
    </row>
    <row r="128" spans="2:63" ht="20.25" thickTop="1" thickBot="1" x14ac:dyDescent="0.3">
      <c r="B128" s="73" t="str">
        <f t="shared" si="32"/>
        <v>►</v>
      </c>
      <c r="C128" s="451" t="str">
        <f>C118</f>
        <v>Famille à coller.N.Nom de votre recette.Recette mère ►.S.Saisissez le nom de la recette mère</v>
      </c>
      <c r="D128" s="451">
        <f>D118</f>
        <v>6</v>
      </c>
      <c r="E128" s="451" t="str">
        <f>E118</f>
        <v>couverts</v>
      </c>
      <c r="F128" s="2449"/>
      <c r="G128" s="114"/>
      <c r="H128" s="114"/>
      <c r="I128" s="114"/>
      <c r="J128" s="114"/>
      <c r="K128" s="114"/>
      <c r="L128" s="147" t="s">
        <v>128</v>
      </c>
      <c r="N128" s="73" t="str">
        <f t="shared" si="33"/>
        <v>A</v>
      </c>
      <c r="O128" s="451" t="str">
        <f>O123</f>
        <v>Famille à coller.N.Nom de votre recette.Recette mère ►.S.Saisissez le nom de la recette mère</v>
      </c>
      <c r="P128" s="451">
        <f>P123</f>
        <v>6</v>
      </c>
      <c r="Q128" s="451" t="str">
        <f>Q123</f>
        <v>couverts</v>
      </c>
      <c r="R128" s="181">
        <v>3</v>
      </c>
      <c r="S128" s="193" t="s">
        <v>154</v>
      </c>
      <c r="T128" s="114"/>
      <c r="U128" s="114"/>
      <c r="V128" s="114"/>
      <c r="W128" s="195"/>
      <c r="X128" s="194" t="s">
        <v>171</v>
      </c>
      <c r="Z128" s="73" t="str">
        <f t="shared" si="34"/>
        <v>►</v>
      </c>
      <c r="AA128" s="451" t="str">
        <f>AA103</f>
        <v>Famille à coller.N.Nom de votre recette.Recette mère ►.S.Saisissez le nom de la recette mère</v>
      </c>
      <c r="AB128" s="451">
        <f>AB103</f>
        <v>6</v>
      </c>
      <c r="AC128" s="525" t="str">
        <f>AC103</f>
        <v>couverts</v>
      </c>
      <c r="AD128" s="386"/>
      <c r="AE128" s="375"/>
      <c r="AF128" s="375"/>
      <c r="AG128" s="375"/>
      <c r="AH128" s="375"/>
      <c r="AI128" s="375"/>
      <c r="AJ128" s="387"/>
      <c r="AL128" s="439" t="s">
        <v>7</v>
      </c>
      <c r="AM128" s="440" t="str">
        <f>AM127</f>
        <v>Famille à coller.N.Nom de votre recette.Recette mère ►.S.Saisissez le nom de la recette mère</v>
      </c>
      <c r="AN128" s="440"/>
      <c r="AO128" s="440"/>
      <c r="AP128" s="323" t="s">
        <v>27</v>
      </c>
      <c r="AQ128" s="106">
        <v>18</v>
      </c>
      <c r="AR128" s="107" t="s">
        <v>240</v>
      </c>
      <c r="AS128" s="108"/>
      <c r="AT128" s="108"/>
      <c r="AU128" s="399" t="s">
        <v>85</v>
      </c>
      <c r="AV128" s="109"/>
      <c r="AX128" s="848" t="s">
        <v>551</v>
      </c>
      <c r="AY128" s="849"/>
      <c r="AZ128" s="822"/>
      <c r="BA128" s="823"/>
      <c r="BB128" s="464"/>
      <c r="BC128" s="827"/>
      <c r="BD128" s="9"/>
      <c r="BE128" s="9"/>
      <c r="BF128" s="9"/>
      <c r="BG128" s="9"/>
      <c r="BH128" s="9"/>
      <c r="BI128" s="754"/>
      <c r="BK128" s="466">
        <v>1</v>
      </c>
    </row>
    <row r="129" spans="2:63" ht="15.75" customHeight="1" thickTop="1" x14ac:dyDescent="0.25">
      <c r="B129" s="116" t="s">
        <v>7</v>
      </c>
      <c r="C129" s="451" t="str">
        <f>C118</f>
        <v>Famille à coller.N.Nom de votre recette.Recette mère ►.S.Saisissez le nom de la recette mère</v>
      </c>
      <c r="D129" s="451">
        <f>D118</f>
        <v>6</v>
      </c>
      <c r="E129" s="451" t="str">
        <f>E118</f>
        <v>couverts</v>
      </c>
      <c r="F129" s="265"/>
      <c r="G129" s="265"/>
      <c r="H129" s="265" t="s">
        <v>73</v>
      </c>
      <c r="I129" s="266"/>
      <c r="J129" s="267"/>
      <c r="K129" s="267"/>
      <c r="L129" s="268"/>
      <c r="N129" s="73" t="str">
        <f>IF(OR(R129&lt;&gt;"",W129&lt;&gt; ""),"A", "►")</f>
        <v>►</v>
      </c>
      <c r="O129" s="451" t="str">
        <f>O123</f>
        <v>Famille à coller.N.Nom de votre recette.Recette mère ►.S.Saisissez le nom de la recette mère</v>
      </c>
      <c r="P129" s="451">
        <f>P123</f>
        <v>6</v>
      </c>
      <c r="Q129" s="451" t="str">
        <f>Q123</f>
        <v>couverts</v>
      </c>
      <c r="R129" s="181"/>
      <c r="S129" s="193" t="s">
        <v>156</v>
      </c>
      <c r="T129" s="114"/>
      <c r="U129" s="114"/>
      <c r="V129" s="114"/>
      <c r="W129" s="196"/>
      <c r="X129" s="197" t="s">
        <v>172</v>
      </c>
      <c r="Z129" s="73" t="str">
        <f t="shared" si="34"/>
        <v>►</v>
      </c>
      <c r="AA129" s="451" t="str">
        <f>AA103</f>
        <v>Famille à coller.N.Nom de votre recette.Recette mère ►.S.Saisissez le nom de la recette mère</v>
      </c>
      <c r="AB129" s="451">
        <f>AB103</f>
        <v>6</v>
      </c>
      <c r="AC129" s="525" t="str">
        <f>AC103</f>
        <v>couverts</v>
      </c>
      <c r="AD129" s="386"/>
      <c r="AE129" s="375"/>
      <c r="AF129" s="375"/>
      <c r="AG129" s="375"/>
      <c r="AH129" s="375"/>
      <c r="AI129" s="375"/>
      <c r="AJ129" s="387"/>
      <c r="AL129" s="73" t="str">
        <f t="shared" ref="AL129:AL149" si="35">IF(AP129&lt;&gt;"","A","►")</f>
        <v>A</v>
      </c>
      <c r="AM129" s="523" t="str">
        <f>AM127</f>
        <v>Famille à coller.N.Nom de votre recette.Recette mère ►.S.Saisissez le nom de la recette mère</v>
      </c>
      <c r="AN129" s="523"/>
      <c r="AO129" s="524"/>
      <c r="AP129" s="136" t="s">
        <v>86</v>
      </c>
      <c r="AQ129" s="141" t="s">
        <v>219</v>
      </c>
      <c r="AR129" s="85"/>
      <c r="AS129" s="85"/>
      <c r="AT129" s="85"/>
      <c r="AU129" s="85"/>
      <c r="AV129" s="112"/>
      <c r="AX129" s="850" t="s">
        <v>554</v>
      </c>
      <c r="AY129" s="851"/>
      <c r="AZ129" s="822"/>
      <c r="BA129" s="823"/>
      <c r="BB129" s="464"/>
      <c r="BC129" s="827"/>
      <c r="BD129" s="9"/>
      <c r="BE129" s="9"/>
      <c r="BF129" s="9"/>
      <c r="BG129" s="9"/>
      <c r="BH129" s="9"/>
      <c r="BI129" s="754"/>
      <c r="BK129" s="466">
        <v>1</v>
      </c>
    </row>
    <row r="130" spans="2:63" ht="15" customHeight="1" thickBot="1" x14ac:dyDescent="0.3">
      <c r="B130" s="123" t="s">
        <v>7</v>
      </c>
      <c r="C130" s="455" t="str">
        <f>C118</f>
        <v>Famille à coller.N.Nom de votre recette.Recette mère ►.S.Saisissez le nom de la recette mère</v>
      </c>
      <c r="D130" s="455">
        <f>D118</f>
        <v>6</v>
      </c>
      <c r="E130" s="455" t="str">
        <f>E118</f>
        <v>couverts</v>
      </c>
      <c r="F130" s="269" t="s">
        <v>62</v>
      </c>
      <c r="G130" s="270"/>
      <c r="H130" s="271"/>
      <c r="I130" s="272"/>
      <c r="J130" s="271"/>
      <c r="K130" s="271"/>
      <c r="L130" s="273"/>
      <c r="N130" s="73" t="str">
        <f t="shared" ref="N130:N134" si="36">IF(OR(R130&lt;&gt;"",W130&lt;&gt; ""),"A", "►")</f>
        <v>A</v>
      </c>
      <c r="O130" s="451" t="str">
        <f>O123</f>
        <v>Famille à coller.N.Nom de votre recette.Recette mère ►.S.Saisissez le nom de la recette mère</v>
      </c>
      <c r="P130" s="451">
        <f>P123</f>
        <v>6</v>
      </c>
      <c r="Q130" s="451" t="str">
        <f>Q123</f>
        <v>couverts</v>
      </c>
      <c r="R130" s="181">
        <v>1</v>
      </c>
      <c r="S130" s="193" t="s">
        <v>157</v>
      </c>
      <c r="T130" s="114"/>
      <c r="U130" s="114"/>
      <c r="V130" s="114"/>
      <c r="W130" s="195"/>
      <c r="X130" s="194" t="s">
        <v>170</v>
      </c>
      <c r="Z130" s="73" t="str">
        <f t="shared" si="34"/>
        <v>►</v>
      </c>
      <c r="AA130" s="451" t="str">
        <f>AA103</f>
        <v>Famille à coller.N.Nom de votre recette.Recette mère ►.S.Saisissez le nom de la recette mère</v>
      </c>
      <c r="AB130" s="451">
        <f>AB103</f>
        <v>6</v>
      </c>
      <c r="AC130" s="525" t="str">
        <f>AC103</f>
        <v>couverts</v>
      </c>
      <c r="AD130" s="386"/>
      <c r="AE130" s="375"/>
      <c r="AF130" s="375"/>
      <c r="AG130" s="375"/>
      <c r="AH130" s="375"/>
      <c r="AI130" s="375"/>
      <c r="AJ130" s="387"/>
      <c r="AL130" s="73" t="str">
        <f t="shared" si="35"/>
        <v>A</v>
      </c>
      <c r="AM130" s="451" t="str">
        <f>AM127</f>
        <v>Famille à coller.N.Nom de votre recette.Recette mère ►.S.Saisissez le nom de la recette mère</v>
      </c>
      <c r="AN130" s="451"/>
      <c r="AO130" s="525"/>
      <c r="AP130" s="136" t="s">
        <v>86</v>
      </c>
      <c r="AQ130" s="141" t="s">
        <v>220</v>
      </c>
      <c r="AR130" s="139"/>
      <c r="AS130" s="139"/>
      <c r="AT130" s="113"/>
      <c r="AU130" s="114"/>
      <c r="AV130" s="115"/>
      <c r="AX130" s="852" t="s">
        <v>7</v>
      </c>
      <c r="AY130" s="851"/>
      <c r="AZ130" s="822"/>
      <c r="BA130" s="823"/>
      <c r="BB130" s="464"/>
      <c r="BC130" s="827"/>
      <c r="BD130" s="9"/>
      <c r="BE130" s="9"/>
      <c r="BF130" s="9"/>
      <c r="BG130" s="9"/>
      <c r="BH130" s="9"/>
      <c r="BI130" s="754"/>
      <c r="BK130" s="466">
        <v>1</v>
      </c>
    </row>
    <row r="131" spans="2:63" ht="15" customHeight="1" thickBot="1" x14ac:dyDescent="0.3">
      <c r="B131" s="2168" t="s">
        <v>7</v>
      </c>
      <c r="C131" s="2470"/>
      <c r="D131" s="2470"/>
      <c r="E131" s="2470"/>
      <c r="F131" s="2471" t="s">
        <v>2205</v>
      </c>
      <c r="G131" s="2471"/>
      <c r="H131" s="2471"/>
      <c r="I131" s="2471"/>
      <c r="J131" s="2471"/>
      <c r="K131" s="2471"/>
      <c r="L131" s="2472" t="s">
        <v>77</v>
      </c>
      <c r="N131" s="73" t="str">
        <f t="shared" si="36"/>
        <v>►</v>
      </c>
      <c r="O131" s="451" t="str">
        <f>O123</f>
        <v>Famille à coller.N.Nom de votre recette.Recette mère ►.S.Saisissez le nom de la recette mère</v>
      </c>
      <c r="P131" s="451">
        <f>P123</f>
        <v>6</v>
      </c>
      <c r="Q131" s="451" t="str">
        <f>Q123</f>
        <v>couverts</v>
      </c>
      <c r="R131" s="181"/>
      <c r="S131" s="193" t="s">
        <v>159</v>
      </c>
      <c r="T131" s="114"/>
      <c r="U131" s="114"/>
      <c r="V131" s="114"/>
      <c r="W131" s="195"/>
      <c r="X131" s="194" t="s">
        <v>173</v>
      </c>
      <c r="Z131" s="73" t="str">
        <f t="shared" si="34"/>
        <v>►</v>
      </c>
      <c r="AA131" s="451" t="str">
        <f>AA103</f>
        <v>Famille à coller.N.Nom de votre recette.Recette mère ►.S.Saisissez le nom de la recette mère</v>
      </c>
      <c r="AB131" s="451">
        <f>AB103</f>
        <v>6</v>
      </c>
      <c r="AC131" s="525" t="str">
        <f>AC103</f>
        <v>couverts</v>
      </c>
      <c r="AD131" s="386"/>
      <c r="AE131" s="375"/>
      <c r="AF131" s="375"/>
      <c r="AG131" s="375"/>
      <c r="AH131" s="375"/>
      <c r="AI131" s="375"/>
      <c r="AJ131" s="387"/>
      <c r="AL131" s="73" t="str">
        <f t="shared" si="35"/>
        <v>A</v>
      </c>
      <c r="AM131" s="451" t="str">
        <f>AM127</f>
        <v>Famille à coller.N.Nom de votre recette.Recette mère ►.S.Saisissez le nom de la recette mère</v>
      </c>
      <c r="AN131" s="451">
        <f>AN127</f>
        <v>6</v>
      </c>
      <c r="AO131" s="525" t="str">
        <f>AO127</f>
        <v>couverts</v>
      </c>
      <c r="AP131" s="136" t="s">
        <v>86</v>
      </c>
      <c r="AQ131" s="141" t="s">
        <v>221</v>
      </c>
      <c r="AR131" s="85"/>
      <c r="AS131" s="139"/>
      <c r="AT131" s="114"/>
      <c r="AU131" s="114"/>
      <c r="AV131" s="115"/>
      <c r="AX131" s="848" t="s">
        <v>380</v>
      </c>
      <c r="AY131" s="849"/>
      <c r="AZ131" s="822"/>
      <c r="BA131" s="823"/>
      <c r="BB131" s="464"/>
      <c r="BC131" s="827"/>
      <c r="BD131" s="9"/>
      <c r="BE131" s="9"/>
      <c r="BF131" s="9"/>
      <c r="BG131" s="9"/>
      <c r="BH131" s="9"/>
      <c r="BI131" s="754"/>
      <c r="BK131" s="466">
        <v>1</v>
      </c>
    </row>
    <row r="132" spans="2:63" ht="15" customHeight="1" x14ac:dyDescent="0.25">
      <c r="B132" s="23" t="s">
        <v>7</v>
      </c>
      <c r="C132" s="456" t="str">
        <f>C138</f>
        <v>Famille à coller.N.Nom de votre recette.Recette mère ►.S.Saisissez le nom de la recette mère</v>
      </c>
      <c r="D132" s="457">
        <f>D138</f>
        <v>6</v>
      </c>
      <c r="E132" s="457" t="str">
        <f>E138</f>
        <v>couverts</v>
      </c>
      <c r="F132" s="279" t="s">
        <v>4</v>
      </c>
      <c r="G132" s="24" t="s">
        <v>8</v>
      </c>
      <c r="H132" s="3217" t="s">
        <v>206</v>
      </c>
      <c r="I132" s="3217"/>
      <c r="J132" s="3157" t="s">
        <v>10</v>
      </c>
      <c r="K132" s="3157"/>
      <c r="L132" s="3158"/>
      <c r="N132" s="73" t="str">
        <f t="shared" si="36"/>
        <v>A</v>
      </c>
      <c r="O132" s="451" t="str">
        <f>O123</f>
        <v>Famille à coller.N.Nom de votre recette.Recette mère ►.S.Saisissez le nom de la recette mère</v>
      </c>
      <c r="P132" s="451">
        <f>P123</f>
        <v>6</v>
      </c>
      <c r="Q132" s="451" t="str">
        <f>Q123</f>
        <v>couverts</v>
      </c>
      <c r="R132" s="181"/>
      <c r="S132" s="193" t="s">
        <v>161</v>
      </c>
      <c r="T132" s="114"/>
      <c r="U132" s="114"/>
      <c r="V132" s="114"/>
      <c r="W132" s="140" t="s">
        <v>90</v>
      </c>
      <c r="X132" s="194" t="s">
        <v>171</v>
      </c>
      <c r="Z132" s="73" t="str">
        <f t="shared" si="34"/>
        <v>►</v>
      </c>
      <c r="AA132" s="451" t="str">
        <f>AA103</f>
        <v>Famille à coller.N.Nom de votre recette.Recette mère ►.S.Saisissez le nom de la recette mère</v>
      </c>
      <c r="AB132" s="451">
        <f>AB103</f>
        <v>6</v>
      </c>
      <c r="AC132" s="525" t="str">
        <f>AC103</f>
        <v>couverts</v>
      </c>
      <c r="AD132" s="386"/>
      <c r="AE132" s="375"/>
      <c r="AF132" s="375"/>
      <c r="AG132" s="375"/>
      <c r="AH132" s="375"/>
      <c r="AI132" s="375"/>
      <c r="AJ132" s="387"/>
      <c r="AL132" s="73" t="str">
        <f t="shared" si="35"/>
        <v>A</v>
      </c>
      <c r="AM132" s="451" t="str">
        <f>AM127</f>
        <v>Famille à coller.N.Nom de votre recette.Recette mère ►.S.Saisissez le nom de la recette mère</v>
      </c>
      <c r="AN132" s="451">
        <f>AN127</f>
        <v>6</v>
      </c>
      <c r="AO132" s="525" t="str">
        <f>AO127</f>
        <v>couverts</v>
      </c>
      <c r="AP132" s="136" t="s">
        <v>86</v>
      </c>
      <c r="AQ132" s="141" t="s">
        <v>222</v>
      </c>
      <c r="AR132" s="85"/>
      <c r="AS132" s="139"/>
      <c r="AT132" s="114"/>
      <c r="AU132" s="114"/>
      <c r="AV132" s="115"/>
      <c r="AX132" s="848" t="s">
        <v>381</v>
      </c>
      <c r="AY132" s="849"/>
      <c r="AZ132" s="822"/>
      <c r="BA132" s="823"/>
      <c r="BB132" s="464"/>
      <c r="BC132" s="827"/>
      <c r="BD132" s="9"/>
      <c r="BE132" s="9"/>
      <c r="BF132" s="9"/>
      <c r="BG132" s="9"/>
      <c r="BH132" s="9"/>
      <c r="BI132" s="754"/>
      <c r="BK132" s="466">
        <v>1</v>
      </c>
    </row>
    <row r="133" spans="2:63" ht="15" customHeight="1" x14ac:dyDescent="0.25">
      <c r="B133" s="25" t="s">
        <v>7</v>
      </c>
      <c r="C133" s="458" t="str">
        <f>C138</f>
        <v>Famille à coller.N.Nom de votre recette.Recette mère ►.S.Saisissez le nom de la recette mère</v>
      </c>
      <c r="D133" s="459"/>
      <c r="E133" s="459"/>
      <c r="F133" s="281" t="s">
        <v>207</v>
      </c>
      <c r="G133" s="26" t="s">
        <v>12</v>
      </c>
      <c r="H133" s="3218"/>
      <c r="I133" s="3218"/>
      <c r="J133" s="3159"/>
      <c r="K133" s="3159"/>
      <c r="L133" s="3160"/>
      <c r="N133" s="73" t="str">
        <f t="shared" si="36"/>
        <v>►</v>
      </c>
      <c r="O133" s="451" t="str">
        <f>O123</f>
        <v>Famille à coller.N.Nom de votre recette.Recette mère ►.S.Saisissez le nom de la recette mère</v>
      </c>
      <c r="P133" s="451">
        <f>P123</f>
        <v>6</v>
      </c>
      <c r="Q133" s="451" t="str">
        <f>Q123</f>
        <v>couverts</v>
      </c>
      <c r="R133" s="181"/>
      <c r="S133" s="193" t="s">
        <v>162</v>
      </c>
      <c r="T133" s="114"/>
      <c r="U133" s="114"/>
      <c r="V133" s="114"/>
      <c r="W133" s="196"/>
      <c r="X133" s="198" t="s">
        <v>174</v>
      </c>
      <c r="Z133" s="73" t="str">
        <f t="shared" si="34"/>
        <v>►</v>
      </c>
      <c r="AA133" s="451" t="str">
        <f>AA103</f>
        <v>Famille à coller.N.Nom de votre recette.Recette mère ►.S.Saisissez le nom de la recette mère</v>
      </c>
      <c r="AB133" s="451">
        <f>AB103</f>
        <v>6</v>
      </c>
      <c r="AC133" s="525" t="str">
        <f>AC103</f>
        <v>couverts</v>
      </c>
      <c r="AD133" s="386"/>
      <c r="AE133" s="375"/>
      <c r="AF133" s="375"/>
      <c r="AG133" s="375"/>
      <c r="AH133" s="375"/>
      <c r="AI133" s="375"/>
      <c r="AJ133" s="387"/>
      <c r="AL133" s="73" t="str">
        <f t="shared" si="35"/>
        <v>A</v>
      </c>
      <c r="AM133" s="451" t="str">
        <f>AM127</f>
        <v>Famille à coller.N.Nom de votre recette.Recette mère ►.S.Saisissez le nom de la recette mère</v>
      </c>
      <c r="AN133" s="451">
        <f>AN127</f>
        <v>6</v>
      </c>
      <c r="AO133" s="525" t="str">
        <f>AO127</f>
        <v>couverts</v>
      </c>
      <c r="AP133" s="136" t="s">
        <v>86</v>
      </c>
      <c r="AQ133" s="141" t="s">
        <v>223</v>
      </c>
      <c r="AR133" s="85"/>
      <c r="AS133" s="139"/>
      <c r="AT133" s="114"/>
      <c r="AU133" s="114"/>
      <c r="AV133" s="115"/>
      <c r="AX133" s="848" t="s">
        <v>382</v>
      </c>
      <c r="AY133" s="849"/>
      <c r="AZ133" s="122"/>
      <c r="BA133" s="679"/>
      <c r="BB133" s="464"/>
      <c r="BC133" s="749"/>
      <c r="BD133" s="750"/>
      <c r="BE133" s="751"/>
      <c r="BF133" s="750"/>
      <c r="BG133" s="750"/>
      <c r="BH133" s="750"/>
      <c r="BI133" s="752"/>
      <c r="BK133" s="466">
        <v>1</v>
      </c>
    </row>
    <row r="134" spans="2:63" ht="19.5" customHeight="1" thickBot="1" x14ac:dyDescent="0.3">
      <c r="B134" s="25" t="s">
        <v>7</v>
      </c>
      <c r="C134" s="460" t="str">
        <f>C138</f>
        <v>Famille à coller.N.Nom de votre recette.Recette mère ►.S.Saisissez le nom de la recette mère</v>
      </c>
      <c r="D134" s="461"/>
      <c r="E134" s="462"/>
      <c r="F134" s="28"/>
      <c r="G134" s="29" t="s">
        <v>208</v>
      </c>
      <c r="H134" s="283"/>
      <c r="I134" s="30" t="s">
        <v>13</v>
      </c>
      <c r="J134" s="284" t="s">
        <v>14</v>
      </c>
      <c r="K134" s="9"/>
      <c r="L134" s="285"/>
      <c r="N134" s="73" t="str">
        <f t="shared" si="36"/>
        <v>A</v>
      </c>
      <c r="O134" s="451" t="str">
        <f>O123</f>
        <v>Famille à coller.N.Nom de votre recette.Recette mère ►.S.Saisissez le nom de la recette mère</v>
      </c>
      <c r="P134" s="451">
        <f>P123</f>
        <v>6</v>
      </c>
      <c r="Q134" s="451" t="str">
        <f>Q123</f>
        <v>couverts</v>
      </c>
      <c r="R134" s="186"/>
      <c r="S134" s="193" t="s">
        <v>164</v>
      </c>
      <c r="T134" s="114"/>
      <c r="U134" s="114"/>
      <c r="V134" s="114"/>
      <c r="W134" s="138" t="s">
        <v>88</v>
      </c>
      <c r="X134" s="194" t="s">
        <v>175</v>
      </c>
      <c r="Z134" s="73" t="str">
        <f t="shared" si="34"/>
        <v>►</v>
      </c>
      <c r="AA134" s="451" t="str">
        <f>AA103</f>
        <v>Famille à coller.N.Nom de votre recette.Recette mère ►.S.Saisissez le nom de la recette mère</v>
      </c>
      <c r="AB134" s="451">
        <f>AB103</f>
        <v>6</v>
      </c>
      <c r="AC134" s="525" t="str">
        <f>AC103</f>
        <v>couverts</v>
      </c>
      <c r="AD134" s="386"/>
      <c r="AE134" s="375"/>
      <c r="AF134" s="375"/>
      <c r="AG134" s="375"/>
      <c r="AH134" s="375"/>
      <c r="AI134" s="375"/>
      <c r="AJ134" s="387"/>
      <c r="AL134" s="73" t="str">
        <f t="shared" si="35"/>
        <v>A</v>
      </c>
      <c r="AM134" s="451" t="str">
        <f>AM127</f>
        <v>Famille à coller.N.Nom de votre recette.Recette mère ►.S.Saisissez le nom de la recette mère</v>
      </c>
      <c r="AN134" s="451">
        <f>AN127</f>
        <v>6</v>
      </c>
      <c r="AO134" s="525" t="str">
        <f>AO127</f>
        <v>couverts</v>
      </c>
      <c r="AP134" s="136" t="s">
        <v>86</v>
      </c>
      <c r="AQ134" s="141" t="s">
        <v>95</v>
      </c>
      <c r="AR134" s="85"/>
      <c r="AS134" s="139"/>
      <c r="AT134" s="114"/>
      <c r="AU134" s="114"/>
      <c r="AV134" s="115"/>
      <c r="AX134" s="716"/>
      <c r="AY134" s="122"/>
      <c r="AZ134" s="122"/>
      <c r="BA134" s="717"/>
      <c r="BB134" s="464"/>
      <c r="BC134" s="827"/>
      <c r="BD134" s="800"/>
      <c r="BE134" s="800"/>
      <c r="BF134" s="808"/>
      <c r="BG134" s="808"/>
      <c r="BH134" s="85"/>
      <c r="BI134" s="754"/>
      <c r="BK134" s="466">
        <v>1</v>
      </c>
    </row>
    <row r="135" spans="2:63" ht="19.5" customHeight="1" thickTop="1" x14ac:dyDescent="0.25">
      <c r="B135" s="25" t="s">
        <v>7</v>
      </c>
      <c r="C135" s="428" t="str">
        <f>C138</f>
        <v>Famille à coller.N.Nom de votre recette.Recette mère ►.S.Saisissez le nom de la recette mère</v>
      </c>
      <c r="D135" s="428"/>
      <c r="E135" s="428"/>
      <c r="F135" s="36" t="s">
        <v>16</v>
      </c>
      <c r="G135" s="37"/>
      <c r="H135" s="37"/>
      <c r="I135" s="288" t="s">
        <v>17</v>
      </c>
      <c r="J135" s="3214" t="str">
        <f>F138</f>
        <v>Famille à coller.N.Nom de votre recette.Recette mère ►.S.Saisissez le nom de la recette mère</v>
      </c>
      <c r="K135" s="3214"/>
      <c r="L135" s="3215"/>
      <c r="N135" s="104" t="s">
        <v>7</v>
      </c>
      <c r="O135" s="451" t="str">
        <f>O123</f>
        <v>Famille à coller.N.Nom de votre recette.Recette mère ►.S.Saisissez le nom de la recette mère</v>
      </c>
      <c r="P135" s="451">
        <f>P123</f>
        <v>6</v>
      </c>
      <c r="Q135" s="451" t="str">
        <f>Q123</f>
        <v>couverts</v>
      </c>
      <c r="R135" s="199" t="str">
        <f>SUM(R126:R134) &amp; " / " &amp; (COUNTA(R126:R134) * 3)</f>
        <v>4 / 6</v>
      </c>
      <c r="S135" s="114" t="s">
        <v>176</v>
      </c>
      <c r="T135" s="114"/>
      <c r="U135" s="114"/>
      <c r="V135" s="114"/>
      <c r="W135" s="195"/>
      <c r="X135" s="194" t="s">
        <v>171</v>
      </c>
      <c r="Z135" s="116" t="s">
        <v>7</v>
      </c>
      <c r="AA135" s="451" t="str">
        <f>AA103</f>
        <v>Famille à coller.N.Nom de votre recette.Recette mère ►.S.Saisissez le nom de la recette mère</v>
      </c>
      <c r="AB135" s="451">
        <f>AB103</f>
        <v>6</v>
      </c>
      <c r="AC135" s="525" t="str">
        <f>AC103</f>
        <v>couverts</v>
      </c>
      <c r="AD135" s="517" t="s">
        <v>98</v>
      </c>
      <c r="AE135" s="518"/>
      <c r="AF135" s="518"/>
      <c r="AG135" s="518"/>
      <c r="AH135" s="518"/>
      <c r="AI135" s="519"/>
      <c r="AJ135" s="520" t="s">
        <v>127</v>
      </c>
      <c r="AL135" s="73" t="str">
        <f t="shared" si="35"/>
        <v>A</v>
      </c>
      <c r="AM135" s="451" t="str">
        <f>AM127</f>
        <v>Famille à coller.N.Nom de votre recette.Recette mère ►.S.Saisissez le nom de la recette mère</v>
      </c>
      <c r="AN135" s="451">
        <f>AN127</f>
        <v>6</v>
      </c>
      <c r="AO135" s="525" t="str">
        <f>AO127</f>
        <v>couverts</v>
      </c>
      <c r="AP135" s="136" t="s">
        <v>86</v>
      </c>
      <c r="AQ135" s="137" t="s">
        <v>96</v>
      </c>
      <c r="AR135" s="85"/>
      <c r="AS135" s="85"/>
      <c r="AT135" s="114"/>
      <c r="AU135" s="114"/>
      <c r="AV135" s="115"/>
      <c r="AX135" s="709" t="s">
        <v>558</v>
      </c>
      <c r="AY135" s="746"/>
      <c r="AZ135" s="746"/>
      <c r="BA135" s="856"/>
      <c r="BB135" s="464"/>
      <c r="BC135" s="3034" t="s">
        <v>39</v>
      </c>
      <c r="BD135" s="843" t="s">
        <v>541</v>
      </c>
      <c r="BE135" s="746"/>
      <c r="BF135" s="746"/>
      <c r="BG135" s="810"/>
      <c r="BH135" s="9"/>
      <c r="BI135" s="754"/>
      <c r="BK135" s="466">
        <v>1</v>
      </c>
    </row>
    <row r="136" spans="2:63" ht="15" customHeight="1" x14ac:dyDescent="0.25">
      <c r="B136" s="25" t="s">
        <v>7</v>
      </c>
      <c r="C136" s="428" t="str">
        <f>C138</f>
        <v>Famille à coller.N.Nom de votre recette.Recette mère ►.S.Saisissez le nom de la recette mère</v>
      </c>
      <c r="D136" s="428"/>
      <c r="E136" s="428"/>
      <c r="F136" s="43">
        <v>6</v>
      </c>
      <c r="G136" s="44" t="s">
        <v>66</v>
      </c>
      <c r="H136" s="36"/>
      <c r="I136" s="36"/>
      <c r="J136" s="3214"/>
      <c r="K136" s="3214"/>
      <c r="L136" s="3215"/>
      <c r="N136" s="104" t="s">
        <v>7</v>
      </c>
      <c r="O136" s="451" t="str">
        <f>O123</f>
        <v>Famille à coller.N.Nom de votre recette.Recette mère ►.S.Saisissez le nom de la recette mère</v>
      </c>
      <c r="P136" s="451">
        <f>P123</f>
        <v>6</v>
      </c>
      <c r="Q136" s="451" t="str">
        <f>Q123</f>
        <v>couverts</v>
      </c>
      <c r="R136" s="200" t="str">
        <f>SUM(R126:R134) &amp;"/ "&amp;R137</f>
        <v>4/ 27</v>
      </c>
      <c r="S136" s="201" t="s">
        <v>165</v>
      </c>
      <c r="T136" s="114"/>
      <c r="U136" s="114"/>
      <c r="V136" s="114"/>
      <c r="W136" s="202"/>
      <c r="X136" s="198" t="s">
        <v>177</v>
      </c>
      <c r="Z136" s="116" t="s">
        <v>7</v>
      </c>
      <c r="AA136" s="451" t="str">
        <f>AA103</f>
        <v>Famille à coller.N.Nom de votre recette.Recette mère ►.S.Saisissez le nom de la recette mère</v>
      </c>
      <c r="AB136" s="451">
        <f>AB103</f>
        <v>6</v>
      </c>
      <c r="AC136" s="525" t="str">
        <f>AC103</f>
        <v>couverts</v>
      </c>
      <c r="AD136" s="145"/>
      <c r="AE136" s="146"/>
      <c r="AF136" s="146"/>
      <c r="AG136" s="146"/>
      <c r="AH136" s="146"/>
      <c r="AI136" s="472"/>
      <c r="AJ136" s="147" t="s">
        <v>128</v>
      </c>
      <c r="AL136" s="73" t="str">
        <f t="shared" si="35"/>
        <v>A</v>
      </c>
      <c r="AM136" s="451" t="str">
        <f>AM127</f>
        <v>Famille à coller.N.Nom de votre recette.Recette mère ►.S.Saisissez le nom de la recette mère</v>
      </c>
      <c r="AN136" s="451">
        <f>AN127</f>
        <v>6</v>
      </c>
      <c r="AO136" s="525" t="str">
        <f>AO127</f>
        <v>couverts</v>
      </c>
      <c r="AP136" s="136" t="s">
        <v>86</v>
      </c>
      <c r="AQ136" s="137" t="s">
        <v>97</v>
      </c>
      <c r="AR136" s="85"/>
      <c r="AS136" s="85"/>
      <c r="AT136" s="114"/>
      <c r="AU136" s="114"/>
      <c r="AV136" s="115"/>
      <c r="AX136" s="709" t="s">
        <v>560</v>
      </c>
      <c r="AY136" s="746"/>
      <c r="AZ136" s="746"/>
      <c r="BA136" s="856"/>
      <c r="BB136" s="464"/>
      <c r="BC136" s="3034"/>
      <c r="BD136" s="3035" t="s">
        <v>543</v>
      </c>
      <c r="BE136" s="3035"/>
      <c r="BF136" s="3035"/>
      <c r="BG136" s="3035"/>
      <c r="BH136" s="3035"/>
      <c r="BI136" s="3036"/>
      <c r="BK136" s="466">
        <v>1</v>
      </c>
    </row>
    <row r="137" spans="2:63" ht="19.5" thickBot="1" x14ac:dyDescent="0.3">
      <c r="B137" s="25" t="s">
        <v>5</v>
      </c>
      <c r="C137" s="428" t="str">
        <f>C138</f>
        <v>Famille à coller.N.Nom de votre recette.Recette mère ►.S.Saisissez le nom de la recette mère</v>
      </c>
      <c r="D137" s="428"/>
      <c r="E137" s="428"/>
      <c r="F137" s="289"/>
      <c r="G137" s="48"/>
      <c r="H137" s="48"/>
      <c r="I137" s="48"/>
      <c r="J137" s="48"/>
      <c r="K137" s="48"/>
      <c r="L137" s="429"/>
      <c r="N137" s="104" t="s">
        <v>7</v>
      </c>
      <c r="O137" s="451" t="str">
        <f>O123</f>
        <v>Famille à coller.N.Nom de votre recette.Recette mère ►.S.Saisissez le nom de la recette mère</v>
      </c>
      <c r="P137" s="451">
        <f>P123</f>
        <v>6</v>
      </c>
      <c r="Q137" s="451" t="str">
        <f>Q123</f>
        <v>couverts</v>
      </c>
      <c r="R137" s="203">
        <v>27</v>
      </c>
      <c r="S137" s="204" t="s">
        <v>178</v>
      </c>
      <c r="T137" s="114"/>
      <c r="U137" s="114"/>
      <c r="V137" s="114"/>
      <c r="W137" s="195"/>
      <c r="X137" s="194" t="s">
        <v>179</v>
      </c>
      <c r="Z137" s="116" t="s">
        <v>7</v>
      </c>
      <c r="AA137" s="451" t="str">
        <f>AA103</f>
        <v>Famille à coller.N.Nom de votre recette.Recette mère ►.S.Saisissez le nom de la recette mère</v>
      </c>
      <c r="AB137" s="451">
        <f>AB103</f>
        <v>6</v>
      </c>
      <c r="AC137" s="525" t="str">
        <f>AC103</f>
        <v>couverts</v>
      </c>
      <c r="AD137" s="566"/>
      <c r="AE137" s="146"/>
      <c r="AF137" s="146"/>
      <c r="AG137" s="146"/>
      <c r="AH137" s="146"/>
      <c r="AI137" s="472"/>
      <c r="AJ137" s="147" t="s">
        <v>266</v>
      </c>
      <c r="AL137" s="73" t="str">
        <f t="shared" si="35"/>
        <v>A</v>
      </c>
      <c r="AM137" s="451" t="str">
        <f>AM127</f>
        <v>Famille à coller.N.Nom de votre recette.Recette mère ►.S.Saisissez le nom de la recette mère</v>
      </c>
      <c r="AN137" s="451">
        <f>AN127</f>
        <v>6</v>
      </c>
      <c r="AO137" s="525" t="str">
        <f>AO127</f>
        <v>couverts</v>
      </c>
      <c r="AP137" s="136" t="s">
        <v>86</v>
      </c>
      <c r="AQ137" s="137" t="s">
        <v>87</v>
      </c>
      <c r="AR137" s="85"/>
      <c r="AS137" s="85"/>
      <c r="AT137" s="114"/>
      <c r="AU137" s="114"/>
      <c r="AV137" s="115"/>
      <c r="AX137" s="831"/>
      <c r="BA137" s="858"/>
      <c r="BB137" s="464"/>
      <c r="BC137" s="3034"/>
      <c r="BD137" s="3035"/>
      <c r="BE137" s="3035"/>
      <c r="BF137" s="3035"/>
      <c r="BG137" s="3035"/>
      <c r="BH137" s="3035"/>
      <c r="BI137" s="3036"/>
      <c r="BK137" s="466">
        <v>1</v>
      </c>
    </row>
    <row r="138" spans="2:63" ht="20.25" thickTop="1" thickBot="1" x14ac:dyDescent="0.3">
      <c r="B138" s="430" t="s">
        <v>5</v>
      </c>
      <c r="C138" s="431" t="str">
        <f>F138</f>
        <v>Famille à coller.N.Nom de votre recette.Recette mère ►.S.Saisissez le nom de la recette mère</v>
      </c>
      <c r="D138" s="431">
        <f>F136</f>
        <v>6</v>
      </c>
      <c r="E138" s="431" t="str">
        <f>G136</f>
        <v>couverts</v>
      </c>
      <c r="F138" s="435" t="str">
        <f>UPPER(LEFT(H132,1))&amp;LOWER(MID(H132,2,999))&amp;"."&amp;UPPER(LEFT(J132,1))&amp;"."&amp;UPPER(LEFT(J132,1))&amp;LOWER(MID(J132,2,999))&amp;"."&amp;IF(ISTEXT(L138),K138&amp;"."&amp;UPPER(LEFT(L138,1))&amp;"."&amp;UPPER(LEFT(L138,1))&amp;LOWER(MID(L138,2,999)),G138)</f>
        <v>Famille à coller.N.Nom de votre recette.Recette mère ►.S.Saisissez le nom de la recette mère</v>
      </c>
      <c r="G138" s="432" t="s">
        <v>22</v>
      </c>
      <c r="H138" s="3216" t="s">
        <v>23</v>
      </c>
      <c r="I138" s="3216"/>
      <c r="J138" s="3216"/>
      <c r="K138" s="433" t="s">
        <v>24</v>
      </c>
      <c r="L138" s="434" t="s">
        <v>25</v>
      </c>
      <c r="N138" s="104" t="s">
        <v>7</v>
      </c>
      <c r="O138" s="451" t="str">
        <f>O123</f>
        <v>Famille à coller.N.Nom de votre recette.Recette mère ►.S.Saisissez le nom de la recette mère</v>
      </c>
      <c r="P138" s="451">
        <f>P123</f>
        <v>6</v>
      </c>
      <c r="Q138" s="451" t="str">
        <f>Q123</f>
        <v>couverts</v>
      </c>
      <c r="R138" s="205" t="s">
        <v>180</v>
      </c>
      <c r="S138" s="114"/>
      <c r="T138" s="114"/>
      <c r="U138" s="114"/>
      <c r="V138" s="114"/>
      <c r="W138" s="195"/>
      <c r="X138" s="412" t="s">
        <v>181</v>
      </c>
      <c r="Z138" s="116" t="s">
        <v>7</v>
      </c>
      <c r="AA138" s="451" t="str">
        <f>AA121</f>
        <v>Famille à coller.N.Nom de votre recette.Recette mère ►.S.Saisissez le nom de la recette mère</v>
      </c>
      <c r="AB138" s="451">
        <f>AB121</f>
        <v>6</v>
      </c>
      <c r="AC138" s="451" t="str">
        <f>AC121</f>
        <v>couverts</v>
      </c>
      <c r="AD138" s="265"/>
      <c r="AE138" s="265"/>
      <c r="AF138" s="265" t="s">
        <v>73</v>
      </c>
      <c r="AG138" s="266"/>
      <c r="AH138" s="267"/>
      <c r="AI138" s="267"/>
      <c r="AJ138" s="268"/>
      <c r="AL138" s="73" t="str">
        <f t="shared" si="35"/>
        <v>A</v>
      </c>
      <c r="AM138" s="451" t="str">
        <f>AM127</f>
        <v>Famille à coller.N.Nom de votre recette.Recette mère ►.S.Saisissez le nom de la recette mère</v>
      </c>
      <c r="AN138" s="451">
        <f>AN127</f>
        <v>6</v>
      </c>
      <c r="AO138" s="525" t="str">
        <f>AO127</f>
        <v>couverts</v>
      </c>
      <c r="AP138" s="136" t="s">
        <v>86</v>
      </c>
      <c r="AQ138" s="137" t="s">
        <v>89</v>
      </c>
      <c r="AR138" s="139"/>
      <c r="AS138" s="139"/>
      <c r="AT138" s="114"/>
      <c r="AU138" s="114"/>
      <c r="AV138" s="115"/>
      <c r="AX138" s="859">
        <v>19</v>
      </c>
      <c r="AY138" s="860">
        <v>18</v>
      </c>
      <c r="AZ138" s="860">
        <v>25</v>
      </c>
      <c r="BA138" s="861">
        <v>16</v>
      </c>
      <c r="BB138" s="464"/>
      <c r="BC138" s="3034"/>
      <c r="BD138" s="3035"/>
      <c r="BE138" s="3035"/>
      <c r="BF138" s="3035"/>
      <c r="BG138" s="3035"/>
      <c r="BH138" s="3035"/>
      <c r="BI138" s="3036"/>
      <c r="BK138" s="466">
        <v>1</v>
      </c>
    </row>
    <row r="139" spans="2:63" ht="15.75" customHeight="1" thickBot="1" x14ac:dyDescent="0.3">
      <c r="B139" s="2442" t="s">
        <v>7</v>
      </c>
      <c r="C139" s="440" t="str">
        <f>C138</f>
        <v>Famille à coller.N.Nom de votre recette.Recette mère ►.S.Saisissez le nom de la recette mère</v>
      </c>
      <c r="D139" s="440"/>
      <c r="E139" s="440"/>
      <c r="F139" s="441" t="s">
        <v>27</v>
      </c>
      <c r="G139" s="2444">
        <v>3</v>
      </c>
      <c r="H139" s="2445" t="s">
        <v>67</v>
      </c>
      <c r="I139" s="2446"/>
      <c r="J139" s="2446"/>
      <c r="K139" s="2446"/>
      <c r="L139" s="2486" t="s">
        <v>154</v>
      </c>
      <c r="N139" s="116" t="s">
        <v>7</v>
      </c>
      <c r="O139" s="451" t="str">
        <f>O130</f>
        <v>Famille à coller.N.Nom de votre recette.Recette mère ►.S.Saisissez le nom de la recette mère</v>
      </c>
      <c r="P139" s="451">
        <f>P130</f>
        <v>6</v>
      </c>
      <c r="Q139" s="451" t="str">
        <f>Q130</f>
        <v>couverts</v>
      </c>
      <c r="R139" s="413"/>
      <c r="S139" s="414"/>
      <c r="T139" s="414"/>
      <c r="U139" s="414"/>
      <c r="V139" s="414"/>
      <c r="W139" s="414"/>
      <c r="X139" s="415"/>
      <c r="Z139" s="123" t="s">
        <v>7</v>
      </c>
      <c r="AA139" s="455" t="str">
        <f>AA121</f>
        <v>Famille à coller.N.Nom de votre recette.Recette mère ►.S.Saisissez le nom de la recette mère</v>
      </c>
      <c r="AB139" s="455">
        <f>AB121</f>
        <v>6</v>
      </c>
      <c r="AC139" s="455" t="str">
        <f>AC121</f>
        <v>couverts</v>
      </c>
      <c r="AD139" s="269" t="s">
        <v>62</v>
      </c>
      <c r="AE139" s="270"/>
      <c r="AF139" s="271"/>
      <c r="AG139" s="272"/>
      <c r="AH139" s="271"/>
      <c r="AI139" s="271"/>
      <c r="AJ139" s="273"/>
      <c r="AL139" s="73" t="str">
        <f t="shared" si="35"/>
        <v>A</v>
      </c>
      <c r="AM139" s="451" t="str">
        <f>AM127</f>
        <v>Famille à coller.N.Nom de votre recette.Recette mère ►.S.Saisissez le nom de la recette mère</v>
      </c>
      <c r="AN139" s="451">
        <f>AN127</f>
        <v>6</v>
      </c>
      <c r="AO139" s="525" t="str">
        <f>AO127</f>
        <v>couverts</v>
      </c>
      <c r="AP139" s="136" t="s">
        <v>86</v>
      </c>
      <c r="AQ139" s="137" t="s">
        <v>91</v>
      </c>
      <c r="AR139" s="85"/>
      <c r="AS139" s="85"/>
      <c r="AT139" s="114"/>
      <c r="AU139" s="114"/>
      <c r="AV139" s="115"/>
      <c r="AX139" s="467">
        <f ca="1">CELL("largeur",AX139)</f>
        <v>19</v>
      </c>
      <c r="AY139" s="467">
        <f ca="1">CELL("largeur",AY139)</f>
        <v>18</v>
      </c>
      <c r="AZ139" s="467">
        <f ca="1">CELL("largeur",AZ139)</f>
        <v>25</v>
      </c>
      <c r="BA139" s="467">
        <f ca="1">CELL("largeur",BA139)</f>
        <v>16</v>
      </c>
      <c r="BB139" s="464"/>
      <c r="BC139" s="3034"/>
      <c r="BD139" s="746" t="s">
        <v>547</v>
      </c>
      <c r="BE139" s="746"/>
      <c r="BF139" s="746"/>
      <c r="BG139" s="746"/>
      <c r="BH139" s="9"/>
      <c r="BI139" s="754"/>
      <c r="BK139" s="466">
        <v>1</v>
      </c>
    </row>
    <row r="140" spans="2:63" ht="16.5" thickBot="1" x14ac:dyDescent="0.3">
      <c r="B140" s="104" t="s">
        <v>7</v>
      </c>
      <c r="C140" s="451" t="str">
        <f>C138</f>
        <v>Famille à coller.N.Nom de votre recette.Recette mère ►.S.Saisissez le nom de la recette mère</v>
      </c>
      <c r="D140" s="451"/>
      <c r="E140" s="451"/>
      <c r="F140" s="2487" t="s">
        <v>235</v>
      </c>
      <c r="G140" s="331">
        <f>SUM(G141:G144)</f>
        <v>0.18055555555555552</v>
      </c>
      <c r="H140" s="620"/>
      <c r="I140" s="621" t="s">
        <v>249</v>
      </c>
      <c r="J140" s="620" t="s">
        <v>250</v>
      </c>
      <c r="K140" s="622" t="s">
        <v>251</v>
      </c>
      <c r="L140" s="623" t="s">
        <v>252</v>
      </c>
      <c r="N140" s="116" t="s">
        <v>7</v>
      </c>
      <c r="O140" s="451" t="str">
        <f>O123</f>
        <v>Famille à coller.N.Nom de votre recette.Recette mère ►.S.Saisissez le nom de la recette mère</v>
      </c>
      <c r="P140" s="451">
        <f>P123</f>
        <v>6</v>
      </c>
      <c r="Q140" s="451" t="str">
        <f>Q123</f>
        <v>couverts</v>
      </c>
      <c r="R140" s="265"/>
      <c r="S140" s="265"/>
      <c r="T140" s="265" t="s">
        <v>73</v>
      </c>
      <c r="U140" s="266"/>
      <c r="V140" s="267"/>
      <c r="W140" s="267"/>
      <c r="X140" s="268"/>
      <c r="Z140" s="312" t="s">
        <v>7</v>
      </c>
      <c r="AA140" s="464"/>
      <c r="AB140" s="464"/>
      <c r="AC140" s="464"/>
      <c r="AD140" s="464"/>
      <c r="AE140" s="464"/>
      <c r="AF140" s="464"/>
      <c r="AG140" s="464"/>
      <c r="AH140" s="464"/>
      <c r="AI140" s="464"/>
      <c r="AJ140" s="464"/>
      <c r="AL140" s="73" t="str">
        <f t="shared" si="35"/>
        <v>A</v>
      </c>
      <c r="AM140" s="451" t="str">
        <f>AM127</f>
        <v>Famille à coller.N.Nom de votre recette.Recette mère ►.S.Saisissez le nom de la recette mère</v>
      </c>
      <c r="AN140" s="451">
        <f>AN127</f>
        <v>6</v>
      </c>
      <c r="AO140" s="525" t="str">
        <f>AO127</f>
        <v>couverts</v>
      </c>
      <c r="AP140" s="136" t="s">
        <v>86</v>
      </c>
      <c r="AQ140" s="137" t="s">
        <v>92</v>
      </c>
      <c r="AR140" s="85"/>
      <c r="AS140" s="85"/>
      <c r="AT140" s="114"/>
      <c r="AU140" s="114"/>
      <c r="AV140" s="115"/>
      <c r="BB140" s="464"/>
      <c r="BC140" s="3034"/>
      <c r="BD140" s="746" t="s">
        <v>548</v>
      </c>
      <c r="BE140" s="846"/>
      <c r="BF140" s="846"/>
      <c r="BG140" s="846"/>
      <c r="BH140" s="9"/>
      <c r="BI140" s="754"/>
      <c r="BK140" s="466">
        <v>1</v>
      </c>
    </row>
    <row r="141" spans="2:63" ht="16.5" thickBot="1" x14ac:dyDescent="0.3">
      <c r="B141" s="73" t="str">
        <f t="shared" ref="B141:B145" si="37">IF(OR(I141&lt;&gt;"",J141&lt;&gt; "",K141&lt;&gt;"",L141&lt;&gt;""),"A", "►")</f>
        <v>A</v>
      </c>
      <c r="C141" s="451" t="str">
        <f>C138</f>
        <v>Famille à coller.N.Nom de votre recette.Recette mère ►.S.Saisissez le nom de la recette mère</v>
      </c>
      <c r="D141" s="451"/>
      <c r="E141" s="451"/>
      <c r="F141" s="986"/>
      <c r="G141" s="389">
        <v>2.4305555555555556E-2</v>
      </c>
      <c r="H141" s="9"/>
      <c r="I141" s="165">
        <v>100</v>
      </c>
      <c r="J141" s="390">
        <v>0.6</v>
      </c>
      <c r="K141" s="391" t="s">
        <v>253</v>
      </c>
      <c r="L141" s="392" t="s">
        <v>254</v>
      </c>
      <c r="N141" s="123" t="s">
        <v>7</v>
      </c>
      <c r="O141" s="455" t="str">
        <f>O123</f>
        <v>Famille à coller.N.Nom de votre recette.Recette mère ►.S.Saisissez le nom de la recette mère</v>
      </c>
      <c r="P141" s="455">
        <f>P123</f>
        <v>6</v>
      </c>
      <c r="Q141" s="455" t="str">
        <f>Q123</f>
        <v>couverts</v>
      </c>
      <c r="R141" s="269" t="s">
        <v>62</v>
      </c>
      <c r="S141" s="270"/>
      <c r="T141" s="271"/>
      <c r="U141" s="272"/>
      <c r="V141" s="271"/>
      <c r="W141" s="271"/>
      <c r="X141" s="273"/>
      <c r="Z141" s="23" t="s">
        <v>7</v>
      </c>
      <c r="AA141" s="456" t="str">
        <f>AA147</f>
        <v>Famille à coller.N.Nom de votre recette.Recette mère ►.S.Saisissez le nom de la recette mère</v>
      </c>
      <c r="AB141" s="457">
        <f>AB147</f>
        <v>6</v>
      </c>
      <c r="AC141" s="457" t="str">
        <f>AC147</f>
        <v>couverts</v>
      </c>
      <c r="AD141" s="279" t="s">
        <v>4</v>
      </c>
      <c r="AE141" s="24" t="s">
        <v>8</v>
      </c>
      <c r="AF141" s="3217" t="s">
        <v>206</v>
      </c>
      <c r="AG141" s="3217"/>
      <c r="AH141" s="3157" t="s">
        <v>10</v>
      </c>
      <c r="AI141" s="3157"/>
      <c r="AJ141" s="3158"/>
      <c r="AL141" s="73" t="str">
        <f t="shared" si="35"/>
        <v>A</v>
      </c>
      <c r="AM141" s="451" t="str">
        <f>AM127</f>
        <v>Famille à coller.N.Nom de votre recette.Recette mère ►.S.Saisissez le nom de la recette mère</v>
      </c>
      <c r="AN141" s="451">
        <f>AN127</f>
        <v>6</v>
      </c>
      <c r="AO141" s="525" t="str">
        <f>AO127</f>
        <v>couverts</v>
      </c>
      <c r="AP141" s="136" t="s">
        <v>86</v>
      </c>
      <c r="AQ141" s="137" t="s">
        <v>93</v>
      </c>
      <c r="AR141" s="85"/>
      <c r="AS141" s="85"/>
      <c r="AT141" s="114"/>
      <c r="AU141" s="114"/>
      <c r="AV141" s="115"/>
      <c r="AX141" s="27"/>
      <c r="AY141" s="27"/>
      <c r="AZ141" s="27"/>
      <c r="BA141" s="27"/>
      <c r="BB141" s="464"/>
      <c r="BC141" s="827"/>
      <c r="BD141" s="800"/>
      <c r="BE141" s="800"/>
      <c r="BF141" s="808"/>
      <c r="BG141" s="808"/>
      <c r="BH141" s="85"/>
      <c r="BI141" s="754"/>
      <c r="BK141" s="466">
        <v>1</v>
      </c>
    </row>
    <row r="142" spans="2:63" ht="18.75" customHeight="1" thickBot="1" x14ac:dyDescent="0.3">
      <c r="B142" s="73" t="str">
        <f t="shared" si="37"/>
        <v>A</v>
      </c>
      <c r="C142" s="451" t="str">
        <f>C138</f>
        <v>Famille à coller.N.Nom de votre recette.Recette mère ►.S.Saisissez le nom de la recette mère</v>
      </c>
      <c r="D142" s="451">
        <f>D138</f>
        <v>6</v>
      </c>
      <c r="E142" s="451" t="str">
        <f>E138</f>
        <v>couverts</v>
      </c>
      <c r="F142" s="986" t="s">
        <v>255</v>
      </c>
      <c r="G142" s="389">
        <v>1.0416666666666666E-2</v>
      </c>
      <c r="H142" s="9"/>
      <c r="I142" s="165">
        <v>100</v>
      </c>
      <c r="J142" s="390">
        <v>0.6</v>
      </c>
      <c r="K142" s="391" t="s">
        <v>256</v>
      </c>
      <c r="L142" s="392" t="s">
        <v>257</v>
      </c>
      <c r="N142" s="100" t="s">
        <v>7</v>
      </c>
      <c r="Z142" s="25" t="s">
        <v>7</v>
      </c>
      <c r="AA142" s="458" t="str">
        <f>AA147</f>
        <v>Famille à coller.N.Nom de votre recette.Recette mère ►.S.Saisissez le nom de la recette mère</v>
      </c>
      <c r="AB142" s="459"/>
      <c r="AC142" s="459"/>
      <c r="AD142" s="281" t="s">
        <v>207</v>
      </c>
      <c r="AE142" s="26" t="s">
        <v>12</v>
      </c>
      <c r="AF142" s="3218"/>
      <c r="AG142" s="3218"/>
      <c r="AH142" s="3159"/>
      <c r="AI142" s="3159"/>
      <c r="AJ142" s="3160"/>
      <c r="AL142" s="73" t="str">
        <f t="shared" si="35"/>
        <v>A</v>
      </c>
      <c r="AM142" s="451" t="str">
        <f>AM127</f>
        <v>Famille à coller.N.Nom de votre recette.Recette mère ►.S.Saisissez le nom de la recette mère</v>
      </c>
      <c r="AN142" s="451">
        <f>AN127</f>
        <v>6</v>
      </c>
      <c r="AO142" s="525" t="str">
        <f>AO127</f>
        <v>couverts</v>
      </c>
      <c r="AP142" s="136" t="s">
        <v>86</v>
      </c>
      <c r="AQ142" s="141" t="s">
        <v>96</v>
      </c>
      <c r="AR142" s="85"/>
      <c r="AS142" s="139"/>
      <c r="AT142" s="114"/>
      <c r="AU142" s="114"/>
      <c r="AV142" s="115"/>
      <c r="AX142" s="27"/>
      <c r="AY142" s="27"/>
      <c r="AZ142" s="27"/>
      <c r="BA142" s="27"/>
      <c r="BB142" s="464"/>
      <c r="BC142" s="749"/>
      <c r="BD142" s="750"/>
      <c r="BE142" s="751"/>
      <c r="BF142" s="750"/>
      <c r="BG142" s="750"/>
      <c r="BH142" s="750"/>
      <c r="BI142" s="752"/>
      <c r="BK142" s="466">
        <v>1</v>
      </c>
    </row>
    <row r="143" spans="2:63" ht="19.5" thickBot="1" x14ac:dyDescent="0.3">
      <c r="B143" s="73" t="str">
        <f t="shared" si="37"/>
        <v>A</v>
      </c>
      <c r="C143" s="451" t="str">
        <f>C138</f>
        <v>Famille à coller.N.Nom de votre recette.Recette mère ►.S.Saisissez le nom de la recette mère</v>
      </c>
      <c r="D143" s="451">
        <f>D138</f>
        <v>6</v>
      </c>
      <c r="E143" s="451" t="str">
        <f>E138</f>
        <v>couverts</v>
      </c>
      <c r="F143" s="986" t="s">
        <v>258</v>
      </c>
      <c r="G143" s="389">
        <v>5.2083333333333301E-2</v>
      </c>
      <c r="H143" s="9"/>
      <c r="I143" s="165">
        <v>100</v>
      </c>
      <c r="J143" s="390">
        <v>0.6</v>
      </c>
      <c r="K143" s="391" t="s">
        <v>253</v>
      </c>
      <c r="L143" s="392" t="s">
        <v>259</v>
      </c>
      <c r="N143" s="23" t="s">
        <v>7</v>
      </c>
      <c r="O143" s="456" t="str">
        <f>O149</f>
        <v>Famille à coller.N.Nom de votre recette.Recette mère ►.S.Saisissez le nom de la recette mère</v>
      </c>
      <c r="P143" s="457">
        <f>P149</f>
        <v>6</v>
      </c>
      <c r="Q143" s="457" t="str">
        <f>Q149</f>
        <v>couverts</v>
      </c>
      <c r="R143" s="279" t="s">
        <v>4</v>
      </c>
      <c r="S143" s="24" t="s">
        <v>8</v>
      </c>
      <c r="T143" s="3217" t="s">
        <v>206</v>
      </c>
      <c r="U143" s="3217"/>
      <c r="V143" s="3157" t="s">
        <v>10</v>
      </c>
      <c r="W143" s="3157"/>
      <c r="X143" s="3158"/>
      <c r="Z143" s="25" t="s">
        <v>7</v>
      </c>
      <c r="AA143" s="460" t="str">
        <f>AA147</f>
        <v>Famille à coller.N.Nom de votre recette.Recette mère ►.S.Saisissez le nom de la recette mère</v>
      </c>
      <c r="AB143" s="461"/>
      <c r="AC143" s="462"/>
      <c r="AD143" s="28"/>
      <c r="AE143" s="29" t="s">
        <v>208</v>
      </c>
      <c r="AF143" s="283"/>
      <c r="AG143" s="30" t="s">
        <v>13</v>
      </c>
      <c r="AH143" s="284" t="s">
        <v>14</v>
      </c>
      <c r="AI143" s="9"/>
      <c r="AJ143" s="285"/>
      <c r="AL143" s="73" t="str">
        <f t="shared" si="35"/>
        <v>A</v>
      </c>
      <c r="AM143" s="451" t="str">
        <f>AM127</f>
        <v>Famille à coller.N.Nom de votre recette.Recette mère ►.S.Saisissez le nom de la recette mère</v>
      </c>
      <c r="AN143" s="451">
        <f>AN127</f>
        <v>6</v>
      </c>
      <c r="AO143" s="525" t="str">
        <f>AO127</f>
        <v>couverts</v>
      </c>
      <c r="AP143" s="136" t="s">
        <v>86</v>
      </c>
      <c r="AQ143" s="137" t="s">
        <v>97</v>
      </c>
      <c r="AR143" s="85"/>
      <c r="AS143" s="85"/>
      <c r="AT143" s="114"/>
      <c r="AU143" s="114"/>
      <c r="AV143" s="115"/>
      <c r="AX143" s="27"/>
      <c r="AY143" s="27"/>
      <c r="AZ143" s="27"/>
      <c r="BA143" s="27"/>
      <c r="BB143" s="464"/>
      <c r="BC143" s="827"/>
      <c r="BD143" s="800"/>
      <c r="BE143" s="800"/>
      <c r="BF143" s="808"/>
      <c r="BG143" s="808"/>
      <c r="BH143" s="85"/>
      <c r="BI143" s="754"/>
      <c r="BK143" s="466">
        <v>1</v>
      </c>
    </row>
    <row r="144" spans="2:63" ht="23.25" thickTop="1" x14ac:dyDescent="0.25">
      <c r="B144" s="73" t="str">
        <f t="shared" si="37"/>
        <v>A</v>
      </c>
      <c r="C144" s="451" t="str">
        <f>C138</f>
        <v>Famille à coller.N.Nom de votre recette.Recette mère ►.S.Saisissez le nom de la recette mère</v>
      </c>
      <c r="D144" s="451">
        <f>D138</f>
        <v>6</v>
      </c>
      <c r="E144" s="451" t="str">
        <f>E138</f>
        <v>couverts</v>
      </c>
      <c r="F144" s="986" t="s">
        <v>19</v>
      </c>
      <c r="G144" s="389">
        <v>9.375E-2</v>
      </c>
      <c r="H144" s="9"/>
      <c r="I144" s="165">
        <v>100</v>
      </c>
      <c r="J144" s="390">
        <v>0.6</v>
      </c>
      <c r="K144" s="391" t="s">
        <v>256</v>
      </c>
      <c r="L144" s="392" t="s">
        <v>260</v>
      </c>
      <c r="N144" s="25" t="s">
        <v>7</v>
      </c>
      <c r="O144" s="458" t="str">
        <f>O149</f>
        <v>Famille à coller.N.Nom de votre recette.Recette mère ►.S.Saisissez le nom de la recette mère</v>
      </c>
      <c r="P144" s="459"/>
      <c r="Q144" s="459"/>
      <c r="R144" s="281" t="s">
        <v>207</v>
      </c>
      <c r="S144" s="26" t="s">
        <v>12</v>
      </c>
      <c r="T144" s="3218"/>
      <c r="U144" s="3218"/>
      <c r="V144" s="3159"/>
      <c r="W144" s="3159"/>
      <c r="X144" s="3160"/>
      <c r="Z144" s="25" t="s">
        <v>7</v>
      </c>
      <c r="AA144" s="428" t="str">
        <f>AA147</f>
        <v>Famille à coller.N.Nom de votre recette.Recette mère ►.S.Saisissez le nom de la recette mère</v>
      </c>
      <c r="AB144" s="428"/>
      <c r="AC144" s="428"/>
      <c r="AD144" s="36" t="s">
        <v>16</v>
      </c>
      <c r="AE144" s="37"/>
      <c r="AF144" s="37"/>
      <c r="AG144" s="288" t="s">
        <v>17</v>
      </c>
      <c r="AH144" s="3214" t="str">
        <f>AD147</f>
        <v>Famille à coller.N.Nom de votre recette.Recette mère ►.S.Saisissez le nom de la recette mère</v>
      </c>
      <c r="AI144" s="3214"/>
      <c r="AJ144" s="3215"/>
      <c r="AL144" s="73" t="str">
        <f t="shared" si="35"/>
        <v>A</v>
      </c>
      <c r="AM144" s="451" t="str">
        <f>AM127</f>
        <v>Famille à coller.N.Nom de votre recette.Recette mère ►.S.Saisissez le nom de la recette mère</v>
      </c>
      <c r="AN144" s="451">
        <f>AN127</f>
        <v>6</v>
      </c>
      <c r="AO144" s="525" t="str">
        <f>AO127</f>
        <v>couverts</v>
      </c>
      <c r="AP144" s="136" t="s">
        <v>86</v>
      </c>
      <c r="AQ144" s="137" t="s">
        <v>100</v>
      </c>
      <c r="AR144" s="85"/>
      <c r="AS144" s="85"/>
      <c r="AT144" s="114"/>
      <c r="AU144" s="114"/>
      <c r="AV144" s="115"/>
      <c r="AX144" s="27"/>
      <c r="AY144" s="27"/>
      <c r="AZ144" s="27"/>
      <c r="BA144" s="27"/>
      <c r="BB144" s="464"/>
      <c r="BC144" s="3037" t="s">
        <v>552</v>
      </c>
      <c r="BD144" s="3038" t="s">
        <v>553</v>
      </c>
      <c r="BE144" s="707" t="s">
        <v>452</v>
      </c>
      <c r="BF144" s="678"/>
      <c r="BG144" s="678"/>
      <c r="BH144" s="678"/>
      <c r="BI144" s="754"/>
      <c r="BK144" s="466">
        <v>1</v>
      </c>
    </row>
    <row r="145" spans="2:63" ht="18.75" x14ac:dyDescent="0.25">
      <c r="B145" s="73" t="str">
        <f t="shared" si="37"/>
        <v>►</v>
      </c>
      <c r="C145" s="451" t="str">
        <f>C138</f>
        <v>Famille à coller.N.Nom de votre recette.Recette mère ►.S.Saisissez le nom de la recette mère</v>
      </c>
      <c r="D145" s="451">
        <f>D138</f>
        <v>6</v>
      </c>
      <c r="E145" s="451" t="str">
        <f>E138</f>
        <v>couverts</v>
      </c>
      <c r="F145" s="386"/>
      <c r="G145" s="614"/>
      <c r="H145" s="375"/>
      <c r="I145" s="375"/>
      <c r="J145" s="375"/>
      <c r="K145" s="375"/>
      <c r="L145" s="387"/>
      <c r="N145" s="25" t="s">
        <v>7</v>
      </c>
      <c r="O145" s="460" t="str">
        <f>O149</f>
        <v>Famille à coller.N.Nom de votre recette.Recette mère ►.S.Saisissez le nom de la recette mère</v>
      </c>
      <c r="P145" s="461"/>
      <c r="Q145" s="462"/>
      <c r="R145" s="28"/>
      <c r="S145" s="29" t="s">
        <v>208</v>
      </c>
      <c r="T145" s="283"/>
      <c r="U145" s="30" t="s">
        <v>13</v>
      </c>
      <c r="V145" s="284" t="s">
        <v>14</v>
      </c>
      <c r="W145" s="9"/>
      <c r="X145" s="285"/>
      <c r="Z145" s="25" t="s">
        <v>7</v>
      </c>
      <c r="AA145" s="428" t="str">
        <f>AA147</f>
        <v>Famille à coller.N.Nom de votre recette.Recette mère ►.S.Saisissez le nom de la recette mère</v>
      </c>
      <c r="AB145" s="428"/>
      <c r="AC145" s="428"/>
      <c r="AD145" s="43">
        <v>6</v>
      </c>
      <c r="AE145" s="44" t="s">
        <v>66</v>
      </c>
      <c r="AF145" s="36"/>
      <c r="AG145" s="36"/>
      <c r="AH145" s="3214"/>
      <c r="AI145" s="3214"/>
      <c r="AJ145" s="3215"/>
      <c r="AL145" s="73" t="str">
        <f t="shared" si="35"/>
        <v>A</v>
      </c>
      <c r="AM145" s="451" t="str">
        <f>AM127</f>
        <v>Famille à coller.N.Nom de votre recette.Recette mère ►.S.Saisissez le nom de la recette mère</v>
      </c>
      <c r="AN145" s="451">
        <f>AN127</f>
        <v>6</v>
      </c>
      <c r="AO145" s="525" t="str">
        <f>AO127</f>
        <v>couverts</v>
      </c>
      <c r="AP145" s="136" t="s">
        <v>86</v>
      </c>
      <c r="AQ145" s="137" t="s">
        <v>101</v>
      </c>
      <c r="AR145" s="85"/>
      <c r="AS145" s="85"/>
      <c r="AT145" s="114"/>
      <c r="AU145" s="114"/>
      <c r="AV145" s="115"/>
      <c r="AX145" s="27"/>
      <c r="AY145" s="27"/>
      <c r="AZ145" s="27"/>
      <c r="BA145" s="27"/>
      <c r="BB145" s="464"/>
      <c r="BC145" s="3037"/>
      <c r="BD145" s="3039"/>
      <c r="BE145" s="707" t="s">
        <v>453</v>
      </c>
      <c r="BF145" s="678"/>
      <c r="BG145" s="678"/>
      <c r="BH145" s="678"/>
      <c r="BI145" s="754"/>
      <c r="BK145" s="466">
        <v>1</v>
      </c>
    </row>
    <row r="146" spans="2:63" ht="15.75" x14ac:dyDescent="0.25">
      <c r="B146" s="116" t="s">
        <v>7</v>
      </c>
      <c r="C146" s="451" t="str">
        <f>C138</f>
        <v>Famille à coller.N.Nom de votre recette.Recette mère ►.S.Saisissez le nom de la recette mère</v>
      </c>
      <c r="D146" s="451">
        <f>D138</f>
        <v>6</v>
      </c>
      <c r="E146" s="451" t="str">
        <f>E138</f>
        <v>couverts</v>
      </c>
      <c r="F146" s="142" t="s">
        <v>218</v>
      </c>
      <c r="G146" s="631"/>
      <c r="H146" s="631"/>
      <c r="I146" s="631"/>
      <c r="J146" s="631"/>
      <c r="K146" s="631"/>
      <c r="L146" s="632"/>
      <c r="N146" s="25" t="s">
        <v>7</v>
      </c>
      <c r="O146" s="428" t="str">
        <f>O149</f>
        <v>Famille à coller.N.Nom de votre recette.Recette mère ►.S.Saisissez le nom de la recette mère</v>
      </c>
      <c r="P146" s="428"/>
      <c r="Q146" s="428"/>
      <c r="R146" s="36" t="s">
        <v>16</v>
      </c>
      <c r="S146" s="37"/>
      <c r="T146" s="37"/>
      <c r="U146" s="288" t="s">
        <v>17</v>
      </c>
      <c r="V146" s="3214" t="str">
        <f>R149</f>
        <v>Famille à coller.N.Nom de votre recette.Recette mère ►.S.Saisissez le nom de la recette mère</v>
      </c>
      <c r="W146" s="3214"/>
      <c r="X146" s="3215"/>
      <c r="Z146" s="25" t="s">
        <v>5</v>
      </c>
      <c r="AA146" s="428" t="str">
        <f>AA147</f>
        <v>Famille à coller.N.Nom de votre recette.Recette mère ►.S.Saisissez le nom de la recette mère</v>
      </c>
      <c r="AB146" s="428"/>
      <c r="AC146" s="428"/>
      <c r="AD146" s="289"/>
      <c r="AE146" s="48"/>
      <c r="AF146" s="48"/>
      <c r="AG146" s="48"/>
      <c r="AH146" s="48"/>
      <c r="AI146" s="48"/>
      <c r="AJ146" s="429"/>
      <c r="AL146" s="73" t="str">
        <f t="shared" si="35"/>
        <v>A</v>
      </c>
      <c r="AM146" s="451" t="str">
        <f>AM127</f>
        <v>Famille à coller.N.Nom de votre recette.Recette mère ►.S.Saisissez le nom de la recette mère</v>
      </c>
      <c r="AN146" s="451">
        <f>AN127</f>
        <v>6</v>
      </c>
      <c r="AO146" s="525" t="str">
        <f>AO127</f>
        <v>couverts</v>
      </c>
      <c r="AP146" s="136" t="s">
        <v>86</v>
      </c>
      <c r="AQ146" s="137" t="s">
        <v>102</v>
      </c>
      <c r="AR146" s="85"/>
      <c r="AS146" s="85"/>
      <c r="AT146" s="114"/>
      <c r="AU146" s="114"/>
      <c r="AV146" s="115"/>
      <c r="AX146" s="27"/>
      <c r="AY146" s="27"/>
      <c r="AZ146" s="27"/>
      <c r="BA146" s="27"/>
      <c r="BB146" s="464"/>
      <c r="BC146" s="3037"/>
      <c r="BD146" s="853">
        <v>1</v>
      </c>
      <c r="BE146" s="85"/>
      <c r="BF146" s="678"/>
      <c r="BG146" s="678"/>
      <c r="BH146" s="678"/>
      <c r="BI146" s="754"/>
      <c r="BK146" s="466">
        <v>1</v>
      </c>
    </row>
    <row r="147" spans="2:63" ht="16.5" thickBot="1" x14ac:dyDescent="0.3">
      <c r="B147" s="73" t="str">
        <f t="shared" ref="B147:B148" si="38">IF(OR(F147&lt;&gt;"",G147&lt;&gt; "",I147&lt;&gt;"",J147&lt;&gt;""),"A", "►")</f>
        <v>►</v>
      </c>
      <c r="C147" s="451" t="str">
        <f>C138</f>
        <v>Famille à coller.N.Nom de votre recette.Recette mère ►.S.Saisissez le nom de la recette mère</v>
      </c>
      <c r="D147" s="451">
        <f>D138</f>
        <v>6</v>
      </c>
      <c r="E147" s="451" t="str">
        <f>E138</f>
        <v>couverts</v>
      </c>
      <c r="F147" s="635"/>
      <c r="G147" s="636"/>
      <c r="H147" s="633"/>
      <c r="I147" s="633"/>
      <c r="J147" s="633"/>
      <c r="K147" s="633"/>
      <c r="L147" s="147" t="s">
        <v>127</v>
      </c>
      <c r="N147" s="25" t="s">
        <v>7</v>
      </c>
      <c r="O147" s="428" t="str">
        <f>O149</f>
        <v>Famille à coller.N.Nom de votre recette.Recette mère ►.S.Saisissez le nom de la recette mère</v>
      </c>
      <c r="P147" s="428"/>
      <c r="Q147" s="428"/>
      <c r="R147" s="43">
        <v>6</v>
      </c>
      <c r="S147" s="44" t="s">
        <v>66</v>
      </c>
      <c r="T147" s="36"/>
      <c r="U147" s="36"/>
      <c r="V147" s="3214"/>
      <c r="W147" s="3214"/>
      <c r="X147" s="3215"/>
      <c r="Z147" s="430" t="s">
        <v>5</v>
      </c>
      <c r="AA147" s="431" t="str">
        <f>AD147</f>
        <v>Famille à coller.N.Nom de votre recette.Recette mère ►.S.Saisissez le nom de la recette mère</v>
      </c>
      <c r="AB147" s="431">
        <f>AD145</f>
        <v>6</v>
      </c>
      <c r="AC147" s="431" t="str">
        <f>AE145</f>
        <v>couverts</v>
      </c>
      <c r="AD147" s="435" t="str">
        <f>UPPER(LEFT(AF141,1))&amp;LOWER(MID(AF141,2,999))&amp;"."&amp;UPPER(LEFT(AH141,1))&amp;"."&amp;UPPER(LEFT(AH141,1))&amp;LOWER(MID(AH141,2,999))&amp;"."&amp;IF(ISTEXT(AJ147),AI147&amp;"."&amp;UPPER(LEFT(AJ147,1))&amp;"."&amp;UPPER(LEFT(AJ147,1))&amp;LOWER(MID(AJ147,2,999)),AE147)</f>
        <v>Famille à coller.N.Nom de votre recette.Recette mère ►.S.Saisissez le nom de la recette mère</v>
      </c>
      <c r="AE147" s="432" t="s">
        <v>22</v>
      </c>
      <c r="AF147" s="3216" t="s">
        <v>23</v>
      </c>
      <c r="AG147" s="3216"/>
      <c r="AH147" s="3216"/>
      <c r="AI147" s="433" t="s">
        <v>24</v>
      </c>
      <c r="AJ147" s="434" t="s">
        <v>25</v>
      </c>
      <c r="AL147" s="73" t="str">
        <f t="shared" si="35"/>
        <v>A</v>
      </c>
      <c r="AM147" s="451" t="str">
        <f>AM127</f>
        <v>Famille à coller.N.Nom de votre recette.Recette mère ►.S.Saisissez le nom de la recette mère</v>
      </c>
      <c r="AN147" s="451">
        <f>AN127</f>
        <v>6</v>
      </c>
      <c r="AO147" s="525" t="str">
        <f>AO127</f>
        <v>couverts</v>
      </c>
      <c r="AP147" s="136" t="s">
        <v>86</v>
      </c>
      <c r="AQ147" s="137" t="s">
        <v>103</v>
      </c>
      <c r="AR147" s="85"/>
      <c r="AS147" s="85"/>
      <c r="AT147" s="114"/>
      <c r="AU147" s="114"/>
      <c r="AV147" s="115"/>
      <c r="AX147" s="27"/>
      <c r="AY147" s="27"/>
      <c r="AZ147" s="27"/>
      <c r="BA147" s="27"/>
      <c r="BB147" s="464"/>
      <c r="BC147" s="3037"/>
      <c r="BD147" s="68">
        <v>2</v>
      </c>
      <c r="BE147" s="9"/>
      <c r="BF147" s="678"/>
      <c r="BG147" s="678"/>
      <c r="BH147" s="678"/>
      <c r="BI147" s="754"/>
      <c r="BK147" s="466">
        <v>1</v>
      </c>
    </row>
    <row r="148" spans="2:63" ht="18" customHeight="1" thickTop="1" thickBot="1" x14ac:dyDescent="0.3">
      <c r="B148" s="73" t="str">
        <f t="shared" si="38"/>
        <v>►</v>
      </c>
      <c r="C148" s="451" t="str">
        <f>C138</f>
        <v>Famille à coller.N.Nom de votre recette.Recette mère ►.S.Saisissez le nom de la recette mère</v>
      </c>
      <c r="D148" s="451">
        <f>D138</f>
        <v>6</v>
      </c>
      <c r="E148" s="451" t="str">
        <f>E138</f>
        <v>couverts</v>
      </c>
      <c r="F148" s="2449"/>
      <c r="G148" s="114"/>
      <c r="H148" s="114"/>
      <c r="I148" s="114"/>
      <c r="J148" s="114"/>
      <c r="K148" s="114"/>
      <c r="L148" s="147" t="s">
        <v>128</v>
      </c>
      <c r="N148" s="25" t="s">
        <v>5</v>
      </c>
      <c r="O148" s="428" t="str">
        <f>O149</f>
        <v>Famille à coller.N.Nom de votre recette.Recette mère ►.S.Saisissez le nom de la recette mère</v>
      </c>
      <c r="P148" s="428"/>
      <c r="Q148" s="428"/>
      <c r="R148" s="289"/>
      <c r="S148" s="48"/>
      <c r="T148" s="48"/>
      <c r="U148" s="48"/>
      <c r="V148" s="48"/>
      <c r="W148" s="48"/>
      <c r="X148" s="429"/>
      <c r="Z148" s="439" t="s">
        <v>7</v>
      </c>
      <c r="AA148" s="440" t="str">
        <f>AA147</f>
        <v>Famille à coller.N.Nom de votre recette.Recette mère ►.S.Saisissez le nom de la recette mère</v>
      </c>
      <c r="AB148" s="440"/>
      <c r="AC148" s="440"/>
      <c r="AD148" s="56" t="s">
        <v>27</v>
      </c>
      <c r="AE148" s="106">
        <v>19</v>
      </c>
      <c r="AF148" s="394" t="s">
        <v>166</v>
      </c>
      <c r="AG148" s="395"/>
      <c r="AH148" s="395"/>
      <c r="AI148" s="395"/>
      <c r="AJ148" s="396"/>
      <c r="AL148" s="73" t="str">
        <f t="shared" si="35"/>
        <v>A</v>
      </c>
      <c r="AM148" s="451" t="str">
        <f>AM127</f>
        <v>Famille à coller.N.Nom de votre recette.Recette mère ►.S.Saisissez le nom de la recette mère</v>
      </c>
      <c r="AN148" s="451">
        <f>AN127</f>
        <v>6</v>
      </c>
      <c r="AO148" s="525" t="str">
        <f>AO127</f>
        <v>couverts</v>
      </c>
      <c r="AP148" s="136" t="s">
        <v>86</v>
      </c>
      <c r="AQ148" s="137" t="s">
        <v>104</v>
      </c>
      <c r="AR148" s="85"/>
      <c r="AS148" s="85"/>
      <c r="AT148" s="114"/>
      <c r="AU148" s="114"/>
      <c r="AV148" s="115"/>
      <c r="AX148" s="27"/>
      <c r="AY148" s="27"/>
      <c r="AZ148" s="27"/>
      <c r="BA148" s="27"/>
      <c r="BB148" s="464"/>
      <c r="BC148" s="3037"/>
      <c r="BD148" s="854" t="s">
        <v>555</v>
      </c>
      <c r="BE148" s="710"/>
      <c r="BF148" s="678"/>
      <c r="BG148" s="678"/>
      <c r="BH148" s="678"/>
      <c r="BI148" s="754"/>
      <c r="BK148" s="466">
        <v>1</v>
      </c>
    </row>
    <row r="149" spans="2:63" ht="20.25" thickTop="1" thickBot="1" x14ac:dyDescent="0.3">
      <c r="B149" s="116" t="s">
        <v>7</v>
      </c>
      <c r="C149" s="451" t="str">
        <f>C138</f>
        <v>Famille à coller.N.Nom de votre recette.Recette mère ►.S.Saisissez le nom de la recette mère</v>
      </c>
      <c r="D149" s="451">
        <f>D138</f>
        <v>6</v>
      </c>
      <c r="E149" s="451" t="str">
        <f>E138</f>
        <v>couverts</v>
      </c>
      <c r="F149" s="265"/>
      <c r="G149" s="265"/>
      <c r="H149" s="265" t="s">
        <v>73</v>
      </c>
      <c r="I149" s="266"/>
      <c r="J149" s="267"/>
      <c r="K149" s="267"/>
      <c r="L149" s="268"/>
      <c r="N149" s="430" t="s">
        <v>5</v>
      </c>
      <c r="O149" s="431" t="str">
        <f>R149</f>
        <v>Famille à coller.N.Nom de votre recette.Recette mère ►.S.Saisissez le nom de la recette mère</v>
      </c>
      <c r="P149" s="431">
        <f>R147</f>
        <v>6</v>
      </c>
      <c r="Q149" s="431" t="str">
        <f>S147</f>
        <v>couverts</v>
      </c>
      <c r="R149" s="435" t="str">
        <f>UPPER(LEFT(T143,1))&amp;LOWER(MID(T143,2,999))&amp;"."&amp;UPPER(LEFT(V143,1))&amp;"."&amp;UPPER(LEFT(V143,1))&amp;LOWER(MID(V143,2,999))&amp;"."&amp;IF(ISTEXT(X149),W149&amp;"."&amp;UPPER(LEFT(X149,1))&amp;"."&amp;UPPER(LEFT(X149,1))&amp;LOWER(MID(X149,2,999)),S149)</f>
        <v>Famille à coller.N.Nom de votre recette.Recette mère ►.S.Saisissez le nom de la recette mère</v>
      </c>
      <c r="S149" s="432" t="s">
        <v>22</v>
      </c>
      <c r="T149" s="3216" t="s">
        <v>23</v>
      </c>
      <c r="U149" s="3216"/>
      <c r="V149" s="3216"/>
      <c r="W149" s="433" t="s">
        <v>24</v>
      </c>
      <c r="X149" s="434" t="s">
        <v>25</v>
      </c>
      <c r="Z149" s="104" t="s">
        <v>7</v>
      </c>
      <c r="AA149" s="523" t="str">
        <f>AA147</f>
        <v>Famille à coller.N.Nom de votre recette.Recette mère ►.S.Saisissez le nom de la recette mère</v>
      </c>
      <c r="AB149" s="523"/>
      <c r="AC149" s="523"/>
      <c r="AD149" s="404" t="s">
        <v>261</v>
      </c>
      <c r="AE149" s="85"/>
      <c r="AF149" s="405"/>
      <c r="AG149" s="122"/>
      <c r="AH149" s="122"/>
      <c r="AI149" s="122"/>
      <c r="AJ149" s="112"/>
      <c r="AL149" s="73" t="str">
        <f t="shared" si="35"/>
        <v>A</v>
      </c>
      <c r="AM149" s="451" t="str">
        <f>AM127</f>
        <v>Famille à coller.N.Nom de votre recette.Recette mère ►.S.Saisissez le nom de la recette mère</v>
      </c>
      <c r="AN149" s="451">
        <f>AN127</f>
        <v>6</v>
      </c>
      <c r="AO149" s="525" t="str">
        <f>AO127</f>
        <v>couverts</v>
      </c>
      <c r="AP149" s="136" t="s">
        <v>86</v>
      </c>
      <c r="AQ149" s="137" t="s">
        <v>105</v>
      </c>
      <c r="AR149" s="85"/>
      <c r="AS149" s="85"/>
      <c r="AT149" s="114"/>
      <c r="AU149" s="114"/>
      <c r="AV149" s="115"/>
      <c r="AX149" s="27"/>
      <c r="AY149" s="27"/>
      <c r="AZ149" s="27"/>
      <c r="BA149" s="27"/>
      <c r="BB149" s="464"/>
      <c r="BC149" s="3037"/>
      <c r="BD149" s="855" t="s">
        <v>556</v>
      </c>
      <c r="BE149" s="712"/>
      <c r="BF149" s="678"/>
      <c r="BG149" s="678"/>
      <c r="BH149" s="678"/>
      <c r="BI149" s="754"/>
      <c r="BK149" s="466">
        <v>1</v>
      </c>
    </row>
    <row r="150" spans="2:63" ht="20.25" thickTop="1" thickBot="1" x14ac:dyDescent="0.3">
      <c r="B150" s="123" t="s">
        <v>7</v>
      </c>
      <c r="C150" s="455" t="str">
        <f>C138</f>
        <v>Famille à coller.N.Nom de votre recette.Recette mère ►.S.Saisissez le nom de la recette mère</v>
      </c>
      <c r="D150" s="455">
        <f>D138</f>
        <v>6</v>
      </c>
      <c r="E150" s="455" t="str">
        <f>E138</f>
        <v>couverts</v>
      </c>
      <c r="F150" s="269" t="s">
        <v>62</v>
      </c>
      <c r="G150" s="270"/>
      <c r="H150" s="271"/>
      <c r="I150" s="272"/>
      <c r="J150" s="271"/>
      <c r="K150" s="271"/>
      <c r="L150" s="273"/>
      <c r="N150" s="23" t="s">
        <v>7</v>
      </c>
      <c r="O150" s="440" t="str">
        <f>O149</f>
        <v>Famille à coller.N.Nom de votre recette.Recette mère ►.S.Saisissez le nom de la recette mère</v>
      </c>
      <c r="P150" s="440"/>
      <c r="Q150" s="440"/>
      <c r="R150" s="56" t="s">
        <v>27</v>
      </c>
      <c r="S150" s="106">
        <v>2</v>
      </c>
      <c r="T150" s="107" t="s">
        <v>271</v>
      </c>
      <c r="U150" s="108"/>
      <c r="V150" s="206" t="s">
        <v>182</v>
      </c>
      <c r="W150" s="108"/>
      <c r="X150" s="109"/>
      <c r="Z150" s="104" t="s">
        <v>7</v>
      </c>
      <c r="AA150" s="451" t="str">
        <f>AA147</f>
        <v>Famille à coller.N.Nom de votre recette.Recette mère ►.S.Saisissez le nom de la recette mère</v>
      </c>
      <c r="AB150" s="451"/>
      <c r="AC150" s="451"/>
      <c r="AD150" s="3200" t="s">
        <v>167</v>
      </c>
      <c r="AE150" s="3201"/>
      <c r="AF150" s="3201"/>
      <c r="AG150" s="3201"/>
      <c r="AH150" s="3201"/>
      <c r="AI150" s="3201"/>
      <c r="AJ150" s="3202"/>
      <c r="AL150" s="116" t="s">
        <v>7</v>
      </c>
      <c r="AM150" s="451" t="str">
        <f>AM127</f>
        <v>Famille à coller.N.Nom de votre recette.Recette mère ►.S.Saisissez le nom de la recette mère</v>
      </c>
      <c r="AN150" s="451">
        <f>AN127</f>
        <v>6</v>
      </c>
      <c r="AO150" s="451" t="str">
        <f>AO127</f>
        <v>couverts</v>
      </c>
      <c r="AP150" s="393" t="s">
        <v>68</v>
      </c>
      <c r="AQ150" s="348"/>
      <c r="AR150" s="348"/>
      <c r="AS150" s="348"/>
      <c r="AT150" s="348"/>
      <c r="AU150" s="348"/>
      <c r="AV150" s="349"/>
      <c r="AX150" s="27"/>
      <c r="AY150" s="27"/>
      <c r="AZ150" s="27"/>
      <c r="BA150" s="27"/>
      <c r="BB150" s="464"/>
      <c r="BC150" s="3037"/>
      <c r="BD150" s="855" t="s">
        <v>557</v>
      </c>
      <c r="BE150" s="712"/>
      <c r="BF150" s="678"/>
      <c r="BG150" s="678"/>
      <c r="BH150" s="678"/>
      <c r="BI150" s="754"/>
      <c r="BK150" s="466">
        <v>1</v>
      </c>
    </row>
    <row r="151" spans="2:63" ht="18.75" customHeight="1" thickTop="1" thickBot="1" x14ac:dyDescent="0.3">
      <c r="B151" s="2168" t="s">
        <v>7</v>
      </c>
      <c r="C151" s="2470"/>
      <c r="D151" s="2470"/>
      <c r="E151" s="2470"/>
      <c r="F151" s="2471" t="s">
        <v>2205</v>
      </c>
      <c r="G151" s="2471"/>
      <c r="H151" s="2471"/>
      <c r="I151" s="2471"/>
      <c r="J151" s="2471"/>
      <c r="K151" s="2471"/>
      <c r="L151" s="2472" t="s">
        <v>77</v>
      </c>
      <c r="N151" s="104" t="s">
        <v>7</v>
      </c>
      <c r="O151" s="451" t="str">
        <f>O149</f>
        <v>Famille à coller.N.Nom de votre recette.Recette mère ►.S.Saisissez le nom de la recette mère</v>
      </c>
      <c r="P151" s="451"/>
      <c r="Q151" s="451"/>
      <c r="R151" s="187" t="s">
        <v>168</v>
      </c>
      <c r="S151" s="188"/>
      <c r="T151" s="352"/>
      <c r="U151" s="352"/>
      <c r="V151" s="353"/>
      <c r="W151" s="352"/>
      <c r="X151" s="354"/>
      <c r="Z151" s="104" t="s">
        <v>7</v>
      </c>
      <c r="AA151" s="451" t="str">
        <f>AA147</f>
        <v>Famille à coller.N.Nom de votre recette.Recette mère ►.S.Saisissez le nom de la recette mère</v>
      </c>
      <c r="AB151" s="451">
        <f>AB147</f>
        <v>6</v>
      </c>
      <c r="AC151" s="451" t="str">
        <f>AC147</f>
        <v>couverts</v>
      </c>
      <c r="AD151" s="3200"/>
      <c r="AE151" s="3201"/>
      <c r="AF151" s="3201"/>
      <c r="AG151" s="3201"/>
      <c r="AH151" s="3201"/>
      <c r="AI151" s="3201"/>
      <c r="AJ151" s="3202"/>
      <c r="AL151" s="73" t="str">
        <f t="shared" ref="AL151:AL168" si="39">IF(OR(AP151&lt;&gt;"",AQ151&lt;&gt; "",AR151&lt;&gt;"",AS151&lt;&gt;""),"A", "►")</f>
        <v>►</v>
      </c>
      <c r="AM151" s="451" t="str">
        <f>AM127</f>
        <v>Famille à coller.N.Nom de votre recette.Recette mère ►.S.Saisissez le nom de la recette mère</v>
      </c>
      <c r="AN151" s="451">
        <f>AN127</f>
        <v>6</v>
      </c>
      <c r="AO151" s="451" t="str">
        <f>AO127</f>
        <v>couverts</v>
      </c>
      <c r="AP151" s="386"/>
      <c r="AQ151" s="375"/>
      <c r="AR151" s="375"/>
      <c r="AS151" s="375"/>
      <c r="AT151" s="375"/>
      <c r="AU151" s="375"/>
      <c r="AV151" s="387"/>
      <c r="AX151" s="27"/>
      <c r="AY151" s="27"/>
      <c r="AZ151" s="27"/>
      <c r="BA151" s="27"/>
      <c r="BB151" s="464"/>
      <c r="BC151" s="3037"/>
      <c r="BD151" t="s">
        <v>559</v>
      </c>
      <c r="BE151" s="712"/>
      <c r="BF151" s="678"/>
      <c r="BG151" s="678"/>
      <c r="BH151" s="678"/>
      <c r="BI151" s="754"/>
      <c r="BK151" s="466">
        <v>1</v>
      </c>
    </row>
    <row r="152" spans="2:63" ht="18.75" x14ac:dyDescent="0.25">
      <c r="B152" s="23" t="s">
        <v>7</v>
      </c>
      <c r="C152" s="456" t="str">
        <f>C158</f>
        <v>Famille à coller.N.Nom de votre recette.Recette mère ►.S.Saisissez le nom de la recette mère</v>
      </c>
      <c r="D152" s="457">
        <f>D158</f>
        <v>6</v>
      </c>
      <c r="E152" s="457" t="str">
        <f>E158</f>
        <v>couverts</v>
      </c>
      <c r="F152" s="279" t="s">
        <v>4</v>
      </c>
      <c r="G152" s="24" t="s">
        <v>8</v>
      </c>
      <c r="H152" s="3217" t="s">
        <v>206</v>
      </c>
      <c r="I152" s="3217"/>
      <c r="J152" s="3157" t="s">
        <v>10</v>
      </c>
      <c r="K152" s="3157"/>
      <c r="L152" s="3158"/>
      <c r="N152" s="104" t="s">
        <v>7</v>
      </c>
      <c r="O152" s="451" t="str">
        <f>O149</f>
        <v>Famille à coller.N.Nom de votre recette.Recette mère ►.S.Saisissez le nom de la recette mère</v>
      </c>
      <c r="P152" s="451"/>
      <c r="Q152" s="451"/>
      <c r="R152" s="355" t="s">
        <v>144</v>
      </c>
      <c r="S152" s="356" t="s">
        <v>145</v>
      </c>
      <c r="T152" s="113"/>
      <c r="U152" s="357" t="s">
        <v>146</v>
      </c>
      <c r="V152" s="358" t="s">
        <v>147</v>
      </c>
      <c r="W152" s="114"/>
      <c r="X152" s="115"/>
      <c r="Z152" s="104" t="s">
        <v>7</v>
      </c>
      <c r="AA152" s="451" t="str">
        <f>AA147</f>
        <v>Famille à coller.N.Nom de votre recette.Recette mère ►.S.Saisissez le nom de la recette mère</v>
      </c>
      <c r="AB152" s="451">
        <f>AB147</f>
        <v>6</v>
      </c>
      <c r="AC152" s="451" t="str">
        <f>AC147</f>
        <v>couverts</v>
      </c>
      <c r="AD152" s="3200"/>
      <c r="AE152" s="3201"/>
      <c r="AF152" s="3201"/>
      <c r="AG152" s="3201"/>
      <c r="AH152" s="3201"/>
      <c r="AI152" s="3201"/>
      <c r="AJ152" s="3202"/>
      <c r="AL152" s="73" t="str">
        <f t="shared" si="39"/>
        <v>►</v>
      </c>
      <c r="AM152" s="451" t="str">
        <f>AM127</f>
        <v>Famille à coller.N.Nom de votre recette.Recette mère ►.S.Saisissez le nom de la recette mère</v>
      </c>
      <c r="AN152" s="451">
        <f>AN127</f>
        <v>6</v>
      </c>
      <c r="AO152" s="451" t="str">
        <f>AO127</f>
        <v>couverts</v>
      </c>
      <c r="AP152" s="386"/>
      <c r="AQ152" s="375"/>
      <c r="AR152" s="375"/>
      <c r="AS152" s="375"/>
      <c r="AT152" s="375"/>
      <c r="AU152" s="375"/>
      <c r="AV152" s="387"/>
      <c r="AX152" s="27"/>
      <c r="AY152" s="27"/>
      <c r="AZ152" s="27"/>
      <c r="BA152" s="27"/>
      <c r="BB152" s="464"/>
      <c r="BC152" s="3037"/>
      <c r="BD152" s="857" t="s">
        <v>561</v>
      </c>
      <c r="BE152" s="712"/>
      <c r="BF152" s="678"/>
      <c r="BG152" s="678"/>
      <c r="BH152" s="678"/>
      <c r="BI152" s="754"/>
      <c r="BK152" s="466">
        <v>1</v>
      </c>
    </row>
    <row r="153" spans="2:63" ht="17.25" customHeight="1" x14ac:dyDescent="0.25">
      <c r="B153" s="25" t="s">
        <v>7</v>
      </c>
      <c r="C153" s="458" t="str">
        <f>C158</f>
        <v>Famille à coller.N.Nom de votre recette.Recette mère ►.S.Saisissez le nom de la recette mère</v>
      </c>
      <c r="D153" s="459"/>
      <c r="E153" s="459"/>
      <c r="F153" s="281" t="s">
        <v>207</v>
      </c>
      <c r="G153" s="26" t="s">
        <v>12</v>
      </c>
      <c r="H153" s="3218"/>
      <c r="I153" s="3218"/>
      <c r="J153" s="3159"/>
      <c r="K153" s="3159"/>
      <c r="L153" s="3160"/>
      <c r="N153" s="73" t="str">
        <f>IF(OR(R153&lt;&gt;"",S153&lt;&gt; "",U153&lt;&gt;"",V153&lt;&gt;""),"A", "►")</f>
        <v>►</v>
      </c>
      <c r="O153" s="451" t="str">
        <f>O149</f>
        <v>Famille à coller.N.Nom de votre recette.Recette mère ►.S.Saisissez le nom de la recette mère</v>
      </c>
      <c r="P153" s="451">
        <f>P149</f>
        <v>6</v>
      </c>
      <c r="Q153" s="451" t="str">
        <f>Q149</f>
        <v>couverts</v>
      </c>
      <c r="R153" s="359"/>
      <c r="S153" s="360"/>
      <c r="T153" s="114"/>
      <c r="U153" s="361"/>
      <c r="V153" s="362"/>
      <c r="W153" s="262" t="s">
        <v>150</v>
      </c>
      <c r="X153" s="115"/>
      <c r="Z153" s="104" t="s">
        <v>7</v>
      </c>
      <c r="AA153" s="451" t="str">
        <f>AA147</f>
        <v>Famille à coller.N.Nom de votre recette.Recette mère ►.S.Saisissez le nom de la recette mère</v>
      </c>
      <c r="AB153" s="451">
        <f>AB147</f>
        <v>6</v>
      </c>
      <c r="AC153" s="451" t="str">
        <f>AC147</f>
        <v>couverts</v>
      </c>
      <c r="AD153" s="397" t="s">
        <v>262</v>
      </c>
      <c r="AE153" s="114"/>
      <c r="AF153" s="114"/>
      <c r="AG153" s="114"/>
      <c r="AH153" s="114"/>
      <c r="AI153" s="114"/>
      <c r="AJ153" s="115"/>
      <c r="AL153" s="73" t="str">
        <f t="shared" si="39"/>
        <v>►</v>
      </c>
      <c r="AM153" s="451" t="str">
        <f>AM127</f>
        <v>Famille à coller.N.Nom de votre recette.Recette mère ►.S.Saisissez le nom de la recette mère</v>
      </c>
      <c r="AN153" s="451">
        <f>AN127</f>
        <v>6</v>
      </c>
      <c r="AO153" s="451" t="str">
        <f>AO127</f>
        <v>couverts</v>
      </c>
      <c r="AP153" s="386"/>
      <c r="AQ153" s="375"/>
      <c r="AR153" s="375"/>
      <c r="AS153" s="375"/>
      <c r="AT153" s="375"/>
      <c r="AU153" s="375"/>
      <c r="AV153" s="387"/>
      <c r="AX153" s="27"/>
      <c r="AY153" s="27"/>
      <c r="AZ153" s="27"/>
      <c r="BA153" s="27"/>
      <c r="BB153" s="464"/>
      <c r="BC153" s="3037"/>
      <c r="BD153" s="855" t="s">
        <v>562</v>
      </c>
      <c r="BE153" s="714"/>
      <c r="BF153" s="678"/>
      <c r="BG153" s="678"/>
      <c r="BH153" s="678"/>
      <c r="BI153" s="754"/>
      <c r="BK153" s="466">
        <v>1</v>
      </c>
    </row>
    <row r="154" spans="2:63" ht="18.75" x14ac:dyDescent="0.25">
      <c r="B154" s="25" t="s">
        <v>7</v>
      </c>
      <c r="C154" s="460" t="str">
        <f>C158</f>
        <v>Famille à coller.N.Nom de votre recette.Recette mère ►.S.Saisissez le nom de la recette mère</v>
      </c>
      <c r="D154" s="461"/>
      <c r="E154" s="462"/>
      <c r="F154" s="28"/>
      <c r="G154" s="29" t="s">
        <v>208</v>
      </c>
      <c r="H154" s="283"/>
      <c r="I154" s="30" t="s">
        <v>13</v>
      </c>
      <c r="J154" s="284" t="s">
        <v>14</v>
      </c>
      <c r="K154" s="9"/>
      <c r="L154" s="285"/>
      <c r="N154" s="73" t="str">
        <f t="shared" ref="N154:N157" si="40">IF(OR(R154&lt;&gt;"",S154&lt;&gt; "",U154&lt;&gt;"",V154&lt;&gt;""),"A", "►")</f>
        <v>A</v>
      </c>
      <c r="O154" s="451" t="str">
        <f>O149</f>
        <v>Famille à coller.N.Nom de votre recette.Recette mère ►.S.Saisissez le nom de la recette mère</v>
      </c>
      <c r="P154" s="451">
        <f>P149</f>
        <v>6</v>
      </c>
      <c r="Q154" s="451" t="str">
        <f>Q149</f>
        <v>couverts</v>
      </c>
      <c r="R154" s="359">
        <v>3</v>
      </c>
      <c r="S154" s="360"/>
      <c r="T154" s="114"/>
      <c r="U154" s="361"/>
      <c r="V154" s="362"/>
      <c r="W154" s="262" t="s">
        <v>154</v>
      </c>
      <c r="X154" s="115"/>
      <c r="Z154" s="104" t="s">
        <v>7</v>
      </c>
      <c r="AA154" s="451" t="str">
        <f>AA147</f>
        <v>Famille à coller.N.Nom de votre recette.Recette mère ►.S.Saisissez le nom de la recette mère</v>
      </c>
      <c r="AB154" s="451">
        <f>AB147</f>
        <v>6</v>
      </c>
      <c r="AC154" s="451" t="str">
        <f>AC147</f>
        <v>couverts</v>
      </c>
      <c r="AD154" s="398" t="s">
        <v>263</v>
      </c>
      <c r="AE154" s="350"/>
      <c r="AF154" s="350"/>
      <c r="AG154" s="350"/>
      <c r="AH154" s="350"/>
      <c r="AI154" s="350"/>
      <c r="AJ154" s="351"/>
      <c r="AL154" s="73" t="str">
        <f t="shared" si="39"/>
        <v>►</v>
      </c>
      <c r="AM154" s="451" t="str">
        <f>AM127</f>
        <v>Famille à coller.N.Nom de votre recette.Recette mère ►.S.Saisissez le nom de la recette mère</v>
      </c>
      <c r="AN154" s="451">
        <f>AN127</f>
        <v>6</v>
      </c>
      <c r="AO154" s="451" t="str">
        <f>AO127</f>
        <v>couverts</v>
      </c>
      <c r="AP154" s="261"/>
      <c r="AQ154" s="114"/>
      <c r="AR154" s="114"/>
      <c r="AS154" s="114"/>
      <c r="AT154" s="114"/>
      <c r="AU154" s="114"/>
      <c r="AV154" s="115"/>
      <c r="AX154" s="27"/>
      <c r="AY154" s="27"/>
      <c r="AZ154" s="27"/>
      <c r="BA154" s="27"/>
      <c r="BB154" s="464"/>
      <c r="BC154" s="827"/>
      <c r="BD154" s="9"/>
      <c r="BE154" s="9"/>
      <c r="BF154" s="9"/>
      <c r="BG154" s="9"/>
      <c r="BH154" s="9"/>
      <c r="BI154" s="862"/>
      <c r="BK154" s="466">
        <v>1</v>
      </c>
    </row>
    <row r="155" spans="2:63" ht="15.75" x14ac:dyDescent="0.25">
      <c r="B155" s="25" t="s">
        <v>7</v>
      </c>
      <c r="C155" s="428" t="str">
        <f>C158</f>
        <v>Famille à coller.N.Nom de votre recette.Recette mère ►.S.Saisissez le nom de la recette mère</v>
      </c>
      <c r="D155" s="428"/>
      <c r="E155" s="428"/>
      <c r="F155" s="36" t="s">
        <v>16</v>
      </c>
      <c r="G155" s="37"/>
      <c r="H155" s="37"/>
      <c r="I155" s="288" t="s">
        <v>17</v>
      </c>
      <c r="J155" s="3214" t="str">
        <f>F158</f>
        <v>Famille à coller.N.Nom de votre recette.Recette mère ►.S.Saisissez le nom de la recette mère</v>
      </c>
      <c r="K155" s="3214"/>
      <c r="L155" s="3215"/>
      <c r="N155" s="73" t="str">
        <f t="shared" si="40"/>
        <v>►</v>
      </c>
      <c r="O155" s="451" t="str">
        <f>O149</f>
        <v>Famille à coller.N.Nom de votre recette.Recette mère ►.S.Saisissez le nom de la recette mère</v>
      </c>
      <c r="P155" s="451">
        <f>P149</f>
        <v>6</v>
      </c>
      <c r="Q155" s="451" t="str">
        <f>Q149</f>
        <v>couverts</v>
      </c>
      <c r="R155" s="359"/>
      <c r="S155" s="360"/>
      <c r="T155" s="114"/>
      <c r="U155" s="361"/>
      <c r="V155" s="362"/>
      <c r="W155" s="262" t="s">
        <v>156</v>
      </c>
      <c r="X155" s="115"/>
      <c r="Z155" s="104" t="s">
        <v>7</v>
      </c>
      <c r="AA155" s="451" t="str">
        <f>AA147</f>
        <v>Famille à coller.N.Nom de votre recette.Recette mère ►.S.Saisissez le nom de la recette mère</v>
      </c>
      <c r="AB155" s="451">
        <f>AB147</f>
        <v>6</v>
      </c>
      <c r="AC155" s="451" t="str">
        <f>AC147</f>
        <v>couverts</v>
      </c>
      <c r="AD155" s="3203" t="s">
        <v>264</v>
      </c>
      <c r="AE155" s="3204"/>
      <c r="AF155" s="3204"/>
      <c r="AG155" s="3204"/>
      <c r="AH155" s="3204"/>
      <c r="AI155" s="3204"/>
      <c r="AJ155" s="3205"/>
      <c r="AL155" s="73" t="str">
        <f t="shared" si="39"/>
        <v>►</v>
      </c>
      <c r="AM155" s="451" t="str">
        <f>AM127</f>
        <v>Famille à coller.N.Nom de votre recette.Recette mère ►.S.Saisissez le nom de la recette mère</v>
      </c>
      <c r="AN155" s="451">
        <f>AN127</f>
        <v>6</v>
      </c>
      <c r="AO155" s="451" t="str">
        <f>AO127</f>
        <v>couverts</v>
      </c>
      <c r="AP155" s="261"/>
      <c r="AQ155" s="114"/>
      <c r="AR155" s="114"/>
      <c r="AS155" s="114"/>
      <c r="AT155" s="114"/>
      <c r="AU155" s="114"/>
      <c r="AV155" s="115"/>
      <c r="AX155" s="27"/>
      <c r="AY155" s="27"/>
      <c r="AZ155" s="27"/>
      <c r="BA155" s="27"/>
      <c r="BB155" s="464"/>
      <c r="BC155" s="827"/>
      <c r="BD155" s="9"/>
      <c r="BE155" s="9"/>
      <c r="BF155" s="9"/>
      <c r="BG155" s="9"/>
      <c r="BH155" s="9"/>
      <c r="BI155" s="862"/>
      <c r="BK155" s="466">
        <v>1</v>
      </c>
    </row>
    <row r="156" spans="2:63" ht="15" customHeight="1" x14ac:dyDescent="0.25">
      <c r="B156" s="25" t="s">
        <v>7</v>
      </c>
      <c r="C156" s="428" t="str">
        <f>C158</f>
        <v>Famille à coller.N.Nom de votre recette.Recette mère ►.S.Saisissez le nom de la recette mère</v>
      </c>
      <c r="D156" s="428"/>
      <c r="E156" s="428"/>
      <c r="F156" s="43">
        <v>6</v>
      </c>
      <c r="G156" s="44" t="s">
        <v>66</v>
      </c>
      <c r="H156" s="36"/>
      <c r="I156" s="36"/>
      <c r="J156" s="3214"/>
      <c r="K156" s="3214"/>
      <c r="L156" s="3215"/>
      <c r="N156" s="73" t="str">
        <f t="shared" si="40"/>
        <v>A</v>
      </c>
      <c r="O156" s="451" t="str">
        <f>O149</f>
        <v>Famille à coller.N.Nom de votre recette.Recette mère ►.S.Saisissez le nom de la recette mère</v>
      </c>
      <c r="P156" s="451">
        <f>P149</f>
        <v>6</v>
      </c>
      <c r="Q156" s="451" t="str">
        <f>Q149</f>
        <v>couverts</v>
      </c>
      <c r="R156" s="359">
        <v>2</v>
      </c>
      <c r="S156" s="360"/>
      <c r="T156" s="114"/>
      <c r="U156" s="361"/>
      <c r="V156" s="362"/>
      <c r="W156" s="262" t="s">
        <v>157</v>
      </c>
      <c r="X156" s="115"/>
      <c r="Z156" s="104" t="s">
        <v>7</v>
      </c>
      <c r="AA156" s="451" t="str">
        <f>AA147</f>
        <v>Famille à coller.N.Nom de votre recette.Recette mère ►.S.Saisissez le nom de la recette mère</v>
      </c>
      <c r="AB156" s="451">
        <f>AB147</f>
        <v>6</v>
      </c>
      <c r="AC156" s="451" t="str">
        <f>AC147</f>
        <v>couverts</v>
      </c>
      <c r="AD156" s="3203"/>
      <c r="AE156" s="3204"/>
      <c r="AF156" s="3204"/>
      <c r="AG156" s="3204"/>
      <c r="AH156" s="3204"/>
      <c r="AI156" s="3204"/>
      <c r="AJ156" s="3205"/>
      <c r="AL156" s="73" t="str">
        <f t="shared" si="39"/>
        <v>►</v>
      </c>
      <c r="AM156" s="451" t="str">
        <f>AM127</f>
        <v>Famille à coller.N.Nom de votre recette.Recette mère ►.S.Saisissez le nom de la recette mère</v>
      </c>
      <c r="AN156" s="451">
        <f>AN127</f>
        <v>6</v>
      </c>
      <c r="AO156" s="451" t="str">
        <f>AO127</f>
        <v>couverts</v>
      </c>
      <c r="AP156" s="261"/>
      <c r="AQ156" s="114"/>
      <c r="AR156" s="114"/>
      <c r="AS156" s="114"/>
      <c r="AT156" s="114"/>
      <c r="AU156" s="114"/>
      <c r="AV156" s="115"/>
      <c r="AX156" s="27"/>
      <c r="AY156" s="27"/>
      <c r="AZ156" s="27"/>
      <c r="BA156" s="27"/>
      <c r="BB156" s="464"/>
      <c r="BC156" s="827"/>
      <c r="BD156" s="9"/>
      <c r="BE156" s="9"/>
      <c r="BF156" s="9"/>
      <c r="BG156" s="9"/>
      <c r="BH156" s="9"/>
      <c r="BI156" s="862"/>
      <c r="BK156" s="466">
        <v>1</v>
      </c>
    </row>
    <row r="157" spans="2:63" ht="17.25" customHeight="1" x14ac:dyDescent="0.25">
      <c r="B157" s="25" t="s">
        <v>5</v>
      </c>
      <c r="C157" s="428" t="str">
        <f>C158</f>
        <v>Famille à coller.N.Nom de votre recette.Recette mère ►.S.Saisissez le nom de la recette mère</v>
      </c>
      <c r="D157" s="428"/>
      <c r="E157" s="428"/>
      <c r="F157" s="289"/>
      <c r="G157" s="48"/>
      <c r="H157" s="48"/>
      <c r="I157" s="48"/>
      <c r="J157" s="48"/>
      <c r="K157" s="48"/>
      <c r="L157" s="429"/>
      <c r="N157" s="73" t="str">
        <f t="shared" si="40"/>
        <v>►</v>
      </c>
      <c r="O157" s="451" t="str">
        <f>O149</f>
        <v>Famille à coller.N.Nom de votre recette.Recette mère ►.S.Saisissez le nom de la recette mère</v>
      </c>
      <c r="P157" s="451">
        <f>P149</f>
        <v>6</v>
      </c>
      <c r="Q157" s="451" t="str">
        <f>Q149</f>
        <v>couverts</v>
      </c>
      <c r="R157" s="363"/>
      <c r="S157" s="364"/>
      <c r="T157" s="114"/>
      <c r="U157" s="365"/>
      <c r="V157" s="366"/>
      <c r="W157" s="262" t="s">
        <v>161</v>
      </c>
      <c r="X157" s="115"/>
      <c r="Z157" s="104" t="s">
        <v>7</v>
      </c>
      <c r="AA157" s="451" t="str">
        <f>AA147</f>
        <v>Famille à coller.N.Nom de votre recette.Recette mère ►.S.Saisissez le nom de la recette mère</v>
      </c>
      <c r="AB157" s="451">
        <f>AB147</f>
        <v>6</v>
      </c>
      <c r="AC157" s="451" t="str">
        <f>AC147</f>
        <v>couverts</v>
      </c>
      <c r="AD157" s="3203"/>
      <c r="AE157" s="3204"/>
      <c r="AF157" s="3204"/>
      <c r="AG157" s="3204"/>
      <c r="AH157" s="3204"/>
      <c r="AI157" s="3204"/>
      <c r="AJ157" s="3205"/>
      <c r="AL157" s="73" t="str">
        <f t="shared" si="39"/>
        <v>►</v>
      </c>
      <c r="AM157" s="451" t="str">
        <f>AM127</f>
        <v>Famille à coller.N.Nom de votre recette.Recette mère ►.S.Saisissez le nom de la recette mère</v>
      </c>
      <c r="AN157" s="451">
        <f>AN127</f>
        <v>6</v>
      </c>
      <c r="AO157" s="451" t="str">
        <f>AO127</f>
        <v>couverts</v>
      </c>
      <c r="AP157" s="261"/>
      <c r="AQ157" s="114"/>
      <c r="AR157" s="114"/>
      <c r="AS157" s="114"/>
      <c r="AT157" s="114"/>
      <c r="AU157" s="114"/>
      <c r="AV157" s="115"/>
      <c r="AX157" s="27"/>
      <c r="AY157" s="27"/>
      <c r="AZ157" s="27"/>
      <c r="BA157" s="27"/>
      <c r="BB157" s="464"/>
      <c r="BC157" s="827"/>
      <c r="BD157" s="9"/>
      <c r="BE157" s="9"/>
      <c r="BF157" s="9"/>
      <c r="BG157" s="9"/>
      <c r="BH157" s="9"/>
      <c r="BI157" s="862"/>
      <c r="BK157" s="466">
        <v>1</v>
      </c>
    </row>
    <row r="158" spans="2:63" ht="15.75" x14ac:dyDescent="0.25">
      <c r="B158" s="430" t="s">
        <v>5</v>
      </c>
      <c r="C158" s="431" t="str">
        <f>F158</f>
        <v>Famille à coller.N.Nom de votre recette.Recette mère ►.S.Saisissez le nom de la recette mère</v>
      </c>
      <c r="D158" s="431">
        <f>F156</f>
        <v>6</v>
      </c>
      <c r="E158" s="431" t="str">
        <f>G156</f>
        <v>couverts</v>
      </c>
      <c r="F158" s="435" t="str">
        <f>UPPER(LEFT(H152,1))&amp;LOWER(MID(H152,2,999))&amp;"."&amp;UPPER(LEFT(J152,1))&amp;"."&amp;UPPER(LEFT(J152,1))&amp;LOWER(MID(J152,2,999))&amp;"."&amp;IF(ISTEXT(L158),K158&amp;"."&amp;UPPER(LEFT(L158,1))&amp;"."&amp;UPPER(LEFT(L158,1))&amp;LOWER(MID(L158,2,999)),G158)</f>
        <v>Famille à coller.N.Nom de votre recette.Recette mère ►.S.Saisissez le nom de la recette mère</v>
      </c>
      <c r="G158" s="432" t="s">
        <v>22</v>
      </c>
      <c r="H158" s="3216" t="s">
        <v>23</v>
      </c>
      <c r="I158" s="3216"/>
      <c r="J158" s="3216"/>
      <c r="K158" s="433" t="s">
        <v>24</v>
      </c>
      <c r="L158" s="434" t="s">
        <v>25</v>
      </c>
      <c r="N158" s="104" t="s">
        <v>7</v>
      </c>
      <c r="O158" s="451" t="str">
        <f>O149</f>
        <v>Famille à coller.N.Nom de votre recette.Recette mère ►.S.Saisissez le nom de la recette mère</v>
      </c>
      <c r="P158" s="451">
        <f>P149</f>
        <v>6</v>
      </c>
      <c r="Q158" s="451" t="str">
        <f>Q149</f>
        <v>couverts</v>
      </c>
      <c r="R158" s="367" t="str">
        <f>SUM(R153:R157) &amp; " / " &amp; (COUNTA(R153:R157) * 3)</f>
        <v>5 / 6</v>
      </c>
      <c r="S158" s="368" t="str">
        <f>SUM(S153:S157) &amp; " / " &amp; (COUNTA(S153:S157) * 3)</f>
        <v>0 / 0</v>
      </c>
      <c r="T158" s="114"/>
      <c r="U158" s="367" t="str">
        <f>SUM(U153:U157) &amp; " / " &amp; (COUNTA(U153:U157) * 3)</f>
        <v>0 / 0</v>
      </c>
      <c r="V158" s="368" t="str">
        <f>SUM(V153:V157) &amp; " / " &amp; (COUNTA(V153:V157) * 3)</f>
        <v>0 / 0</v>
      </c>
      <c r="W158" s="114" t="s">
        <v>176</v>
      </c>
      <c r="X158" s="115"/>
      <c r="Z158" s="104" t="s">
        <v>7</v>
      </c>
      <c r="AA158" s="451" t="str">
        <f>AA147</f>
        <v>Famille à coller.N.Nom de votre recette.Recette mère ►.S.Saisissez le nom de la recette mère</v>
      </c>
      <c r="AB158" s="451">
        <f>AB147</f>
        <v>6</v>
      </c>
      <c r="AC158" s="451" t="str">
        <f>AC147</f>
        <v>couverts</v>
      </c>
      <c r="AD158" s="3203"/>
      <c r="AE158" s="3204"/>
      <c r="AF158" s="3204"/>
      <c r="AG158" s="3204"/>
      <c r="AH158" s="3204"/>
      <c r="AI158" s="3204"/>
      <c r="AJ158" s="3205"/>
      <c r="AL158" s="73" t="str">
        <f t="shared" si="39"/>
        <v>►</v>
      </c>
      <c r="AM158" s="451" t="str">
        <f>AM127</f>
        <v>Famille à coller.N.Nom de votre recette.Recette mère ►.S.Saisissez le nom de la recette mère</v>
      </c>
      <c r="AN158" s="451">
        <f>AN127</f>
        <v>6</v>
      </c>
      <c r="AO158" s="451" t="str">
        <f>AO127</f>
        <v>couverts</v>
      </c>
      <c r="AP158" s="261"/>
      <c r="AQ158" s="114"/>
      <c r="AR158" s="114"/>
      <c r="AS158" s="114"/>
      <c r="AT158" s="114"/>
      <c r="AU158" s="114"/>
      <c r="AV158" s="115"/>
      <c r="AX158" s="27"/>
      <c r="AY158" s="27"/>
      <c r="AZ158" s="27"/>
      <c r="BA158" s="27"/>
      <c r="BB158" s="464"/>
      <c r="BC158" s="827"/>
      <c r="BD158" s="9"/>
      <c r="BE158" s="9"/>
      <c r="BF158" s="9"/>
      <c r="BG158" s="9"/>
      <c r="BH158" s="9"/>
      <c r="BI158" s="862"/>
      <c r="BK158" s="466">
        <v>1</v>
      </c>
    </row>
    <row r="159" spans="2:63" ht="15.75" customHeight="1" x14ac:dyDescent="0.25">
      <c r="B159" s="2488" t="s">
        <v>7</v>
      </c>
      <c r="C159" s="440" t="str">
        <f>C158</f>
        <v>Famille à coller.N.Nom de votre recette.Recette mère ►.S.Saisissez le nom de la recette mère</v>
      </c>
      <c r="D159" s="440"/>
      <c r="E159" s="440"/>
      <c r="F159" s="441" t="s">
        <v>27</v>
      </c>
      <c r="G159" s="2444">
        <v>2</v>
      </c>
      <c r="H159" s="2445" t="s">
        <v>67</v>
      </c>
      <c r="I159" s="2446"/>
      <c r="J159" s="2446"/>
      <c r="K159" s="2446"/>
      <c r="L159" s="2486" t="s">
        <v>2207</v>
      </c>
      <c r="N159" s="104" t="s">
        <v>7</v>
      </c>
      <c r="O159" s="451" t="str">
        <f>O149</f>
        <v>Famille à coller.N.Nom de votre recette.Recette mère ►.S.Saisissez le nom de la recette mère</v>
      </c>
      <c r="P159" s="451">
        <f>P149</f>
        <v>6</v>
      </c>
      <c r="Q159" s="451" t="str">
        <f>Q149</f>
        <v>couverts</v>
      </c>
      <c r="R159" s="369" t="str">
        <f>SUM(R153:R157) &amp;"/ "&amp;R160</f>
        <v>5/ 15</v>
      </c>
      <c r="S159" s="370" t="str">
        <f>SUM(S153:S157) &amp;"/ "&amp;S160</f>
        <v>0/ 15</v>
      </c>
      <c r="T159" s="114"/>
      <c r="U159" s="369" t="str">
        <f>SUM(U153:U157) &amp;"/ "&amp;U160</f>
        <v>0/ 15</v>
      </c>
      <c r="V159" s="370" t="str">
        <f>SUM(V153:V157) &amp;"/ "&amp;V160</f>
        <v>0/ 15</v>
      </c>
      <c r="W159" s="201" t="s">
        <v>165</v>
      </c>
      <c r="X159" s="115"/>
      <c r="Z159" s="116" t="s">
        <v>7</v>
      </c>
      <c r="AA159" s="451" t="str">
        <f>AA147</f>
        <v>Famille à coller.N.Nom de votre recette.Recette mère ►.S.Saisissez le nom de la recette mère</v>
      </c>
      <c r="AB159" s="451">
        <f>AB147</f>
        <v>6</v>
      </c>
      <c r="AC159" s="451" t="str">
        <f>AC147</f>
        <v>couverts</v>
      </c>
      <c r="AD159" s="393" t="s">
        <v>68</v>
      </c>
      <c r="AE159" s="348"/>
      <c r="AF159" s="348"/>
      <c r="AG159" s="348"/>
      <c r="AH159" s="348"/>
      <c r="AI159" s="348"/>
      <c r="AJ159" s="349"/>
      <c r="AL159" s="73" t="str">
        <f t="shared" si="39"/>
        <v>►</v>
      </c>
      <c r="AM159" s="451" t="str">
        <f>AM127</f>
        <v>Famille à coller.N.Nom de votre recette.Recette mère ►.S.Saisissez le nom de la recette mère</v>
      </c>
      <c r="AN159" s="451">
        <f>AN127</f>
        <v>6</v>
      </c>
      <c r="AO159" s="451" t="str">
        <f>AO127</f>
        <v>couverts</v>
      </c>
      <c r="AP159" s="261"/>
      <c r="AQ159" s="114"/>
      <c r="AR159" s="114"/>
      <c r="AS159" s="114"/>
      <c r="AT159" s="114"/>
      <c r="AU159" s="114"/>
      <c r="AV159" s="115"/>
      <c r="AX159" s="27"/>
      <c r="AY159" s="27"/>
      <c r="AZ159" s="27"/>
      <c r="BA159" s="27"/>
      <c r="BB159" s="464"/>
      <c r="BC159" s="827"/>
      <c r="BD159" s="9"/>
      <c r="BE159" s="9"/>
      <c r="BF159" s="9"/>
      <c r="BG159" s="9"/>
      <c r="BH159" s="9"/>
      <c r="BI159" s="862"/>
      <c r="BK159" s="466">
        <v>1</v>
      </c>
    </row>
    <row r="160" spans="2:63" ht="15.75" x14ac:dyDescent="0.25">
      <c r="B160" s="104" t="s">
        <v>7</v>
      </c>
      <c r="C160" s="451" t="str">
        <f>C158</f>
        <v>Famille à coller.N.Nom de votre recette.Recette mère ►.S.Saisissez le nom de la recette mère</v>
      </c>
      <c r="D160" s="451"/>
      <c r="E160" s="451"/>
      <c r="F160" s="290" t="s">
        <v>38</v>
      </c>
      <c r="G160" s="3022" t="s">
        <v>40</v>
      </c>
      <c r="H160" s="3212" t="s">
        <v>74</v>
      </c>
      <c r="I160" s="3024" t="s">
        <v>41</v>
      </c>
      <c r="J160" s="3222" t="s">
        <v>216</v>
      </c>
      <c r="K160" s="3224" t="s">
        <v>358</v>
      </c>
      <c r="L160" s="3226" t="s">
        <v>51</v>
      </c>
      <c r="N160" s="104" t="s">
        <v>7</v>
      </c>
      <c r="O160" s="451" t="str">
        <f>O149</f>
        <v>Famille à coller.N.Nom de votre recette.Recette mère ►.S.Saisissez le nom de la recette mère</v>
      </c>
      <c r="P160" s="451">
        <f>P149</f>
        <v>6</v>
      </c>
      <c r="Q160" s="451" t="str">
        <f>Q149</f>
        <v>couverts</v>
      </c>
      <c r="R160" s="371">
        <v>15</v>
      </c>
      <c r="S160" s="372">
        <v>15</v>
      </c>
      <c r="T160" s="114"/>
      <c r="U160" s="371">
        <v>15</v>
      </c>
      <c r="V160" s="372">
        <v>15</v>
      </c>
      <c r="W160" s="204" t="s">
        <v>178</v>
      </c>
      <c r="X160" s="115"/>
      <c r="Z160" s="73" t="str">
        <f t="shared" ref="Z160:Z178" si="41">IF(OR(AD160&lt;&gt;"",AE160&lt;&gt; "",AF160&lt;&gt;"",AG160&lt;&gt;""),"A", "►")</f>
        <v>►</v>
      </c>
      <c r="AA160" s="451" t="str">
        <f>AA147</f>
        <v>Famille à coller.N.Nom de votre recette.Recette mère ►.S.Saisissez le nom de la recette mère</v>
      </c>
      <c r="AB160" s="451">
        <f>AB147</f>
        <v>6</v>
      </c>
      <c r="AC160" s="451" t="str">
        <f>AC147</f>
        <v>couverts</v>
      </c>
      <c r="AD160" s="386"/>
      <c r="AE160" s="375"/>
      <c r="AF160" s="375"/>
      <c r="AG160" s="375"/>
      <c r="AH160" s="375"/>
      <c r="AI160" s="375"/>
      <c r="AJ160" s="387"/>
      <c r="AL160" s="73" t="str">
        <f t="shared" si="39"/>
        <v>►</v>
      </c>
      <c r="AM160" s="451" t="str">
        <f>AM127</f>
        <v>Famille à coller.N.Nom de votre recette.Recette mère ►.S.Saisissez le nom de la recette mère</v>
      </c>
      <c r="AN160" s="451">
        <f>AN127</f>
        <v>6</v>
      </c>
      <c r="AO160" s="451" t="str">
        <f>AO127</f>
        <v>couverts</v>
      </c>
      <c r="AP160" s="261"/>
      <c r="AQ160" s="114"/>
      <c r="AR160" s="114"/>
      <c r="AS160" s="114"/>
      <c r="AT160" s="114"/>
      <c r="AU160" s="114"/>
      <c r="AV160" s="115"/>
      <c r="AX160" s="27"/>
      <c r="AY160" s="27"/>
      <c r="AZ160" s="27"/>
      <c r="BA160" s="27"/>
      <c r="BB160" s="464"/>
      <c r="BC160" s="827"/>
      <c r="BD160" s="9"/>
      <c r="BE160" s="9"/>
      <c r="BF160" s="9"/>
      <c r="BG160" s="9"/>
      <c r="BH160" s="9"/>
      <c r="BI160" s="862"/>
      <c r="BK160" s="466">
        <v>1</v>
      </c>
    </row>
    <row r="161" spans="2:63" ht="15.75" x14ac:dyDescent="0.25">
      <c r="B161" s="104" t="s">
        <v>7</v>
      </c>
      <c r="C161" s="451" t="str">
        <f>C158</f>
        <v>Famille à coller.N.Nom de votre recette.Recette mère ►.S.Saisissez le nom de la recette mère</v>
      </c>
      <c r="D161" s="451"/>
      <c r="E161" s="451"/>
      <c r="F161" s="1926" t="s">
        <v>46</v>
      </c>
      <c r="G161" s="2993"/>
      <c r="H161" s="3213"/>
      <c r="I161" s="3058"/>
      <c r="J161" s="3223"/>
      <c r="K161" s="3225"/>
      <c r="L161" s="3227"/>
      <c r="N161" s="104" t="s">
        <v>5</v>
      </c>
      <c r="O161" s="451" t="str">
        <f>O149</f>
        <v>Famille à coller.N.Nom de votre recette.Recette mère ►.S.Saisissez le nom de la recette mère</v>
      </c>
      <c r="P161" s="451">
        <f>P149</f>
        <v>6</v>
      </c>
      <c r="Q161" s="451" t="str">
        <f>Q149</f>
        <v>couverts</v>
      </c>
      <c r="R161" s="988" t="s">
        <v>188</v>
      </c>
      <c r="U161" s="417"/>
      <c r="V161" s="417"/>
      <c r="W161" s="417"/>
      <c r="X161" s="418"/>
      <c r="Z161" s="73" t="str">
        <f t="shared" si="41"/>
        <v>►</v>
      </c>
      <c r="AA161" s="451" t="str">
        <f>AA147</f>
        <v>Famille à coller.N.Nom de votre recette.Recette mère ►.S.Saisissez le nom de la recette mère</v>
      </c>
      <c r="AB161" s="451">
        <f>AB147</f>
        <v>6</v>
      </c>
      <c r="AC161" s="451" t="str">
        <f>AC147</f>
        <v>couverts</v>
      </c>
      <c r="AD161" s="386"/>
      <c r="AE161" s="375"/>
      <c r="AF161" s="375"/>
      <c r="AG161" s="375"/>
      <c r="AH161" s="375"/>
      <c r="AI161" s="375"/>
      <c r="AJ161" s="387"/>
      <c r="AL161" s="73" t="str">
        <f t="shared" si="39"/>
        <v>►</v>
      </c>
      <c r="AM161" s="451" t="str">
        <f>AM127</f>
        <v>Famille à coller.N.Nom de votre recette.Recette mère ►.S.Saisissez le nom de la recette mère</v>
      </c>
      <c r="AN161" s="451">
        <f>AN127</f>
        <v>6</v>
      </c>
      <c r="AO161" s="451" t="str">
        <f>AO127</f>
        <v>couverts</v>
      </c>
      <c r="AP161" s="261"/>
      <c r="AQ161" s="114"/>
      <c r="AR161" s="114"/>
      <c r="AS161" s="114"/>
      <c r="AT161" s="114"/>
      <c r="AU161" s="114"/>
      <c r="AV161" s="115"/>
      <c r="AX161" s="27"/>
      <c r="AY161" s="27"/>
      <c r="AZ161" s="27"/>
      <c r="BA161" s="27"/>
      <c r="BB161" s="464"/>
      <c r="BC161" s="827"/>
      <c r="BD161" s="9"/>
      <c r="BE161" s="9"/>
      <c r="BF161" s="9"/>
      <c r="BG161" s="9"/>
      <c r="BH161" s="9"/>
      <c r="BI161" s="862"/>
      <c r="BK161" s="466">
        <v>1</v>
      </c>
    </row>
    <row r="162" spans="2:63" ht="17.25" customHeight="1" x14ac:dyDescent="0.25">
      <c r="B162" s="73" t="str">
        <f t="shared" ref="B162:B163" si="42">IF(OR(L162&lt;&gt;""),"A", "►")</f>
        <v>A</v>
      </c>
      <c r="C162" s="451" t="str">
        <f>C158</f>
        <v>Famille à coller.N.Nom de votre recette.Recette mère ►.S.Saisissez le nom de la recette mère</v>
      </c>
      <c r="D162" s="451">
        <f>D158</f>
        <v>6</v>
      </c>
      <c r="E162" s="451" t="str">
        <f>E158</f>
        <v>couverts</v>
      </c>
      <c r="F162" s="991"/>
      <c r="G162" s="67">
        <v>350</v>
      </c>
      <c r="H162" s="611">
        <f>IFERROR(INDEX(F166:L166,MATCH(I162,F165:L165,0)) * G162 * IF(ISBLANK(F162), 1, F162), 0)</f>
        <v>0.35000000000000003</v>
      </c>
      <c r="I162" s="53" t="s">
        <v>21</v>
      </c>
      <c r="J162" s="298">
        <v>16</v>
      </c>
      <c r="K162" s="598">
        <f t="shared" ref="K162:K163" si="43">((H162-(H162*J162%)))</f>
        <v>0.29400000000000004</v>
      </c>
      <c r="L162" s="605" t="s">
        <v>354</v>
      </c>
      <c r="N162" s="104" t="s">
        <v>5</v>
      </c>
      <c r="O162" s="451" t="str">
        <f>O149</f>
        <v>Famille à coller.N.Nom de votre recette.Recette mère ►.S.Saisissez le nom de la recette mère</v>
      </c>
      <c r="P162" s="451">
        <f>P149</f>
        <v>6</v>
      </c>
      <c r="Q162" s="451" t="str">
        <f>Q149</f>
        <v>couverts</v>
      </c>
      <c r="R162" s="989" t="s">
        <v>189</v>
      </c>
      <c r="U162" s="417"/>
      <c r="V162" s="417"/>
      <c r="W162" s="417"/>
      <c r="X162" s="418"/>
      <c r="Z162" s="73" t="str">
        <f t="shared" si="41"/>
        <v>►</v>
      </c>
      <c r="AA162" s="451" t="str">
        <f>AA147</f>
        <v>Famille à coller.N.Nom de votre recette.Recette mère ►.S.Saisissez le nom de la recette mère</v>
      </c>
      <c r="AB162" s="451">
        <f>AB147</f>
        <v>6</v>
      </c>
      <c r="AC162" s="451" t="str">
        <f>AC147</f>
        <v>couverts</v>
      </c>
      <c r="AD162" s="261"/>
      <c r="AE162" s="114"/>
      <c r="AF162" s="114"/>
      <c r="AG162" s="114"/>
      <c r="AH162" s="114"/>
      <c r="AI162" s="114"/>
      <c r="AJ162" s="115"/>
      <c r="AL162" s="73" t="str">
        <f t="shared" si="39"/>
        <v>►</v>
      </c>
      <c r="AM162" s="451" t="str">
        <f>AM127</f>
        <v>Famille à coller.N.Nom de votre recette.Recette mère ►.S.Saisissez le nom de la recette mère</v>
      </c>
      <c r="AN162" s="451">
        <f>AN127</f>
        <v>6</v>
      </c>
      <c r="AO162" s="451" t="str">
        <f>AO127</f>
        <v>couverts</v>
      </c>
      <c r="AP162" s="261"/>
      <c r="AQ162" s="114"/>
      <c r="AR162" s="114"/>
      <c r="AS162" s="114"/>
      <c r="AT162" s="114"/>
      <c r="AU162" s="114"/>
      <c r="AV162" s="115"/>
      <c r="AX162" s="27"/>
      <c r="AY162" s="27"/>
      <c r="AZ162" s="27"/>
      <c r="BA162" s="27"/>
      <c r="BB162" s="464"/>
      <c r="BC162" s="827"/>
      <c r="BD162" s="9"/>
      <c r="BE162" s="9"/>
      <c r="BF162" s="9"/>
      <c r="BG162" s="9"/>
      <c r="BH162" s="9"/>
      <c r="BI162" s="862"/>
      <c r="BK162" s="466">
        <v>1</v>
      </c>
    </row>
    <row r="163" spans="2:63" ht="15.75" x14ac:dyDescent="0.25">
      <c r="B163" s="73" t="str">
        <f t="shared" si="42"/>
        <v>A</v>
      </c>
      <c r="C163" s="451" t="str">
        <f>C158</f>
        <v>Famille à coller.N.Nom de votre recette.Recette mère ►.S.Saisissez le nom de la recette mère</v>
      </c>
      <c r="D163" s="451">
        <f>D158</f>
        <v>6</v>
      </c>
      <c r="E163" s="451" t="str">
        <f>E158</f>
        <v>couverts</v>
      </c>
      <c r="F163" s="992"/>
      <c r="G163" s="604">
        <v>1.2</v>
      </c>
      <c r="H163" s="611">
        <f>IFERROR(INDEX(F166:L166,MATCH(I163,F165:L165,0)) * G163 * IF(ISBLANK(F163), 1, F163), 0)</f>
        <v>1.2</v>
      </c>
      <c r="I163" s="597" t="s">
        <v>26</v>
      </c>
      <c r="J163" s="300">
        <v>22</v>
      </c>
      <c r="K163" s="598">
        <f t="shared" si="43"/>
        <v>0.93599999999999994</v>
      </c>
      <c r="L163" s="599" t="s">
        <v>355</v>
      </c>
      <c r="N163" s="104" t="s">
        <v>5</v>
      </c>
      <c r="O163" s="451" t="str">
        <f>O149</f>
        <v>Famille à coller.N.Nom de votre recette.Recette mère ►.S.Saisissez le nom de la recette mère</v>
      </c>
      <c r="P163" s="451">
        <f>P149</f>
        <v>6</v>
      </c>
      <c r="Q163" s="451" t="str">
        <f>Q149</f>
        <v>couverts</v>
      </c>
      <c r="R163" s="989" t="s">
        <v>191</v>
      </c>
      <c r="U163" s="417"/>
      <c r="V163" s="417"/>
      <c r="W163" s="417"/>
      <c r="X163" s="418"/>
      <c r="Z163" s="73" t="str">
        <f t="shared" si="41"/>
        <v>►</v>
      </c>
      <c r="AA163" s="451" t="str">
        <f>AA147</f>
        <v>Famille à coller.N.Nom de votre recette.Recette mère ►.S.Saisissez le nom de la recette mère</v>
      </c>
      <c r="AB163" s="451">
        <f>AB147</f>
        <v>6</v>
      </c>
      <c r="AC163" s="451" t="str">
        <f>AC147</f>
        <v>couverts</v>
      </c>
      <c r="AD163" s="261"/>
      <c r="AE163" s="114"/>
      <c r="AF163" s="114"/>
      <c r="AG163" s="114"/>
      <c r="AH163" s="114"/>
      <c r="AI163" s="114"/>
      <c r="AJ163" s="115"/>
      <c r="AL163" s="73" t="str">
        <f t="shared" si="39"/>
        <v>►</v>
      </c>
      <c r="AM163" s="451" t="str">
        <f>AM127</f>
        <v>Famille à coller.N.Nom de votre recette.Recette mère ►.S.Saisissez le nom de la recette mère</v>
      </c>
      <c r="AN163" s="451">
        <f>AN127</f>
        <v>6</v>
      </c>
      <c r="AO163" s="451" t="str">
        <f>AO127</f>
        <v>couverts</v>
      </c>
      <c r="AP163" s="261"/>
      <c r="AQ163" s="114"/>
      <c r="AR163" s="114"/>
      <c r="AS163" s="114"/>
      <c r="AT163" s="114"/>
      <c r="AU163" s="114"/>
      <c r="AV163" s="115"/>
      <c r="AX163" s="27"/>
      <c r="AY163" s="27"/>
      <c r="AZ163" s="27"/>
      <c r="BA163" s="27"/>
      <c r="BB163" s="464"/>
      <c r="BC163" s="827"/>
      <c r="BD163" s="9"/>
      <c r="BE163" s="9"/>
      <c r="BF163" s="9"/>
      <c r="BG163" s="9"/>
      <c r="BH163" s="9"/>
      <c r="BI163" s="862"/>
      <c r="BK163" s="466">
        <v>1</v>
      </c>
    </row>
    <row r="164" spans="2:63" ht="15.75" x14ac:dyDescent="0.25">
      <c r="B164" s="116" t="s">
        <v>5</v>
      </c>
      <c r="C164" s="451" t="str">
        <f>C158</f>
        <v>Famille à coller.N.Nom de votre recette.Recette mère ►.S.Saisissez le nom de la recette mère</v>
      </c>
      <c r="D164" s="451">
        <f>D158</f>
        <v>6</v>
      </c>
      <c r="E164" s="451" t="str">
        <f>E158</f>
        <v>couverts</v>
      </c>
      <c r="F164" s="993" t="s">
        <v>357</v>
      </c>
      <c r="G164" s="114"/>
      <c r="H164" s="114"/>
      <c r="I164" s="114"/>
      <c r="J164" s="114"/>
      <c r="K164" s="114"/>
      <c r="L164" s="609" t="s">
        <v>360</v>
      </c>
      <c r="N164" s="73" t="str">
        <f t="shared" ref="N164:N165" si="44">IF(OR(R164&lt;&gt;"",S164&lt;&gt; "",U164&lt;&gt;"",V164&lt;&gt;""),"A", "►")</f>
        <v>►</v>
      </c>
      <c r="O164" s="451" t="str">
        <f>O149</f>
        <v>Famille à coller.N.Nom de votre recette.Recette mère ►.S.Saisissez le nom de la recette mère</v>
      </c>
      <c r="P164" s="451">
        <f>P149</f>
        <v>6</v>
      </c>
      <c r="Q164" s="451" t="str">
        <f>Q149</f>
        <v>couverts</v>
      </c>
      <c r="R164" s="261"/>
      <c r="S164" s="114"/>
      <c r="T164" s="114"/>
      <c r="U164" s="114"/>
      <c r="V164" s="114"/>
      <c r="W164" s="114"/>
      <c r="X164" s="115"/>
      <c r="Z164" s="73" t="str">
        <f t="shared" si="41"/>
        <v>►</v>
      </c>
      <c r="AA164" s="451" t="str">
        <f>AA147</f>
        <v>Famille à coller.N.Nom de votre recette.Recette mère ►.S.Saisissez le nom de la recette mère</v>
      </c>
      <c r="AB164" s="451">
        <f>AB147</f>
        <v>6</v>
      </c>
      <c r="AC164" s="451" t="str">
        <f>AC147</f>
        <v>couverts</v>
      </c>
      <c r="AD164" s="261"/>
      <c r="AE164" s="114"/>
      <c r="AF164" s="114"/>
      <c r="AG164" s="114"/>
      <c r="AH164" s="114"/>
      <c r="AI164" s="114"/>
      <c r="AJ164" s="115"/>
      <c r="AL164" s="73" t="str">
        <f t="shared" si="39"/>
        <v>►</v>
      </c>
      <c r="AM164" s="451" t="str">
        <f>AM127</f>
        <v>Famille à coller.N.Nom de votre recette.Recette mère ►.S.Saisissez le nom de la recette mère</v>
      </c>
      <c r="AN164" s="451">
        <f>AN127</f>
        <v>6</v>
      </c>
      <c r="AO164" s="451" t="str">
        <f>AO127</f>
        <v>couverts</v>
      </c>
      <c r="AP164" s="261"/>
      <c r="AQ164" s="114"/>
      <c r="AR164" s="114"/>
      <c r="AS164" s="114"/>
      <c r="AT164" s="114"/>
      <c r="AU164" s="114"/>
      <c r="AV164" s="115"/>
      <c r="AX164" s="27"/>
      <c r="AY164" s="27"/>
      <c r="AZ164" s="27"/>
      <c r="BA164" s="27"/>
      <c r="BB164" s="464"/>
      <c r="BC164" s="827"/>
      <c r="BD164" s="9"/>
      <c r="BE164" s="9"/>
      <c r="BF164" s="9"/>
      <c r="BG164" s="9"/>
      <c r="BH164" s="9"/>
      <c r="BI164" s="862"/>
      <c r="BK164" s="466">
        <v>1</v>
      </c>
    </row>
    <row r="165" spans="2:63" ht="15.75" x14ac:dyDescent="0.25">
      <c r="B165" s="116" t="s">
        <v>7</v>
      </c>
      <c r="C165" s="451" t="str">
        <f>C158</f>
        <v>Famille à coller.N.Nom de votre recette.Recette mère ►.S.Saisissez le nom de la recette mère</v>
      </c>
      <c r="D165" s="451">
        <f>D158</f>
        <v>6</v>
      </c>
      <c r="E165" s="451" t="str">
        <f>E158</f>
        <v>couverts</v>
      </c>
      <c r="F165" s="597" t="s">
        <v>26</v>
      </c>
      <c r="G165" s="53" t="s">
        <v>21</v>
      </c>
      <c r="H165" s="545"/>
      <c r="I165" s="84" t="s">
        <v>57</v>
      </c>
      <c r="J165" s="84" t="s">
        <v>56</v>
      </c>
      <c r="K165" s="72" t="s">
        <v>55</v>
      </c>
      <c r="L165" s="607" t="s">
        <v>53</v>
      </c>
      <c r="N165" s="73" t="str">
        <f t="shared" si="44"/>
        <v>►</v>
      </c>
      <c r="O165" s="451" t="str">
        <f>O156</f>
        <v>Famille à coller.N.Nom de votre recette.Recette mère ►.S.Saisissez le nom de la recette mère</v>
      </c>
      <c r="P165" s="451">
        <f>P156</f>
        <v>6</v>
      </c>
      <c r="Q165" s="451" t="str">
        <f>Q156</f>
        <v>couverts</v>
      </c>
      <c r="R165" s="419"/>
      <c r="S165" s="114"/>
      <c r="T165" s="114"/>
      <c r="U165" s="114"/>
      <c r="V165" s="114"/>
      <c r="W165" s="114"/>
      <c r="X165" s="115"/>
      <c r="Z165" s="73" t="str">
        <f t="shared" si="41"/>
        <v>►</v>
      </c>
      <c r="AA165" s="451" t="str">
        <f>AA147</f>
        <v>Famille à coller.N.Nom de votre recette.Recette mère ►.S.Saisissez le nom de la recette mère</v>
      </c>
      <c r="AB165" s="451">
        <f>AB147</f>
        <v>6</v>
      </c>
      <c r="AC165" s="451" t="str">
        <f>AC147</f>
        <v>couverts</v>
      </c>
      <c r="AD165" s="261"/>
      <c r="AE165" s="114"/>
      <c r="AF165" s="114"/>
      <c r="AG165" s="114"/>
      <c r="AH165" s="114"/>
      <c r="AI165" s="114"/>
      <c r="AJ165" s="115"/>
      <c r="AL165" s="73" t="str">
        <f t="shared" si="39"/>
        <v>►</v>
      </c>
      <c r="AM165" s="451" t="str">
        <f>AM127</f>
        <v>Famille à coller.N.Nom de votre recette.Recette mère ►.S.Saisissez le nom de la recette mère</v>
      </c>
      <c r="AN165" s="451">
        <f>AN127</f>
        <v>6</v>
      </c>
      <c r="AO165" s="451" t="str">
        <f>AO127</f>
        <v>couverts</v>
      </c>
      <c r="AP165" s="261"/>
      <c r="AQ165" s="114"/>
      <c r="AR165" s="114"/>
      <c r="AS165" s="114"/>
      <c r="AT165" s="114"/>
      <c r="AU165" s="114"/>
      <c r="AV165" s="115"/>
      <c r="AX165" s="27"/>
      <c r="AY165" s="27"/>
      <c r="AZ165" s="27"/>
      <c r="BA165" s="27"/>
      <c r="BB165" s="464"/>
      <c r="BC165" s="827"/>
      <c r="BD165" s="9"/>
      <c r="BE165" s="9"/>
      <c r="BF165" s="9"/>
      <c r="BG165" s="9"/>
      <c r="BH165" s="9"/>
      <c r="BI165" s="862"/>
      <c r="BK165" s="466">
        <v>1</v>
      </c>
    </row>
    <row r="166" spans="2:63" ht="15.75" x14ac:dyDescent="0.25">
      <c r="B166" s="116" t="s">
        <v>5</v>
      </c>
      <c r="C166" s="451" t="str">
        <f>C158</f>
        <v>Famille à coller.N.Nom de votre recette.Recette mère ►.S.Saisissez le nom de la recette mère</v>
      </c>
      <c r="D166" s="451">
        <f>D158</f>
        <v>6</v>
      </c>
      <c r="E166" s="451" t="str">
        <f>E158</f>
        <v>couverts</v>
      </c>
      <c r="F166" s="601">
        <v>1</v>
      </c>
      <c r="G166" s="601">
        <v>1E-3</v>
      </c>
      <c r="H166" s="545"/>
      <c r="I166" s="602">
        <v>0.5</v>
      </c>
      <c r="J166" s="601">
        <v>0.25</v>
      </c>
      <c r="K166" s="603">
        <v>1</v>
      </c>
      <c r="L166" s="608">
        <v>0.01</v>
      </c>
      <c r="N166" s="104" t="s">
        <v>7</v>
      </c>
      <c r="O166" s="451" t="str">
        <f>O149</f>
        <v>Famille à coller.N.Nom de votre recette.Recette mère ►.S.Saisissez le nom de la recette mère</v>
      </c>
      <c r="P166" s="451">
        <f>P149</f>
        <v>6</v>
      </c>
      <c r="Q166" s="451" t="str">
        <f>Q149</f>
        <v>couverts</v>
      </c>
      <c r="R166" s="265"/>
      <c r="S166" s="265"/>
      <c r="T166" s="265" t="s">
        <v>73</v>
      </c>
      <c r="U166" s="266"/>
      <c r="V166" s="267"/>
      <c r="W166" s="267"/>
      <c r="X166" s="268"/>
      <c r="Z166" s="73" t="str">
        <f t="shared" si="41"/>
        <v>►</v>
      </c>
      <c r="AA166" s="451" t="str">
        <f>AA147</f>
        <v>Famille à coller.N.Nom de votre recette.Recette mère ►.S.Saisissez le nom de la recette mère</v>
      </c>
      <c r="AB166" s="451">
        <f>AB147</f>
        <v>6</v>
      </c>
      <c r="AC166" s="451" t="str">
        <f>AC147</f>
        <v>couverts</v>
      </c>
      <c r="AD166" s="261"/>
      <c r="AE166" s="114"/>
      <c r="AF166" s="114"/>
      <c r="AG166" s="114"/>
      <c r="AH166" s="114"/>
      <c r="AI166" s="114"/>
      <c r="AJ166" s="115"/>
      <c r="AL166" s="73" t="str">
        <f t="shared" si="39"/>
        <v>►</v>
      </c>
      <c r="AM166" s="451" t="str">
        <f>AM127</f>
        <v>Famille à coller.N.Nom de votre recette.Recette mère ►.S.Saisissez le nom de la recette mère</v>
      </c>
      <c r="AN166" s="451">
        <f>AN127</f>
        <v>6</v>
      </c>
      <c r="AO166" s="451" t="str">
        <f>AO127</f>
        <v>couverts</v>
      </c>
      <c r="AP166" s="261"/>
      <c r="AQ166" s="114"/>
      <c r="AR166" s="114"/>
      <c r="AS166" s="114"/>
      <c r="AT166" s="114"/>
      <c r="AU166" s="114"/>
      <c r="AV166" s="115"/>
      <c r="AX166" s="27"/>
      <c r="AY166" s="27"/>
      <c r="AZ166" s="27"/>
      <c r="BA166" s="27"/>
      <c r="BB166" s="464"/>
      <c r="BC166" s="749"/>
      <c r="BD166" s="863" t="s">
        <v>563</v>
      </c>
      <c r="BE166" s="751"/>
      <c r="BF166" s="750"/>
      <c r="BG166" s="750"/>
      <c r="BH166" s="750"/>
      <c r="BI166" s="752"/>
      <c r="BK166" s="466">
        <v>1</v>
      </c>
    </row>
    <row r="167" spans="2:63" ht="16.5" thickBot="1" x14ac:dyDescent="0.3">
      <c r="B167" s="73" t="str">
        <f t="shared" ref="B167:B168" si="45">IF(OR(F167&lt;&gt;"",G167&lt;&gt; "",I167&lt;&gt;"",J167&lt;&gt;""),"A", "►")</f>
        <v>►</v>
      </c>
      <c r="C167" s="451" t="str">
        <f>C158</f>
        <v>Famille à coller.N.Nom de votre recette.Recette mère ►.S.Saisissez le nom de la recette mère</v>
      </c>
      <c r="D167" s="451">
        <f>D158</f>
        <v>6</v>
      </c>
      <c r="E167" s="451" t="str">
        <f>E158</f>
        <v>couverts</v>
      </c>
      <c r="F167" s="205"/>
      <c r="G167" s="114"/>
      <c r="H167" s="114"/>
      <c r="I167" s="114"/>
      <c r="J167" s="114"/>
      <c r="K167" s="114"/>
      <c r="L167" s="147" t="s">
        <v>127</v>
      </c>
      <c r="N167" s="123" t="s">
        <v>7</v>
      </c>
      <c r="O167" s="455" t="str">
        <f>O149</f>
        <v>Famille à coller.N.Nom de votre recette.Recette mère ►.S.Saisissez le nom de la recette mère</v>
      </c>
      <c r="P167" s="455">
        <f>P149</f>
        <v>6</v>
      </c>
      <c r="Q167" s="455" t="str">
        <f>Q149</f>
        <v>couverts</v>
      </c>
      <c r="R167" s="269" t="s">
        <v>62</v>
      </c>
      <c r="S167" s="270"/>
      <c r="T167" s="271"/>
      <c r="U167" s="272"/>
      <c r="V167" s="271"/>
      <c r="W167" s="271"/>
      <c r="X167" s="273"/>
      <c r="Z167" s="73" t="str">
        <f t="shared" si="41"/>
        <v>►</v>
      </c>
      <c r="AA167" s="451" t="str">
        <f>AA147</f>
        <v>Famille à coller.N.Nom de votre recette.Recette mère ►.S.Saisissez le nom de la recette mère</v>
      </c>
      <c r="AB167" s="451">
        <f>AB147</f>
        <v>6</v>
      </c>
      <c r="AC167" s="451" t="str">
        <f>AC147</f>
        <v>couverts</v>
      </c>
      <c r="AD167" s="261"/>
      <c r="AE167" s="114"/>
      <c r="AF167" s="114"/>
      <c r="AG167" s="114"/>
      <c r="AH167" s="114"/>
      <c r="AI167" s="114"/>
      <c r="AJ167" s="115"/>
      <c r="AL167" s="73" t="str">
        <f t="shared" si="39"/>
        <v>►</v>
      </c>
      <c r="AM167" s="451" t="str">
        <f>AM127</f>
        <v>Famille à coller.N.Nom de votre recette.Recette mère ►.S.Saisissez le nom de la recette mère</v>
      </c>
      <c r="AN167" s="451">
        <f>AN127</f>
        <v>6</v>
      </c>
      <c r="AO167" s="451" t="str">
        <f>AO127</f>
        <v>couverts</v>
      </c>
      <c r="AP167" s="261"/>
      <c r="AQ167" s="114"/>
      <c r="AR167" s="114"/>
      <c r="AS167" s="114"/>
      <c r="AT167" s="114"/>
      <c r="AU167" s="114"/>
      <c r="AV167" s="115"/>
      <c r="AX167" s="27"/>
      <c r="AY167" s="27"/>
      <c r="AZ167" s="27"/>
      <c r="BA167" s="27"/>
      <c r="BB167" s="464"/>
      <c r="BC167" s="827"/>
      <c r="BF167" s="9"/>
      <c r="BG167" s="9"/>
      <c r="BH167" s="9"/>
      <c r="BI167" s="862"/>
      <c r="BK167" s="466">
        <v>1</v>
      </c>
    </row>
    <row r="168" spans="2:63" ht="16.5" thickBot="1" x14ac:dyDescent="0.3">
      <c r="B168" s="73" t="str">
        <f t="shared" si="45"/>
        <v>►</v>
      </c>
      <c r="C168" s="451" t="str">
        <f>C158</f>
        <v>Famille à coller.N.Nom de votre recette.Recette mère ►.S.Saisissez le nom de la recette mère</v>
      </c>
      <c r="D168" s="451">
        <f>D158</f>
        <v>6</v>
      </c>
      <c r="E168" s="451" t="str">
        <f>E158</f>
        <v>couverts</v>
      </c>
      <c r="F168" s="2449"/>
      <c r="G168" s="114"/>
      <c r="H168" s="114"/>
      <c r="I168" s="114"/>
      <c r="J168" s="114"/>
      <c r="K168" s="114"/>
      <c r="L168" s="147" t="s">
        <v>128</v>
      </c>
      <c r="N168" s="100" t="s">
        <v>7</v>
      </c>
      <c r="Z168" s="73" t="str">
        <f t="shared" si="41"/>
        <v>►</v>
      </c>
      <c r="AA168" s="451" t="str">
        <f>AA147</f>
        <v>Famille à coller.N.Nom de votre recette.Recette mère ►.S.Saisissez le nom de la recette mère</v>
      </c>
      <c r="AB168" s="451">
        <f>AB147</f>
        <v>6</v>
      </c>
      <c r="AC168" s="451" t="str">
        <f>AC147</f>
        <v>couverts</v>
      </c>
      <c r="AD168" s="261"/>
      <c r="AE168" s="114"/>
      <c r="AF168" s="114"/>
      <c r="AG168" s="114"/>
      <c r="AH168" s="114"/>
      <c r="AI168" s="114"/>
      <c r="AJ168" s="115"/>
      <c r="AL168" s="73" t="str">
        <f t="shared" si="39"/>
        <v>►</v>
      </c>
      <c r="AM168" s="451" t="str">
        <f>AM127</f>
        <v>Famille à coller.N.Nom de votre recette.Recette mère ►.S.Saisissez le nom de la recette mère</v>
      </c>
      <c r="AN168" s="451">
        <f>AN127</f>
        <v>6</v>
      </c>
      <c r="AO168" s="451" t="str">
        <f>AO127</f>
        <v>couverts</v>
      </c>
      <c r="AP168" s="261"/>
      <c r="AQ168" s="114"/>
      <c r="AR168" s="114"/>
      <c r="AS168" s="114"/>
      <c r="AT168" s="114"/>
      <c r="AU168" s="114"/>
      <c r="AV168" s="115"/>
      <c r="AX168" s="27"/>
      <c r="AY168" s="27"/>
      <c r="AZ168" s="27"/>
      <c r="BA168" s="27"/>
      <c r="BB168" s="464"/>
      <c r="BC168" s="827"/>
      <c r="BD168" s="864">
        <v>149.92240344353021</v>
      </c>
      <c r="BE168" s="865">
        <v>8</v>
      </c>
      <c r="BF168" s="9"/>
      <c r="BG168" s="85" t="s">
        <v>564</v>
      </c>
      <c r="BH168" s="9"/>
      <c r="BI168" s="862"/>
      <c r="BK168" s="466">
        <v>1</v>
      </c>
    </row>
    <row r="169" spans="2:63" ht="15.75" x14ac:dyDescent="0.25">
      <c r="B169" s="116" t="s">
        <v>7</v>
      </c>
      <c r="C169" s="451" t="str">
        <f>C158</f>
        <v>Famille à coller.N.Nom de votre recette.Recette mère ►.S.Saisissez le nom de la recette mère</v>
      </c>
      <c r="D169" s="451">
        <f>D158</f>
        <v>6</v>
      </c>
      <c r="E169" s="451" t="str">
        <f>E158</f>
        <v>couverts</v>
      </c>
      <c r="F169" s="265"/>
      <c r="G169" s="265"/>
      <c r="H169" s="265" t="s">
        <v>73</v>
      </c>
      <c r="I169" s="266"/>
      <c r="J169" s="267"/>
      <c r="K169" s="267"/>
      <c r="L169" s="268"/>
      <c r="N169" s="23" t="s">
        <v>7</v>
      </c>
      <c r="O169" s="456" t="str">
        <f>O175</f>
        <v>Famille à coller.N.Nom de votre recette.Recette mère ►.S.Saisissez le nom de la recette mère</v>
      </c>
      <c r="P169" s="457">
        <f>P175</f>
        <v>6</v>
      </c>
      <c r="Q169" s="457" t="str">
        <f>Q175</f>
        <v>couverts</v>
      </c>
      <c r="R169" s="279" t="s">
        <v>4</v>
      </c>
      <c r="S169" s="24" t="s">
        <v>8</v>
      </c>
      <c r="T169" s="3217" t="s">
        <v>206</v>
      </c>
      <c r="U169" s="3217"/>
      <c r="V169" s="3157" t="s">
        <v>10</v>
      </c>
      <c r="W169" s="3157"/>
      <c r="X169" s="3158"/>
      <c r="Z169" s="73" t="str">
        <f t="shared" si="41"/>
        <v>►</v>
      </c>
      <c r="AA169" s="451" t="str">
        <f>AA147</f>
        <v>Famille à coller.N.Nom de votre recette.Recette mère ►.S.Saisissez le nom de la recette mère</v>
      </c>
      <c r="AB169" s="451">
        <f>AB147</f>
        <v>6</v>
      </c>
      <c r="AC169" s="451" t="str">
        <f>AC147</f>
        <v>couverts</v>
      </c>
      <c r="AD169" s="261"/>
      <c r="AE169" s="114"/>
      <c r="AF169" s="114"/>
      <c r="AG169" s="114"/>
      <c r="AH169" s="114"/>
      <c r="AI169" s="114"/>
      <c r="AJ169" s="115"/>
      <c r="AL169" s="116" t="s">
        <v>7</v>
      </c>
      <c r="AM169" s="451" t="str">
        <f>AM127</f>
        <v>Famille à coller.N.Nom de votre recette.Recette mère ►.S.Saisissez le nom de la recette mère</v>
      </c>
      <c r="AN169" s="451">
        <f>AN127</f>
        <v>6</v>
      </c>
      <c r="AO169" s="451" t="str">
        <f>AO127</f>
        <v>couverts</v>
      </c>
      <c r="AP169" s="517" t="s">
        <v>98</v>
      </c>
      <c r="AQ169" s="518"/>
      <c r="AR169" s="518"/>
      <c r="AS169" s="518"/>
      <c r="AT169" s="518"/>
      <c r="AU169" s="519"/>
      <c r="AV169" s="520" t="s">
        <v>127</v>
      </c>
      <c r="AX169" s="27"/>
      <c r="AY169" s="27"/>
      <c r="AZ169" s="27"/>
      <c r="BA169" s="27"/>
      <c r="BB169" s="464"/>
      <c r="BC169" s="827"/>
      <c r="BD169" s="866">
        <v>1.28</v>
      </c>
      <c r="BE169" s="867">
        <v>7</v>
      </c>
      <c r="BF169" s="9"/>
      <c r="BG169" s="85" t="s">
        <v>565</v>
      </c>
      <c r="BH169" s="9"/>
      <c r="BI169" s="862"/>
      <c r="BK169" s="466">
        <v>1</v>
      </c>
    </row>
    <row r="170" spans="2:63" ht="23.25" thickBot="1" x14ac:dyDescent="0.3">
      <c r="B170" s="123" t="s">
        <v>7</v>
      </c>
      <c r="C170" s="455" t="str">
        <f>C158</f>
        <v>Famille à coller.N.Nom de votre recette.Recette mère ►.S.Saisissez le nom de la recette mère</v>
      </c>
      <c r="D170" s="455">
        <f>D158</f>
        <v>6</v>
      </c>
      <c r="E170" s="455" t="str">
        <f>E158</f>
        <v>couverts</v>
      </c>
      <c r="F170" s="269" t="s">
        <v>62</v>
      </c>
      <c r="G170" s="270"/>
      <c r="H170" s="271"/>
      <c r="I170" s="272"/>
      <c r="J170" s="271"/>
      <c r="K170" s="271"/>
      <c r="L170" s="273"/>
      <c r="N170" s="25" t="s">
        <v>7</v>
      </c>
      <c r="O170" s="458" t="str">
        <f>O175</f>
        <v>Famille à coller.N.Nom de votre recette.Recette mère ►.S.Saisissez le nom de la recette mère</v>
      </c>
      <c r="P170" s="459"/>
      <c r="Q170" s="459"/>
      <c r="R170" s="281" t="s">
        <v>207</v>
      </c>
      <c r="S170" s="26" t="s">
        <v>12</v>
      </c>
      <c r="T170" s="3218"/>
      <c r="U170" s="3218"/>
      <c r="V170" s="3159"/>
      <c r="W170" s="3159"/>
      <c r="X170" s="3160"/>
      <c r="Z170" s="73" t="str">
        <f t="shared" si="41"/>
        <v>►</v>
      </c>
      <c r="AA170" s="451" t="str">
        <f>AA147</f>
        <v>Famille à coller.N.Nom de votre recette.Recette mère ►.S.Saisissez le nom de la recette mère</v>
      </c>
      <c r="AB170" s="451">
        <f>AB147</f>
        <v>6</v>
      </c>
      <c r="AC170" s="451" t="str">
        <f>AC147</f>
        <v>couverts</v>
      </c>
      <c r="AD170" s="261"/>
      <c r="AE170" s="114"/>
      <c r="AF170" s="114"/>
      <c r="AG170" s="114"/>
      <c r="AH170" s="114"/>
      <c r="AI170" s="114"/>
      <c r="AJ170" s="115"/>
      <c r="AL170" s="116" t="s">
        <v>7</v>
      </c>
      <c r="AM170" s="451" t="str">
        <f>AM127</f>
        <v>Famille à coller.N.Nom de votre recette.Recette mère ►.S.Saisissez le nom de la recette mère</v>
      </c>
      <c r="AN170" s="451">
        <f>AN127</f>
        <v>6</v>
      </c>
      <c r="AO170" s="451" t="str">
        <f>AO127</f>
        <v>couverts</v>
      </c>
      <c r="AP170" s="145"/>
      <c r="AQ170" s="146"/>
      <c r="AR170" s="146"/>
      <c r="AS170" s="146"/>
      <c r="AT170" s="146"/>
      <c r="AU170" s="472"/>
      <c r="AV170" s="147" t="s">
        <v>128</v>
      </c>
      <c r="AX170" s="27"/>
      <c r="AY170" s="27"/>
      <c r="AZ170" s="27"/>
      <c r="BA170" s="27"/>
      <c r="BB170" s="464"/>
      <c r="BC170" s="827"/>
      <c r="BD170" s="868">
        <v>3</v>
      </c>
      <c r="BE170" s="869">
        <v>0.38194444444444442</v>
      </c>
      <c r="BF170" s="9"/>
      <c r="BG170" s="870" t="s">
        <v>566</v>
      </c>
      <c r="BH170" s="871" t="s">
        <v>567</v>
      </c>
      <c r="BI170" s="872" t="s">
        <v>568</v>
      </c>
      <c r="BK170" s="466">
        <v>1</v>
      </c>
    </row>
    <row r="171" spans="2:63" ht="19.5" thickBot="1" x14ac:dyDescent="0.3">
      <c r="B171" s="2168" t="s">
        <v>7</v>
      </c>
      <c r="C171" s="2470"/>
      <c r="D171" s="2470"/>
      <c r="E171" s="2470"/>
      <c r="F171" s="2471" t="s">
        <v>2205</v>
      </c>
      <c r="G171" s="2471"/>
      <c r="H171" s="2471"/>
      <c r="I171" s="2471"/>
      <c r="J171" s="2471"/>
      <c r="K171" s="2471"/>
      <c r="L171" s="2472" t="s">
        <v>77</v>
      </c>
      <c r="N171" s="25" t="s">
        <v>7</v>
      </c>
      <c r="O171" s="460" t="str">
        <f>O175</f>
        <v>Famille à coller.N.Nom de votre recette.Recette mère ►.S.Saisissez le nom de la recette mère</v>
      </c>
      <c r="P171" s="461"/>
      <c r="Q171" s="462"/>
      <c r="R171" s="28"/>
      <c r="S171" s="29" t="s">
        <v>208</v>
      </c>
      <c r="T171" s="283"/>
      <c r="U171" s="30" t="s">
        <v>13</v>
      </c>
      <c r="V171" s="284" t="s">
        <v>14</v>
      </c>
      <c r="W171" s="9"/>
      <c r="X171" s="285"/>
      <c r="Z171" s="73" t="str">
        <f t="shared" si="41"/>
        <v>►</v>
      </c>
      <c r="AA171" s="451" t="str">
        <f>AA147</f>
        <v>Famille à coller.N.Nom de votre recette.Recette mère ►.S.Saisissez le nom de la recette mère</v>
      </c>
      <c r="AB171" s="451">
        <f>AB147</f>
        <v>6</v>
      </c>
      <c r="AC171" s="451" t="str">
        <f>AC147</f>
        <v>couverts</v>
      </c>
      <c r="AD171" s="261"/>
      <c r="AE171" s="114"/>
      <c r="AF171" s="114"/>
      <c r="AG171" s="114"/>
      <c r="AH171" s="114"/>
      <c r="AI171" s="114"/>
      <c r="AJ171" s="115"/>
      <c r="AL171" s="116" t="s">
        <v>7</v>
      </c>
      <c r="AM171" s="451" t="str">
        <f>AM127</f>
        <v>Famille à coller.N.Nom de votre recette.Recette mère ►.S.Saisissez le nom de la recette mère</v>
      </c>
      <c r="AN171" s="451">
        <f>AN127</f>
        <v>6</v>
      </c>
      <c r="AO171" s="451" t="str">
        <f>AO127</f>
        <v>couverts</v>
      </c>
      <c r="AP171" s="145"/>
      <c r="AQ171" s="146"/>
      <c r="AR171" s="146"/>
      <c r="AS171" s="146"/>
      <c r="AT171" s="146"/>
      <c r="AU171" s="472"/>
      <c r="AV171" s="147" t="s">
        <v>266</v>
      </c>
      <c r="AX171" s="27"/>
      <c r="AY171" s="27"/>
      <c r="AZ171" s="27"/>
      <c r="BA171" s="27"/>
      <c r="BB171" s="464"/>
      <c r="BC171" s="716"/>
      <c r="BD171" s="873">
        <v>2</v>
      </c>
      <c r="BE171" s="874">
        <v>6</v>
      </c>
      <c r="BF171" s="9"/>
      <c r="BG171" s="875" t="s">
        <v>569</v>
      </c>
      <c r="BH171" s="876" t="s">
        <v>570</v>
      </c>
      <c r="BI171" s="877" t="s">
        <v>571</v>
      </c>
      <c r="BK171" s="466">
        <v>1</v>
      </c>
    </row>
    <row r="172" spans="2:63" ht="15.75" x14ac:dyDescent="0.25">
      <c r="B172" s="23" t="s">
        <v>7</v>
      </c>
      <c r="C172" s="456" t="str">
        <f>C178</f>
        <v>Famille à coller.N.Nom de votre recette.Recette mère ►.S.Saisissez le nom de la recette mère</v>
      </c>
      <c r="D172" s="457">
        <f>D178</f>
        <v>6</v>
      </c>
      <c r="E172" s="457" t="str">
        <f>E178</f>
        <v>couverts</v>
      </c>
      <c r="F172" s="279" t="s">
        <v>4</v>
      </c>
      <c r="G172" s="24" t="s">
        <v>8</v>
      </c>
      <c r="H172" s="3217" t="s">
        <v>206</v>
      </c>
      <c r="I172" s="3217"/>
      <c r="J172" s="3157" t="s">
        <v>10</v>
      </c>
      <c r="K172" s="3157"/>
      <c r="L172" s="3158"/>
      <c r="N172" s="25" t="s">
        <v>7</v>
      </c>
      <c r="O172" s="428" t="str">
        <f>O175</f>
        <v>Famille à coller.N.Nom de votre recette.Recette mère ►.S.Saisissez le nom de la recette mère</v>
      </c>
      <c r="P172" s="428"/>
      <c r="Q172" s="428"/>
      <c r="R172" s="36" t="s">
        <v>16</v>
      </c>
      <c r="S172" s="37"/>
      <c r="T172" s="37"/>
      <c r="U172" s="288" t="s">
        <v>17</v>
      </c>
      <c r="V172" s="3214" t="str">
        <f>R175</f>
        <v>Famille à coller.N.Nom de votre recette.Recette mère ►.S.Saisissez le nom de la recette mère</v>
      </c>
      <c r="W172" s="3214"/>
      <c r="X172" s="3215"/>
      <c r="Z172" s="73" t="str">
        <f t="shared" si="41"/>
        <v>►</v>
      </c>
      <c r="AA172" s="451" t="str">
        <f>AA147</f>
        <v>Famille à coller.N.Nom de votre recette.Recette mère ►.S.Saisissez le nom de la recette mère</v>
      </c>
      <c r="AB172" s="451">
        <f>AB147</f>
        <v>6</v>
      </c>
      <c r="AC172" s="451" t="str">
        <f>AC147</f>
        <v>couverts</v>
      </c>
      <c r="AD172" s="261"/>
      <c r="AE172" s="114"/>
      <c r="AF172" s="114"/>
      <c r="AG172" s="114"/>
      <c r="AH172" s="114"/>
      <c r="AI172" s="114"/>
      <c r="AJ172" s="115"/>
      <c r="AL172" s="116" t="s">
        <v>7</v>
      </c>
      <c r="AM172" s="451" t="str">
        <f>AM155</f>
        <v>Famille à coller.N.Nom de votre recette.Recette mère ►.S.Saisissez le nom de la recette mère</v>
      </c>
      <c r="AN172" s="451">
        <f>AN155</f>
        <v>6</v>
      </c>
      <c r="AO172" s="451" t="str">
        <f>AO155</f>
        <v>couverts</v>
      </c>
      <c r="AP172" s="994"/>
      <c r="AQ172" s="265"/>
      <c r="AR172" s="265" t="s">
        <v>73</v>
      </c>
      <c r="AS172" s="266"/>
      <c r="AT172" s="267"/>
      <c r="AU172" s="267"/>
      <c r="AV172" s="268"/>
      <c r="AX172" s="27"/>
      <c r="AY172" s="27"/>
      <c r="AZ172" s="27"/>
      <c r="BA172" s="27"/>
      <c r="BB172" s="464"/>
      <c r="BC172" s="709"/>
      <c r="BD172" s="878">
        <v>2</v>
      </c>
      <c r="BE172" s="879">
        <f>ROW()</f>
        <v>172</v>
      </c>
      <c r="BF172" s="9"/>
      <c r="BI172" s="148"/>
      <c r="BK172" s="466">
        <v>1</v>
      </c>
    </row>
    <row r="173" spans="2:63" ht="23.25" thickBot="1" x14ac:dyDescent="0.3">
      <c r="B173" s="25" t="s">
        <v>7</v>
      </c>
      <c r="C173" s="458" t="str">
        <f>C178</f>
        <v>Famille à coller.N.Nom de votre recette.Recette mère ►.S.Saisissez le nom de la recette mère</v>
      </c>
      <c r="D173" s="459"/>
      <c r="E173" s="459"/>
      <c r="F173" s="281" t="s">
        <v>207</v>
      </c>
      <c r="G173" s="26" t="s">
        <v>12</v>
      </c>
      <c r="H173" s="3218"/>
      <c r="I173" s="3218"/>
      <c r="J173" s="3159"/>
      <c r="K173" s="3159"/>
      <c r="L173" s="3160"/>
      <c r="N173" s="25" t="s">
        <v>7</v>
      </c>
      <c r="O173" s="428" t="str">
        <f>O175</f>
        <v>Famille à coller.N.Nom de votre recette.Recette mère ►.S.Saisissez le nom de la recette mère</v>
      </c>
      <c r="P173" s="428"/>
      <c r="Q173" s="428"/>
      <c r="R173" s="43">
        <v>6</v>
      </c>
      <c r="S173" s="44" t="s">
        <v>66</v>
      </c>
      <c r="T173" s="36"/>
      <c r="U173" s="36"/>
      <c r="V173" s="3214"/>
      <c r="W173" s="3214"/>
      <c r="X173" s="3215"/>
      <c r="Z173" s="73" t="str">
        <f t="shared" si="41"/>
        <v>►</v>
      </c>
      <c r="AA173" s="451" t="str">
        <f>AA147</f>
        <v>Famille à coller.N.Nom de votre recette.Recette mère ►.S.Saisissez le nom de la recette mère</v>
      </c>
      <c r="AB173" s="451">
        <f>AB147</f>
        <v>6</v>
      </c>
      <c r="AC173" s="451" t="str">
        <f>AC147</f>
        <v>couverts</v>
      </c>
      <c r="AD173" s="261"/>
      <c r="AE173" s="114"/>
      <c r="AF173" s="114"/>
      <c r="AG173" s="114"/>
      <c r="AH173" s="114"/>
      <c r="AI173" s="114"/>
      <c r="AJ173" s="115"/>
      <c r="AL173" s="123" t="s">
        <v>7</v>
      </c>
      <c r="AM173" s="455" t="str">
        <f>AM155</f>
        <v>Famille à coller.N.Nom de votre recette.Recette mère ►.S.Saisissez le nom de la recette mère</v>
      </c>
      <c r="AN173" s="455">
        <f>AN155</f>
        <v>6</v>
      </c>
      <c r="AO173" s="455" t="str">
        <f>AO155</f>
        <v>couverts</v>
      </c>
      <c r="AP173" s="269" t="s">
        <v>62</v>
      </c>
      <c r="AQ173" s="270"/>
      <c r="AR173" s="271"/>
      <c r="AS173" s="272"/>
      <c r="AT173" s="271"/>
      <c r="AU173" s="271"/>
      <c r="AV173" s="273"/>
      <c r="AX173" s="27"/>
      <c r="AY173" s="27"/>
      <c r="AZ173" s="27"/>
      <c r="BA173" s="27"/>
      <c r="BB173" s="464"/>
      <c r="BC173" s="796"/>
      <c r="BD173" s="880">
        <v>5</v>
      </c>
      <c r="BE173" s="881"/>
      <c r="BF173" s="9"/>
      <c r="BG173" s="882" t="s">
        <v>572</v>
      </c>
      <c r="BH173" s="883" t="s">
        <v>573</v>
      </c>
      <c r="BI173" s="884" t="s">
        <v>574</v>
      </c>
      <c r="BK173" s="466">
        <v>1</v>
      </c>
    </row>
    <row r="174" spans="2:63" ht="17.25" customHeight="1" thickBot="1" x14ac:dyDescent="0.3">
      <c r="B174" s="25" t="s">
        <v>7</v>
      </c>
      <c r="C174" s="460" t="str">
        <f>C178</f>
        <v>Famille à coller.N.Nom de votre recette.Recette mère ►.S.Saisissez le nom de la recette mère</v>
      </c>
      <c r="D174" s="461"/>
      <c r="E174" s="462"/>
      <c r="F174" s="28"/>
      <c r="G174" s="29" t="s">
        <v>208</v>
      </c>
      <c r="H174" s="283"/>
      <c r="I174" s="30" t="s">
        <v>13</v>
      </c>
      <c r="J174" s="284" t="s">
        <v>14</v>
      </c>
      <c r="K174" s="9"/>
      <c r="L174" s="285"/>
      <c r="N174" s="25" t="s">
        <v>5</v>
      </c>
      <c r="O174" s="428" t="str">
        <f>O175</f>
        <v>Famille à coller.N.Nom de votre recette.Recette mère ►.S.Saisissez le nom de la recette mère</v>
      </c>
      <c r="P174" s="428"/>
      <c r="Q174" s="428"/>
      <c r="R174" s="289"/>
      <c r="S174" s="48"/>
      <c r="T174" s="48"/>
      <c r="U174" s="48"/>
      <c r="V174" s="48"/>
      <c r="W174" s="48"/>
      <c r="X174" s="429"/>
      <c r="Z174" s="73" t="str">
        <f t="shared" si="41"/>
        <v>►</v>
      </c>
      <c r="AA174" s="451" t="str">
        <f>AA147</f>
        <v>Famille à coller.N.Nom de votre recette.Recette mère ►.S.Saisissez le nom de la recette mère</v>
      </c>
      <c r="AB174" s="451">
        <f>AB147</f>
        <v>6</v>
      </c>
      <c r="AC174" s="451" t="str">
        <f>AC147</f>
        <v>couverts</v>
      </c>
      <c r="AD174" s="261"/>
      <c r="AE174" s="114"/>
      <c r="AF174" s="114"/>
      <c r="AG174" s="114"/>
      <c r="AH174" s="114"/>
      <c r="AI174" s="114"/>
      <c r="AJ174" s="115"/>
      <c r="AL174" s="312" t="s">
        <v>7</v>
      </c>
      <c r="AM174" s="464"/>
      <c r="AN174" s="464"/>
      <c r="AO174" s="464"/>
      <c r="AP174" s="464"/>
      <c r="AQ174" s="464"/>
      <c r="AR174" s="464"/>
      <c r="AS174" s="464"/>
      <c r="AT174" s="464"/>
      <c r="AU174" s="464"/>
      <c r="AV174" s="464"/>
      <c r="AX174" s="27"/>
      <c r="AY174" s="27"/>
      <c r="AZ174" s="27"/>
      <c r="BA174" s="27"/>
      <c r="BB174" s="464"/>
      <c r="BC174" s="677"/>
      <c r="BD174" s="885">
        <v>12</v>
      </c>
      <c r="BE174" s="886">
        <f>ROW()</f>
        <v>174</v>
      </c>
      <c r="BF174" s="9"/>
      <c r="BG174" s="887" t="s">
        <v>575</v>
      </c>
      <c r="BH174" s="888" t="s">
        <v>576</v>
      </c>
      <c r="BI174" s="889" t="s">
        <v>577</v>
      </c>
      <c r="BK174" s="466">
        <v>1</v>
      </c>
    </row>
    <row r="175" spans="2:63" ht="16.5" thickBot="1" x14ac:dyDescent="0.3">
      <c r="B175" s="25" t="s">
        <v>7</v>
      </c>
      <c r="C175" s="428" t="str">
        <f>C178</f>
        <v>Famille à coller.N.Nom de votre recette.Recette mère ►.S.Saisissez le nom de la recette mère</v>
      </c>
      <c r="D175" s="428"/>
      <c r="E175" s="428"/>
      <c r="F175" s="36" t="s">
        <v>16</v>
      </c>
      <c r="G175" s="37"/>
      <c r="H175" s="37"/>
      <c r="I175" s="288" t="s">
        <v>17</v>
      </c>
      <c r="J175" s="3214" t="str">
        <f>F178</f>
        <v>Famille à coller.N.Nom de votre recette.Recette mère ►.S.Saisissez le nom de la recette mère</v>
      </c>
      <c r="K175" s="3214"/>
      <c r="L175" s="3215"/>
      <c r="N175" s="430" t="s">
        <v>5</v>
      </c>
      <c r="O175" s="431" t="str">
        <f>R175</f>
        <v>Famille à coller.N.Nom de votre recette.Recette mère ►.S.Saisissez le nom de la recette mère</v>
      </c>
      <c r="P175" s="431">
        <f>R173</f>
        <v>6</v>
      </c>
      <c r="Q175" s="431" t="str">
        <f>S173</f>
        <v>couverts</v>
      </c>
      <c r="R175" s="435" t="str">
        <f>UPPER(LEFT(T169,1))&amp;LOWER(MID(T169,2,999))&amp;"."&amp;UPPER(LEFT(V169,1))&amp;"."&amp;UPPER(LEFT(V169,1))&amp;LOWER(MID(V169,2,999))&amp;"."&amp;IF(ISTEXT(X175),W175&amp;"."&amp;UPPER(LEFT(X175,1))&amp;"."&amp;UPPER(LEFT(X175,1))&amp;LOWER(MID(X175,2,999)),S175)</f>
        <v>Famille à coller.N.Nom de votre recette.Recette mère ►.S.Saisissez le nom de la recette mère</v>
      </c>
      <c r="S175" s="432" t="s">
        <v>22</v>
      </c>
      <c r="T175" s="3216" t="s">
        <v>23</v>
      </c>
      <c r="U175" s="3216"/>
      <c r="V175" s="3216"/>
      <c r="W175" s="433" t="s">
        <v>24</v>
      </c>
      <c r="X175" s="434" t="s">
        <v>25</v>
      </c>
      <c r="Z175" s="73" t="str">
        <f t="shared" si="41"/>
        <v>►</v>
      </c>
      <c r="AA175" s="451" t="str">
        <f>AA147</f>
        <v>Famille à coller.N.Nom de votre recette.Recette mère ►.S.Saisissez le nom de la recette mère</v>
      </c>
      <c r="AB175" s="451">
        <f>AB147</f>
        <v>6</v>
      </c>
      <c r="AC175" s="451" t="str">
        <f>AC147</f>
        <v>couverts</v>
      </c>
      <c r="AD175" s="261"/>
      <c r="AE175" s="114"/>
      <c r="AF175" s="114"/>
      <c r="AG175" s="114"/>
      <c r="AH175" s="114"/>
      <c r="AI175" s="114"/>
      <c r="AJ175" s="115"/>
      <c r="AL175" s="23" t="s">
        <v>7</v>
      </c>
      <c r="AM175" s="456" t="str">
        <f>AM181</f>
        <v>Famille à coller.N.Nom de votre recette.Recette mère ►.S.Saisissez le nom de la recette mère</v>
      </c>
      <c r="AN175" s="457">
        <f>AN181</f>
        <v>6</v>
      </c>
      <c r="AO175" s="457" t="str">
        <f>AO181</f>
        <v>couverts</v>
      </c>
      <c r="AP175" s="279" t="s">
        <v>4</v>
      </c>
      <c r="AQ175" s="24" t="s">
        <v>8</v>
      </c>
      <c r="AR175" s="3217" t="s">
        <v>206</v>
      </c>
      <c r="AS175" s="3217"/>
      <c r="AT175" s="3157" t="s">
        <v>10</v>
      </c>
      <c r="AU175" s="3157"/>
      <c r="AV175" s="3158"/>
      <c r="AX175" s="27"/>
      <c r="AY175" s="27"/>
      <c r="AZ175" s="27"/>
      <c r="BA175" s="27"/>
      <c r="BB175" s="464"/>
      <c r="BC175" s="677"/>
      <c r="BD175" s="465"/>
      <c r="BE175" s="465"/>
      <c r="BF175" s="9"/>
      <c r="BI175" s="148"/>
      <c r="BK175" s="466">
        <v>1</v>
      </c>
    </row>
    <row r="176" spans="2:63" ht="15" customHeight="1" thickTop="1" thickBot="1" x14ac:dyDescent="0.3">
      <c r="B176" s="25" t="s">
        <v>7</v>
      </c>
      <c r="C176" s="428" t="str">
        <f>C178</f>
        <v>Famille à coller.N.Nom de votre recette.Recette mère ►.S.Saisissez le nom de la recette mère</v>
      </c>
      <c r="D176" s="428"/>
      <c r="E176" s="428"/>
      <c r="F176" s="43">
        <v>6</v>
      </c>
      <c r="G176" s="44" t="s">
        <v>66</v>
      </c>
      <c r="H176" s="36"/>
      <c r="I176" s="36"/>
      <c r="J176" s="3214"/>
      <c r="K176" s="3214"/>
      <c r="L176" s="3215"/>
      <c r="N176" s="104" t="s">
        <v>7</v>
      </c>
      <c r="O176" s="440" t="str">
        <f>O175</f>
        <v>Famille à coller.N.Nom de votre recette.Recette mère ►.S.Saisissez le nom de la recette mère</v>
      </c>
      <c r="P176" s="440"/>
      <c r="Q176" s="440"/>
      <c r="R176" s="105" t="s">
        <v>27</v>
      </c>
      <c r="S176" s="106">
        <v>4</v>
      </c>
      <c r="T176" s="373" t="s">
        <v>362</v>
      </c>
      <c r="U176" s="108"/>
      <c r="V176" s="108"/>
      <c r="W176" s="108"/>
      <c r="X176" s="109"/>
      <c r="Z176" s="73" t="str">
        <f t="shared" si="41"/>
        <v>►</v>
      </c>
      <c r="AA176" s="451" t="str">
        <f>AA147</f>
        <v>Famille à coller.N.Nom de votre recette.Recette mère ►.S.Saisissez le nom de la recette mère</v>
      </c>
      <c r="AB176" s="451">
        <f>AB147</f>
        <v>6</v>
      </c>
      <c r="AC176" s="451" t="str">
        <f>AC147</f>
        <v>couverts</v>
      </c>
      <c r="AD176" s="261"/>
      <c r="AE176" s="114"/>
      <c r="AF176" s="114"/>
      <c r="AG176" s="114"/>
      <c r="AH176" s="114"/>
      <c r="AI176" s="114"/>
      <c r="AJ176" s="115"/>
      <c r="AL176" s="25" t="s">
        <v>7</v>
      </c>
      <c r="AM176" s="458" t="str">
        <f>AM181</f>
        <v>Famille à coller.N.Nom de votre recette.Recette mère ►.S.Saisissez le nom de la recette mère</v>
      </c>
      <c r="AN176" s="459"/>
      <c r="AO176" s="459"/>
      <c r="AP176" s="281" t="s">
        <v>207</v>
      </c>
      <c r="AQ176" s="26" t="s">
        <v>12</v>
      </c>
      <c r="AR176" s="3218"/>
      <c r="AS176" s="3218"/>
      <c r="AT176" s="3159"/>
      <c r="AU176" s="3159"/>
      <c r="AV176" s="3160"/>
      <c r="AX176" s="27"/>
      <c r="AY176" s="27"/>
      <c r="AZ176" s="27"/>
      <c r="BA176" s="27"/>
      <c r="BB176" s="464"/>
      <c r="BC176" s="677"/>
      <c r="BD176" s="890" t="s">
        <v>578</v>
      </c>
      <c r="BE176" s="890" t="s">
        <v>579</v>
      </c>
      <c r="BF176" s="9"/>
      <c r="BG176" s="891" t="s">
        <v>580</v>
      </c>
      <c r="BH176" s="892" t="s">
        <v>581</v>
      </c>
      <c r="BI176" s="893" t="s">
        <v>582</v>
      </c>
      <c r="BK176" s="466">
        <v>1</v>
      </c>
    </row>
    <row r="177" spans="2:63" ht="17.25" customHeight="1" thickTop="1" x14ac:dyDescent="0.25">
      <c r="B177" s="25" t="s">
        <v>5</v>
      </c>
      <c r="C177" s="428" t="str">
        <f>C178</f>
        <v>Famille à coller.N.Nom de votre recette.Recette mère ►.S.Saisissez le nom de la recette mère</v>
      </c>
      <c r="D177" s="428"/>
      <c r="E177" s="428"/>
      <c r="F177" s="289"/>
      <c r="G177" s="48"/>
      <c r="H177" s="48"/>
      <c r="I177" s="48"/>
      <c r="J177" s="48"/>
      <c r="K177" s="48"/>
      <c r="L177" s="429"/>
      <c r="N177" s="104" t="s">
        <v>7</v>
      </c>
      <c r="O177" s="451" t="str">
        <f>O175</f>
        <v>Famille à coller.N.Nom de votre recette.Recette mère ►.S.Saisissez le nom de la recette mère</v>
      </c>
      <c r="P177" s="451"/>
      <c r="Q177" s="451"/>
      <c r="R177" s="985">
        <v>3.472222222222222E-3</v>
      </c>
      <c r="S177" s="375" t="s">
        <v>241</v>
      </c>
      <c r="T177" s="135"/>
      <c r="U177" s="135"/>
      <c r="V177" s="135"/>
      <c r="W177" s="166">
        <v>100</v>
      </c>
      <c r="X177" s="376" t="s">
        <v>242</v>
      </c>
      <c r="Z177" s="73" t="str">
        <f t="shared" si="41"/>
        <v>►</v>
      </c>
      <c r="AA177" s="451" t="str">
        <f>AA147</f>
        <v>Famille à coller.N.Nom de votre recette.Recette mère ►.S.Saisissez le nom de la recette mère</v>
      </c>
      <c r="AB177" s="451">
        <f>AB147</f>
        <v>6</v>
      </c>
      <c r="AC177" s="451" t="str">
        <f>AC147</f>
        <v>couverts</v>
      </c>
      <c r="AD177" s="261"/>
      <c r="AE177" s="114"/>
      <c r="AF177" s="114"/>
      <c r="AG177" s="114"/>
      <c r="AH177" s="114"/>
      <c r="AI177" s="114"/>
      <c r="AJ177" s="115"/>
      <c r="AL177" s="25" t="s">
        <v>7</v>
      </c>
      <c r="AM177" s="460" t="str">
        <f>AM181</f>
        <v>Famille à coller.N.Nom de votre recette.Recette mère ►.S.Saisissez le nom de la recette mère</v>
      </c>
      <c r="AN177" s="461"/>
      <c r="AO177" s="462"/>
      <c r="AP177" s="28"/>
      <c r="AQ177" s="29" t="s">
        <v>208</v>
      </c>
      <c r="AR177" s="283"/>
      <c r="AS177" s="30" t="s">
        <v>13</v>
      </c>
      <c r="AT177" s="284" t="s">
        <v>14</v>
      </c>
      <c r="AU177" s="9"/>
      <c r="AV177" s="285"/>
      <c r="AX177" s="27"/>
      <c r="AY177" s="27"/>
      <c r="AZ177" s="27"/>
      <c r="BA177" s="27"/>
      <c r="BB177" s="464"/>
      <c r="BC177" s="677"/>
      <c r="BD177" s="890" t="s">
        <v>583</v>
      </c>
      <c r="BE177" s="890" t="s">
        <v>584</v>
      </c>
      <c r="BF177" s="9"/>
      <c r="BG177" s="894" t="s">
        <v>585</v>
      </c>
      <c r="BH177" s="895" t="s">
        <v>586</v>
      </c>
      <c r="BI177" s="896" t="s">
        <v>587</v>
      </c>
      <c r="BK177" s="466">
        <v>1</v>
      </c>
    </row>
    <row r="178" spans="2:63" ht="15.75" x14ac:dyDescent="0.25">
      <c r="B178" s="430" t="s">
        <v>5</v>
      </c>
      <c r="C178" s="431" t="str">
        <f>F178</f>
        <v>Famille à coller.N.Nom de votre recette.Recette mère ►.S.Saisissez le nom de la recette mère</v>
      </c>
      <c r="D178" s="431">
        <f>F176</f>
        <v>6</v>
      </c>
      <c r="E178" s="431" t="str">
        <f>G176</f>
        <v>couverts</v>
      </c>
      <c r="F178" s="435" t="str">
        <f>UPPER(LEFT(H172,1))&amp;LOWER(MID(H172,2,999))&amp;"."&amp;UPPER(LEFT(J172,1))&amp;"."&amp;UPPER(LEFT(J172,1))&amp;LOWER(MID(J172,2,999))&amp;"."&amp;IF(ISTEXT(L178),K178&amp;"."&amp;UPPER(LEFT(L178,1))&amp;"."&amp;UPPER(LEFT(L178,1))&amp;LOWER(MID(L178,2,999)),G178)</f>
        <v>Famille à coller.N.Nom de votre recette.Recette mère ►.S.Saisissez le nom de la recette mère</v>
      </c>
      <c r="G178" s="432" t="s">
        <v>22</v>
      </c>
      <c r="H178" s="3216" t="s">
        <v>23</v>
      </c>
      <c r="I178" s="3216"/>
      <c r="J178" s="3216"/>
      <c r="K178" s="433" t="s">
        <v>24</v>
      </c>
      <c r="L178" s="434" t="s">
        <v>25</v>
      </c>
      <c r="N178" s="104" t="s">
        <v>7</v>
      </c>
      <c r="O178" s="451" t="str">
        <f>O175</f>
        <v>Famille à coller.N.Nom de votre recette.Recette mère ►.S.Saisissez le nom de la recette mère</v>
      </c>
      <c r="P178" s="451"/>
      <c r="Q178" s="451"/>
      <c r="R178" s="377">
        <v>1.0416666666666666E-2</v>
      </c>
      <c r="S178" s="375" t="s">
        <v>243</v>
      </c>
      <c r="T178" s="135"/>
      <c r="U178" s="135"/>
      <c r="V178" s="135"/>
      <c r="W178" s="165">
        <v>90</v>
      </c>
      <c r="X178" s="378" t="s">
        <v>244</v>
      </c>
      <c r="Z178" s="73" t="str">
        <f t="shared" si="41"/>
        <v>►</v>
      </c>
      <c r="AA178" s="451" t="str">
        <f>AA147</f>
        <v>Famille à coller.N.Nom de votre recette.Recette mère ►.S.Saisissez le nom de la recette mère</v>
      </c>
      <c r="AB178" s="451">
        <f>AB147</f>
        <v>6</v>
      </c>
      <c r="AC178" s="451" t="str">
        <f>AC147</f>
        <v>couverts</v>
      </c>
      <c r="AD178" s="261"/>
      <c r="AE178" s="114"/>
      <c r="AF178" s="114"/>
      <c r="AG178" s="114"/>
      <c r="AH178" s="114"/>
      <c r="AI178" s="114"/>
      <c r="AJ178" s="115"/>
      <c r="AL178" s="25" t="s">
        <v>7</v>
      </c>
      <c r="AM178" s="428" t="str">
        <f>AM181</f>
        <v>Famille à coller.N.Nom de votre recette.Recette mère ►.S.Saisissez le nom de la recette mère</v>
      </c>
      <c r="AN178" s="428"/>
      <c r="AO178" s="428"/>
      <c r="AP178" s="36" t="s">
        <v>16</v>
      </c>
      <c r="AQ178" s="37"/>
      <c r="AR178" s="37"/>
      <c r="AS178" s="288" t="s">
        <v>17</v>
      </c>
      <c r="AT178" s="3214" t="str">
        <f>AP181</f>
        <v>Famille à coller.N.Nom de votre recette.Recette mère ►.S.Saisissez le nom de la recette mère</v>
      </c>
      <c r="AU178" s="3214"/>
      <c r="AV178" s="3215"/>
      <c r="AX178" s="27"/>
      <c r="AY178" s="27"/>
      <c r="AZ178" s="27"/>
      <c r="BA178" s="27"/>
      <c r="BB178" s="464"/>
      <c r="BC178" s="677"/>
      <c r="BD178" s="890" t="s">
        <v>588</v>
      </c>
      <c r="BE178" s="890" t="s">
        <v>589</v>
      </c>
      <c r="BF178" s="9"/>
      <c r="BG178" s="9"/>
      <c r="BH178" s="9"/>
      <c r="BI178" s="862"/>
      <c r="BK178" s="466">
        <v>1</v>
      </c>
    </row>
    <row r="179" spans="2:63" ht="15.75" customHeight="1" x14ac:dyDescent="0.25">
      <c r="B179" s="2442" t="s">
        <v>7</v>
      </c>
      <c r="C179" s="440" t="str">
        <f>C178</f>
        <v>Famille à coller.N.Nom de votre recette.Recette mère ►.S.Saisissez le nom de la recette mère</v>
      </c>
      <c r="D179" s="440"/>
      <c r="E179" s="440"/>
      <c r="F179" s="441" t="s">
        <v>27</v>
      </c>
      <c r="G179" s="2444">
        <v>1</v>
      </c>
      <c r="H179" s="2445" t="s">
        <v>2208</v>
      </c>
      <c r="I179" s="2446"/>
      <c r="J179" s="2446"/>
      <c r="K179" s="2473" t="s">
        <v>85</v>
      </c>
      <c r="L179" s="2447"/>
      <c r="N179" s="104" t="s">
        <v>7</v>
      </c>
      <c r="O179" s="451" t="str">
        <f>O175</f>
        <v>Famille à coller.N.Nom de votre recette.Recette mère ►.S.Saisissez le nom de la recette mère</v>
      </c>
      <c r="P179" s="451">
        <f>P175</f>
        <v>6</v>
      </c>
      <c r="Q179" s="451" t="str">
        <f>Q175</f>
        <v>couverts</v>
      </c>
      <c r="R179" s="379">
        <v>2.0833333333333332E-2</v>
      </c>
      <c r="S179" s="375" t="s">
        <v>245</v>
      </c>
      <c r="T179" s="114"/>
      <c r="U179" s="114"/>
      <c r="V179" s="114"/>
      <c r="W179" s="380" t="s">
        <v>246</v>
      </c>
      <c r="X179" s="381" t="s">
        <v>247</v>
      </c>
      <c r="Z179" s="116" t="s">
        <v>7</v>
      </c>
      <c r="AA179" s="451" t="str">
        <f>AA147</f>
        <v>Famille à coller.N.Nom de votre recette.Recette mère ►.S.Saisissez le nom de la recette mère</v>
      </c>
      <c r="AB179" s="451">
        <f>AB147</f>
        <v>6</v>
      </c>
      <c r="AC179" s="451" t="str">
        <f>AC147</f>
        <v>couverts</v>
      </c>
      <c r="AD179" s="517" t="s">
        <v>98</v>
      </c>
      <c r="AE179" s="518"/>
      <c r="AF179" s="518"/>
      <c r="AG179" s="518"/>
      <c r="AH179" s="518"/>
      <c r="AI179" s="519"/>
      <c r="AJ179" s="520" t="s">
        <v>127</v>
      </c>
      <c r="AL179" s="25" t="s">
        <v>7</v>
      </c>
      <c r="AM179" s="428" t="str">
        <f>AM181</f>
        <v>Famille à coller.N.Nom de votre recette.Recette mère ►.S.Saisissez le nom de la recette mère</v>
      </c>
      <c r="AN179" s="428"/>
      <c r="AO179" s="428"/>
      <c r="AP179" s="43">
        <v>6</v>
      </c>
      <c r="AQ179" s="44" t="s">
        <v>66</v>
      </c>
      <c r="AR179" s="36"/>
      <c r="AS179" s="36"/>
      <c r="AT179" s="3214"/>
      <c r="AU179" s="3214"/>
      <c r="AV179" s="3215"/>
      <c r="AX179" s="27"/>
      <c r="AY179" s="27"/>
      <c r="AZ179" s="27"/>
      <c r="BA179" s="27"/>
      <c r="BB179" s="464"/>
      <c r="BC179" s="809"/>
      <c r="BD179" s="890" t="s">
        <v>590</v>
      </c>
      <c r="BE179" s="890" t="s">
        <v>591</v>
      </c>
      <c r="BF179" s="9"/>
      <c r="BG179" s="897" t="s">
        <v>592</v>
      </c>
      <c r="BH179" s="898" t="s">
        <v>593</v>
      </c>
      <c r="BI179" s="862"/>
      <c r="BK179" s="466">
        <v>1</v>
      </c>
    </row>
    <row r="180" spans="2:63" ht="16.5" customHeight="1" x14ac:dyDescent="0.25">
      <c r="B180" s="104" t="s">
        <v>7</v>
      </c>
      <c r="C180" s="451" t="str">
        <f>C178</f>
        <v>Famille à coller.N.Nom de votre recette.Recette mère ►.S.Saisissez le nom de la recette mère</v>
      </c>
      <c r="D180" s="451"/>
      <c r="E180" s="451"/>
      <c r="F180" s="168" t="s">
        <v>137</v>
      </c>
      <c r="G180" s="162" t="s">
        <v>138</v>
      </c>
      <c r="H180" s="162"/>
      <c r="I180" s="169" t="s">
        <v>139</v>
      </c>
      <c r="J180" s="169" t="s">
        <v>140</v>
      </c>
      <c r="K180" s="146"/>
      <c r="L180" s="170" t="s">
        <v>141</v>
      </c>
      <c r="N180" s="104" t="s">
        <v>7</v>
      </c>
      <c r="O180" s="451" t="str">
        <f>O175</f>
        <v>Famille à coller.N.Nom de votre recette.Recette mère ►.S.Saisissez le nom de la recette mère</v>
      </c>
      <c r="P180" s="451">
        <f>P175</f>
        <v>6</v>
      </c>
      <c r="Q180" s="451" t="str">
        <f>Q175</f>
        <v>couverts</v>
      </c>
      <c r="R180" s="382">
        <f>R177+R178+R179</f>
        <v>3.4722222222222224E-2</v>
      </c>
      <c r="S180" s="383" t="s">
        <v>2</v>
      </c>
      <c r="T180" s="114"/>
      <c r="U180" s="114"/>
      <c r="V180" s="114"/>
      <c r="W180" s="380" t="s">
        <v>246</v>
      </c>
      <c r="X180" s="385" t="s">
        <v>248</v>
      </c>
      <c r="Z180" s="116" t="s">
        <v>7</v>
      </c>
      <c r="AA180" s="451" t="str">
        <f>AA147</f>
        <v>Famille à coller.N.Nom de votre recette.Recette mère ►.S.Saisissez le nom de la recette mère</v>
      </c>
      <c r="AB180" s="451">
        <f>AB147</f>
        <v>6</v>
      </c>
      <c r="AC180" s="451" t="str">
        <f>AC147</f>
        <v>couverts</v>
      </c>
      <c r="AD180" s="145"/>
      <c r="AE180" s="146"/>
      <c r="AF180" s="146"/>
      <c r="AG180" s="146"/>
      <c r="AH180" s="146"/>
      <c r="AI180" s="472"/>
      <c r="AJ180" s="147" t="s">
        <v>128</v>
      </c>
      <c r="AL180" s="25" t="s">
        <v>5</v>
      </c>
      <c r="AM180" s="428" t="str">
        <f>AM181</f>
        <v>Famille à coller.N.Nom de votre recette.Recette mère ►.S.Saisissez le nom de la recette mère</v>
      </c>
      <c r="AN180" s="428"/>
      <c r="AO180" s="428"/>
      <c r="AP180" s="289"/>
      <c r="AQ180" s="48"/>
      <c r="AR180" s="48"/>
      <c r="AS180" s="48"/>
      <c r="AT180" s="48"/>
      <c r="AU180" s="48"/>
      <c r="AV180" s="429"/>
      <c r="AX180" s="27"/>
      <c r="AY180" s="27"/>
      <c r="AZ180" s="27"/>
      <c r="BA180" s="27"/>
      <c r="BB180" s="465"/>
      <c r="BC180" s="809"/>
      <c r="BD180" s="890" t="s">
        <v>594</v>
      </c>
      <c r="BE180" s="890" t="s">
        <v>595</v>
      </c>
      <c r="BF180" s="9"/>
      <c r="BG180" s="9"/>
      <c r="BH180" s="9"/>
      <c r="BI180" s="862"/>
      <c r="BK180" s="466">
        <v>1</v>
      </c>
    </row>
    <row r="181" spans="2:63" ht="16.5" thickBot="1" x14ac:dyDescent="0.3">
      <c r="B181" s="171" t="s">
        <v>7</v>
      </c>
      <c r="C181" s="451" t="str">
        <f>C178</f>
        <v>Famille à coller.N.Nom de votre recette.Recette mère ►.S.Saisissez le nom de la recette mère</v>
      </c>
      <c r="D181" s="451"/>
      <c r="E181" s="451"/>
      <c r="F181" s="172" t="s">
        <v>142</v>
      </c>
      <c r="G181" s="173">
        <v>4.1666666666666699E-2</v>
      </c>
      <c r="H181" s="174"/>
      <c r="I181" s="174">
        <v>220</v>
      </c>
      <c r="J181" s="175" t="s">
        <v>143</v>
      </c>
      <c r="K181" s="146"/>
      <c r="L181" s="176"/>
      <c r="N181" s="104" t="s">
        <v>7</v>
      </c>
      <c r="O181" s="451" t="str">
        <f>O175</f>
        <v>Famille à coller.N.Nom de votre recette.Recette mère ►.S.Saisissez le nom de la recette mère</v>
      </c>
      <c r="P181" s="451">
        <f>P175</f>
        <v>6</v>
      </c>
      <c r="Q181" s="451" t="str">
        <f>Q175</f>
        <v>couverts</v>
      </c>
      <c r="R181" s="615"/>
      <c r="S181" s="616"/>
      <c r="T181" s="616"/>
      <c r="U181" s="616"/>
      <c r="V181" s="617"/>
      <c r="W181" s="617"/>
      <c r="X181" s="618"/>
      <c r="Z181" s="116" t="s">
        <v>7</v>
      </c>
      <c r="AA181" s="451" t="str">
        <f>AA147</f>
        <v>Famille à coller.N.Nom de votre recette.Recette mère ►.S.Saisissez le nom de la recette mère</v>
      </c>
      <c r="AB181" s="451">
        <f>AB147</f>
        <v>6</v>
      </c>
      <c r="AC181" s="451" t="str">
        <f>AC147</f>
        <v>couverts</v>
      </c>
      <c r="AD181" s="566"/>
      <c r="AE181" s="146"/>
      <c r="AF181" s="146"/>
      <c r="AG181" s="146"/>
      <c r="AH181" s="146"/>
      <c r="AI181" s="472"/>
      <c r="AJ181" s="147" t="s">
        <v>266</v>
      </c>
      <c r="AL181" s="430" t="s">
        <v>5</v>
      </c>
      <c r="AM181" s="431" t="str">
        <f>AP181</f>
        <v>Famille à coller.N.Nom de votre recette.Recette mère ►.S.Saisissez le nom de la recette mère</v>
      </c>
      <c r="AN181" s="431">
        <f>AP179</f>
        <v>6</v>
      </c>
      <c r="AO181" s="431" t="str">
        <f>AQ179</f>
        <v>couverts</v>
      </c>
      <c r="AP181" s="435" t="str">
        <f>UPPER(LEFT(AR175,1))&amp;LOWER(MID(AR175,2,999))&amp;"."&amp;UPPER(LEFT(AT175,1))&amp;"."&amp;UPPER(LEFT(AT175,1))&amp;LOWER(MID(AT175,2,999))&amp;"."&amp;IF(ISTEXT(AV181),AU181&amp;"."&amp;UPPER(LEFT(AV181,1))&amp;"."&amp;UPPER(LEFT(AV181,1))&amp;LOWER(MID(AV181,2,999)),AQ181)</f>
        <v>Famille à coller.N.Nom de votre recette.Recette mère ►.S.Saisissez le nom de la recette mère</v>
      </c>
      <c r="AQ181" s="432" t="s">
        <v>22</v>
      </c>
      <c r="AR181" s="3216" t="s">
        <v>23</v>
      </c>
      <c r="AS181" s="3216"/>
      <c r="AT181" s="3216"/>
      <c r="AU181" s="433" t="s">
        <v>24</v>
      </c>
      <c r="AV181" s="434" t="s">
        <v>25</v>
      </c>
      <c r="AX181" s="27"/>
      <c r="AY181" s="27"/>
      <c r="AZ181" s="27"/>
      <c r="BA181" s="27"/>
      <c r="BB181" s="465"/>
      <c r="BC181" s="809"/>
      <c r="BD181" s="890" t="s">
        <v>596</v>
      </c>
      <c r="BE181" s="881">
        <v>1</v>
      </c>
      <c r="BF181" s="9"/>
      <c r="BG181" s="9" t="s">
        <v>597</v>
      </c>
      <c r="BH181" s="9"/>
      <c r="BI181" s="862"/>
      <c r="BK181" s="466">
        <v>1</v>
      </c>
    </row>
    <row r="182" spans="2:63" ht="17.25" thickTop="1" thickBot="1" x14ac:dyDescent="0.3">
      <c r="B182" s="177" t="s">
        <v>7</v>
      </c>
      <c r="C182" s="451" t="str">
        <f>C178</f>
        <v>Famille à coller.N.Nom de votre recette.Recette mère ►.S.Saisissez le nom de la recette mère</v>
      </c>
      <c r="D182" s="451">
        <f>D178</f>
        <v>6</v>
      </c>
      <c r="E182" s="451" t="str">
        <f>E178</f>
        <v>couverts</v>
      </c>
      <c r="F182" s="178" t="s">
        <v>137</v>
      </c>
      <c r="G182" s="179"/>
      <c r="H182" s="179"/>
      <c r="I182" s="179" t="s">
        <v>148</v>
      </c>
      <c r="J182" s="180" t="s">
        <v>149</v>
      </c>
      <c r="K182" s="180"/>
      <c r="L182" s="176"/>
      <c r="N182" s="104" t="s">
        <v>7</v>
      </c>
      <c r="O182" s="451" t="str">
        <f>O175</f>
        <v>Famille à coller.N.Nom de votre recette.Recette mère ►.S.Saisissez le nom de la recette mère</v>
      </c>
      <c r="P182" s="451">
        <f>P175</f>
        <v>6</v>
      </c>
      <c r="Q182" s="451" t="str">
        <f>Q175</f>
        <v>couverts</v>
      </c>
      <c r="R182" s="619" t="s">
        <v>235</v>
      </c>
      <c r="S182" s="331">
        <f>SUM(S183:S186)</f>
        <v>0.18055555555555552</v>
      </c>
      <c r="T182" s="620"/>
      <c r="U182" s="621" t="s">
        <v>249</v>
      </c>
      <c r="V182" s="620" t="s">
        <v>250</v>
      </c>
      <c r="W182" s="622" t="s">
        <v>251</v>
      </c>
      <c r="X182" s="623" t="s">
        <v>252</v>
      </c>
      <c r="Z182" s="116" t="s">
        <v>7</v>
      </c>
      <c r="AA182" s="451" t="str">
        <f>AA165</f>
        <v>Famille à coller.N.Nom de votre recette.Recette mère ►.S.Saisissez le nom de la recette mère</v>
      </c>
      <c r="AB182" s="451">
        <f>AB165</f>
        <v>6</v>
      </c>
      <c r="AC182" s="451" t="str">
        <f>AC165</f>
        <v>couverts</v>
      </c>
      <c r="AD182" s="994"/>
      <c r="AE182" s="265"/>
      <c r="AF182" s="265" t="s">
        <v>73</v>
      </c>
      <c r="AG182" s="266"/>
      <c r="AH182" s="267"/>
      <c r="AI182" s="267"/>
      <c r="AJ182" s="268"/>
      <c r="AL182" s="439" t="s">
        <v>7</v>
      </c>
      <c r="AM182" s="440" t="str">
        <f>AM181</f>
        <v>Famille à coller.N.Nom de votre recette.Recette mère ►.S.Saisissez le nom de la recette mère</v>
      </c>
      <c r="AN182" s="440"/>
      <c r="AO182" s="440"/>
      <c r="AP182" s="56" t="s">
        <v>27</v>
      </c>
      <c r="AQ182" s="106">
        <v>28</v>
      </c>
      <c r="AR182" s="394" t="s">
        <v>166</v>
      </c>
      <c r="AS182" s="395"/>
      <c r="AT182" s="395"/>
      <c r="AU182" s="395"/>
      <c r="AV182" s="396"/>
      <c r="AX182" s="27"/>
      <c r="AY182" s="27"/>
      <c r="AZ182" s="27"/>
      <c r="BA182" s="27"/>
      <c r="BB182" s="465"/>
      <c r="BC182" s="809"/>
      <c r="BD182" s="890" t="s">
        <v>598</v>
      </c>
      <c r="BE182" s="890" t="s">
        <v>599</v>
      </c>
      <c r="BF182" s="899" t="s">
        <v>600</v>
      </c>
      <c r="BG182" s="900" t="s">
        <v>601</v>
      </c>
      <c r="BH182" s="9"/>
      <c r="BI182" s="862" t="s">
        <v>4</v>
      </c>
      <c r="BK182" s="466">
        <v>1</v>
      </c>
    </row>
    <row r="183" spans="2:63" ht="15.75" customHeight="1" thickTop="1" thickBot="1" x14ac:dyDescent="0.3">
      <c r="B183" s="171" t="s">
        <v>7</v>
      </c>
      <c r="C183" s="451" t="str">
        <f>C178</f>
        <v>Famille à coller.N.Nom de votre recette.Recette mère ►.S.Saisissez le nom de la recette mère</v>
      </c>
      <c r="D183" s="451">
        <f>D178</f>
        <v>6</v>
      </c>
      <c r="E183" s="451" t="str">
        <f>E178</f>
        <v>couverts</v>
      </c>
      <c r="F183" s="182" t="s">
        <v>151</v>
      </c>
      <c r="G183" s="183"/>
      <c r="H183" s="184"/>
      <c r="I183" s="184">
        <v>250</v>
      </c>
      <c r="J183" s="185" t="s">
        <v>152</v>
      </c>
      <c r="K183" s="185"/>
      <c r="L183" s="176"/>
      <c r="N183" s="73" t="str">
        <f t="shared" ref="N183" si="46">IF(OR(U183&lt;&gt;"",V183&lt;&gt; "",W183&lt;&gt;"",X183&lt;&gt;""),"A", "►")</f>
        <v>A</v>
      </c>
      <c r="O183" s="451" t="str">
        <f>O175</f>
        <v>Famille à coller.N.Nom de votre recette.Recette mère ►.S.Saisissez le nom de la recette mère</v>
      </c>
      <c r="P183" s="451">
        <f>P175</f>
        <v>6</v>
      </c>
      <c r="Q183" s="451" t="str">
        <f>Q175</f>
        <v>couverts</v>
      </c>
      <c r="R183" s="986"/>
      <c r="S183" s="389">
        <v>2.4305555555555556E-2</v>
      </c>
      <c r="T183" s="9"/>
      <c r="U183" s="165">
        <v>100</v>
      </c>
      <c r="V183" s="390">
        <v>0.6</v>
      </c>
      <c r="W183" s="391" t="s">
        <v>253</v>
      </c>
      <c r="X183" s="392" t="s">
        <v>254</v>
      </c>
      <c r="Z183" s="123" t="s">
        <v>7</v>
      </c>
      <c r="AA183" s="455" t="str">
        <f>AA165</f>
        <v>Famille à coller.N.Nom de votre recette.Recette mère ►.S.Saisissez le nom de la recette mère</v>
      </c>
      <c r="AB183" s="455">
        <f>AB165</f>
        <v>6</v>
      </c>
      <c r="AC183" s="455" t="str">
        <f>AC165</f>
        <v>couverts</v>
      </c>
      <c r="AD183" s="269" t="s">
        <v>62</v>
      </c>
      <c r="AE183" s="270"/>
      <c r="AF183" s="271"/>
      <c r="AG183" s="272"/>
      <c r="AH183" s="271"/>
      <c r="AI183" s="271"/>
      <c r="AJ183" s="273"/>
      <c r="AL183" s="439" t="s">
        <v>7</v>
      </c>
      <c r="AM183" s="523" t="str">
        <f>AM181</f>
        <v>Famille à coller.N.Nom de votre recette.Recette mère ►.S.Saisissez le nom de la recette mère</v>
      </c>
      <c r="AN183" s="523"/>
      <c r="AO183" s="523"/>
      <c r="AP183" s="404" t="s">
        <v>261</v>
      </c>
      <c r="AQ183" s="85"/>
      <c r="AR183" s="405"/>
      <c r="AS183" s="122"/>
      <c r="AT183" s="122"/>
      <c r="AU183" s="122"/>
      <c r="AV183" s="112"/>
      <c r="AX183" s="27"/>
      <c r="AY183" s="27"/>
      <c r="AZ183" s="27"/>
      <c r="BA183" s="27"/>
      <c r="BB183" s="465"/>
      <c r="BC183" s="827"/>
      <c r="BD183" s="9"/>
      <c r="BE183" s="9"/>
      <c r="BF183" s="9"/>
      <c r="BG183" s="9"/>
      <c r="BH183" s="9"/>
      <c r="BI183" s="862"/>
      <c r="BK183" s="466">
        <v>1</v>
      </c>
    </row>
    <row r="184" spans="2:63" ht="16.5" thickBot="1" x14ac:dyDescent="0.3">
      <c r="B184" s="177" t="s">
        <v>7</v>
      </c>
      <c r="C184" s="451" t="str">
        <f>C178</f>
        <v>Famille à coller.N.Nom de votre recette.Recette mère ►.S.Saisissez le nom de la recette mère</v>
      </c>
      <c r="D184" s="451">
        <f>D178</f>
        <v>6</v>
      </c>
      <c r="E184" s="451" t="str">
        <f>E178</f>
        <v>couverts</v>
      </c>
      <c r="F184" s="178" t="s">
        <v>137</v>
      </c>
      <c r="G184" s="179"/>
      <c r="H184" s="179"/>
      <c r="I184" s="179" t="s">
        <v>148</v>
      </c>
      <c r="J184" s="180" t="s">
        <v>149</v>
      </c>
      <c r="K184" s="180"/>
      <c r="L184" s="176"/>
      <c r="N184" s="73" t="str">
        <f>IF(OR(R184&lt;&gt;"",U184&lt;&gt;"",V184&lt;&gt; "",W184&lt;&gt;"",X184&lt;&gt;""),"A", "►")</f>
        <v>A</v>
      </c>
      <c r="O184" s="451" t="str">
        <f>O175</f>
        <v>Famille à coller.N.Nom de votre recette.Recette mère ►.S.Saisissez le nom de la recette mère</v>
      </c>
      <c r="P184" s="451">
        <f>P175</f>
        <v>6</v>
      </c>
      <c r="Q184" s="451" t="str">
        <f>Q175</f>
        <v>couverts</v>
      </c>
      <c r="R184" s="986" t="s">
        <v>255</v>
      </c>
      <c r="S184" s="389">
        <v>1.0416666666666666E-2</v>
      </c>
      <c r="T184" s="9"/>
      <c r="U184" s="165">
        <v>100</v>
      </c>
      <c r="V184" s="390">
        <v>0.6</v>
      </c>
      <c r="W184" s="391" t="s">
        <v>256</v>
      </c>
      <c r="X184" s="392" t="s">
        <v>257</v>
      </c>
      <c r="Z184" s="312" t="s">
        <v>7</v>
      </c>
      <c r="AA184" s="464"/>
      <c r="AB184" s="464"/>
      <c r="AC184" s="464"/>
      <c r="AD184" s="464"/>
      <c r="AE184" s="464"/>
      <c r="AF184" s="464"/>
      <c r="AG184" s="464"/>
      <c r="AH184" s="464"/>
      <c r="AI184" s="464"/>
      <c r="AJ184" s="464"/>
      <c r="AL184" s="104" t="s">
        <v>7</v>
      </c>
      <c r="AM184" s="451" t="str">
        <f>AM181</f>
        <v>Famille à coller.N.Nom de votre recette.Recette mère ►.S.Saisissez le nom de la recette mère</v>
      </c>
      <c r="AN184" s="451"/>
      <c r="AO184" s="451"/>
      <c r="AP184" s="3200" t="s">
        <v>167</v>
      </c>
      <c r="AQ184" s="3201"/>
      <c r="AR184" s="3201"/>
      <c r="AS184" s="3201"/>
      <c r="AT184" s="3201"/>
      <c r="AU184" s="3201"/>
      <c r="AV184" s="3202"/>
      <c r="AX184" s="27"/>
      <c r="AY184" s="27"/>
      <c r="AZ184" s="27"/>
      <c r="BA184" s="27"/>
      <c r="BB184" s="465"/>
      <c r="BC184" s="827"/>
      <c r="BD184" s="9"/>
      <c r="BE184" s="9"/>
      <c r="BF184" s="9"/>
      <c r="BG184" s="9"/>
      <c r="BH184" s="9"/>
      <c r="BI184" s="862"/>
      <c r="BK184" s="466">
        <v>1</v>
      </c>
    </row>
    <row r="185" spans="2:63" ht="15.75" x14ac:dyDescent="0.25">
      <c r="B185" s="171" t="s">
        <v>7</v>
      </c>
      <c r="C185" s="451" t="str">
        <f>C178</f>
        <v>Famille à coller.N.Nom de votre recette.Recette mère ►.S.Saisissez le nom de la recette mère</v>
      </c>
      <c r="D185" s="451">
        <f>D178</f>
        <v>6</v>
      </c>
      <c r="E185" s="451" t="str">
        <f>E178</f>
        <v>couverts</v>
      </c>
      <c r="F185" s="182" t="s">
        <v>151</v>
      </c>
      <c r="G185" s="183">
        <v>4.8611111111111112E-3</v>
      </c>
      <c r="H185" s="184"/>
      <c r="I185" s="184">
        <v>250</v>
      </c>
      <c r="J185" s="185" t="s">
        <v>155</v>
      </c>
      <c r="K185" s="185"/>
      <c r="L185" s="176"/>
      <c r="N185" s="73" t="str">
        <f t="shared" ref="N185:N186" si="47">IF(OR(R185&lt;&gt;"",U185&lt;&gt;"",V185&lt;&gt; "",W185&lt;&gt;"",X185&lt;&gt;""),"A", "►")</f>
        <v>A</v>
      </c>
      <c r="O185" s="451" t="str">
        <f>O175</f>
        <v>Famille à coller.N.Nom de votre recette.Recette mère ►.S.Saisissez le nom de la recette mère</v>
      </c>
      <c r="P185" s="451">
        <f>P175</f>
        <v>6</v>
      </c>
      <c r="Q185" s="451" t="str">
        <f>Q175</f>
        <v>couverts</v>
      </c>
      <c r="R185" s="986" t="s">
        <v>258</v>
      </c>
      <c r="S185" s="389">
        <v>5.2083333333333301E-2</v>
      </c>
      <c r="T185" s="9"/>
      <c r="U185" s="165">
        <v>100</v>
      </c>
      <c r="V185" s="390">
        <v>0.6</v>
      </c>
      <c r="W185" s="391" t="s">
        <v>253</v>
      </c>
      <c r="X185" s="392" t="s">
        <v>259</v>
      </c>
      <c r="Z185" s="23" t="s">
        <v>7</v>
      </c>
      <c r="AA185" s="456" t="str">
        <f>AA191</f>
        <v>Famille à coller.N.Nom de votre recette.Recette mère ►.S.Saisissez le nom de la recette mère</v>
      </c>
      <c r="AB185" s="457">
        <f>AB191</f>
        <v>6</v>
      </c>
      <c r="AC185" s="457" t="str">
        <f>AC191</f>
        <v>couverts</v>
      </c>
      <c r="AD185" s="279" t="s">
        <v>4</v>
      </c>
      <c r="AE185" s="24" t="s">
        <v>8</v>
      </c>
      <c r="AF185" s="3217" t="s">
        <v>206</v>
      </c>
      <c r="AG185" s="3217"/>
      <c r="AH185" s="3157" t="s">
        <v>10</v>
      </c>
      <c r="AI185" s="3157"/>
      <c r="AJ185" s="3158"/>
      <c r="AL185" s="104" t="s">
        <v>7</v>
      </c>
      <c r="AM185" s="451" t="str">
        <f>AM181</f>
        <v>Famille à coller.N.Nom de votre recette.Recette mère ►.S.Saisissez le nom de la recette mère</v>
      </c>
      <c r="AN185" s="451">
        <f>AN181</f>
        <v>6</v>
      </c>
      <c r="AO185" s="451" t="str">
        <f>AO181</f>
        <v>couverts</v>
      </c>
      <c r="AP185" s="3200"/>
      <c r="AQ185" s="3201"/>
      <c r="AR185" s="3201"/>
      <c r="AS185" s="3201"/>
      <c r="AT185" s="3201"/>
      <c r="AU185" s="3201"/>
      <c r="AV185" s="3202"/>
      <c r="AX185" s="27"/>
      <c r="AY185" s="27"/>
      <c r="AZ185" s="27"/>
      <c r="BA185" s="27"/>
      <c r="BB185" s="465"/>
      <c r="BC185" s="827"/>
      <c r="BD185" s="901" t="s">
        <v>602</v>
      </c>
      <c r="BE185" s="9"/>
      <c r="BF185" s="9"/>
      <c r="BG185" s="9"/>
      <c r="BH185" s="9"/>
      <c r="BI185" s="862"/>
      <c r="BK185" s="466">
        <v>1</v>
      </c>
    </row>
    <row r="186" spans="2:63" ht="15.75" customHeight="1" x14ac:dyDescent="0.25">
      <c r="B186" s="177" t="s">
        <v>7</v>
      </c>
      <c r="C186" s="451" t="str">
        <f>C178</f>
        <v>Famille à coller.N.Nom de votre recette.Recette mère ►.S.Saisissez le nom de la recette mère</v>
      </c>
      <c r="D186" s="451">
        <f>D178</f>
        <v>6</v>
      </c>
      <c r="E186" s="451" t="str">
        <f>E178</f>
        <v>couverts</v>
      </c>
      <c r="F186" s="178" t="s">
        <v>137</v>
      </c>
      <c r="G186" s="179"/>
      <c r="H186" s="179"/>
      <c r="I186" s="179" t="s">
        <v>148</v>
      </c>
      <c r="J186" s="180" t="s">
        <v>149</v>
      </c>
      <c r="K186" s="180"/>
      <c r="L186" s="176"/>
      <c r="N186" s="73" t="str">
        <f t="shared" si="47"/>
        <v>A</v>
      </c>
      <c r="O186" s="451" t="str">
        <f>O175</f>
        <v>Famille à coller.N.Nom de votre recette.Recette mère ►.S.Saisissez le nom de la recette mère</v>
      </c>
      <c r="P186" s="451">
        <f>P175</f>
        <v>6</v>
      </c>
      <c r="Q186" s="451" t="str">
        <f>Q175</f>
        <v>couverts</v>
      </c>
      <c r="R186" s="986" t="s">
        <v>19</v>
      </c>
      <c r="S186" s="389">
        <v>9.375E-2</v>
      </c>
      <c r="T186" s="9"/>
      <c r="U186" s="165">
        <v>100</v>
      </c>
      <c r="V186" s="390">
        <v>0.6</v>
      </c>
      <c r="W186" s="391" t="s">
        <v>256</v>
      </c>
      <c r="X186" s="392" t="s">
        <v>260</v>
      </c>
      <c r="Z186" s="25" t="s">
        <v>7</v>
      </c>
      <c r="AA186" s="458" t="str">
        <f>AA191</f>
        <v>Famille à coller.N.Nom de votre recette.Recette mère ►.S.Saisissez le nom de la recette mère</v>
      </c>
      <c r="AB186" s="459"/>
      <c r="AC186" s="459"/>
      <c r="AD186" s="281" t="s">
        <v>207</v>
      </c>
      <c r="AE186" s="26" t="s">
        <v>12</v>
      </c>
      <c r="AF186" s="3218"/>
      <c r="AG186" s="3218"/>
      <c r="AH186" s="3159"/>
      <c r="AI186" s="3159"/>
      <c r="AJ186" s="3160"/>
      <c r="AL186" s="104" t="s">
        <v>7</v>
      </c>
      <c r="AM186" s="451" t="str">
        <f>AM181</f>
        <v>Famille à coller.N.Nom de votre recette.Recette mère ►.S.Saisissez le nom de la recette mère</v>
      </c>
      <c r="AN186" s="451">
        <f>AN181</f>
        <v>6</v>
      </c>
      <c r="AO186" s="451" t="str">
        <f>AO181</f>
        <v>couverts</v>
      </c>
      <c r="AP186" s="3200"/>
      <c r="AQ186" s="3201"/>
      <c r="AR186" s="3201"/>
      <c r="AS186" s="3201"/>
      <c r="AT186" s="3201"/>
      <c r="AU186" s="3201"/>
      <c r="AV186" s="3202"/>
      <c r="AX186" s="27"/>
      <c r="AY186" s="27"/>
      <c r="AZ186" s="27"/>
      <c r="BA186" s="27"/>
      <c r="BB186" s="465"/>
      <c r="BC186" s="827"/>
      <c r="BD186" s="902" t="s">
        <v>603</v>
      </c>
      <c r="BE186" s="9"/>
      <c r="BF186" s="9"/>
      <c r="BG186" s="9"/>
      <c r="BH186" s="9"/>
      <c r="BI186" s="862"/>
      <c r="BK186" s="466">
        <v>1</v>
      </c>
    </row>
    <row r="187" spans="2:63" ht="18.75" x14ac:dyDescent="0.25">
      <c r="B187" s="171" t="s">
        <v>7</v>
      </c>
      <c r="C187" s="451" t="str">
        <f>C178</f>
        <v>Famille à coller.N.Nom de votre recette.Recette mère ►.S.Saisissez le nom de la recette mère</v>
      </c>
      <c r="D187" s="451">
        <f>D178</f>
        <v>6</v>
      </c>
      <c r="E187" s="451" t="str">
        <f>E178</f>
        <v>couverts</v>
      </c>
      <c r="F187" s="182" t="s">
        <v>151</v>
      </c>
      <c r="G187" s="183">
        <v>0.10416666666666667</v>
      </c>
      <c r="H187" s="184"/>
      <c r="I187" s="184">
        <v>170</v>
      </c>
      <c r="J187" s="185" t="s">
        <v>158</v>
      </c>
      <c r="K187" s="185"/>
      <c r="L187" s="176"/>
      <c r="N187" s="73" t="str">
        <f t="shared" ref="N187" si="48">IF(OR(R187&lt;&gt;"",S187&lt;&gt; "",U187&lt;&gt;"",V187&lt;&gt;""),"A", "►")</f>
        <v>►</v>
      </c>
      <c r="O187" s="451" t="str">
        <f>O175</f>
        <v>Famille à coller.N.Nom de votre recette.Recette mère ►.S.Saisissez le nom de la recette mère</v>
      </c>
      <c r="P187" s="451">
        <f>P175</f>
        <v>6</v>
      </c>
      <c r="Q187" s="451" t="str">
        <f>Q175</f>
        <v>couverts</v>
      </c>
      <c r="R187" s="386"/>
      <c r="S187" s="614"/>
      <c r="T187" s="375"/>
      <c r="U187" s="375"/>
      <c r="V187" s="375"/>
      <c r="W187" s="375"/>
      <c r="X187" s="387"/>
      <c r="Z187" s="25" t="s">
        <v>7</v>
      </c>
      <c r="AA187" s="460" t="str">
        <f>AA191</f>
        <v>Famille à coller.N.Nom de votre recette.Recette mère ►.S.Saisissez le nom de la recette mère</v>
      </c>
      <c r="AB187" s="461"/>
      <c r="AC187" s="462"/>
      <c r="AD187" s="28"/>
      <c r="AE187" s="29" t="s">
        <v>208</v>
      </c>
      <c r="AF187" s="283"/>
      <c r="AG187" s="30" t="s">
        <v>13</v>
      </c>
      <c r="AH187" s="284" t="s">
        <v>14</v>
      </c>
      <c r="AI187" s="9"/>
      <c r="AJ187" s="285"/>
      <c r="AL187" s="104" t="s">
        <v>7</v>
      </c>
      <c r="AM187" s="451" t="str">
        <f>AM181</f>
        <v>Famille à coller.N.Nom de votre recette.Recette mère ►.S.Saisissez le nom de la recette mère</v>
      </c>
      <c r="AN187" s="451">
        <f>AN181</f>
        <v>6</v>
      </c>
      <c r="AO187" s="451" t="str">
        <f>AO181</f>
        <v>couverts</v>
      </c>
      <c r="AP187" s="397" t="s">
        <v>262</v>
      </c>
      <c r="AQ187" s="114"/>
      <c r="AR187" s="114"/>
      <c r="AS187" s="114"/>
      <c r="AT187" s="114"/>
      <c r="AU187" s="114"/>
      <c r="AV187" s="115"/>
      <c r="AX187" s="27"/>
      <c r="AY187" s="27"/>
      <c r="AZ187" s="27"/>
      <c r="BA187" s="27"/>
      <c r="BB187" s="465"/>
      <c r="BC187" s="827"/>
      <c r="BD187" s="902" t="s">
        <v>604</v>
      </c>
      <c r="BE187" s="9"/>
      <c r="BF187" s="9"/>
      <c r="BG187" s="9"/>
      <c r="BH187" s="9"/>
      <c r="BI187" s="862"/>
      <c r="BK187" s="466">
        <v>1</v>
      </c>
    </row>
    <row r="188" spans="2:63" ht="15.75" x14ac:dyDescent="0.25">
      <c r="B188" s="116" t="s">
        <v>7</v>
      </c>
      <c r="C188" s="451" t="str">
        <f>C178</f>
        <v>Famille à coller.N.Nom de votre recette.Recette mère ►.S.Saisissez le nom de la recette mère</v>
      </c>
      <c r="D188" s="451">
        <f>D178</f>
        <v>6</v>
      </c>
      <c r="E188" s="451" t="str">
        <f>E178</f>
        <v>couverts</v>
      </c>
      <c r="F188" s="2449"/>
      <c r="G188" s="331">
        <f>SUM(G181:G187)</f>
        <v>0.15069444444444446</v>
      </c>
      <c r="H188" s="114"/>
      <c r="I188" s="114"/>
      <c r="J188" s="114"/>
      <c r="K188" s="114"/>
      <c r="L188" s="147"/>
      <c r="N188" s="116" t="s">
        <v>7</v>
      </c>
      <c r="O188" s="451" t="str">
        <f>O175</f>
        <v>Famille à coller.N.Nom de votre recette.Recette mère ►.S.Saisissez le nom de la recette mère</v>
      </c>
      <c r="P188" s="451">
        <f>P175</f>
        <v>6</v>
      </c>
      <c r="Q188" s="451" t="str">
        <f>Q175</f>
        <v>couverts</v>
      </c>
      <c r="R188" s="142" t="s">
        <v>218</v>
      </c>
      <c r="S188" s="631"/>
      <c r="T188" s="631"/>
      <c r="U188" s="631"/>
      <c r="V188" s="631"/>
      <c r="W188" s="631"/>
      <c r="X188" s="632"/>
      <c r="Z188" s="25" t="s">
        <v>7</v>
      </c>
      <c r="AA188" s="428" t="str">
        <f>AA191</f>
        <v>Famille à coller.N.Nom de votre recette.Recette mère ►.S.Saisissez le nom de la recette mère</v>
      </c>
      <c r="AB188" s="428"/>
      <c r="AC188" s="428"/>
      <c r="AD188" s="36" t="s">
        <v>16</v>
      </c>
      <c r="AE188" s="37"/>
      <c r="AF188" s="37"/>
      <c r="AG188" s="288" t="s">
        <v>17</v>
      </c>
      <c r="AH188" s="3214" t="str">
        <f>AD191</f>
        <v>Famille à coller.N.Nom de votre recette.Recette mère ►.S.Saisissez le nom de la recette mère</v>
      </c>
      <c r="AI188" s="3214"/>
      <c r="AJ188" s="3215"/>
      <c r="AL188" s="104" t="s">
        <v>7</v>
      </c>
      <c r="AM188" s="451" t="str">
        <f>AM181</f>
        <v>Famille à coller.N.Nom de votre recette.Recette mère ►.S.Saisissez le nom de la recette mère</v>
      </c>
      <c r="AN188" s="451">
        <f>AN181</f>
        <v>6</v>
      </c>
      <c r="AO188" s="451" t="str">
        <f>AO181</f>
        <v>couverts</v>
      </c>
      <c r="AP188" s="398" t="s">
        <v>263</v>
      </c>
      <c r="AQ188" s="350"/>
      <c r="AR188" s="350"/>
      <c r="AS188" s="350"/>
      <c r="AT188" s="350"/>
      <c r="AU188" s="350"/>
      <c r="AV188" s="351"/>
      <c r="AX188" s="27"/>
      <c r="AY188" s="27"/>
      <c r="AZ188" s="27"/>
      <c r="BA188" s="27"/>
      <c r="BB188" s="465"/>
      <c r="BC188" s="827"/>
      <c r="BD188" s="903" t="s">
        <v>605</v>
      </c>
      <c r="BE188" s="9"/>
      <c r="BF188" s="9"/>
      <c r="BG188" s="9"/>
      <c r="BH188" s="9"/>
      <c r="BI188" s="862"/>
      <c r="BK188" s="466">
        <v>1</v>
      </c>
    </row>
    <row r="189" spans="2:63" ht="15.75" x14ac:dyDescent="0.25">
      <c r="B189" s="116" t="s">
        <v>7</v>
      </c>
      <c r="C189" s="451" t="str">
        <f>C178</f>
        <v>Famille à coller.N.Nom de votre recette.Recette mère ►.S.Saisissez le nom de la recette mère</v>
      </c>
      <c r="D189" s="451">
        <f>D178</f>
        <v>6</v>
      </c>
      <c r="E189" s="451" t="str">
        <f>E178</f>
        <v>couverts</v>
      </c>
      <c r="F189" s="265"/>
      <c r="G189" s="265"/>
      <c r="H189" s="265" t="s">
        <v>73</v>
      </c>
      <c r="I189" s="266"/>
      <c r="J189" s="267"/>
      <c r="K189" s="267"/>
      <c r="L189" s="268"/>
      <c r="N189" s="73" t="str">
        <f t="shared" ref="N189:N191" si="49">IF(OR(R189&lt;&gt;"",S189&lt;&gt; "",U189&lt;&gt;"",V189&lt;&gt;""),"A", "►")</f>
        <v>►</v>
      </c>
      <c r="O189" s="451" t="str">
        <f>O175</f>
        <v>Famille à coller.N.Nom de votre recette.Recette mère ►.S.Saisissez le nom de la recette mère</v>
      </c>
      <c r="P189" s="451">
        <f>P175</f>
        <v>6</v>
      </c>
      <c r="Q189" s="451" t="str">
        <f>Q175</f>
        <v>couverts</v>
      </c>
      <c r="R189" s="635"/>
      <c r="S189" s="636"/>
      <c r="T189" s="633"/>
      <c r="U189" s="633"/>
      <c r="V189" s="633"/>
      <c r="W189" s="633"/>
      <c r="X189" s="634"/>
      <c r="Z189" s="25" t="s">
        <v>7</v>
      </c>
      <c r="AA189" s="428" t="str">
        <f>AA191</f>
        <v>Famille à coller.N.Nom de votre recette.Recette mère ►.S.Saisissez le nom de la recette mère</v>
      </c>
      <c r="AB189" s="428"/>
      <c r="AC189" s="428"/>
      <c r="AD189" s="43">
        <v>6</v>
      </c>
      <c r="AE189" s="44" t="s">
        <v>66</v>
      </c>
      <c r="AF189" s="36"/>
      <c r="AG189" s="36"/>
      <c r="AH189" s="3214"/>
      <c r="AI189" s="3214"/>
      <c r="AJ189" s="3215"/>
      <c r="AL189" s="104" t="s">
        <v>7</v>
      </c>
      <c r="AM189" s="451" t="str">
        <f>AM181</f>
        <v>Famille à coller.N.Nom de votre recette.Recette mère ►.S.Saisissez le nom de la recette mère</v>
      </c>
      <c r="AN189" s="451">
        <f>AN181</f>
        <v>6</v>
      </c>
      <c r="AO189" s="451" t="str">
        <f>AO181</f>
        <v>couverts</v>
      </c>
      <c r="AP189" s="3203" t="s">
        <v>264</v>
      </c>
      <c r="AQ189" s="3204"/>
      <c r="AR189" s="3204"/>
      <c r="AS189" s="3204"/>
      <c r="AT189" s="3204"/>
      <c r="AU189" s="3204"/>
      <c r="AV189" s="3205"/>
      <c r="AX189" s="27"/>
      <c r="AY189" s="27"/>
      <c r="AZ189" s="27"/>
      <c r="BA189" s="27"/>
      <c r="BB189" s="465"/>
      <c r="BC189" s="827"/>
      <c r="BD189" s="904" t="s">
        <v>606</v>
      </c>
      <c r="BE189" s="9"/>
      <c r="BF189" s="9"/>
      <c r="BG189" s="9"/>
      <c r="BH189" s="9"/>
      <c r="BI189" s="862"/>
      <c r="BK189" s="466">
        <v>1</v>
      </c>
    </row>
    <row r="190" spans="2:63" ht="23.25" customHeight="1" thickBot="1" x14ac:dyDescent="0.3">
      <c r="B190" s="123" t="s">
        <v>7</v>
      </c>
      <c r="C190" s="455" t="str">
        <f>C178</f>
        <v>Famille à coller.N.Nom de votre recette.Recette mère ►.S.Saisissez le nom de la recette mère</v>
      </c>
      <c r="D190" s="455">
        <f>D178</f>
        <v>6</v>
      </c>
      <c r="E190" s="455" t="str">
        <f>E178</f>
        <v>couverts</v>
      </c>
      <c r="F190" s="269" t="s">
        <v>62</v>
      </c>
      <c r="G190" s="270"/>
      <c r="H190" s="271"/>
      <c r="I190" s="272"/>
      <c r="J190" s="271"/>
      <c r="K190" s="271"/>
      <c r="L190" s="273"/>
      <c r="N190" s="73" t="str">
        <f t="shared" si="49"/>
        <v>►</v>
      </c>
      <c r="O190" s="451" t="str">
        <f>O175</f>
        <v>Famille à coller.N.Nom de votre recette.Recette mère ►.S.Saisissez le nom de la recette mère</v>
      </c>
      <c r="P190" s="451">
        <f>P175</f>
        <v>6</v>
      </c>
      <c r="Q190" s="451" t="str">
        <f>Q175</f>
        <v>couverts</v>
      </c>
      <c r="R190" s="635"/>
      <c r="S190" s="636"/>
      <c r="T190" s="633"/>
      <c r="U190" s="633"/>
      <c r="V190" s="633"/>
      <c r="W190" s="633"/>
      <c r="X190" s="147" t="s">
        <v>127</v>
      </c>
      <c r="Z190" s="25" t="s">
        <v>5</v>
      </c>
      <c r="AA190" s="428" t="str">
        <f>AA191</f>
        <v>Famille à coller.N.Nom de votre recette.Recette mère ►.S.Saisissez le nom de la recette mère</v>
      </c>
      <c r="AB190" s="428"/>
      <c r="AC190" s="428"/>
      <c r="AD190" s="289"/>
      <c r="AE190" s="48"/>
      <c r="AF190" s="48"/>
      <c r="AG190" s="48"/>
      <c r="AH190" s="48"/>
      <c r="AI190" s="48"/>
      <c r="AJ190" s="429"/>
      <c r="AL190" s="104" t="s">
        <v>7</v>
      </c>
      <c r="AM190" s="451" t="str">
        <f>AM181</f>
        <v>Famille à coller.N.Nom de votre recette.Recette mère ►.S.Saisissez le nom de la recette mère</v>
      </c>
      <c r="AN190" s="451">
        <f>AN181</f>
        <v>6</v>
      </c>
      <c r="AO190" s="451" t="str">
        <f>AO181</f>
        <v>couverts</v>
      </c>
      <c r="AP190" s="3203"/>
      <c r="AQ190" s="3204"/>
      <c r="AR190" s="3204"/>
      <c r="AS190" s="3204"/>
      <c r="AT190" s="3204"/>
      <c r="AU190" s="3204"/>
      <c r="AV190" s="3205"/>
      <c r="AX190" s="27"/>
      <c r="AY190" s="27"/>
      <c r="AZ190" s="27"/>
      <c r="BA190" s="27"/>
      <c r="BB190" s="465"/>
      <c r="BC190" s="827"/>
      <c r="BI190" s="862"/>
      <c r="BK190" s="466">
        <v>1</v>
      </c>
    </row>
    <row r="191" spans="2:63" ht="16.5" thickBot="1" x14ac:dyDescent="0.3">
      <c r="B191" s="2168" t="s">
        <v>7</v>
      </c>
      <c r="C191" s="2470"/>
      <c r="D191" s="2470"/>
      <c r="E191" s="2470"/>
      <c r="F191" s="2471" t="s">
        <v>2205</v>
      </c>
      <c r="G191" s="2471"/>
      <c r="H191" s="2471"/>
      <c r="I191" s="2471"/>
      <c r="J191" s="2471"/>
      <c r="K191" s="2471"/>
      <c r="L191" s="2472" t="s">
        <v>77</v>
      </c>
      <c r="N191" s="73" t="str">
        <f t="shared" si="49"/>
        <v>►</v>
      </c>
      <c r="O191" s="451" t="str">
        <f>O182</f>
        <v>Famille à coller.N.Nom de votre recette.Recette mère ►.S.Saisissez le nom de la recette mère</v>
      </c>
      <c r="P191" s="451">
        <f>P182</f>
        <v>6</v>
      </c>
      <c r="Q191" s="451" t="str">
        <f>Q182</f>
        <v>couverts</v>
      </c>
      <c r="R191" s="987"/>
      <c r="S191" s="636"/>
      <c r="T191" s="633"/>
      <c r="U191" s="633"/>
      <c r="V191" s="633"/>
      <c r="W191" s="633"/>
      <c r="X191" s="415" t="s">
        <v>128</v>
      </c>
      <c r="Z191" s="430" t="s">
        <v>5</v>
      </c>
      <c r="AA191" s="431" t="str">
        <f>AD191</f>
        <v>Famille à coller.N.Nom de votre recette.Recette mère ►.S.Saisissez le nom de la recette mère</v>
      </c>
      <c r="AB191" s="431">
        <f>AD189</f>
        <v>6</v>
      </c>
      <c r="AC191" s="431" t="str">
        <f>AE189</f>
        <v>couverts</v>
      </c>
      <c r="AD191" s="435" t="str">
        <f>UPPER(LEFT(AF185,1))&amp;LOWER(MID(AF185,2,999))&amp;"."&amp;UPPER(LEFT(AH185,1))&amp;"."&amp;UPPER(LEFT(AH185,1))&amp;LOWER(MID(AH185,2,999))&amp;"."&amp;IF(ISTEXT(AJ191),AI191&amp;"."&amp;UPPER(LEFT(AJ191,1))&amp;"."&amp;UPPER(LEFT(AJ191,1))&amp;LOWER(MID(AJ191,2,999)),AE191)</f>
        <v>Famille à coller.N.Nom de votre recette.Recette mère ►.S.Saisissez le nom de la recette mère</v>
      </c>
      <c r="AE191" s="432" t="s">
        <v>22</v>
      </c>
      <c r="AF191" s="3216" t="s">
        <v>23</v>
      </c>
      <c r="AG191" s="3216"/>
      <c r="AH191" s="3216"/>
      <c r="AI191" s="433" t="s">
        <v>24</v>
      </c>
      <c r="AJ191" s="434" t="s">
        <v>25</v>
      </c>
      <c r="AL191" s="104" t="s">
        <v>7</v>
      </c>
      <c r="AM191" s="451" t="str">
        <f>AM181</f>
        <v>Famille à coller.N.Nom de votre recette.Recette mère ►.S.Saisissez le nom de la recette mère</v>
      </c>
      <c r="AN191" s="451">
        <f>AN181</f>
        <v>6</v>
      </c>
      <c r="AO191" s="451" t="str">
        <f>AO181</f>
        <v>couverts</v>
      </c>
      <c r="AP191" s="3203"/>
      <c r="AQ191" s="3204"/>
      <c r="AR191" s="3204"/>
      <c r="AS191" s="3204"/>
      <c r="AT191" s="3204"/>
      <c r="AU191" s="3204"/>
      <c r="AV191" s="3205"/>
      <c r="AX191" s="27"/>
      <c r="AY191" s="27"/>
      <c r="AZ191" s="27"/>
      <c r="BA191" s="27"/>
      <c r="BB191" s="465"/>
      <c r="BC191" s="749"/>
      <c r="BD191" s="863" t="s">
        <v>607</v>
      </c>
      <c r="BE191" s="751"/>
      <c r="BF191" s="750"/>
      <c r="BG191" s="750"/>
      <c r="BH191" s="750"/>
      <c r="BI191" s="752"/>
      <c r="BK191" s="466">
        <v>1</v>
      </c>
    </row>
    <row r="192" spans="2:63" ht="17.25" thickTop="1" thickBot="1" x14ac:dyDescent="0.3">
      <c r="B192" s="23" t="s">
        <v>7</v>
      </c>
      <c r="C192" s="456" t="str">
        <f>C198</f>
        <v>Famille à coller.N.Nom de votre recette.Recette mère ►.S.Saisissez le nom de la recette mère</v>
      </c>
      <c r="D192" s="457">
        <f>D198</f>
        <v>6</v>
      </c>
      <c r="E192" s="457" t="str">
        <f>E198</f>
        <v>couverts</v>
      </c>
      <c r="F192" s="279" t="s">
        <v>4</v>
      </c>
      <c r="G192" s="24" t="s">
        <v>8</v>
      </c>
      <c r="H192" s="3217" t="s">
        <v>206</v>
      </c>
      <c r="I192" s="3217"/>
      <c r="J192" s="3157" t="s">
        <v>10</v>
      </c>
      <c r="K192" s="3157"/>
      <c r="L192" s="3158"/>
      <c r="N192" s="116" t="s">
        <v>7</v>
      </c>
      <c r="O192" s="451" t="str">
        <f>O175</f>
        <v>Famille à coller.N.Nom de votre recette.Recette mère ►.S.Saisissez le nom de la recette mère</v>
      </c>
      <c r="P192" s="451">
        <f>P175</f>
        <v>6</v>
      </c>
      <c r="Q192" s="451" t="str">
        <f>Q175</f>
        <v>couverts</v>
      </c>
      <c r="R192" s="265"/>
      <c r="S192" s="265"/>
      <c r="T192" s="265" t="s">
        <v>73</v>
      </c>
      <c r="U192" s="266"/>
      <c r="V192" s="267"/>
      <c r="W192" s="267"/>
      <c r="X192" s="268"/>
      <c r="Z192" s="439" t="s">
        <v>7</v>
      </c>
      <c r="AA192" s="440" t="str">
        <f>AA191</f>
        <v>Famille à coller.N.Nom de votre recette.Recette mère ►.S.Saisissez le nom de la recette mère</v>
      </c>
      <c r="AB192" s="440"/>
      <c r="AC192" s="440"/>
      <c r="AD192" s="105" t="s">
        <v>27</v>
      </c>
      <c r="AE192" s="106">
        <v>14</v>
      </c>
      <c r="AF192" s="107" t="s">
        <v>240</v>
      </c>
      <c r="AG192" s="108"/>
      <c r="AH192" s="108"/>
      <c r="AI192" s="108"/>
      <c r="AJ192" s="109"/>
      <c r="AL192" s="104" t="s">
        <v>7</v>
      </c>
      <c r="AM192" s="451" t="str">
        <f>AM181</f>
        <v>Famille à coller.N.Nom de votre recette.Recette mère ►.S.Saisissez le nom de la recette mère</v>
      </c>
      <c r="AN192" s="451">
        <f>AN181</f>
        <v>6</v>
      </c>
      <c r="AO192" s="451" t="str">
        <f>AO181</f>
        <v>couverts</v>
      </c>
      <c r="AP192" s="3203"/>
      <c r="AQ192" s="3204"/>
      <c r="AR192" s="3204"/>
      <c r="AS192" s="3204"/>
      <c r="AT192" s="3204"/>
      <c r="AU192" s="3204"/>
      <c r="AV192" s="3205"/>
      <c r="AX192" s="27"/>
      <c r="AY192" s="27"/>
      <c r="AZ192" s="27"/>
      <c r="BA192" s="27"/>
      <c r="BB192" s="465"/>
      <c r="BC192" s="809"/>
      <c r="BD192" s="880"/>
      <c r="BE192" s="810"/>
      <c r="BF192" s="9"/>
      <c r="BG192" s="9"/>
      <c r="BH192" s="9"/>
      <c r="BI192" s="862"/>
      <c r="BK192" s="466">
        <v>1</v>
      </c>
    </row>
    <row r="193" spans="2:63" ht="22.5" customHeight="1" thickTop="1" thickBot="1" x14ac:dyDescent="0.3">
      <c r="B193" s="25" t="s">
        <v>7</v>
      </c>
      <c r="C193" s="458" t="str">
        <f>C198</f>
        <v>Famille à coller.N.Nom de votre recette.Recette mère ►.S.Saisissez le nom de la recette mère</v>
      </c>
      <c r="D193" s="459"/>
      <c r="E193" s="459"/>
      <c r="F193" s="281" t="s">
        <v>207</v>
      </c>
      <c r="G193" s="26" t="s">
        <v>12</v>
      </c>
      <c r="H193" s="3218"/>
      <c r="I193" s="3218"/>
      <c r="J193" s="3159"/>
      <c r="K193" s="3159"/>
      <c r="L193" s="3160"/>
      <c r="N193" s="123" t="s">
        <v>7</v>
      </c>
      <c r="O193" s="455" t="str">
        <f>O175</f>
        <v>Famille à coller.N.Nom de votre recette.Recette mère ►.S.Saisissez le nom de la recette mère</v>
      </c>
      <c r="P193" s="455">
        <f>P175</f>
        <v>6</v>
      </c>
      <c r="Q193" s="455" t="str">
        <f>Q175</f>
        <v>couverts</v>
      </c>
      <c r="R193" s="269" t="s">
        <v>62</v>
      </c>
      <c r="S193" s="270"/>
      <c r="T193" s="271"/>
      <c r="U193" s="272"/>
      <c r="V193" s="271"/>
      <c r="W193" s="271"/>
      <c r="X193" s="273"/>
      <c r="Z193" s="104" t="s">
        <v>7</v>
      </c>
      <c r="AA193" s="523" t="str">
        <f>AA191</f>
        <v>Famille à coller.N.Nom de votre recette.Recette mère ►.S.Saisissez le nom de la recette mère</v>
      </c>
      <c r="AB193" s="523"/>
      <c r="AC193" s="523"/>
      <c r="AD193" s="997" t="s">
        <v>168</v>
      </c>
      <c r="AE193" s="188"/>
      <c r="AF193" s="188"/>
      <c r="AG193" s="188"/>
      <c r="AH193" s="188"/>
      <c r="AI193" s="188"/>
      <c r="AJ193" s="189"/>
      <c r="AL193" s="104" t="s">
        <v>7</v>
      </c>
      <c r="AM193" s="451" t="str">
        <f>AM181</f>
        <v>Famille à coller.N.Nom de votre recette.Recette mère ►.S.Saisissez le nom de la recette mère</v>
      </c>
      <c r="AN193" s="451">
        <f>AN181</f>
        <v>6</v>
      </c>
      <c r="AO193" s="451" t="str">
        <f>AO181</f>
        <v>couverts</v>
      </c>
      <c r="AP193" s="624"/>
      <c r="AQ193" s="625"/>
      <c r="AR193" s="625"/>
      <c r="AS193" s="625"/>
      <c r="AT193" s="625"/>
      <c r="AU193" s="626"/>
      <c r="AV193" s="627"/>
      <c r="AX193" s="27"/>
      <c r="AY193" s="27"/>
      <c r="AZ193" s="27"/>
      <c r="BA193" s="27"/>
      <c r="BB193" s="465"/>
      <c r="BC193" s="809"/>
      <c r="BD193" s="905" t="s">
        <v>608</v>
      </c>
      <c r="BE193" s="678"/>
      <c r="BF193" s="678"/>
      <c r="BG193" s="678"/>
      <c r="BH193" s="9"/>
      <c r="BI193" s="862"/>
      <c r="BK193" s="466">
        <v>1</v>
      </c>
    </row>
    <row r="194" spans="2:63" ht="19.5" thickBot="1" x14ac:dyDescent="0.3">
      <c r="B194" s="25" t="s">
        <v>7</v>
      </c>
      <c r="C194" s="460" t="str">
        <f>C198</f>
        <v>Famille à coller.N.Nom de votre recette.Recette mère ►.S.Saisissez le nom de la recette mère</v>
      </c>
      <c r="D194" s="461"/>
      <c r="E194" s="462"/>
      <c r="F194" s="28"/>
      <c r="G194" s="29" t="s">
        <v>208</v>
      </c>
      <c r="H194" s="283"/>
      <c r="I194" s="30" t="s">
        <v>13</v>
      </c>
      <c r="J194" s="284" t="s">
        <v>14</v>
      </c>
      <c r="K194" s="9"/>
      <c r="L194" s="285"/>
      <c r="N194" s="100" t="s">
        <v>7</v>
      </c>
      <c r="Z194" s="104" t="s">
        <v>7</v>
      </c>
      <c r="AA194" s="451" t="str">
        <f>AA191</f>
        <v>Famille à coller.N.Nom de votre recette.Recette mère ►.S.Saisissez le nom de la recette mère</v>
      </c>
      <c r="AB194" s="451"/>
      <c r="AC194" s="451"/>
      <c r="AD194" s="181"/>
      <c r="AE194" s="190" t="s">
        <v>150</v>
      </c>
      <c r="AF194" s="113"/>
      <c r="AG194" s="113"/>
      <c r="AH194" s="113"/>
      <c r="AI194" s="191" t="s">
        <v>169</v>
      </c>
      <c r="AJ194" s="192"/>
      <c r="AL194" s="104" t="s">
        <v>7</v>
      </c>
      <c r="AM194" s="451" t="str">
        <f>AM181</f>
        <v>Famille à coller.N.Nom de votre recette.Recette mère ►.S.Saisissez le nom de la recette mère</v>
      </c>
      <c r="AN194" s="451">
        <f>AN181</f>
        <v>6</v>
      </c>
      <c r="AO194" s="451" t="str">
        <f>AO181</f>
        <v>couverts</v>
      </c>
      <c r="AP194" s="393" t="s">
        <v>68</v>
      </c>
      <c r="AQ194" s="348"/>
      <c r="AR194" s="348"/>
      <c r="AS194" s="348"/>
      <c r="AT194" s="348"/>
      <c r="AU194" s="348"/>
      <c r="AV194" s="349"/>
      <c r="AX194" s="27"/>
      <c r="AY194" s="27"/>
      <c r="AZ194" s="27"/>
      <c r="BA194" s="27"/>
      <c r="BB194" s="465"/>
      <c r="BC194" s="831"/>
      <c r="BD194" s="906" t="s">
        <v>6</v>
      </c>
      <c r="BE194" s="678" t="s">
        <v>609</v>
      </c>
      <c r="BF194" s="678"/>
      <c r="BG194" s="678"/>
      <c r="BH194" s="9"/>
      <c r="BI194" s="862"/>
      <c r="BK194" s="466">
        <v>1</v>
      </c>
    </row>
    <row r="195" spans="2:63" ht="15.75" x14ac:dyDescent="0.25">
      <c r="B195" s="25" t="s">
        <v>7</v>
      </c>
      <c r="C195" s="428" t="str">
        <f>C198</f>
        <v>Famille à coller.N.Nom de votre recette.Recette mère ►.S.Saisissez le nom de la recette mère</v>
      </c>
      <c r="D195" s="428"/>
      <c r="E195" s="428"/>
      <c r="F195" s="36" t="s">
        <v>16</v>
      </c>
      <c r="G195" s="37"/>
      <c r="H195" s="37"/>
      <c r="I195" s="288" t="s">
        <v>17</v>
      </c>
      <c r="J195" s="3214" t="str">
        <f>F198</f>
        <v>Famille à coller.N.Nom de votre recette.Recette mère ►.S.Saisissez le nom de la recette mère</v>
      </c>
      <c r="K195" s="3214"/>
      <c r="L195" s="3215"/>
      <c r="N195" s="23" t="s">
        <v>7</v>
      </c>
      <c r="O195" s="456" t="str">
        <f>O201</f>
        <v>Famille à coller.N.Nom de votre recette.Recette mère ►.S.Saisissez le nom de la recette mère</v>
      </c>
      <c r="P195" s="457">
        <f>P201</f>
        <v>6</v>
      </c>
      <c r="Q195" s="457" t="str">
        <f>Q201</f>
        <v>couverts</v>
      </c>
      <c r="R195" s="279" t="s">
        <v>4</v>
      </c>
      <c r="S195" s="24" t="s">
        <v>8</v>
      </c>
      <c r="T195" s="3217" t="s">
        <v>206</v>
      </c>
      <c r="U195" s="3217"/>
      <c r="V195" s="3157" t="s">
        <v>10</v>
      </c>
      <c r="W195" s="3157"/>
      <c r="X195" s="3158"/>
      <c r="Z195" s="73" t="str">
        <f t="shared" ref="Z195:Z196" si="50">IF(OR(AD195&lt;&gt;"",AI195&lt;&gt; ""),"A", "►")</f>
        <v>A</v>
      </c>
      <c r="AA195" s="451" t="str">
        <f>AA191</f>
        <v>Famille à coller.N.Nom de votre recette.Recette mère ►.S.Saisissez le nom de la recette mère</v>
      </c>
      <c r="AB195" s="451">
        <f>AB191</f>
        <v>6</v>
      </c>
      <c r="AC195" s="451" t="str">
        <f>AC191</f>
        <v>couverts</v>
      </c>
      <c r="AD195" s="181"/>
      <c r="AE195" s="193" t="s">
        <v>153</v>
      </c>
      <c r="AF195" s="114"/>
      <c r="AG195" s="114"/>
      <c r="AH195" s="114"/>
      <c r="AI195" s="136" t="s">
        <v>86</v>
      </c>
      <c r="AJ195" s="194" t="s">
        <v>170</v>
      </c>
      <c r="AL195" s="73" t="str">
        <f t="shared" ref="AL195:AL222" si="51">IF(OR(AP195&lt;&gt;"",AQ195&lt;&gt; "",AR195&lt;&gt;"",AS195&lt;&gt;""),"A", "►")</f>
        <v>►</v>
      </c>
      <c r="AM195" s="451" t="str">
        <f>AM181</f>
        <v>Famille à coller.N.Nom de votre recette.Recette mère ►.S.Saisissez le nom de la recette mère</v>
      </c>
      <c r="AN195" s="451">
        <f>AN181</f>
        <v>6</v>
      </c>
      <c r="AO195" s="451" t="str">
        <f>AO181</f>
        <v>couverts</v>
      </c>
      <c r="AP195" s="386"/>
      <c r="AQ195" s="375"/>
      <c r="AR195" s="375"/>
      <c r="AS195" s="375"/>
      <c r="AT195" s="375"/>
      <c r="AU195" s="375"/>
      <c r="AV195" s="387"/>
      <c r="AX195" s="27"/>
      <c r="AY195" s="27"/>
      <c r="AZ195" s="27"/>
      <c r="BA195" s="27"/>
      <c r="BB195" s="465"/>
      <c r="BC195" s="809"/>
      <c r="BD195" s="907" t="str">
        <f>IF(COLUMN()-COLUMN(BD195)+1&lt;=26, CHAR(64+COLUMN()-COLUMN(BD195)+1), CHAR(64+INT((COLUMN()-COLUMN(BD195))/26))&amp;CHAR(64+MOD(COLUMN()-COLUMN(BD195)-1,26)+1))</f>
        <v>A</v>
      </c>
      <c r="BE195" s="678"/>
      <c r="BF195" s="678"/>
      <c r="BG195" s="678"/>
      <c r="BH195" s="9"/>
      <c r="BI195" s="862"/>
      <c r="BK195" s="466">
        <v>1</v>
      </c>
    </row>
    <row r="196" spans="2:63" ht="15" customHeight="1" x14ac:dyDescent="0.25">
      <c r="B196" s="25" t="s">
        <v>7</v>
      </c>
      <c r="C196" s="428" t="str">
        <f>C198</f>
        <v>Famille à coller.N.Nom de votre recette.Recette mère ►.S.Saisissez le nom de la recette mère</v>
      </c>
      <c r="D196" s="428"/>
      <c r="E196" s="428"/>
      <c r="F196" s="43">
        <v>6</v>
      </c>
      <c r="G196" s="44" t="s">
        <v>66</v>
      </c>
      <c r="H196" s="36"/>
      <c r="I196" s="36"/>
      <c r="J196" s="3214"/>
      <c r="K196" s="3214"/>
      <c r="L196" s="3215"/>
      <c r="N196" s="25" t="s">
        <v>7</v>
      </c>
      <c r="O196" s="458" t="str">
        <f>O201</f>
        <v>Famille à coller.N.Nom de votre recette.Recette mère ►.S.Saisissez le nom de la recette mère</v>
      </c>
      <c r="P196" s="459"/>
      <c r="Q196" s="459"/>
      <c r="R196" s="281" t="s">
        <v>207</v>
      </c>
      <c r="S196" s="26" t="s">
        <v>12</v>
      </c>
      <c r="T196" s="3218"/>
      <c r="U196" s="3218"/>
      <c r="V196" s="3159"/>
      <c r="W196" s="3159"/>
      <c r="X196" s="3160"/>
      <c r="Z196" s="73" t="str">
        <f t="shared" si="50"/>
        <v>A</v>
      </c>
      <c r="AA196" s="451" t="str">
        <f>AA191</f>
        <v>Famille à coller.N.Nom de votre recette.Recette mère ►.S.Saisissez le nom de la recette mère</v>
      </c>
      <c r="AB196" s="451">
        <f>AB191</f>
        <v>6</v>
      </c>
      <c r="AC196" s="451" t="str">
        <f>AC191</f>
        <v>couverts</v>
      </c>
      <c r="AD196" s="181">
        <v>3</v>
      </c>
      <c r="AE196" s="193" t="s">
        <v>154</v>
      </c>
      <c r="AF196" s="114"/>
      <c r="AG196" s="114"/>
      <c r="AH196" s="114"/>
      <c r="AI196" s="195"/>
      <c r="AJ196" s="194" t="s">
        <v>171</v>
      </c>
      <c r="AL196" s="73" t="str">
        <f t="shared" si="51"/>
        <v>►</v>
      </c>
      <c r="AM196" s="451" t="str">
        <f>AM181</f>
        <v>Famille à coller.N.Nom de votre recette.Recette mère ►.S.Saisissez le nom de la recette mère</v>
      </c>
      <c r="AN196" s="451">
        <f>AN181</f>
        <v>6</v>
      </c>
      <c r="AO196" s="451" t="str">
        <f>AO181</f>
        <v>couverts</v>
      </c>
      <c r="AP196" s="386"/>
      <c r="AQ196" s="375"/>
      <c r="AR196" s="375"/>
      <c r="AS196" s="375"/>
      <c r="AT196" s="375"/>
      <c r="AU196" s="375"/>
      <c r="AV196" s="387"/>
      <c r="AX196" s="27"/>
      <c r="AY196" s="27"/>
      <c r="AZ196" s="27"/>
      <c r="BA196" s="27"/>
      <c r="BB196" s="465"/>
      <c r="BC196" s="809"/>
      <c r="BD196" s="908" t="s">
        <v>610</v>
      </c>
      <c r="BE196" s="678"/>
      <c r="BF196" s="678"/>
      <c r="BG196" s="678"/>
      <c r="BH196" s="9"/>
      <c r="BI196" s="862"/>
      <c r="BK196" s="466">
        <v>1</v>
      </c>
    </row>
    <row r="197" spans="2:63" ht="19.5" thickBot="1" x14ac:dyDescent="0.3">
      <c r="B197" s="25" t="s">
        <v>5</v>
      </c>
      <c r="C197" s="428" t="str">
        <f>C198</f>
        <v>Famille à coller.N.Nom de votre recette.Recette mère ►.S.Saisissez le nom de la recette mère</v>
      </c>
      <c r="D197" s="428"/>
      <c r="E197" s="428"/>
      <c r="F197" s="289"/>
      <c r="G197" s="48"/>
      <c r="H197" s="48"/>
      <c r="I197" s="48"/>
      <c r="J197" s="48"/>
      <c r="K197" s="48"/>
      <c r="L197" s="429"/>
      <c r="N197" s="25" t="s">
        <v>7</v>
      </c>
      <c r="O197" s="460" t="str">
        <f>O201</f>
        <v>Famille à coller.N.Nom de votre recette.Recette mère ►.S.Saisissez le nom de la recette mère</v>
      </c>
      <c r="P197" s="461"/>
      <c r="Q197" s="462"/>
      <c r="R197" s="28"/>
      <c r="S197" s="29" t="s">
        <v>208</v>
      </c>
      <c r="T197" s="283"/>
      <c r="U197" s="30" t="s">
        <v>13</v>
      </c>
      <c r="V197" s="284" t="s">
        <v>14</v>
      </c>
      <c r="W197" s="9"/>
      <c r="X197" s="285"/>
      <c r="Z197" s="73" t="str">
        <f>IF(OR(AD197&lt;&gt;"",AI197&lt;&gt; ""),"A", "►")</f>
        <v>►</v>
      </c>
      <c r="AA197" s="451" t="str">
        <f>AA191</f>
        <v>Famille à coller.N.Nom de votre recette.Recette mère ►.S.Saisissez le nom de la recette mère</v>
      </c>
      <c r="AB197" s="451">
        <f>AB191</f>
        <v>6</v>
      </c>
      <c r="AC197" s="451" t="str">
        <f>AC191</f>
        <v>couverts</v>
      </c>
      <c r="AD197" s="181"/>
      <c r="AE197" s="193" t="s">
        <v>156</v>
      </c>
      <c r="AF197" s="114"/>
      <c r="AG197" s="114"/>
      <c r="AH197" s="114"/>
      <c r="AI197" s="196"/>
      <c r="AJ197" s="197" t="s">
        <v>172</v>
      </c>
      <c r="AL197" s="73" t="str">
        <f t="shared" si="51"/>
        <v>►</v>
      </c>
      <c r="AM197" s="451" t="str">
        <f>AM181</f>
        <v>Famille à coller.N.Nom de votre recette.Recette mère ►.S.Saisissez le nom de la recette mère</v>
      </c>
      <c r="AN197" s="451">
        <f>AN181</f>
        <v>6</v>
      </c>
      <c r="AO197" s="451" t="str">
        <f>AO181</f>
        <v>couverts</v>
      </c>
      <c r="AP197" s="261"/>
      <c r="AQ197" s="114"/>
      <c r="AR197" s="114"/>
      <c r="AS197" s="114"/>
      <c r="AT197" s="114"/>
      <c r="AU197" s="114"/>
      <c r="AV197" s="115"/>
      <c r="AX197" s="27"/>
      <c r="AY197" s="27"/>
      <c r="AZ197" s="27"/>
      <c r="BA197" s="27"/>
      <c r="BB197" s="465"/>
      <c r="BC197" s="827"/>
      <c r="BD197" s="9"/>
      <c r="BE197" s="9"/>
      <c r="BF197" s="9"/>
      <c r="BG197" s="9"/>
      <c r="BH197" s="9"/>
      <c r="BI197" s="862"/>
      <c r="BK197" s="466">
        <v>1</v>
      </c>
    </row>
    <row r="198" spans="2:63" ht="18.75" x14ac:dyDescent="0.3">
      <c r="B198" s="430" t="s">
        <v>5</v>
      </c>
      <c r="C198" s="431" t="str">
        <f>F198</f>
        <v>Famille à coller.N.Nom de votre recette.Recette mère ►.S.Saisissez le nom de la recette mère</v>
      </c>
      <c r="D198" s="431">
        <f>F196</f>
        <v>6</v>
      </c>
      <c r="E198" s="431" t="str">
        <f>G196</f>
        <v>couverts</v>
      </c>
      <c r="F198" s="435" t="str">
        <f>UPPER(LEFT(H192,1))&amp;LOWER(MID(H192,2,999))&amp;"."&amp;UPPER(LEFT(J192,1))&amp;"."&amp;UPPER(LEFT(J192,1))&amp;LOWER(MID(J192,2,999))&amp;"."&amp;IF(ISTEXT(L198),K198&amp;"."&amp;UPPER(LEFT(L198,1))&amp;"."&amp;UPPER(LEFT(L198,1))&amp;LOWER(MID(L198,2,999)),G198)</f>
        <v>Famille à coller.N.Nom de votre recette.Recette mère ►.S.Saisissez le nom de la recette mère</v>
      </c>
      <c r="G198" s="432" t="s">
        <v>22</v>
      </c>
      <c r="H198" s="3216" t="s">
        <v>23</v>
      </c>
      <c r="I198" s="3216"/>
      <c r="J198" s="3216"/>
      <c r="K198" s="433" t="s">
        <v>24</v>
      </c>
      <c r="L198" s="434" t="s">
        <v>25</v>
      </c>
      <c r="N198" s="25" t="s">
        <v>7</v>
      </c>
      <c r="O198" s="428" t="str">
        <f>O201</f>
        <v>Famille à coller.N.Nom de votre recette.Recette mère ►.S.Saisissez le nom de la recette mère</v>
      </c>
      <c r="P198" s="428"/>
      <c r="Q198" s="428"/>
      <c r="R198" s="36" t="s">
        <v>16</v>
      </c>
      <c r="S198" s="37"/>
      <c r="T198" s="37"/>
      <c r="U198" s="288" t="s">
        <v>17</v>
      </c>
      <c r="V198" s="3214" t="str">
        <f>R201</f>
        <v>Famille à coller.N.Nom de votre recette.Recette mère ►.S.Saisissez le nom de la recette mère</v>
      </c>
      <c r="W198" s="3214"/>
      <c r="X198" s="3215"/>
      <c r="Z198" s="73" t="str">
        <f t="shared" ref="Z198:Z202" si="52">IF(OR(AD198&lt;&gt;"",AI198&lt;&gt; ""),"A", "►")</f>
        <v>A</v>
      </c>
      <c r="AA198" s="451" t="str">
        <f>AA191</f>
        <v>Famille à coller.N.Nom de votre recette.Recette mère ►.S.Saisissez le nom de la recette mère</v>
      </c>
      <c r="AB198" s="451">
        <f>AB191</f>
        <v>6</v>
      </c>
      <c r="AC198" s="451" t="str">
        <f>AC191</f>
        <v>couverts</v>
      </c>
      <c r="AD198" s="181">
        <v>1</v>
      </c>
      <c r="AE198" s="193" t="s">
        <v>157</v>
      </c>
      <c r="AF198" s="114"/>
      <c r="AG198" s="114"/>
      <c r="AH198" s="114"/>
      <c r="AI198" s="195"/>
      <c r="AJ198" s="194" t="s">
        <v>170</v>
      </c>
      <c r="AL198" s="73" t="str">
        <f t="shared" si="51"/>
        <v>►</v>
      </c>
      <c r="AM198" s="451" t="str">
        <f>AM181</f>
        <v>Famille à coller.N.Nom de votre recette.Recette mère ►.S.Saisissez le nom de la recette mère</v>
      </c>
      <c r="AN198" s="451">
        <f>AN181</f>
        <v>6</v>
      </c>
      <c r="AO198" s="451" t="str">
        <f>AO181</f>
        <v>couverts</v>
      </c>
      <c r="AP198" s="261"/>
      <c r="AQ198" s="114"/>
      <c r="AR198" s="114"/>
      <c r="AS198" s="114"/>
      <c r="AT198" s="114"/>
      <c r="AU198" s="114"/>
      <c r="AV198" s="115"/>
      <c r="AX198" s="27"/>
      <c r="AY198" s="27"/>
      <c r="AZ198" s="27"/>
      <c r="BA198" s="27"/>
      <c r="BB198" s="465"/>
      <c r="BC198" s="909" t="s">
        <v>0</v>
      </c>
      <c r="BD198" s="3044" t="s">
        <v>611</v>
      </c>
      <c r="BE198" s="3044"/>
      <c r="BF198" s="3044"/>
      <c r="BG198" s="3044"/>
      <c r="BH198" s="3044"/>
      <c r="BI198" s="3045"/>
      <c r="BK198" s="466">
        <v>1</v>
      </c>
    </row>
    <row r="199" spans="2:63" ht="15.75" customHeight="1" x14ac:dyDescent="0.25">
      <c r="B199" s="2442" t="s">
        <v>7</v>
      </c>
      <c r="C199" s="440" t="str">
        <f>C198</f>
        <v>Famille à coller.N.Nom de votre recette.Recette mère ►.S.Saisissez le nom de la recette mère</v>
      </c>
      <c r="D199" s="440"/>
      <c r="E199" s="440"/>
      <c r="F199" s="441" t="s">
        <v>27</v>
      </c>
      <c r="G199" s="2444">
        <v>1</v>
      </c>
      <c r="H199" s="2445" t="s">
        <v>2208</v>
      </c>
      <c r="I199" s="2446"/>
      <c r="J199" s="2446"/>
      <c r="K199" s="2473" t="s">
        <v>85</v>
      </c>
      <c r="L199" s="2447"/>
      <c r="N199" s="25" t="s">
        <v>7</v>
      </c>
      <c r="O199" s="428" t="str">
        <f>O201</f>
        <v>Famille à coller.N.Nom de votre recette.Recette mère ►.S.Saisissez le nom de la recette mère</v>
      </c>
      <c r="P199" s="428"/>
      <c r="Q199" s="428"/>
      <c r="R199" s="43">
        <v>6</v>
      </c>
      <c r="S199" s="44" t="s">
        <v>66</v>
      </c>
      <c r="T199" s="36"/>
      <c r="U199" s="36"/>
      <c r="V199" s="3214"/>
      <c r="W199" s="3214"/>
      <c r="X199" s="3215"/>
      <c r="Z199" s="73" t="str">
        <f t="shared" si="52"/>
        <v>►</v>
      </c>
      <c r="AA199" s="451" t="str">
        <f>AA191</f>
        <v>Famille à coller.N.Nom de votre recette.Recette mère ►.S.Saisissez le nom de la recette mère</v>
      </c>
      <c r="AB199" s="451">
        <f>AB191</f>
        <v>6</v>
      </c>
      <c r="AC199" s="451" t="str">
        <f>AC191</f>
        <v>couverts</v>
      </c>
      <c r="AD199" s="181"/>
      <c r="AE199" s="193" t="s">
        <v>159</v>
      </c>
      <c r="AF199" s="114"/>
      <c r="AG199" s="114"/>
      <c r="AH199" s="114"/>
      <c r="AI199" s="195"/>
      <c r="AJ199" s="194" t="s">
        <v>173</v>
      </c>
      <c r="AL199" s="73" t="str">
        <f t="shared" si="51"/>
        <v>►</v>
      </c>
      <c r="AM199" s="451" t="str">
        <f>AM181</f>
        <v>Famille à coller.N.Nom de votre recette.Recette mère ►.S.Saisissez le nom de la recette mère</v>
      </c>
      <c r="AN199" s="451">
        <f>AN181</f>
        <v>6</v>
      </c>
      <c r="AO199" s="451" t="str">
        <f>AO181</f>
        <v>couverts</v>
      </c>
      <c r="AP199" s="261"/>
      <c r="AQ199" s="114"/>
      <c r="AR199" s="114"/>
      <c r="AS199" s="114"/>
      <c r="AT199" s="114"/>
      <c r="AU199" s="114"/>
      <c r="AV199" s="115"/>
      <c r="AX199" s="27"/>
      <c r="AY199" s="27"/>
      <c r="AZ199" s="27"/>
      <c r="BA199" s="27"/>
      <c r="BB199" s="465"/>
      <c r="BC199" s="3046" t="s">
        <v>612</v>
      </c>
      <c r="BD199" s="3047"/>
      <c r="BE199" s="3047"/>
      <c r="BF199" s="3047"/>
      <c r="BG199" s="3047"/>
      <c r="BH199" s="3047"/>
      <c r="BI199" s="3048"/>
      <c r="BK199" s="466">
        <v>1</v>
      </c>
    </row>
    <row r="200" spans="2:63" ht="15.75" customHeight="1" thickBot="1" x14ac:dyDescent="0.3">
      <c r="B200" s="73" t="str">
        <f t="shared" ref="B200:B207" si="53">IF(OR(F200&lt;&gt;"",G200&lt;&gt; "",I200&lt;&gt;"",J200&lt;&gt;""),"A", "►")</f>
        <v>A</v>
      </c>
      <c r="C200" s="451" t="str">
        <f>C198</f>
        <v>Famille à coller.N.Nom de votre recette.Recette mère ►.S.Saisissez le nom de la recette mère</v>
      </c>
      <c r="D200" s="451"/>
      <c r="E200" s="451"/>
      <c r="F200" s="2489" t="s">
        <v>88</v>
      </c>
      <c r="G200" s="167">
        <v>1.7361111111111112E-2</v>
      </c>
      <c r="H200" s="163"/>
      <c r="I200" s="163">
        <v>3</v>
      </c>
      <c r="J200" s="407" t="s">
        <v>132</v>
      </c>
      <c r="K200" s="2490"/>
      <c r="L200" s="2491"/>
      <c r="N200" s="25" t="s">
        <v>5</v>
      </c>
      <c r="O200" s="428" t="str">
        <f>O201</f>
        <v>Famille à coller.N.Nom de votre recette.Recette mère ►.S.Saisissez le nom de la recette mère</v>
      </c>
      <c r="P200" s="428"/>
      <c r="Q200" s="428"/>
      <c r="R200" s="289"/>
      <c r="S200" s="48"/>
      <c r="T200" s="48"/>
      <c r="U200" s="48"/>
      <c r="V200" s="48"/>
      <c r="W200" s="48"/>
      <c r="X200" s="429"/>
      <c r="Z200" s="73" t="str">
        <f t="shared" si="52"/>
        <v>A</v>
      </c>
      <c r="AA200" s="451" t="str">
        <f>AA191</f>
        <v>Famille à coller.N.Nom de votre recette.Recette mère ►.S.Saisissez le nom de la recette mère</v>
      </c>
      <c r="AB200" s="451">
        <f>AB191</f>
        <v>6</v>
      </c>
      <c r="AC200" s="451" t="str">
        <f>AC191</f>
        <v>couverts</v>
      </c>
      <c r="AD200" s="181"/>
      <c r="AE200" s="193" t="s">
        <v>161</v>
      </c>
      <c r="AF200" s="114"/>
      <c r="AG200" s="114"/>
      <c r="AH200" s="114"/>
      <c r="AI200" s="140" t="s">
        <v>90</v>
      </c>
      <c r="AJ200" s="194" t="s">
        <v>171</v>
      </c>
      <c r="AL200" s="73" t="str">
        <f t="shared" si="51"/>
        <v>►</v>
      </c>
      <c r="AM200" s="451" t="str">
        <f>AM181</f>
        <v>Famille à coller.N.Nom de votre recette.Recette mère ►.S.Saisissez le nom de la recette mère</v>
      </c>
      <c r="AN200" s="451">
        <f>AN181</f>
        <v>6</v>
      </c>
      <c r="AO200" s="451" t="str">
        <f>AO181</f>
        <v>couverts</v>
      </c>
      <c r="AP200" s="261"/>
      <c r="AQ200" s="114"/>
      <c r="AR200" s="114"/>
      <c r="AS200" s="114"/>
      <c r="AT200" s="114"/>
      <c r="AU200" s="114"/>
      <c r="AV200" s="115"/>
      <c r="AX200" s="27"/>
      <c r="AY200" s="27"/>
      <c r="AZ200" s="27"/>
      <c r="BA200" s="27"/>
      <c r="BB200" s="465"/>
      <c r="BC200" s="910"/>
      <c r="BD200" s="911" t="s">
        <v>613</v>
      </c>
      <c r="BE200" s="912" t="s">
        <v>614</v>
      </c>
      <c r="BF200" s="913" t="s">
        <v>615</v>
      </c>
      <c r="BG200" s="914" t="s">
        <v>616</v>
      </c>
      <c r="BH200" s="9"/>
      <c r="BI200" s="915" t="s">
        <v>617</v>
      </c>
      <c r="BK200" s="466">
        <v>1</v>
      </c>
    </row>
    <row r="201" spans="2:63" ht="19.5" customHeight="1" thickTop="1" thickBot="1" x14ac:dyDescent="0.3">
      <c r="B201" s="73" t="str">
        <f t="shared" si="53"/>
        <v>A</v>
      </c>
      <c r="C201" s="451" t="str">
        <f>C198</f>
        <v>Famille à coller.N.Nom de votre recette.Recette mère ►.S.Saisissez le nom de la recette mère</v>
      </c>
      <c r="D201" s="451"/>
      <c r="E201" s="451"/>
      <c r="F201" s="138" t="s">
        <v>88</v>
      </c>
      <c r="G201" s="167">
        <v>1.7361111111111112E-2</v>
      </c>
      <c r="H201" s="163"/>
      <c r="I201" s="163">
        <v>3</v>
      </c>
      <c r="J201" s="133" t="s">
        <v>133</v>
      </c>
      <c r="K201" s="133"/>
      <c r="L201" s="325"/>
      <c r="N201" s="430" t="s">
        <v>5</v>
      </c>
      <c r="O201" s="431" t="str">
        <f>R201</f>
        <v>Famille à coller.N.Nom de votre recette.Recette mère ►.S.Saisissez le nom de la recette mère</v>
      </c>
      <c r="P201" s="431">
        <f>R199</f>
        <v>6</v>
      </c>
      <c r="Q201" s="431" t="str">
        <f>S199</f>
        <v>couverts</v>
      </c>
      <c r="R201" s="435" t="str">
        <f>UPPER(LEFT(T195,1))&amp;LOWER(MID(T195,2,999))&amp;"."&amp;UPPER(LEFT(V195,1))&amp;"."&amp;UPPER(LEFT(V195,1))&amp;LOWER(MID(V195,2,999))&amp;"."&amp;IF(ISTEXT(X201),W201&amp;"."&amp;UPPER(LEFT(X201,1))&amp;"."&amp;UPPER(LEFT(X201,1))&amp;LOWER(MID(X201,2,999)),S201)</f>
        <v>Famille à coller.N.Nom de votre recette.Recette mère ►.S.Saisissez le nom de la recette mère</v>
      </c>
      <c r="S201" s="432" t="s">
        <v>22</v>
      </c>
      <c r="T201" s="3216" t="s">
        <v>23</v>
      </c>
      <c r="U201" s="3216"/>
      <c r="V201" s="3216"/>
      <c r="W201" s="433" t="s">
        <v>24</v>
      </c>
      <c r="X201" s="434" t="s">
        <v>25</v>
      </c>
      <c r="Z201" s="73" t="str">
        <f t="shared" si="52"/>
        <v>►</v>
      </c>
      <c r="AA201" s="451" t="str">
        <f>AA191</f>
        <v>Famille à coller.N.Nom de votre recette.Recette mère ►.S.Saisissez le nom de la recette mère</v>
      </c>
      <c r="AB201" s="451">
        <f>AB191</f>
        <v>6</v>
      </c>
      <c r="AC201" s="451" t="str">
        <f>AC191</f>
        <v>couverts</v>
      </c>
      <c r="AD201" s="181"/>
      <c r="AE201" s="193" t="s">
        <v>162</v>
      </c>
      <c r="AF201" s="114"/>
      <c r="AG201" s="114"/>
      <c r="AH201" s="114"/>
      <c r="AI201" s="196"/>
      <c r="AJ201" s="198" t="s">
        <v>174</v>
      </c>
      <c r="AL201" s="73" t="str">
        <f t="shared" si="51"/>
        <v>►</v>
      </c>
      <c r="AM201" s="451" t="str">
        <f>AM181</f>
        <v>Famille à coller.N.Nom de votre recette.Recette mère ►.S.Saisissez le nom de la recette mère</v>
      </c>
      <c r="AN201" s="451">
        <f>AN181</f>
        <v>6</v>
      </c>
      <c r="AO201" s="451" t="str">
        <f>AO181</f>
        <v>couverts</v>
      </c>
      <c r="AP201" s="261"/>
      <c r="AQ201" s="114"/>
      <c r="AR201" s="114"/>
      <c r="AS201" s="114"/>
      <c r="AT201" s="114"/>
      <c r="AU201" s="114"/>
      <c r="AV201" s="115"/>
      <c r="AX201" s="27"/>
      <c r="AY201" s="27"/>
      <c r="AZ201" s="27"/>
      <c r="BA201" s="27"/>
      <c r="BB201" s="465"/>
      <c r="BC201" s="910"/>
      <c r="BD201" s="916" t="s">
        <v>618</v>
      </c>
      <c r="BE201" s="917">
        <f>LEN(BD201) - LEN(SUBSTITUTE(BD201, " ", "")) + 1</f>
        <v>45</v>
      </c>
      <c r="BF201" s="917">
        <f>LEN(BD201)</f>
        <v>263</v>
      </c>
      <c r="BG201" s="918">
        <v>70</v>
      </c>
      <c r="BI201" s="919" t="str">
        <f>TEXT(ROUND(LEN(BD201)/BG201, 1), "0.0") &amp; " lignes"</f>
        <v>3.8 lignes</v>
      </c>
      <c r="BK201" s="466">
        <v>1</v>
      </c>
    </row>
    <row r="202" spans="2:63" ht="20.25" customHeight="1" thickTop="1" thickBot="1" x14ac:dyDescent="0.3">
      <c r="B202" s="73" t="str">
        <f t="shared" si="53"/>
        <v>A</v>
      </c>
      <c r="C202" s="451" t="str">
        <f>C198</f>
        <v>Famille à coller.N.Nom de votre recette.Recette mère ►.S.Saisissez le nom de la recette mère</v>
      </c>
      <c r="D202" s="451">
        <f>D198</f>
        <v>6</v>
      </c>
      <c r="E202" s="451" t="str">
        <f>E198</f>
        <v>couverts</v>
      </c>
      <c r="F202" s="138" t="s">
        <v>88</v>
      </c>
      <c r="G202" s="167">
        <v>5.9027777777777797E-2</v>
      </c>
      <c r="H202" s="163"/>
      <c r="I202" s="163">
        <v>3</v>
      </c>
      <c r="J202" s="133" t="s">
        <v>134</v>
      </c>
      <c r="K202" s="133"/>
      <c r="L202" s="325"/>
      <c r="N202" s="104" t="s">
        <v>7</v>
      </c>
      <c r="O202" s="440" t="str">
        <f>O201</f>
        <v>Famille à coller.N.Nom de votre recette.Recette mère ►.S.Saisissez le nom de la recette mère</v>
      </c>
      <c r="P202" s="440"/>
      <c r="Q202" s="440"/>
      <c r="R202" s="56" t="s">
        <v>27</v>
      </c>
      <c r="S202" s="106">
        <v>5</v>
      </c>
      <c r="T202" s="373" t="s">
        <v>265</v>
      </c>
      <c r="U202" s="108"/>
      <c r="V202" s="206"/>
      <c r="W202" s="206" t="s">
        <v>230</v>
      </c>
      <c r="X202" s="109"/>
      <c r="Z202" s="73" t="str">
        <f t="shared" si="52"/>
        <v>A</v>
      </c>
      <c r="AA202" s="451" t="str">
        <f>AA191</f>
        <v>Famille à coller.N.Nom de votre recette.Recette mère ►.S.Saisissez le nom de la recette mère</v>
      </c>
      <c r="AB202" s="451">
        <f>AB191</f>
        <v>6</v>
      </c>
      <c r="AC202" s="451" t="str">
        <f>AC191</f>
        <v>couverts</v>
      </c>
      <c r="AD202" s="186"/>
      <c r="AE202" s="193" t="s">
        <v>164</v>
      </c>
      <c r="AF202" s="114"/>
      <c r="AG202" s="114"/>
      <c r="AH202" s="114"/>
      <c r="AI202" s="138" t="s">
        <v>88</v>
      </c>
      <c r="AJ202" s="194" t="s">
        <v>175</v>
      </c>
      <c r="AL202" s="73" t="str">
        <f t="shared" si="51"/>
        <v>►</v>
      </c>
      <c r="AM202" s="451" t="str">
        <f>AM181</f>
        <v>Famille à coller.N.Nom de votre recette.Recette mère ►.S.Saisissez le nom de la recette mère</v>
      </c>
      <c r="AN202" s="451">
        <f>AN181</f>
        <v>6</v>
      </c>
      <c r="AO202" s="451" t="str">
        <f>AO181</f>
        <v>couverts</v>
      </c>
      <c r="AP202" s="261"/>
      <c r="AQ202" s="114"/>
      <c r="AR202" s="114"/>
      <c r="AS202" s="114"/>
      <c r="AT202" s="114"/>
      <c r="AU202" s="114"/>
      <c r="AV202" s="115"/>
      <c r="AX202" s="27"/>
      <c r="AY202" s="27"/>
      <c r="AZ202" s="27"/>
      <c r="BA202" s="27"/>
      <c r="BB202" s="465"/>
      <c r="BC202" s="910"/>
      <c r="BD202" s="3049" t="str">
        <f>BD201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E202" s="3049"/>
      <c r="BF202" s="3049"/>
      <c r="BG202" s="3049"/>
      <c r="BH202" s="3049"/>
      <c r="BI202" s="3050"/>
      <c r="BK202" s="466">
        <v>1</v>
      </c>
    </row>
    <row r="203" spans="2:63" ht="15.75" customHeight="1" thickTop="1" x14ac:dyDescent="0.25">
      <c r="B203" s="73" t="str">
        <f t="shared" si="53"/>
        <v>A</v>
      </c>
      <c r="C203" s="451" t="str">
        <f>C198</f>
        <v>Famille à coller.N.Nom de votre recette.Recette mère ►.S.Saisissez le nom de la recette mère</v>
      </c>
      <c r="D203" s="451">
        <f>D198</f>
        <v>6</v>
      </c>
      <c r="E203" s="451" t="str">
        <f>E198</f>
        <v>couverts</v>
      </c>
      <c r="F203" s="138" t="s">
        <v>88</v>
      </c>
      <c r="G203" s="167">
        <v>2.4305555555555556E-2</v>
      </c>
      <c r="H203" s="163"/>
      <c r="I203" s="163">
        <v>3</v>
      </c>
      <c r="J203" s="133" t="s">
        <v>135</v>
      </c>
      <c r="K203" s="133"/>
      <c r="L203" s="325"/>
      <c r="N203" s="104" t="s">
        <v>7</v>
      </c>
      <c r="O203" s="451" t="str">
        <f>O201</f>
        <v>Famille à coller.N.Nom de votre recette.Recette mère ►.S.Saisissez le nom de la recette mère</v>
      </c>
      <c r="P203" s="451"/>
      <c r="Q203" s="451"/>
      <c r="R203" s="990" t="s">
        <v>38</v>
      </c>
      <c r="S203" s="3278" t="s">
        <v>40</v>
      </c>
      <c r="T203" s="3279" t="s">
        <v>74</v>
      </c>
      <c r="U203" s="3281" t="s">
        <v>41</v>
      </c>
      <c r="V203" s="3282" t="s">
        <v>216</v>
      </c>
      <c r="W203" s="3284" t="s">
        <v>358</v>
      </c>
      <c r="X203" s="3286" t="s">
        <v>51</v>
      </c>
      <c r="Z203" s="104" t="s">
        <v>7</v>
      </c>
      <c r="AA203" s="451" t="str">
        <f>AA191</f>
        <v>Famille à coller.N.Nom de votre recette.Recette mère ►.S.Saisissez le nom de la recette mère</v>
      </c>
      <c r="AB203" s="451">
        <f>AB191</f>
        <v>6</v>
      </c>
      <c r="AC203" s="451" t="str">
        <f>AC191</f>
        <v>couverts</v>
      </c>
      <c r="AD203" s="998" t="str">
        <f>SUM(AD194:AD202) &amp; " / " &amp; (COUNTA(AD194:AD202) * 3)</f>
        <v>4 / 6</v>
      </c>
      <c r="AE203" s="114" t="s">
        <v>176</v>
      </c>
      <c r="AF203" s="114"/>
      <c r="AG203" s="114"/>
      <c r="AH203" s="114"/>
      <c r="AI203" s="195"/>
      <c r="AJ203" s="194" t="s">
        <v>171</v>
      </c>
      <c r="AL203" s="73" t="str">
        <f t="shared" si="51"/>
        <v>►</v>
      </c>
      <c r="AM203" s="451" t="str">
        <f>AM181</f>
        <v>Famille à coller.N.Nom de votre recette.Recette mère ►.S.Saisissez le nom de la recette mère</v>
      </c>
      <c r="AN203" s="451">
        <f>AN181</f>
        <v>6</v>
      </c>
      <c r="AO203" s="451" t="str">
        <f>AO181</f>
        <v>couverts</v>
      </c>
      <c r="AP203" s="261"/>
      <c r="AQ203" s="114"/>
      <c r="AR203" s="114"/>
      <c r="AS203" s="114"/>
      <c r="AT203" s="114"/>
      <c r="AU203" s="114"/>
      <c r="AV203" s="115"/>
      <c r="AX203" s="27"/>
      <c r="AY203" s="27"/>
      <c r="AZ203" s="27"/>
      <c r="BA203" s="27"/>
      <c r="BB203" s="465"/>
      <c r="BC203" s="910"/>
      <c r="BD203" s="3049"/>
      <c r="BE203" s="3049"/>
      <c r="BF203" s="3049"/>
      <c r="BG203" s="3049"/>
      <c r="BH203" s="3049"/>
      <c r="BI203" s="3050"/>
      <c r="BK203" s="466">
        <v>1</v>
      </c>
    </row>
    <row r="204" spans="2:63" ht="15" customHeight="1" x14ac:dyDescent="0.25">
      <c r="B204" s="73" t="str">
        <f t="shared" si="53"/>
        <v>A</v>
      </c>
      <c r="C204" s="451" t="str">
        <f>C198</f>
        <v>Famille à coller.N.Nom de votre recette.Recette mère ►.S.Saisissez le nom de la recette mère</v>
      </c>
      <c r="D204" s="451">
        <f>D198</f>
        <v>6</v>
      </c>
      <c r="E204" s="451" t="str">
        <f>E198</f>
        <v>couverts</v>
      </c>
      <c r="F204" s="138" t="s">
        <v>88</v>
      </c>
      <c r="G204" s="167">
        <v>1.0416666666666666E-2</v>
      </c>
      <c r="H204" s="163"/>
      <c r="I204" s="163">
        <v>170</v>
      </c>
      <c r="J204" s="133" t="s">
        <v>136</v>
      </c>
      <c r="K204" s="133"/>
      <c r="L204" s="325"/>
      <c r="N204" s="104" t="s">
        <v>7</v>
      </c>
      <c r="O204" s="451" t="str">
        <f>O201</f>
        <v>Famille à coller.N.Nom de votre recette.Recette mère ►.S.Saisissez le nom de la recette mère</v>
      </c>
      <c r="P204" s="451"/>
      <c r="Q204" s="451"/>
      <c r="R204" s="293" t="s">
        <v>46</v>
      </c>
      <c r="S204" s="2993"/>
      <c r="T204" s="3280"/>
      <c r="U204" s="3058"/>
      <c r="V204" s="3283"/>
      <c r="W204" s="3285"/>
      <c r="X204" s="3227"/>
      <c r="Z204" s="104" t="s">
        <v>7</v>
      </c>
      <c r="AA204" s="451" t="str">
        <f>AA191</f>
        <v>Famille à coller.N.Nom de votre recette.Recette mère ►.S.Saisissez le nom de la recette mère</v>
      </c>
      <c r="AB204" s="451">
        <f>AB191</f>
        <v>6</v>
      </c>
      <c r="AC204" s="451" t="str">
        <f>AC191</f>
        <v>couverts</v>
      </c>
      <c r="AD204" s="999" t="str">
        <f>SUM(AD194:AD202) &amp;"/ "&amp;AD205</f>
        <v>4/ 27</v>
      </c>
      <c r="AE204" s="201" t="s">
        <v>165</v>
      </c>
      <c r="AF204" s="114"/>
      <c r="AG204" s="114"/>
      <c r="AH204" s="114"/>
      <c r="AI204" s="202"/>
      <c r="AJ204" s="198" t="s">
        <v>177</v>
      </c>
      <c r="AL204" s="73" t="str">
        <f t="shared" si="51"/>
        <v>►</v>
      </c>
      <c r="AM204" s="451" t="str">
        <f>AM181</f>
        <v>Famille à coller.N.Nom de votre recette.Recette mère ►.S.Saisissez le nom de la recette mère</v>
      </c>
      <c r="AN204" s="451">
        <f>AN181</f>
        <v>6</v>
      </c>
      <c r="AO204" s="451" t="str">
        <f>AO181</f>
        <v>couverts</v>
      </c>
      <c r="AP204" s="261"/>
      <c r="AQ204" s="114"/>
      <c r="AR204" s="114"/>
      <c r="AS204" s="114"/>
      <c r="AT204" s="114"/>
      <c r="AU204" s="114"/>
      <c r="AV204" s="115"/>
      <c r="AX204" s="27"/>
      <c r="AY204" s="27"/>
      <c r="AZ204" s="27"/>
      <c r="BA204" s="27"/>
      <c r="BB204" s="465"/>
      <c r="BC204" s="910"/>
      <c r="BD204" s="3049"/>
      <c r="BE204" s="3049"/>
      <c r="BF204" s="3049"/>
      <c r="BG204" s="3049"/>
      <c r="BH204" s="3049"/>
      <c r="BI204" s="3050"/>
      <c r="BK204" s="466">
        <v>1</v>
      </c>
    </row>
    <row r="205" spans="2:63" ht="19.5" thickBot="1" x14ac:dyDescent="0.3">
      <c r="B205" s="73" t="str">
        <f t="shared" si="53"/>
        <v>A</v>
      </c>
      <c r="C205" s="451" t="str">
        <f>C198</f>
        <v>Famille à coller.N.Nom de votre recette.Recette mère ►.S.Saisissez le nom de la recette mère</v>
      </c>
      <c r="D205" s="451">
        <f>D198</f>
        <v>6</v>
      </c>
      <c r="E205" s="451" t="str">
        <f>E198</f>
        <v>couverts</v>
      </c>
      <c r="F205" s="138" t="s">
        <v>88</v>
      </c>
      <c r="G205" s="167">
        <v>6.9444444444444441E-3</v>
      </c>
      <c r="H205" s="163"/>
      <c r="I205" s="163">
        <v>150</v>
      </c>
      <c r="J205" s="133" t="s">
        <v>152</v>
      </c>
      <c r="K205" s="133"/>
      <c r="L205" s="325"/>
      <c r="N205" s="73" t="str">
        <f>IF(OR(X205&lt;&gt;""),"A", "►")</f>
        <v>A</v>
      </c>
      <c r="O205" s="451" t="str">
        <f>O201</f>
        <v>Famille à coller.N.Nom de votre recette.Recette mère ►.S.Saisissez le nom de la recette mère</v>
      </c>
      <c r="P205" s="451">
        <f>P201</f>
        <v>6</v>
      </c>
      <c r="Q205" s="451" t="str">
        <f>Q201</f>
        <v>couverts</v>
      </c>
      <c r="R205" s="991"/>
      <c r="S205" s="67">
        <v>350</v>
      </c>
      <c r="T205" s="611">
        <f>IFERROR(INDEX(R211:X211,MATCH(U205,R210:X210,0)) * S205 * IF(ISBLANK(R205), 1, R205), 0)</f>
        <v>0.35000000000000003</v>
      </c>
      <c r="U205" s="53" t="s">
        <v>21</v>
      </c>
      <c r="V205" s="298">
        <v>16</v>
      </c>
      <c r="W205" s="598">
        <f t="shared" ref="W205:W206" si="54">((T205-(T205*V205%)))</f>
        <v>0.29400000000000004</v>
      </c>
      <c r="X205" s="605" t="s">
        <v>354</v>
      </c>
      <c r="Z205" s="104" t="s">
        <v>7</v>
      </c>
      <c r="AA205" s="451" t="str">
        <f>AA191</f>
        <v>Famille à coller.N.Nom de votre recette.Recette mère ►.S.Saisissez le nom de la recette mère</v>
      </c>
      <c r="AB205" s="451">
        <f>AB191</f>
        <v>6</v>
      </c>
      <c r="AC205" s="451" t="str">
        <f>AC191</f>
        <v>couverts</v>
      </c>
      <c r="AD205" s="1000">
        <v>27</v>
      </c>
      <c r="AE205" s="204" t="s">
        <v>178</v>
      </c>
      <c r="AF205" s="114"/>
      <c r="AG205" s="114"/>
      <c r="AH205" s="114"/>
      <c r="AI205" s="195"/>
      <c r="AJ205" s="194" t="s">
        <v>179</v>
      </c>
      <c r="AL205" s="73" t="str">
        <f t="shared" si="51"/>
        <v>►</v>
      </c>
      <c r="AM205" s="451" t="str">
        <f>AM181</f>
        <v>Famille à coller.N.Nom de votre recette.Recette mère ►.S.Saisissez le nom de la recette mère</v>
      </c>
      <c r="AN205" s="451">
        <f>AN181</f>
        <v>6</v>
      </c>
      <c r="AO205" s="451" t="str">
        <f>AO181</f>
        <v>couverts</v>
      </c>
      <c r="AP205" s="261"/>
      <c r="AQ205" s="114"/>
      <c r="AR205" s="114"/>
      <c r="AS205" s="114"/>
      <c r="AT205" s="114"/>
      <c r="AU205" s="114"/>
      <c r="AV205" s="115"/>
      <c r="AX205" s="27"/>
      <c r="AY205" s="27"/>
      <c r="AZ205" s="27"/>
      <c r="BA205" s="27"/>
      <c r="BB205" s="465"/>
      <c r="BC205" s="910"/>
      <c r="BD205" s="3049"/>
      <c r="BE205" s="3049"/>
      <c r="BF205" s="3049"/>
      <c r="BG205" s="3049"/>
      <c r="BH205" s="3049"/>
      <c r="BI205" s="3050"/>
      <c r="BK205" s="466">
        <v>1</v>
      </c>
    </row>
    <row r="206" spans="2:63" ht="19.5" thickTop="1" x14ac:dyDescent="0.25">
      <c r="B206" s="73" t="str">
        <f t="shared" si="53"/>
        <v>A</v>
      </c>
      <c r="C206" s="451" t="str">
        <f>C198</f>
        <v>Famille à coller.N.Nom de votre recette.Recette mère ►.S.Saisissez le nom de la recette mère</v>
      </c>
      <c r="D206" s="451">
        <f>D198</f>
        <v>6</v>
      </c>
      <c r="E206" s="451" t="str">
        <f>E198</f>
        <v>couverts</v>
      </c>
      <c r="F206" s="138" t="s">
        <v>88</v>
      </c>
      <c r="G206" s="167">
        <v>0.10069444444444445</v>
      </c>
      <c r="H206" s="163"/>
      <c r="I206" s="163">
        <v>120</v>
      </c>
      <c r="J206" s="133" t="s">
        <v>224</v>
      </c>
      <c r="K206" s="132"/>
      <c r="L206" s="164"/>
      <c r="N206" s="73" t="str">
        <f t="shared" ref="N206:N208" si="55">IF(OR(X206&lt;&gt;""),"A", "►")</f>
        <v>A</v>
      </c>
      <c r="O206" s="451" t="str">
        <f>O201</f>
        <v>Famille à coller.N.Nom de votre recette.Recette mère ►.S.Saisissez le nom de la recette mère</v>
      </c>
      <c r="P206" s="451">
        <f>P201</f>
        <v>6</v>
      </c>
      <c r="Q206" s="451" t="str">
        <f>Q201</f>
        <v>couverts</v>
      </c>
      <c r="R206" s="992"/>
      <c r="S206" s="604">
        <v>1.2</v>
      </c>
      <c r="T206" s="611">
        <f>IFERROR(INDEX(R211:X211,MATCH(U206,R210:X210,0)) * S206 * IF(ISBLANK(R206), 1, R206), 0)</f>
        <v>1.2</v>
      </c>
      <c r="U206" s="597" t="s">
        <v>26</v>
      </c>
      <c r="V206" s="300">
        <v>22</v>
      </c>
      <c r="W206" s="598">
        <f t="shared" si="54"/>
        <v>0.93599999999999994</v>
      </c>
      <c r="X206" s="599" t="s">
        <v>355</v>
      </c>
      <c r="Z206" s="104" t="s">
        <v>7</v>
      </c>
      <c r="AA206" s="451" t="str">
        <f>AA191</f>
        <v>Famille à coller.N.Nom de votre recette.Recette mère ►.S.Saisissez le nom de la recette mère</v>
      </c>
      <c r="AB206" s="451">
        <f>AB191</f>
        <v>6</v>
      </c>
      <c r="AC206" s="451" t="str">
        <f>AC191</f>
        <v>couverts</v>
      </c>
      <c r="AD206" s="261" t="s">
        <v>180</v>
      </c>
      <c r="AE206" s="114"/>
      <c r="AF206" s="114"/>
      <c r="AG206" s="114"/>
      <c r="AH206" s="114"/>
      <c r="AI206" s="195"/>
      <c r="AJ206" s="412" t="s">
        <v>181</v>
      </c>
      <c r="AL206" s="73" t="str">
        <f t="shared" si="51"/>
        <v>►</v>
      </c>
      <c r="AM206" s="451" t="str">
        <f>AM181</f>
        <v>Famille à coller.N.Nom de votre recette.Recette mère ►.S.Saisissez le nom de la recette mère</v>
      </c>
      <c r="AN206" s="451">
        <f>AN181</f>
        <v>6</v>
      </c>
      <c r="AO206" s="451" t="str">
        <f>AO181</f>
        <v>couverts</v>
      </c>
      <c r="AP206" s="261"/>
      <c r="AQ206" s="114"/>
      <c r="AR206" s="114"/>
      <c r="AS206" s="114"/>
      <c r="AT206" s="114"/>
      <c r="AU206" s="114"/>
      <c r="AV206" s="115"/>
      <c r="AX206" s="27"/>
      <c r="AY206" s="27"/>
      <c r="AZ206" s="27"/>
      <c r="BA206" s="27"/>
      <c r="BB206" s="464"/>
      <c r="BC206" s="910"/>
      <c r="BD206" s="920"/>
      <c r="BF206" s="162" t="s">
        <v>619</v>
      </c>
      <c r="BG206" s="133" t="str">
        <f>BG201&amp;" caractères"</f>
        <v>70 caractères</v>
      </c>
      <c r="BI206" s="921" t="str">
        <f>BI201</f>
        <v>3.8 lignes</v>
      </c>
      <c r="BK206" s="466">
        <v>1</v>
      </c>
    </row>
    <row r="207" spans="2:63" ht="15.75" x14ac:dyDescent="0.25">
      <c r="B207" s="73" t="str">
        <f t="shared" si="53"/>
        <v>A</v>
      </c>
      <c r="C207" s="451" t="str">
        <f>C198</f>
        <v>Famille à coller.N.Nom de votre recette.Recette mère ►.S.Saisissez le nom de la recette mère</v>
      </c>
      <c r="D207" s="451">
        <f>D198</f>
        <v>6</v>
      </c>
      <c r="E207" s="451" t="str">
        <f>E198</f>
        <v>couverts</v>
      </c>
      <c r="F207" s="138" t="s">
        <v>88</v>
      </c>
      <c r="G207" s="167"/>
      <c r="H207" s="326"/>
      <c r="I207" s="165">
        <v>65</v>
      </c>
      <c r="J207" s="327" t="s">
        <v>2209</v>
      </c>
      <c r="K207" s="132"/>
      <c r="L207" s="164"/>
      <c r="N207" s="73" t="str">
        <f t="shared" si="55"/>
        <v>A</v>
      </c>
      <c r="O207" s="451" t="str">
        <f>O201</f>
        <v>Famille à coller.N.Nom de votre recette.Recette mère ►.S.Saisissez le nom de la recette mère</v>
      </c>
      <c r="P207" s="451">
        <f>P201</f>
        <v>6</v>
      </c>
      <c r="Q207" s="451" t="str">
        <f>Q201</f>
        <v>couverts</v>
      </c>
      <c r="R207" s="992">
        <v>2</v>
      </c>
      <c r="S207" s="67">
        <v>50</v>
      </c>
      <c r="T207" s="611">
        <f>IFERROR(INDEX(R211:X211,MATCH(U207,R210:X210,0)) * S207 * IF(ISBLANK(R207), 1, R207), 0)</f>
        <v>0.1</v>
      </c>
      <c r="U207" s="53" t="s">
        <v>21</v>
      </c>
      <c r="V207" s="300"/>
      <c r="W207" s="598">
        <f>((T207-(T207*V207%)))</f>
        <v>0.1</v>
      </c>
      <c r="X207" s="600" t="s">
        <v>204</v>
      </c>
      <c r="Z207" s="73" t="str">
        <f t="shared" ref="Z207:Z222" si="56">IF(OR(AD207&lt;&gt;"",AE207&lt;&gt; "",AF207&lt;&gt;"",AG207&lt;&gt;""),"A", "►")</f>
        <v>►</v>
      </c>
      <c r="AA207" s="451" t="str">
        <f>AA191</f>
        <v>Famille à coller.N.Nom de votre recette.Recette mère ►.S.Saisissez le nom de la recette mère</v>
      </c>
      <c r="AB207" s="451">
        <f>AB191</f>
        <v>6</v>
      </c>
      <c r="AC207" s="451" t="str">
        <f>AC191</f>
        <v>couverts</v>
      </c>
      <c r="AD207" s="413"/>
      <c r="AE207" s="414"/>
      <c r="AF207" s="414"/>
      <c r="AG207" s="414"/>
      <c r="AH207" s="414"/>
      <c r="AI207" s="414"/>
      <c r="AJ207" s="415"/>
      <c r="AL207" s="73" t="str">
        <f t="shared" si="51"/>
        <v>►</v>
      </c>
      <c r="AM207" s="451" t="str">
        <f>AM181</f>
        <v>Famille à coller.N.Nom de votre recette.Recette mère ►.S.Saisissez le nom de la recette mère</v>
      </c>
      <c r="AN207" s="451">
        <f>AN181</f>
        <v>6</v>
      </c>
      <c r="AO207" s="451" t="str">
        <f>AO181</f>
        <v>couverts</v>
      </c>
      <c r="AP207" s="261"/>
      <c r="AQ207" s="114"/>
      <c r="AR207" s="114"/>
      <c r="AS207" s="114"/>
      <c r="AT207" s="114"/>
      <c r="AU207" s="114"/>
      <c r="AV207" s="115"/>
      <c r="AX207" s="27"/>
      <c r="AY207" s="27"/>
      <c r="AZ207" s="27"/>
      <c r="BA207" s="27"/>
      <c r="BB207" s="464"/>
      <c r="BC207" s="910"/>
      <c r="BD207" s="922" t="s">
        <v>620</v>
      </c>
      <c r="BE207" s="923"/>
      <c r="BF207" s="924"/>
      <c r="BG207" s="924"/>
      <c r="BH207" s="924"/>
      <c r="BI207" s="925"/>
      <c r="BK207" s="466">
        <v>1</v>
      </c>
    </row>
    <row r="208" spans="2:63" ht="15.75" x14ac:dyDescent="0.25">
      <c r="B208" s="116" t="s">
        <v>7</v>
      </c>
      <c r="C208" s="451" t="str">
        <f>C198</f>
        <v>Famille à coller.N.Nom de votre recette.Recette mère ►.S.Saisissez le nom de la recette mère</v>
      </c>
      <c r="D208" s="451">
        <f>D198</f>
        <v>6</v>
      </c>
      <c r="E208" s="451" t="str">
        <f>E198</f>
        <v>couverts</v>
      </c>
      <c r="F208" s="2492"/>
      <c r="G208" s="331">
        <f>SUM(G200:G207)</f>
        <v>0.23611111111111113</v>
      </c>
      <c r="H208" s="328"/>
      <c r="I208" s="166">
        <v>3</v>
      </c>
      <c r="J208" s="329" t="s">
        <v>2210</v>
      </c>
      <c r="K208" s="132"/>
      <c r="L208" s="164"/>
      <c r="N208" s="73" t="str">
        <f t="shared" si="55"/>
        <v>A</v>
      </c>
      <c r="O208" s="451" t="str">
        <f>O201</f>
        <v>Famille à coller.N.Nom de votre recette.Recette mère ►.S.Saisissez le nom de la recette mère</v>
      </c>
      <c r="P208" s="451">
        <f>P201</f>
        <v>6</v>
      </c>
      <c r="Q208" s="451" t="str">
        <f>Q201</f>
        <v>couverts</v>
      </c>
      <c r="R208" s="992"/>
      <c r="S208" s="67">
        <v>1</v>
      </c>
      <c r="T208" s="611">
        <f>IFERROR(INDEX(R211:X211,MATCH(U208,R210:X210,0)) * S208 * IF(ISBLANK(R208), 1, R208), 0)</f>
        <v>0.5</v>
      </c>
      <c r="U208" s="84" t="s">
        <v>57</v>
      </c>
      <c r="V208" s="300"/>
      <c r="W208" s="598">
        <f>((T208-(T208*V208%)))</f>
        <v>0.5</v>
      </c>
      <c r="X208" s="599" t="s">
        <v>359</v>
      </c>
      <c r="Z208" s="116" t="s">
        <v>7</v>
      </c>
      <c r="AA208" s="451" t="str">
        <f>AA191</f>
        <v>Famille à coller.N.Nom de votre recette.Recette mère ►.S.Saisissez le nom de la recette mère</v>
      </c>
      <c r="AB208" s="451">
        <f>AB191</f>
        <v>6</v>
      </c>
      <c r="AC208" s="451" t="str">
        <f>AC191</f>
        <v>couverts</v>
      </c>
      <c r="AD208" s="393" t="s">
        <v>68</v>
      </c>
      <c r="AE208" s="348"/>
      <c r="AF208" s="348"/>
      <c r="AG208" s="348"/>
      <c r="AH208" s="348"/>
      <c r="AI208" s="348"/>
      <c r="AJ208" s="349"/>
      <c r="AL208" s="73" t="str">
        <f t="shared" si="51"/>
        <v>►</v>
      </c>
      <c r="AM208" s="451" t="str">
        <f>AM181</f>
        <v>Famille à coller.N.Nom de votre recette.Recette mère ►.S.Saisissez le nom de la recette mère</v>
      </c>
      <c r="AN208" s="451">
        <f>AN181</f>
        <v>6</v>
      </c>
      <c r="AO208" s="451" t="str">
        <f>AO181</f>
        <v>couverts</v>
      </c>
      <c r="AP208" s="261"/>
      <c r="AQ208" s="114"/>
      <c r="AR208" s="114"/>
      <c r="AS208" s="114"/>
      <c r="AT208" s="114"/>
      <c r="AU208" s="114"/>
      <c r="AV208" s="115"/>
      <c r="AX208" s="27"/>
      <c r="AY208" s="27"/>
      <c r="AZ208" s="27"/>
      <c r="BA208" s="27"/>
      <c r="BB208" s="464"/>
      <c r="BC208" s="926" t="str">
        <f t="shared" ref="BC208:BC213" si="57">LEN(BE208)&amp;" car."</f>
        <v>72 car.</v>
      </c>
      <c r="BD208" s="927" t="s">
        <v>621</v>
      </c>
      <c r="BE208" s="3040" t="str">
        <f>LEFT(BD201,FIND(" ",BD201&amp;" ",BG201)-1) &amp; ".."</f>
        <v>Épluchez l’ail et les oignons. Coupez-les en petits morceaux. Égouttez..</v>
      </c>
      <c r="BF208" s="3040"/>
      <c r="BG208" s="3040"/>
      <c r="BH208" s="3040"/>
      <c r="BI208" s="3041"/>
      <c r="BK208" s="466">
        <v>1</v>
      </c>
    </row>
    <row r="209" spans="2:63" ht="15.75" x14ac:dyDescent="0.25">
      <c r="B209" s="116" t="s">
        <v>7</v>
      </c>
      <c r="C209" s="451" t="str">
        <f>C198</f>
        <v>Famille à coller.N.Nom de votre recette.Recette mère ►.S.Saisissez le nom de la recette mère</v>
      </c>
      <c r="D209" s="451">
        <f>D198</f>
        <v>6</v>
      </c>
      <c r="E209" s="451" t="str">
        <f>E198</f>
        <v>couverts</v>
      </c>
      <c r="F209" s="2493"/>
      <c r="G209" s="265"/>
      <c r="H209" s="265" t="s">
        <v>73</v>
      </c>
      <c r="I209" s="266"/>
      <c r="J209" s="267"/>
      <c r="K209" s="267"/>
      <c r="L209" s="268"/>
      <c r="N209" s="104" t="s">
        <v>7</v>
      </c>
      <c r="O209" s="451" t="str">
        <f>O201</f>
        <v>Famille à coller.N.Nom de votre recette.Recette mère ►.S.Saisissez le nom de la recette mère</v>
      </c>
      <c r="P209" s="451">
        <f>P201</f>
        <v>6</v>
      </c>
      <c r="Q209" s="451" t="str">
        <f>Q201</f>
        <v>couverts</v>
      </c>
      <c r="R209" s="993" t="s">
        <v>357</v>
      </c>
      <c r="S209" s="114"/>
      <c r="T209" s="114"/>
      <c r="U209" s="114"/>
      <c r="V209" s="114"/>
      <c r="W209" s="114"/>
      <c r="X209" s="609" t="s">
        <v>360</v>
      </c>
      <c r="Z209" s="73" t="str">
        <f t="shared" si="56"/>
        <v>►</v>
      </c>
      <c r="AA209" s="451" t="str">
        <f>AA191</f>
        <v>Famille à coller.N.Nom de votre recette.Recette mère ►.S.Saisissez le nom de la recette mère</v>
      </c>
      <c r="AB209" s="451">
        <f>AB191</f>
        <v>6</v>
      </c>
      <c r="AC209" s="451" t="str">
        <f>AC191</f>
        <v>couverts</v>
      </c>
      <c r="AD209" s="386"/>
      <c r="AE209" s="375"/>
      <c r="AF209" s="375"/>
      <c r="AG209" s="375"/>
      <c r="AH209" s="375"/>
      <c r="AI209" s="375"/>
      <c r="AJ209" s="387"/>
      <c r="AL209" s="73" t="str">
        <f t="shared" si="51"/>
        <v>►</v>
      </c>
      <c r="AM209" s="451" t="str">
        <f>AM181</f>
        <v>Famille à coller.N.Nom de votre recette.Recette mère ►.S.Saisissez le nom de la recette mère</v>
      </c>
      <c r="AN209" s="451">
        <f>AN181</f>
        <v>6</v>
      </c>
      <c r="AO209" s="451" t="str">
        <f>AO181</f>
        <v>couverts</v>
      </c>
      <c r="AP209" s="261"/>
      <c r="AQ209" s="114"/>
      <c r="AR209" s="114"/>
      <c r="AS209" s="114"/>
      <c r="AT209" s="114"/>
      <c r="AU209" s="114"/>
      <c r="AV209" s="115"/>
      <c r="AX209" s="27"/>
      <c r="AY209" s="27"/>
      <c r="AZ209" s="27"/>
      <c r="BA209" s="27"/>
      <c r="BB209" s="464"/>
      <c r="BC209" s="926" t="str">
        <f t="shared" si="57"/>
        <v>74 car.</v>
      </c>
      <c r="BD209" s="927" t="s">
        <v>622</v>
      </c>
      <c r="BE209" s="3040" t="str">
        <f>LEFT(RIGHT(BD201,LEN(BD201)-LEN(BE208)-2),FIND(" ",RIGHT(BD201,LEN(BD201)-LEN(BE208)-2)&amp;" ",BG201)-1) &amp; ".."</f>
        <v xml:space="preserve"> champignons. Dans votre Cookeo, faites roussir la viande et les lardons..</v>
      </c>
      <c r="BF209" s="3040"/>
      <c r="BG209" s="3040"/>
      <c r="BH209" s="3040"/>
      <c r="BI209" s="3041"/>
      <c r="BK209" s="466">
        <v>1</v>
      </c>
    </row>
    <row r="210" spans="2:63" ht="16.5" thickBot="1" x14ac:dyDescent="0.3">
      <c r="B210" s="123" t="s">
        <v>7</v>
      </c>
      <c r="C210" s="455" t="str">
        <f>C198</f>
        <v>Famille à coller.N.Nom de votre recette.Recette mère ►.S.Saisissez le nom de la recette mère</v>
      </c>
      <c r="D210" s="455">
        <f>D198</f>
        <v>6</v>
      </c>
      <c r="E210" s="455" t="str">
        <f>E198</f>
        <v>couverts</v>
      </c>
      <c r="F210" s="269" t="s">
        <v>62</v>
      </c>
      <c r="G210" s="270"/>
      <c r="H210" s="271"/>
      <c r="I210" s="272"/>
      <c r="J210" s="271"/>
      <c r="K210" s="271"/>
      <c r="L210" s="273"/>
      <c r="N210" s="104" t="s">
        <v>7</v>
      </c>
      <c r="O210" s="451" t="str">
        <f>O201</f>
        <v>Famille à coller.N.Nom de votre recette.Recette mère ►.S.Saisissez le nom de la recette mère</v>
      </c>
      <c r="P210" s="451">
        <f>P201</f>
        <v>6</v>
      </c>
      <c r="Q210" s="451" t="str">
        <f>Q201</f>
        <v>couverts</v>
      </c>
      <c r="R210" s="597" t="s">
        <v>26</v>
      </c>
      <c r="S210" s="53" t="s">
        <v>21</v>
      </c>
      <c r="T210" s="545"/>
      <c r="U210" s="84" t="s">
        <v>57</v>
      </c>
      <c r="V210" s="84" t="s">
        <v>56</v>
      </c>
      <c r="W210" s="72" t="s">
        <v>55</v>
      </c>
      <c r="X210" s="607" t="s">
        <v>53</v>
      </c>
      <c r="Z210" s="73" t="str">
        <f t="shared" si="56"/>
        <v>►</v>
      </c>
      <c r="AA210" s="451" t="str">
        <f>AA191</f>
        <v>Famille à coller.N.Nom de votre recette.Recette mère ►.S.Saisissez le nom de la recette mère</v>
      </c>
      <c r="AB210" s="451">
        <f>AB191</f>
        <v>6</v>
      </c>
      <c r="AC210" s="451" t="str">
        <f>AC191</f>
        <v>couverts</v>
      </c>
      <c r="AD210" s="386"/>
      <c r="AE210" s="375"/>
      <c r="AF210" s="375"/>
      <c r="AG210" s="375"/>
      <c r="AH210" s="375"/>
      <c r="AI210" s="375"/>
      <c r="AJ210" s="387"/>
      <c r="AL210" s="73" t="str">
        <f t="shared" si="51"/>
        <v>►</v>
      </c>
      <c r="AM210" s="451" t="str">
        <f>AM181</f>
        <v>Famille à coller.N.Nom de votre recette.Recette mère ►.S.Saisissez le nom de la recette mère</v>
      </c>
      <c r="AN210" s="451">
        <f>AN181</f>
        <v>6</v>
      </c>
      <c r="AO210" s="451" t="str">
        <f>AO181</f>
        <v>couverts</v>
      </c>
      <c r="AP210" s="261"/>
      <c r="AQ210" s="114"/>
      <c r="AR210" s="114"/>
      <c r="AS210" s="114"/>
      <c r="AT210" s="114"/>
      <c r="AU210" s="114"/>
      <c r="AV210" s="115"/>
      <c r="AX210" s="27"/>
      <c r="AY210" s="27"/>
      <c r="AZ210" s="27"/>
      <c r="BA210" s="27"/>
      <c r="BB210" s="464"/>
      <c r="BC210" s="926" t="str">
        <f t="shared" si="57"/>
        <v>70 car.</v>
      </c>
      <c r="BD210" s="927" t="s">
        <v>623</v>
      </c>
      <c r="BE210" s="3040" t="str">
        <f>LEFT(RIGHT(BD201,LEN(BD201)-LEN(BE208)-LEN(BE209)),BG201)</f>
        <v xml:space="preserve"> avec le morceau de beurre sur le mode « dorer » / 3 min (préchauffage</v>
      </c>
      <c r="BF210" s="3040"/>
      <c r="BG210" s="3040"/>
      <c r="BH210" s="3040"/>
      <c r="BI210" s="3041"/>
      <c r="BK210" s="466">
        <v>1</v>
      </c>
    </row>
    <row r="211" spans="2:63" ht="16.5" thickBot="1" x14ac:dyDescent="0.3">
      <c r="B211" s="2168" t="s">
        <v>7</v>
      </c>
      <c r="C211" s="2470"/>
      <c r="D211" s="2470"/>
      <c r="E211" s="2470"/>
      <c r="F211" s="2471" t="s">
        <v>2205</v>
      </c>
      <c r="G211" s="2471"/>
      <c r="H211" s="2471"/>
      <c r="I211" s="2471"/>
      <c r="J211" s="2471"/>
      <c r="K211" s="2471"/>
      <c r="L211" s="2472" t="s">
        <v>77</v>
      </c>
      <c r="N211" s="104" t="s">
        <v>5</v>
      </c>
      <c r="O211" s="451" t="str">
        <f>O201</f>
        <v>Famille à coller.N.Nom de votre recette.Recette mère ►.S.Saisissez le nom de la recette mère</v>
      </c>
      <c r="P211" s="451">
        <f>P201</f>
        <v>6</v>
      </c>
      <c r="Q211" s="451" t="str">
        <f>Q201</f>
        <v>couverts</v>
      </c>
      <c r="R211" s="601">
        <v>1</v>
      </c>
      <c r="S211" s="601">
        <v>1E-3</v>
      </c>
      <c r="T211" s="545"/>
      <c r="U211" s="602">
        <v>0.5</v>
      </c>
      <c r="V211" s="601">
        <v>0.25</v>
      </c>
      <c r="W211" s="603">
        <v>1</v>
      </c>
      <c r="X211" s="608">
        <v>0.01</v>
      </c>
      <c r="Z211" s="73" t="str">
        <f t="shared" si="56"/>
        <v>►</v>
      </c>
      <c r="AA211" s="451" t="str">
        <f>AA191</f>
        <v>Famille à coller.N.Nom de votre recette.Recette mère ►.S.Saisissez le nom de la recette mère</v>
      </c>
      <c r="AB211" s="451">
        <f>AB191</f>
        <v>6</v>
      </c>
      <c r="AC211" s="451" t="str">
        <f>AC191</f>
        <v>couverts</v>
      </c>
      <c r="AD211" s="261"/>
      <c r="AE211" s="114"/>
      <c r="AF211" s="114"/>
      <c r="AG211" s="114"/>
      <c r="AH211" s="114"/>
      <c r="AI211" s="114"/>
      <c r="AJ211" s="115"/>
      <c r="AL211" s="73" t="str">
        <f t="shared" si="51"/>
        <v>►</v>
      </c>
      <c r="AM211" s="451" t="str">
        <f>AM181</f>
        <v>Famille à coller.N.Nom de votre recette.Recette mère ►.S.Saisissez le nom de la recette mère</v>
      </c>
      <c r="AN211" s="451">
        <f>AN181</f>
        <v>6</v>
      </c>
      <c r="AO211" s="451" t="str">
        <f>AO181</f>
        <v>couverts</v>
      </c>
      <c r="AP211" s="261"/>
      <c r="AQ211" s="114"/>
      <c r="AR211" s="114"/>
      <c r="AS211" s="114"/>
      <c r="AT211" s="114"/>
      <c r="AU211" s="114"/>
      <c r="AV211" s="115"/>
      <c r="AX211" s="27"/>
      <c r="AY211" s="27"/>
      <c r="AZ211" s="27"/>
      <c r="BA211" s="27"/>
      <c r="BB211" s="464"/>
      <c r="BC211" s="926" t="str">
        <f t="shared" si="57"/>
        <v>47 car.</v>
      </c>
      <c r="BD211" s="927" t="s">
        <v>624</v>
      </c>
      <c r="BE211" s="3040" t="str">
        <f>LEFT(RIGHT(BD201,LEN(BD201)-LEN(BE208)-LEN(BE209)-LEN(BE210)),BG201)</f>
        <v xml:space="preserve"> inclus), en remuant avec une cuillère en bois.</v>
      </c>
      <c r="BF211" s="3040"/>
      <c r="BG211" s="3040"/>
      <c r="BH211" s="3040"/>
      <c r="BI211" s="3041"/>
      <c r="BK211" s="466">
        <v>1</v>
      </c>
    </row>
    <row r="212" spans="2:63" ht="15.75" x14ac:dyDescent="0.25">
      <c r="B212" s="23" t="s">
        <v>7</v>
      </c>
      <c r="C212" s="456" t="str">
        <f>C218</f>
        <v>Famille à coller.N.Nom de votre recette.Recette mère ►.S.Saisissez le nom de la recette mère</v>
      </c>
      <c r="D212" s="457">
        <f>D218</f>
        <v>6</v>
      </c>
      <c r="E212" s="457" t="str">
        <f>E218</f>
        <v>couverts</v>
      </c>
      <c r="F212" s="279" t="s">
        <v>4</v>
      </c>
      <c r="G212" s="24" t="s">
        <v>8</v>
      </c>
      <c r="H212" s="3217" t="s">
        <v>206</v>
      </c>
      <c r="I212" s="3217"/>
      <c r="J212" s="3157" t="s">
        <v>10</v>
      </c>
      <c r="K212" s="3157"/>
      <c r="L212" s="3158"/>
      <c r="N212" s="104" t="s">
        <v>7</v>
      </c>
      <c r="O212" s="451" t="str">
        <f>O201</f>
        <v>Famille à coller.N.Nom de votre recette.Recette mère ►.S.Saisissez le nom de la recette mère</v>
      </c>
      <c r="P212" s="451">
        <f>P201</f>
        <v>6</v>
      </c>
      <c r="Q212" s="451" t="str">
        <f>Q201</f>
        <v>couverts</v>
      </c>
      <c r="R212" s="142" t="s">
        <v>218</v>
      </c>
      <c r="S212" s="631"/>
      <c r="T212" s="631"/>
      <c r="U212" s="631"/>
      <c r="V212" s="631"/>
      <c r="W212" s="631"/>
      <c r="X212" s="632"/>
      <c r="Z212" s="73" t="str">
        <f t="shared" si="56"/>
        <v>►</v>
      </c>
      <c r="AA212" s="451" t="str">
        <f>AA191</f>
        <v>Famille à coller.N.Nom de votre recette.Recette mère ►.S.Saisissez le nom de la recette mère</v>
      </c>
      <c r="AB212" s="451">
        <f>AB191</f>
        <v>6</v>
      </c>
      <c r="AC212" s="451" t="str">
        <f>AC191</f>
        <v>couverts</v>
      </c>
      <c r="AD212" s="261"/>
      <c r="AE212" s="114"/>
      <c r="AF212" s="114"/>
      <c r="AG212" s="114"/>
      <c r="AH212" s="114"/>
      <c r="AI212" s="114"/>
      <c r="AJ212" s="115"/>
      <c r="AL212" s="73" t="str">
        <f t="shared" si="51"/>
        <v>►</v>
      </c>
      <c r="AM212" s="451" t="str">
        <f>AM181</f>
        <v>Famille à coller.N.Nom de votre recette.Recette mère ►.S.Saisissez le nom de la recette mère</v>
      </c>
      <c r="AN212" s="451">
        <f>AN181</f>
        <v>6</v>
      </c>
      <c r="AO212" s="451" t="str">
        <f>AO181</f>
        <v>couverts</v>
      </c>
      <c r="AP212" s="261"/>
      <c r="AQ212" s="114"/>
      <c r="AR212" s="114"/>
      <c r="AS212" s="114"/>
      <c r="AT212" s="114"/>
      <c r="AU212" s="114"/>
      <c r="AV212" s="115"/>
      <c r="AX212" s="27"/>
      <c r="AY212" s="27"/>
      <c r="AZ212" s="27"/>
      <c r="BA212" s="27"/>
      <c r="BB212" s="464"/>
      <c r="BC212" s="926" t="str">
        <f t="shared" si="57"/>
        <v>0 car.</v>
      </c>
      <c r="BD212" s="927" t="s">
        <v>625</v>
      </c>
      <c r="BE212" s="3040" t="str">
        <f>LEFT(RIGHT(BD201,LEN(BD201)-LEN(BE208)-LEN(BE209)-LEN(BE210)-LEN(BE211)),BG201)</f>
        <v/>
      </c>
      <c r="BF212" s="3040"/>
      <c r="BG212" s="3040"/>
      <c r="BH212" s="3040"/>
      <c r="BI212" s="3041"/>
      <c r="BK212" s="466">
        <v>1</v>
      </c>
    </row>
    <row r="213" spans="2:63" ht="15.75" customHeight="1" x14ac:dyDescent="0.25">
      <c r="B213" s="25" t="s">
        <v>7</v>
      </c>
      <c r="C213" s="458" t="str">
        <f>C218</f>
        <v>Famille à coller.N.Nom de votre recette.Recette mère ►.S.Saisissez le nom de la recette mère</v>
      </c>
      <c r="D213" s="459"/>
      <c r="E213" s="459"/>
      <c r="F213" s="281" t="s">
        <v>207</v>
      </c>
      <c r="G213" s="26" t="s">
        <v>12</v>
      </c>
      <c r="H213" s="3218"/>
      <c r="I213" s="3218"/>
      <c r="J213" s="3159"/>
      <c r="K213" s="3159"/>
      <c r="L213" s="3160"/>
      <c r="N213" s="73" t="str">
        <f t="shared" ref="N213:N217" si="58">IF(OR(R213&lt;&gt;"",S213&lt;&gt; "",U213&lt;&gt;"",V213&lt;&gt;""),"A", "►")</f>
        <v>►</v>
      </c>
      <c r="O213" s="451" t="str">
        <f>O201</f>
        <v>Famille à coller.N.Nom de votre recette.Recette mère ►.S.Saisissez le nom de la recette mère</v>
      </c>
      <c r="P213" s="451">
        <f>P201</f>
        <v>6</v>
      </c>
      <c r="Q213" s="451" t="str">
        <f>Q201</f>
        <v>couverts</v>
      </c>
      <c r="R213" s="635"/>
      <c r="S213" s="636"/>
      <c r="T213" s="633"/>
      <c r="U213" s="633"/>
      <c r="V213" s="633"/>
      <c r="W213" s="633"/>
      <c r="X213" s="634"/>
      <c r="Z213" s="73" t="str">
        <f t="shared" si="56"/>
        <v>►</v>
      </c>
      <c r="AA213" s="451" t="str">
        <f>AA191</f>
        <v>Famille à coller.N.Nom de votre recette.Recette mère ►.S.Saisissez le nom de la recette mère</v>
      </c>
      <c r="AB213" s="451">
        <f>AB191</f>
        <v>6</v>
      </c>
      <c r="AC213" s="451" t="str">
        <f>AC191</f>
        <v>couverts</v>
      </c>
      <c r="AD213" s="261"/>
      <c r="AE213" s="114"/>
      <c r="AF213" s="114"/>
      <c r="AG213" s="114"/>
      <c r="AH213" s="114"/>
      <c r="AI213" s="114"/>
      <c r="AJ213" s="115"/>
      <c r="AL213" s="73" t="str">
        <f t="shared" si="51"/>
        <v>►</v>
      </c>
      <c r="AM213" s="451" t="str">
        <f>AM181</f>
        <v>Famille à coller.N.Nom de votre recette.Recette mère ►.S.Saisissez le nom de la recette mère</v>
      </c>
      <c r="AN213" s="451">
        <f>AN181</f>
        <v>6</v>
      </c>
      <c r="AO213" s="451" t="str">
        <f>AO181</f>
        <v>couverts</v>
      </c>
      <c r="AP213" s="261"/>
      <c r="AQ213" s="114"/>
      <c r="AR213" s="114"/>
      <c r="AS213" s="114"/>
      <c r="AT213" s="114"/>
      <c r="AU213" s="114"/>
      <c r="AV213" s="115"/>
      <c r="AX213" s="27"/>
      <c r="AY213" s="27"/>
      <c r="AZ213" s="27"/>
      <c r="BA213" s="27"/>
      <c r="BB213" s="464"/>
      <c r="BC213" s="926" t="str">
        <f t="shared" si="57"/>
        <v>0 car.</v>
      </c>
      <c r="BD213" s="927" t="s">
        <v>626</v>
      </c>
      <c r="BE213" s="3040" t="str">
        <f>LEFT(RIGHT(BD201,LEN(BD201)-LEN(BE208)-LEN(BE209)-LEN(BE210)-LEN(BE211)-LEN(BE212)),BG201)</f>
        <v/>
      </c>
      <c r="BF213" s="3040"/>
      <c r="BG213" s="3040"/>
      <c r="BH213" s="3040"/>
      <c r="BI213" s="3041"/>
      <c r="BK213" s="466">
        <v>1</v>
      </c>
    </row>
    <row r="214" spans="2:63" ht="15.75" customHeight="1" x14ac:dyDescent="0.25">
      <c r="B214" s="25" t="s">
        <v>7</v>
      </c>
      <c r="C214" s="460" t="str">
        <f>C218</f>
        <v>Famille à coller.N.Nom de votre recette.Recette mère ►.S.Saisissez le nom de la recette mère</v>
      </c>
      <c r="D214" s="461"/>
      <c r="E214" s="462"/>
      <c r="F214" s="28"/>
      <c r="G214" s="29" t="s">
        <v>208</v>
      </c>
      <c r="H214" s="283"/>
      <c r="I214" s="30" t="s">
        <v>13</v>
      </c>
      <c r="J214" s="284" t="s">
        <v>14</v>
      </c>
      <c r="K214" s="9"/>
      <c r="L214" s="285"/>
      <c r="N214" s="73" t="str">
        <f t="shared" si="58"/>
        <v>►</v>
      </c>
      <c r="O214" s="451" t="str">
        <f>O201</f>
        <v>Famille à coller.N.Nom de votre recette.Recette mère ►.S.Saisissez le nom de la recette mère</v>
      </c>
      <c r="P214" s="451">
        <f>P201</f>
        <v>6</v>
      </c>
      <c r="Q214" s="451" t="str">
        <f>Q201</f>
        <v>couverts</v>
      </c>
      <c r="R214" s="635"/>
      <c r="S214" s="636"/>
      <c r="T214" s="633"/>
      <c r="U214" s="633"/>
      <c r="V214" s="633"/>
      <c r="W214" s="633"/>
      <c r="X214" s="634"/>
      <c r="Z214" s="73" t="str">
        <f t="shared" si="56"/>
        <v>►</v>
      </c>
      <c r="AA214" s="451" t="str">
        <f>AA191</f>
        <v>Famille à coller.N.Nom de votre recette.Recette mère ►.S.Saisissez le nom de la recette mère</v>
      </c>
      <c r="AB214" s="451">
        <f>AB191</f>
        <v>6</v>
      </c>
      <c r="AC214" s="451" t="str">
        <f>AC191</f>
        <v>couverts</v>
      </c>
      <c r="AD214" s="261"/>
      <c r="AE214" s="114"/>
      <c r="AF214" s="114"/>
      <c r="AG214" s="114"/>
      <c r="AH214" s="114"/>
      <c r="AI214" s="114"/>
      <c r="AJ214" s="115"/>
      <c r="AL214" s="73" t="str">
        <f t="shared" si="51"/>
        <v>►</v>
      </c>
      <c r="AM214" s="451" t="str">
        <f>AM181</f>
        <v>Famille à coller.N.Nom de votre recette.Recette mère ►.S.Saisissez le nom de la recette mère</v>
      </c>
      <c r="AN214" s="451">
        <f>AN181</f>
        <v>6</v>
      </c>
      <c r="AO214" s="451" t="str">
        <f>AO181</f>
        <v>couverts</v>
      </c>
      <c r="AP214" s="261"/>
      <c r="AQ214" s="114"/>
      <c r="AR214" s="114"/>
      <c r="AS214" s="114"/>
      <c r="AT214" s="114"/>
      <c r="AU214" s="114"/>
      <c r="AV214" s="115"/>
      <c r="AX214" s="27"/>
      <c r="AY214" s="27"/>
      <c r="AZ214" s="27"/>
      <c r="BA214" s="27"/>
      <c r="BB214" s="464"/>
      <c r="BC214" s="910"/>
      <c r="BD214" s="3042" t="s">
        <v>627</v>
      </c>
      <c r="BE214" s="3042"/>
      <c r="BF214" s="3042"/>
      <c r="BG214" s="3042"/>
      <c r="BH214" s="3042"/>
      <c r="BI214" s="3043"/>
      <c r="BK214" s="466">
        <v>1</v>
      </c>
    </row>
    <row r="215" spans="2:63" ht="15.75" x14ac:dyDescent="0.25">
      <c r="B215" s="25" t="s">
        <v>7</v>
      </c>
      <c r="C215" s="428" t="str">
        <f>C218</f>
        <v>Famille à coller.N.Nom de votre recette.Recette mère ►.S.Saisissez le nom de la recette mère</v>
      </c>
      <c r="D215" s="428"/>
      <c r="E215" s="428"/>
      <c r="F215" s="36" t="s">
        <v>16</v>
      </c>
      <c r="G215" s="37"/>
      <c r="H215" s="37"/>
      <c r="I215" s="288" t="s">
        <v>17</v>
      </c>
      <c r="J215" s="3214" t="str">
        <f>F218</f>
        <v>Famille à coller.N.Nom de votre recette.Recette mère ►.S.Saisissez le nom de la recette mère</v>
      </c>
      <c r="K215" s="3214"/>
      <c r="L215" s="3215"/>
      <c r="N215" s="73" t="str">
        <f t="shared" si="58"/>
        <v>►</v>
      </c>
      <c r="O215" s="451" t="str">
        <f>O201</f>
        <v>Famille à coller.N.Nom de votre recette.Recette mère ►.S.Saisissez le nom de la recette mère</v>
      </c>
      <c r="P215" s="451">
        <f>P201</f>
        <v>6</v>
      </c>
      <c r="Q215" s="451" t="str">
        <f>Q201</f>
        <v>couverts</v>
      </c>
      <c r="R215" s="635"/>
      <c r="S215" s="636"/>
      <c r="T215" s="633"/>
      <c r="U215" s="633"/>
      <c r="V215" s="633"/>
      <c r="W215" s="633"/>
      <c r="X215" s="634"/>
      <c r="Z215" s="73" t="str">
        <f t="shared" si="56"/>
        <v>►</v>
      </c>
      <c r="AA215" s="451" t="str">
        <f>AA191</f>
        <v>Famille à coller.N.Nom de votre recette.Recette mère ►.S.Saisissez le nom de la recette mère</v>
      </c>
      <c r="AB215" s="451">
        <f>AB191</f>
        <v>6</v>
      </c>
      <c r="AC215" s="451" t="str">
        <f>AC191</f>
        <v>couverts</v>
      </c>
      <c r="AD215" s="261"/>
      <c r="AE215" s="114"/>
      <c r="AF215" s="114"/>
      <c r="AG215" s="114"/>
      <c r="AH215" s="114"/>
      <c r="AI215" s="114"/>
      <c r="AJ215" s="115"/>
      <c r="AL215" s="73" t="str">
        <f t="shared" si="51"/>
        <v>►</v>
      </c>
      <c r="AM215" s="451" t="str">
        <f>AM181</f>
        <v>Famille à coller.N.Nom de votre recette.Recette mère ►.S.Saisissez le nom de la recette mère</v>
      </c>
      <c r="AN215" s="451">
        <f>AN181</f>
        <v>6</v>
      </c>
      <c r="AO215" s="451" t="str">
        <f>AO181</f>
        <v>couverts</v>
      </c>
      <c r="AP215" s="261"/>
      <c r="AQ215" s="114"/>
      <c r="AR215" s="114"/>
      <c r="AS215" s="114"/>
      <c r="AT215" s="114"/>
      <c r="AU215" s="114"/>
      <c r="AV215" s="115"/>
      <c r="AX215" s="27"/>
      <c r="AY215" s="27"/>
      <c r="AZ215" s="27"/>
      <c r="BA215" s="27"/>
      <c r="BB215" s="464"/>
      <c r="BC215" s="910"/>
      <c r="BD215" s="3042"/>
      <c r="BE215" s="3042"/>
      <c r="BF215" s="3042"/>
      <c r="BG215" s="3042"/>
      <c r="BH215" s="3042"/>
      <c r="BI215" s="3043"/>
      <c r="BK215" s="466">
        <v>1</v>
      </c>
    </row>
    <row r="216" spans="2:63" ht="15" customHeight="1" x14ac:dyDescent="0.25">
      <c r="B216" s="25" t="s">
        <v>7</v>
      </c>
      <c r="C216" s="428" t="str">
        <f>C218</f>
        <v>Famille à coller.N.Nom de votre recette.Recette mère ►.S.Saisissez le nom de la recette mère</v>
      </c>
      <c r="D216" s="428"/>
      <c r="E216" s="428"/>
      <c r="F216" s="43">
        <v>6</v>
      </c>
      <c r="G216" s="44" t="s">
        <v>66</v>
      </c>
      <c r="H216" s="36"/>
      <c r="I216" s="36"/>
      <c r="J216" s="3214"/>
      <c r="K216" s="3214"/>
      <c r="L216" s="3215"/>
      <c r="N216" s="73" t="str">
        <f t="shared" si="58"/>
        <v>►</v>
      </c>
      <c r="O216" s="451" t="str">
        <f>O201</f>
        <v>Famille à coller.N.Nom de votre recette.Recette mère ►.S.Saisissez le nom de la recette mère</v>
      </c>
      <c r="P216" s="451">
        <f>P201</f>
        <v>6</v>
      </c>
      <c r="Q216" s="451" t="str">
        <f>Q201</f>
        <v>couverts</v>
      </c>
      <c r="R216" s="635"/>
      <c r="S216" s="636"/>
      <c r="T216" s="633"/>
      <c r="U216" s="633"/>
      <c r="V216" s="633"/>
      <c r="W216" s="633"/>
      <c r="X216" s="147" t="s">
        <v>127</v>
      </c>
      <c r="Z216" s="73" t="str">
        <f t="shared" si="56"/>
        <v>►</v>
      </c>
      <c r="AA216" s="451" t="str">
        <f>AA191</f>
        <v>Famille à coller.N.Nom de votre recette.Recette mère ►.S.Saisissez le nom de la recette mère</v>
      </c>
      <c r="AB216" s="451">
        <f>AB191</f>
        <v>6</v>
      </c>
      <c r="AC216" s="451" t="str">
        <f>AC191</f>
        <v>couverts</v>
      </c>
      <c r="AD216" s="261"/>
      <c r="AE216" s="114"/>
      <c r="AF216" s="114"/>
      <c r="AG216" s="114"/>
      <c r="AH216" s="114"/>
      <c r="AI216" s="114"/>
      <c r="AJ216" s="115"/>
      <c r="AL216" s="73" t="str">
        <f t="shared" si="51"/>
        <v>►</v>
      </c>
      <c r="AM216" s="451" t="str">
        <f>AM181</f>
        <v>Famille à coller.N.Nom de votre recette.Recette mère ►.S.Saisissez le nom de la recette mère</v>
      </c>
      <c r="AN216" s="451">
        <f>AN181</f>
        <v>6</v>
      </c>
      <c r="AO216" s="451" t="str">
        <f>AO181</f>
        <v>couverts</v>
      </c>
      <c r="AP216" s="261"/>
      <c r="AQ216" s="114"/>
      <c r="AR216" s="114"/>
      <c r="AS216" s="114"/>
      <c r="AT216" s="114"/>
      <c r="AU216" s="114"/>
      <c r="AV216" s="115"/>
      <c r="AX216" s="27"/>
      <c r="AY216" s="27"/>
      <c r="AZ216" s="27"/>
      <c r="BA216" s="27"/>
      <c r="BB216" s="464"/>
      <c r="BC216" s="749"/>
      <c r="BD216" s="863"/>
      <c r="BE216" s="751"/>
      <c r="BF216" s="750"/>
      <c r="BG216" s="750"/>
      <c r="BH216" s="750"/>
      <c r="BI216" s="752"/>
      <c r="BK216" s="466">
        <v>1</v>
      </c>
    </row>
    <row r="217" spans="2:63" ht="15.75" x14ac:dyDescent="0.25">
      <c r="B217" s="25" t="s">
        <v>5</v>
      </c>
      <c r="C217" s="428" t="str">
        <f>C218</f>
        <v>Famille à coller.N.Nom de votre recette.Recette mère ►.S.Saisissez le nom de la recette mère</v>
      </c>
      <c r="D217" s="428"/>
      <c r="E217" s="428"/>
      <c r="F217" s="289"/>
      <c r="G217" s="48"/>
      <c r="H217" s="48"/>
      <c r="I217" s="48"/>
      <c r="J217" s="48"/>
      <c r="K217" s="48"/>
      <c r="L217" s="429"/>
      <c r="N217" s="73" t="str">
        <f t="shared" si="58"/>
        <v>►</v>
      </c>
      <c r="O217" s="451" t="str">
        <f>O208</f>
        <v>Famille à coller.N.Nom de votre recette.Recette mère ►.S.Saisissez le nom de la recette mère</v>
      </c>
      <c r="P217" s="451">
        <f>P208</f>
        <v>6</v>
      </c>
      <c r="Q217" s="451" t="str">
        <f>Q208</f>
        <v>couverts</v>
      </c>
      <c r="R217" s="987"/>
      <c r="S217" s="636"/>
      <c r="T217" s="633"/>
      <c r="U217" s="633"/>
      <c r="V217" s="633"/>
      <c r="W217" s="633"/>
      <c r="X217" s="415" t="s">
        <v>128</v>
      </c>
      <c r="Z217" s="73" t="str">
        <f t="shared" si="56"/>
        <v>►</v>
      </c>
      <c r="AA217" s="451" t="str">
        <f>AA191</f>
        <v>Famille à coller.N.Nom de votre recette.Recette mère ►.S.Saisissez le nom de la recette mère</v>
      </c>
      <c r="AB217" s="451">
        <f>AB191</f>
        <v>6</v>
      </c>
      <c r="AC217" s="451" t="str">
        <f>AC191</f>
        <v>couverts</v>
      </c>
      <c r="AD217" s="261"/>
      <c r="AE217" s="114"/>
      <c r="AF217" s="114"/>
      <c r="AG217" s="114"/>
      <c r="AH217" s="114"/>
      <c r="AI217" s="114"/>
      <c r="AJ217" s="115"/>
      <c r="AL217" s="73" t="str">
        <f t="shared" si="51"/>
        <v>►</v>
      </c>
      <c r="AM217" s="451" t="str">
        <f>AM181</f>
        <v>Famille à coller.N.Nom de votre recette.Recette mère ►.S.Saisissez le nom de la recette mère</v>
      </c>
      <c r="AN217" s="451">
        <f>AN181</f>
        <v>6</v>
      </c>
      <c r="AO217" s="451" t="str">
        <f>AO181</f>
        <v>couverts</v>
      </c>
      <c r="AP217" s="261"/>
      <c r="AQ217" s="114"/>
      <c r="AR217" s="114"/>
      <c r="AS217" s="114"/>
      <c r="AT217" s="114"/>
      <c r="AU217" s="114"/>
      <c r="AV217" s="115"/>
      <c r="AX217" s="27"/>
      <c r="AY217" s="27"/>
      <c r="AZ217" s="27"/>
      <c r="BA217" s="27"/>
      <c r="BB217" s="464"/>
      <c r="BC217" s="928" t="s">
        <v>628</v>
      </c>
      <c r="BD217" s="9"/>
      <c r="BE217" s="9"/>
      <c r="BF217" s="9"/>
      <c r="BG217" s="9"/>
      <c r="BH217" s="9"/>
      <c r="BI217" s="862"/>
      <c r="BK217" s="466">
        <v>1</v>
      </c>
    </row>
    <row r="218" spans="2:63" ht="15.75" x14ac:dyDescent="0.25">
      <c r="B218" s="430" t="s">
        <v>5</v>
      </c>
      <c r="C218" s="431" t="str">
        <f>F218</f>
        <v>Famille à coller.N.Nom de votre recette.Recette mère ►.S.Saisissez le nom de la recette mère</v>
      </c>
      <c r="D218" s="431">
        <f>F216</f>
        <v>6</v>
      </c>
      <c r="E218" s="431" t="str">
        <f>G216</f>
        <v>couverts</v>
      </c>
      <c r="F218" s="435" t="str">
        <f>UPPER(LEFT(H212,1))&amp;LOWER(MID(H212,2,999))&amp;"."&amp;UPPER(LEFT(J212,1))&amp;"."&amp;UPPER(LEFT(J212,1))&amp;LOWER(MID(J212,2,999))&amp;"."&amp;IF(ISTEXT(L218),K218&amp;"."&amp;UPPER(LEFT(L218,1))&amp;"."&amp;UPPER(LEFT(L218,1))&amp;LOWER(MID(L218,2,999)),G218)</f>
        <v>Famille à coller.N.Nom de votre recette.Recette mère ►.S.Saisissez le nom de la recette mère</v>
      </c>
      <c r="G218" s="432" t="s">
        <v>22</v>
      </c>
      <c r="H218" s="3216" t="s">
        <v>23</v>
      </c>
      <c r="I218" s="3216"/>
      <c r="J218" s="3216"/>
      <c r="K218" s="433" t="s">
        <v>24</v>
      </c>
      <c r="L218" s="434" t="s">
        <v>25</v>
      </c>
      <c r="N218" s="116" t="s">
        <v>7</v>
      </c>
      <c r="O218" s="451" t="str">
        <f>O201</f>
        <v>Famille à coller.N.Nom de votre recette.Recette mère ►.S.Saisissez le nom de la recette mère</v>
      </c>
      <c r="P218" s="451">
        <f>P201</f>
        <v>6</v>
      </c>
      <c r="Q218" s="451" t="str">
        <f>Q201</f>
        <v>couverts</v>
      </c>
      <c r="R218" s="265"/>
      <c r="S218" s="265"/>
      <c r="T218" s="265" t="s">
        <v>73</v>
      </c>
      <c r="U218" s="266"/>
      <c r="V218" s="267"/>
      <c r="W218" s="267"/>
      <c r="X218" s="268"/>
      <c r="Z218" s="73" t="str">
        <f t="shared" si="56"/>
        <v>►</v>
      </c>
      <c r="AA218" s="451" t="str">
        <f>AA191</f>
        <v>Famille à coller.N.Nom de votre recette.Recette mère ►.S.Saisissez le nom de la recette mère</v>
      </c>
      <c r="AB218" s="451">
        <f>AB191</f>
        <v>6</v>
      </c>
      <c r="AC218" s="451" t="str">
        <f>AC191</f>
        <v>couverts</v>
      </c>
      <c r="AD218" s="261"/>
      <c r="AE218" s="114"/>
      <c r="AF218" s="114"/>
      <c r="AG218" s="114"/>
      <c r="AH218" s="114"/>
      <c r="AI218" s="114"/>
      <c r="AJ218" s="115"/>
      <c r="AL218" s="73" t="str">
        <f t="shared" si="51"/>
        <v>►</v>
      </c>
      <c r="AM218" s="451" t="str">
        <f>AM181</f>
        <v>Famille à coller.N.Nom de votre recette.Recette mère ►.S.Saisissez le nom de la recette mère</v>
      </c>
      <c r="AN218" s="451">
        <f>AN181</f>
        <v>6</v>
      </c>
      <c r="AO218" s="451" t="str">
        <f>AO181</f>
        <v>couverts</v>
      </c>
      <c r="AP218" s="261"/>
      <c r="AQ218" s="114"/>
      <c r="AR218" s="114"/>
      <c r="AS218" s="114"/>
      <c r="AT218" s="114"/>
      <c r="AU218" s="114"/>
      <c r="AV218" s="115"/>
      <c r="AX218" s="27"/>
      <c r="AY218" s="27"/>
      <c r="AZ218" s="27"/>
      <c r="BA218" s="27"/>
      <c r="BB218" s="464"/>
      <c r="BC218" s="929">
        <v>3.472222222222222E-3</v>
      </c>
      <c r="BD218" s="930" t="s">
        <v>629</v>
      </c>
      <c r="BE218" s="931"/>
      <c r="BF218" s="932" t="s">
        <v>630</v>
      </c>
      <c r="BG218" s="933">
        <v>1.0416666666666666E-2</v>
      </c>
      <c r="BH218" s="932"/>
      <c r="BI218" s="934"/>
      <c r="BK218" s="466">
        <v>1</v>
      </c>
    </row>
    <row r="219" spans="2:63" ht="15.75" customHeight="1" thickBot="1" x14ac:dyDescent="0.3">
      <c r="B219" s="2442" t="s">
        <v>7</v>
      </c>
      <c r="C219" s="440" t="str">
        <f>C218</f>
        <v>Famille à coller.N.Nom de votre recette.Recette mère ►.S.Saisissez le nom de la recette mère</v>
      </c>
      <c r="D219" s="440"/>
      <c r="E219" s="440"/>
      <c r="F219" s="441" t="s">
        <v>27</v>
      </c>
      <c r="G219" s="2444">
        <v>2</v>
      </c>
      <c r="H219" s="2445" t="s">
        <v>67</v>
      </c>
      <c r="I219" s="2446"/>
      <c r="J219" s="2446"/>
      <c r="K219" s="2446"/>
      <c r="L219" s="2486" t="s">
        <v>270</v>
      </c>
      <c r="N219" s="123" t="s">
        <v>7</v>
      </c>
      <c r="O219" s="455" t="str">
        <f>O201</f>
        <v>Famille à coller.N.Nom de votre recette.Recette mère ►.S.Saisissez le nom de la recette mère</v>
      </c>
      <c r="P219" s="455">
        <f>P201</f>
        <v>6</v>
      </c>
      <c r="Q219" s="455" t="str">
        <f>Q201</f>
        <v>couverts</v>
      </c>
      <c r="R219" s="269" t="s">
        <v>62</v>
      </c>
      <c r="S219" s="270"/>
      <c r="T219" s="271"/>
      <c r="U219" s="272"/>
      <c r="V219" s="271"/>
      <c r="W219" s="271"/>
      <c r="X219" s="273"/>
      <c r="Z219" s="73" t="str">
        <f t="shared" si="56"/>
        <v>►</v>
      </c>
      <c r="AA219" s="451" t="str">
        <f>AA191</f>
        <v>Famille à coller.N.Nom de votre recette.Recette mère ►.S.Saisissez le nom de la recette mère</v>
      </c>
      <c r="AB219" s="451">
        <f>AB191</f>
        <v>6</v>
      </c>
      <c r="AC219" s="451" t="str">
        <f>AC191</f>
        <v>couverts</v>
      </c>
      <c r="AD219" s="261"/>
      <c r="AE219" s="114"/>
      <c r="AF219" s="114"/>
      <c r="AG219" s="114"/>
      <c r="AH219" s="114"/>
      <c r="AI219" s="114"/>
      <c r="AJ219" s="115"/>
      <c r="AL219" s="73" t="str">
        <f t="shared" si="51"/>
        <v>►</v>
      </c>
      <c r="AM219" s="451" t="str">
        <f>AM181</f>
        <v>Famille à coller.N.Nom de votre recette.Recette mère ►.S.Saisissez le nom de la recette mère</v>
      </c>
      <c r="AN219" s="451">
        <f>AN181</f>
        <v>6</v>
      </c>
      <c r="AO219" s="451" t="str">
        <f>AO181</f>
        <v>couverts</v>
      </c>
      <c r="AP219" s="261"/>
      <c r="AQ219" s="114"/>
      <c r="AR219" s="114"/>
      <c r="AS219" s="114"/>
      <c r="AT219" s="114"/>
      <c r="AU219" s="114"/>
      <c r="AV219" s="115"/>
      <c r="AX219" s="27"/>
      <c r="AY219" s="27"/>
      <c r="AZ219" s="27"/>
      <c r="BA219" s="27"/>
      <c r="BB219" s="464"/>
      <c r="BC219" s="935" t="s">
        <v>631</v>
      </c>
      <c r="BD219" s="936">
        <v>2.0833333333333332E-2</v>
      </c>
      <c r="BE219" s="937"/>
      <c r="BF219" s="938" t="s">
        <v>632</v>
      </c>
      <c r="BG219" s="939">
        <f>BC218+BG218+BD219</f>
        <v>3.4722222222222224E-2</v>
      </c>
      <c r="BH219" s="937"/>
      <c r="BI219" s="940"/>
      <c r="BK219" s="466">
        <v>1</v>
      </c>
    </row>
    <row r="220" spans="2:63" ht="16.5" thickBot="1" x14ac:dyDescent="0.3">
      <c r="B220" s="116" t="s">
        <v>7</v>
      </c>
      <c r="C220" s="451" t="str">
        <f>C218</f>
        <v>Famille à coller.N.Nom de votre recette.Recette mère ►.S.Saisissez le nom de la recette mère</v>
      </c>
      <c r="D220" s="451"/>
      <c r="E220" s="451"/>
      <c r="F220" s="264"/>
      <c r="G220" s="237" t="s">
        <v>194</v>
      </c>
      <c r="H220" s="114"/>
      <c r="I220" s="238">
        <v>2</v>
      </c>
      <c r="J220" s="122"/>
      <c r="K220" s="240">
        <v>10</v>
      </c>
      <c r="L220" s="241" t="s">
        <v>195</v>
      </c>
      <c r="N220" s="100" t="s">
        <v>7</v>
      </c>
      <c r="Z220" s="73" t="str">
        <f t="shared" si="56"/>
        <v>►</v>
      </c>
      <c r="AA220" s="451" t="str">
        <f>AA191</f>
        <v>Famille à coller.N.Nom de votre recette.Recette mère ►.S.Saisissez le nom de la recette mère</v>
      </c>
      <c r="AB220" s="451">
        <f>AB191</f>
        <v>6</v>
      </c>
      <c r="AC220" s="451" t="str">
        <f>AC191</f>
        <v>couverts</v>
      </c>
      <c r="AD220" s="261"/>
      <c r="AE220" s="114"/>
      <c r="AF220" s="114"/>
      <c r="AG220" s="114"/>
      <c r="AH220" s="114"/>
      <c r="AI220" s="114"/>
      <c r="AJ220" s="115"/>
      <c r="AL220" s="73" t="str">
        <f t="shared" si="51"/>
        <v>►</v>
      </c>
      <c r="AM220" s="451" t="str">
        <f>AM181</f>
        <v>Famille à coller.N.Nom de votre recette.Recette mère ►.S.Saisissez le nom de la recette mère</v>
      </c>
      <c r="AN220" s="451">
        <f>AN181</f>
        <v>6</v>
      </c>
      <c r="AO220" s="451" t="str">
        <f>AO181</f>
        <v>couverts</v>
      </c>
      <c r="AP220" s="261"/>
      <c r="AQ220" s="114"/>
      <c r="AR220" s="114"/>
      <c r="AS220" s="114"/>
      <c r="AT220" s="114"/>
      <c r="AU220" s="114"/>
      <c r="AV220" s="115"/>
      <c r="AX220" s="27"/>
      <c r="AY220" s="27"/>
      <c r="AZ220" s="27"/>
      <c r="BA220" s="27"/>
      <c r="BB220" s="464"/>
      <c r="BC220" s="827"/>
      <c r="BD220" s="9"/>
      <c r="BE220" s="9"/>
      <c r="BF220" s="9"/>
      <c r="BG220" s="9"/>
      <c r="BH220" s="9"/>
      <c r="BI220" s="862"/>
      <c r="BK220" s="466">
        <v>1</v>
      </c>
    </row>
    <row r="221" spans="2:63" ht="23.25" x14ac:dyDescent="0.25">
      <c r="B221" s="116" t="s">
        <v>7</v>
      </c>
      <c r="C221" s="451" t="str">
        <f>C218</f>
        <v>Famille à coller.N.Nom de votre recette.Recette mère ►.S.Saisissez le nom de la recette mère</v>
      </c>
      <c r="D221" s="451"/>
      <c r="E221" s="451"/>
      <c r="F221" s="205" t="s">
        <v>69</v>
      </c>
      <c r="G221" s="243" t="s">
        <v>196</v>
      </c>
      <c r="H221" s="114"/>
      <c r="I221" s="244">
        <v>1</v>
      </c>
      <c r="J221" s="85"/>
      <c r="K221" s="246">
        <v>15</v>
      </c>
      <c r="L221" s="247" t="s">
        <v>197</v>
      </c>
      <c r="N221" s="23" t="s">
        <v>7</v>
      </c>
      <c r="O221" s="456" t="str">
        <f>O227</f>
        <v>Famille à coller.N.Nom de votre recette.Recette mère ►.S.Saisissez le nom de la recette mère</v>
      </c>
      <c r="P221" s="457">
        <f>P227</f>
        <v>6</v>
      </c>
      <c r="Q221" s="457" t="str">
        <f>Q227</f>
        <v>couverts</v>
      </c>
      <c r="R221" s="279" t="s">
        <v>4</v>
      </c>
      <c r="S221" s="24" t="s">
        <v>8</v>
      </c>
      <c r="T221" s="3217" t="s">
        <v>206</v>
      </c>
      <c r="U221" s="3217"/>
      <c r="V221" s="3157" t="s">
        <v>10</v>
      </c>
      <c r="W221" s="3157"/>
      <c r="X221" s="3158"/>
      <c r="Z221" s="73" t="str">
        <f t="shared" si="56"/>
        <v>►</v>
      </c>
      <c r="AA221" s="451" t="str">
        <f>AA191</f>
        <v>Famille à coller.N.Nom de votre recette.Recette mère ►.S.Saisissez le nom de la recette mère</v>
      </c>
      <c r="AB221" s="451">
        <f>AB191</f>
        <v>6</v>
      </c>
      <c r="AC221" s="451" t="str">
        <f>AC191</f>
        <v>couverts</v>
      </c>
      <c r="AD221" s="261"/>
      <c r="AE221" s="114"/>
      <c r="AF221" s="114"/>
      <c r="AG221" s="114"/>
      <c r="AH221" s="114"/>
      <c r="AI221" s="114"/>
      <c r="AJ221" s="115"/>
      <c r="AL221" s="73" t="str">
        <f t="shared" si="51"/>
        <v>►</v>
      </c>
      <c r="AM221" s="451" t="str">
        <f>AM181</f>
        <v>Famille à coller.N.Nom de votre recette.Recette mère ►.S.Saisissez le nom de la recette mère</v>
      </c>
      <c r="AN221" s="451">
        <f>AN181</f>
        <v>6</v>
      </c>
      <c r="AO221" s="451" t="str">
        <f>AO181</f>
        <v>couverts</v>
      </c>
      <c r="AP221" s="261"/>
      <c r="AQ221" s="114"/>
      <c r="AR221" s="114"/>
      <c r="AS221" s="114"/>
      <c r="AT221" s="114"/>
      <c r="AU221" s="114"/>
      <c r="AV221" s="115"/>
      <c r="AX221" s="27"/>
      <c r="AY221" s="27"/>
      <c r="AZ221" s="27"/>
      <c r="BA221" s="27"/>
      <c r="BB221" s="464"/>
      <c r="BC221" s="796"/>
      <c r="BD221" s="941" t="s">
        <v>633</v>
      </c>
      <c r="BE221" s="942" t="s">
        <v>634</v>
      </c>
      <c r="BF221" s="943"/>
      <c r="BG221" s="941"/>
      <c r="BH221" s="941" t="s">
        <v>635</v>
      </c>
      <c r="BI221" s="944" t="s">
        <v>634</v>
      </c>
      <c r="BK221" s="466">
        <v>1</v>
      </c>
    </row>
    <row r="222" spans="2:63" ht="22.5" x14ac:dyDescent="0.25">
      <c r="B222" s="116" t="s">
        <v>7</v>
      </c>
      <c r="C222" s="451" t="str">
        <f>C218</f>
        <v>Famille à coller.N.Nom de votre recette.Recette mère ►.S.Saisissez le nom de la recette mère</v>
      </c>
      <c r="D222" s="451">
        <f>D218</f>
        <v>6</v>
      </c>
      <c r="E222" s="451" t="str">
        <f>E218</f>
        <v>couverts</v>
      </c>
      <c r="F222" s="205"/>
      <c r="G222" s="249" t="s">
        <v>198</v>
      </c>
      <c r="H222" s="114"/>
      <c r="I222" s="250">
        <f>IF(I220=0,0,IF(I221=0,0,I220-I221))</f>
        <v>1</v>
      </c>
      <c r="J222" s="114"/>
      <c r="K222" s="252">
        <f>IF(K220=0,0,IF(K221=0,0,K221-K220))</f>
        <v>5</v>
      </c>
      <c r="L222" s="253" t="s">
        <v>199</v>
      </c>
      <c r="N222" s="25" t="s">
        <v>7</v>
      </c>
      <c r="O222" s="458" t="str">
        <f>O227</f>
        <v>Famille à coller.N.Nom de votre recette.Recette mère ►.S.Saisissez le nom de la recette mère</v>
      </c>
      <c r="P222" s="459"/>
      <c r="Q222" s="459"/>
      <c r="R222" s="281" t="s">
        <v>207</v>
      </c>
      <c r="S222" s="26" t="s">
        <v>12</v>
      </c>
      <c r="T222" s="3218"/>
      <c r="U222" s="3218"/>
      <c r="V222" s="3159"/>
      <c r="W222" s="3159"/>
      <c r="X222" s="3160"/>
      <c r="Z222" s="73" t="str">
        <f t="shared" si="56"/>
        <v>►</v>
      </c>
      <c r="AA222" s="451" t="str">
        <f>AA191</f>
        <v>Famille à coller.N.Nom de votre recette.Recette mère ►.S.Saisissez le nom de la recette mère</v>
      </c>
      <c r="AB222" s="451">
        <f>AB191</f>
        <v>6</v>
      </c>
      <c r="AC222" s="451" t="str">
        <f>AC191</f>
        <v>couverts</v>
      </c>
      <c r="AD222" s="261"/>
      <c r="AE222" s="114"/>
      <c r="AF222" s="114"/>
      <c r="AG222" s="114"/>
      <c r="AH222" s="114"/>
      <c r="AI222" s="114"/>
      <c r="AJ222" s="115"/>
      <c r="AL222" s="73" t="str">
        <f t="shared" si="51"/>
        <v>►</v>
      </c>
      <c r="AM222" s="451" t="str">
        <f>AM181</f>
        <v>Famille à coller.N.Nom de votre recette.Recette mère ►.S.Saisissez le nom de la recette mère</v>
      </c>
      <c r="AN222" s="451">
        <f>AN181</f>
        <v>6</v>
      </c>
      <c r="AO222" s="451" t="str">
        <f>AO181</f>
        <v>couverts</v>
      </c>
      <c r="AP222" s="261"/>
      <c r="AQ222" s="114"/>
      <c r="AR222" s="114"/>
      <c r="AS222" s="114"/>
      <c r="AT222" s="114"/>
      <c r="AU222" s="114"/>
      <c r="AV222" s="115"/>
      <c r="AX222" s="27"/>
      <c r="AY222" s="27"/>
      <c r="AZ222" s="27"/>
      <c r="BA222" s="27"/>
      <c r="BB222" s="464"/>
      <c r="BC222" s="827"/>
      <c r="BD222" s="9"/>
      <c r="BE222" s="9"/>
      <c r="BF222" s="9"/>
      <c r="BG222" s="9"/>
      <c r="BH222" s="9"/>
      <c r="BI222" s="862"/>
      <c r="BK222" s="466">
        <v>1</v>
      </c>
    </row>
    <row r="223" spans="2:63" ht="16.5" customHeight="1" thickBot="1" x14ac:dyDescent="0.3">
      <c r="B223" s="116" t="s">
        <v>7</v>
      </c>
      <c r="C223" s="451" t="str">
        <f>C218</f>
        <v>Famille à coller.N.Nom de votre recette.Recette mère ►.S.Saisissez le nom de la recette mère</v>
      </c>
      <c r="D223" s="451">
        <f>D218</f>
        <v>6</v>
      </c>
      <c r="E223" s="451" t="str">
        <f>E218</f>
        <v>couverts</v>
      </c>
      <c r="F223" s="205"/>
      <c r="G223" s="249" t="s">
        <v>200</v>
      </c>
      <c r="H223" s="114"/>
      <c r="I223" s="254">
        <f>IF(I220=0,0,I222/I220)</f>
        <v>0.5</v>
      </c>
      <c r="J223" s="114"/>
      <c r="K223" s="256">
        <f>IF(K220=0,0,IF(ISBLANK(K220),0,(K222/K220)*100))</f>
        <v>50</v>
      </c>
      <c r="L223" s="253" t="s">
        <v>201</v>
      </c>
      <c r="N223" s="25" t="s">
        <v>7</v>
      </c>
      <c r="O223" s="460" t="str">
        <f>O227</f>
        <v>Famille à coller.N.Nom de votre recette.Recette mère ►.S.Saisissez le nom de la recette mère</v>
      </c>
      <c r="P223" s="461"/>
      <c r="Q223" s="462"/>
      <c r="R223" s="28"/>
      <c r="S223" s="29" t="s">
        <v>208</v>
      </c>
      <c r="T223" s="283"/>
      <c r="U223" s="30" t="s">
        <v>13</v>
      </c>
      <c r="V223" s="284" t="s">
        <v>14</v>
      </c>
      <c r="W223" s="9"/>
      <c r="X223" s="285"/>
      <c r="Z223" s="116" t="s">
        <v>7</v>
      </c>
      <c r="AA223" s="451" t="str">
        <f>AA191</f>
        <v>Famille à coller.N.Nom de votre recette.Recette mère ►.S.Saisissez le nom de la recette mère</v>
      </c>
      <c r="AB223" s="451">
        <f>AB191</f>
        <v>6</v>
      </c>
      <c r="AC223" s="451" t="str">
        <f>AC191</f>
        <v>couverts</v>
      </c>
      <c r="AD223" s="517" t="s">
        <v>98</v>
      </c>
      <c r="AE223" s="518"/>
      <c r="AF223" s="518"/>
      <c r="AG223" s="518"/>
      <c r="AH223" s="518"/>
      <c r="AI223" s="519"/>
      <c r="AJ223" s="520" t="s">
        <v>127</v>
      </c>
      <c r="AL223" s="116" t="s">
        <v>7</v>
      </c>
      <c r="AM223" s="451" t="str">
        <f>AM181</f>
        <v>Famille à coller.N.Nom de votre recette.Recette mère ►.S.Saisissez le nom de la recette mère</v>
      </c>
      <c r="AN223" s="451">
        <f>AN181</f>
        <v>6</v>
      </c>
      <c r="AO223" s="451" t="str">
        <f>AO181</f>
        <v>couverts</v>
      </c>
      <c r="AP223" s="517" t="s">
        <v>98</v>
      </c>
      <c r="AQ223" s="518"/>
      <c r="AR223" s="518"/>
      <c r="AS223" s="518"/>
      <c r="AT223" s="518"/>
      <c r="AU223" s="519"/>
      <c r="AV223" s="520" t="s">
        <v>127</v>
      </c>
      <c r="AX223" s="27"/>
      <c r="AY223" s="27"/>
      <c r="AZ223" s="27"/>
      <c r="BA223" s="27"/>
      <c r="BB223" s="464"/>
      <c r="BC223" s="753"/>
      <c r="BD223" s="945" t="s">
        <v>636</v>
      </c>
      <c r="BE223" s="946"/>
      <c r="BF223" s="946"/>
      <c r="BG223" s="946"/>
      <c r="BH223" s="947"/>
      <c r="BI223" s="754"/>
      <c r="BK223" s="466">
        <v>1</v>
      </c>
    </row>
    <row r="224" spans="2:63" ht="17.25" customHeight="1" thickTop="1" x14ac:dyDescent="0.25">
      <c r="B224" s="116" t="s">
        <v>7</v>
      </c>
      <c r="C224" s="451" t="str">
        <f>C218</f>
        <v>Famille à coller.N.Nom de votre recette.Recette mère ►.S.Saisissez le nom de la recette mère</v>
      </c>
      <c r="D224" s="451">
        <f>D218</f>
        <v>6</v>
      </c>
      <c r="E224" s="451" t="str">
        <f>E218</f>
        <v>couverts</v>
      </c>
      <c r="F224" s="205"/>
      <c r="G224" s="243" t="s">
        <v>202</v>
      </c>
      <c r="H224" s="114"/>
      <c r="I224" s="257">
        <v>50</v>
      </c>
      <c r="J224" s="114"/>
      <c r="K224" s="240">
        <v>10</v>
      </c>
      <c r="L224" s="241" t="s">
        <v>195</v>
      </c>
      <c r="N224" s="25" t="s">
        <v>7</v>
      </c>
      <c r="O224" s="428" t="str">
        <f>O227</f>
        <v>Famille à coller.N.Nom de votre recette.Recette mère ►.S.Saisissez le nom de la recette mère</v>
      </c>
      <c r="P224" s="428"/>
      <c r="Q224" s="428"/>
      <c r="R224" s="36" t="s">
        <v>16</v>
      </c>
      <c r="S224" s="37"/>
      <c r="T224" s="37"/>
      <c r="U224" s="288" t="s">
        <v>17</v>
      </c>
      <c r="V224" s="3214" t="str">
        <f>R227</f>
        <v>Famille à coller.N.Nom de votre recette.Recette mère ►.S.Saisissez le nom de la recette mère</v>
      </c>
      <c r="W224" s="3214"/>
      <c r="X224" s="3215"/>
      <c r="Z224" s="116" t="s">
        <v>7</v>
      </c>
      <c r="AA224" s="451" t="str">
        <f>AA191</f>
        <v>Famille à coller.N.Nom de votre recette.Recette mère ►.S.Saisissez le nom de la recette mère</v>
      </c>
      <c r="AB224" s="451">
        <f>AB191</f>
        <v>6</v>
      </c>
      <c r="AC224" s="451" t="str">
        <f>AC191</f>
        <v>couverts</v>
      </c>
      <c r="AD224" s="145"/>
      <c r="AE224" s="146"/>
      <c r="AF224" s="146"/>
      <c r="AG224" s="146"/>
      <c r="AH224" s="146"/>
      <c r="AI224" s="472"/>
      <c r="AJ224" s="147" t="s">
        <v>128</v>
      </c>
      <c r="AL224" s="116" t="s">
        <v>7</v>
      </c>
      <c r="AM224" s="451" t="str">
        <f>AM181</f>
        <v>Famille à coller.N.Nom de votre recette.Recette mère ►.S.Saisissez le nom de la recette mère</v>
      </c>
      <c r="AN224" s="451">
        <f>AN181</f>
        <v>6</v>
      </c>
      <c r="AO224" s="451" t="str">
        <f>AO181</f>
        <v>couverts</v>
      </c>
      <c r="AP224" s="145"/>
      <c r="AQ224" s="146"/>
      <c r="AR224" s="146"/>
      <c r="AS224" s="146"/>
      <c r="AT224" s="146"/>
      <c r="AU224" s="472"/>
      <c r="AV224" s="147" t="s">
        <v>128</v>
      </c>
      <c r="BB224" s="465"/>
      <c r="BC224" s="753"/>
      <c r="BD224" s="3025" t="s">
        <v>637</v>
      </c>
      <c r="BE224" s="3026"/>
      <c r="BF224" s="3026"/>
      <c r="BG224" s="3026"/>
      <c r="BH224" s="3027"/>
      <c r="BI224" s="754"/>
      <c r="BK224" s="466">
        <v>1</v>
      </c>
    </row>
    <row r="225" spans="2:63" ht="15.75" x14ac:dyDescent="0.25">
      <c r="B225" s="116" t="s">
        <v>7</v>
      </c>
      <c r="C225" s="451" t="str">
        <f>C218</f>
        <v>Famille à coller.N.Nom de votre recette.Recette mère ►.S.Saisissez le nom de la recette mère</v>
      </c>
      <c r="D225" s="451">
        <f>D218</f>
        <v>6</v>
      </c>
      <c r="E225" s="451" t="str">
        <f>E218</f>
        <v>couverts</v>
      </c>
      <c r="F225" s="205"/>
      <c r="G225" s="249" t="s">
        <v>198</v>
      </c>
      <c r="H225" s="114"/>
      <c r="I225" s="250">
        <f>I220*I224%</f>
        <v>1</v>
      </c>
      <c r="J225" s="114"/>
      <c r="K225" s="259">
        <v>50</v>
      </c>
      <c r="L225" s="260" t="s">
        <v>201</v>
      </c>
      <c r="N225" s="25" t="s">
        <v>7</v>
      </c>
      <c r="O225" s="428" t="str">
        <f>O227</f>
        <v>Famille à coller.N.Nom de votre recette.Recette mère ►.S.Saisissez le nom de la recette mère</v>
      </c>
      <c r="P225" s="428"/>
      <c r="Q225" s="428"/>
      <c r="R225" s="43">
        <v>6</v>
      </c>
      <c r="S225" s="44" t="s">
        <v>66</v>
      </c>
      <c r="T225" s="36"/>
      <c r="U225" s="36"/>
      <c r="V225" s="3214"/>
      <c r="W225" s="3214"/>
      <c r="X225" s="3215"/>
      <c r="Z225" s="116" t="s">
        <v>7</v>
      </c>
      <c r="AA225" s="451" t="str">
        <f>AA191</f>
        <v>Famille à coller.N.Nom de votre recette.Recette mère ►.S.Saisissez le nom de la recette mère</v>
      </c>
      <c r="AB225" s="451">
        <f>AB191</f>
        <v>6</v>
      </c>
      <c r="AC225" s="451" t="str">
        <f>AC191</f>
        <v>couverts</v>
      </c>
      <c r="AD225" s="566"/>
      <c r="AE225" s="146"/>
      <c r="AF225" s="146"/>
      <c r="AG225" s="146"/>
      <c r="AH225" s="146"/>
      <c r="AI225" s="472"/>
      <c r="AJ225" s="147" t="s">
        <v>266</v>
      </c>
      <c r="AL225" s="116" t="s">
        <v>7</v>
      </c>
      <c r="AM225" s="451" t="str">
        <f>AM181</f>
        <v>Famille à coller.N.Nom de votre recette.Recette mère ►.S.Saisissez le nom de la recette mère</v>
      </c>
      <c r="AN225" s="451">
        <f>AN181</f>
        <v>6</v>
      </c>
      <c r="AO225" s="451" t="str">
        <f>AO181</f>
        <v>couverts</v>
      </c>
      <c r="AP225" s="145"/>
      <c r="AQ225" s="146"/>
      <c r="AR225" s="146"/>
      <c r="AS225" s="146"/>
      <c r="AT225" s="146"/>
      <c r="AU225" s="472"/>
      <c r="AV225" s="147" t="s">
        <v>266</v>
      </c>
      <c r="BB225" s="465"/>
      <c r="BC225" s="753"/>
      <c r="BD225" s="3028"/>
      <c r="BE225" s="3029"/>
      <c r="BF225" s="3029"/>
      <c r="BG225" s="3029"/>
      <c r="BH225" s="3030"/>
      <c r="BI225" s="754"/>
      <c r="BK225" s="466">
        <v>1</v>
      </c>
    </row>
    <row r="226" spans="2:63" ht="15.75" customHeight="1" thickBot="1" x14ac:dyDescent="0.3">
      <c r="B226" s="116" t="s">
        <v>7</v>
      </c>
      <c r="C226" s="451" t="str">
        <f>C218</f>
        <v>Famille à coller.N.Nom de votre recette.Recette mère ►.S.Saisissez le nom de la recette mère</v>
      </c>
      <c r="D226" s="451">
        <f>D218</f>
        <v>6</v>
      </c>
      <c r="E226" s="451" t="str">
        <f>E218</f>
        <v>couverts</v>
      </c>
      <c r="F226" s="205"/>
      <c r="G226" s="249" t="s">
        <v>203</v>
      </c>
      <c r="H226" s="114"/>
      <c r="I226" s="250">
        <f>I220-I225</f>
        <v>1</v>
      </c>
      <c r="J226" s="114"/>
      <c r="K226" s="252">
        <f>K224*K225%</f>
        <v>5</v>
      </c>
      <c r="L226" s="253" t="s">
        <v>199</v>
      </c>
      <c r="N226" s="25" t="s">
        <v>5</v>
      </c>
      <c r="O226" s="428" t="str">
        <f>O227</f>
        <v>Famille à coller.N.Nom de votre recette.Recette mère ►.S.Saisissez le nom de la recette mère</v>
      </c>
      <c r="P226" s="428"/>
      <c r="Q226" s="428"/>
      <c r="R226" s="289"/>
      <c r="S226" s="48"/>
      <c r="T226" s="48"/>
      <c r="U226" s="48"/>
      <c r="V226" s="48"/>
      <c r="W226" s="48"/>
      <c r="X226" s="429"/>
      <c r="Z226" s="116" t="s">
        <v>7</v>
      </c>
      <c r="AA226" s="451" t="str">
        <f>AA209</f>
        <v>Famille à coller.N.Nom de votre recette.Recette mère ►.S.Saisissez le nom de la recette mère</v>
      </c>
      <c r="AB226" s="451">
        <f>AB209</f>
        <v>6</v>
      </c>
      <c r="AC226" s="451" t="str">
        <f>AC209</f>
        <v>couverts</v>
      </c>
      <c r="AD226" s="994"/>
      <c r="AE226" s="265"/>
      <c r="AF226" s="265" t="s">
        <v>73</v>
      </c>
      <c r="AG226" s="266"/>
      <c r="AH226" s="267"/>
      <c r="AI226" s="267"/>
      <c r="AJ226" s="268"/>
      <c r="AL226" s="116" t="s">
        <v>7</v>
      </c>
      <c r="AM226" s="451" t="str">
        <f>AM209</f>
        <v>Famille à coller.N.Nom de votre recette.Recette mère ►.S.Saisissez le nom de la recette mère</v>
      </c>
      <c r="AN226" s="451">
        <f>AN209</f>
        <v>6</v>
      </c>
      <c r="AO226" s="451" t="str">
        <f>AO209</f>
        <v>couverts</v>
      </c>
      <c r="AP226" s="994"/>
      <c r="AQ226" s="265"/>
      <c r="AR226" s="265" t="s">
        <v>73</v>
      </c>
      <c r="AS226" s="266"/>
      <c r="AT226" s="267"/>
      <c r="AU226" s="267"/>
      <c r="AV226" s="268"/>
      <c r="BB226" s="464"/>
      <c r="BC226" s="753"/>
      <c r="BD226" s="3031"/>
      <c r="BE226" s="3032"/>
      <c r="BF226" s="3032"/>
      <c r="BG226" s="3032"/>
      <c r="BH226" s="3033"/>
      <c r="BI226" s="754"/>
      <c r="BK226" s="466">
        <v>1</v>
      </c>
    </row>
    <row r="227" spans="2:63" ht="16.5" customHeight="1" thickTop="1" thickBot="1" x14ac:dyDescent="0.3">
      <c r="B227" s="73" t="str">
        <f t="shared" ref="B227:B228" si="59">IF(OR(F227&lt;&gt;"",G227&lt;&gt; "",I227&lt;&gt;"",J227&lt;&gt;""),"A", "►")</f>
        <v>►</v>
      </c>
      <c r="C227" s="451" t="str">
        <f>C218</f>
        <v>Famille à coller.N.Nom de votre recette.Recette mère ►.S.Saisissez le nom de la recette mère</v>
      </c>
      <c r="D227" s="451">
        <f>D218</f>
        <v>6</v>
      </c>
      <c r="E227" s="451" t="str">
        <f>E218</f>
        <v>couverts</v>
      </c>
      <c r="F227" s="205"/>
      <c r="G227" s="114"/>
      <c r="H227" s="114"/>
      <c r="I227" s="114"/>
      <c r="J227" s="114"/>
      <c r="K227" s="252">
        <f>((K224*K225)/100)+K224</f>
        <v>15</v>
      </c>
      <c r="L227" s="253" t="s">
        <v>197</v>
      </c>
      <c r="N227" s="430" t="s">
        <v>5</v>
      </c>
      <c r="O227" s="431" t="str">
        <f>R227</f>
        <v>Famille à coller.N.Nom de votre recette.Recette mère ►.S.Saisissez le nom de la recette mère</v>
      </c>
      <c r="P227" s="431">
        <f>R225</f>
        <v>6</v>
      </c>
      <c r="Q227" s="431" t="str">
        <f>S225</f>
        <v>couverts</v>
      </c>
      <c r="R227" s="435" t="str">
        <f>UPPER(LEFT(T221,1))&amp;LOWER(MID(T221,2,999))&amp;"."&amp;UPPER(LEFT(V221,1))&amp;"."&amp;UPPER(LEFT(V221,1))&amp;LOWER(MID(V221,2,999))&amp;"."&amp;IF(ISTEXT(X227),W227&amp;"."&amp;UPPER(LEFT(X227,1))&amp;"."&amp;UPPER(LEFT(X227,1))&amp;LOWER(MID(X227,2,999)),S227)</f>
        <v>Famille à coller.N.Nom de votre recette.Recette mère ►.S.Saisissez le nom de la recette mère</v>
      </c>
      <c r="S227" s="432" t="s">
        <v>22</v>
      </c>
      <c r="T227" s="3216" t="s">
        <v>23</v>
      </c>
      <c r="U227" s="3216"/>
      <c r="V227" s="3216"/>
      <c r="W227" s="433" t="s">
        <v>24</v>
      </c>
      <c r="X227" s="434" t="s">
        <v>25</v>
      </c>
      <c r="Z227" s="123" t="s">
        <v>7</v>
      </c>
      <c r="AA227" s="455" t="str">
        <f>AA209</f>
        <v>Famille à coller.N.Nom de votre recette.Recette mère ►.S.Saisissez le nom de la recette mère</v>
      </c>
      <c r="AB227" s="455">
        <f>AB209</f>
        <v>6</v>
      </c>
      <c r="AC227" s="455" t="str">
        <f>AC209</f>
        <v>couverts</v>
      </c>
      <c r="AD227" s="269" t="s">
        <v>62</v>
      </c>
      <c r="AE227" s="270"/>
      <c r="AF227" s="271"/>
      <c r="AG227" s="272"/>
      <c r="AH227" s="271"/>
      <c r="AI227" s="271"/>
      <c r="AJ227" s="273"/>
      <c r="AL227" s="123" t="s">
        <v>7</v>
      </c>
      <c r="AM227" s="455" t="str">
        <f>AM209</f>
        <v>Famille à coller.N.Nom de votre recette.Recette mère ►.S.Saisissez le nom de la recette mère</v>
      </c>
      <c r="AN227" s="455">
        <f>AN209</f>
        <v>6</v>
      </c>
      <c r="AO227" s="455" t="str">
        <f>AO209</f>
        <v>couverts</v>
      </c>
      <c r="AP227" s="269" t="s">
        <v>62</v>
      </c>
      <c r="AQ227" s="270"/>
      <c r="AR227" s="271"/>
      <c r="AS227" s="272"/>
      <c r="AT227" s="271"/>
      <c r="AU227" s="271"/>
      <c r="AV227" s="273"/>
      <c r="BB227" s="464"/>
      <c r="BC227" s="753"/>
      <c r="BD227" s="948" t="str">
        <f>LEN(SUBSTITUTE(BD224," ",""))&amp;" caractères plus "&amp;(LEN(BD224)-LEN(SUBSTITUTE(BD224," ","")))&amp;" espaces = "&amp;LEN(BD224)</f>
        <v>178 caractères plus 38 espaces = 216</v>
      </c>
      <c r="BE227" s="949"/>
      <c r="BF227" s="949"/>
      <c r="BG227" s="949"/>
      <c r="BH227" s="949"/>
      <c r="BI227" s="754"/>
      <c r="BK227" s="466">
        <v>1</v>
      </c>
    </row>
    <row r="228" spans="2:63" ht="17.25" thickTop="1" thickBot="1" x14ac:dyDescent="0.3">
      <c r="B228" s="73" t="str">
        <f t="shared" si="59"/>
        <v>►</v>
      </c>
      <c r="C228" s="451" t="str">
        <f>C218</f>
        <v>Famille à coller.N.Nom de votre recette.Recette mère ►.S.Saisissez le nom de la recette mère</v>
      </c>
      <c r="D228" s="451">
        <f>D218</f>
        <v>6</v>
      </c>
      <c r="E228" s="451" t="str">
        <f>E218</f>
        <v>couverts</v>
      </c>
      <c r="F228" s="2449"/>
      <c r="G228" s="114"/>
      <c r="H228" s="114"/>
      <c r="I228" s="114"/>
      <c r="J228" s="114"/>
      <c r="K228" s="114"/>
      <c r="L228" s="147"/>
      <c r="N228" s="104" t="s">
        <v>7</v>
      </c>
      <c r="O228" s="440" t="str">
        <f>O227</f>
        <v>Famille à coller.N.Nom de votre recette.Recette mère ►.S.Saisissez le nom de la recette mère</v>
      </c>
      <c r="P228" s="440"/>
      <c r="Q228" s="440"/>
      <c r="R228" s="105" t="s">
        <v>27</v>
      </c>
      <c r="S228" s="106">
        <v>3</v>
      </c>
      <c r="T228" s="107" t="s">
        <v>265</v>
      </c>
      <c r="U228" s="108"/>
      <c r="V228" s="108"/>
      <c r="W228" s="399" t="s">
        <v>85</v>
      </c>
      <c r="X228" s="109"/>
      <c r="Z228" s="312" t="s">
        <v>7</v>
      </c>
      <c r="AA228" s="464"/>
      <c r="AB228" s="464"/>
      <c r="AC228" s="464"/>
      <c r="AD228" s="464"/>
      <c r="AE228" s="464"/>
      <c r="AF228" s="464"/>
      <c r="AG228" s="464"/>
      <c r="AH228" s="464"/>
      <c r="AI228" s="464"/>
      <c r="AJ228" s="464"/>
      <c r="AL228" s="312" t="s">
        <v>7</v>
      </c>
      <c r="AM228" s="464"/>
      <c r="AN228" s="464"/>
      <c r="AO228" s="464"/>
      <c r="AP228" s="464"/>
      <c r="AQ228" s="464"/>
      <c r="AR228" s="464"/>
      <c r="AS228" s="464"/>
      <c r="AT228" s="464"/>
      <c r="AU228" s="464"/>
      <c r="AV228" s="464"/>
      <c r="BB228" s="464"/>
      <c r="BC228" s="796"/>
      <c r="BH228" s="9"/>
      <c r="BI228" s="862"/>
      <c r="BK228" s="466">
        <v>1</v>
      </c>
    </row>
    <row r="229" spans="2:63" ht="15.75" customHeight="1" thickTop="1" x14ac:dyDescent="0.25">
      <c r="B229" s="116" t="s">
        <v>7</v>
      </c>
      <c r="C229" s="451" t="str">
        <f>C218</f>
        <v>Famille à coller.N.Nom de votre recette.Recette mère ►.S.Saisissez le nom de la recette mère</v>
      </c>
      <c r="D229" s="451">
        <f>D218</f>
        <v>6</v>
      </c>
      <c r="E229" s="451" t="str">
        <f>E218</f>
        <v>couverts</v>
      </c>
      <c r="F229" s="265"/>
      <c r="G229" s="265"/>
      <c r="H229" s="265" t="s">
        <v>73</v>
      </c>
      <c r="I229" s="266"/>
      <c r="J229" s="267"/>
      <c r="K229" s="267"/>
      <c r="L229" s="268"/>
      <c r="N229" s="104" t="s">
        <v>7</v>
      </c>
      <c r="O229" s="451" t="str">
        <f>O227</f>
        <v>Famille à coller.N.Nom de votre recette.Recette mère ►.S.Saisissez le nom de la recette mère</v>
      </c>
      <c r="P229" s="451"/>
      <c r="Q229" s="451"/>
      <c r="R229" s="168" t="s">
        <v>137</v>
      </c>
      <c r="S229" s="162" t="s">
        <v>138</v>
      </c>
      <c r="T229" s="162"/>
      <c r="U229" s="169" t="s">
        <v>139</v>
      </c>
      <c r="V229" s="169" t="s">
        <v>140</v>
      </c>
      <c r="W229" s="146"/>
      <c r="X229" s="170" t="s">
        <v>141</v>
      </c>
      <c r="Z229" s="23" t="s">
        <v>7</v>
      </c>
      <c r="AA229" s="456" t="str">
        <f>AA235</f>
        <v>Famille à coller.N.Nom de votre recette.Recette mère ►.S.Saisissez le nom de la recette mère</v>
      </c>
      <c r="AB229" s="457">
        <f>AB235</f>
        <v>6</v>
      </c>
      <c r="AC229" s="457" t="str">
        <f>AC235</f>
        <v>couverts</v>
      </c>
      <c r="AD229" s="279" t="s">
        <v>4</v>
      </c>
      <c r="AE229" s="24" t="s">
        <v>8</v>
      </c>
      <c r="AF229" s="3217" t="s">
        <v>206</v>
      </c>
      <c r="AG229" s="3217"/>
      <c r="AH229" s="3157" t="s">
        <v>10</v>
      </c>
      <c r="AI229" s="3157"/>
      <c r="AJ229" s="3158"/>
      <c r="AL229" s="23" t="s">
        <v>7</v>
      </c>
      <c r="AM229" s="456" t="str">
        <f>AM235</f>
        <v>Famille à coller.N.Nom de votre recette.Recette mère ►.S.Saisissez le nom de la recette mère</v>
      </c>
      <c r="AN229" s="457">
        <f>AN235</f>
        <v>6</v>
      </c>
      <c r="AO229" s="457" t="str">
        <f>AO235</f>
        <v>couverts</v>
      </c>
      <c r="AP229" s="279" t="s">
        <v>4</v>
      </c>
      <c r="AQ229" s="24" t="s">
        <v>8</v>
      </c>
      <c r="AR229" s="3217" t="s">
        <v>206</v>
      </c>
      <c r="AS229" s="3217"/>
      <c r="AT229" s="3157" t="s">
        <v>10</v>
      </c>
      <c r="AU229" s="3157"/>
      <c r="AV229" s="3158"/>
      <c r="BB229" s="464"/>
      <c r="BC229" s="950" t="s">
        <v>638</v>
      </c>
      <c r="BD229" s="951" t="s">
        <v>639</v>
      </c>
      <c r="BE229" s="678"/>
      <c r="BF229" s="9"/>
      <c r="BG229" s="9"/>
      <c r="BH229" s="9"/>
      <c r="BI229" s="862"/>
      <c r="BK229" s="466">
        <v>1</v>
      </c>
    </row>
    <row r="230" spans="2:63" ht="22.5" customHeight="1" thickBot="1" x14ac:dyDescent="0.3">
      <c r="B230" s="123" t="s">
        <v>7</v>
      </c>
      <c r="C230" s="455" t="str">
        <f>C218</f>
        <v>Famille à coller.N.Nom de votre recette.Recette mère ►.S.Saisissez le nom de la recette mère</v>
      </c>
      <c r="D230" s="455">
        <f>D218</f>
        <v>6</v>
      </c>
      <c r="E230" s="455" t="str">
        <f>E218</f>
        <v>couverts</v>
      </c>
      <c r="F230" s="269" t="s">
        <v>62</v>
      </c>
      <c r="G230" s="270"/>
      <c r="H230" s="271"/>
      <c r="I230" s="272"/>
      <c r="J230" s="271"/>
      <c r="K230" s="271"/>
      <c r="L230" s="273"/>
      <c r="N230" s="171" t="str">
        <f>IF(OR(R230&lt;&gt;"",S230&lt;&gt; "",U230&lt;&gt;"",V230&lt;&gt;""),"A", "►")</f>
        <v>A</v>
      </c>
      <c r="O230" s="451" t="str">
        <f>O227</f>
        <v>Famille à coller.N.Nom de votre recette.Recette mère ►.S.Saisissez le nom de la recette mère</v>
      </c>
      <c r="P230" s="451"/>
      <c r="Q230" s="451"/>
      <c r="R230" s="172" t="s">
        <v>142</v>
      </c>
      <c r="S230" s="173">
        <v>4.1666666666666699E-2</v>
      </c>
      <c r="T230" s="174"/>
      <c r="U230" s="174">
        <v>220</v>
      </c>
      <c r="V230" s="175" t="s">
        <v>143</v>
      </c>
      <c r="W230" s="146"/>
      <c r="X230" s="176"/>
      <c r="Z230" s="25" t="s">
        <v>7</v>
      </c>
      <c r="AA230" s="458" t="str">
        <f>AA235</f>
        <v>Famille à coller.N.Nom de votre recette.Recette mère ►.S.Saisissez le nom de la recette mère</v>
      </c>
      <c r="AB230" s="459"/>
      <c r="AC230" s="459"/>
      <c r="AD230" s="281" t="s">
        <v>207</v>
      </c>
      <c r="AE230" s="26" t="s">
        <v>12</v>
      </c>
      <c r="AF230" s="3218"/>
      <c r="AG230" s="3218"/>
      <c r="AH230" s="3159"/>
      <c r="AI230" s="3159"/>
      <c r="AJ230" s="3160"/>
      <c r="AL230" s="25" t="s">
        <v>7</v>
      </c>
      <c r="AM230" s="458" t="str">
        <f>AM235</f>
        <v>Famille à coller.N.Nom de votre recette.Recette mère ►.S.Saisissez le nom de la recette mère</v>
      </c>
      <c r="AN230" s="459"/>
      <c r="AO230" s="459"/>
      <c r="AP230" s="281" t="s">
        <v>207</v>
      </c>
      <c r="AQ230" s="26" t="s">
        <v>12</v>
      </c>
      <c r="AR230" s="3218"/>
      <c r="AS230" s="3218"/>
      <c r="AT230" s="3159"/>
      <c r="AU230" s="3159"/>
      <c r="AV230" s="3160"/>
      <c r="AX230"/>
      <c r="AY230"/>
      <c r="AZ230"/>
      <c r="BA230"/>
      <c r="BB230"/>
      <c r="BC230" s="952" t="s">
        <v>3</v>
      </c>
      <c r="BD230" s="953" t="s">
        <v>75</v>
      </c>
      <c r="BE230" s="954"/>
      <c r="BF230" s="9"/>
      <c r="BG230" s="9"/>
      <c r="BH230" s="9"/>
      <c r="BI230" s="862"/>
      <c r="BK230" s="466">
        <v>1</v>
      </c>
    </row>
    <row r="231" spans="2:63" ht="19.5" thickBot="1" x14ac:dyDescent="0.3">
      <c r="B231" s="2168" t="s">
        <v>7</v>
      </c>
      <c r="C231" s="2470"/>
      <c r="D231" s="2470"/>
      <c r="E231" s="2470"/>
      <c r="F231" s="2471" t="s">
        <v>2205</v>
      </c>
      <c r="G231" s="2471"/>
      <c r="H231" s="2471"/>
      <c r="I231" s="2471"/>
      <c r="J231" s="2471"/>
      <c r="K231" s="2471"/>
      <c r="L231" s="2472" t="s">
        <v>77</v>
      </c>
      <c r="N231" s="177" t="str">
        <f>IF(V231&lt;&gt;"","A", "►")</f>
        <v>A</v>
      </c>
      <c r="O231" s="451" t="str">
        <f>O227</f>
        <v>Famille à coller.N.Nom de votre recette.Recette mère ►.S.Saisissez le nom de la recette mère</v>
      </c>
      <c r="P231" s="451">
        <f>P227</f>
        <v>6</v>
      </c>
      <c r="Q231" s="451" t="str">
        <f>Q227</f>
        <v>couverts</v>
      </c>
      <c r="R231" s="178" t="s">
        <v>137</v>
      </c>
      <c r="S231" s="179"/>
      <c r="T231" s="179"/>
      <c r="U231" s="179" t="s">
        <v>148</v>
      </c>
      <c r="V231" s="180" t="s">
        <v>149</v>
      </c>
      <c r="W231" s="180"/>
      <c r="X231" s="176"/>
      <c r="Z231" s="25" t="s">
        <v>7</v>
      </c>
      <c r="AA231" s="460" t="str">
        <f>AA235</f>
        <v>Famille à coller.N.Nom de votre recette.Recette mère ►.S.Saisissez le nom de la recette mère</v>
      </c>
      <c r="AB231" s="461"/>
      <c r="AC231" s="462"/>
      <c r="AD231" s="28"/>
      <c r="AE231" s="29" t="s">
        <v>208</v>
      </c>
      <c r="AF231" s="283"/>
      <c r="AG231" s="30" t="s">
        <v>13</v>
      </c>
      <c r="AH231" s="284" t="s">
        <v>14</v>
      </c>
      <c r="AI231" s="9"/>
      <c r="AJ231" s="285"/>
      <c r="AL231" s="25" t="s">
        <v>7</v>
      </c>
      <c r="AM231" s="460" t="str">
        <f>AM235</f>
        <v>Famille à coller.N.Nom de votre recette.Recette mère ►.S.Saisissez le nom de la recette mère</v>
      </c>
      <c r="AN231" s="461"/>
      <c r="AO231" s="462"/>
      <c r="AP231" s="28"/>
      <c r="AQ231" s="29" t="s">
        <v>208</v>
      </c>
      <c r="AR231" s="283"/>
      <c r="AS231" s="30" t="s">
        <v>13</v>
      </c>
      <c r="AT231" s="284" t="s">
        <v>14</v>
      </c>
      <c r="AU231" s="9"/>
      <c r="AV231" s="285"/>
      <c r="BC231" s="827" t="s">
        <v>640</v>
      </c>
      <c r="BD231" s="9"/>
      <c r="BE231" s="9"/>
      <c r="BF231" s="9"/>
      <c r="BG231" s="9"/>
      <c r="BH231" s="9"/>
      <c r="BI231" s="862"/>
      <c r="BK231" s="466">
        <v>1</v>
      </c>
    </row>
    <row r="232" spans="2:63" ht="15.75" x14ac:dyDescent="0.25">
      <c r="B232" s="23" t="s">
        <v>7</v>
      </c>
      <c r="C232" s="456" t="str">
        <f>C238</f>
        <v>Famille à coller.N.Nom de votre recette.Recette mère ►.S.Saisissez le nom de la recette mère</v>
      </c>
      <c r="D232" s="457">
        <f>D238</f>
        <v>6</v>
      </c>
      <c r="E232" s="457" t="str">
        <f>E238</f>
        <v>couverts</v>
      </c>
      <c r="F232" s="279" t="s">
        <v>4</v>
      </c>
      <c r="G232" s="24" t="s">
        <v>8</v>
      </c>
      <c r="H232" s="3217" t="s">
        <v>206</v>
      </c>
      <c r="I232" s="3217"/>
      <c r="J232" s="3157" t="s">
        <v>10</v>
      </c>
      <c r="K232" s="3157"/>
      <c r="L232" s="3158"/>
      <c r="N232" s="171" t="str">
        <f>IF(OR(R232&lt;&gt;"",S232&lt;&gt; "",U232&lt;&gt;"",V232&lt;&gt;""),"A", "►")</f>
        <v>A</v>
      </c>
      <c r="O232" s="451" t="str">
        <f>O227</f>
        <v>Famille à coller.N.Nom de votre recette.Recette mère ►.S.Saisissez le nom de la recette mère</v>
      </c>
      <c r="P232" s="451">
        <f>P227</f>
        <v>6</v>
      </c>
      <c r="Q232" s="451" t="str">
        <f>Q227</f>
        <v>couverts</v>
      </c>
      <c r="R232" s="182" t="s">
        <v>151</v>
      </c>
      <c r="S232" s="183"/>
      <c r="T232" s="184"/>
      <c r="U232" s="184">
        <v>250</v>
      </c>
      <c r="V232" s="185" t="s">
        <v>152</v>
      </c>
      <c r="W232" s="185"/>
      <c r="X232" s="176"/>
      <c r="Z232" s="25" t="s">
        <v>7</v>
      </c>
      <c r="AA232" s="428" t="str">
        <f>AA235</f>
        <v>Famille à coller.N.Nom de votre recette.Recette mère ►.S.Saisissez le nom de la recette mère</v>
      </c>
      <c r="AB232" s="428"/>
      <c r="AC232" s="428"/>
      <c r="AD232" s="36" t="s">
        <v>16</v>
      </c>
      <c r="AE232" s="37"/>
      <c r="AF232" s="37"/>
      <c r="AG232" s="288" t="s">
        <v>17</v>
      </c>
      <c r="AH232" s="3214" t="str">
        <f>AD235</f>
        <v>Famille à coller.N.Nom de votre recette.Recette mère ►.S.Saisissez le nom de la recette mère</v>
      </c>
      <c r="AI232" s="3214"/>
      <c r="AJ232" s="3215"/>
      <c r="AL232" s="25" t="s">
        <v>7</v>
      </c>
      <c r="AM232" s="428" t="str">
        <f>AM235</f>
        <v>Famille à coller.N.Nom de votre recette.Recette mère ►.S.Saisissez le nom de la recette mère</v>
      </c>
      <c r="AN232" s="428"/>
      <c r="AO232" s="428"/>
      <c r="AP232" s="36" t="s">
        <v>16</v>
      </c>
      <c r="AQ232" s="37"/>
      <c r="AR232" s="37"/>
      <c r="AS232" s="288" t="s">
        <v>17</v>
      </c>
      <c r="AT232" s="3214" t="str">
        <f>AP235</f>
        <v>Famille à coller.N.Nom de votre recette.Recette mère ►.S.Saisissez le nom de la recette mère</v>
      </c>
      <c r="AU232" s="3214"/>
      <c r="AV232" s="3215"/>
      <c r="BC232" s="709" t="s">
        <v>641</v>
      </c>
      <c r="BD232" s="9"/>
      <c r="BE232" s="9"/>
      <c r="BF232" s="9"/>
      <c r="BG232" s="9"/>
      <c r="BH232" s="9"/>
      <c r="BI232" s="862"/>
      <c r="BK232" s="466">
        <v>1</v>
      </c>
    </row>
    <row r="233" spans="2:63" ht="22.5" x14ac:dyDescent="0.25">
      <c r="B233" s="25" t="s">
        <v>7</v>
      </c>
      <c r="C233" s="458" t="str">
        <f>C238</f>
        <v>Famille à coller.N.Nom de votre recette.Recette mère ►.S.Saisissez le nom de la recette mère</v>
      </c>
      <c r="D233" s="459"/>
      <c r="E233" s="459"/>
      <c r="F233" s="281" t="s">
        <v>207</v>
      </c>
      <c r="G233" s="26" t="s">
        <v>12</v>
      </c>
      <c r="H233" s="3218"/>
      <c r="I233" s="3218"/>
      <c r="J233" s="3159"/>
      <c r="K233" s="3159"/>
      <c r="L233" s="3160"/>
      <c r="N233" s="177" t="str">
        <f>IF(V233&lt;&gt;"","A", "►")</f>
        <v>A</v>
      </c>
      <c r="O233" s="451" t="str">
        <f>O227</f>
        <v>Famille à coller.N.Nom de votre recette.Recette mère ►.S.Saisissez le nom de la recette mère</v>
      </c>
      <c r="P233" s="451">
        <f>P227</f>
        <v>6</v>
      </c>
      <c r="Q233" s="451" t="str">
        <f>Q227</f>
        <v>couverts</v>
      </c>
      <c r="R233" s="178" t="s">
        <v>137</v>
      </c>
      <c r="S233" s="179"/>
      <c r="T233" s="179"/>
      <c r="U233" s="179" t="s">
        <v>148</v>
      </c>
      <c r="V233" s="180" t="s">
        <v>149</v>
      </c>
      <c r="W233" s="180"/>
      <c r="X233" s="176"/>
      <c r="Z233" s="25" t="s">
        <v>7</v>
      </c>
      <c r="AA233" s="428" t="str">
        <f>AA235</f>
        <v>Famille à coller.N.Nom de votre recette.Recette mère ►.S.Saisissez le nom de la recette mère</v>
      </c>
      <c r="AB233" s="428"/>
      <c r="AC233" s="428"/>
      <c r="AD233" s="43">
        <v>6</v>
      </c>
      <c r="AE233" s="44" t="s">
        <v>66</v>
      </c>
      <c r="AF233" s="36"/>
      <c r="AG233" s="36"/>
      <c r="AH233" s="3214"/>
      <c r="AI233" s="3214"/>
      <c r="AJ233" s="3215"/>
      <c r="AL233" s="25" t="s">
        <v>7</v>
      </c>
      <c r="AM233" s="428" t="str">
        <f>AM235</f>
        <v>Famille à coller.N.Nom de votre recette.Recette mère ►.S.Saisissez le nom de la recette mère</v>
      </c>
      <c r="AN233" s="428"/>
      <c r="AO233" s="428"/>
      <c r="AP233" s="43">
        <v>6</v>
      </c>
      <c r="AQ233" s="44" t="s">
        <v>66</v>
      </c>
      <c r="AR233" s="36"/>
      <c r="AS233" s="36"/>
      <c r="AT233" s="3214"/>
      <c r="AU233" s="3214"/>
      <c r="AV233" s="3215"/>
      <c r="BC233" s="749"/>
      <c r="BD233" s="750"/>
      <c r="BE233" s="751"/>
      <c r="BF233" s="750"/>
      <c r="BG233" s="750"/>
      <c r="BH233" s="750"/>
      <c r="BI233" s="752"/>
      <c r="BK233" s="466">
        <v>1</v>
      </c>
    </row>
    <row r="234" spans="2:63" ht="15.75" customHeight="1" x14ac:dyDescent="0.25">
      <c r="B234" s="25" t="s">
        <v>7</v>
      </c>
      <c r="C234" s="460" t="str">
        <f>C238</f>
        <v>Famille à coller.N.Nom de votre recette.Recette mère ►.S.Saisissez le nom de la recette mère</v>
      </c>
      <c r="D234" s="461"/>
      <c r="E234" s="462"/>
      <c r="F234" s="28"/>
      <c r="G234" s="29" t="s">
        <v>208</v>
      </c>
      <c r="H234" s="283"/>
      <c r="I234" s="30" t="s">
        <v>13</v>
      </c>
      <c r="J234" s="284" t="s">
        <v>14</v>
      </c>
      <c r="K234" s="9"/>
      <c r="L234" s="285"/>
      <c r="N234" s="171" t="str">
        <f>IF(OR(R234&lt;&gt;"",S234&lt;&gt; "",U234&lt;&gt;"",V234&lt;&gt;""),"A", "►")</f>
        <v>A</v>
      </c>
      <c r="O234" s="451" t="str">
        <f>O227</f>
        <v>Famille à coller.N.Nom de votre recette.Recette mère ►.S.Saisissez le nom de la recette mère</v>
      </c>
      <c r="P234" s="451">
        <f>P227</f>
        <v>6</v>
      </c>
      <c r="Q234" s="451" t="str">
        <f>Q227</f>
        <v>couverts</v>
      </c>
      <c r="R234" s="182" t="s">
        <v>151</v>
      </c>
      <c r="S234" s="183">
        <v>4.8611111111111112E-3</v>
      </c>
      <c r="T234" s="184"/>
      <c r="U234" s="184">
        <v>250</v>
      </c>
      <c r="V234" s="185" t="s">
        <v>155</v>
      </c>
      <c r="W234" s="185"/>
      <c r="X234" s="176"/>
      <c r="Z234" s="25" t="s">
        <v>5</v>
      </c>
      <c r="AA234" s="428" t="str">
        <f>AA235</f>
        <v>Famille à coller.N.Nom de votre recette.Recette mère ►.S.Saisissez le nom de la recette mère</v>
      </c>
      <c r="AB234" s="428"/>
      <c r="AC234" s="428"/>
      <c r="AD234" s="289"/>
      <c r="AE234" s="48"/>
      <c r="AF234" s="48"/>
      <c r="AG234" s="48"/>
      <c r="AH234" s="48"/>
      <c r="AI234" s="48"/>
      <c r="AJ234" s="429"/>
      <c r="AL234" s="25" t="s">
        <v>5</v>
      </c>
      <c r="AM234" s="428" t="str">
        <f>AM235</f>
        <v>Famille à coller.N.Nom de votre recette.Recette mère ►.S.Saisissez le nom de la recette mère</v>
      </c>
      <c r="AN234" s="428"/>
      <c r="AO234" s="428"/>
      <c r="AP234" s="289"/>
      <c r="AQ234" s="48"/>
      <c r="AR234" s="48"/>
      <c r="AS234" s="48"/>
      <c r="AT234" s="48"/>
      <c r="AU234" s="48"/>
      <c r="AV234" s="429"/>
      <c r="BC234" s="955">
        <v>19</v>
      </c>
      <c r="BD234" s="956">
        <v>18</v>
      </c>
      <c r="BE234" s="956">
        <v>25</v>
      </c>
      <c r="BF234" s="956">
        <v>16</v>
      </c>
      <c r="BG234" s="956">
        <v>6</v>
      </c>
      <c r="BH234" s="956">
        <v>11</v>
      </c>
      <c r="BI234" s="957">
        <v>11</v>
      </c>
      <c r="BK234" s="466">
        <v>1</v>
      </c>
    </row>
    <row r="235" spans="2:63" ht="16.5" thickBot="1" x14ac:dyDescent="0.3">
      <c r="B235" s="25" t="s">
        <v>7</v>
      </c>
      <c r="C235" s="428" t="str">
        <f>C238</f>
        <v>Famille à coller.N.Nom de votre recette.Recette mère ►.S.Saisissez le nom de la recette mère</v>
      </c>
      <c r="D235" s="428"/>
      <c r="E235" s="428"/>
      <c r="F235" s="36" t="s">
        <v>16</v>
      </c>
      <c r="G235" s="37"/>
      <c r="H235" s="37"/>
      <c r="I235" s="288" t="s">
        <v>17</v>
      </c>
      <c r="J235" s="3214" t="str">
        <f>F238</f>
        <v>Famille à coller.N.Nom de votre recette.Recette mère ►.S.Saisissez le nom de la recette mère</v>
      </c>
      <c r="K235" s="3214"/>
      <c r="L235" s="3215"/>
      <c r="N235" s="177" t="str">
        <f>IF(V235&lt;&gt;"","A", "►")</f>
        <v>A</v>
      </c>
      <c r="O235" s="451" t="str">
        <f>O227</f>
        <v>Famille à coller.N.Nom de votre recette.Recette mère ►.S.Saisissez le nom de la recette mère</v>
      </c>
      <c r="P235" s="451">
        <f>P227</f>
        <v>6</v>
      </c>
      <c r="Q235" s="451" t="str">
        <f>Q227</f>
        <v>couverts</v>
      </c>
      <c r="R235" s="178" t="s">
        <v>137</v>
      </c>
      <c r="S235" s="179"/>
      <c r="T235" s="179"/>
      <c r="U235" s="179" t="s">
        <v>148</v>
      </c>
      <c r="V235" s="180" t="s">
        <v>149</v>
      </c>
      <c r="W235" s="180"/>
      <c r="X235" s="176"/>
      <c r="Z235" s="430" t="s">
        <v>5</v>
      </c>
      <c r="AA235" s="431" t="str">
        <f>AD235</f>
        <v>Famille à coller.N.Nom de votre recette.Recette mère ►.S.Saisissez le nom de la recette mère</v>
      </c>
      <c r="AB235" s="431">
        <f>AD233</f>
        <v>6</v>
      </c>
      <c r="AC235" s="431" t="str">
        <f>AE233</f>
        <v>couverts</v>
      </c>
      <c r="AD235" s="435" t="str">
        <f>UPPER(LEFT(AF229,1))&amp;LOWER(MID(AF229,2,999))&amp;"."&amp;UPPER(LEFT(AH229,1))&amp;"."&amp;UPPER(LEFT(AH229,1))&amp;LOWER(MID(AH229,2,999))&amp;"."&amp;IF(ISTEXT(AJ235),AI235&amp;"."&amp;UPPER(LEFT(AJ235,1))&amp;"."&amp;UPPER(LEFT(AJ235,1))&amp;LOWER(MID(AJ235,2,999)),AE235)</f>
        <v>Famille à coller.N.Nom de votre recette.Recette mère ►.S.Saisissez le nom de la recette mère</v>
      </c>
      <c r="AE235" s="432" t="s">
        <v>22</v>
      </c>
      <c r="AF235" s="3216" t="s">
        <v>23</v>
      </c>
      <c r="AG235" s="3216"/>
      <c r="AH235" s="3216"/>
      <c r="AI235" s="433" t="s">
        <v>24</v>
      </c>
      <c r="AJ235" s="434" t="s">
        <v>25</v>
      </c>
      <c r="AL235" s="430" t="s">
        <v>5</v>
      </c>
      <c r="AM235" s="431" t="str">
        <f>AP235</f>
        <v>Famille à coller.N.Nom de votre recette.Recette mère ►.S.Saisissez le nom de la recette mère</v>
      </c>
      <c r="AN235" s="431">
        <f>AP233</f>
        <v>6</v>
      </c>
      <c r="AO235" s="431" t="str">
        <f>AQ233</f>
        <v>couverts</v>
      </c>
      <c r="AP235" s="435" t="str">
        <f>UPPER(LEFT(AR229,1))&amp;LOWER(MID(AR229,2,999))&amp;"."&amp;UPPER(LEFT(AT229,1))&amp;"."&amp;UPPER(LEFT(AT229,1))&amp;LOWER(MID(AT229,2,999))&amp;"."&amp;IF(ISTEXT(AV235),AU235&amp;"."&amp;UPPER(LEFT(AV235,1))&amp;"."&amp;UPPER(LEFT(AV235,1))&amp;LOWER(MID(AV235,2,999)),AQ235)</f>
        <v>Famille à coller.N.Nom de votre recette.Recette mère ►.S.Saisissez le nom de la recette mère</v>
      </c>
      <c r="AQ235" s="432" t="s">
        <v>22</v>
      </c>
      <c r="AR235" s="3216" t="s">
        <v>23</v>
      </c>
      <c r="AS235" s="3216"/>
      <c r="AT235" s="3216"/>
      <c r="AU235" s="433" t="s">
        <v>24</v>
      </c>
      <c r="AV235" s="434" t="s">
        <v>25</v>
      </c>
      <c r="BC235" s="958">
        <f t="shared" ref="BC235:BI235" ca="1" si="60">CELL("largeur",BC235)</f>
        <v>19</v>
      </c>
      <c r="BD235" s="4">
        <f t="shared" ca="1" si="60"/>
        <v>18</v>
      </c>
      <c r="BE235" s="4">
        <f t="shared" ca="1" si="60"/>
        <v>25</v>
      </c>
      <c r="BF235" s="4">
        <f t="shared" ca="1" si="60"/>
        <v>16</v>
      </c>
      <c r="BG235" s="4">
        <f t="shared" ca="1" si="60"/>
        <v>16</v>
      </c>
      <c r="BH235" s="4">
        <f t="shared" ca="1" si="60"/>
        <v>11</v>
      </c>
      <c r="BI235" s="959">
        <f t="shared" ca="1" si="60"/>
        <v>27</v>
      </c>
      <c r="BK235" s="466">
        <v>1</v>
      </c>
    </row>
    <row r="236" spans="2:63" ht="15" customHeight="1" thickTop="1" thickBot="1" x14ac:dyDescent="0.3">
      <c r="B236" s="25" t="s">
        <v>7</v>
      </c>
      <c r="C236" s="428" t="str">
        <f>C238</f>
        <v>Famille à coller.N.Nom de votre recette.Recette mère ►.S.Saisissez le nom de la recette mère</v>
      </c>
      <c r="D236" s="428"/>
      <c r="E236" s="428"/>
      <c r="F236" s="43">
        <v>6</v>
      </c>
      <c r="G236" s="44" t="s">
        <v>66</v>
      </c>
      <c r="H236" s="36"/>
      <c r="I236" s="36"/>
      <c r="J236" s="3214"/>
      <c r="K236" s="3214"/>
      <c r="L236" s="3215"/>
      <c r="N236" s="171" t="str">
        <f>IF(OR(R236&lt;&gt;"",S236&lt;&gt; "",U236&lt;&gt;"",V236&lt;&gt;""),"A", "►")</f>
        <v>A</v>
      </c>
      <c r="O236" s="451" t="str">
        <f>O227</f>
        <v>Famille à coller.N.Nom de votre recette.Recette mère ►.S.Saisissez le nom de la recette mère</v>
      </c>
      <c r="P236" s="451">
        <f>P227</f>
        <v>6</v>
      </c>
      <c r="Q236" s="451" t="str">
        <f>Q227</f>
        <v>couverts</v>
      </c>
      <c r="R236" s="182" t="s">
        <v>151</v>
      </c>
      <c r="S236" s="183">
        <v>0.10416666666666667</v>
      </c>
      <c r="T236" s="184"/>
      <c r="U236" s="184">
        <v>170</v>
      </c>
      <c r="V236" s="185" t="s">
        <v>158</v>
      </c>
      <c r="W236" s="185"/>
      <c r="X236" s="176"/>
      <c r="Z236" s="104" t="s">
        <v>7</v>
      </c>
      <c r="AA236" s="440" t="str">
        <f>AA235</f>
        <v>Famille à coller.N.Nom de votre recette.Recette mère ►.S.Saisissez le nom de la recette mère</v>
      </c>
      <c r="AB236" s="440"/>
      <c r="AC236" s="440"/>
      <c r="AD236" s="56" t="s">
        <v>27</v>
      </c>
      <c r="AE236" s="106">
        <v>15</v>
      </c>
      <c r="AF236" s="107" t="s">
        <v>271</v>
      </c>
      <c r="AG236" s="108"/>
      <c r="AH236" s="206" t="s">
        <v>182</v>
      </c>
      <c r="AI236" s="108"/>
      <c r="AJ236" s="109"/>
      <c r="AL236" s="439" t="s">
        <v>7</v>
      </c>
      <c r="AM236" s="440" t="str">
        <f>AM235</f>
        <v>Famille à coller.N.Nom de votre recette.Recette mère ►.S.Saisissez le nom de la recette mère</v>
      </c>
      <c r="AN236" s="440"/>
      <c r="AO236" s="440"/>
      <c r="AP236" s="105" t="s">
        <v>27</v>
      </c>
      <c r="AQ236" s="106">
        <v>24</v>
      </c>
      <c r="AR236" s="107" t="s">
        <v>240</v>
      </c>
      <c r="AS236" s="108"/>
      <c r="AT236" s="108"/>
      <c r="AU236" s="108"/>
      <c r="AV236" s="109"/>
      <c r="BK236" s="466">
        <v>1</v>
      </c>
    </row>
    <row r="237" spans="2:63" ht="15.75" customHeight="1" thickTop="1" x14ac:dyDescent="0.25">
      <c r="B237" s="25" t="s">
        <v>5</v>
      </c>
      <c r="C237" s="428" t="str">
        <f>C238</f>
        <v>Famille à coller.N.Nom de votre recette.Recette mère ►.S.Saisissez le nom de la recette mère</v>
      </c>
      <c r="D237" s="428"/>
      <c r="E237" s="428"/>
      <c r="F237" s="289"/>
      <c r="G237" s="48"/>
      <c r="H237" s="48"/>
      <c r="I237" s="48"/>
      <c r="J237" s="48"/>
      <c r="K237" s="48"/>
      <c r="L237" s="429"/>
      <c r="N237" s="177" t="str">
        <f>IF(V237&lt;&gt;"","A", "►")</f>
        <v>A</v>
      </c>
      <c r="O237" s="451" t="str">
        <f>O227</f>
        <v>Famille à coller.N.Nom de votre recette.Recette mère ►.S.Saisissez le nom de la recette mère</v>
      </c>
      <c r="P237" s="451">
        <f>P227</f>
        <v>6</v>
      </c>
      <c r="Q237" s="451" t="str">
        <f>Q227</f>
        <v>couverts</v>
      </c>
      <c r="R237" s="178" t="s">
        <v>137</v>
      </c>
      <c r="S237" s="179"/>
      <c r="T237" s="179"/>
      <c r="U237" s="179" t="s">
        <v>148</v>
      </c>
      <c r="V237" s="180" t="s">
        <v>160</v>
      </c>
      <c r="W237" s="180"/>
      <c r="X237" s="176"/>
      <c r="Z237" s="104" t="s">
        <v>7</v>
      </c>
      <c r="AA237" s="523" t="str">
        <f>AA235</f>
        <v>Famille à coller.N.Nom de votre recette.Recette mère ►.S.Saisissez le nom de la recette mère</v>
      </c>
      <c r="AB237" s="523"/>
      <c r="AC237" s="524"/>
      <c r="AD237" s="187" t="s">
        <v>168</v>
      </c>
      <c r="AE237" s="188"/>
      <c r="AF237" s="352"/>
      <c r="AG237" s="352"/>
      <c r="AH237" s="353"/>
      <c r="AI237" s="352"/>
      <c r="AJ237" s="354"/>
      <c r="AL237" s="104" t="s">
        <v>7</v>
      </c>
      <c r="AM237" s="523" t="str">
        <f>AM235</f>
        <v>Famille à coller.N.Nom de votre recette.Recette mère ►.S.Saisissez le nom de la recette mère</v>
      </c>
      <c r="AN237" s="523"/>
      <c r="AO237" s="524"/>
      <c r="AP237" s="187" t="s">
        <v>168</v>
      </c>
      <c r="AQ237" s="188"/>
      <c r="AR237" s="188"/>
      <c r="AS237" s="188"/>
      <c r="AT237" s="188"/>
      <c r="AU237" s="188"/>
      <c r="AV237" s="189"/>
      <c r="BK237" s="466">
        <v>1</v>
      </c>
    </row>
    <row r="238" spans="2:63" ht="15.75" x14ac:dyDescent="0.25">
      <c r="B238" s="430" t="s">
        <v>5</v>
      </c>
      <c r="C238" s="431" t="str">
        <f>F238</f>
        <v>Famille à coller.N.Nom de votre recette.Recette mère ►.S.Saisissez le nom de la recette mère</v>
      </c>
      <c r="D238" s="431">
        <f>F236</f>
        <v>6</v>
      </c>
      <c r="E238" s="431" t="str">
        <f>G236</f>
        <v>couverts</v>
      </c>
      <c r="F238" s="435" t="str">
        <f>UPPER(LEFT(H232,1))&amp;LOWER(MID(H232,2,999))&amp;"."&amp;UPPER(LEFT(J232,1))&amp;"."&amp;UPPER(LEFT(J232,1))&amp;LOWER(MID(J232,2,999))&amp;"."&amp;IF(ISTEXT(L238),K238&amp;"."&amp;UPPER(LEFT(L238,1))&amp;"."&amp;UPPER(LEFT(L238,1))&amp;LOWER(MID(L238,2,999)),G238)</f>
        <v>Famille à coller.N.Nom de votre recette.Recette mère ►.S.Saisissez le nom de la recette mère</v>
      </c>
      <c r="G238" s="432" t="s">
        <v>22</v>
      </c>
      <c r="H238" s="3216" t="s">
        <v>23</v>
      </c>
      <c r="I238" s="3216"/>
      <c r="J238" s="3216"/>
      <c r="K238" s="433" t="s">
        <v>24</v>
      </c>
      <c r="L238" s="434" t="s">
        <v>25</v>
      </c>
      <c r="N238" s="171" t="str">
        <f>IF(OR(R238&lt;&gt;"",S238&lt;&gt; "",U238&lt;&gt;"",V238&lt;&gt;""),"A", "►")</f>
        <v>A</v>
      </c>
      <c r="O238" s="451" t="str">
        <f>O227</f>
        <v>Famille à coller.N.Nom de votre recette.Recette mère ►.S.Saisissez le nom de la recette mère</v>
      </c>
      <c r="P238" s="451">
        <f>P227</f>
        <v>6</v>
      </c>
      <c r="Q238" s="451" t="str">
        <f>Q227</f>
        <v>couverts</v>
      </c>
      <c r="R238" s="182" t="s">
        <v>151</v>
      </c>
      <c r="S238" s="183">
        <v>4.8611111111111112E-3</v>
      </c>
      <c r="T238" s="184"/>
      <c r="U238" s="184">
        <v>100</v>
      </c>
      <c r="V238" s="185"/>
      <c r="W238" s="185"/>
      <c r="X238" s="176"/>
      <c r="Z238" s="104" t="s">
        <v>7</v>
      </c>
      <c r="AA238" s="451" t="str">
        <f>AA235</f>
        <v>Famille à coller.N.Nom de votre recette.Recette mère ►.S.Saisissez le nom de la recette mère</v>
      </c>
      <c r="AB238" s="451"/>
      <c r="AC238" s="525"/>
      <c r="AD238" s="355" t="s">
        <v>144</v>
      </c>
      <c r="AE238" s="356" t="s">
        <v>145</v>
      </c>
      <c r="AF238" s="113"/>
      <c r="AG238" s="357" t="s">
        <v>146</v>
      </c>
      <c r="AH238" s="358" t="s">
        <v>147</v>
      </c>
      <c r="AI238" s="114"/>
      <c r="AJ238" s="115"/>
      <c r="AL238" s="104" t="s">
        <v>7</v>
      </c>
      <c r="AM238" s="451" t="str">
        <f>AM235</f>
        <v>Famille à coller.N.Nom de votre recette.Recette mère ►.S.Saisissez le nom de la recette mère</v>
      </c>
      <c r="AN238" s="451"/>
      <c r="AO238" s="525"/>
      <c r="AP238" s="181"/>
      <c r="AQ238" s="190" t="s">
        <v>150</v>
      </c>
      <c r="AR238" s="113"/>
      <c r="AS238" s="113"/>
      <c r="AT238" s="113"/>
      <c r="AU238" s="191" t="s">
        <v>169</v>
      </c>
      <c r="AV238" s="192"/>
      <c r="BC238" s="465"/>
      <c r="BD238" s="465"/>
      <c r="BE238" s="465"/>
      <c r="BF238" s="465"/>
      <c r="BG238" s="465"/>
      <c r="BH238" s="465"/>
      <c r="BI238" s="465"/>
      <c r="BK238" s="466">
        <v>1</v>
      </c>
    </row>
    <row r="239" spans="2:63" ht="15.75" customHeight="1" x14ac:dyDescent="0.25">
      <c r="B239" s="2442" t="s">
        <v>7</v>
      </c>
      <c r="C239" s="440" t="str">
        <f>C238</f>
        <v>Famille à coller.N.Nom de votre recette.Recette mère ►.S.Saisissez le nom de la recette mère</v>
      </c>
      <c r="D239" s="440"/>
      <c r="E239" s="440"/>
      <c r="F239" s="441" t="s">
        <v>27</v>
      </c>
      <c r="G239" s="2444">
        <v>3</v>
      </c>
      <c r="H239" s="2445" t="s">
        <v>67</v>
      </c>
      <c r="I239" s="2446"/>
      <c r="J239" s="2446"/>
      <c r="K239" s="2446"/>
      <c r="L239" s="2486" t="s">
        <v>230</v>
      </c>
      <c r="N239" s="177" t="str">
        <f>IF(V239&lt;&gt;"","A", "►")</f>
        <v>A</v>
      </c>
      <c r="O239" s="451" t="str">
        <f>O227</f>
        <v>Famille à coller.N.Nom de votre recette.Recette mère ►.S.Saisissez le nom de la recette mère</v>
      </c>
      <c r="P239" s="451">
        <f>P227</f>
        <v>6</v>
      </c>
      <c r="Q239" s="451" t="str">
        <f>Q227</f>
        <v>couverts</v>
      </c>
      <c r="R239" s="178" t="s">
        <v>137</v>
      </c>
      <c r="S239" s="179"/>
      <c r="T239" s="179"/>
      <c r="U239" s="179" t="s">
        <v>148</v>
      </c>
      <c r="V239" s="180" t="s">
        <v>163</v>
      </c>
      <c r="W239" s="180"/>
      <c r="X239" s="176"/>
      <c r="Z239" s="73" t="str">
        <f>IF(OR(AD239&lt;&gt;"",AE239&lt;&gt; "",AG239&lt;&gt;"",AH239&lt;&gt;""),"A", "►")</f>
        <v>►</v>
      </c>
      <c r="AA239" s="451" t="str">
        <f>AA235</f>
        <v>Famille à coller.N.Nom de votre recette.Recette mère ►.S.Saisissez le nom de la recette mère</v>
      </c>
      <c r="AB239" s="451">
        <f>AB235</f>
        <v>6</v>
      </c>
      <c r="AC239" s="525" t="str">
        <f>AC235</f>
        <v>couverts</v>
      </c>
      <c r="AD239" s="359"/>
      <c r="AE239" s="360"/>
      <c r="AF239" s="114"/>
      <c r="AG239" s="361"/>
      <c r="AH239" s="362"/>
      <c r="AI239" s="262" t="s">
        <v>150</v>
      </c>
      <c r="AJ239" s="115"/>
      <c r="AL239" s="73" t="str">
        <f t="shared" ref="AL239:AL240" si="61">IF(OR(AP239&lt;&gt;"",AU239&lt;&gt; ""),"A", "►")</f>
        <v>A</v>
      </c>
      <c r="AM239" s="451" t="str">
        <f>AM235</f>
        <v>Famille à coller.N.Nom de votre recette.Recette mère ►.S.Saisissez le nom de la recette mère</v>
      </c>
      <c r="AN239" s="451">
        <f>AN235</f>
        <v>6</v>
      </c>
      <c r="AO239" s="525" t="str">
        <f>AO235</f>
        <v>couverts</v>
      </c>
      <c r="AP239" s="181"/>
      <c r="AQ239" s="193" t="s">
        <v>153</v>
      </c>
      <c r="AR239" s="114"/>
      <c r="AS239" s="114"/>
      <c r="AT239" s="114"/>
      <c r="AU239" s="136" t="s">
        <v>86</v>
      </c>
      <c r="AV239" s="194" t="s">
        <v>170</v>
      </c>
      <c r="BC239" s="465"/>
      <c r="BD239" s="465"/>
      <c r="BE239" s="465"/>
      <c r="BF239" s="465"/>
      <c r="BG239" s="465"/>
      <c r="BH239" s="465"/>
      <c r="BI239" s="465"/>
      <c r="BK239" s="466">
        <v>1</v>
      </c>
    </row>
    <row r="240" spans="2:63" ht="18.75" x14ac:dyDescent="0.25">
      <c r="B240" s="104" t="s">
        <v>7</v>
      </c>
      <c r="C240" s="451" t="str">
        <f>C238</f>
        <v>Famille à coller.N.Nom de votre recette.Recette mère ►.S.Saisissez le nom de la recette mère</v>
      </c>
      <c r="D240" s="451"/>
      <c r="E240" s="451"/>
      <c r="F240" s="264"/>
      <c r="G240" s="122"/>
      <c r="H240" s="122"/>
      <c r="I240" s="122"/>
      <c r="J240" s="335" t="s">
        <v>231</v>
      </c>
      <c r="K240" s="122"/>
      <c r="L240" s="426" t="s">
        <v>273</v>
      </c>
      <c r="N240" s="171" t="str">
        <f>IF(OR(R240&lt;&gt;"",S240&lt;&gt; "",U240&lt;&gt;"",V240&lt;&gt;""),"A", "►")</f>
        <v>A</v>
      </c>
      <c r="O240" s="451" t="str">
        <f>O227</f>
        <v>Famille à coller.N.Nom de votre recette.Recette mère ►.S.Saisissez le nom de la recette mère</v>
      </c>
      <c r="P240" s="451">
        <f>P227</f>
        <v>6</v>
      </c>
      <c r="Q240" s="451" t="str">
        <f>Q227</f>
        <v>couverts</v>
      </c>
      <c r="R240" s="182" t="s">
        <v>151</v>
      </c>
      <c r="S240" s="183">
        <v>4.8611111111111112E-3</v>
      </c>
      <c r="T240" s="184"/>
      <c r="U240" s="184">
        <v>110</v>
      </c>
      <c r="V240" s="185"/>
      <c r="W240" s="185"/>
      <c r="X240" s="176"/>
      <c r="Z240" s="73" t="str">
        <f t="shared" ref="Z240:Z243" si="62">IF(OR(AD240&lt;&gt;"",AE240&lt;&gt; "",AG240&lt;&gt;"",AH240&lt;&gt;""),"A", "►")</f>
        <v>A</v>
      </c>
      <c r="AA240" s="451" t="str">
        <f>AA235</f>
        <v>Famille à coller.N.Nom de votre recette.Recette mère ►.S.Saisissez le nom de la recette mère</v>
      </c>
      <c r="AB240" s="451">
        <f>AB235</f>
        <v>6</v>
      </c>
      <c r="AC240" s="525" t="str">
        <f>AC235</f>
        <v>couverts</v>
      </c>
      <c r="AD240" s="359">
        <v>3</v>
      </c>
      <c r="AE240" s="360"/>
      <c r="AF240" s="114"/>
      <c r="AG240" s="361"/>
      <c r="AH240" s="362"/>
      <c r="AI240" s="262" t="s">
        <v>154</v>
      </c>
      <c r="AJ240" s="115"/>
      <c r="AL240" s="73" t="str">
        <f t="shared" si="61"/>
        <v>A</v>
      </c>
      <c r="AM240" s="451" t="str">
        <f>AM235</f>
        <v>Famille à coller.N.Nom de votre recette.Recette mère ►.S.Saisissez le nom de la recette mère</v>
      </c>
      <c r="AN240" s="451">
        <f>AN235</f>
        <v>6</v>
      </c>
      <c r="AO240" s="525" t="str">
        <f>AO235</f>
        <v>couverts</v>
      </c>
      <c r="AP240" s="181">
        <v>3</v>
      </c>
      <c r="AQ240" s="193" t="s">
        <v>154</v>
      </c>
      <c r="AR240" s="114"/>
      <c r="AS240" s="114"/>
      <c r="AT240" s="114"/>
      <c r="AU240" s="195"/>
      <c r="AV240" s="194" t="s">
        <v>171</v>
      </c>
      <c r="BK240" s="466">
        <v>1</v>
      </c>
    </row>
    <row r="241" spans="2:63" ht="15.75" x14ac:dyDescent="0.25">
      <c r="B241" s="116" t="s">
        <v>7</v>
      </c>
      <c r="C241" s="451" t="str">
        <f>C238</f>
        <v>Famille à coller.N.Nom de votre recette.Recette mère ►.S.Saisissez le nom de la recette mère</v>
      </c>
      <c r="D241" s="451"/>
      <c r="E241" s="451"/>
      <c r="F241" s="995" t="s">
        <v>232</v>
      </c>
      <c r="G241" s="337" t="s">
        <v>233</v>
      </c>
      <c r="H241" s="3183" t="s">
        <v>49</v>
      </c>
      <c r="I241" s="3183"/>
      <c r="J241" s="338" t="s">
        <v>234</v>
      </c>
      <c r="L241" s="339" t="s">
        <v>235</v>
      </c>
      <c r="N241" s="104" t="s">
        <v>7</v>
      </c>
      <c r="O241" s="451" t="str">
        <f>O227</f>
        <v>Famille à coller.N.Nom de votre recette.Recette mère ►.S.Saisissez le nom de la recette mère</v>
      </c>
      <c r="P241" s="451">
        <f>P227</f>
        <v>6</v>
      </c>
      <c r="Q241" s="451" t="str">
        <f>Q227</f>
        <v>couverts</v>
      </c>
      <c r="R241" s="142" t="s">
        <v>98</v>
      </c>
      <c r="S241" s="143"/>
      <c r="T241" s="143"/>
      <c r="U241" s="143"/>
      <c r="V241" s="143"/>
      <c r="W241" s="143"/>
      <c r="X241" s="144"/>
      <c r="Z241" s="73" t="str">
        <f t="shared" si="62"/>
        <v>►</v>
      </c>
      <c r="AA241" s="451" t="str">
        <f>AA235</f>
        <v>Famille à coller.N.Nom de votre recette.Recette mère ►.S.Saisissez le nom de la recette mère</v>
      </c>
      <c r="AB241" s="451">
        <f>AB235</f>
        <v>6</v>
      </c>
      <c r="AC241" s="525" t="str">
        <f>AC235</f>
        <v>couverts</v>
      </c>
      <c r="AD241" s="359"/>
      <c r="AE241" s="360"/>
      <c r="AF241" s="114"/>
      <c r="AG241" s="361"/>
      <c r="AH241" s="362"/>
      <c r="AI241" s="262" t="s">
        <v>156</v>
      </c>
      <c r="AJ241" s="115"/>
      <c r="AL241" s="73" t="str">
        <f>IF(OR(AP241&lt;&gt;"",AU241&lt;&gt; ""),"A", "►")</f>
        <v>►</v>
      </c>
      <c r="AM241" s="451" t="str">
        <f>AM235</f>
        <v>Famille à coller.N.Nom de votre recette.Recette mère ►.S.Saisissez le nom de la recette mère</v>
      </c>
      <c r="AN241" s="451">
        <f>AN235</f>
        <v>6</v>
      </c>
      <c r="AO241" s="525" t="str">
        <f>AO235</f>
        <v>couverts</v>
      </c>
      <c r="AP241" s="181"/>
      <c r="AQ241" s="193" t="s">
        <v>156</v>
      </c>
      <c r="AR241" s="114"/>
      <c r="AS241" s="114"/>
      <c r="AT241" s="114"/>
      <c r="AU241" s="196"/>
      <c r="AV241" s="197" t="s">
        <v>172</v>
      </c>
      <c r="BK241" s="466">
        <v>1</v>
      </c>
    </row>
    <row r="242" spans="2:63" ht="18.75" x14ac:dyDescent="0.25">
      <c r="B242" s="116" t="s">
        <v>7</v>
      </c>
      <c r="C242" s="451" t="str">
        <f>C238</f>
        <v>Famille à coller.N.Nom de votre recette.Recette mère ►.S.Saisissez le nom de la recette mère</v>
      </c>
      <c r="D242" s="451">
        <f>D238</f>
        <v>6</v>
      </c>
      <c r="E242" s="451" t="str">
        <f>E238</f>
        <v>couverts</v>
      </c>
      <c r="F242" s="3198">
        <v>750</v>
      </c>
      <c r="G242" s="340">
        <v>1</v>
      </c>
      <c r="H242" s="3185" t="s">
        <v>236</v>
      </c>
      <c r="I242" s="3185"/>
      <c r="J242" s="341">
        <v>16</v>
      </c>
      <c r="K242" s="190">
        <f>G242*F242</f>
        <v>750</v>
      </c>
      <c r="L242" s="342" t="s">
        <v>237</v>
      </c>
      <c r="N242" s="73" t="str">
        <f t="shared" ref="N242:N243" si="63">IF(OR(R242&lt;&gt;"",S242&lt;&gt; "",U242&lt;&gt;"",V242&lt;&gt;""),"A", "►")</f>
        <v>►</v>
      </c>
      <c r="O242" s="451" t="str">
        <f>O227</f>
        <v>Famille à coller.N.Nom de votre recette.Recette mère ►.S.Saisissez le nom de la recette mère</v>
      </c>
      <c r="P242" s="451">
        <f>P227</f>
        <v>6</v>
      </c>
      <c r="Q242" s="451" t="str">
        <f>Q227</f>
        <v>couverts</v>
      </c>
      <c r="R242" s="406"/>
      <c r="S242" s="313"/>
      <c r="T242" s="313"/>
      <c r="U242" s="313"/>
      <c r="V242" s="313"/>
      <c r="W242" s="313"/>
      <c r="X242" s="147" t="s">
        <v>127</v>
      </c>
      <c r="Z242" s="73" t="str">
        <f t="shared" si="62"/>
        <v>A</v>
      </c>
      <c r="AA242" s="451" t="str">
        <f>AA235</f>
        <v>Famille à coller.N.Nom de votre recette.Recette mère ►.S.Saisissez le nom de la recette mère</v>
      </c>
      <c r="AB242" s="451">
        <f>AB235</f>
        <v>6</v>
      </c>
      <c r="AC242" s="525" t="str">
        <f>AC235</f>
        <v>couverts</v>
      </c>
      <c r="AD242" s="359">
        <v>2</v>
      </c>
      <c r="AE242" s="360"/>
      <c r="AF242" s="114"/>
      <c r="AG242" s="361"/>
      <c r="AH242" s="362"/>
      <c r="AI242" s="262" t="s">
        <v>157</v>
      </c>
      <c r="AJ242" s="115"/>
      <c r="AL242" s="73" t="str">
        <f t="shared" ref="AL242:AL246" si="64">IF(OR(AP242&lt;&gt;"",AU242&lt;&gt; ""),"A", "►")</f>
        <v>A</v>
      </c>
      <c r="AM242" s="451" t="str">
        <f>AM235</f>
        <v>Famille à coller.N.Nom de votre recette.Recette mère ►.S.Saisissez le nom de la recette mère</v>
      </c>
      <c r="AN242" s="451">
        <f>AN235</f>
        <v>6</v>
      </c>
      <c r="AO242" s="525" t="str">
        <f>AO235</f>
        <v>couverts</v>
      </c>
      <c r="AP242" s="181">
        <v>1</v>
      </c>
      <c r="AQ242" s="193" t="s">
        <v>157</v>
      </c>
      <c r="AR242" s="114"/>
      <c r="AS242" s="114"/>
      <c r="AT242" s="114"/>
      <c r="AU242" s="195"/>
      <c r="AV242" s="194" t="s">
        <v>170</v>
      </c>
      <c r="BC242" s="465"/>
      <c r="BD242" s="465"/>
      <c r="BE242" s="465"/>
      <c r="BF242" s="465"/>
      <c r="BG242" s="465"/>
      <c r="BH242" s="465"/>
      <c r="BI242" s="465"/>
      <c r="BK242" s="466">
        <v>1</v>
      </c>
    </row>
    <row r="243" spans="2:63" ht="16.5" customHeight="1" x14ac:dyDescent="0.25">
      <c r="B243" s="116" t="s">
        <v>7</v>
      </c>
      <c r="C243" s="451" t="str">
        <f>C238</f>
        <v>Famille à coller.N.Nom de votre recette.Recette mère ►.S.Saisissez le nom de la recette mère</v>
      </c>
      <c r="D243" s="451">
        <f>D238</f>
        <v>6</v>
      </c>
      <c r="E243" s="451" t="str">
        <f>E238</f>
        <v>couverts</v>
      </c>
      <c r="F243" s="3198"/>
      <c r="G243" s="343">
        <v>120</v>
      </c>
      <c r="H243" s="42" t="s">
        <v>238</v>
      </c>
      <c r="I243" s="344"/>
      <c r="J243" s="345">
        <v>1.2</v>
      </c>
      <c r="K243" s="346">
        <f>(G243*F242)/1000</f>
        <v>90</v>
      </c>
      <c r="L243" s="3199" t="s">
        <v>239</v>
      </c>
      <c r="N243" s="73" t="str">
        <f t="shared" si="63"/>
        <v>►</v>
      </c>
      <c r="O243" s="451" t="str">
        <f>O234</f>
        <v>Famille à coller.N.Nom de votre recette.Recette mère ►.S.Saisissez le nom de la recette mère</v>
      </c>
      <c r="P243" s="451">
        <f>P234</f>
        <v>6</v>
      </c>
      <c r="Q243" s="451" t="str">
        <f>Q234</f>
        <v>couverts</v>
      </c>
      <c r="R243" s="419"/>
      <c r="S243" s="114"/>
      <c r="T243" s="114"/>
      <c r="U243" s="114"/>
      <c r="V243" s="114"/>
      <c r="W243" s="114"/>
      <c r="X243" s="415" t="s">
        <v>128</v>
      </c>
      <c r="Z243" s="73" t="str">
        <f t="shared" si="62"/>
        <v>►</v>
      </c>
      <c r="AA243" s="451" t="str">
        <f>AA235</f>
        <v>Famille à coller.N.Nom de votre recette.Recette mère ►.S.Saisissez le nom de la recette mère</v>
      </c>
      <c r="AB243" s="451">
        <f>AB235</f>
        <v>6</v>
      </c>
      <c r="AC243" s="525" t="str">
        <f>AC235</f>
        <v>couverts</v>
      </c>
      <c r="AD243" s="363"/>
      <c r="AE243" s="364"/>
      <c r="AF243" s="114"/>
      <c r="AG243" s="365"/>
      <c r="AH243" s="366"/>
      <c r="AI243" s="262" t="s">
        <v>161</v>
      </c>
      <c r="AJ243" s="115"/>
      <c r="AL243" s="73" t="str">
        <f t="shared" si="64"/>
        <v>►</v>
      </c>
      <c r="AM243" s="451" t="str">
        <f>AM235</f>
        <v>Famille à coller.N.Nom de votre recette.Recette mère ►.S.Saisissez le nom de la recette mère</v>
      </c>
      <c r="AN243" s="451">
        <f>AN235</f>
        <v>6</v>
      </c>
      <c r="AO243" s="525" t="str">
        <f>AO235</f>
        <v>couverts</v>
      </c>
      <c r="AP243" s="181"/>
      <c r="AQ243" s="193" t="s">
        <v>159</v>
      </c>
      <c r="AR243" s="114"/>
      <c r="AS243" s="114"/>
      <c r="AT243" s="114"/>
      <c r="AU243" s="195"/>
      <c r="AV243" s="194" t="s">
        <v>173</v>
      </c>
      <c r="BC243" s="465"/>
      <c r="BD243" s="465"/>
      <c r="BE243" s="465"/>
      <c r="BF243" s="465"/>
      <c r="BG243" s="465"/>
      <c r="BH243" s="465"/>
      <c r="BI243" s="465"/>
      <c r="BK243" s="466">
        <v>1</v>
      </c>
    </row>
    <row r="244" spans="2:63" ht="15.75" x14ac:dyDescent="0.25">
      <c r="B244" s="116" t="s">
        <v>7</v>
      </c>
      <c r="C244" s="451" t="str">
        <f>C238</f>
        <v>Famille à coller.N.Nom de votre recette.Recette mère ►.S.Saisissez le nom de la recette mère</v>
      </c>
      <c r="D244" s="451">
        <f>D238</f>
        <v>6</v>
      </c>
      <c r="E244" s="451" t="str">
        <f>E238</f>
        <v>couverts</v>
      </c>
      <c r="F244" s="996" t="str">
        <f>INT(K242/J242) &amp; " " &amp; L242 &amp; " de " &amp; J242 &amp; " " &amp; H242 &amp; IF(MOD(K242,J242)&gt;0, " + 1 "&amp;L242&amp;" de " &amp; TEXT(MOD(K242,J242), "0.00") &amp; " " &amp; H242, "")</f>
        <v>46 Assiette(s) de 16 madeleine(s) + 1 Assiette(s) de 14.00 madeleine(s)</v>
      </c>
      <c r="G244" s="9"/>
      <c r="H244" s="9"/>
      <c r="I244" s="9"/>
      <c r="J244" s="9"/>
      <c r="K244" s="114"/>
      <c r="L244" s="3199"/>
      <c r="N244" s="116" t="s">
        <v>7</v>
      </c>
      <c r="O244" s="451" t="str">
        <f>O227</f>
        <v>Famille à coller.N.Nom de votre recette.Recette mère ►.S.Saisissez le nom de la recette mère</v>
      </c>
      <c r="P244" s="451">
        <f>P227</f>
        <v>6</v>
      </c>
      <c r="Q244" s="451" t="str">
        <f>Q227</f>
        <v>couverts</v>
      </c>
      <c r="R244" s="265"/>
      <c r="S244" s="265"/>
      <c r="T244" s="265" t="s">
        <v>73</v>
      </c>
      <c r="U244" s="266"/>
      <c r="V244" s="267"/>
      <c r="W244" s="267"/>
      <c r="X244" s="268"/>
      <c r="Z244" s="104" t="s">
        <v>7</v>
      </c>
      <c r="AA244" s="451" t="str">
        <f>AA235</f>
        <v>Famille à coller.N.Nom de votre recette.Recette mère ►.S.Saisissez le nom de la recette mère</v>
      </c>
      <c r="AB244" s="451">
        <f>AB235</f>
        <v>6</v>
      </c>
      <c r="AC244" s="525" t="str">
        <f>AC235</f>
        <v>couverts</v>
      </c>
      <c r="AD244" s="367" t="str">
        <f>SUM(AD239:AD243) &amp; " / " &amp; (COUNTA(AD239:AD243) * 3)</f>
        <v>5 / 6</v>
      </c>
      <c r="AE244" s="368" t="str">
        <f>SUM(AE239:AE243) &amp; " / " &amp; (COUNTA(AE239:AE243) * 3)</f>
        <v>0 / 0</v>
      </c>
      <c r="AF244" s="114"/>
      <c r="AG244" s="367" t="str">
        <f>SUM(AG239:AG243) &amp; " / " &amp; (COUNTA(AG239:AG243) * 3)</f>
        <v>0 / 0</v>
      </c>
      <c r="AH244" s="368" t="str">
        <f>SUM(AH239:AH243) &amp; " / " &amp; (COUNTA(AH239:AH243) * 3)</f>
        <v>0 / 0</v>
      </c>
      <c r="AI244" s="114" t="s">
        <v>176</v>
      </c>
      <c r="AJ244" s="115"/>
      <c r="AL244" s="73" t="str">
        <f t="shared" si="64"/>
        <v>A</v>
      </c>
      <c r="AM244" s="451" t="str">
        <f>AM235</f>
        <v>Famille à coller.N.Nom de votre recette.Recette mère ►.S.Saisissez le nom de la recette mère</v>
      </c>
      <c r="AN244" s="451">
        <f>AN235</f>
        <v>6</v>
      </c>
      <c r="AO244" s="525" t="str">
        <f>AO235</f>
        <v>couverts</v>
      </c>
      <c r="AP244" s="181"/>
      <c r="AQ244" s="193" t="s">
        <v>161</v>
      </c>
      <c r="AR244" s="114"/>
      <c r="AS244" s="114"/>
      <c r="AT244" s="114"/>
      <c r="AU244" s="140" t="s">
        <v>90</v>
      </c>
      <c r="AV244" s="194" t="s">
        <v>171</v>
      </c>
      <c r="BC244" s="465"/>
      <c r="BD244" s="465"/>
      <c r="BE244" s="465"/>
      <c r="BF244" s="465"/>
      <c r="BG244" s="465"/>
      <c r="BH244" s="465"/>
      <c r="BI244" s="465"/>
      <c r="BK244" s="466">
        <v>1</v>
      </c>
    </row>
    <row r="245" spans="2:63" ht="16.5" thickBot="1" x14ac:dyDescent="0.3">
      <c r="B245" s="116" t="s">
        <v>7</v>
      </c>
      <c r="C245" s="451" t="str">
        <f>C238</f>
        <v>Famille à coller.N.Nom de votre recette.Recette mère ►.S.Saisissez le nom de la recette mère</v>
      </c>
      <c r="D245" s="451">
        <f>D238</f>
        <v>6</v>
      </c>
      <c r="E245" s="451" t="str">
        <f>E238</f>
        <v>couverts</v>
      </c>
      <c r="F245" s="839" t="str">
        <f>IF(MOD(K243, J243) = 0, INT(K243/J243) &amp; " " &amp; L242 &amp; " de " &amp; J243 &amp; " kg", INT(K243/J243) &amp; " " &amp; L242 &amp; " de " &amp; J243 &amp; " kg" &amp; " + 1 "&amp;L242&amp;" de " &amp; TEXT(MOD(K243, J243), "0.00") &amp; " kg")</f>
        <v>75 Assiette(s) de 1.2 kg + 1 Assiette(s) de 0.00 kg</v>
      </c>
      <c r="G245" s="9"/>
      <c r="H245" s="9"/>
      <c r="I245" s="9"/>
      <c r="J245" s="9"/>
      <c r="K245" s="114"/>
      <c r="L245" s="3199"/>
      <c r="N245" s="123" t="s">
        <v>7</v>
      </c>
      <c r="O245" s="455" t="str">
        <f>O227</f>
        <v>Famille à coller.N.Nom de votre recette.Recette mère ►.S.Saisissez le nom de la recette mère</v>
      </c>
      <c r="P245" s="455">
        <f>P227</f>
        <v>6</v>
      </c>
      <c r="Q245" s="455" t="str">
        <f>Q227</f>
        <v>couverts</v>
      </c>
      <c r="R245" s="269" t="s">
        <v>62</v>
      </c>
      <c r="S245" s="270"/>
      <c r="T245" s="271"/>
      <c r="U245" s="272"/>
      <c r="V245" s="271"/>
      <c r="W245" s="271"/>
      <c r="X245" s="273"/>
      <c r="Z245" s="104" t="s">
        <v>7</v>
      </c>
      <c r="AA245" s="451" t="str">
        <f>AA235</f>
        <v>Famille à coller.N.Nom de votre recette.Recette mère ►.S.Saisissez le nom de la recette mère</v>
      </c>
      <c r="AB245" s="451">
        <f>AB235</f>
        <v>6</v>
      </c>
      <c r="AC245" s="525" t="str">
        <f>AC235</f>
        <v>couverts</v>
      </c>
      <c r="AD245" s="369" t="str">
        <f>SUM(AD239:AD243) &amp;"/ "&amp;AD246</f>
        <v>5/ 15</v>
      </c>
      <c r="AE245" s="370" t="str">
        <f>SUM(AE239:AE243) &amp;"/ "&amp;AE246</f>
        <v>0/ 15</v>
      </c>
      <c r="AF245" s="114"/>
      <c r="AG245" s="369" t="str">
        <f>SUM(AG239:AG243) &amp;"/ "&amp;AG246</f>
        <v>0/ 15</v>
      </c>
      <c r="AH245" s="370" t="str">
        <f>SUM(AH239:AH243) &amp;"/ "&amp;AH246</f>
        <v>0/ 15</v>
      </c>
      <c r="AI245" s="201" t="s">
        <v>165</v>
      </c>
      <c r="AJ245" s="115"/>
      <c r="AL245" s="73" t="str">
        <f t="shared" si="64"/>
        <v>►</v>
      </c>
      <c r="AM245" s="451" t="str">
        <f>AM235</f>
        <v>Famille à coller.N.Nom de votre recette.Recette mère ►.S.Saisissez le nom de la recette mère</v>
      </c>
      <c r="AN245" s="451">
        <f>AN235</f>
        <v>6</v>
      </c>
      <c r="AO245" s="525" t="str">
        <f>AO235</f>
        <v>couverts</v>
      </c>
      <c r="AP245" s="181"/>
      <c r="AQ245" s="193" t="s">
        <v>162</v>
      </c>
      <c r="AR245" s="114"/>
      <c r="AS245" s="114"/>
      <c r="AT245" s="114"/>
      <c r="AU245" s="196"/>
      <c r="AV245" s="198" t="s">
        <v>174</v>
      </c>
      <c r="BC245" s="465"/>
      <c r="BD245" s="465"/>
      <c r="BE245" s="465"/>
      <c r="BF245" s="465"/>
      <c r="BG245" s="465"/>
      <c r="BH245" s="465"/>
      <c r="BI245" s="465"/>
      <c r="BK245" s="466">
        <v>1</v>
      </c>
    </row>
    <row r="246" spans="2:63" ht="16.5" thickBot="1" x14ac:dyDescent="0.3">
      <c r="B246" s="73" t="str">
        <f t="shared" ref="B246:B248" si="65">IF(OR(F246&lt;&gt;"",G246&lt;&gt; "",H246&lt;&gt;"",I246&lt;&gt;""),"A", "►")</f>
        <v>►</v>
      </c>
      <c r="C246" s="451" t="str">
        <f>C238</f>
        <v>Famille à coller.N.Nom de votre recette.Recette mère ►.S.Saisissez le nom de la recette mère</v>
      </c>
      <c r="D246" s="451">
        <f>D238</f>
        <v>6</v>
      </c>
      <c r="E246" s="451" t="str">
        <f>E238</f>
        <v>couverts</v>
      </c>
      <c r="F246" s="261"/>
      <c r="G246" s="249"/>
      <c r="H246" s="114"/>
      <c r="I246" s="250"/>
      <c r="J246" s="114"/>
      <c r="K246" s="252"/>
      <c r="L246" s="253"/>
      <c r="N246" s="100" t="s">
        <v>7</v>
      </c>
      <c r="Z246" s="104" t="s">
        <v>7</v>
      </c>
      <c r="AA246" s="451" t="str">
        <f>AA235</f>
        <v>Famille à coller.N.Nom de votre recette.Recette mère ►.S.Saisissez le nom de la recette mère</v>
      </c>
      <c r="AB246" s="451">
        <f>AB235</f>
        <v>6</v>
      </c>
      <c r="AC246" s="525" t="str">
        <f>AC235</f>
        <v>couverts</v>
      </c>
      <c r="AD246" s="371">
        <v>15</v>
      </c>
      <c r="AE246" s="372">
        <v>15</v>
      </c>
      <c r="AF246" s="114"/>
      <c r="AG246" s="371">
        <v>15</v>
      </c>
      <c r="AH246" s="372">
        <v>15</v>
      </c>
      <c r="AI246" s="204" t="s">
        <v>178</v>
      </c>
      <c r="AJ246" s="115"/>
      <c r="AL246" s="73" t="str">
        <f t="shared" si="64"/>
        <v>A</v>
      </c>
      <c r="AM246" s="451" t="str">
        <f>AM235</f>
        <v>Famille à coller.N.Nom de votre recette.Recette mère ►.S.Saisissez le nom de la recette mère</v>
      </c>
      <c r="AN246" s="451">
        <f>AN235</f>
        <v>6</v>
      </c>
      <c r="AO246" s="525" t="str">
        <f>AO235</f>
        <v>couverts</v>
      </c>
      <c r="AP246" s="186"/>
      <c r="AQ246" s="193" t="s">
        <v>164</v>
      </c>
      <c r="AR246" s="114"/>
      <c r="AS246" s="114"/>
      <c r="AT246" s="114"/>
      <c r="AU246" s="138" t="s">
        <v>88</v>
      </c>
      <c r="AV246" s="194" t="s">
        <v>175</v>
      </c>
      <c r="BC246" s="465"/>
      <c r="BD246" s="465"/>
      <c r="BE246" s="465"/>
      <c r="BF246" s="465"/>
      <c r="BG246" s="465"/>
      <c r="BH246" s="465"/>
      <c r="BI246" s="465"/>
      <c r="BK246" s="466">
        <v>1</v>
      </c>
    </row>
    <row r="247" spans="2:63" ht="19.5" thickTop="1" x14ac:dyDescent="0.25">
      <c r="B247" s="73" t="str">
        <f t="shared" si="65"/>
        <v>►</v>
      </c>
      <c r="C247" s="451" t="str">
        <f>C238</f>
        <v>Famille à coller.N.Nom de votre recette.Recette mère ►.S.Saisissez le nom de la recette mère</v>
      </c>
      <c r="D247" s="451">
        <f>D238</f>
        <v>6</v>
      </c>
      <c r="E247" s="451" t="str">
        <f>E238</f>
        <v>couverts</v>
      </c>
      <c r="F247" s="261"/>
      <c r="G247" s="114"/>
      <c r="H247" s="114"/>
      <c r="I247" s="114"/>
      <c r="J247" s="114"/>
      <c r="K247" s="252"/>
      <c r="L247" s="253"/>
      <c r="N247" s="23" t="s">
        <v>7</v>
      </c>
      <c r="O247" s="456" t="str">
        <f>O253</f>
        <v>Famille à coller.N.Nom de votre recette.Recette mère ►.S.Saisissez le nom de la recette mère</v>
      </c>
      <c r="P247" s="457">
        <f>P253</f>
        <v>6</v>
      </c>
      <c r="Q247" s="457" t="str">
        <f>Q253</f>
        <v>couverts</v>
      </c>
      <c r="R247" s="279" t="s">
        <v>4</v>
      </c>
      <c r="S247" s="24" t="s">
        <v>8</v>
      </c>
      <c r="T247" s="3217" t="s">
        <v>206</v>
      </c>
      <c r="U247" s="3217"/>
      <c r="V247" s="3157" t="s">
        <v>10</v>
      </c>
      <c r="W247" s="3157"/>
      <c r="X247" s="3158"/>
      <c r="Z247" s="104" t="s">
        <v>5</v>
      </c>
      <c r="AA247" s="451" t="str">
        <f>AA235</f>
        <v>Famille à coller.N.Nom de votre recette.Recette mère ►.S.Saisissez le nom de la recette mère</v>
      </c>
      <c r="AB247" s="451">
        <f>AB235</f>
        <v>6</v>
      </c>
      <c r="AC247" s="525" t="str">
        <f>AC235</f>
        <v>couverts</v>
      </c>
      <c r="AD247" s="416" t="s">
        <v>188</v>
      </c>
      <c r="AG247" s="417"/>
      <c r="AH247" s="417"/>
      <c r="AI247" s="417"/>
      <c r="AJ247" s="418"/>
      <c r="AL247" s="104" t="s">
        <v>7</v>
      </c>
      <c r="AM247" s="451" t="str">
        <f>AM235</f>
        <v>Famille à coller.N.Nom de votre recette.Recette mère ►.S.Saisissez le nom de la recette mère</v>
      </c>
      <c r="AN247" s="451">
        <f>AN235</f>
        <v>6</v>
      </c>
      <c r="AO247" s="525" t="str">
        <f>AO235</f>
        <v>couverts</v>
      </c>
      <c r="AP247" s="199" t="str">
        <f>SUM(AP238:AP246) &amp; " / " &amp; (COUNTA(AP238:AP246) * 3)</f>
        <v>4 / 6</v>
      </c>
      <c r="AQ247" s="114" t="s">
        <v>176</v>
      </c>
      <c r="AR247" s="114"/>
      <c r="AS247" s="114"/>
      <c r="AT247" s="114"/>
      <c r="AU247" s="195"/>
      <c r="AV247" s="194" t="s">
        <v>171</v>
      </c>
      <c r="BC247" s="465"/>
      <c r="BD247" s="465"/>
      <c r="BE247" s="465"/>
      <c r="BF247" s="465"/>
      <c r="BG247" s="465"/>
      <c r="BH247" s="465"/>
      <c r="BI247" s="465"/>
      <c r="BK247" s="466">
        <v>1</v>
      </c>
    </row>
    <row r="248" spans="2:63" ht="15.75" customHeight="1" x14ac:dyDescent="0.25">
      <c r="B248" s="73" t="str">
        <f t="shared" si="65"/>
        <v>►</v>
      </c>
      <c r="C248" s="451" t="str">
        <f>C238</f>
        <v>Famille à coller.N.Nom de votre recette.Recette mère ►.S.Saisissez le nom de la recette mère</v>
      </c>
      <c r="D248" s="451">
        <f>D238</f>
        <v>6</v>
      </c>
      <c r="E248" s="451" t="str">
        <f>E238</f>
        <v>couverts</v>
      </c>
      <c r="F248" s="2449"/>
      <c r="G248" s="114"/>
      <c r="H248" s="114"/>
      <c r="I248" s="114"/>
      <c r="J248" s="114"/>
      <c r="K248" s="114"/>
      <c r="L248" s="147"/>
      <c r="N248" s="25" t="s">
        <v>7</v>
      </c>
      <c r="O248" s="458" t="str">
        <f>O253</f>
        <v>Famille à coller.N.Nom de votre recette.Recette mère ►.S.Saisissez le nom de la recette mère</v>
      </c>
      <c r="P248" s="459"/>
      <c r="Q248" s="459"/>
      <c r="R248" s="281" t="s">
        <v>207</v>
      </c>
      <c r="S248" s="26" t="s">
        <v>12</v>
      </c>
      <c r="T248" s="3218"/>
      <c r="U248" s="3218"/>
      <c r="V248" s="3159"/>
      <c r="W248" s="3159"/>
      <c r="X248" s="3160"/>
      <c r="Z248" s="104" t="s">
        <v>5</v>
      </c>
      <c r="AA248" s="451" t="str">
        <f>AA235</f>
        <v>Famille à coller.N.Nom de votre recette.Recette mère ►.S.Saisissez le nom de la recette mère</v>
      </c>
      <c r="AB248" s="451">
        <f>AB235</f>
        <v>6</v>
      </c>
      <c r="AC248" s="525" t="str">
        <f>AC235</f>
        <v>couverts</v>
      </c>
      <c r="AD248" s="416" t="s">
        <v>189</v>
      </c>
      <c r="AG248" s="417"/>
      <c r="AH248" s="417"/>
      <c r="AI248" s="417"/>
      <c r="AJ248" s="418"/>
      <c r="AL248" s="104" t="s">
        <v>7</v>
      </c>
      <c r="AM248" s="451" t="str">
        <f>AM235</f>
        <v>Famille à coller.N.Nom de votre recette.Recette mère ►.S.Saisissez le nom de la recette mère</v>
      </c>
      <c r="AN248" s="451">
        <f>AN235</f>
        <v>6</v>
      </c>
      <c r="AO248" s="525" t="str">
        <f>AO235</f>
        <v>couverts</v>
      </c>
      <c r="AP248" s="200" t="str">
        <f>SUM(AP238:AP246) &amp;"/ "&amp;AP249</f>
        <v>4/ 27</v>
      </c>
      <c r="AQ248" s="201" t="s">
        <v>165</v>
      </c>
      <c r="AR248" s="114"/>
      <c r="AS248" s="114"/>
      <c r="AT248" s="114"/>
      <c r="AU248" s="202"/>
      <c r="AV248" s="198" t="s">
        <v>177</v>
      </c>
      <c r="BC248" s="465"/>
      <c r="BD248" s="465"/>
      <c r="BE248" s="465"/>
      <c r="BF248" s="465"/>
      <c r="BG248" s="465"/>
      <c r="BH248" s="465"/>
      <c r="BI248" s="465"/>
      <c r="BK248" s="466">
        <v>1</v>
      </c>
    </row>
    <row r="249" spans="2:63" ht="19.5" thickBot="1" x14ac:dyDescent="0.3">
      <c r="B249" s="116" t="s">
        <v>7</v>
      </c>
      <c r="C249" s="451" t="str">
        <f>C238</f>
        <v>Famille à coller.N.Nom de votre recette.Recette mère ►.S.Saisissez le nom de la recette mère</v>
      </c>
      <c r="D249" s="451">
        <f>D238</f>
        <v>6</v>
      </c>
      <c r="E249" s="451" t="str">
        <f>E238</f>
        <v>couverts</v>
      </c>
      <c r="F249" s="265"/>
      <c r="G249" s="265"/>
      <c r="H249" s="265" t="s">
        <v>73</v>
      </c>
      <c r="I249" s="266"/>
      <c r="J249" s="267"/>
      <c r="K249" s="267"/>
      <c r="L249" s="268"/>
      <c r="N249" s="25" t="s">
        <v>7</v>
      </c>
      <c r="O249" s="460" t="str">
        <f>O253</f>
        <v>Famille à coller.N.Nom de votre recette.Recette mère ►.S.Saisissez le nom de la recette mère</v>
      </c>
      <c r="P249" s="461"/>
      <c r="Q249" s="462"/>
      <c r="R249" s="28"/>
      <c r="S249" s="29" t="s">
        <v>208</v>
      </c>
      <c r="T249" s="283"/>
      <c r="U249" s="30" t="s">
        <v>13</v>
      </c>
      <c r="V249" s="284" t="s">
        <v>14</v>
      </c>
      <c r="W249" s="9"/>
      <c r="X249" s="285"/>
      <c r="Z249" s="104" t="s">
        <v>5</v>
      </c>
      <c r="AA249" s="451" t="str">
        <f>AA235</f>
        <v>Famille à coller.N.Nom de votre recette.Recette mère ►.S.Saisissez le nom de la recette mère</v>
      </c>
      <c r="AB249" s="451">
        <f>AB235</f>
        <v>6</v>
      </c>
      <c r="AC249" s="525" t="str">
        <f>AC235</f>
        <v>couverts</v>
      </c>
      <c r="AD249" s="416" t="s">
        <v>191</v>
      </c>
      <c r="AG249" s="417"/>
      <c r="AH249" s="417"/>
      <c r="AI249" s="417"/>
      <c r="AJ249" s="418"/>
      <c r="AL249" s="104" t="s">
        <v>7</v>
      </c>
      <c r="AM249" s="451" t="str">
        <f>AM235</f>
        <v>Famille à coller.N.Nom de votre recette.Recette mère ►.S.Saisissez le nom de la recette mère</v>
      </c>
      <c r="AN249" s="451">
        <f>AN235</f>
        <v>6</v>
      </c>
      <c r="AO249" s="525" t="str">
        <f>AO235</f>
        <v>couverts</v>
      </c>
      <c r="AP249" s="203">
        <v>27</v>
      </c>
      <c r="AQ249" s="204" t="s">
        <v>178</v>
      </c>
      <c r="AR249" s="114"/>
      <c r="AS249" s="114"/>
      <c r="AT249" s="114"/>
      <c r="AU249" s="195"/>
      <c r="AV249" s="194" t="s">
        <v>179</v>
      </c>
      <c r="BC249" s="465"/>
      <c r="BD249" s="465"/>
      <c r="BE249" s="465"/>
      <c r="BF249" s="465"/>
      <c r="BG249" s="465"/>
      <c r="BH249" s="465"/>
      <c r="BI249" s="465"/>
      <c r="BK249" s="466">
        <v>1</v>
      </c>
    </row>
    <row r="250" spans="2:63" ht="20.25" thickTop="1" thickBot="1" x14ac:dyDescent="0.3">
      <c r="B250" s="123" t="s">
        <v>7</v>
      </c>
      <c r="C250" s="455" t="str">
        <f>C238</f>
        <v>Famille à coller.N.Nom de votre recette.Recette mère ►.S.Saisissez le nom de la recette mère</v>
      </c>
      <c r="D250" s="455">
        <f>D238</f>
        <v>6</v>
      </c>
      <c r="E250" s="455" t="str">
        <f>E238</f>
        <v>couverts</v>
      </c>
      <c r="F250" s="269" t="s">
        <v>62</v>
      </c>
      <c r="G250" s="270"/>
      <c r="H250" s="271"/>
      <c r="I250" s="272"/>
      <c r="J250" s="271"/>
      <c r="K250" s="271"/>
      <c r="L250" s="273"/>
      <c r="N250" s="25" t="s">
        <v>7</v>
      </c>
      <c r="O250" s="428" t="str">
        <f>O253</f>
        <v>Famille à coller.N.Nom de votre recette.Recette mère ►.S.Saisissez le nom de la recette mère</v>
      </c>
      <c r="P250" s="428"/>
      <c r="Q250" s="428"/>
      <c r="R250" s="36" t="s">
        <v>16</v>
      </c>
      <c r="S250" s="37"/>
      <c r="T250" s="37"/>
      <c r="U250" s="288" t="s">
        <v>17</v>
      </c>
      <c r="V250" s="3214" t="str">
        <f>R253</f>
        <v>Famille à coller.N.Nom de votre recette.Recette mère ►.S.Saisissez le nom de la recette mère</v>
      </c>
      <c r="W250" s="3214"/>
      <c r="X250" s="3215"/>
      <c r="Z250" s="73" t="str">
        <f>IF(OR(AD250&lt;&gt;"",AE250&lt;&gt; "",AF250&lt;&gt;"",AG250&lt;&gt;""),"A", "►")</f>
        <v>►</v>
      </c>
      <c r="AA250" s="451" t="str">
        <f>AA235</f>
        <v>Famille à coller.N.Nom de votre recette.Recette mère ►.S.Saisissez le nom de la recette mère</v>
      </c>
      <c r="AB250" s="451">
        <f>AB235</f>
        <v>6</v>
      </c>
      <c r="AC250" s="525" t="str">
        <f>AC235</f>
        <v>couverts</v>
      </c>
      <c r="AD250" s="205"/>
      <c r="AE250" s="114"/>
      <c r="AF250" s="114"/>
      <c r="AG250" s="114"/>
      <c r="AH250" s="114"/>
      <c r="AI250" s="114"/>
      <c r="AJ250" s="115"/>
      <c r="AL250" s="104" t="s">
        <v>7</v>
      </c>
      <c r="AM250" s="451" t="str">
        <f>AM235</f>
        <v>Famille à coller.N.Nom de votre recette.Recette mère ►.S.Saisissez le nom de la recette mère</v>
      </c>
      <c r="AN250" s="451">
        <f>AN235</f>
        <v>6</v>
      </c>
      <c r="AO250" s="525" t="str">
        <f>AO235</f>
        <v>couverts</v>
      </c>
      <c r="AP250" s="205" t="s">
        <v>180</v>
      </c>
      <c r="AQ250" s="114"/>
      <c r="AR250" s="114"/>
      <c r="AS250" s="114"/>
      <c r="AT250" s="114"/>
      <c r="AU250" s="195"/>
      <c r="AV250" s="412" t="s">
        <v>181</v>
      </c>
      <c r="BC250" s="465"/>
      <c r="BD250" s="465"/>
      <c r="BE250" s="465"/>
      <c r="BF250" s="465"/>
      <c r="BG250" s="465"/>
      <c r="BH250" s="465"/>
      <c r="BI250" s="465"/>
      <c r="BK250" s="466">
        <v>1</v>
      </c>
    </row>
    <row r="251" spans="2:63" ht="15.75" x14ac:dyDescent="0.25">
      <c r="B251" s="2168" t="s">
        <v>7</v>
      </c>
      <c r="C251" s="2470"/>
      <c r="D251" s="2470"/>
      <c r="E251" s="2470"/>
      <c r="F251" s="2471" t="s">
        <v>2205</v>
      </c>
      <c r="G251" s="2471"/>
      <c r="H251" s="2471"/>
      <c r="I251" s="2471"/>
      <c r="J251" s="2471"/>
      <c r="K251" s="2471"/>
      <c r="L251" s="2472" t="s">
        <v>77</v>
      </c>
      <c r="N251" s="25" t="s">
        <v>7</v>
      </c>
      <c r="O251" s="428" t="str">
        <f>O253</f>
        <v>Famille à coller.N.Nom de votre recette.Recette mère ►.S.Saisissez le nom de la recette mère</v>
      </c>
      <c r="P251" s="428"/>
      <c r="Q251" s="428"/>
      <c r="R251" s="43">
        <v>6</v>
      </c>
      <c r="S251" s="44" t="s">
        <v>66</v>
      </c>
      <c r="T251" s="36"/>
      <c r="U251" s="36"/>
      <c r="V251" s="3214"/>
      <c r="W251" s="3214"/>
      <c r="X251" s="3215"/>
      <c r="Z251" s="104" t="s">
        <v>7</v>
      </c>
      <c r="AA251" s="451" t="str">
        <f>AA235</f>
        <v>Famille à coller.N.Nom de votre recette.Recette mère ►.S.Saisissez le nom de la recette mère</v>
      </c>
      <c r="AB251" s="451">
        <f>AB235</f>
        <v>6</v>
      </c>
      <c r="AC251" s="451" t="str">
        <f>AC235</f>
        <v>couverts</v>
      </c>
      <c r="AD251" s="393" t="s">
        <v>68</v>
      </c>
      <c r="AE251" s="348"/>
      <c r="AF251" s="348"/>
      <c r="AG251" s="348"/>
      <c r="AH251" s="348"/>
      <c r="AI251" s="348"/>
      <c r="AJ251" s="349"/>
      <c r="AL251" s="73" t="str">
        <f t="shared" ref="AL251:AL276" si="66">IF(OR(AP251&lt;&gt;"",AQ251&lt;&gt; "",AR251&lt;&gt;"",AS251&lt;&gt;""),"A", "►")</f>
        <v>►</v>
      </c>
      <c r="AM251" s="451" t="str">
        <f>AM235</f>
        <v>Famille à coller.N.Nom de votre recette.Recette mère ►.S.Saisissez le nom de la recette mère</v>
      </c>
      <c r="AN251" s="451">
        <f>AN235</f>
        <v>6</v>
      </c>
      <c r="AO251" s="525" t="str">
        <f>AO235</f>
        <v>couverts</v>
      </c>
      <c r="AP251" s="413"/>
      <c r="AQ251" s="414"/>
      <c r="AR251" s="414"/>
      <c r="AS251" s="414"/>
      <c r="AT251" s="414"/>
      <c r="AU251" s="414"/>
      <c r="AV251" s="415"/>
      <c r="BC251" s="465"/>
      <c r="BD251" s="465"/>
      <c r="BE251" s="465"/>
      <c r="BF251" s="465"/>
      <c r="BG251" s="465"/>
      <c r="BH251" s="465"/>
      <c r="BI251" s="465"/>
      <c r="BK251" s="466">
        <v>1</v>
      </c>
    </row>
    <row r="252" spans="2:63" ht="15.75" customHeight="1" x14ac:dyDescent="0.25">
      <c r="N252" s="25" t="s">
        <v>5</v>
      </c>
      <c r="O252" s="428" t="str">
        <f>O253</f>
        <v>Famille à coller.N.Nom de votre recette.Recette mère ►.S.Saisissez le nom de la recette mère</v>
      </c>
      <c r="P252" s="428"/>
      <c r="Q252" s="428"/>
      <c r="R252" s="289"/>
      <c r="S252" s="48"/>
      <c r="T252" s="48"/>
      <c r="U252" s="48"/>
      <c r="V252" s="48"/>
      <c r="W252" s="48"/>
      <c r="X252" s="429"/>
      <c r="Z252" s="73" t="str">
        <f t="shared" ref="Z252:Z266" si="67">IF(OR(AD252&lt;&gt;"",AE252&lt;&gt; "",AF252&lt;&gt;"",AG252&lt;&gt;""),"A", "►")</f>
        <v>►</v>
      </c>
      <c r="AA252" s="451" t="str">
        <f>AA235</f>
        <v>Famille à coller.N.Nom de votre recette.Recette mère ►.S.Saisissez le nom de la recette mère</v>
      </c>
      <c r="AB252" s="451">
        <f>AB235</f>
        <v>6</v>
      </c>
      <c r="AC252" s="451" t="str">
        <f>AC235</f>
        <v>couverts</v>
      </c>
      <c r="AD252" s="386"/>
      <c r="AE252" s="375"/>
      <c r="AF252" s="375"/>
      <c r="AG252" s="375"/>
      <c r="AH252" s="375"/>
      <c r="AI252" s="375"/>
      <c r="AJ252" s="387"/>
      <c r="AL252" s="116" t="s">
        <v>7</v>
      </c>
      <c r="AM252" s="451" t="str">
        <f>AM235</f>
        <v>Famille à coller.N.Nom de votre recette.Recette mère ►.S.Saisissez le nom de la recette mère</v>
      </c>
      <c r="AN252" s="451">
        <f>AN235</f>
        <v>6</v>
      </c>
      <c r="AO252" s="451" t="str">
        <f>AO235</f>
        <v>couverts</v>
      </c>
      <c r="AP252" s="393" t="s">
        <v>68</v>
      </c>
      <c r="AQ252" s="348"/>
      <c r="AR252" s="348"/>
      <c r="AS252" s="348"/>
      <c r="AT252" s="348"/>
      <c r="AU252" s="348"/>
      <c r="AV252" s="349"/>
      <c r="BC252" s="465"/>
      <c r="BD252" s="465"/>
      <c r="BE252" s="465"/>
      <c r="BF252" s="465"/>
      <c r="BG252" s="465"/>
      <c r="BH252" s="465"/>
      <c r="BI252" s="465"/>
      <c r="BK252" s="466">
        <v>1</v>
      </c>
    </row>
    <row r="253" spans="2:63" ht="16.5" thickBot="1" x14ac:dyDescent="0.3">
      <c r="N253" s="430" t="s">
        <v>5</v>
      </c>
      <c r="O253" s="431" t="str">
        <f>R253</f>
        <v>Famille à coller.N.Nom de votre recette.Recette mère ►.S.Saisissez le nom de la recette mère</v>
      </c>
      <c r="P253" s="431">
        <f>R251</f>
        <v>6</v>
      </c>
      <c r="Q253" s="431" t="str">
        <f>S251</f>
        <v>couverts</v>
      </c>
      <c r="R253" s="435" t="str">
        <f>UPPER(LEFT(T247,1))&amp;LOWER(MID(T247,2,999))&amp;"."&amp;UPPER(LEFT(V247,1))&amp;"."&amp;UPPER(LEFT(V247,1))&amp;LOWER(MID(V247,2,999))&amp;"."&amp;IF(ISTEXT(X253),W253&amp;"."&amp;UPPER(LEFT(X253,1))&amp;"."&amp;UPPER(LEFT(X253,1))&amp;LOWER(MID(X253,2,999)),S253)</f>
        <v>Famille à coller.N.Nom de votre recette.Recette mère ►.S.Saisissez le nom de la recette mère</v>
      </c>
      <c r="S253" s="432" t="s">
        <v>22</v>
      </c>
      <c r="T253" s="3216" t="s">
        <v>23</v>
      </c>
      <c r="U253" s="3216"/>
      <c r="V253" s="3216"/>
      <c r="W253" s="433" t="s">
        <v>24</v>
      </c>
      <c r="X253" s="434" t="s">
        <v>25</v>
      </c>
      <c r="Z253" s="73" t="str">
        <f t="shared" si="67"/>
        <v>►</v>
      </c>
      <c r="AA253" s="451" t="str">
        <f>AA235</f>
        <v>Famille à coller.N.Nom de votre recette.Recette mère ►.S.Saisissez le nom de la recette mère</v>
      </c>
      <c r="AB253" s="451">
        <f>AB235</f>
        <v>6</v>
      </c>
      <c r="AC253" s="451" t="str">
        <f>AC235</f>
        <v>couverts</v>
      </c>
      <c r="AD253" s="386"/>
      <c r="AE253" s="375"/>
      <c r="AF253" s="375"/>
      <c r="AG253" s="375"/>
      <c r="AH253" s="375"/>
      <c r="AI253" s="375"/>
      <c r="AJ253" s="387"/>
      <c r="AL253" s="73" t="str">
        <f t="shared" si="66"/>
        <v>►</v>
      </c>
      <c r="AM253" s="451" t="str">
        <f>AM235</f>
        <v>Famille à coller.N.Nom de votre recette.Recette mère ►.S.Saisissez le nom de la recette mère</v>
      </c>
      <c r="AN253" s="451">
        <f>AN235</f>
        <v>6</v>
      </c>
      <c r="AO253" s="451" t="str">
        <f>AO235</f>
        <v>couverts</v>
      </c>
      <c r="AP253" s="386"/>
      <c r="AQ253" s="375"/>
      <c r="AR253" s="375"/>
      <c r="AS253" s="375"/>
      <c r="AT253" s="375"/>
      <c r="AU253" s="375"/>
      <c r="AV253" s="387"/>
      <c r="BC253" s="465"/>
      <c r="BD253" s="465"/>
      <c r="BE253" s="465"/>
      <c r="BF253" s="465"/>
      <c r="BG253" s="465"/>
      <c r="BH253" s="465"/>
      <c r="BI253" s="465"/>
      <c r="BK253" s="466">
        <v>1</v>
      </c>
    </row>
    <row r="254" spans="2:63" ht="17.25" thickTop="1" thickBot="1" x14ac:dyDescent="0.3">
      <c r="N254" s="104" t="s">
        <v>7</v>
      </c>
      <c r="O254" s="440" t="str">
        <f>O253</f>
        <v>Famille à coller.N.Nom de votre recette.Recette mère ►.S.Saisissez le nom de la recette mère</v>
      </c>
      <c r="P254" s="440"/>
      <c r="Q254" s="440"/>
      <c r="R254" s="105" t="s">
        <v>27</v>
      </c>
      <c r="S254" s="106">
        <v>5</v>
      </c>
      <c r="T254" s="107" t="s">
        <v>265</v>
      </c>
      <c r="U254" s="108"/>
      <c r="V254" s="108"/>
      <c r="W254" s="420" t="s">
        <v>85</v>
      </c>
      <c r="X254" s="109"/>
      <c r="Z254" s="73" t="str">
        <f t="shared" si="67"/>
        <v>►</v>
      </c>
      <c r="AA254" s="451" t="str">
        <f>AA235</f>
        <v>Famille à coller.N.Nom de votre recette.Recette mère ►.S.Saisissez le nom de la recette mère</v>
      </c>
      <c r="AB254" s="451">
        <f>AB235</f>
        <v>6</v>
      </c>
      <c r="AC254" s="451" t="str">
        <f>AC235</f>
        <v>couverts</v>
      </c>
      <c r="AD254" s="261"/>
      <c r="AE254" s="114"/>
      <c r="AF254" s="114"/>
      <c r="AG254" s="114"/>
      <c r="AH254" s="114"/>
      <c r="AI254" s="114"/>
      <c r="AJ254" s="115"/>
      <c r="AL254" s="73" t="str">
        <f t="shared" si="66"/>
        <v>►</v>
      </c>
      <c r="AM254" s="451" t="str">
        <f>AM235</f>
        <v>Famille à coller.N.Nom de votre recette.Recette mère ►.S.Saisissez le nom de la recette mère</v>
      </c>
      <c r="AN254" s="451">
        <f>AN235</f>
        <v>6</v>
      </c>
      <c r="AO254" s="451" t="str">
        <f>AO235</f>
        <v>couverts</v>
      </c>
      <c r="AP254" s="386"/>
      <c r="AQ254" s="375"/>
      <c r="AR254" s="375"/>
      <c r="AS254" s="375"/>
      <c r="AT254" s="375"/>
      <c r="AU254" s="375"/>
      <c r="AV254" s="387"/>
      <c r="BC254" s="465"/>
      <c r="BD254" s="465"/>
      <c r="BE254" s="465"/>
      <c r="BF254" s="465"/>
      <c r="BG254" s="465"/>
      <c r="BH254" s="465"/>
      <c r="BI254" s="465"/>
      <c r="BK254" s="466">
        <v>1</v>
      </c>
    </row>
    <row r="255" spans="2:63" ht="15.75" customHeight="1" thickTop="1" x14ac:dyDescent="0.25">
      <c r="N255" s="73" t="str">
        <f>IF(OR(R255&lt;&gt;"",S255&lt;&gt; "",U255&lt;&gt;"",V255&lt;&gt;""),"A", "►")</f>
        <v>A</v>
      </c>
      <c r="O255" s="451" t="str">
        <f>O253</f>
        <v>Famille à coller.N.Nom de votre recette.Recette mère ►.S.Saisissez le nom de la recette mère</v>
      </c>
      <c r="P255" s="451"/>
      <c r="Q255" s="451"/>
      <c r="R255" s="138" t="s">
        <v>88</v>
      </c>
      <c r="S255" s="167">
        <v>1.7361111111111112E-2</v>
      </c>
      <c r="T255" s="163"/>
      <c r="U255" s="163">
        <v>3</v>
      </c>
      <c r="V255" s="407" t="s">
        <v>132</v>
      </c>
      <c r="W255" s="408"/>
      <c r="X255" s="409"/>
      <c r="Z255" s="73" t="str">
        <f t="shared" si="67"/>
        <v>►</v>
      </c>
      <c r="AA255" s="451" t="str">
        <f>AA235</f>
        <v>Famille à coller.N.Nom de votre recette.Recette mère ►.S.Saisissez le nom de la recette mère</v>
      </c>
      <c r="AB255" s="451">
        <f>AB235</f>
        <v>6</v>
      </c>
      <c r="AC255" s="451" t="str">
        <f>AC235</f>
        <v>couverts</v>
      </c>
      <c r="AD255" s="261"/>
      <c r="AE255" s="114"/>
      <c r="AF255" s="114"/>
      <c r="AG255" s="114"/>
      <c r="AH255" s="114"/>
      <c r="AI255" s="114"/>
      <c r="AJ255" s="115"/>
      <c r="AL255" s="73" t="str">
        <f t="shared" si="66"/>
        <v>►</v>
      </c>
      <c r="AM255" s="451" t="str">
        <f>AM235</f>
        <v>Famille à coller.N.Nom de votre recette.Recette mère ►.S.Saisissez le nom de la recette mère</v>
      </c>
      <c r="AN255" s="451">
        <f>AN235</f>
        <v>6</v>
      </c>
      <c r="AO255" s="451" t="str">
        <f>AO235</f>
        <v>couverts</v>
      </c>
      <c r="AP255" s="261"/>
      <c r="AQ255" s="114"/>
      <c r="AR255" s="114"/>
      <c r="AS255" s="114"/>
      <c r="AT255" s="114"/>
      <c r="AU255" s="114"/>
      <c r="AV255" s="115"/>
      <c r="BC255" s="465"/>
      <c r="BD255" s="465"/>
      <c r="BE255" s="465"/>
      <c r="BF255" s="465"/>
      <c r="BG255" s="465"/>
      <c r="BH255" s="465"/>
      <c r="BI255" s="465"/>
      <c r="BK255" s="466">
        <v>1</v>
      </c>
    </row>
    <row r="256" spans="2:63" ht="15" customHeight="1" x14ac:dyDescent="0.25">
      <c r="N256" s="73" t="str">
        <f t="shared" ref="N256:N268" si="68">IF(OR(R256&lt;&gt;"",S256&lt;&gt; "",U256&lt;&gt;"",V256&lt;&gt;""),"A", "►")</f>
        <v>A</v>
      </c>
      <c r="O256" s="451" t="str">
        <f>O253</f>
        <v>Famille à coller.N.Nom de votre recette.Recette mère ►.S.Saisissez le nom de la recette mère</v>
      </c>
      <c r="P256" s="451"/>
      <c r="Q256" s="451"/>
      <c r="R256" s="138" t="s">
        <v>88</v>
      </c>
      <c r="S256" s="167">
        <v>1.7361111111111112E-2</v>
      </c>
      <c r="T256" s="163"/>
      <c r="U256" s="163">
        <v>3</v>
      </c>
      <c r="V256" s="133" t="s">
        <v>133</v>
      </c>
      <c r="W256" s="133"/>
      <c r="X256" s="325"/>
      <c r="Z256" s="73" t="str">
        <f t="shared" si="67"/>
        <v>►</v>
      </c>
      <c r="AA256" s="451" t="str">
        <f>AA235</f>
        <v>Famille à coller.N.Nom de votre recette.Recette mère ►.S.Saisissez le nom de la recette mère</v>
      </c>
      <c r="AB256" s="451">
        <f>AB235</f>
        <v>6</v>
      </c>
      <c r="AC256" s="451" t="str">
        <f>AC235</f>
        <v>couverts</v>
      </c>
      <c r="AD256" s="261"/>
      <c r="AE256" s="114"/>
      <c r="AF256" s="114"/>
      <c r="AG256" s="114"/>
      <c r="AH256" s="114"/>
      <c r="AI256" s="114"/>
      <c r="AJ256" s="115"/>
      <c r="AL256" s="73" t="str">
        <f t="shared" si="66"/>
        <v>►</v>
      </c>
      <c r="AM256" s="451" t="str">
        <f>AM235</f>
        <v>Famille à coller.N.Nom de votre recette.Recette mère ►.S.Saisissez le nom de la recette mère</v>
      </c>
      <c r="AN256" s="451">
        <f>AN235</f>
        <v>6</v>
      </c>
      <c r="AO256" s="451" t="str">
        <f>AO235</f>
        <v>couverts</v>
      </c>
      <c r="AP256" s="261"/>
      <c r="AQ256" s="114"/>
      <c r="AR256" s="114"/>
      <c r="AS256" s="114"/>
      <c r="AT256" s="114"/>
      <c r="AU256" s="114"/>
      <c r="AV256" s="115"/>
      <c r="BC256" s="465"/>
      <c r="BD256" s="465"/>
      <c r="BE256" s="465"/>
      <c r="BF256" s="465"/>
      <c r="BG256" s="465"/>
      <c r="BH256" s="465"/>
      <c r="BI256" s="465"/>
      <c r="BK256" s="466">
        <v>1</v>
      </c>
    </row>
    <row r="257" spans="14:63" ht="15.75" x14ac:dyDescent="0.25">
      <c r="N257" s="73" t="str">
        <f t="shared" si="68"/>
        <v>A</v>
      </c>
      <c r="O257" s="451" t="str">
        <f>O253</f>
        <v>Famille à coller.N.Nom de votre recette.Recette mère ►.S.Saisissez le nom de la recette mère</v>
      </c>
      <c r="P257" s="451">
        <f>P253</f>
        <v>6</v>
      </c>
      <c r="Q257" s="451" t="str">
        <f>Q253</f>
        <v>couverts</v>
      </c>
      <c r="R257" s="138" t="s">
        <v>88</v>
      </c>
      <c r="S257" s="167">
        <v>5.9027777777777797E-2</v>
      </c>
      <c r="T257" s="163"/>
      <c r="U257" s="163">
        <v>3</v>
      </c>
      <c r="V257" s="133" t="s">
        <v>134</v>
      </c>
      <c r="W257" s="133"/>
      <c r="X257" s="325"/>
      <c r="Z257" s="73" t="str">
        <f t="shared" si="67"/>
        <v>►</v>
      </c>
      <c r="AA257" s="451" t="str">
        <f>AA235</f>
        <v>Famille à coller.N.Nom de votre recette.Recette mère ►.S.Saisissez le nom de la recette mère</v>
      </c>
      <c r="AB257" s="451">
        <f>AB235</f>
        <v>6</v>
      </c>
      <c r="AC257" s="451" t="str">
        <f>AC235</f>
        <v>couverts</v>
      </c>
      <c r="AD257" s="261"/>
      <c r="AE257" s="114"/>
      <c r="AF257" s="114"/>
      <c r="AG257" s="114"/>
      <c r="AH257" s="114"/>
      <c r="AI257" s="114"/>
      <c r="AJ257" s="115"/>
      <c r="AL257" s="73" t="str">
        <f t="shared" si="66"/>
        <v>►</v>
      </c>
      <c r="AM257" s="451" t="str">
        <f>AM235</f>
        <v>Famille à coller.N.Nom de votre recette.Recette mère ►.S.Saisissez le nom de la recette mère</v>
      </c>
      <c r="AN257" s="451">
        <f>AN235</f>
        <v>6</v>
      </c>
      <c r="AO257" s="451" t="str">
        <f>AO235</f>
        <v>couverts</v>
      </c>
      <c r="AP257" s="261"/>
      <c r="AQ257" s="114"/>
      <c r="AR257" s="114"/>
      <c r="AS257" s="114"/>
      <c r="AT257" s="114"/>
      <c r="AU257" s="114"/>
      <c r="AV257" s="115"/>
      <c r="BC257" s="465"/>
      <c r="BD257" s="465"/>
      <c r="BE257" s="465"/>
      <c r="BF257" s="465"/>
      <c r="BG257" s="465"/>
      <c r="BH257" s="465"/>
      <c r="BI257" s="465"/>
      <c r="BK257" s="466">
        <v>1</v>
      </c>
    </row>
    <row r="258" spans="14:63" ht="15.75" x14ac:dyDescent="0.25">
      <c r="N258" s="73" t="str">
        <f t="shared" si="68"/>
        <v>A</v>
      </c>
      <c r="O258" s="451" t="str">
        <f>O253</f>
        <v>Famille à coller.N.Nom de votre recette.Recette mère ►.S.Saisissez le nom de la recette mère</v>
      </c>
      <c r="P258" s="451">
        <f>P253</f>
        <v>6</v>
      </c>
      <c r="Q258" s="451" t="str">
        <f>Q253</f>
        <v>couverts</v>
      </c>
      <c r="R258" s="138" t="s">
        <v>88</v>
      </c>
      <c r="S258" s="167">
        <v>2.4305555555555556E-2</v>
      </c>
      <c r="T258" s="163"/>
      <c r="U258" s="163">
        <v>3</v>
      </c>
      <c r="V258" s="133" t="s">
        <v>135</v>
      </c>
      <c r="W258" s="133"/>
      <c r="X258" s="325"/>
      <c r="Z258" s="73" t="str">
        <f t="shared" si="67"/>
        <v>►</v>
      </c>
      <c r="AA258" s="451" t="str">
        <f>AA235</f>
        <v>Famille à coller.N.Nom de votre recette.Recette mère ►.S.Saisissez le nom de la recette mère</v>
      </c>
      <c r="AB258" s="451">
        <f>AB235</f>
        <v>6</v>
      </c>
      <c r="AC258" s="451" t="str">
        <f>AC235</f>
        <v>couverts</v>
      </c>
      <c r="AD258" s="261"/>
      <c r="AE258" s="114"/>
      <c r="AF258" s="114"/>
      <c r="AG258" s="114"/>
      <c r="AH258" s="114"/>
      <c r="AI258" s="114"/>
      <c r="AJ258" s="115"/>
      <c r="AL258" s="73" t="str">
        <f t="shared" si="66"/>
        <v>►</v>
      </c>
      <c r="AM258" s="451" t="str">
        <f>AM235</f>
        <v>Famille à coller.N.Nom de votre recette.Recette mère ►.S.Saisissez le nom de la recette mère</v>
      </c>
      <c r="AN258" s="451">
        <f>AN235</f>
        <v>6</v>
      </c>
      <c r="AO258" s="451" t="str">
        <f>AO235</f>
        <v>couverts</v>
      </c>
      <c r="AP258" s="261"/>
      <c r="AQ258" s="114"/>
      <c r="AR258" s="114"/>
      <c r="AS258" s="114"/>
      <c r="AT258" s="114"/>
      <c r="AU258" s="114"/>
      <c r="AV258" s="115"/>
      <c r="BC258" s="465"/>
      <c r="BD258" s="465"/>
      <c r="BE258" s="465"/>
      <c r="BF258" s="465"/>
      <c r="BG258" s="465"/>
      <c r="BH258" s="465"/>
      <c r="BI258" s="465"/>
      <c r="BK258" s="466">
        <v>1</v>
      </c>
    </row>
    <row r="259" spans="14:63" ht="15.75" customHeight="1" x14ac:dyDescent="0.25">
      <c r="N259" s="73" t="str">
        <f t="shared" si="68"/>
        <v>A</v>
      </c>
      <c r="O259" s="451" t="str">
        <f>O253</f>
        <v>Famille à coller.N.Nom de votre recette.Recette mère ►.S.Saisissez le nom de la recette mère</v>
      </c>
      <c r="P259" s="451">
        <f>P253</f>
        <v>6</v>
      </c>
      <c r="Q259" s="451" t="str">
        <f>Q253</f>
        <v>couverts</v>
      </c>
      <c r="R259" s="138" t="s">
        <v>88</v>
      </c>
      <c r="S259" s="167">
        <v>1.0416666666666666E-2</v>
      </c>
      <c r="T259" s="163"/>
      <c r="U259" s="163">
        <v>170</v>
      </c>
      <c r="V259" s="133" t="s">
        <v>136</v>
      </c>
      <c r="W259" s="133"/>
      <c r="X259" s="325"/>
      <c r="Z259" s="73" t="str">
        <f t="shared" si="67"/>
        <v>►</v>
      </c>
      <c r="AA259" s="451" t="str">
        <f>AA235</f>
        <v>Famille à coller.N.Nom de votre recette.Recette mère ►.S.Saisissez le nom de la recette mère</v>
      </c>
      <c r="AB259" s="451">
        <f>AB235</f>
        <v>6</v>
      </c>
      <c r="AC259" s="451" t="str">
        <f>AC235</f>
        <v>couverts</v>
      </c>
      <c r="AD259" s="261"/>
      <c r="AE259" s="114"/>
      <c r="AF259" s="114"/>
      <c r="AG259" s="114"/>
      <c r="AH259" s="114"/>
      <c r="AI259" s="114"/>
      <c r="AJ259" s="115"/>
      <c r="AL259" s="73" t="str">
        <f t="shared" si="66"/>
        <v>►</v>
      </c>
      <c r="AM259" s="451" t="str">
        <f>AM235</f>
        <v>Famille à coller.N.Nom de votre recette.Recette mère ►.S.Saisissez le nom de la recette mère</v>
      </c>
      <c r="AN259" s="451">
        <f>AN235</f>
        <v>6</v>
      </c>
      <c r="AO259" s="451" t="str">
        <f>AO235</f>
        <v>couverts</v>
      </c>
      <c r="AP259" s="261"/>
      <c r="AQ259" s="114"/>
      <c r="AR259" s="114"/>
      <c r="AS259" s="114"/>
      <c r="AT259" s="114"/>
      <c r="AU259" s="114"/>
      <c r="AV259" s="115"/>
      <c r="BC259" s="465"/>
      <c r="BD259" s="465"/>
      <c r="BE259" s="465"/>
      <c r="BF259" s="465"/>
      <c r="BG259" s="465"/>
      <c r="BH259" s="465"/>
      <c r="BI259" s="465"/>
      <c r="BK259" s="466">
        <v>1</v>
      </c>
    </row>
    <row r="260" spans="14:63" ht="16.5" customHeight="1" x14ac:dyDescent="0.25">
      <c r="N260" s="73" t="str">
        <f t="shared" si="68"/>
        <v>A</v>
      </c>
      <c r="O260" s="451" t="str">
        <f>O253</f>
        <v>Famille à coller.N.Nom de votre recette.Recette mère ►.S.Saisissez le nom de la recette mère</v>
      </c>
      <c r="P260" s="451">
        <f>P253</f>
        <v>6</v>
      </c>
      <c r="Q260" s="451" t="str">
        <f>Q253</f>
        <v>couverts</v>
      </c>
      <c r="R260" s="138" t="s">
        <v>88</v>
      </c>
      <c r="S260" s="167">
        <v>6.9444444444444441E-3</v>
      </c>
      <c r="T260" s="163"/>
      <c r="U260" s="163">
        <v>150</v>
      </c>
      <c r="V260" s="133" t="s">
        <v>152</v>
      </c>
      <c r="W260" s="133"/>
      <c r="X260" s="325"/>
      <c r="Z260" s="73" t="str">
        <f t="shared" si="67"/>
        <v>►</v>
      </c>
      <c r="AA260" s="451" t="str">
        <f>AA235</f>
        <v>Famille à coller.N.Nom de votre recette.Recette mère ►.S.Saisissez le nom de la recette mère</v>
      </c>
      <c r="AB260" s="451">
        <f>AB235</f>
        <v>6</v>
      </c>
      <c r="AC260" s="451" t="str">
        <f>AC235</f>
        <v>couverts</v>
      </c>
      <c r="AD260" s="261"/>
      <c r="AE260" s="114"/>
      <c r="AF260" s="114"/>
      <c r="AG260" s="114"/>
      <c r="AH260" s="114"/>
      <c r="AI260" s="114"/>
      <c r="AJ260" s="115"/>
      <c r="AL260" s="73" t="str">
        <f t="shared" si="66"/>
        <v>►</v>
      </c>
      <c r="AM260" s="451" t="str">
        <f>AM235</f>
        <v>Famille à coller.N.Nom de votre recette.Recette mère ►.S.Saisissez le nom de la recette mère</v>
      </c>
      <c r="AN260" s="451">
        <f>AN235</f>
        <v>6</v>
      </c>
      <c r="AO260" s="451" t="str">
        <f>AO235</f>
        <v>couverts</v>
      </c>
      <c r="AP260" s="261"/>
      <c r="AQ260" s="114"/>
      <c r="AR260" s="114"/>
      <c r="AS260" s="114"/>
      <c r="AT260" s="114"/>
      <c r="AU260" s="114"/>
      <c r="AV260" s="115"/>
      <c r="BC260" s="465"/>
      <c r="BD260" s="465"/>
      <c r="BE260" s="465"/>
      <c r="BF260" s="465"/>
      <c r="BG260" s="465"/>
      <c r="BH260" s="465"/>
      <c r="BI260" s="465"/>
      <c r="BK260" s="466">
        <v>1</v>
      </c>
    </row>
    <row r="261" spans="14:63" ht="15.75" x14ac:dyDescent="0.25">
      <c r="N261" s="73" t="str">
        <f t="shared" si="68"/>
        <v>A</v>
      </c>
      <c r="O261" s="451" t="str">
        <f>O253</f>
        <v>Famille à coller.N.Nom de votre recette.Recette mère ►.S.Saisissez le nom de la recette mère</v>
      </c>
      <c r="P261" s="451">
        <f>P253</f>
        <v>6</v>
      </c>
      <c r="Q261" s="451" t="str">
        <f>Q253</f>
        <v>couverts</v>
      </c>
      <c r="R261" s="138" t="s">
        <v>88</v>
      </c>
      <c r="S261" s="167">
        <v>0.10069444444444445</v>
      </c>
      <c r="T261" s="163"/>
      <c r="U261" s="163">
        <v>120</v>
      </c>
      <c r="V261" s="133" t="s">
        <v>224</v>
      </c>
      <c r="W261" s="132"/>
      <c r="X261" s="164"/>
      <c r="Z261" s="73" t="str">
        <f t="shared" si="67"/>
        <v>►</v>
      </c>
      <c r="AA261" s="451" t="str">
        <f>AA235</f>
        <v>Famille à coller.N.Nom de votre recette.Recette mère ►.S.Saisissez le nom de la recette mère</v>
      </c>
      <c r="AB261" s="451">
        <f>AB235</f>
        <v>6</v>
      </c>
      <c r="AC261" s="451" t="str">
        <f>AC235</f>
        <v>couverts</v>
      </c>
      <c r="AD261" s="261"/>
      <c r="AE261" s="114"/>
      <c r="AF261" s="114"/>
      <c r="AG261" s="114"/>
      <c r="AH261" s="114"/>
      <c r="AI261" s="114"/>
      <c r="AJ261" s="115"/>
      <c r="AL261" s="73" t="str">
        <f t="shared" si="66"/>
        <v>►</v>
      </c>
      <c r="AM261" s="451" t="str">
        <f>AM235</f>
        <v>Famille à coller.N.Nom de votre recette.Recette mère ►.S.Saisissez le nom de la recette mère</v>
      </c>
      <c r="AN261" s="451">
        <f>AN235</f>
        <v>6</v>
      </c>
      <c r="AO261" s="451" t="str">
        <f>AO235</f>
        <v>couverts</v>
      </c>
      <c r="AP261" s="261"/>
      <c r="AQ261" s="114"/>
      <c r="AR261" s="114"/>
      <c r="AS261" s="114"/>
      <c r="AT261" s="114"/>
      <c r="AU261" s="114"/>
      <c r="AV261" s="115"/>
      <c r="BC261" s="465"/>
      <c r="BD261" s="465"/>
      <c r="BE261" s="465"/>
      <c r="BF261" s="465"/>
      <c r="BG261" s="465"/>
      <c r="BH261" s="465"/>
      <c r="BI261" s="465"/>
      <c r="BK261" s="466">
        <v>1</v>
      </c>
    </row>
    <row r="262" spans="14:63" ht="15.75" x14ac:dyDescent="0.25">
      <c r="N262" s="73" t="str">
        <f t="shared" si="68"/>
        <v>A</v>
      </c>
      <c r="O262" s="451" t="str">
        <f>O253</f>
        <v>Famille à coller.N.Nom de votre recette.Recette mère ►.S.Saisissez le nom de la recette mère</v>
      </c>
      <c r="P262" s="451">
        <f>P253</f>
        <v>6</v>
      </c>
      <c r="Q262" s="451" t="str">
        <f>Q253</f>
        <v>couverts</v>
      </c>
      <c r="R262" s="138" t="s">
        <v>88</v>
      </c>
      <c r="S262" s="167">
        <v>1.3888888888888888E-2</v>
      </c>
      <c r="T262" s="163"/>
      <c r="U262" s="163">
        <v>120</v>
      </c>
      <c r="V262" s="133" t="s">
        <v>225</v>
      </c>
      <c r="W262" s="132"/>
      <c r="X262" s="164"/>
      <c r="Z262" s="73" t="str">
        <f t="shared" si="67"/>
        <v>►</v>
      </c>
      <c r="AA262" s="451" t="str">
        <f>AA235</f>
        <v>Famille à coller.N.Nom de votre recette.Recette mère ►.S.Saisissez le nom de la recette mère</v>
      </c>
      <c r="AB262" s="451">
        <f>AB235</f>
        <v>6</v>
      </c>
      <c r="AC262" s="451" t="str">
        <f>AC235</f>
        <v>couverts</v>
      </c>
      <c r="AD262" s="261"/>
      <c r="AE262" s="114"/>
      <c r="AF262" s="114"/>
      <c r="AG262" s="114"/>
      <c r="AH262" s="114"/>
      <c r="AI262" s="114"/>
      <c r="AJ262" s="115"/>
      <c r="AL262" s="73" t="str">
        <f t="shared" si="66"/>
        <v>►</v>
      </c>
      <c r="AM262" s="451" t="str">
        <f>AM235</f>
        <v>Famille à coller.N.Nom de votre recette.Recette mère ►.S.Saisissez le nom de la recette mère</v>
      </c>
      <c r="AN262" s="451">
        <f>AN235</f>
        <v>6</v>
      </c>
      <c r="AO262" s="451" t="str">
        <f>AO235</f>
        <v>couverts</v>
      </c>
      <c r="AP262" s="261"/>
      <c r="AQ262" s="114"/>
      <c r="AR262" s="114"/>
      <c r="AS262" s="114"/>
      <c r="AT262" s="114"/>
      <c r="AU262" s="114"/>
      <c r="AV262" s="115"/>
      <c r="BC262" s="465"/>
      <c r="BD262" s="465"/>
      <c r="BE262" s="465"/>
      <c r="BF262" s="465"/>
      <c r="BG262" s="465"/>
      <c r="BH262" s="465"/>
      <c r="BI262" s="465"/>
      <c r="BK262" s="466">
        <v>1</v>
      </c>
    </row>
    <row r="263" spans="14:63" ht="15.75" x14ac:dyDescent="0.25">
      <c r="N263" s="73" t="str">
        <f t="shared" si="68"/>
        <v>A</v>
      </c>
      <c r="O263" s="451" t="str">
        <f>O253</f>
        <v>Famille à coller.N.Nom de votre recette.Recette mère ►.S.Saisissez le nom de la recette mère</v>
      </c>
      <c r="P263" s="451">
        <f>P253</f>
        <v>6</v>
      </c>
      <c r="Q263" s="451" t="str">
        <f>Q253</f>
        <v>couverts</v>
      </c>
      <c r="R263" s="138" t="s">
        <v>88</v>
      </c>
      <c r="S263" s="167">
        <v>3.125E-2</v>
      </c>
      <c r="T263" s="163"/>
      <c r="U263" s="163"/>
      <c r="V263" s="133" t="s">
        <v>227</v>
      </c>
      <c r="W263" s="132"/>
      <c r="X263" s="164"/>
      <c r="Z263" s="73" t="str">
        <f t="shared" si="67"/>
        <v>►</v>
      </c>
      <c r="AA263" s="451" t="str">
        <f>AA235</f>
        <v>Famille à coller.N.Nom de votre recette.Recette mère ►.S.Saisissez le nom de la recette mère</v>
      </c>
      <c r="AB263" s="451">
        <f>AB235</f>
        <v>6</v>
      </c>
      <c r="AC263" s="451" t="str">
        <f>AC235</f>
        <v>couverts</v>
      </c>
      <c r="AD263" s="261"/>
      <c r="AE263" s="114"/>
      <c r="AF263" s="114"/>
      <c r="AG263" s="114"/>
      <c r="AH263" s="114"/>
      <c r="AI263" s="114"/>
      <c r="AJ263" s="115"/>
      <c r="AL263" s="73" t="str">
        <f t="shared" si="66"/>
        <v>►</v>
      </c>
      <c r="AM263" s="451" t="str">
        <f>AM235</f>
        <v>Famille à coller.N.Nom de votre recette.Recette mère ►.S.Saisissez le nom de la recette mère</v>
      </c>
      <c r="AN263" s="451">
        <f>AN235</f>
        <v>6</v>
      </c>
      <c r="AO263" s="451" t="str">
        <f>AO235</f>
        <v>couverts</v>
      </c>
      <c r="AP263" s="261"/>
      <c r="AQ263" s="114"/>
      <c r="AR263" s="114"/>
      <c r="AS263" s="114"/>
      <c r="AT263" s="114"/>
      <c r="AU263" s="114"/>
      <c r="AV263" s="115"/>
      <c r="BC263" s="465"/>
      <c r="BD263" s="465"/>
      <c r="BE263" s="465"/>
      <c r="BF263" s="465"/>
      <c r="BG263" s="465"/>
      <c r="BH263" s="465"/>
      <c r="BI263" s="465"/>
      <c r="BK263" s="466">
        <v>1</v>
      </c>
    </row>
    <row r="264" spans="14:63" ht="15.75" x14ac:dyDescent="0.25">
      <c r="N264" s="73" t="str">
        <f t="shared" si="68"/>
        <v>A</v>
      </c>
      <c r="O264" s="451" t="str">
        <f>O253</f>
        <v>Famille à coller.N.Nom de votre recette.Recette mère ►.S.Saisissez le nom de la recette mère</v>
      </c>
      <c r="P264" s="451">
        <f>P253</f>
        <v>6</v>
      </c>
      <c r="Q264" s="451" t="str">
        <f>Q253</f>
        <v>couverts</v>
      </c>
      <c r="R264" s="138" t="s">
        <v>88</v>
      </c>
      <c r="S264" s="167">
        <v>2.4305555555555556E-2</v>
      </c>
      <c r="T264" s="163"/>
      <c r="U264" s="163"/>
      <c r="V264" s="133" t="s">
        <v>228</v>
      </c>
      <c r="W264" s="132"/>
      <c r="X264" s="164"/>
      <c r="Z264" s="73" t="str">
        <f t="shared" si="67"/>
        <v>►</v>
      </c>
      <c r="AA264" s="451" t="str">
        <f>AA235</f>
        <v>Famille à coller.N.Nom de votre recette.Recette mère ►.S.Saisissez le nom de la recette mère</v>
      </c>
      <c r="AB264" s="451">
        <f>AB235</f>
        <v>6</v>
      </c>
      <c r="AC264" s="451" t="str">
        <f>AC235</f>
        <v>couverts</v>
      </c>
      <c r="AD264" s="261"/>
      <c r="AE264" s="114"/>
      <c r="AF264" s="114"/>
      <c r="AG264" s="114"/>
      <c r="AH264" s="114"/>
      <c r="AI264" s="114"/>
      <c r="AJ264" s="115"/>
      <c r="AL264" s="73" t="str">
        <f t="shared" si="66"/>
        <v>►</v>
      </c>
      <c r="AM264" s="451" t="str">
        <f>AM235</f>
        <v>Famille à coller.N.Nom de votre recette.Recette mère ►.S.Saisissez le nom de la recette mère</v>
      </c>
      <c r="AN264" s="451">
        <f>AN235</f>
        <v>6</v>
      </c>
      <c r="AO264" s="451" t="str">
        <f>AO235</f>
        <v>couverts</v>
      </c>
      <c r="AP264" s="261"/>
      <c r="AQ264" s="114"/>
      <c r="AR264" s="114"/>
      <c r="AS264" s="114"/>
      <c r="AT264" s="114"/>
      <c r="AU264" s="114"/>
      <c r="AV264" s="115"/>
      <c r="BC264" s="465"/>
      <c r="BD264" s="465"/>
      <c r="BE264" s="465"/>
      <c r="BF264" s="465"/>
      <c r="BG264" s="465"/>
      <c r="BH264" s="465"/>
      <c r="BI264" s="465"/>
      <c r="BK264" s="466">
        <v>1</v>
      </c>
    </row>
    <row r="265" spans="14:63" ht="15.75" x14ac:dyDescent="0.25">
      <c r="N265" s="73" t="str">
        <f t="shared" si="68"/>
        <v>A</v>
      </c>
      <c r="O265" s="451" t="str">
        <f>O253</f>
        <v>Famille à coller.N.Nom de votre recette.Recette mère ►.S.Saisissez le nom de la recette mère</v>
      </c>
      <c r="P265" s="451">
        <f>P253</f>
        <v>6</v>
      </c>
      <c r="Q265" s="451" t="str">
        <f>Q253</f>
        <v>couverts</v>
      </c>
      <c r="R265" s="138" t="s">
        <v>88</v>
      </c>
      <c r="S265" s="167">
        <v>7.2916666666666671E-2</v>
      </c>
      <c r="T265" s="163"/>
      <c r="U265" s="411" t="s">
        <v>269</v>
      </c>
      <c r="V265" s="133" t="s">
        <v>229</v>
      </c>
      <c r="W265" s="132"/>
      <c r="X265" s="164"/>
      <c r="Z265" s="73" t="str">
        <f t="shared" si="67"/>
        <v>►</v>
      </c>
      <c r="AA265" s="451" t="str">
        <f>AA235</f>
        <v>Famille à coller.N.Nom de votre recette.Recette mère ►.S.Saisissez le nom de la recette mère</v>
      </c>
      <c r="AB265" s="451">
        <f>AB235</f>
        <v>6</v>
      </c>
      <c r="AC265" s="451" t="str">
        <f>AC235</f>
        <v>couverts</v>
      </c>
      <c r="AD265" s="261"/>
      <c r="AE265" s="114"/>
      <c r="AF265" s="114"/>
      <c r="AG265" s="114"/>
      <c r="AH265" s="114"/>
      <c r="AI265" s="114"/>
      <c r="AJ265" s="115"/>
      <c r="AL265" s="73" t="str">
        <f t="shared" si="66"/>
        <v>►</v>
      </c>
      <c r="AM265" s="451" t="str">
        <f>AM235</f>
        <v>Famille à coller.N.Nom de votre recette.Recette mère ►.S.Saisissez le nom de la recette mère</v>
      </c>
      <c r="AN265" s="451">
        <f>AN235</f>
        <v>6</v>
      </c>
      <c r="AO265" s="451" t="str">
        <f>AO235</f>
        <v>couverts</v>
      </c>
      <c r="AP265" s="261"/>
      <c r="AQ265" s="114"/>
      <c r="AR265" s="114"/>
      <c r="AS265" s="114"/>
      <c r="AT265" s="114"/>
      <c r="AU265" s="114"/>
      <c r="AV265" s="115"/>
      <c r="BC265" s="465"/>
      <c r="BD265" s="465"/>
      <c r="BE265" s="465"/>
      <c r="BF265" s="465"/>
      <c r="BG265" s="465"/>
      <c r="BH265" s="465"/>
      <c r="BI265" s="465"/>
      <c r="BK265" s="466">
        <v>1</v>
      </c>
    </row>
    <row r="266" spans="14:63" ht="15.75" x14ac:dyDescent="0.25">
      <c r="N266" s="73" t="str">
        <f t="shared" si="68"/>
        <v>A</v>
      </c>
      <c r="O266" s="451" t="str">
        <f>O253</f>
        <v>Famille à coller.N.Nom de votre recette.Recette mère ►.S.Saisissez le nom de la recette mère</v>
      </c>
      <c r="P266" s="451">
        <f>P253</f>
        <v>6</v>
      </c>
      <c r="Q266" s="451" t="str">
        <f>Q253</f>
        <v>couverts</v>
      </c>
      <c r="R266" s="138" t="s">
        <v>88</v>
      </c>
      <c r="S266" s="167">
        <v>3.4722222222222224E-2</v>
      </c>
      <c r="T266" s="163"/>
      <c r="U266" s="163"/>
      <c r="V266" s="133" t="s">
        <v>226</v>
      </c>
      <c r="W266" s="132"/>
      <c r="X266" s="164"/>
      <c r="Z266" s="73" t="str">
        <f t="shared" si="67"/>
        <v>►</v>
      </c>
      <c r="AA266" s="451" t="str">
        <f>AA235</f>
        <v>Famille à coller.N.Nom de votre recette.Recette mère ►.S.Saisissez le nom de la recette mère</v>
      </c>
      <c r="AB266" s="451">
        <f>AB235</f>
        <v>6</v>
      </c>
      <c r="AC266" s="451" t="str">
        <f>AC235</f>
        <v>couverts</v>
      </c>
      <c r="AD266" s="261"/>
      <c r="AE266" s="114"/>
      <c r="AF266" s="114"/>
      <c r="AG266" s="114"/>
      <c r="AH266" s="114"/>
      <c r="AI266" s="114"/>
      <c r="AJ266" s="115"/>
      <c r="AL266" s="73" t="str">
        <f t="shared" si="66"/>
        <v>►</v>
      </c>
      <c r="AM266" s="451" t="str">
        <f>AM235</f>
        <v>Famille à coller.N.Nom de votre recette.Recette mère ►.S.Saisissez le nom de la recette mère</v>
      </c>
      <c r="AN266" s="451">
        <f>AN235</f>
        <v>6</v>
      </c>
      <c r="AO266" s="451" t="str">
        <f>AO235</f>
        <v>couverts</v>
      </c>
      <c r="AP266" s="261"/>
      <c r="AQ266" s="114"/>
      <c r="AR266" s="114"/>
      <c r="AS266" s="114"/>
      <c r="AT266" s="114"/>
      <c r="AU266" s="114"/>
      <c r="AV266" s="115"/>
      <c r="BC266" s="465"/>
      <c r="BD266" s="465"/>
      <c r="BE266" s="465"/>
      <c r="BF266" s="465"/>
      <c r="BG266" s="465"/>
      <c r="BH266" s="465"/>
      <c r="BI266" s="465"/>
      <c r="BK266" s="466">
        <v>1</v>
      </c>
    </row>
    <row r="267" spans="14:63" ht="15.75" x14ac:dyDescent="0.25">
      <c r="N267" s="73" t="str">
        <f t="shared" si="68"/>
        <v>A</v>
      </c>
      <c r="O267" s="451" t="str">
        <f>O253</f>
        <v>Famille à coller.N.Nom de votre recette.Recette mère ►.S.Saisissez le nom de la recette mère</v>
      </c>
      <c r="P267" s="451">
        <f>P253</f>
        <v>6</v>
      </c>
      <c r="Q267" s="451" t="str">
        <f>Q253</f>
        <v>couverts</v>
      </c>
      <c r="R267" s="138" t="s">
        <v>88</v>
      </c>
      <c r="S267" s="167"/>
      <c r="T267" s="326" t="s">
        <v>129</v>
      </c>
      <c r="U267" s="165">
        <v>65</v>
      </c>
      <c r="V267" s="327" t="s">
        <v>130</v>
      </c>
      <c r="W267" s="132"/>
      <c r="X267" s="164"/>
      <c r="Z267" s="116" t="s">
        <v>7</v>
      </c>
      <c r="AA267" s="451" t="str">
        <f>AA235</f>
        <v>Famille à coller.N.Nom de votre recette.Recette mère ►.S.Saisissez le nom de la recette mère</v>
      </c>
      <c r="AB267" s="451">
        <f>AB235</f>
        <v>6</v>
      </c>
      <c r="AC267" s="451" t="str">
        <f>AC235</f>
        <v>couverts</v>
      </c>
      <c r="AD267" s="517" t="s">
        <v>98</v>
      </c>
      <c r="AE267" s="518"/>
      <c r="AF267" s="518"/>
      <c r="AG267" s="518"/>
      <c r="AH267" s="518"/>
      <c r="AI267" s="519"/>
      <c r="AJ267" s="520" t="s">
        <v>127</v>
      </c>
      <c r="AL267" s="73" t="str">
        <f t="shared" si="66"/>
        <v>►</v>
      </c>
      <c r="AM267" s="451" t="str">
        <f>AM235</f>
        <v>Famille à coller.N.Nom de votre recette.Recette mère ►.S.Saisissez le nom de la recette mère</v>
      </c>
      <c r="AN267" s="451">
        <f>AN235</f>
        <v>6</v>
      </c>
      <c r="AO267" s="451" t="str">
        <f>AO235</f>
        <v>couverts</v>
      </c>
      <c r="AP267" s="261"/>
      <c r="AQ267" s="114"/>
      <c r="AR267" s="114"/>
      <c r="AS267" s="114"/>
      <c r="AT267" s="114"/>
      <c r="AU267" s="114"/>
      <c r="AV267" s="115"/>
      <c r="BC267" s="465"/>
      <c r="BD267" s="465"/>
      <c r="BE267" s="465"/>
      <c r="BF267" s="465"/>
      <c r="BG267" s="465"/>
      <c r="BH267" s="465"/>
      <c r="BI267" s="465"/>
      <c r="BK267" s="466">
        <v>1</v>
      </c>
    </row>
    <row r="268" spans="14:63" ht="15.75" x14ac:dyDescent="0.25">
      <c r="N268" s="73" t="str">
        <f t="shared" si="68"/>
        <v>A</v>
      </c>
      <c r="O268" s="451" t="str">
        <f>O253</f>
        <v>Famille à coller.N.Nom de votre recette.Recette mère ►.S.Saisissez le nom de la recette mère</v>
      </c>
      <c r="P268" s="451">
        <f>P253</f>
        <v>6</v>
      </c>
      <c r="Q268" s="451" t="str">
        <f>Q253</f>
        <v>couverts</v>
      </c>
      <c r="R268" s="138" t="s">
        <v>88</v>
      </c>
      <c r="S268" s="167"/>
      <c r="T268" s="328" t="s">
        <v>129</v>
      </c>
      <c r="U268" s="166">
        <v>3</v>
      </c>
      <c r="V268" s="329" t="s">
        <v>131</v>
      </c>
      <c r="W268" s="132"/>
      <c r="X268" s="164"/>
      <c r="Z268" s="116" t="s">
        <v>7</v>
      </c>
      <c r="AA268" s="451" t="str">
        <f>AA235</f>
        <v>Famille à coller.N.Nom de votre recette.Recette mère ►.S.Saisissez le nom de la recette mère</v>
      </c>
      <c r="AB268" s="451">
        <f>AB235</f>
        <v>6</v>
      </c>
      <c r="AC268" s="451" t="str">
        <f>AC235</f>
        <v>couverts</v>
      </c>
      <c r="AD268" s="145"/>
      <c r="AE268" s="146"/>
      <c r="AF268" s="146"/>
      <c r="AG268" s="146"/>
      <c r="AH268" s="146"/>
      <c r="AI268" s="472"/>
      <c r="AJ268" s="147" t="s">
        <v>128</v>
      </c>
      <c r="AL268" s="73" t="str">
        <f t="shared" si="66"/>
        <v>►</v>
      </c>
      <c r="AM268" s="451" t="str">
        <f>AM235</f>
        <v>Famille à coller.N.Nom de votre recette.Recette mère ►.S.Saisissez le nom de la recette mère</v>
      </c>
      <c r="AN268" s="451">
        <f>AN235</f>
        <v>6</v>
      </c>
      <c r="AO268" s="451" t="str">
        <f>AO235</f>
        <v>couverts</v>
      </c>
      <c r="AP268" s="261"/>
      <c r="AQ268" s="114"/>
      <c r="AR268" s="114"/>
      <c r="AS268" s="114"/>
      <c r="AT268" s="114"/>
      <c r="AU268" s="114"/>
      <c r="AV268" s="115"/>
      <c r="BC268" s="465"/>
      <c r="BD268" s="465"/>
      <c r="BE268" s="465"/>
      <c r="BF268" s="465"/>
      <c r="BG268" s="465"/>
      <c r="BH268" s="465"/>
      <c r="BI268" s="465"/>
      <c r="BK268" s="466">
        <v>1</v>
      </c>
    </row>
    <row r="269" spans="14:63" ht="15.75" x14ac:dyDescent="0.25">
      <c r="N269" s="116" t="s">
        <v>7</v>
      </c>
      <c r="O269" s="451" t="str">
        <f>O260</f>
        <v>Famille à coller.N.Nom de votre recette.Recette mère ►.S.Saisissez le nom de la recette mère</v>
      </c>
      <c r="P269" s="451">
        <f>P260</f>
        <v>6</v>
      </c>
      <c r="Q269" s="451" t="str">
        <f>Q260</f>
        <v>couverts</v>
      </c>
      <c r="R269" s="330" t="s">
        <v>2</v>
      </c>
      <c r="S269" s="331">
        <f>SUM(S255:S268)</f>
        <v>0.41319444444444448</v>
      </c>
      <c r="W269" s="132"/>
      <c r="X269" s="164"/>
      <c r="Z269" s="116" t="s">
        <v>7</v>
      </c>
      <c r="AA269" s="451" t="str">
        <f>AA235</f>
        <v>Famille à coller.N.Nom de votre recette.Recette mère ►.S.Saisissez le nom de la recette mère</v>
      </c>
      <c r="AB269" s="451">
        <f>AB235</f>
        <v>6</v>
      </c>
      <c r="AC269" s="451" t="str">
        <f>AC235</f>
        <v>couverts</v>
      </c>
      <c r="AD269" s="566"/>
      <c r="AE269" s="146"/>
      <c r="AF269" s="146"/>
      <c r="AG269" s="146"/>
      <c r="AH269" s="146"/>
      <c r="AI269" s="472"/>
      <c r="AJ269" s="147" t="s">
        <v>266</v>
      </c>
      <c r="AL269" s="73" t="str">
        <f t="shared" si="66"/>
        <v>►</v>
      </c>
      <c r="AM269" s="451" t="str">
        <f>AM235</f>
        <v>Famille à coller.N.Nom de votre recette.Recette mère ►.S.Saisissez le nom de la recette mère</v>
      </c>
      <c r="AN269" s="451">
        <f>AN235</f>
        <v>6</v>
      </c>
      <c r="AO269" s="451" t="str">
        <f>AO235</f>
        <v>couverts</v>
      </c>
      <c r="AP269" s="261"/>
      <c r="AQ269" s="114"/>
      <c r="AR269" s="114"/>
      <c r="AS269" s="114"/>
      <c r="AT269" s="114"/>
      <c r="AU269" s="114"/>
      <c r="AV269" s="115"/>
      <c r="BC269" s="465"/>
      <c r="BD269" s="465"/>
      <c r="BE269" s="465"/>
      <c r="BF269" s="465"/>
      <c r="BG269" s="465"/>
      <c r="BH269" s="465"/>
      <c r="BI269" s="465"/>
      <c r="BK269" s="466">
        <v>1</v>
      </c>
    </row>
    <row r="270" spans="14:63" ht="15.75" x14ac:dyDescent="0.25">
      <c r="N270" s="116" t="s">
        <v>7</v>
      </c>
      <c r="O270" s="451" t="str">
        <f>O253</f>
        <v>Famille à coller.N.Nom de votre recette.Recette mère ►.S.Saisissez le nom de la recette mère</v>
      </c>
      <c r="P270" s="451">
        <f>P253</f>
        <v>6</v>
      </c>
      <c r="Q270" s="451" t="str">
        <f>Q253</f>
        <v>couverts</v>
      </c>
      <c r="R270" s="265"/>
      <c r="S270" s="265"/>
      <c r="T270" s="265" t="s">
        <v>73</v>
      </c>
      <c r="U270" s="266"/>
      <c r="V270" s="267"/>
      <c r="W270" s="267"/>
      <c r="X270" s="268"/>
      <c r="Z270" s="116" t="s">
        <v>7</v>
      </c>
      <c r="AA270" s="451" t="str">
        <f>AA253</f>
        <v>Famille à coller.N.Nom de votre recette.Recette mère ►.S.Saisissez le nom de la recette mère</v>
      </c>
      <c r="AB270" s="451">
        <f>AB253</f>
        <v>6</v>
      </c>
      <c r="AC270" s="451" t="str">
        <f>AC253</f>
        <v>couverts</v>
      </c>
      <c r="AD270" s="994"/>
      <c r="AE270" s="265"/>
      <c r="AF270" s="265" t="s">
        <v>73</v>
      </c>
      <c r="AG270" s="266"/>
      <c r="AH270" s="267"/>
      <c r="AI270" s="267"/>
      <c r="AJ270" s="268"/>
      <c r="AL270" s="73" t="str">
        <f t="shared" si="66"/>
        <v>►</v>
      </c>
      <c r="AM270" s="451" t="str">
        <f>AM235</f>
        <v>Famille à coller.N.Nom de votre recette.Recette mère ►.S.Saisissez le nom de la recette mère</v>
      </c>
      <c r="AN270" s="451">
        <f>AN235</f>
        <v>6</v>
      </c>
      <c r="AO270" s="451" t="str">
        <f>AO235</f>
        <v>couverts</v>
      </c>
      <c r="AP270" s="261"/>
      <c r="AQ270" s="114"/>
      <c r="AR270" s="114"/>
      <c r="AS270" s="114"/>
      <c r="AT270" s="114"/>
      <c r="AU270" s="114"/>
      <c r="AV270" s="115"/>
      <c r="BC270" s="465"/>
      <c r="BD270" s="465"/>
      <c r="BE270" s="465"/>
      <c r="BF270" s="465"/>
      <c r="BG270" s="465"/>
      <c r="BH270" s="465"/>
      <c r="BI270" s="465"/>
      <c r="BK270" s="466">
        <v>1</v>
      </c>
    </row>
    <row r="271" spans="14:63" ht="22.5" customHeight="1" thickBot="1" x14ac:dyDescent="0.3">
      <c r="N271" s="123" t="s">
        <v>7</v>
      </c>
      <c r="O271" s="455" t="str">
        <f>O253</f>
        <v>Famille à coller.N.Nom de votre recette.Recette mère ►.S.Saisissez le nom de la recette mère</v>
      </c>
      <c r="P271" s="455">
        <f>P253</f>
        <v>6</v>
      </c>
      <c r="Q271" s="455" t="str">
        <f>Q253</f>
        <v>couverts</v>
      </c>
      <c r="R271" s="269" t="s">
        <v>62</v>
      </c>
      <c r="S271" s="270"/>
      <c r="T271" s="271"/>
      <c r="U271" s="272"/>
      <c r="V271" s="271"/>
      <c r="W271" s="271"/>
      <c r="X271" s="273"/>
      <c r="Z271" s="123" t="s">
        <v>7</v>
      </c>
      <c r="AA271" s="455" t="str">
        <f>AA253</f>
        <v>Famille à coller.N.Nom de votre recette.Recette mère ►.S.Saisissez le nom de la recette mère</v>
      </c>
      <c r="AB271" s="455">
        <f>AB253</f>
        <v>6</v>
      </c>
      <c r="AC271" s="455" t="str">
        <f>AC253</f>
        <v>couverts</v>
      </c>
      <c r="AD271" s="269" t="s">
        <v>62</v>
      </c>
      <c r="AE271" s="270"/>
      <c r="AF271" s="271"/>
      <c r="AG271" s="272"/>
      <c r="AH271" s="271"/>
      <c r="AI271" s="271"/>
      <c r="AJ271" s="273"/>
      <c r="AL271" s="73" t="str">
        <f t="shared" si="66"/>
        <v>►</v>
      </c>
      <c r="AM271" s="451" t="str">
        <f>AM235</f>
        <v>Famille à coller.N.Nom de votre recette.Recette mère ►.S.Saisissez le nom de la recette mère</v>
      </c>
      <c r="AN271" s="451">
        <f>AN235</f>
        <v>6</v>
      </c>
      <c r="AO271" s="451" t="str">
        <f>AO235</f>
        <v>couverts</v>
      </c>
      <c r="AP271" s="261"/>
      <c r="AQ271" s="114"/>
      <c r="AR271" s="114"/>
      <c r="AS271" s="114"/>
      <c r="AT271" s="114"/>
      <c r="AU271" s="114"/>
      <c r="AV271" s="115"/>
      <c r="BC271" s="465"/>
      <c r="BD271" s="465"/>
      <c r="BE271" s="465"/>
      <c r="BF271" s="465"/>
      <c r="BG271" s="465"/>
      <c r="BH271" s="465"/>
      <c r="BI271" s="465"/>
      <c r="BK271" s="466">
        <v>1</v>
      </c>
    </row>
    <row r="272" spans="14:63" ht="16.5" thickBot="1" x14ac:dyDescent="0.3">
      <c r="N272" s="100" t="s">
        <v>7</v>
      </c>
      <c r="Z272" s="312" t="s">
        <v>7</v>
      </c>
      <c r="AA272" s="464"/>
      <c r="AB272" s="464"/>
      <c r="AC272" s="464"/>
      <c r="AD272" s="464"/>
      <c r="AE272" s="464"/>
      <c r="AF272" s="464"/>
      <c r="AG272" s="464"/>
      <c r="AH272" s="464"/>
      <c r="AI272" s="464"/>
      <c r="AJ272" s="464"/>
      <c r="AL272" s="73" t="str">
        <f t="shared" si="66"/>
        <v>►</v>
      </c>
      <c r="AM272" s="451" t="str">
        <f>AM235</f>
        <v>Famille à coller.N.Nom de votre recette.Recette mère ►.S.Saisissez le nom de la recette mère</v>
      </c>
      <c r="AN272" s="451">
        <f>AN235</f>
        <v>6</v>
      </c>
      <c r="AO272" s="451" t="str">
        <f>AO235</f>
        <v>couverts</v>
      </c>
      <c r="AP272" s="261"/>
      <c r="AQ272" s="114"/>
      <c r="AR272" s="114"/>
      <c r="AS272" s="114"/>
      <c r="AT272" s="114"/>
      <c r="AU272" s="114"/>
      <c r="AV272" s="115"/>
      <c r="BC272" s="465"/>
      <c r="BD272" s="465"/>
      <c r="BE272" s="465"/>
      <c r="BF272" s="465"/>
      <c r="BG272" s="465"/>
      <c r="BH272" s="465"/>
      <c r="BI272" s="465"/>
      <c r="BK272" s="466">
        <v>1</v>
      </c>
    </row>
    <row r="273" spans="14:63" ht="15.75" x14ac:dyDescent="0.25">
      <c r="N273" s="23" t="s">
        <v>7</v>
      </c>
      <c r="O273" s="456" t="str">
        <f>O279</f>
        <v>Famille à coller.N.Nom de votre recette.Recette mère ►.S.Saisissez le nom de la recette mère</v>
      </c>
      <c r="P273" s="457">
        <f>P279</f>
        <v>6</v>
      </c>
      <c r="Q273" s="457" t="str">
        <f>Q279</f>
        <v>couverts</v>
      </c>
      <c r="R273" s="279" t="s">
        <v>4</v>
      </c>
      <c r="S273" s="24" t="s">
        <v>8</v>
      </c>
      <c r="T273" s="3217" t="s">
        <v>206</v>
      </c>
      <c r="U273" s="3217"/>
      <c r="V273" s="3157" t="s">
        <v>10</v>
      </c>
      <c r="W273" s="3157"/>
      <c r="X273" s="3158"/>
      <c r="Z273" s="23" t="s">
        <v>7</v>
      </c>
      <c r="AA273" s="456" t="str">
        <f>AA279</f>
        <v>Famille à coller.N.Nom de votre recette.Recette mère ►.S.Saisissez le nom de la recette mère</v>
      </c>
      <c r="AB273" s="457">
        <f>AB279</f>
        <v>6</v>
      </c>
      <c r="AC273" s="457" t="str">
        <f>AC279</f>
        <v>couverts</v>
      </c>
      <c r="AD273" s="279" t="s">
        <v>4</v>
      </c>
      <c r="AE273" s="24" t="s">
        <v>8</v>
      </c>
      <c r="AF273" s="3217" t="s">
        <v>206</v>
      </c>
      <c r="AG273" s="3217"/>
      <c r="AH273" s="3157" t="s">
        <v>10</v>
      </c>
      <c r="AI273" s="3157"/>
      <c r="AJ273" s="3158"/>
      <c r="AL273" s="73" t="str">
        <f t="shared" si="66"/>
        <v>►</v>
      </c>
      <c r="AM273" s="451" t="str">
        <f>AM235</f>
        <v>Famille à coller.N.Nom de votre recette.Recette mère ►.S.Saisissez le nom de la recette mère</v>
      </c>
      <c r="AN273" s="451">
        <f>AN235</f>
        <v>6</v>
      </c>
      <c r="AO273" s="451" t="str">
        <f>AO235</f>
        <v>couverts</v>
      </c>
      <c r="AP273" s="261"/>
      <c r="AQ273" s="114"/>
      <c r="AR273" s="114"/>
      <c r="AS273" s="114"/>
      <c r="AT273" s="114"/>
      <c r="AU273" s="114"/>
      <c r="AV273" s="115"/>
      <c r="BC273" s="465"/>
      <c r="BD273" s="465"/>
      <c r="BE273" s="465"/>
      <c r="BF273" s="465"/>
      <c r="BG273" s="465"/>
      <c r="BH273" s="465"/>
      <c r="BI273" s="465"/>
      <c r="BK273" s="466">
        <v>1</v>
      </c>
    </row>
    <row r="274" spans="14:63" ht="15.75" customHeight="1" x14ac:dyDescent="0.25">
      <c r="N274" s="25" t="s">
        <v>7</v>
      </c>
      <c r="O274" s="458" t="str">
        <f>O279</f>
        <v>Famille à coller.N.Nom de votre recette.Recette mère ►.S.Saisissez le nom de la recette mère</v>
      </c>
      <c r="P274" s="459"/>
      <c r="Q274" s="459"/>
      <c r="R274" s="281" t="s">
        <v>207</v>
      </c>
      <c r="S274" s="26" t="s">
        <v>12</v>
      </c>
      <c r="T274" s="3218"/>
      <c r="U274" s="3218"/>
      <c r="V274" s="3159"/>
      <c r="W274" s="3159"/>
      <c r="X274" s="3160"/>
      <c r="Z274" s="25" t="s">
        <v>7</v>
      </c>
      <c r="AA274" s="458" t="str">
        <f>AA279</f>
        <v>Famille à coller.N.Nom de votre recette.Recette mère ►.S.Saisissez le nom de la recette mère</v>
      </c>
      <c r="AB274" s="459"/>
      <c r="AC274" s="459"/>
      <c r="AD274" s="281" t="s">
        <v>207</v>
      </c>
      <c r="AE274" s="26" t="s">
        <v>12</v>
      </c>
      <c r="AF274" s="3218"/>
      <c r="AG274" s="3218"/>
      <c r="AH274" s="3159"/>
      <c r="AI274" s="3159"/>
      <c r="AJ274" s="3160"/>
      <c r="AL274" s="73" t="str">
        <f t="shared" si="66"/>
        <v>►</v>
      </c>
      <c r="AM274" s="451" t="str">
        <f>AM235</f>
        <v>Famille à coller.N.Nom de votre recette.Recette mère ►.S.Saisissez le nom de la recette mère</v>
      </c>
      <c r="AN274" s="451">
        <f>AN235</f>
        <v>6</v>
      </c>
      <c r="AO274" s="451" t="str">
        <f>AO235</f>
        <v>couverts</v>
      </c>
      <c r="AP274" s="261"/>
      <c r="AQ274" s="114"/>
      <c r="AR274" s="114"/>
      <c r="AS274" s="114"/>
      <c r="AT274" s="114"/>
      <c r="AU274" s="114"/>
      <c r="AV274" s="115"/>
      <c r="BC274" s="465"/>
      <c r="BD274" s="465"/>
      <c r="BE274" s="465"/>
      <c r="BF274" s="465"/>
      <c r="BG274" s="465"/>
      <c r="BH274" s="465"/>
      <c r="BI274" s="465"/>
      <c r="BK274" s="466">
        <v>1</v>
      </c>
    </row>
    <row r="275" spans="14:63" ht="18.75" x14ac:dyDescent="0.25">
      <c r="N275" s="25" t="s">
        <v>7</v>
      </c>
      <c r="O275" s="460" t="str">
        <f>O279</f>
        <v>Famille à coller.N.Nom de votre recette.Recette mère ►.S.Saisissez le nom de la recette mère</v>
      </c>
      <c r="P275" s="461"/>
      <c r="Q275" s="462"/>
      <c r="R275" s="28"/>
      <c r="S275" s="29" t="s">
        <v>208</v>
      </c>
      <c r="T275" s="283"/>
      <c r="U275" s="30" t="s">
        <v>13</v>
      </c>
      <c r="V275" s="284" t="s">
        <v>14</v>
      </c>
      <c r="W275" s="9"/>
      <c r="X275" s="285"/>
      <c r="Z275" s="25" t="s">
        <v>7</v>
      </c>
      <c r="AA275" s="460" t="str">
        <f>AA279</f>
        <v>Famille à coller.N.Nom de votre recette.Recette mère ►.S.Saisissez le nom de la recette mère</v>
      </c>
      <c r="AB275" s="461"/>
      <c r="AC275" s="462"/>
      <c r="AD275" s="28"/>
      <c r="AE275" s="29" t="s">
        <v>208</v>
      </c>
      <c r="AF275" s="283"/>
      <c r="AG275" s="30" t="s">
        <v>13</v>
      </c>
      <c r="AH275" s="284" t="s">
        <v>14</v>
      </c>
      <c r="AI275" s="9"/>
      <c r="AJ275" s="285"/>
      <c r="AL275" s="73" t="str">
        <f t="shared" si="66"/>
        <v>►</v>
      </c>
      <c r="AM275" s="451" t="str">
        <f>AM235</f>
        <v>Famille à coller.N.Nom de votre recette.Recette mère ►.S.Saisissez le nom de la recette mère</v>
      </c>
      <c r="AN275" s="451">
        <f>AN235</f>
        <v>6</v>
      </c>
      <c r="AO275" s="451" t="str">
        <f>AO235</f>
        <v>couverts</v>
      </c>
      <c r="AP275" s="261"/>
      <c r="AQ275" s="114"/>
      <c r="AR275" s="114"/>
      <c r="AS275" s="114"/>
      <c r="AT275" s="114"/>
      <c r="AU275" s="114"/>
      <c r="AV275" s="115"/>
      <c r="BC275" s="465"/>
      <c r="BD275" s="465"/>
      <c r="BE275" s="465"/>
      <c r="BF275" s="465"/>
      <c r="BG275" s="465"/>
      <c r="BH275" s="465"/>
      <c r="BI275" s="465"/>
      <c r="BK275" s="466">
        <v>1</v>
      </c>
    </row>
    <row r="276" spans="14:63" ht="15" customHeight="1" x14ac:dyDescent="0.25">
      <c r="N276" s="25" t="s">
        <v>7</v>
      </c>
      <c r="O276" s="428" t="str">
        <f>O279</f>
        <v>Famille à coller.N.Nom de votre recette.Recette mère ►.S.Saisissez le nom de la recette mère</v>
      </c>
      <c r="P276" s="428"/>
      <c r="Q276" s="428"/>
      <c r="R276" s="36" t="s">
        <v>16</v>
      </c>
      <c r="S276" s="37"/>
      <c r="T276" s="37"/>
      <c r="U276" s="288" t="s">
        <v>17</v>
      </c>
      <c r="V276" s="3214" t="str">
        <f>R279</f>
        <v>Famille à coller.N.Nom de votre recette.Recette mère ►.S.Saisissez le nom de la recette mère</v>
      </c>
      <c r="W276" s="3214"/>
      <c r="X276" s="3215"/>
      <c r="Z276" s="25" t="s">
        <v>7</v>
      </c>
      <c r="AA276" s="428" t="str">
        <f>AA279</f>
        <v>Famille à coller.N.Nom de votre recette.Recette mère ►.S.Saisissez le nom de la recette mère</v>
      </c>
      <c r="AB276" s="428"/>
      <c r="AC276" s="428"/>
      <c r="AD276" s="36" t="s">
        <v>16</v>
      </c>
      <c r="AE276" s="37"/>
      <c r="AF276" s="37"/>
      <c r="AG276" s="288" t="s">
        <v>17</v>
      </c>
      <c r="AH276" s="3214" t="str">
        <f>AD279</f>
        <v>Famille à coller.N.Nom de votre recette.Recette mère ►.S.Saisissez le nom de la recette mère</v>
      </c>
      <c r="AI276" s="3214"/>
      <c r="AJ276" s="3215"/>
      <c r="AL276" s="73" t="str">
        <f t="shared" si="66"/>
        <v>►</v>
      </c>
      <c r="AM276" s="451" t="str">
        <f>AM235</f>
        <v>Famille à coller.N.Nom de votre recette.Recette mère ►.S.Saisissez le nom de la recette mère</v>
      </c>
      <c r="AN276" s="451">
        <f>AN235</f>
        <v>6</v>
      </c>
      <c r="AO276" s="451" t="str">
        <f>AO235</f>
        <v>couverts</v>
      </c>
      <c r="AP276" s="261"/>
      <c r="AQ276" s="114"/>
      <c r="AR276" s="114"/>
      <c r="AS276" s="114"/>
      <c r="AT276" s="114"/>
      <c r="AU276" s="114"/>
      <c r="AV276" s="115"/>
      <c r="BC276" s="465"/>
      <c r="BD276" s="465"/>
      <c r="BE276" s="465"/>
      <c r="BF276" s="465"/>
      <c r="BG276" s="465"/>
      <c r="BH276" s="465"/>
      <c r="BI276" s="465"/>
      <c r="BK276" s="466">
        <v>1</v>
      </c>
    </row>
    <row r="277" spans="14:63" ht="15.75" x14ac:dyDescent="0.25">
      <c r="N277" s="25" t="s">
        <v>7</v>
      </c>
      <c r="O277" s="428" t="str">
        <f>O279</f>
        <v>Famille à coller.N.Nom de votre recette.Recette mère ►.S.Saisissez le nom de la recette mère</v>
      </c>
      <c r="P277" s="428"/>
      <c r="Q277" s="428"/>
      <c r="R277" s="43">
        <v>6</v>
      </c>
      <c r="S277" s="44" t="s">
        <v>66</v>
      </c>
      <c r="T277" s="36"/>
      <c r="U277" s="36"/>
      <c r="V277" s="3214"/>
      <c r="W277" s="3214"/>
      <c r="X277" s="3215"/>
      <c r="Z277" s="25" t="s">
        <v>7</v>
      </c>
      <c r="AA277" s="428" t="str">
        <f>AA279</f>
        <v>Famille à coller.N.Nom de votre recette.Recette mère ►.S.Saisissez le nom de la recette mère</v>
      </c>
      <c r="AB277" s="428"/>
      <c r="AC277" s="428"/>
      <c r="AD277" s="43">
        <v>6</v>
      </c>
      <c r="AE277" s="44" t="s">
        <v>66</v>
      </c>
      <c r="AF277" s="36"/>
      <c r="AG277" s="36"/>
      <c r="AH277" s="3214"/>
      <c r="AI277" s="3214"/>
      <c r="AJ277" s="3215"/>
      <c r="AL277" s="116" t="s">
        <v>7</v>
      </c>
      <c r="AM277" s="451" t="str">
        <f>AM235</f>
        <v>Famille à coller.N.Nom de votre recette.Recette mère ►.S.Saisissez le nom de la recette mère</v>
      </c>
      <c r="AN277" s="451">
        <f>AN235</f>
        <v>6</v>
      </c>
      <c r="AO277" s="451" t="str">
        <f>AO235</f>
        <v>couverts</v>
      </c>
      <c r="AP277" s="517" t="s">
        <v>98</v>
      </c>
      <c r="AQ277" s="518"/>
      <c r="AR277" s="518"/>
      <c r="AS277" s="518"/>
      <c r="AT277" s="518"/>
      <c r="AU277" s="519"/>
      <c r="AV277" s="520" t="s">
        <v>127</v>
      </c>
      <c r="BC277" s="465"/>
      <c r="BD277" s="465"/>
      <c r="BE277" s="465"/>
      <c r="BF277" s="465"/>
      <c r="BG277" s="465"/>
      <c r="BH277" s="465"/>
      <c r="BI277" s="465"/>
      <c r="BK277" s="466">
        <v>1</v>
      </c>
    </row>
    <row r="278" spans="14:63" ht="15.75" customHeight="1" x14ac:dyDescent="0.25">
      <c r="N278" s="25" t="s">
        <v>5</v>
      </c>
      <c r="O278" s="428" t="str">
        <f>O279</f>
        <v>Famille à coller.N.Nom de votre recette.Recette mère ►.S.Saisissez le nom de la recette mère</v>
      </c>
      <c r="P278" s="428"/>
      <c r="Q278" s="428"/>
      <c r="R278" s="289"/>
      <c r="S278" s="48"/>
      <c r="T278" s="48"/>
      <c r="U278" s="48"/>
      <c r="V278" s="48"/>
      <c r="W278" s="48"/>
      <c r="X278" s="429"/>
      <c r="Z278" s="25" t="s">
        <v>5</v>
      </c>
      <c r="AA278" s="428" t="str">
        <f>AA279</f>
        <v>Famille à coller.N.Nom de votre recette.Recette mère ►.S.Saisissez le nom de la recette mère</v>
      </c>
      <c r="AB278" s="428"/>
      <c r="AC278" s="428"/>
      <c r="AD278" s="289"/>
      <c r="AE278" s="48"/>
      <c r="AF278" s="48"/>
      <c r="AG278" s="48"/>
      <c r="AH278" s="48"/>
      <c r="AI278" s="48"/>
      <c r="AJ278" s="429"/>
      <c r="AL278" s="116" t="s">
        <v>7</v>
      </c>
      <c r="AM278" s="451" t="str">
        <f>AM235</f>
        <v>Famille à coller.N.Nom de votre recette.Recette mère ►.S.Saisissez le nom de la recette mère</v>
      </c>
      <c r="AN278" s="451">
        <f>AN235</f>
        <v>6</v>
      </c>
      <c r="AO278" s="451" t="str">
        <f>AO235</f>
        <v>couverts</v>
      </c>
      <c r="AP278" s="145"/>
      <c r="AQ278" s="146"/>
      <c r="AR278" s="146"/>
      <c r="AS278" s="146"/>
      <c r="AT278" s="146"/>
      <c r="AU278" s="472"/>
      <c r="AV278" s="147" t="s">
        <v>128</v>
      </c>
      <c r="BC278" s="465"/>
      <c r="BD278" s="465"/>
      <c r="BE278" s="465"/>
      <c r="BF278" s="465"/>
      <c r="BG278" s="465"/>
      <c r="BH278" s="465"/>
      <c r="BI278" s="465"/>
      <c r="BK278" s="466">
        <v>1</v>
      </c>
    </row>
    <row r="279" spans="14:63" ht="15.75" customHeight="1" thickBot="1" x14ac:dyDescent="0.3">
      <c r="N279" s="430" t="s">
        <v>5</v>
      </c>
      <c r="O279" s="431" t="str">
        <f>R279</f>
        <v>Famille à coller.N.Nom de votre recette.Recette mère ►.S.Saisissez le nom de la recette mère</v>
      </c>
      <c r="P279" s="431">
        <f>R277</f>
        <v>6</v>
      </c>
      <c r="Q279" s="431" t="str">
        <f>S277</f>
        <v>couverts</v>
      </c>
      <c r="R279" s="435" t="str">
        <f>UPPER(LEFT(T273,1))&amp;LOWER(MID(T273,2,999))&amp;"."&amp;UPPER(LEFT(V273,1))&amp;"."&amp;UPPER(LEFT(V273,1))&amp;LOWER(MID(V273,2,999))&amp;"."&amp;IF(ISTEXT(X279),W279&amp;"."&amp;UPPER(LEFT(X279,1))&amp;"."&amp;UPPER(LEFT(X279,1))&amp;LOWER(MID(X279,2,999)),S279)</f>
        <v>Famille à coller.N.Nom de votre recette.Recette mère ►.S.Saisissez le nom de la recette mère</v>
      </c>
      <c r="S279" s="432" t="s">
        <v>22</v>
      </c>
      <c r="T279" s="3216" t="s">
        <v>23</v>
      </c>
      <c r="U279" s="3216"/>
      <c r="V279" s="3216"/>
      <c r="W279" s="433" t="s">
        <v>24</v>
      </c>
      <c r="X279" s="434" t="s">
        <v>25</v>
      </c>
      <c r="Z279" s="430" t="s">
        <v>5</v>
      </c>
      <c r="AA279" s="431" t="str">
        <f>AD279</f>
        <v>Famille à coller.N.Nom de votre recette.Recette mère ►.S.Saisissez le nom de la recette mère</v>
      </c>
      <c r="AB279" s="431">
        <f>AD277</f>
        <v>6</v>
      </c>
      <c r="AC279" s="431" t="str">
        <f>AE277</f>
        <v>couverts</v>
      </c>
      <c r="AD279" s="435" t="str">
        <f>UPPER(LEFT(AF273,1))&amp;LOWER(MID(AF273,2,999))&amp;"."&amp;UPPER(LEFT(AH273,1))&amp;"."&amp;UPPER(LEFT(AH273,1))&amp;LOWER(MID(AH273,2,999))&amp;"."&amp;IF(ISTEXT(AJ279),AI279&amp;"."&amp;UPPER(LEFT(AJ279,1))&amp;"."&amp;UPPER(LEFT(AJ279,1))&amp;LOWER(MID(AJ279,2,999)),AE279)</f>
        <v>Famille à coller.N.Nom de votre recette.Recette mère ►.S.Saisissez le nom de la recette mère</v>
      </c>
      <c r="AE279" s="432" t="s">
        <v>22</v>
      </c>
      <c r="AF279" s="3216" t="s">
        <v>23</v>
      </c>
      <c r="AG279" s="3216"/>
      <c r="AH279" s="3216"/>
      <c r="AI279" s="433" t="s">
        <v>24</v>
      </c>
      <c r="AJ279" s="434" t="s">
        <v>25</v>
      </c>
      <c r="AL279" s="116" t="s">
        <v>7</v>
      </c>
      <c r="AM279" s="451" t="str">
        <f>AM235</f>
        <v>Famille à coller.N.Nom de votre recette.Recette mère ►.S.Saisissez le nom de la recette mère</v>
      </c>
      <c r="AN279" s="451">
        <f>AN235</f>
        <v>6</v>
      </c>
      <c r="AO279" s="451" t="str">
        <f>AO235</f>
        <v>couverts</v>
      </c>
      <c r="AP279" s="145"/>
      <c r="AQ279" s="146"/>
      <c r="AR279" s="146"/>
      <c r="AS279" s="146"/>
      <c r="AT279" s="146"/>
      <c r="AU279" s="472"/>
      <c r="AV279" s="147" t="s">
        <v>266</v>
      </c>
      <c r="BC279" s="465"/>
      <c r="BD279" s="465"/>
      <c r="BE279" s="465"/>
      <c r="BF279" s="465"/>
      <c r="BG279" s="465"/>
      <c r="BH279" s="465"/>
      <c r="BI279" s="465"/>
      <c r="BK279" s="466">
        <v>1</v>
      </c>
    </row>
    <row r="280" spans="14:63" ht="17.25" thickTop="1" thickBot="1" x14ac:dyDescent="0.3">
      <c r="N280" s="104" t="s">
        <v>7</v>
      </c>
      <c r="O280" s="440" t="str">
        <f>O279</f>
        <v>Famille à coller.N.Nom de votre recette.Recette mère ►.S.Saisissez le nom de la recette mère</v>
      </c>
      <c r="P280" s="440"/>
      <c r="Q280" s="440"/>
      <c r="R280" s="105" t="s">
        <v>27</v>
      </c>
      <c r="S280" s="106">
        <v>3</v>
      </c>
      <c r="T280" s="107" t="s">
        <v>265</v>
      </c>
      <c r="U280" s="108"/>
      <c r="V280" s="108"/>
      <c r="W280" s="399" t="s">
        <v>267</v>
      </c>
      <c r="X280" s="109"/>
      <c r="Z280" s="104" t="s">
        <v>7</v>
      </c>
      <c r="AA280" s="440" t="str">
        <f>AA279</f>
        <v>Famille à coller.N.Nom de votre recette.Recette mère ►.S.Saisissez le nom de la recette mère</v>
      </c>
      <c r="AB280" s="440"/>
      <c r="AC280" s="440"/>
      <c r="AD280" s="105" t="s">
        <v>27</v>
      </c>
      <c r="AE280" s="106">
        <v>6</v>
      </c>
      <c r="AF280" s="107" t="s">
        <v>265</v>
      </c>
      <c r="AG280" s="108"/>
      <c r="AH280" s="108"/>
      <c r="AI280" s="399" t="s">
        <v>85</v>
      </c>
      <c r="AJ280" s="109"/>
      <c r="AL280" s="116" t="s">
        <v>7</v>
      </c>
      <c r="AM280" s="451" t="str">
        <f>AM263</f>
        <v>Famille à coller.N.Nom de votre recette.Recette mère ►.S.Saisissez le nom de la recette mère</v>
      </c>
      <c r="AN280" s="451">
        <f>AN263</f>
        <v>6</v>
      </c>
      <c r="AO280" s="451" t="str">
        <f>AO263</f>
        <v>couverts</v>
      </c>
      <c r="AP280" s="994"/>
      <c r="AQ280" s="265"/>
      <c r="AR280" s="265" t="s">
        <v>73</v>
      </c>
      <c r="AS280" s="266"/>
      <c r="AT280" s="267"/>
      <c r="AU280" s="267"/>
      <c r="AV280" s="268"/>
      <c r="BC280" s="465"/>
      <c r="BD280" s="465"/>
      <c r="BE280" s="465"/>
      <c r="BF280" s="465"/>
      <c r="BG280" s="465"/>
      <c r="BH280" s="465"/>
      <c r="BI280" s="465"/>
      <c r="BK280" s="466">
        <v>1</v>
      </c>
    </row>
    <row r="281" spans="14:63" ht="15.75" customHeight="1" thickTop="1" thickBot="1" x14ac:dyDescent="0.3">
      <c r="N281" s="104" t="s">
        <v>7</v>
      </c>
      <c r="O281" s="451" t="str">
        <f>O279</f>
        <v>Famille à coller.N.Nom de votre recette.Recette mère ►.S.Saisissez le nom de la recette mère</v>
      </c>
      <c r="P281" s="451"/>
      <c r="Q281" s="451"/>
      <c r="R281" s="398"/>
      <c r="S281" s="400" t="s">
        <v>268</v>
      </c>
      <c r="T281" s="85"/>
      <c r="U281" s="85"/>
      <c r="V281" s="401"/>
      <c r="W281" s="122"/>
      <c r="X281" s="402" t="s">
        <v>106</v>
      </c>
      <c r="Z281" s="104" t="s">
        <v>7</v>
      </c>
      <c r="AA281" s="523" t="str">
        <f>AA279</f>
        <v>Famille à coller.N.Nom de votre recette.Recette mère ►.S.Saisissez le nom de la recette mère</v>
      </c>
      <c r="AB281" s="523"/>
      <c r="AC281" s="524"/>
      <c r="AD281" s="168" t="s">
        <v>137</v>
      </c>
      <c r="AE281" s="162" t="s">
        <v>138</v>
      </c>
      <c r="AF281" s="162"/>
      <c r="AG281" s="169" t="s">
        <v>139</v>
      </c>
      <c r="AH281" s="169" t="s">
        <v>140</v>
      </c>
      <c r="AI281" s="146"/>
      <c r="AJ281" s="170" t="s">
        <v>141</v>
      </c>
      <c r="AL281" s="123" t="s">
        <v>7</v>
      </c>
      <c r="AM281" s="455" t="str">
        <f>AM263</f>
        <v>Famille à coller.N.Nom de votre recette.Recette mère ►.S.Saisissez le nom de la recette mère</v>
      </c>
      <c r="AN281" s="455">
        <f>AN263</f>
        <v>6</v>
      </c>
      <c r="AO281" s="455" t="str">
        <f>AO263</f>
        <v>couverts</v>
      </c>
      <c r="AP281" s="269" t="s">
        <v>62</v>
      </c>
      <c r="AQ281" s="270"/>
      <c r="AR281" s="271"/>
      <c r="AS281" s="272"/>
      <c r="AT281" s="271"/>
      <c r="AU281" s="271"/>
      <c r="AV281" s="273"/>
      <c r="BC281" s="465"/>
      <c r="BD281" s="465"/>
      <c r="BE281" s="465"/>
      <c r="BF281" s="465"/>
      <c r="BG281" s="465"/>
      <c r="BH281" s="465"/>
      <c r="BI281" s="465"/>
      <c r="BK281" s="466">
        <v>1</v>
      </c>
    </row>
    <row r="282" spans="14:63" ht="16.5" thickBot="1" x14ac:dyDescent="0.3">
      <c r="N282" s="104" t="s">
        <v>7</v>
      </c>
      <c r="O282" s="451" t="str">
        <f>O279</f>
        <v>Famille à coller.N.Nom de votre recette.Recette mère ►.S.Saisissez le nom de la recette mère</v>
      </c>
      <c r="P282" s="451"/>
      <c r="Q282" s="451"/>
      <c r="R282" s="149"/>
      <c r="S282" s="150">
        <v>16</v>
      </c>
      <c r="T282" s="9"/>
      <c r="U282" s="151" t="s">
        <v>107</v>
      </c>
      <c r="V282" t="s">
        <v>108</v>
      </c>
      <c r="W282" s="85"/>
      <c r="X282" s="147" t="s">
        <v>109</v>
      </c>
      <c r="Z282" s="171" t="str">
        <f>IF(OR(AD282&lt;&gt;"",AE282&lt;&gt; "",AG282&lt;&gt;"",AH282&lt;&gt;""),"A", "►")</f>
        <v>A</v>
      </c>
      <c r="AA282" s="451" t="str">
        <f>AA279</f>
        <v>Famille à coller.N.Nom de votre recette.Recette mère ►.S.Saisissez le nom de la recette mère</v>
      </c>
      <c r="AB282" s="451"/>
      <c r="AC282" s="525"/>
      <c r="AD282" s="172" t="s">
        <v>142</v>
      </c>
      <c r="AE282" s="173">
        <v>4.1666666666666699E-2</v>
      </c>
      <c r="AF282" s="174"/>
      <c r="AG282" s="174">
        <v>220</v>
      </c>
      <c r="AH282" s="175" t="s">
        <v>143</v>
      </c>
      <c r="AI282" s="146"/>
      <c r="AJ282" s="176"/>
      <c r="AL282" s="312" t="s">
        <v>7</v>
      </c>
      <c r="AM282" s="464"/>
      <c r="AN282" s="464"/>
      <c r="AO282" s="464"/>
      <c r="AP282" s="464"/>
      <c r="AQ282" s="464"/>
      <c r="AR282" s="464"/>
      <c r="AS282" s="464"/>
      <c r="AT282" s="464"/>
      <c r="AU282" s="464"/>
      <c r="AV282" s="464"/>
      <c r="BC282" s="465"/>
      <c r="BD282" s="465"/>
      <c r="BE282" s="465"/>
      <c r="BF282" s="465"/>
      <c r="BG282" s="465"/>
      <c r="BH282" s="465"/>
      <c r="BI282" s="465"/>
      <c r="BK282" s="466">
        <v>1</v>
      </c>
    </row>
    <row r="283" spans="14:63" ht="15.75" x14ac:dyDescent="0.25">
      <c r="N283" s="104" t="s">
        <v>7</v>
      </c>
      <c r="O283" s="451" t="str">
        <f>O279</f>
        <v>Famille à coller.N.Nom de votre recette.Recette mère ►.S.Saisissez le nom de la recette mère</v>
      </c>
      <c r="P283" s="451">
        <f>P279</f>
        <v>6</v>
      </c>
      <c r="Q283" s="451" t="str">
        <f>Q279</f>
        <v>couverts</v>
      </c>
      <c r="R283" s="152"/>
      <c r="S283" s="153" t="s">
        <v>110</v>
      </c>
      <c r="T283" s="153"/>
      <c r="U283" s="154">
        <v>32</v>
      </c>
      <c r="V283" s="155" t="str">
        <f>U282</f>
        <v xml:space="preserve">portions </v>
      </c>
      <c r="W283" s="114"/>
      <c r="X283" s="147" t="s">
        <v>111</v>
      </c>
      <c r="Z283" s="177" t="str">
        <f>IF(AH283&lt;&gt;"","A", "►")</f>
        <v>A</v>
      </c>
      <c r="AA283" s="451" t="str">
        <f>AA279</f>
        <v>Famille à coller.N.Nom de votre recette.Recette mère ►.S.Saisissez le nom de la recette mère</v>
      </c>
      <c r="AB283" s="451">
        <f>AB279</f>
        <v>6</v>
      </c>
      <c r="AC283" s="525" t="str">
        <f>AC279</f>
        <v>couverts</v>
      </c>
      <c r="AD283" s="178" t="s">
        <v>137</v>
      </c>
      <c r="AE283" s="179"/>
      <c r="AF283" s="179"/>
      <c r="AG283" s="179" t="s">
        <v>148</v>
      </c>
      <c r="AH283" s="180" t="s">
        <v>149</v>
      </c>
      <c r="AI283" s="180"/>
      <c r="AJ283" s="176"/>
      <c r="AL283" s="23" t="s">
        <v>7</v>
      </c>
      <c r="AM283" s="456" t="str">
        <f>AM289</f>
        <v>Famille à coller.N.Nom de votre recette.Recette mère ►.S.Saisissez le nom de la recette mère</v>
      </c>
      <c r="AN283" s="457">
        <f>AN289</f>
        <v>6</v>
      </c>
      <c r="AO283" s="457" t="str">
        <f>AO289</f>
        <v>couverts</v>
      </c>
      <c r="AP283" s="279" t="s">
        <v>4</v>
      </c>
      <c r="AQ283" s="24" t="s">
        <v>8</v>
      </c>
      <c r="AR283" s="3217" t="s">
        <v>206</v>
      </c>
      <c r="AS283" s="3217"/>
      <c r="AT283" s="3157" t="s">
        <v>10</v>
      </c>
      <c r="AU283" s="3157"/>
      <c r="AV283" s="3158"/>
      <c r="BC283" s="465"/>
      <c r="BD283" s="465"/>
      <c r="BE283" s="465"/>
      <c r="BF283" s="465"/>
      <c r="BG283" s="465"/>
      <c r="BH283" s="465"/>
      <c r="BI283" s="465"/>
      <c r="BK283" s="466">
        <v>1</v>
      </c>
    </row>
    <row r="284" spans="14:63" ht="22.5" x14ac:dyDescent="0.25">
      <c r="N284" s="104" t="s">
        <v>7</v>
      </c>
      <c r="O284" s="451" t="str">
        <f>O279</f>
        <v>Famille à coller.N.Nom de votre recette.Recette mère ►.S.Saisissez le nom de la recette mère</v>
      </c>
      <c r="P284" s="451">
        <f>P279</f>
        <v>6</v>
      </c>
      <c r="Q284" s="451" t="str">
        <f>Q279</f>
        <v>couverts</v>
      </c>
      <c r="R284" s="156"/>
      <c r="S284" s="157" t="s">
        <v>112</v>
      </c>
      <c r="T284" s="9"/>
      <c r="U284" s="158" t="str">
        <f>S284</f>
        <v>Gastro</v>
      </c>
      <c r="V284" s="159" t="s">
        <v>113</v>
      </c>
      <c r="W284" s="114"/>
      <c r="X284" s="147" t="s">
        <v>114</v>
      </c>
      <c r="Z284" s="171" t="str">
        <f>IF(OR(AD284&lt;&gt;"",AE284&lt;&gt; "",AG284&lt;&gt;"",AH284&lt;&gt;""),"A", "►")</f>
        <v>A</v>
      </c>
      <c r="AA284" s="451" t="str">
        <f>AA279</f>
        <v>Famille à coller.N.Nom de votre recette.Recette mère ►.S.Saisissez le nom de la recette mère</v>
      </c>
      <c r="AB284" s="451">
        <f>AB279</f>
        <v>6</v>
      </c>
      <c r="AC284" s="525" t="str">
        <f>AC279</f>
        <v>couverts</v>
      </c>
      <c r="AD284" s="182" t="s">
        <v>151</v>
      </c>
      <c r="AE284" s="183"/>
      <c r="AF284" s="184"/>
      <c r="AG284" s="184">
        <v>250</v>
      </c>
      <c r="AH284" s="185" t="s">
        <v>152</v>
      </c>
      <c r="AI284" s="185"/>
      <c r="AJ284" s="176"/>
      <c r="AL284" s="25" t="s">
        <v>7</v>
      </c>
      <c r="AM284" s="458" t="str">
        <f>AM289</f>
        <v>Famille à coller.N.Nom de votre recette.Recette mère ►.S.Saisissez le nom de la recette mère</v>
      </c>
      <c r="AN284" s="459"/>
      <c r="AO284" s="459"/>
      <c r="AP284" s="281" t="s">
        <v>207</v>
      </c>
      <c r="AQ284" s="26" t="s">
        <v>12</v>
      </c>
      <c r="AR284" s="3218"/>
      <c r="AS284" s="3218"/>
      <c r="AT284" s="3159"/>
      <c r="AU284" s="3159"/>
      <c r="AV284" s="3160"/>
      <c r="BC284" s="465"/>
      <c r="BD284" s="465"/>
      <c r="BE284" s="465"/>
      <c r="BF284" s="465"/>
      <c r="BG284" s="465"/>
      <c r="BH284" s="465"/>
      <c r="BI284" s="465"/>
      <c r="BK284" s="466">
        <v>1</v>
      </c>
    </row>
    <row r="285" spans="14:63" ht="18.75" x14ac:dyDescent="0.25">
      <c r="N285" s="73" t="str">
        <f t="shared" ref="N285:N292" si="69">IF(OR(R285&lt;&gt;""),"A", "►")</f>
        <v>A</v>
      </c>
      <c r="O285" s="451" t="str">
        <f>O279</f>
        <v>Famille à coller.N.Nom de votre recette.Recette mère ►.S.Saisissez le nom de la recette mère</v>
      </c>
      <c r="P285" s="451">
        <f>P279</f>
        <v>6</v>
      </c>
      <c r="Q285" s="451" t="str">
        <f>Q279</f>
        <v>couverts</v>
      </c>
      <c r="R285" s="136" t="s">
        <v>86</v>
      </c>
      <c r="S285" s="157">
        <v>1</v>
      </c>
      <c r="T285" s="9"/>
      <c r="U285" s="160">
        <f>(S285/S282)*U283</f>
        <v>2</v>
      </c>
      <c r="V285" s="38" t="s">
        <v>115</v>
      </c>
      <c r="W285" s="114"/>
      <c r="X285" s="147" t="s">
        <v>116</v>
      </c>
      <c r="Z285" s="177" t="str">
        <f>IF(AH285&lt;&gt;"","A", "►")</f>
        <v>A</v>
      </c>
      <c r="AA285" s="451" t="str">
        <f>AA279</f>
        <v>Famille à coller.N.Nom de votre recette.Recette mère ►.S.Saisissez le nom de la recette mère</v>
      </c>
      <c r="AB285" s="451">
        <f>AB279</f>
        <v>6</v>
      </c>
      <c r="AC285" s="525" t="str">
        <f>AC279</f>
        <v>couverts</v>
      </c>
      <c r="AD285" s="178" t="s">
        <v>137</v>
      </c>
      <c r="AE285" s="179"/>
      <c r="AF285" s="179"/>
      <c r="AG285" s="179" t="s">
        <v>148</v>
      </c>
      <c r="AH285" s="180" t="s">
        <v>149</v>
      </c>
      <c r="AI285" s="180"/>
      <c r="AJ285" s="176"/>
      <c r="AL285" s="25" t="s">
        <v>7</v>
      </c>
      <c r="AM285" s="460" t="str">
        <f>AM289</f>
        <v>Famille à coller.N.Nom de votre recette.Recette mère ►.S.Saisissez le nom de la recette mère</v>
      </c>
      <c r="AN285" s="461"/>
      <c r="AO285" s="462"/>
      <c r="AP285" s="28"/>
      <c r="AQ285" s="29" t="s">
        <v>208</v>
      </c>
      <c r="AR285" s="283"/>
      <c r="AS285" s="30" t="s">
        <v>13</v>
      </c>
      <c r="AT285" s="284" t="s">
        <v>14</v>
      </c>
      <c r="AU285" s="9"/>
      <c r="AV285" s="285"/>
      <c r="BC285" s="465"/>
      <c r="BD285" s="465"/>
      <c r="BE285" s="465"/>
      <c r="BF285" s="465"/>
      <c r="BG285" s="465"/>
      <c r="BH285" s="465"/>
      <c r="BI285" s="465"/>
      <c r="BK285" s="466">
        <v>1</v>
      </c>
    </row>
    <row r="286" spans="14:63" ht="15.75" x14ac:dyDescent="0.25">
      <c r="N286" s="73" t="str">
        <f t="shared" si="69"/>
        <v>A</v>
      </c>
      <c r="O286" s="451" t="str">
        <f>O279</f>
        <v>Famille à coller.N.Nom de votre recette.Recette mère ►.S.Saisissez le nom de la recette mère</v>
      </c>
      <c r="P286" s="451">
        <f>P279</f>
        <v>6</v>
      </c>
      <c r="Q286" s="451" t="str">
        <f>Q279</f>
        <v>couverts</v>
      </c>
      <c r="R286" s="136" t="s">
        <v>86</v>
      </c>
      <c r="S286" s="157">
        <v>1</v>
      </c>
      <c r="T286" s="9"/>
      <c r="U286" s="160">
        <f>(S286/S282)*U283</f>
        <v>2</v>
      </c>
      <c r="V286" s="38" t="s">
        <v>117</v>
      </c>
      <c r="W286" s="114"/>
      <c r="X286" s="147" t="s">
        <v>118</v>
      </c>
      <c r="Z286" s="171" t="str">
        <f>IF(OR(AD286&lt;&gt;"",AE286&lt;&gt; "",AG286&lt;&gt;"",AH286&lt;&gt;""),"A", "►")</f>
        <v>A</v>
      </c>
      <c r="AA286" s="451" t="str">
        <f>AA279</f>
        <v>Famille à coller.N.Nom de votre recette.Recette mère ►.S.Saisissez le nom de la recette mère</v>
      </c>
      <c r="AB286" s="451">
        <f>AB279</f>
        <v>6</v>
      </c>
      <c r="AC286" s="525" t="str">
        <f>AC279</f>
        <v>couverts</v>
      </c>
      <c r="AD286" s="182" t="s">
        <v>151</v>
      </c>
      <c r="AE286" s="183">
        <v>4.8611111111111112E-3</v>
      </c>
      <c r="AF286" s="184"/>
      <c r="AG286" s="184">
        <v>250</v>
      </c>
      <c r="AH286" s="185" t="s">
        <v>155</v>
      </c>
      <c r="AI286" s="185"/>
      <c r="AJ286" s="176"/>
      <c r="AL286" s="25" t="s">
        <v>7</v>
      </c>
      <c r="AM286" s="428" t="str">
        <f>AM289</f>
        <v>Famille à coller.N.Nom de votre recette.Recette mère ►.S.Saisissez le nom de la recette mère</v>
      </c>
      <c r="AN286" s="428"/>
      <c r="AO286" s="428"/>
      <c r="AP286" s="36" t="s">
        <v>16</v>
      </c>
      <c r="AQ286" s="37"/>
      <c r="AR286" s="37"/>
      <c r="AS286" s="288" t="s">
        <v>17</v>
      </c>
      <c r="AT286" s="3214" t="str">
        <f>AP289</f>
        <v>Famille à coller.N.Nom de votre recette.Recette mère ►.S.Saisissez le nom de la recette mère</v>
      </c>
      <c r="AU286" s="3214"/>
      <c r="AV286" s="3215"/>
      <c r="BC286" s="465"/>
      <c r="BD286" s="465"/>
      <c r="BE286" s="465"/>
      <c r="BF286" s="465"/>
      <c r="BG286" s="465"/>
      <c r="BH286" s="465"/>
      <c r="BI286" s="465"/>
      <c r="BK286" s="466">
        <v>1</v>
      </c>
    </row>
    <row r="287" spans="14:63" ht="15.75" customHeight="1" x14ac:dyDescent="0.25">
      <c r="N287" s="73" t="str">
        <f t="shared" si="69"/>
        <v>A</v>
      </c>
      <c r="O287" s="451" t="str">
        <f>O279</f>
        <v>Famille à coller.N.Nom de votre recette.Recette mère ►.S.Saisissez le nom de la recette mère</v>
      </c>
      <c r="P287" s="451">
        <f>P279</f>
        <v>6</v>
      </c>
      <c r="Q287" s="451" t="str">
        <f>Q279</f>
        <v>couverts</v>
      </c>
      <c r="R287" s="136" t="s">
        <v>86</v>
      </c>
      <c r="S287" s="157">
        <v>1</v>
      </c>
      <c r="T287" s="9"/>
      <c r="U287" s="160">
        <f>(S287/S282)*U283</f>
        <v>2</v>
      </c>
      <c r="V287" s="38" t="s">
        <v>119</v>
      </c>
      <c r="W287" s="114"/>
      <c r="X287" s="147" t="s">
        <v>120</v>
      </c>
      <c r="Z287" s="177" t="str">
        <f>IF(AH287&lt;&gt;"","A", "►")</f>
        <v>A</v>
      </c>
      <c r="AA287" s="451" t="str">
        <f>AA279</f>
        <v>Famille à coller.N.Nom de votre recette.Recette mère ►.S.Saisissez le nom de la recette mère</v>
      </c>
      <c r="AB287" s="451">
        <f>AB279</f>
        <v>6</v>
      </c>
      <c r="AC287" s="525" t="str">
        <f>AC279</f>
        <v>couverts</v>
      </c>
      <c r="AD287" s="178" t="s">
        <v>137</v>
      </c>
      <c r="AE287" s="179"/>
      <c r="AF287" s="179"/>
      <c r="AG287" s="179" t="s">
        <v>148</v>
      </c>
      <c r="AH287" s="180" t="s">
        <v>149</v>
      </c>
      <c r="AI287" s="180"/>
      <c r="AJ287" s="176"/>
      <c r="AL287" s="25" t="s">
        <v>7</v>
      </c>
      <c r="AM287" s="428" t="str">
        <f>AM289</f>
        <v>Famille à coller.N.Nom de votre recette.Recette mère ►.S.Saisissez le nom de la recette mère</v>
      </c>
      <c r="AN287" s="428"/>
      <c r="AO287" s="428"/>
      <c r="AP287" s="43">
        <v>6</v>
      </c>
      <c r="AQ287" s="44" t="s">
        <v>66</v>
      </c>
      <c r="AR287" s="36"/>
      <c r="AS287" s="36"/>
      <c r="AT287" s="3214"/>
      <c r="AU287" s="3214"/>
      <c r="AV287" s="3215"/>
      <c r="BC287" s="465"/>
      <c r="BD287" s="465"/>
      <c r="BE287" s="465"/>
      <c r="BF287" s="465"/>
      <c r="BG287" s="465"/>
      <c r="BH287" s="465"/>
      <c r="BI287" s="465"/>
      <c r="BK287" s="466">
        <v>1</v>
      </c>
    </row>
    <row r="288" spans="14:63" ht="15.75" customHeight="1" x14ac:dyDescent="0.25">
      <c r="N288" s="73" t="str">
        <f t="shared" si="69"/>
        <v>A</v>
      </c>
      <c r="O288" s="451" t="str">
        <f>O279</f>
        <v>Famille à coller.N.Nom de votre recette.Recette mère ►.S.Saisissez le nom de la recette mère</v>
      </c>
      <c r="P288" s="451">
        <f>P279</f>
        <v>6</v>
      </c>
      <c r="Q288" s="451" t="str">
        <f>Q279</f>
        <v>couverts</v>
      </c>
      <c r="R288" s="136" t="s">
        <v>86</v>
      </c>
      <c r="S288" s="157">
        <v>1</v>
      </c>
      <c r="T288" s="9"/>
      <c r="U288" s="160">
        <f>(S288/S282)*U283</f>
        <v>2</v>
      </c>
      <c r="V288" s="38" t="s">
        <v>121</v>
      </c>
      <c r="W288" s="114"/>
      <c r="X288" s="147" t="s">
        <v>122</v>
      </c>
      <c r="Z288" s="171" t="str">
        <f>IF(OR(AD288&lt;&gt;"",AE288&lt;&gt; "",AG288&lt;&gt;"",AH288&lt;&gt;""),"A", "►")</f>
        <v>A</v>
      </c>
      <c r="AA288" s="451" t="str">
        <f>AA279</f>
        <v>Famille à coller.N.Nom de votre recette.Recette mère ►.S.Saisissez le nom de la recette mère</v>
      </c>
      <c r="AB288" s="451">
        <f>AB279</f>
        <v>6</v>
      </c>
      <c r="AC288" s="525" t="str">
        <f>AC279</f>
        <v>couverts</v>
      </c>
      <c r="AD288" s="182" t="s">
        <v>151</v>
      </c>
      <c r="AE288" s="183">
        <v>0.10416666666666667</v>
      </c>
      <c r="AF288" s="184"/>
      <c r="AG288" s="184">
        <v>170</v>
      </c>
      <c r="AH288" s="185" t="s">
        <v>158</v>
      </c>
      <c r="AI288" s="185"/>
      <c r="AJ288" s="176"/>
      <c r="AL288" s="25" t="s">
        <v>5</v>
      </c>
      <c r="AM288" s="428" t="str">
        <f>AM289</f>
        <v>Famille à coller.N.Nom de votre recette.Recette mère ►.S.Saisissez le nom de la recette mère</v>
      </c>
      <c r="AN288" s="428"/>
      <c r="AO288" s="428"/>
      <c r="AP288" s="289"/>
      <c r="AQ288" s="48"/>
      <c r="AR288" s="48"/>
      <c r="AS288" s="48"/>
      <c r="AT288" s="48"/>
      <c r="AU288" s="48"/>
      <c r="AV288" s="429"/>
      <c r="BC288" s="465"/>
      <c r="BD288" s="465"/>
      <c r="BE288" s="465"/>
      <c r="BF288" s="465"/>
      <c r="BG288" s="465"/>
      <c r="BH288" s="465"/>
      <c r="BI288" s="465"/>
      <c r="BK288" s="466">
        <v>1</v>
      </c>
    </row>
    <row r="289" spans="14:63" ht="16.5" thickBot="1" x14ac:dyDescent="0.3">
      <c r="N289" s="73" t="str">
        <f t="shared" si="69"/>
        <v>A</v>
      </c>
      <c r="O289" s="451" t="str">
        <f>O279</f>
        <v>Famille à coller.N.Nom de votre recette.Recette mère ►.S.Saisissez le nom de la recette mère</v>
      </c>
      <c r="P289" s="451">
        <f>P279</f>
        <v>6</v>
      </c>
      <c r="Q289" s="451" t="str">
        <f>Q279</f>
        <v>couverts</v>
      </c>
      <c r="R289" s="136" t="s">
        <v>86</v>
      </c>
      <c r="S289" s="157">
        <v>1</v>
      </c>
      <c r="T289" s="9"/>
      <c r="U289" s="160">
        <f>(S289/S282)*U283</f>
        <v>2</v>
      </c>
      <c r="V289" s="38" t="s">
        <v>123</v>
      </c>
      <c r="W289" s="114"/>
      <c r="X289" s="147" t="s">
        <v>124</v>
      </c>
      <c r="Z289" s="177" t="str">
        <f>IF(AH289&lt;&gt;"","A", "►")</f>
        <v>A</v>
      </c>
      <c r="AA289" s="451" t="str">
        <f>AA279</f>
        <v>Famille à coller.N.Nom de votre recette.Recette mère ►.S.Saisissez le nom de la recette mère</v>
      </c>
      <c r="AB289" s="451">
        <f>AB279</f>
        <v>6</v>
      </c>
      <c r="AC289" s="525" t="str">
        <f>AC279</f>
        <v>couverts</v>
      </c>
      <c r="AD289" s="178" t="s">
        <v>137</v>
      </c>
      <c r="AE289" s="179"/>
      <c r="AF289" s="179"/>
      <c r="AG289" s="179" t="s">
        <v>148</v>
      </c>
      <c r="AH289" s="180" t="s">
        <v>160</v>
      </c>
      <c r="AI289" s="180"/>
      <c r="AJ289" s="176"/>
      <c r="AL289" s="430" t="s">
        <v>5</v>
      </c>
      <c r="AM289" s="431" t="str">
        <f>AP289</f>
        <v>Famille à coller.N.Nom de votre recette.Recette mère ►.S.Saisissez le nom de la recette mère</v>
      </c>
      <c r="AN289" s="431">
        <f>AP287</f>
        <v>6</v>
      </c>
      <c r="AO289" s="431" t="str">
        <f>AQ287</f>
        <v>couverts</v>
      </c>
      <c r="AP289" s="435" t="str">
        <f>UPPER(LEFT(AR283,1))&amp;LOWER(MID(AR283,2,999))&amp;"."&amp;UPPER(LEFT(AT283,1))&amp;"."&amp;UPPER(LEFT(AT283,1))&amp;LOWER(MID(AT283,2,999))&amp;"."&amp;IF(ISTEXT(AV289),AU289&amp;"."&amp;UPPER(LEFT(AV289,1))&amp;"."&amp;UPPER(LEFT(AV289,1))&amp;LOWER(MID(AV289,2,999)),AQ289)</f>
        <v>Famille à coller.N.Nom de votre recette.Recette mère ►.S.Saisissez le nom de la recette mère</v>
      </c>
      <c r="AQ289" s="432" t="s">
        <v>22</v>
      </c>
      <c r="AR289" s="3216" t="s">
        <v>23</v>
      </c>
      <c r="AS289" s="3216"/>
      <c r="AT289" s="3216"/>
      <c r="AU289" s="433" t="s">
        <v>24</v>
      </c>
      <c r="AV289" s="434" t="s">
        <v>25</v>
      </c>
      <c r="BC289" s="465"/>
      <c r="BD289" s="465"/>
      <c r="BE289" s="465"/>
      <c r="BF289" s="465"/>
      <c r="BG289" s="465"/>
      <c r="BH289" s="465"/>
      <c r="BI289" s="465"/>
      <c r="BK289" s="466">
        <v>1</v>
      </c>
    </row>
    <row r="290" spans="14:63" ht="17.25" thickTop="1" thickBot="1" x14ac:dyDescent="0.3">
      <c r="N290" s="73" t="str">
        <f t="shared" si="69"/>
        <v>A</v>
      </c>
      <c r="O290" s="451" t="str">
        <f>O279</f>
        <v>Famille à coller.N.Nom de votre recette.Recette mère ►.S.Saisissez le nom de la recette mère</v>
      </c>
      <c r="P290" s="451">
        <f>P279</f>
        <v>6</v>
      </c>
      <c r="Q290" s="451" t="str">
        <f>Q279</f>
        <v>couverts</v>
      </c>
      <c r="R290" s="324" t="s">
        <v>126</v>
      </c>
      <c r="S290" s="157">
        <v>1</v>
      </c>
      <c r="T290" s="9"/>
      <c r="U290" s="160">
        <f>(S290/S282)*U283</f>
        <v>2</v>
      </c>
      <c r="V290" s="114"/>
      <c r="W290" s="114"/>
      <c r="X290" s="147" t="s">
        <v>125</v>
      </c>
      <c r="Z290" s="171" t="str">
        <f>IF(OR(AD290&lt;&gt;"",AE290&lt;&gt; "",AG290&lt;&gt;"",AH290&lt;&gt;""),"A", "►")</f>
        <v>A</v>
      </c>
      <c r="AA290" s="451" t="str">
        <f>AA279</f>
        <v>Famille à coller.N.Nom de votre recette.Recette mère ►.S.Saisissez le nom de la recette mère</v>
      </c>
      <c r="AB290" s="451">
        <f>AB279</f>
        <v>6</v>
      </c>
      <c r="AC290" s="525" t="str">
        <f>AC279</f>
        <v>couverts</v>
      </c>
      <c r="AD290" s="182" t="s">
        <v>151</v>
      </c>
      <c r="AE290" s="183">
        <v>4.8611111111111112E-3</v>
      </c>
      <c r="AF290" s="184"/>
      <c r="AG290" s="184">
        <v>100</v>
      </c>
      <c r="AH290" s="185"/>
      <c r="AI290" s="185"/>
      <c r="AJ290" s="176"/>
      <c r="AL290" s="104" t="s">
        <v>7</v>
      </c>
      <c r="AM290" s="440" t="str">
        <f>AM289</f>
        <v>Famille à coller.N.Nom de votre recette.Recette mère ►.S.Saisissez le nom de la recette mère</v>
      </c>
      <c r="AN290" s="440"/>
      <c r="AO290" s="440"/>
      <c r="AP290" s="56" t="s">
        <v>27</v>
      </c>
      <c r="AQ290" s="106">
        <v>25</v>
      </c>
      <c r="AR290" s="107" t="s">
        <v>271</v>
      </c>
      <c r="AS290" s="108"/>
      <c r="AT290" s="206" t="s">
        <v>182</v>
      </c>
      <c r="AU290" s="108"/>
      <c r="AV290" s="109"/>
      <c r="BC290" s="465"/>
      <c r="BD290" s="465"/>
      <c r="BE290" s="465"/>
      <c r="BF290" s="465"/>
      <c r="BG290" s="465"/>
      <c r="BH290" s="465"/>
      <c r="BI290" s="465"/>
      <c r="BK290" s="466">
        <v>1</v>
      </c>
    </row>
    <row r="291" spans="14:63" ht="17.25" customHeight="1" thickTop="1" x14ac:dyDescent="0.25">
      <c r="N291" s="73" t="str">
        <f t="shared" si="69"/>
        <v>A</v>
      </c>
      <c r="O291" s="451" t="str">
        <f>O279</f>
        <v>Famille à coller.N.Nom de votre recette.Recette mère ►.S.Saisissez le nom de la recette mère</v>
      </c>
      <c r="P291" s="451">
        <f>P279</f>
        <v>6</v>
      </c>
      <c r="Q291" s="451" t="str">
        <f>Q279</f>
        <v>couverts</v>
      </c>
      <c r="R291" s="324" t="s">
        <v>126</v>
      </c>
      <c r="S291" s="157">
        <v>1</v>
      </c>
      <c r="T291" s="9"/>
      <c r="U291" s="160">
        <f>(S291/S282)*U283</f>
        <v>2</v>
      </c>
      <c r="V291" s="114"/>
      <c r="W291" s="114"/>
      <c r="X291" s="147"/>
      <c r="Z291" s="177" t="str">
        <f>IF(AH291&lt;&gt;"","A", "►")</f>
        <v>A</v>
      </c>
      <c r="AA291" s="451" t="str">
        <f>AA279</f>
        <v>Famille à coller.N.Nom de votre recette.Recette mère ►.S.Saisissez le nom de la recette mère</v>
      </c>
      <c r="AB291" s="451">
        <f>AB279</f>
        <v>6</v>
      </c>
      <c r="AC291" s="525" t="str">
        <f>AC279</f>
        <v>couverts</v>
      </c>
      <c r="AD291" s="178" t="s">
        <v>137</v>
      </c>
      <c r="AE291" s="179"/>
      <c r="AF291" s="179"/>
      <c r="AG291" s="179" t="s">
        <v>148</v>
      </c>
      <c r="AH291" s="180" t="s">
        <v>163</v>
      </c>
      <c r="AI291" s="180"/>
      <c r="AJ291" s="176"/>
      <c r="AL291" s="104" t="s">
        <v>7</v>
      </c>
      <c r="AM291" s="523" t="str">
        <f>AM289</f>
        <v>Famille à coller.N.Nom de votre recette.Recette mère ►.S.Saisissez le nom de la recette mère</v>
      </c>
      <c r="AN291" s="523"/>
      <c r="AO291" s="524"/>
      <c r="AP291" s="187" t="s">
        <v>168</v>
      </c>
      <c r="AQ291" s="188"/>
      <c r="AR291" s="352"/>
      <c r="AS291" s="352"/>
      <c r="AT291" s="353"/>
      <c r="AU291" s="352"/>
      <c r="AV291" s="354"/>
      <c r="BC291" s="465"/>
      <c r="BD291" s="465"/>
      <c r="BE291" s="465"/>
      <c r="BF291" s="465"/>
      <c r="BG291" s="465"/>
      <c r="BH291" s="465"/>
      <c r="BI291" s="465"/>
      <c r="BK291" s="466">
        <v>1</v>
      </c>
    </row>
    <row r="292" spans="14:63" ht="15.75" x14ac:dyDescent="0.25">
      <c r="N292" s="73" t="str">
        <f t="shared" si="69"/>
        <v>A</v>
      </c>
      <c r="O292" s="451" t="str">
        <f>O279</f>
        <v>Famille à coller.N.Nom de votre recette.Recette mère ►.S.Saisissez le nom de la recette mère</v>
      </c>
      <c r="P292" s="451">
        <f>P279</f>
        <v>6</v>
      </c>
      <c r="Q292" s="451" t="str">
        <f>Q279</f>
        <v>couverts</v>
      </c>
      <c r="R292" s="324" t="s">
        <v>126</v>
      </c>
      <c r="S292" s="157">
        <v>1</v>
      </c>
      <c r="T292" s="9"/>
      <c r="U292" s="160">
        <f>(S292/S282)*U283</f>
        <v>2</v>
      </c>
      <c r="V292" s="114"/>
      <c r="W292" s="114"/>
      <c r="X292" s="147"/>
      <c r="Z292" s="171" t="str">
        <f>IF(OR(AD292&lt;&gt;"",AE292&lt;&gt; "",AG292&lt;&gt;"",AH292&lt;&gt;""),"A", "►")</f>
        <v>A</v>
      </c>
      <c r="AA292" s="451" t="str">
        <f>AA279</f>
        <v>Famille à coller.N.Nom de votre recette.Recette mère ►.S.Saisissez le nom de la recette mère</v>
      </c>
      <c r="AB292" s="451">
        <f>AB279</f>
        <v>6</v>
      </c>
      <c r="AC292" s="525" t="str">
        <f>AC279</f>
        <v>couverts</v>
      </c>
      <c r="AD292" s="182" t="s">
        <v>151</v>
      </c>
      <c r="AE292" s="183">
        <v>4.8611111111111112E-3</v>
      </c>
      <c r="AF292" s="184"/>
      <c r="AG292" s="184">
        <v>110</v>
      </c>
      <c r="AH292" s="185"/>
      <c r="AI292" s="185"/>
      <c r="AJ292" s="176"/>
      <c r="AL292" s="104" t="s">
        <v>7</v>
      </c>
      <c r="AM292" s="451" t="str">
        <f>AM289</f>
        <v>Famille à coller.N.Nom de votre recette.Recette mère ►.S.Saisissez le nom de la recette mère</v>
      </c>
      <c r="AN292" s="451"/>
      <c r="AO292" s="525"/>
      <c r="AP292" s="355" t="s">
        <v>144</v>
      </c>
      <c r="AQ292" s="356" t="s">
        <v>145</v>
      </c>
      <c r="AR292" s="113"/>
      <c r="AS292" s="357" t="s">
        <v>146</v>
      </c>
      <c r="AT292" s="358" t="s">
        <v>147</v>
      </c>
      <c r="AU292" s="114"/>
      <c r="AV292" s="115"/>
      <c r="BC292" s="465"/>
      <c r="BD292" s="465"/>
      <c r="BE292" s="465"/>
      <c r="BF292" s="465"/>
      <c r="BG292" s="465"/>
      <c r="BH292" s="465"/>
      <c r="BI292" s="465"/>
      <c r="BK292" s="466">
        <v>1</v>
      </c>
    </row>
    <row r="293" spans="14:63" ht="16.5" thickBot="1" x14ac:dyDescent="0.3">
      <c r="N293" s="104" t="s">
        <v>7</v>
      </c>
      <c r="O293" s="451" t="str">
        <f>O279</f>
        <v>Famille à coller.N.Nom de votre recette.Recette mère ►.S.Saisissez le nom de la recette mère</v>
      </c>
      <c r="P293" s="451">
        <f>P279</f>
        <v>6</v>
      </c>
      <c r="Q293" s="451" t="str">
        <f>Q279</f>
        <v>couverts</v>
      </c>
      <c r="R293" s="142" t="s">
        <v>98</v>
      </c>
      <c r="S293" s="143"/>
      <c r="T293" s="143"/>
      <c r="U293" s="143"/>
      <c r="V293" s="143"/>
      <c r="W293" s="143"/>
      <c r="X293" s="144"/>
      <c r="Z293" s="73" t="str">
        <f t="shared" ref="Z293" si="70">IF(OR(AD293&lt;&gt;"",AE293&lt;&gt; "",AF293&lt;&gt;"",AG293&lt;&gt;""),"A", "►")</f>
        <v>►</v>
      </c>
      <c r="AA293" s="451" t="str">
        <f>AA279</f>
        <v>Famille à coller.N.Nom de votre recette.Recette mère ►.S.Saisissez le nom de la recette mère</v>
      </c>
      <c r="AB293" s="451">
        <f>AB279</f>
        <v>6</v>
      </c>
      <c r="AC293" s="525" t="str">
        <f>AC279</f>
        <v>couverts</v>
      </c>
      <c r="AD293" s="114"/>
      <c r="AE293" s="114"/>
      <c r="AF293" s="114"/>
      <c r="AG293" s="114"/>
      <c r="AH293" s="114"/>
      <c r="AI293" s="114"/>
      <c r="AJ293" s="115"/>
      <c r="AL293" s="73" t="str">
        <f>IF(OR(AP293&lt;&gt;"",AQ293&lt;&gt; "",AS293&lt;&gt;"",AT293&lt;&gt;""),"A", "►")</f>
        <v>►</v>
      </c>
      <c r="AM293" s="451" t="str">
        <f>AM289</f>
        <v>Famille à coller.N.Nom de votre recette.Recette mère ►.S.Saisissez le nom de la recette mère</v>
      </c>
      <c r="AN293" s="451">
        <f>AN289</f>
        <v>6</v>
      </c>
      <c r="AO293" s="525" t="str">
        <f>AO289</f>
        <v>couverts</v>
      </c>
      <c r="AP293" s="359"/>
      <c r="AQ293" s="360"/>
      <c r="AR293" s="114"/>
      <c r="AS293" s="361"/>
      <c r="AT293" s="362"/>
      <c r="AU293" s="262" t="s">
        <v>150</v>
      </c>
      <c r="AV293" s="115"/>
      <c r="BC293" s="465"/>
      <c r="BD293" s="465"/>
      <c r="BE293" s="465"/>
      <c r="BF293" s="465"/>
      <c r="BG293" s="465"/>
      <c r="BH293" s="465"/>
      <c r="BI293" s="465"/>
      <c r="BK293" s="466">
        <v>1</v>
      </c>
    </row>
    <row r="294" spans="14:63" ht="17.25" thickTop="1" thickBot="1" x14ac:dyDescent="0.3">
      <c r="N294" s="73" t="str">
        <f t="shared" ref="N294:N295" si="71">IF(OR(R294&lt;&gt;"",S294&lt;&gt; "",T294&lt;&gt;"",U294&lt;&gt;""),"A", "►")</f>
        <v>►</v>
      </c>
      <c r="O294" s="451" t="str">
        <f>O279</f>
        <v>Famille à coller.N.Nom de votre recette.Recette mère ►.S.Saisissez le nom de la recette mère</v>
      </c>
      <c r="P294" s="451">
        <f>P279</f>
        <v>6</v>
      </c>
      <c r="Q294" s="451" t="str">
        <f>Q279</f>
        <v>couverts</v>
      </c>
      <c r="R294" s="145"/>
      <c r="S294" s="146"/>
      <c r="T294" s="146"/>
      <c r="U294" s="146"/>
      <c r="V294" s="146"/>
      <c r="W294" s="146"/>
      <c r="X294" s="147" t="s">
        <v>127</v>
      </c>
      <c r="Z294" s="104" t="s">
        <v>7</v>
      </c>
      <c r="AA294" s="451" t="str">
        <f>AA279</f>
        <v>Famille à coller.N.Nom de votre recette.Recette mère ►.S.Saisissez le nom de la recette mère</v>
      </c>
      <c r="AB294" s="451">
        <f>AB279</f>
        <v>6</v>
      </c>
      <c r="AC294" s="525" t="str">
        <f>AC279</f>
        <v>couverts</v>
      </c>
      <c r="AD294" s="399"/>
      <c r="AE294" s="108"/>
      <c r="AF294" s="108"/>
      <c r="AG294" s="108"/>
      <c r="AH294" s="399" t="s">
        <v>267</v>
      </c>
      <c r="AI294" s="399"/>
      <c r="AJ294" s="109"/>
      <c r="AL294" s="73" t="str">
        <f t="shared" ref="AL294:AL297" si="72">IF(OR(AP294&lt;&gt;"",AQ294&lt;&gt; "",AS294&lt;&gt;"",AT294&lt;&gt;""),"A", "►")</f>
        <v>A</v>
      </c>
      <c r="AM294" s="451" t="str">
        <f>AM289</f>
        <v>Famille à coller.N.Nom de votre recette.Recette mère ►.S.Saisissez le nom de la recette mère</v>
      </c>
      <c r="AN294" s="451">
        <f>AN289</f>
        <v>6</v>
      </c>
      <c r="AO294" s="525" t="str">
        <f>AO289</f>
        <v>couverts</v>
      </c>
      <c r="AP294" s="359">
        <v>3</v>
      </c>
      <c r="AQ294" s="360"/>
      <c r="AR294" s="114"/>
      <c r="AS294" s="361"/>
      <c r="AT294" s="362"/>
      <c r="AU294" s="262" t="s">
        <v>154</v>
      </c>
      <c r="AV294" s="115"/>
      <c r="BC294" s="465"/>
      <c r="BD294" s="465"/>
      <c r="BE294" s="465"/>
      <c r="BF294" s="465"/>
      <c r="BG294" s="465"/>
      <c r="BH294" s="465"/>
      <c r="BI294" s="465"/>
      <c r="BK294" s="466">
        <v>1</v>
      </c>
    </row>
    <row r="295" spans="14:63" ht="16.5" thickTop="1" x14ac:dyDescent="0.25">
      <c r="N295" s="73" t="str">
        <f t="shared" si="71"/>
        <v>►</v>
      </c>
      <c r="O295" s="451" t="str">
        <f>O286</f>
        <v>Famille à coller.N.Nom de votre recette.Recette mère ►.S.Saisissez le nom de la recette mère</v>
      </c>
      <c r="P295" s="451">
        <f>P286</f>
        <v>6</v>
      </c>
      <c r="Q295" s="451" t="str">
        <f>Q286</f>
        <v>couverts</v>
      </c>
      <c r="R295" s="145"/>
      <c r="S295" s="146"/>
      <c r="T295" s="146"/>
      <c r="U295" s="146"/>
      <c r="V295" s="146"/>
      <c r="W295" s="146"/>
      <c r="X295" s="147" t="s">
        <v>128</v>
      </c>
      <c r="Z295" s="104" t="s">
        <v>7</v>
      </c>
      <c r="AA295" s="451" t="str">
        <f>AA279</f>
        <v>Famille à coller.N.Nom de votre recette.Recette mère ►.S.Saisissez le nom de la recette mère</v>
      </c>
      <c r="AB295" s="451">
        <f>AB279</f>
        <v>6</v>
      </c>
      <c r="AC295" s="525" t="str">
        <f>AC279</f>
        <v>couverts</v>
      </c>
      <c r="AD295" s="398"/>
      <c r="AE295" s="400" t="s">
        <v>268</v>
      </c>
      <c r="AF295" s="85"/>
      <c r="AG295" s="85"/>
      <c r="AH295" s="401"/>
      <c r="AI295" s="122"/>
      <c r="AJ295" s="402" t="s">
        <v>106</v>
      </c>
      <c r="AL295" s="73" t="str">
        <f t="shared" si="72"/>
        <v>►</v>
      </c>
      <c r="AM295" s="451" t="str">
        <f>AM289</f>
        <v>Famille à coller.N.Nom de votre recette.Recette mère ►.S.Saisissez le nom de la recette mère</v>
      </c>
      <c r="AN295" s="451">
        <f>AN289</f>
        <v>6</v>
      </c>
      <c r="AO295" s="525" t="str">
        <f>AO289</f>
        <v>couverts</v>
      </c>
      <c r="AP295" s="359"/>
      <c r="AQ295" s="360"/>
      <c r="AR295" s="114"/>
      <c r="AS295" s="361"/>
      <c r="AT295" s="362"/>
      <c r="AU295" s="262" t="s">
        <v>156</v>
      </c>
      <c r="AV295" s="115"/>
      <c r="BC295" s="465"/>
      <c r="BD295" s="465"/>
      <c r="BE295" s="465"/>
      <c r="BF295" s="465"/>
      <c r="BG295" s="465"/>
      <c r="BH295" s="465"/>
      <c r="BI295" s="465"/>
      <c r="BK295" s="466">
        <v>1</v>
      </c>
    </row>
    <row r="296" spans="14:63" ht="15.75" x14ac:dyDescent="0.25">
      <c r="N296" s="116" t="s">
        <v>7</v>
      </c>
      <c r="O296" s="451" t="str">
        <f>O279</f>
        <v>Famille à coller.N.Nom de votre recette.Recette mère ►.S.Saisissez le nom de la recette mère</v>
      </c>
      <c r="P296" s="451">
        <f>P279</f>
        <v>6</v>
      </c>
      <c r="Q296" s="451" t="str">
        <f>Q279</f>
        <v>couverts</v>
      </c>
      <c r="R296" s="265"/>
      <c r="S296" s="265"/>
      <c r="T296" s="265" t="s">
        <v>73</v>
      </c>
      <c r="U296" s="266"/>
      <c r="V296" s="267"/>
      <c r="W296" s="267"/>
      <c r="X296" s="268"/>
      <c r="Z296" s="104" t="s">
        <v>7</v>
      </c>
      <c r="AA296" s="451" t="str">
        <f>AA279</f>
        <v>Famille à coller.N.Nom de votre recette.Recette mère ►.S.Saisissez le nom de la recette mère</v>
      </c>
      <c r="AB296" s="451">
        <f>AB279</f>
        <v>6</v>
      </c>
      <c r="AC296" s="525" t="str">
        <f>AC279</f>
        <v>couverts</v>
      </c>
      <c r="AD296" s="149"/>
      <c r="AE296" s="150">
        <v>16</v>
      </c>
      <c r="AF296" s="9"/>
      <c r="AG296" s="151" t="s">
        <v>107</v>
      </c>
      <c r="AH296" t="s">
        <v>108</v>
      </c>
      <c r="AI296" s="85"/>
      <c r="AJ296" s="147" t="s">
        <v>109</v>
      </c>
      <c r="AL296" s="73" t="str">
        <f t="shared" si="72"/>
        <v>A</v>
      </c>
      <c r="AM296" s="451" t="str">
        <f>AM289</f>
        <v>Famille à coller.N.Nom de votre recette.Recette mère ►.S.Saisissez le nom de la recette mère</v>
      </c>
      <c r="AN296" s="451">
        <f>AN289</f>
        <v>6</v>
      </c>
      <c r="AO296" s="525" t="str">
        <f>AO289</f>
        <v>couverts</v>
      </c>
      <c r="AP296" s="359">
        <v>2</v>
      </c>
      <c r="AQ296" s="360"/>
      <c r="AR296" s="114"/>
      <c r="AS296" s="361"/>
      <c r="AT296" s="362"/>
      <c r="AU296" s="262" t="s">
        <v>157</v>
      </c>
      <c r="AV296" s="115"/>
      <c r="BC296" s="465"/>
      <c r="BD296" s="465"/>
      <c r="BE296" s="465"/>
      <c r="BF296" s="465"/>
      <c r="BG296" s="465"/>
      <c r="BH296" s="465"/>
      <c r="BI296" s="465"/>
      <c r="BK296" s="466">
        <v>1</v>
      </c>
    </row>
    <row r="297" spans="14:63" ht="22.5" customHeight="1" thickBot="1" x14ac:dyDescent="0.3">
      <c r="N297" s="123" t="s">
        <v>7</v>
      </c>
      <c r="O297" s="455" t="str">
        <f>O279</f>
        <v>Famille à coller.N.Nom de votre recette.Recette mère ►.S.Saisissez le nom de la recette mère</v>
      </c>
      <c r="P297" s="455">
        <f>P279</f>
        <v>6</v>
      </c>
      <c r="Q297" s="455" t="str">
        <f>Q279</f>
        <v>couverts</v>
      </c>
      <c r="R297" s="269" t="s">
        <v>62</v>
      </c>
      <c r="S297" s="270"/>
      <c r="T297" s="271"/>
      <c r="U297" s="272"/>
      <c r="V297" s="271"/>
      <c r="W297" s="271"/>
      <c r="X297" s="273"/>
      <c r="Z297" s="104" t="s">
        <v>7</v>
      </c>
      <c r="AA297" s="451" t="str">
        <f>AA279</f>
        <v>Famille à coller.N.Nom de votre recette.Recette mère ►.S.Saisissez le nom de la recette mère</v>
      </c>
      <c r="AB297" s="451">
        <f>AB279</f>
        <v>6</v>
      </c>
      <c r="AC297" s="525" t="str">
        <f>AC279</f>
        <v>couverts</v>
      </c>
      <c r="AD297" s="152"/>
      <c r="AE297" s="153" t="s">
        <v>110</v>
      </c>
      <c r="AF297" s="153"/>
      <c r="AG297" s="154">
        <v>32</v>
      </c>
      <c r="AH297" s="155" t="str">
        <f>AG296</f>
        <v xml:space="preserve">portions </v>
      </c>
      <c r="AI297" s="114"/>
      <c r="AJ297" s="147" t="s">
        <v>111</v>
      </c>
      <c r="AL297" s="73" t="str">
        <f t="shared" si="72"/>
        <v>►</v>
      </c>
      <c r="AM297" s="451" t="str">
        <f>AM289</f>
        <v>Famille à coller.N.Nom de votre recette.Recette mère ►.S.Saisissez le nom de la recette mère</v>
      </c>
      <c r="AN297" s="451">
        <f>AN289</f>
        <v>6</v>
      </c>
      <c r="AO297" s="525" t="str">
        <f>AO289</f>
        <v>couverts</v>
      </c>
      <c r="AP297" s="363"/>
      <c r="AQ297" s="364"/>
      <c r="AR297" s="114"/>
      <c r="AS297" s="365"/>
      <c r="AT297" s="366"/>
      <c r="AU297" s="262" t="s">
        <v>161</v>
      </c>
      <c r="AV297" s="115"/>
      <c r="BC297" s="465"/>
      <c r="BD297" s="465"/>
      <c r="BE297" s="465"/>
      <c r="BF297" s="465"/>
      <c r="BG297" s="465"/>
      <c r="BH297" s="465"/>
      <c r="BI297" s="465"/>
      <c r="BK297" s="466">
        <v>1</v>
      </c>
    </row>
    <row r="298" spans="14:63" ht="16.5" thickBot="1" x14ac:dyDescent="0.3">
      <c r="N298" s="100" t="s">
        <v>7</v>
      </c>
      <c r="Z298" s="104" t="s">
        <v>7</v>
      </c>
      <c r="AA298" s="451" t="str">
        <f>AA279</f>
        <v>Famille à coller.N.Nom de votre recette.Recette mère ►.S.Saisissez le nom de la recette mère</v>
      </c>
      <c r="AB298" s="451">
        <f>AB279</f>
        <v>6</v>
      </c>
      <c r="AC298" s="525" t="str">
        <f>AC279</f>
        <v>couverts</v>
      </c>
      <c r="AD298" s="156"/>
      <c r="AE298" s="157" t="s">
        <v>112</v>
      </c>
      <c r="AF298" s="9"/>
      <c r="AG298" s="158" t="str">
        <f>AE298</f>
        <v>Gastro</v>
      </c>
      <c r="AH298" s="159" t="s">
        <v>113</v>
      </c>
      <c r="AI298" s="114"/>
      <c r="AJ298" s="147" t="s">
        <v>114</v>
      </c>
      <c r="AL298" s="104" t="s">
        <v>7</v>
      </c>
      <c r="AM298" s="451" t="str">
        <f>AM289</f>
        <v>Famille à coller.N.Nom de votre recette.Recette mère ►.S.Saisissez le nom de la recette mère</v>
      </c>
      <c r="AN298" s="451">
        <f>AN289</f>
        <v>6</v>
      </c>
      <c r="AO298" s="525" t="str">
        <f>AO289</f>
        <v>couverts</v>
      </c>
      <c r="AP298" s="367" t="str">
        <f>SUM(AP293:AP297) &amp; " / " &amp; (COUNTA(AP293:AP297) * 3)</f>
        <v>5 / 6</v>
      </c>
      <c r="AQ298" s="368" t="str">
        <f>SUM(AQ293:AQ297) &amp; " / " &amp; (COUNTA(AQ293:AQ297) * 3)</f>
        <v>0 / 0</v>
      </c>
      <c r="AR298" s="114"/>
      <c r="AS298" s="367" t="str">
        <f>SUM(AS293:AS297) &amp; " / " &amp; (COUNTA(AS293:AS297) * 3)</f>
        <v>0 / 0</v>
      </c>
      <c r="AT298" s="368" t="str">
        <f>SUM(AT293:AT297) &amp; " / " &amp; (COUNTA(AT293:AT297) * 3)</f>
        <v>0 / 0</v>
      </c>
      <c r="AU298" s="114" t="s">
        <v>176</v>
      </c>
      <c r="AV298" s="115"/>
      <c r="BC298" s="465"/>
      <c r="BD298" s="465"/>
      <c r="BE298" s="465"/>
      <c r="BF298" s="465"/>
      <c r="BG298" s="465"/>
      <c r="BH298" s="465"/>
      <c r="BI298" s="465"/>
      <c r="BK298" s="466">
        <v>1</v>
      </c>
    </row>
    <row r="299" spans="14:63" ht="15.75" x14ac:dyDescent="0.25">
      <c r="N299" s="23" t="s">
        <v>7</v>
      </c>
      <c r="O299" s="456" t="str">
        <f>O305</f>
        <v>Famille à coller.N.Nom de votre recette.Recette mère ►.S.Saisissez le nom de la recette mère</v>
      </c>
      <c r="P299" s="457">
        <f>P305</f>
        <v>6</v>
      </c>
      <c r="Q299" s="457" t="str">
        <f>Q305</f>
        <v>couverts</v>
      </c>
      <c r="R299" s="279" t="s">
        <v>4</v>
      </c>
      <c r="S299" s="24" t="s">
        <v>8</v>
      </c>
      <c r="T299" s="3217" t="s">
        <v>206</v>
      </c>
      <c r="U299" s="3217"/>
      <c r="V299" s="3157" t="s">
        <v>10</v>
      </c>
      <c r="W299" s="3157"/>
      <c r="X299" s="3158"/>
      <c r="Z299" s="73" t="str">
        <f t="shared" ref="Z299:Z306" si="73">IF(OR(AD299&lt;&gt;""),"A", "►")</f>
        <v>A</v>
      </c>
      <c r="AA299" s="451" t="str">
        <f>AA279</f>
        <v>Famille à coller.N.Nom de votre recette.Recette mère ►.S.Saisissez le nom de la recette mère</v>
      </c>
      <c r="AB299" s="451">
        <f>AB279</f>
        <v>6</v>
      </c>
      <c r="AC299" s="525" t="str">
        <f>AC279</f>
        <v>couverts</v>
      </c>
      <c r="AD299" s="136" t="s">
        <v>86</v>
      </c>
      <c r="AE299" s="157">
        <v>1</v>
      </c>
      <c r="AF299" s="9"/>
      <c r="AG299" s="160">
        <f>(AE299/AE296)*AG297</f>
        <v>2</v>
      </c>
      <c r="AH299" s="38" t="s">
        <v>115</v>
      </c>
      <c r="AI299" s="114"/>
      <c r="AJ299" s="147" t="s">
        <v>116</v>
      </c>
      <c r="AL299" s="104" t="s">
        <v>7</v>
      </c>
      <c r="AM299" s="451" t="str">
        <f>AM289</f>
        <v>Famille à coller.N.Nom de votre recette.Recette mère ►.S.Saisissez le nom de la recette mère</v>
      </c>
      <c r="AN299" s="451">
        <f>AN289</f>
        <v>6</v>
      </c>
      <c r="AO299" s="525" t="str">
        <f>AO289</f>
        <v>couverts</v>
      </c>
      <c r="AP299" s="369" t="str">
        <f>SUM(AP293:AP297) &amp;"/ "&amp;AP300</f>
        <v>5/ 15</v>
      </c>
      <c r="AQ299" s="370" t="str">
        <f>SUM(AQ293:AQ297) &amp;"/ "&amp;AQ300</f>
        <v>0/ 15</v>
      </c>
      <c r="AR299" s="114"/>
      <c r="AS299" s="369" t="str">
        <f>SUM(AS293:AS297) &amp;"/ "&amp;AS300</f>
        <v>0/ 15</v>
      </c>
      <c r="AT299" s="370" t="str">
        <f>SUM(AT293:AT297) &amp;"/ "&amp;AT300</f>
        <v>0/ 15</v>
      </c>
      <c r="AU299" s="201" t="s">
        <v>165</v>
      </c>
      <c r="AV299" s="115"/>
      <c r="BC299" s="465"/>
      <c r="BD299" s="465"/>
      <c r="BE299" s="465"/>
      <c r="BF299" s="465"/>
      <c r="BG299" s="465"/>
      <c r="BH299" s="465"/>
      <c r="BI299" s="465"/>
      <c r="BK299" s="466">
        <v>1</v>
      </c>
    </row>
    <row r="300" spans="14:63" ht="22.5" x14ac:dyDescent="0.25">
      <c r="N300" s="25" t="s">
        <v>7</v>
      </c>
      <c r="O300" s="458" t="str">
        <f>O305</f>
        <v>Famille à coller.N.Nom de votre recette.Recette mère ►.S.Saisissez le nom de la recette mère</v>
      </c>
      <c r="P300" s="459"/>
      <c r="Q300" s="459"/>
      <c r="R300" s="281" t="s">
        <v>207</v>
      </c>
      <c r="S300" s="26" t="s">
        <v>12</v>
      </c>
      <c r="T300" s="3218"/>
      <c r="U300" s="3218"/>
      <c r="V300" s="3159"/>
      <c r="W300" s="3159"/>
      <c r="X300" s="3160"/>
      <c r="Z300" s="73" t="str">
        <f t="shared" si="73"/>
        <v>A</v>
      </c>
      <c r="AA300" s="451" t="str">
        <f>AA279</f>
        <v>Famille à coller.N.Nom de votre recette.Recette mère ►.S.Saisissez le nom de la recette mère</v>
      </c>
      <c r="AB300" s="451">
        <f>AB279</f>
        <v>6</v>
      </c>
      <c r="AC300" s="525" t="str">
        <f>AC279</f>
        <v>couverts</v>
      </c>
      <c r="AD300" s="136" t="s">
        <v>86</v>
      </c>
      <c r="AE300" s="157">
        <v>1</v>
      </c>
      <c r="AF300" s="9"/>
      <c r="AG300" s="160">
        <f>(AE300/AE296)*AG297</f>
        <v>2</v>
      </c>
      <c r="AH300" s="38" t="s">
        <v>117</v>
      </c>
      <c r="AI300" s="114"/>
      <c r="AJ300" s="147" t="s">
        <v>118</v>
      </c>
      <c r="AL300" s="104" t="s">
        <v>7</v>
      </c>
      <c r="AM300" s="451" t="str">
        <f>AM289</f>
        <v>Famille à coller.N.Nom de votre recette.Recette mère ►.S.Saisissez le nom de la recette mère</v>
      </c>
      <c r="AN300" s="451">
        <f>AN289</f>
        <v>6</v>
      </c>
      <c r="AO300" s="525" t="str">
        <f>AO289</f>
        <v>couverts</v>
      </c>
      <c r="AP300" s="371">
        <v>15</v>
      </c>
      <c r="AQ300" s="372">
        <v>15</v>
      </c>
      <c r="AR300" s="114"/>
      <c r="AS300" s="371">
        <v>15</v>
      </c>
      <c r="AT300" s="372">
        <v>15</v>
      </c>
      <c r="AU300" s="204" t="s">
        <v>178</v>
      </c>
      <c r="AV300" s="115"/>
      <c r="BC300" s="465"/>
      <c r="BD300" s="465"/>
      <c r="BE300" s="465"/>
      <c r="BF300" s="465"/>
      <c r="BG300" s="465"/>
      <c r="BH300" s="465"/>
      <c r="BI300" s="465"/>
      <c r="BK300" s="466">
        <v>1</v>
      </c>
    </row>
    <row r="301" spans="14:63" ht="18.75" x14ac:dyDescent="0.25">
      <c r="N301" s="25" t="s">
        <v>7</v>
      </c>
      <c r="O301" s="460" t="str">
        <f>O305</f>
        <v>Famille à coller.N.Nom de votre recette.Recette mère ►.S.Saisissez le nom de la recette mère</v>
      </c>
      <c r="P301" s="461"/>
      <c r="Q301" s="462"/>
      <c r="R301" s="28"/>
      <c r="S301" s="29" t="s">
        <v>208</v>
      </c>
      <c r="T301" s="283"/>
      <c r="U301" s="30" t="s">
        <v>13</v>
      </c>
      <c r="V301" s="284" t="s">
        <v>14</v>
      </c>
      <c r="W301" s="9"/>
      <c r="X301" s="285"/>
      <c r="Z301" s="73" t="str">
        <f t="shared" si="73"/>
        <v>A</v>
      </c>
      <c r="AA301" s="451" t="str">
        <f>AA279</f>
        <v>Famille à coller.N.Nom de votre recette.Recette mère ►.S.Saisissez le nom de la recette mère</v>
      </c>
      <c r="AB301" s="451">
        <f>AB279</f>
        <v>6</v>
      </c>
      <c r="AC301" s="525" t="str">
        <f>AC279</f>
        <v>couverts</v>
      </c>
      <c r="AD301" s="136" t="s">
        <v>86</v>
      </c>
      <c r="AE301" s="157">
        <v>1</v>
      </c>
      <c r="AF301" s="9"/>
      <c r="AG301" s="160">
        <f>(AE301/AE296)*AG297</f>
        <v>2</v>
      </c>
      <c r="AH301" s="38" t="s">
        <v>119</v>
      </c>
      <c r="AI301" s="114"/>
      <c r="AJ301" s="147" t="s">
        <v>120</v>
      </c>
      <c r="AL301" s="104" t="s">
        <v>5</v>
      </c>
      <c r="AM301" s="451" t="str">
        <f>AM289</f>
        <v>Famille à coller.N.Nom de votre recette.Recette mère ►.S.Saisissez le nom de la recette mère</v>
      </c>
      <c r="AN301" s="451">
        <f>AN289</f>
        <v>6</v>
      </c>
      <c r="AO301" s="525" t="str">
        <f>AO289</f>
        <v>couverts</v>
      </c>
      <c r="AP301" s="416" t="s">
        <v>188</v>
      </c>
      <c r="AS301" s="417"/>
      <c r="AT301" s="417"/>
      <c r="AU301" s="417"/>
      <c r="AV301" s="418"/>
      <c r="BC301" s="465"/>
      <c r="BD301" s="465"/>
      <c r="BE301" s="465"/>
      <c r="BF301" s="465"/>
      <c r="BG301" s="465"/>
      <c r="BH301" s="465"/>
      <c r="BI301" s="465"/>
      <c r="BK301" s="466">
        <v>1</v>
      </c>
    </row>
    <row r="302" spans="14:63" ht="16.5" customHeight="1" x14ac:dyDescent="0.25">
      <c r="N302" s="25" t="s">
        <v>7</v>
      </c>
      <c r="O302" s="428" t="str">
        <f>O305</f>
        <v>Famille à coller.N.Nom de votre recette.Recette mère ►.S.Saisissez le nom de la recette mère</v>
      </c>
      <c r="P302" s="428"/>
      <c r="Q302" s="428"/>
      <c r="R302" s="36" t="s">
        <v>16</v>
      </c>
      <c r="S302" s="37"/>
      <c r="T302" s="37"/>
      <c r="U302" s="288" t="s">
        <v>17</v>
      </c>
      <c r="V302" s="3214" t="str">
        <f>R305</f>
        <v>Famille à coller.N.Nom de votre recette.Recette mère ►.S.Saisissez le nom de la recette mère</v>
      </c>
      <c r="W302" s="3214"/>
      <c r="X302" s="3215"/>
      <c r="Z302" s="73" t="str">
        <f t="shared" si="73"/>
        <v>A</v>
      </c>
      <c r="AA302" s="451" t="str">
        <f>AA279</f>
        <v>Famille à coller.N.Nom de votre recette.Recette mère ►.S.Saisissez le nom de la recette mère</v>
      </c>
      <c r="AB302" s="451">
        <f>AB279</f>
        <v>6</v>
      </c>
      <c r="AC302" s="525" t="str">
        <f>AC279</f>
        <v>couverts</v>
      </c>
      <c r="AD302" s="136" t="s">
        <v>86</v>
      </c>
      <c r="AE302" s="157">
        <v>1</v>
      </c>
      <c r="AF302" s="9"/>
      <c r="AG302" s="160">
        <f>(AE302/AE296)*AG297</f>
        <v>2</v>
      </c>
      <c r="AH302" s="38" t="s">
        <v>121</v>
      </c>
      <c r="AI302" s="114"/>
      <c r="AJ302" s="147" t="s">
        <v>122</v>
      </c>
      <c r="AL302" s="104" t="s">
        <v>5</v>
      </c>
      <c r="AM302" s="451" t="str">
        <f>AM289</f>
        <v>Famille à coller.N.Nom de votre recette.Recette mère ►.S.Saisissez le nom de la recette mère</v>
      </c>
      <c r="AN302" s="451">
        <f>AN289</f>
        <v>6</v>
      </c>
      <c r="AO302" s="525" t="str">
        <f>AO289</f>
        <v>couverts</v>
      </c>
      <c r="AP302" s="416" t="s">
        <v>189</v>
      </c>
      <c r="AS302" s="417"/>
      <c r="AT302" s="417"/>
      <c r="AU302" s="417"/>
      <c r="AV302" s="418"/>
      <c r="BC302" s="465"/>
      <c r="BD302" s="465"/>
      <c r="BE302" s="465"/>
      <c r="BF302" s="465"/>
      <c r="BG302" s="465"/>
      <c r="BH302" s="465"/>
      <c r="BI302" s="465"/>
      <c r="BK302" s="466">
        <v>1</v>
      </c>
    </row>
    <row r="303" spans="14:63" ht="15.75" x14ac:dyDescent="0.25">
      <c r="N303" s="25" t="s">
        <v>7</v>
      </c>
      <c r="O303" s="428" t="str">
        <f>O305</f>
        <v>Famille à coller.N.Nom de votre recette.Recette mère ►.S.Saisissez le nom de la recette mère</v>
      </c>
      <c r="P303" s="428"/>
      <c r="Q303" s="428"/>
      <c r="R303" s="43">
        <v>6</v>
      </c>
      <c r="S303" s="44" t="s">
        <v>66</v>
      </c>
      <c r="T303" s="36"/>
      <c r="U303" s="36"/>
      <c r="V303" s="3214"/>
      <c r="W303" s="3214"/>
      <c r="X303" s="3215"/>
      <c r="Z303" s="73" t="str">
        <f t="shared" si="73"/>
        <v>A</v>
      </c>
      <c r="AA303" s="451" t="str">
        <f>AA279</f>
        <v>Famille à coller.N.Nom de votre recette.Recette mère ►.S.Saisissez le nom de la recette mère</v>
      </c>
      <c r="AB303" s="451">
        <f>AB279</f>
        <v>6</v>
      </c>
      <c r="AC303" s="525" t="str">
        <f>AC279</f>
        <v>couverts</v>
      </c>
      <c r="AD303" s="136" t="s">
        <v>86</v>
      </c>
      <c r="AE303" s="157">
        <v>1</v>
      </c>
      <c r="AF303" s="9"/>
      <c r="AG303" s="160">
        <f>(AE303/AE296)*AG297</f>
        <v>2</v>
      </c>
      <c r="AH303" s="38" t="s">
        <v>123</v>
      </c>
      <c r="AI303" s="114"/>
      <c r="AJ303" s="147" t="s">
        <v>124</v>
      </c>
      <c r="AL303" s="104" t="s">
        <v>5</v>
      </c>
      <c r="AM303" s="451" t="str">
        <f>AM289</f>
        <v>Famille à coller.N.Nom de votre recette.Recette mère ►.S.Saisissez le nom de la recette mère</v>
      </c>
      <c r="AN303" s="451">
        <f>AN289</f>
        <v>6</v>
      </c>
      <c r="AO303" s="525" t="str">
        <f>AO289</f>
        <v>couverts</v>
      </c>
      <c r="AP303" s="416" t="s">
        <v>191</v>
      </c>
      <c r="AS303" s="417"/>
      <c r="AT303" s="417"/>
      <c r="AU303" s="417"/>
      <c r="AV303" s="418"/>
      <c r="BC303" s="465"/>
      <c r="BD303" s="465"/>
      <c r="BE303" s="465"/>
      <c r="BF303" s="465"/>
      <c r="BG303" s="465"/>
      <c r="BH303" s="465"/>
      <c r="BI303" s="465"/>
      <c r="BK303" s="466">
        <v>1</v>
      </c>
    </row>
    <row r="304" spans="14:63" ht="15.75" customHeight="1" x14ac:dyDescent="0.25">
      <c r="N304" s="25" t="s">
        <v>5</v>
      </c>
      <c r="O304" s="428" t="str">
        <f>O305</f>
        <v>Famille à coller.N.Nom de votre recette.Recette mère ►.S.Saisissez le nom de la recette mère</v>
      </c>
      <c r="P304" s="428"/>
      <c r="Q304" s="428"/>
      <c r="R304" s="289"/>
      <c r="S304" s="48"/>
      <c r="T304" s="48"/>
      <c r="U304" s="48"/>
      <c r="V304" s="48"/>
      <c r="W304" s="48"/>
      <c r="X304" s="429"/>
      <c r="Z304" s="73" t="str">
        <f t="shared" si="73"/>
        <v>A</v>
      </c>
      <c r="AA304" s="451" t="str">
        <f>AA279</f>
        <v>Famille à coller.N.Nom de votre recette.Recette mère ►.S.Saisissez le nom de la recette mère</v>
      </c>
      <c r="AB304" s="451">
        <f>AB279</f>
        <v>6</v>
      </c>
      <c r="AC304" s="525" t="str">
        <f>AC279</f>
        <v>couverts</v>
      </c>
      <c r="AD304" s="324" t="s">
        <v>126</v>
      </c>
      <c r="AE304" s="157">
        <v>1</v>
      </c>
      <c r="AF304" s="9"/>
      <c r="AG304" s="160">
        <f>(AE304/AE296)*AG297</f>
        <v>2</v>
      </c>
      <c r="AH304" s="114"/>
      <c r="AI304" s="114"/>
      <c r="AJ304" s="147" t="s">
        <v>125</v>
      </c>
      <c r="AL304" s="73" t="str">
        <f>IF(OR(AP304&lt;&gt;"",AQ304&lt;&gt; "",AR304&lt;&gt;"",AS304&lt;&gt;""),"A", "►")</f>
        <v>►</v>
      </c>
      <c r="AM304" s="451" t="str">
        <f>AM289</f>
        <v>Famille à coller.N.Nom de votre recette.Recette mère ►.S.Saisissez le nom de la recette mère</v>
      </c>
      <c r="AN304" s="451">
        <f>AN289</f>
        <v>6</v>
      </c>
      <c r="AO304" s="525" t="str">
        <f>AO289</f>
        <v>couverts</v>
      </c>
      <c r="AP304" s="205"/>
      <c r="AQ304" s="114"/>
      <c r="AR304" s="114"/>
      <c r="AS304" s="114"/>
      <c r="AT304" s="114"/>
      <c r="AU304" s="114"/>
      <c r="AV304" s="115"/>
      <c r="BC304" s="465"/>
      <c r="BD304" s="465"/>
      <c r="BE304" s="465"/>
      <c r="BF304" s="465"/>
      <c r="BG304" s="465"/>
      <c r="BH304" s="465"/>
      <c r="BI304" s="465"/>
      <c r="BK304" s="466">
        <v>1</v>
      </c>
    </row>
    <row r="305" spans="14:63" ht="16.5" thickBot="1" x14ac:dyDescent="0.3">
      <c r="N305" s="430" t="s">
        <v>5</v>
      </c>
      <c r="O305" s="431" t="str">
        <f>R305</f>
        <v>Famille à coller.N.Nom de votre recette.Recette mère ►.S.Saisissez le nom de la recette mère</v>
      </c>
      <c r="P305" s="431">
        <f>R303</f>
        <v>6</v>
      </c>
      <c r="Q305" s="431" t="str">
        <f>S303</f>
        <v>couverts</v>
      </c>
      <c r="R305" s="435" t="str">
        <f>UPPER(LEFT(T299,1))&amp;LOWER(MID(T299,2,999))&amp;"."&amp;UPPER(LEFT(V299,1))&amp;"."&amp;UPPER(LEFT(V299,1))&amp;LOWER(MID(V299,2,999))&amp;"."&amp;IF(ISTEXT(X305),W305&amp;"."&amp;UPPER(LEFT(X305,1))&amp;"."&amp;UPPER(LEFT(X305,1))&amp;LOWER(MID(X305,2,999)),S305)</f>
        <v>Famille à coller.N.Nom de votre recette.Recette mère ►.S.Saisissez le nom de la recette mère</v>
      </c>
      <c r="S305" s="432" t="s">
        <v>22</v>
      </c>
      <c r="T305" s="3216" t="s">
        <v>23</v>
      </c>
      <c r="U305" s="3216"/>
      <c r="V305" s="3216"/>
      <c r="W305" s="433" t="s">
        <v>24</v>
      </c>
      <c r="X305" s="434" t="s">
        <v>25</v>
      </c>
      <c r="Z305" s="73" t="str">
        <f t="shared" si="73"/>
        <v>A</v>
      </c>
      <c r="AA305" s="451" t="str">
        <f>AA279</f>
        <v>Famille à coller.N.Nom de votre recette.Recette mère ►.S.Saisissez le nom de la recette mère</v>
      </c>
      <c r="AB305" s="451">
        <f>AB279</f>
        <v>6</v>
      </c>
      <c r="AC305" s="525" t="str">
        <f>AC279</f>
        <v>couverts</v>
      </c>
      <c r="AD305" s="324" t="s">
        <v>126</v>
      </c>
      <c r="AE305" s="157">
        <v>1</v>
      </c>
      <c r="AF305" s="9"/>
      <c r="AG305" s="160">
        <f>(AE305/AE296)*AG297</f>
        <v>2</v>
      </c>
      <c r="AH305" s="114"/>
      <c r="AI305" s="114"/>
      <c r="AJ305" s="147"/>
      <c r="AL305" s="104" t="s">
        <v>7</v>
      </c>
      <c r="AM305" s="451" t="str">
        <f>AM289</f>
        <v>Famille à coller.N.Nom de votre recette.Recette mère ►.S.Saisissez le nom de la recette mère</v>
      </c>
      <c r="AN305" s="451">
        <f>AN289</f>
        <v>6</v>
      </c>
      <c r="AO305" s="451" t="str">
        <f>AO289</f>
        <v>couverts</v>
      </c>
      <c r="AP305" s="393" t="s">
        <v>68</v>
      </c>
      <c r="AQ305" s="348"/>
      <c r="AR305" s="348"/>
      <c r="AS305" s="348"/>
      <c r="AT305" s="348"/>
      <c r="AU305" s="348"/>
      <c r="AV305" s="349"/>
      <c r="BC305" s="465"/>
      <c r="BD305" s="465"/>
      <c r="BE305" s="465"/>
      <c r="BF305" s="465"/>
      <c r="BG305" s="465"/>
      <c r="BH305" s="465"/>
      <c r="BI305" s="465"/>
      <c r="BK305" s="466">
        <v>1</v>
      </c>
    </row>
    <row r="306" spans="14:63" ht="17.25" thickTop="1" thickBot="1" x14ac:dyDescent="0.3">
      <c r="N306" s="104" t="s">
        <v>7</v>
      </c>
      <c r="O306" s="440" t="str">
        <f>O305</f>
        <v>Famille à coller.N.Nom de votre recette.Recette mère ►.S.Saisissez le nom de la recette mère</v>
      </c>
      <c r="P306" s="440"/>
      <c r="Q306" s="440"/>
      <c r="R306" s="105" t="s">
        <v>27</v>
      </c>
      <c r="S306" s="106">
        <v>4</v>
      </c>
      <c r="T306" s="107" t="s">
        <v>265</v>
      </c>
      <c r="U306" s="108"/>
      <c r="V306" s="206"/>
      <c r="W306" s="206" t="s">
        <v>272</v>
      </c>
      <c r="X306" s="109"/>
      <c r="Z306" s="73" t="str">
        <f t="shared" si="73"/>
        <v>A</v>
      </c>
      <c r="AA306" s="451" t="str">
        <f>AA279</f>
        <v>Famille à coller.N.Nom de votre recette.Recette mère ►.S.Saisissez le nom de la recette mère</v>
      </c>
      <c r="AB306" s="451">
        <f>AB279</f>
        <v>6</v>
      </c>
      <c r="AC306" s="525" t="str">
        <f>AC279</f>
        <v>couverts</v>
      </c>
      <c r="AD306" s="324" t="s">
        <v>126</v>
      </c>
      <c r="AE306" s="157">
        <v>1</v>
      </c>
      <c r="AF306" s="9"/>
      <c r="AG306" s="160">
        <f>(AE306/AE296)*AG297</f>
        <v>2</v>
      </c>
      <c r="AH306" s="114"/>
      <c r="AI306" s="114"/>
      <c r="AJ306" s="147"/>
      <c r="AL306" s="73" t="str">
        <f t="shared" ref="AL306:AL330" si="74">IF(OR(AP306&lt;&gt;"",AQ306&lt;&gt; "",AR306&lt;&gt;"",AS306&lt;&gt;""),"A", "►")</f>
        <v>►</v>
      </c>
      <c r="AM306" s="451" t="str">
        <f>AM289</f>
        <v>Famille à coller.N.Nom de votre recette.Recette mère ►.S.Saisissez le nom de la recette mère</v>
      </c>
      <c r="AN306" s="451">
        <f>AN289</f>
        <v>6</v>
      </c>
      <c r="AO306" s="451" t="str">
        <f>AO289</f>
        <v>couverts</v>
      </c>
      <c r="AP306" s="386"/>
      <c r="AQ306" s="375"/>
      <c r="AR306" s="375"/>
      <c r="AS306" s="375"/>
      <c r="AT306" s="375"/>
      <c r="AU306" s="375"/>
      <c r="AV306" s="387"/>
      <c r="BC306" s="465"/>
      <c r="BD306" s="465"/>
      <c r="BE306" s="465"/>
      <c r="BF306" s="465"/>
      <c r="BG306" s="465"/>
      <c r="BH306" s="465"/>
      <c r="BI306" s="465"/>
      <c r="BK306" s="466">
        <v>1</v>
      </c>
    </row>
    <row r="307" spans="14:63" ht="15.75" customHeight="1" thickTop="1" x14ac:dyDescent="0.25">
      <c r="N307" s="104" t="s">
        <v>7</v>
      </c>
      <c r="O307" s="451" t="str">
        <f>O305</f>
        <v>Famille à coller.N.Nom de votre recette.Recette mère ►.S.Saisissez le nom de la recette mère</v>
      </c>
      <c r="P307" s="451"/>
      <c r="Q307" s="451"/>
      <c r="R307" s="9"/>
      <c r="S307" s="9"/>
      <c r="T307" s="9"/>
      <c r="U307" s="9"/>
      <c r="V307" s="9"/>
      <c r="W307" s="9"/>
      <c r="X307" s="207"/>
      <c r="Z307" s="73" t="str">
        <f t="shared" ref="Z307:Z312" si="75">IF(OR(AD307&lt;&gt;"",AE307&lt;&gt; "",AF307&lt;&gt;"",AG307&lt;&gt;""),"A", "►")</f>
        <v>►</v>
      </c>
      <c r="AA307" s="451" t="str">
        <f>AA279</f>
        <v>Famille à coller.N.Nom de votre recette.Recette mère ►.S.Saisissez le nom de la recette mère</v>
      </c>
      <c r="AB307" s="451">
        <f>AB279</f>
        <v>6</v>
      </c>
      <c r="AC307" s="525" t="str">
        <f>AC279</f>
        <v>couverts</v>
      </c>
      <c r="AD307" s="114"/>
      <c r="AE307" s="114"/>
      <c r="AF307" s="114"/>
      <c r="AG307" s="114"/>
      <c r="AH307" s="114"/>
      <c r="AI307" s="114"/>
      <c r="AJ307" s="115"/>
      <c r="AL307" s="73" t="str">
        <f t="shared" si="74"/>
        <v>►</v>
      </c>
      <c r="AM307" s="451" t="str">
        <f>AM289</f>
        <v>Famille à coller.N.Nom de votre recette.Recette mère ►.S.Saisissez le nom de la recette mère</v>
      </c>
      <c r="AN307" s="451">
        <f>AN289</f>
        <v>6</v>
      </c>
      <c r="AO307" s="451" t="str">
        <f>AO289</f>
        <v>couverts</v>
      </c>
      <c r="AP307" s="386"/>
      <c r="AQ307" s="375"/>
      <c r="AR307" s="375"/>
      <c r="AS307" s="375"/>
      <c r="AT307" s="375"/>
      <c r="AU307" s="375"/>
      <c r="AV307" s="387"/>
      <c r="BC307" s="465"/>
      <c r="BD307" s="465"/>
      <c r="BE307" s="465"/>
      <c r="BF307" s="465"/>
      <c r="BG307" s="465"/>
      <c r="BH307" s="465"/>
      <c r="BI307" s="465"/>
      <c r="BK307" s="466">
        <v>1</v>
      </c>
    </row>
    <row r="308" spans="14:63" ht="15.75" x14ac:dyDescent="0.25">
      <c r="N308" s="104" t="s">
        <v>7</v>
      </c>
      <c r="O308" s="451" t="str">
        <f>O305</f>
        <v>Famille à coller.N.Nom de votre recette.Recette mère ►.S.Saisissez le nom de la recette mère</v>
      </c>
      <c r="P308" s="451"/>
      <c r="Q308" s="451"/>
      <c r="R308" s="421" t="s">
        <v>183</v>
      </c>
      <c r="S308" s="422" t="s">
        <v>184</v>
      </c>
      <c r="T308" s="423"/>
      <c r="U308" s="424" t="s">
        <v>185</v>
      </c>
      <c r="V308" s="422" t="s">
        <v>7</v>
      </c>
      <c r="W308" s="422" t="s">
        <v>186</v>
      </c>
      <c r="X308" s="207" t="s">
        <v>187</v>
      </c>
      <c r="Z308" s="116" t="s">
        <v>7</v>
      </c>
      <c r="AA308" s="451" t="str">
        <f>AA279</f>
        <v>Famille à coller.N.Nom de votre recette.Recette mère ►.S.Saisissez le nom de la recette mère</v>
      </c>
      <c r="AB308" s="451">
        <f>AB279</f>
        <v>6</v>
      </c>
      <c r="AC308" s="451" t="str">
        <f>AC279</f>
        <v>couverts</v>
      </c>
      <c r="AD308" s="517" t="s">
        <v>98</v>
      </c>
      <c r="AE308" s="518"/>
      <c r="AF308" s="518"/>
      <c r="AG308" s="518"/>
      <c r="AH308" s="518"/>
      <c r="AI308" s="519"/>
      <c r="AJ308" s="520"/>
      <c r="AL308" s="73" t="str">
        <f t="shared" si="74"/>
        <v>►</v>
      </c>
      <c r="AM308" s="451" t="str">
        <f>AM289</f>
        <v>Famille à coller.N.Nom de votre recette.Recette mère ►.S.Saisissez le nom de la recette mère</v>
      </c>
      <c r="AN308" s="451">
        <f>AN289</f>
        <v>6</v>
      </c>
      <c r="AO308" s="451" t="str">
        <f>AO289</f>
        <v>couverts</v>
      </c>
      <c r="AP308" s="261"/>
      <c r="AQ308" s="114"/>
      <c r="AR308" s="114"/>
      <c r="AS308" s="114"/>
      <c r="AT308" s="114"/>
      <c r="AU308" s="114"/>
      <c r="AV308" s="115"/>
      <c r="BC308" s="465"/>
      <c r="BD308" s="465"/>
      <c r="BE308" s="465"/>
      <c r="BF308" s="465"/>
      <c r="BG308" s="465"/>
      <c r="BH308" s="465"/>
      <c r="BI308" s="465"/>
      <c r="BK308" s="466">
        <v>1</v>
      </c>
    </row>
    <row r="309" spans="14:63" ht="15.75" x14ac:dyDescent="0.25">
      <c r="N309" s="104" t="s">
        <v>7</v>
      </c>
      <c r="O309" s="451" t="str">
        <f>O305</f>
        <v>Famille à coller.N.Nom de votre recette.Recette mère ►.S.Saisissez le nom de la recette mère</v>
      </c>
      <c r="P309" s="451">
        <f>P305</f>
        <v>6</v>
      </c>
      <c r="Q309" s="451" t="str">
        <f>Q305</f>
        <v>couverts</v>
      </c>
      <c r="R309" s="208" t="str">
        <f>"cellule "&amp;ADDRESS(ROW(X309),COLUMN(X309),4)&amp;"  vous pouvez saisir un autre poids"</f>
        <v>cellule X309  vous pouvez saisir un autre poids</v>
      </c>
      <c r="S309" s="209"/>
      <c r="T309" s="210"/>
      <c r="U309" s="122"/>
      <c r="V309" s="209"/>
      <c r="X309" s="211">
        <v>1</v>
      </c>
      <c r="Z309" s="73" t="str">
        <f t="shared" si="75"/>
        <v>►</v>
      </c>
      <c r="AA309" s="451" t="str">
        <f>AA279</f>
        <v>Famille à coller.N.Nom de votre recette.Recette mère ►.S.Saisissez le nom de la recette mère</v>
      </c>
      <c r="AB309" s="451">
        <f>AB279</f>
        <v>6</v>
      </c>
      <c r="AC309" s="451" t="str">
        <f>AC279</f>
        <v>couverts</v>
      </c>
      <c r="AD309" s="145"/>
      <c r="AE309" s="146"/>
      <c r="AF309" s="146"/>
      <c r="AG309" s="146"/>
      <c r="AH309" s="146"/>
      <c r="AI309" s="472"/>
      <c r="AJ309" s="147"/>
      <c r="AL309" s="73" t="str">
        <f t="shared" si="74"/>
        <v>►</v>
      </c>
      <c r="AM309" s="451" t="str">
        <f>AM289</f>
        <v>Famille à coller.N.Nom de votre recette.Recette mère ►.S.Saisissez le nom de la recette mère</v>
      </c>
      <c r="AN309" s="451">
        <f>AN289</f>
        <v>6</v>
      </c>
      <c r="AO309" s="451" t="str">
        <f>AO289</f>
        <v>couverts</v>
      </c>
      <c r="AP309" s="261"/>
      <c r="AQ309" s="114"/>
      <c r="AR309" s="114"/>
      <c r="AS309" s="114"/>
      <c r="AT309" s="114"/>
      <c r="AU309" s="114"/>
      <c r="AV309" s="115"/>
      <c r="BC309" s="465"/>
      <c r="BD309" s="465"/>
      <c r="BE309" s="465"/>
      <c r="BF309" s="465"/>
      <c r="BG309" s="465"/>
      <c r="BH309" s="465"/>
      <c r="BI309" s="465"/>
      <c r="BK309" s="466">
        <v>1</v>
      </c>
    </row>
    <row r="310" spans="14:63" ht="15.75" x14ac:dyDescent="0.25">
      <c r="N310" s="104" t="s">
        <v>7</v>
      </c>
      <c r="O310" s="451" t="str">
        <f>O305</f>
        <v>Famille à coller.N.Nom de votre recette.Recette mère ►.S.Saisissez le nom de la recette mère</v>
      </c>
      <c r="P310" s="451">
        <f>P305</f>
        <v>6</v>
      </c>
      <c r="Q310" s="451" t="str">
        <f>Q305</f>
        <v>couverts</v>
      </c>
      <c r="R310" s="212">
        <v>100</v>
      </c>
      <c r="S310" s="134">
        <v>120</v>
      </c>
      <c r="T310" s="213"/>
      <c r="U310" s="134">
        <v>180</v>
      </c>
      <c r="V310" s="134">
        <v>180</v>
      </c>
      <c r="W310" s="134">
        <v>200</v>
      </c>
      <c r="X310" s="214" t="s">
        <v>190</v>
      </c>
      <c r="Z310" s="73" t="str">
        <f t="shared" si="75"/>
        <v>►</v>
      </c>
      <c r="AA310" s="451" t="str">
        <f>AA279</f>
        <v>Famille à coller.N.Nom de votre recette.Recette mère ►.S.Saisissez le nom de la recette mère</v>
      </c>
      <c r="AB310" s="451">
        <f>AB279</f>
        <v>6</v>
      </c>
      <c r="AC310" s="451" t="str">
        <f>AC279</f>
        <v>couverts</v>
      </c>
      <c r="AD310" s="145"/>
      <c r="AE310" s="146"/>
      <c r="AF310" s="146"/>
      <c r="AG310" s="146"/>
      <c r="AH310" s="146"/>
      <c r="AI310" s="472"/>
      <c r="AJ310" s="147"/>
      <c r="AL310" s="73" t="str">
        <f t="shared" si="74"/>
        <v>►</v>
      </c>
      <c r="AM310" s="451" t="str">
        <f>AM289</f>
        <v>Famille à coller.N.Nom de votre recette.Recette mère ►.S.Saisissez le nom de la recette mère</v>
      </c>
      <c r="AN310" s="451">
        <f>AN289</f>
        <v>6</v>
      </c>
      <c r="AO310" s="451" t="str">
        <f>AO289</f>
        <v>couverts</v>
      </c>
      <c r="AP310" s="261"/>
      <c r="AQ310" s="114"/>
      <c r="AR310" s="114"/>
      <c r="AS310" s="114"/>
      <c r="AT310" s="114"/>
      <c r="AU310" s="114"/>
      <c r="AV310" s="115"/>
      <c r="BC310" s="465"/>
      <c r="BD310" s="465"/>
      <c r="BE310" s="465"/>
      <c r="BF310" s="465"/>
      <c r="BG310" s="465"/>
      <c r="BH310" s="465"/>
      <c r="BI310" s="465"/>
      <c r="BK310" s="466">
        <v>1</v>
      </c>
    </row>
    <row r="311" spans="14:63" ht="15.75" x14ac:dyDescent="0.25">
      <c r="N311" s="104" t="s">
        <v>7</v>
      </c>
      <c r="O311" s="451" t="str">
        <f>O305</f>
        <v>Famille à coller.N.Nom de votre recette.Recette mère ►.S.Saisissez le nom de la recette mère</v>
      </c>
      <c r="P311" s="451">
        <f>P305</f>
        <v>6</v>
      </c>
      <c r="Q311" s="451" t="str">
        <f>Q305</f>
        <v>couverts</v>
      </c>
      <c r="R311" s="215">
        <f>IF(MOD(X309*1000/R310,1)=0,X309*1000/R310,IF(MOD(X309*1000/R310,1)&lt;0.5,INT(X309*1000/R310),INT(X309*1000/R310)+1))</f>
        <v>10</v>
      </c>
      <c r="S311" s="216">
        <f>IF(MOD(X309*1000/S310,1)=0,X309*1000/S310,IF(MOD(X309*1000/S310,1)&lt;0.5,INT(X309*1000/S310),INT(X309*1000/S310)+1))</f>
        <v>8</v>
      </c>
      <c r="T311" s="217"/>
      <c r="U311" s="216">
        <f>IF(MOD(X309*1000/U310,1)=0,X309*1000/U310,IF(MOD(X309*1000/U310,1)&lt;0.5,INT(X309*1000/U310),INT(X309*1000/U310)+1))</f>
        <v>6</v>
      </c>
      <c r="V311" s="216">
        <f>IF(MOD(X309*1000/V310,1)=0,X309*1000/V310,IF(MOD(X309*1000/V310,1)&lt;0.5,INT(X309*1000/V310),INT(X309*1000/V310)+1))</f>
        <v>6</v>
      </c>
      <c r="W311" s="216">
        <f>IF(MOD(X309*1000/W310,1)=0,X309*1000/W310,IF(MOD(X309*1000/W310,1)&lt;0.5,INT(X309*1000/W310),INT(X309*1000/W310)+1))</f>
        <v>5</v>
      </c>
      <c r="X311" s="218" t="s">
        <v>79</v>
      </c>
      <c r="Z311" s="73" t="str">
        <f t="shared" si="75"/>
        <v>►</v>
      </c>
      <c r="AA311" s="451" t="str">
        <f>AA279</f>
        <v>Famille à coller.N.Nom de votre recette.Recette mère ►.S.Saisissez le nom de la recette mère</v>
      </c>
      <c r="AB311" s="451">
        <f>AB279</f>
        <v>6</v>
      </c>
      <c r="AC311" s="451" t="str">
        <f>AC279</f>
        <v>couverts</v>
      </c>
      <c r="AD311" s="145"/>
      <c r="AE311" s="146"/>
      <c r="AF311" s="146"/>
      <c r="AG311" s="146"/>
      <c r="AH311" s="146"/>
      <c r="AI311" s="472"/>
      <c r="AJ311" s="147" t="s">
        <v>127</v>
      </c>
      <c r="AL311" s="73" t="str">
        <f t="shared" si="74"/>
        <v>►</v>
      </c>
      <c r="AM311" s="451" t="str">
        <f>AM289</f>
        <v>Famille à coller.N.Nom de votre recette.Recette mère ►.S.Saisissez le nom de la recette mère</v>
      </c>
      <c r="AN311" s="451">
        <f>AN289</f>
        <v>6</v>
      </c>
      <c r="AO311" s="451" t="str">
        <f>AO289</f>
        <v>couverts</v>
      </c>
      <c r="AP311" s="261"/>
      <c r="AQ311" s="114"/>
      <c r="AR311" s="114"/>
      <c r="AS311" s="114"/>
      <c r="AT311" s="114"/>
      <c r="AU311" s="114"/>
      <c r="AV311" s="115"/>
      <c r="BC311" s="465"/>
      <c r="BD311" s="465"/>
      <c r="BE311" s="465"/>
      <c r="BF311" s="465"/>
      <c r="BG311" s="465"/>
      <c r="BH311" s="465"/>
      <c r="BI311" s="465"/>
      <c r="BK311" s="466">
        <v>1</v>
      </c>
    </row>
    <row r="312" spans="14:63" ht="15.75" x14ac:dyDescent="0.25">
      <c r="N312" s="104" t="s">
        <v>7</v>
      </c>
      <c r="O312" s="451" t="str">
        <f>O305</f>
        <v>Famille à coller.N.Nom de votre recette.Recette mère ►.S.Saisissez le nom de la recette mère</v>
      </c>
      <c r="P312" s="451">
        <f>P305</f>
        <v>6</v>
      </c>
      <c r="Q312" s="451" t="str">
        <f>Q305</f>
        <v>couverts</v>
      </c>
      <c r="R312" s="208" t="str">
        <f>"cellule "&amp;ADDRESS(ROW(X312),COLUMN(X312),4)&amp;"  vous pouvez saisir un autre poids"</f>
        <v>cellule X312  vous pouvez saisir un autre poids</v>
      </c>
      <c r="S312" s="213"/>
      <c r="T312" s="219"/>
      <c r="U312" s="9"/>
      <c r="V312" s="213"/>
      <c r="X312" s="220">
        <v>1</v>
      </c>
      <c r="Z312" s="73" t="str">
        <f t="shared" si="75"/>
        <v>►</v>
      </c>
      <c r="AA312" s="451" t="str">
        <f>AA279</f>
        <v>Famille à coller.N.Nom de votre recette.Recette mère ►.S.Saisissez le nom de la recette mère</v>
      </c>
      <c r="AB312" s="451">
        <f>AB279</f>
        <v>6</v>
      </c>
      <c r="AC312" s="451" t="str">
        <f>AC279</f>
        <v>couverts</v>
      </c>
      <c r="AD312" s="145"/>
      <c r="AE312" s="146"/>
      <c r="AF312" s="146"/>
      <c r="AG312" s="146"/>
      <c r="AH312" s="146"/>
      <c r="AI312" s="472"/>
      <c r="AJ312" s="147" t="s">
        <v>128</v>
      </c>
      <c r="AL312" s="73" t="str">
        <f t="shared" si="74"/>
        <v>►</v>
      </c>
      <c r="AM312" s="451" t="str">
        <f>AM289</f>
        <v>Famille à coller.N.Nom de votre recette.Recette mère ►.S.Saisissez le nom de la recette mère</v>
      </c>
      <c r="AN312" s="451">
        <f>AN289</f>
        <v>6</v>
      </c>
      <c r="AO312" s="451" t="str">
        <f>AO289</f>
        <v>couverts</v>
      </c>
      <c r="AP312" s="261"/>
      <c r="AQ312" s="114"/>
      <c r="AR312" s="114"/>
      <c r="AS312" s="114"/>
      <c r="AT312" s="114"/>
      <c r="AU312" s="114"/>
      <c r="AV312" s="115"/>
      <c r="BC312" s="465"/>
      <c r="BD312" s="465"/>
      <c r="BE312" s="465"/>
      <c r="BF312" s="465"/>
      <c r="BG312" s="465"/>
      <c r="BH312" s="465"/>
      <c r="BI312" s="465"/>
      <c r="BK312" s="466">
        <v>1</v>
      </c>
    </row>
    <row r="313" spans="14:63" ht="15.75" x14ac:dyDescent="0.25">
      <c r="N313" s="104" t="s">
        <v>7</v>
      </c>
      <c r="O313" s="451" t="str">
        <f>O305</f>
        <v>Famille à coller.N.Nom de votre recette.Recette mère ►.S.Saisissez le nom de la recette mère</v>
      </c>
      <c r="P313" s="451">
        <f>P305</f>
        <v>6</v>
      </c>
      <c r="Q313" s="451" t="str">
        <f>Q305</f>
        <v>couverts</v>
      </c>
      <c r="R313" s="221">
        <v>10</v>
      </c>
      <c r="S313" s="157">
        <v>8</v>
      </c>
      <c r="T313" s="222"/>
      <c r="U313" s="157">
        <v>5</v>
      </c>
      <c r="V313" s="157">
        <v>6</v>
      </c>
      <c r="W313" s="157">
        <v>10</v>
      </c>
      <c r="X313" s="223" t="s">
        <v>192</v>
      </c>
      <c r="Z313" s="116" t="s">
        <v>7</v>
      </c>
      <c r="AA313" s="451" t="str">
        <f>AA279</f>
        <v>Famille à coller.N.Nom de votre recette.Recette mère ►.S.Saisissez le nom de la recette mère</v>
      </c>
      <c r="AB313" s="451">
        <f>AB279</f>
        <v>6</v>
      </c>
      <c r="AC313" s="451" t="str">
        <f>AC279</f>
        <v>couverts</v>
      </c>
      <c r="AD313" s="566"/>
      <c r="AE313" s="146"/>
      <c r="AF313" s="146"/>
      <c r="AG313" s="146"/>
      <c r="AH313" s="146"/>
      <c r="AI313" s="472"/>
      <c r="AJ313" s="147" t="s">
        <v>266</v>
      </c>
      <c r="AL313" s="73" t="str">
        <f t="shared" si="74"/>
        <v>►</v>
      </c>
      <c r="AM313" s="451" t="str">
        <f>AM289</f>
        <v>Famille à coller.N.Nom de votre recette.Recette mère ►.S.Saisissez le nom de la recette mère</v>
      </c>
      <c r="AN313" s="451">
        <f>AN289</f>
        <v>6</v>
      </c>
      <c r="AO313" s="451" t="str">
        <f>AO289</f>
        <v>couverts</v>
      </c>
      <c r="AP313" s="261"/>
      <c r="AQ313" s="114"/>
      <c r="AR313" s="114"/>
      <c r="AS313" s="114"/>
      <c r="AT313" s="114"/>
      <c r="AU313" s="114"/>
      <c r="AV313" s="115"/>
      <c r="BC313" s="465"/>
      <c r="BD313" s="465"/>
      <c r="BE313" s="465"/>
      <c r="BF313" s="465"/>
      <c r="BG313" s="465"/>
      <c r="BH313" s="465"/>
      <c r="BI313" s="465"/>
      <c r="BK313" s="466">
        <v>1</v>
      </c>
    </row>
    <row r="314" spans="14:63" ht="15.75" x14ac:dyDescent="0.25">
      <c r="N314" s="104" t="s">
        <v>7</v>
      </c>
      <c r="O314" s="451" t="str">
        <f>O305</f>
        <v>Famille à coller.N.Nom de votre recette.Recette mère ►.S.Saisissez le nom de la recette mère</v>
      </c>
      <c r="P314" s="451">
        <f>P305</f>
        <v>6</v>
      </c>
      <c r="Q314" s="451" t="str">
        <f>Q305</f>
        <v>couverts</v>
      </c>
      <c r="R314" s="224">
        <f>X312/R313*1000</f>
        <v>100</v>
      </c>
      <c r="S314" s="225">
        <f>X312/S313*1000</f>
        <v>125</v>
      </c>
      <c r="T314" s="93"/>
      <c r="U314" s="225">
        <f>X312/U313*1000</f>
        <v>200</v>
      </c>
      <c r="V314" s="225">
        <f>X312/V313*1000</f>
        <v>166.66666666666666</v>
      </c>
      <c r="W314" s="225">
        <f>X312/W313*1000</f>
        <v>100</v>
      </c>
      <c r="X314" s="218" t="s">
        <v>94</v>
      </c>
      <c r="Z314" s="116" t="s">
        <v>7</v>
      </c>
      <c r="AA314" s="451" t="str">
        <f>AA297</f>
        <v>Famille à coller.N.Nom de votre recette.Recette mère ►.S.Saisissez le nom de la recette mère</v>
      </c>
      <c r="AB314" s="451">
        <f>AB297</f>
        <v>6</v>
      </c>
      <c r="AC314" s="451" t="str">
        <f>AC297</f>
        <v>couverts</v>
      </c>
      <c r="AD314" s="994"/>
      <c r="AE314" s="265"/>
      <c r="AF314" s="265" t="s">
        <v>73</v>
      </c>
      <c r="AG314" s="266"/>
      <c r="AH314" s="267"/>
      <c r="AI314" s="267"/>
      <c r="AJ314" s="268"/>
      <c r="AL314" s="73" t="str">
        <f t="shared" si="74"/>
        <v>►</v>
      </c>
      <c r="AM314" s="451" t="str">
        <f>AM289</f>
        <v>Famille à coller.N.Nom de votre recette.Recette mère ►.S.Saisissez le nom de la recette mère</v>
      </c>
      <c r="AN314" s="451">
        <f>AN289</f>
        <v>6</v>
      </c>
      <c r="AO314" s="451" t="str">
        <f>AO289</f>
        <v>couverts</v>
      </c>
      <c r="AP314" s="261"/>
      <c r="AQ314" s="114"/>
      <c r="AR314" s="114"/>
      <c r="AS314" s="114"/>
      <c r="AT314" s="114"/>
      <c r="AU314" s="114"/>
      <c r="AV314" s="115"/>
      <c r="BC314" s="465"/>
      <c r="BD314" s="465"/>
      <c r="BE314" s="465"/>
      <c r="BF314" s="465"/>
      <c r="BG314" s="465"/>
      <c r="BH314" s="465"/>
      <c r="BI314" s="465"/>
      <c r="BK314" s="466">
        <v>1</v>
      </c>
    </row>
    <row r="315" spans="14:63" ht="15.75" customHeight="1" thickBot="1" x14ac:dyDescent="0.3">
      <c r="N315" s="104" t="s">
        <v>7</v>
      </c>
      <c r="O315" s="451" t="str">
        <f>O305</f>
        <v>Famille à coller.N.Nom de votre recette.Recette mère ►.S.Saisissez le nom de la recette mère</v>
      </c>
      <c r="P315" s="451">
        <f>P305</f>
        <v>6</v>
      </c>
      <c r="Q315" s="451" t="str">
        <f>Q305</f>
        <v>couverts</v>
      </c>
      <c r="R315" s="226" t="s">
        <v>187</v>
      </c>
      <c r="S315" s="227"/>
      <c r="T315" s="228" t="s">
        <v>81</v>
      </c>
      <c r="U315" s="227"/>
      <c r="V315" s="227"/>
      <c r="W315" s="228" t="s">
        <v>83</v>
      </c>
      <c r="X315" s="115"/>
      <c r="Z315" s="123" t="s">
        <v>7</v>
      </c>
      <c r="AA315" s="455" t="str">
        <f>AA297</f>
        <v>Famille à coller.N.Nom de votre recette.Recette mère ►.S.Saisissez le nom de la recette mère</v>
      </c>
      <c r="AB315" s="455">
        <f>AB297</f>
        <v>6</v>
      </c>
      <c r="AC315" s="455" t="str">
        <f>AC297</f>
        <v>couverts</v>
      </c>
      <c r="AD315" s="269" t="s">
        <v>62</v>
      </c>
      <c r="AE315" s="270"/>
      <c r="AF315" s="271"/>
      <c r="AG315" s="272"/>
      <c r="AH315" s="271"/>
      <c r="AI315" s="271"/>
      <c r="AJ315" s="273"/>
      <c r="AL315" s="73" t="str">
        <f t="shared" si="74"/>
        <v>►</v>
      </c>
      <c r="AM315" s="451" t="str">
        <f>AM289</f>
        <v>Famille à coller.N.Nom de votre recette.Recette mère ►.S.Saisissez le nom de la recette mère</v>
      </c>
      <c r="AN315" s="451">
        <f>AN289</f>
        <v>6</v>
      </c>
      <c r="AO315" s="451" t="str">
        <f>AO289</f>
        <v>couverts</v>
      </c>
      <c r="AP315" s="261"/>
      <c r="AQ315" s="114"/>
      <c r="AR315" s="114"/>
      <c r="AS315" s="114"/>
      <c r="AT315" s="114"/>
      <c r="AU315" s="114"/>
      <c r="AV315" s="115"/>
      <c r="BC315" s="465"/>
      <c r="BD315" s="465"/>
      <c r="BE315" s="465"/>
      <c r="BF315" s="465"/>
      <c r="BG315" s="465"/>
      <c r="BH315" s="465"/>
      <c r="BI315" s="465"/>
      <c r="BK315" s="466">
        <v>1</v>
      </c>
    </row>
    <row r="316" spans="14:63" ht="16.5" thickBot="1" x14ac:dyDescent="0.3">
      <c r="N316" s="104" t="s">
        <v>7</v>
      </c>
      <c r="O316" s="451" t="str">
        <f>O305</f>
        <v>Famille à coller.N.Nom de votre recette.Recette mère ►.S.Saisissez le nom de la recette mère</v>
      </c>
      <c r="P316" s="451">
        <f>P305</f>
        <v>6</v>
      </c>
      <c r="Q316" s="451" t="str">
        <f>Q305</f>
        <v>couverts</v>
      </c>
      <c r="R316" s="226" t="s">
        <v>80</v>
      </c>
      <c r="S316" s="227"/>
      <c r="T316" s="333" t="s">
        <v>82</v>
      </c>
      <c r="U316" s="227"/>
      <c r="V316" s="227"/>
      <c r="W316" s="228" t="s">
        <v>84</v>
      </c>
      <c r="X316" s="425" t="s">
        <v>193</v>
      </c>
      <c r="Z316" s="312" t="s">
        <v>7</v>
      </c>
      <c r="AA316" s="464"/>
      <c r="AB316" s="464"/>
      <c r="AC316" s="464"/>
      <c r="AD316" s="464"/>
      <c r="AE316" s="464"/>
      <c r="AF316" s="464"/>
      <c r="AG316" s="464"/>
      <c r="AH316" s="464"/>
      <c r="AI316" s="464"/>
      <c r="AJ316" s="464"/>
      <c r="AL316" s="73" t="str">
        <f t="shared" si="74"/>
        <v>►</v>
      </c>
      <c r="AM316" s="451" t="str">
        <f>AM289</f>
        <v>Famille à coller.N.Nom de votre recette.Recette mère ►.S.Saisissez le nom de la recette mère</v>
      </c>
      <c r="AN316" s="451">
        <f>AN289</f>
        <v>6</v>
      </c>
      <c r="AO316" s="451" t="str">
        <f>AO289</f>
        <v>couverts</v>
      </c>
      <c r="AP316" s="261"/>
      <c r="AQ316" s="114"/>
      <c r="AR316" s="114"/>
      <c r="AS316" s="114"/>
      <c r="AT316" s="114"/>
      <c r="AU316" s="114"/>
      <c r="AV316" s="115"/>
      <c r="BC316" s="465"/>
      <c r="BD316" s="465"/>
      <c r="BE316" s="465"/>
      <c r="BF316" s="465"/>
      <c r="BG316" s="465"/>
      <c r="BH316" s="465"/>
      <c r="BI316" s="465"/>
      <c r="BK316" s="466">
        <v>1</v>
      </c>
    </row>
    <row r="317" spans="14:63" ht="15.75" x14ac:dyDescent="0.25">
      <c r="N317" s="104" t="s">
        <v>7</v>
      </c>
      <c r="O317" s="451" t="str">
        <f>O305</f>
        <v>Famille à coller.N.Nom de votre recette.Recette mère ►.S.Saisissez le nom de la recette mère</v>
      </c>
      <c r="P317" s="451">
        <f>P305</f>
        <v>6</v>
      </c>
      <c r="Q317" s="451" t="str">
        <f>Q305</f>
        <v>couverts</v>
      </c>
      <c r="R317" s="161" t="s">
        <v>98</v>
      </c>
      <c r="S317" s="229"/>
      <c r="T317" s="229"/>
      <c r="U317" s="230"/>
      <c r="V317" s="230"/>
      <c r="W317" s="230"/>
      <c r="X317" s="231"/>
      <c r="Z317" s="23" t="s">
        <v>7</v>
      </c>
      <c r="AA317" s="456" t="str">
        <f>AA323</f>
        <v>Famille à coller.N.Nom de votre recette.Recette mère ►.S.Saisissez le nom de la recette mère</v>
      </c>
      <c r="AB317" s="457">
        <f>AB323</f>
        <v>6</v>
      </c>
      <c r="AC317" s="457" t="str">
        <f>AC323</f>
        <v>couverts</v>
      </c>
      <c r="AD317" s="279" t="s">
        <v>4</v>
      </c>
      <c r="AE317" s="24" t="s">
        <v>8</v>
      </c>
      <c r="AF317" s="3217" t="s">
        <v>206</v>
      </c>
      <c r="AG317" s="3217"/>
      <c r="AH317" s="3157" t="s">
        <v>10</v>
      </c>
      <c r="AI317" s="3157"/>
      <c r="AJ317" s="3158"/>
      <c r="AL317" s="73" t="str">
        <f t="shared" si="74"/>
        <v>►</v>
      </c>
      <c r="AM317" s="451" t="str">
        <f>AM289</f>
        <v>Famille à coller.N.Nom de votre recette.Recette mère ►.S.Saisissez le nom de la recette mère</v>
      </c>
      <c r="AN317" s="451">
        <f>AN289</f>
        <v>6</v>
      </c>
      <c r="AO317" s="451" t="str">
        <f>AO289</f>
        <v>couverts</v>
      </c>
      <c r="AP317" s="261"/>
      <c r="AQ317" s="114"/>
      <c r="AR317" s="114"/>
      <c r="AS317" s="114"/>
      <c r="AT317" s="114"/>
      <c r="AU317" s="114"/>
      <c r="AV317" s="115"/>
      <c r="BC317" s="465"/>
      <c r="BD317" s="465"/>
      <c r="BE317" s="465"/>
      <c r="BF317" s="465"/>
      <c r="BG317" s="465"/>
      <c r="BH317" s="465"/>
      <c r="BI317" s="465"/>
      <c r="BK317" s="466">
        <v>1</v>
      </c>
    </row>
    <row r="318" spans="14:63" ht="15.75" customHeight="1" x14ac:dyDescent="0.25">
      <c r="N318" s="73" t="str">
        <f>IF(OR(R318&lt;&gt;"",S318&lt;&gt; "",T318&lt;&gt;"",U318&lt;&gt;""),"A", "►")</f>
        <v>►</v>
      </c>
      <c r="O318" s="451" t="str">
        <f>O305</f>
        <v>Famille à coller.N.Nom de votre recette.Recette mère ►.S.Saisissez le nom de la recette mère</v>
      </c>
      <c r="P318" s="451">
        <f>P305</f>
        <v>6</v>
      </c>
      <c r="Q318" s="451" t="str">
        <f>Q305</f>
        <v>couverts</v>
      </c>
      <c r="R318" s="232"/>
      <c r="S318" s="233"/>
      <c r="T318" s="233"/>
      <c r="U318" s="233"/>
      <c r="V318" s="233"/>
      <c r="W318" s="233"/>
      <c r="X318" s="234"/>
      <c r="Z318" s="25" t="s">
        <v>7</v>
      </c>
      <c r="AA318" s="458" t="str">
        <f>AA323</f>
        <v>Famille à coller.N.Nom de votre recette.Recette mère ►.S.Saisissez le nom de la recette mère</v>
      </c>
      <c r="AB318" s="459"/>
      <c r="AC318" s="459"/>
      <c r="AD318" s="281" t="s">
        <v>207</v>
      </c>
      <c r="AE318" s="26" t="s">
        <v>12</v>
      </c>
      <c r="AF318" s="3218"/>
      <c r="AG318" s="3218"/>
      <c r="AH318" s="3159"/>
      <c r="AI318" s="3159"/>
      <c r="AJ318" s="3160"/>
      <c r="AL318" s="73" t="str">
        <f t="shared" si="74"/>
        <v>►</v>
      </c>
      <c r="AM318" s="451" t="str">
        <f>AM289</f>
        <v>Famille à coller.N.Nom de votre recette.Recette mère ►.S.Saisissez le nom de la recette mère</v>
      </c>
      <c r="AN318" s="451">
        <f>AN289</f>
        <v>6</v>
      </c>
      <c r="AO318" s="451" t="str">
        <f>AO289</f>
        <v>couverts</v>
      </c>
      <c r="AP318" s="261"/>
      <c r="AQ318" s="114"/>
      <c r="AR318" s="114"/>
      <c r="AS318" s="114"/>
      <c r="AT318" s="114"/>
      <c r="AU318" s="114"/>
      <c r="AV318" s="115"/>
      <c r="BC318" s="465"/>
      <c r="BD318" s="465"/>
      <c r="BE318" s="465"/>
      <c r="BF318" s="465"/>
      <c r="BG318" s="465"/>
      <c r="BH318" s="465"/>
      <c r="BI318" s="465"/>
      <c r="BK318" s="466">
        <v>1</v>
      </c>
    </row>
    <row r="319" spans="14:63" ht="18.75" x14ac:dyDescent="0.25">
      <c r="N319" s="73" t="str">
        <f>IF(OR(R319&lt;&gt;"",S319&lt;&gt; "",T319&lt;&gt;"",U319&lt;&gt;""),"A", "►")</f>
        <v>►</v>
      </c>
      <c r="O319" s="451" t="str">
        <f>O305</f>
        <v>Famille à coller.N.Nom de votre recette.Recette mère ►.S.Saisissez le nom de la recette mère</v>
      </c>
      <c r="P319" s="451">
        <f>P305</f>
        <v>6</v>
      </c>
      <c r="Q319" s="451" t="str">
        <f>Q305</f>
        <v>couverts</v>
      </c>
      <c r="R319" s="232"/>
      <c r="S319" s="233"/>
      <c r="T319" s="233"/>
      <c r="U319" s="233"/>
      <c r="V319" s="233"/>
      <c r="W319" s="233"/>
      <c r="X319" s="147"/>
      <c r="Z319" s="25" t="s">
        <v>7</v>
      </c>
      <c r="AA319" s="460" t="str">
        <f>AA323</f>
        <v>Famille à coller.N.Nom de votre recette.Recette mère ►.S.Saisissez le nom de la recette mère</v>
      </c>
      <c r="AB319" s="461"/>
      <c r="AC319" s="462"/>
      <c r="AD319" s="28"/>
      <c r="AE319" s="29" t="s">
        <v>208</v>
      </c>
      <c r="AF319" s="283"/>
      <c r="AG319" s="30" t="s">
        <v>13</v>
      </c>
      <c r="AH319" s="284" t="s">
        <v>14</v>
      </c>
      <c r="AI319" s="9"/>
      <c r="AJ319" s="285"/>
      <c r="AL319" s="73" t="str">
        <f t="shared" si="74"/>
        <v>►</v>
      </c>
      <c r="AM319" s="451" t="str">
        <f>AM289</f>
        <v>Famille à coller.N.Nom de votre recette.Recette mère ►.S.Saisissez le nom de la recette mère</v>
      </c>
      <c r="AN319" s="451">
        <f>AN289</f>
        <v>6</v>
      </c>
      <c r="AO319" s="451" t="str">
        <f>AO289</f>
        <v>couverts</v>
      </c>
      <c r="AP319" s="261"/>
      <c r="AQ319" s="114"/>
      <c r="AR319" s="114"/>
      <c r="AS319" s="114"/>
      <c r="AT319" s="114"/>
      <c r="AU319" s="114"/>
      <c r="AV319" s="115"/>
      <c r="BC319" s="465"/>
      <c r="BD319" s="465"/>
      <c r="BE319" s="465"/>
      <c r="BF319" s="465"/>
      <c r="BG319" s="465"/>
      <c r="BH319" s="465"/>
      <c r="BI319" s="465"/>
      <c r="BK319" s="466">
        <v>1</v>
      </c>
    </row>
    <row r="320" spans="14:63" ht="15.75" x14ac:dyDescent="0.25">
      <c r="N320" s="73" t="str">
        <f>IF(OR(R320&lt;&gt;"",S320&lt;&gt; "",T320&lt;&gt;"",U320&lt;&gt;""),"A", "►")</f>
        <v>►</v>
      </c>
      <c r="O320" s="451" t="str">
        <f>O305</f>
        <v>Famille à coller.N.Nom de votre recette.Recette mère ►.S.Saisissez le nom de la recette mère</v>
      </c>
      <c r="P320" s="451">
        <f>P305</f>
        <v>6</v>
      </c>
      <c r="Q320" s="451" t="str">
        <f>Q305</f>
        <v>couverts</v>
      </c>
      <c r="R320" s="232"/>
      <c r="S320" s="233"/>
      <c r="T320" s="233"/>
      <c r="U320" s="233"/>
      <c r="V320" s="233"/>
      <c r="W320" s="233"/>
      <c r="X320" s="147" t="s">
        <v>127</v>
      </c>
      <c r="Z320" s="25" t="s">
        <v>7</v>
      </c>
      <c r="AA320" s="428" t="str">
        <f>AA323</f>
        <v>Famille à coller.N.Nom de votre recette.Recette mère ►.S.Saisissez le nom de la recette mère</v>
      </c>
      <c r="AB320" s="428"/>
      <c r="AC320" s="428"/>
      <c r="AD320" s="36" t="s">
        <v>16</v>
      </c>
      <c r="AE320" s="37"/>
      <c r="AF320" s="37"/>
      <c r="AG320" s="288" t="s">
        <v>17</v>
      </c>
      <c r="AH320" s="3214" t="str">
        <f>AD323</f>
        <v>Famille à coller.N.Nom de votre recette.Recette mère ►.S.Saisissez le nom de la recette mère</v>
      </c>
      <c r="AI320" s="3214"/>
      <c r="AJ320" s="3215"/>
      <c r="AL320" s="73" t="str">
        <f t="shared" si="74"/>
        <v>►</v>
      </c>
      <c r="AM320" s="451" t="str">
        <f>AM289</f>
        <v>Famille à coller.N.Nom de votre recette.Recette mère ►.S.Saisissez le nom de la recette mère</v>
      </c>
      <c r="AN320" s="451">
        <f>AN289</f>
        <v>6</v>
      </c>
      <c r="AO320" s="451" t="str">
        <f>AO289</f>
        <v>couverts</v>
      </c>
      <c r="AP320" s="261"/>
      <c r="AQ320" s="114"/>
      <c r="AR320" s="114"/>
      <c r="AS320" s="114"/>
      <c r="AT320" s="114"/>
      <c r="AU320" s="114"/>
      <c r="AV320" s="115"/>
      <c r="BC320" s="465"/>
      <c r="BD320" s="465"/>
      <c r="BE320" s="465"/>
      <c r="BF320" s="465"/>
      <c r="BG320" s="465"/>
      <c r="BH320" s="465"/>
      <c r="BI320" s="465"/>
      <c r="BK320" s="466">
        <v>1</v>
      </c>
    </row>
    <row r="321" spans="14:63" ht="15.75" x14ac:dyDescent="0.25">
      <c r="N321" s="73" t="str">
        <f>IF(OR(R321&lt;&gt;"",S321&lt;&gt; "",T321&lt;&gt;"",U321&lt;&gt;""),"A", "►")</f>
        <v>►</v>
      </c>
      <c r="O321" s="451" t="str">
        <f>O312</f>
        <v>Famille à coller.N.Nom de votre recette.Recette mère ►.S.Saisissez le nom de la recette mère</v>
      </c>
      <c r="P321" s="451">
        <f>P312</f>
        <v>6</v>
      </c>
      <c r="Q321" s="451" t="str">
        <f>Q312</f>
        <v>couverts</v>
      </c>
      <c r="R321" s="232"/>
      <c r="S321" s="233"/>
      <c r="T321" s="233"/>
      <c r="U321" s="233"/>
      <c r="V321" s="233"/>
      <c r="W321" s="233"/>
      <c r="X321" s="147" t="s">
        <v>128</v>
      </c>
      <c r="Z321" s="25" t="s">
        <v>7</v>
      </c>
      <c r="AA321" s="428" t="str">
        <f>AA323</f>
        <v>Famille à coller.N.Nom de votre recette.Recette mère ►.S.Saisissez le nom de la recette mère</v>
      </c>
      <c r="AB321" s="428"/>
      <c r="AC321" s="428"/>
      <c r="AD321" s="43">
        <v>6</v>
      </c>
      <c r="AE321" s="44" t="s">
        <v>66</v>
      </c>
      <c r="AF321" s="36"/>
      <c r="AG321" s="36"/>
      <c r="AH321" s="3214"/>
      <c r="AI321" s="3214"/>
      <c r="AJ321" s="3215"/>
      <c r="AL321" s="73" t="str">
        <f t="shared" si="74"/>
        <v>►</v>
      </c>
      <c r="AM321" s="451" t="str">
        <f>AM289</f>
        <v>Famille à coller.N.Nom de votre recette.Recette mère ►.S.Saisissez le nom de la recette mère</v>
      </c>
      <c r="AN321" s="451">
        <f>AN289</f>
        <v>6</v>
      </c>
      <c r="AO321" s="451" t="str">
        <f>AO289</f>
        <v>couverts</v>
      </c>
      <c r="AP321" s="261"/>
      <c r="AQ321" s="114"/>
      <c r="AR321" s="114"/>
      <c r="AS321" s="114"/>
      <c r="AT321" s="114"/>
      <c r="AU321" s="114"/>
      <c r="AV321" s="115"/>
      <c r="BC321" s="465"/>
      <c r="BD321" s="465"/>
      <c r="BE321" s="465"/>
      <c r="BF321" s="465"/>
      <c r="BG321" s="465"/>
      <c r="BH321" s="465"/>
      <c r="BI321" s="465"/>
      <c r="BK321" s="466">
        <v>1</v>
      </c>
    </row>
    <row r="322" spans="14:63" ht="15.75" customHeight="1" x14ac:dyDescent="0.25">
      <c r="N322" s="116" t="s">
        <v>7</v>
      </c>
      <c r="O322" s="451" t="str">
        <f>O305</f>
        <v>Famille à coller.N.Nom de votre recette.Recette mère ►.S.Saisissez le nom de la recette mère</v>
      </c>
      <c r="P322" s="451">
        <f>P305</f>
        <v>6</v>
      </c>
      <c r="Q322" s="451" t="str">
        <f>Q305</f>
        <v>couverts</v>
      </c>
      <c r="R322" s="265"/>
      <c r="S322" s="265"/>
      <c r="T322" s="265" t="s">
        <v>73</v>
      </c>
      <c r="U322" s="266"/>
      <c r="V322" s="267"/>
      <c r="W322" s="267"/>
      <c r="X322" s="268"/>
      <c r="Z322" s="25" t="s">
        <v>5</v>
      </c>
      <c r="AA322" s="428" t="str">
        <f>AA323</f>
        <v>Famille à coller.N.Nom de votre recette.Recette mère ►.S.Saisissez le nom de la recette mère</v>
      </c>
      <c r="AB322" s="428"/>
      <c r="AC322" s="428"/>
      <c r="AD322" s="289"/>
      <c r="AE322" s="48"/>
      <c r="AF322" s="48"/>
      <c r="AG322" s="48"/>
      <c r="AH322" s="48"/>
      <c r="AI322" s="48"/>
      <c r="AJ322" s="429"/>
      <c r="AL322" s="73" t="str">
        <f t="shared" si="74"/>
        <v>►</v>
      </c>
      <c r="AM322" s="451" t="str">
        <f>AM289</f>
        <v>Famille à coller.N.Nom de votre recette.Recette mère ►.S.Saisissez le nom de la recette mère</v>
      </c>
      <c r="AN322" s="451">
        <f>AN289</f>
        <v>6</v>
      </c>
      <c r="AO322" s="451" t="str">
        <f>AO289</f>
        <v>couverts</v>
      </c>
      <c r="AP322" s="261"/>
      <c r="AQ322" s="114"/>
      <c r="AR322" s="114"/>
      <c r="AS322" s="114"/>
      <c r="AT322" s="114"/>
      <c r="AU322" s="114"/>
      <c r="AV322" s="115"/>
      <c r="BK322" s="466">
        <v>1</v>
      </c>
    </row>
    <row r="323" spans="14:63" ht="16.5" thickBot="1" x14ac:dyDescent="0.3">
      <c r="N323" s="123" t="s">
        <v>7</v>
      </c>
      <c r="O323" s="455" t="str">
        <f>O305</f>
        <v>Famille à coller.N.Nom de votre recette.Recette mère ►.S.Saisissez le nom de la recette mère</v>
      </c>
      <c r="P323" s="455">
        <f>P305</f>
        <v>6</v>
      </c>
      <c r="Q323" s="455" t="str">
        <f>Q305</f>
        <v>couverts</v>
      </c>
      <c r="R323" s="269" t="s">
        <v>62</v>
      </c>
      <c r="S323" s="270"/>
      <c r="T323" s="271"/>
      <c r="U323" s="272"/>
      <c r="V323" s="271"/>
      <c r="W323" s="271"/>
      <c r="X323" s="273"/>
      <c r="Z323" s="430" t="s">
        <v>5</v>
      </c>
      <c r="AA323" s="431" t="str">
        <f>AD323</f>
        <v>Famille à coller.N.Nom de votre recette.Recette mère ►.S.Saisissez le nom de la recette mère</v>
      </c>
      <c r="AB323" s="431">
        <f>AD321</f>
        <v>6</v>
      </c>
      <c r="AC323" s="431" t="str">
        <f>AE321</f>
        <v>couverts</v>
      </c>
      <c r="AD323" s="435" t="str">
        <f>UPPER(LEFT(AF317,1))&amp;LOWER(MID(AF317,2,999))&amp;"."&amp;UPPER(LEFT(AH317,1))&amp;"."&amp;UPPER(LEFT(AH317,1))&amp;LOWER(MID(AH317,2,999))&amp;"."&amp;IF(ISTEXT(AJ323),AI323&amp;"."&amp;UPPER(LEFT(AJ323,1))&amp;"."&amp;UPPER(LEFT(AJ323,1))&amp;LOWER(MID(AJ323,2,999)),AE323)</f>
        <v>Famille à coller.N.Nom de votre recette.Recette mère ►.S.Saisissez le nom de la recette mère</v>
      </c>
      <c r="AE323" s="432" t="s">
        <v>22</v>
      </c>
      <c r="AF323" s="3216" t="s">
        <v>23</v>
      </c>
      <c r="AG323" s="3216"/>
      <c r="AH323" s="3216"/>
      <c r="AI323" s="433" t="s">
        <v>24</v>
      </c>
      <c r="AJ323" s="434" t="s">
        <v>25</v>
      </c>
      <c r="AL323" s="73" t="str">
        <f t="shared" si="74"/>
        <v>►</v>
      </c>
      <c r="AM323" s="451" t="str">
        <f>AM289</f>
        <v>Famille à coller.N.Nom de votre recette.Recette mère ►.S.Saisissez le nom de la recette mère</v>
      </c>
      <c r="AN323" s="451">
        <f>AN289</f>
        <v>6</v>
      </c>
      <c r="AO323" s="451" t="str">
        <f>AO289</f>
        <v>couverts</v>
      </c>
      <c r="AP323" s="261"/>
      <c r="AQ323" s="114"/>
      <c r="AR323" s="114"/>
      <c r="AS323" s="114"/>
      <c r="AT323" s="114"/>
      <c r="AU323" s="114"/>
      <c r="AV323" s="115"/>
      <c r="BB323" s="465"/>
      <c r="BK323" s="466">
        <v>1</v>
      </c>
    </row>
    <row r="324" spans="14:63" ht="17.25" thickTop="1" thickBot="1" x14ac:dyDescent="0.3">
      <c r="N324" s="100" t="s">
        <v>7</v>
      </c>
      <c r="Z324" s="104" t="s">
        <v>7</v>
      </c>
      <c r="AA324" s="440" t="str">
        <f>AA323</f>
        <v>Famille à coller.N.Nom de votre recette.Recette mère ►.S.Saisissez le nom de la recette mère</v>
      </c>
      <c r="AB324" s="440"/>
      <c r="AC324" s="440"/>
      <c r="AD324" s="105" t="s">
        <v>27</v>
      </c>
      <c r="AE324" s="106">
        <v>8</v>
      </c>
      <c r="AF324" s="373" t="s">
        <v>240</v>
      </c>
      <c r="AG324" s="108"/>
      <c r="AH324" s="108"/>
      <c r="AI324" s="420" t="s">
        <v>85</v>
      </c>
      <c r="AJ324" s="109"/>
      <c r="AL324" s="73" t="str">
        <f t="shared" si="74"/>
        <v>►</v>
      </c>
      <c r="AM324" s="451" t="str">
        <f>AM289</f>
        <v>Famille à coller.N.Nom de votre recette.Recette mère ►.S.Saisissez le nom de la recette mère</v>
      </c>
      <c r="AN324" s="451">
        <f>AN289</f>
        <v>6</v>
      </c>
      <c r="AO324" s="451" t="str">
        <f>AO289</f>
        <v>couverts</v>
      </c>
      <c r="AP324" s="261"/>
      <c r="AQ324" s="114"/>
      <c r="AR324" s="114"/>
      <c r="AS324" s="114"/>
      <c r="AT324" s="114"/>
      <c r="AU324" s="114"/>
      <c r="AV324" s="115"/>
      <c r="BC324" s="465"/>
      <c r="BD324" s="465"/>
      <c r="BE324" s="465"/>
      <c r="BF324" s="465"/>
      <c r="BG324" s="465"/>
      <c r="BH324" s="465"/>
      <c r="BI324" s="465"/>
      <c r="BK324" s="466">
        <v>1</v>
      </c>
    </row>
    <row r="325" spans="14:63" ht="15.75" customHeight="1" thickTop="1" x14ac:dyDescent="0.25">
      <c r="N325" s="23" t="s">
        <v>7</v>
      </c>
      <c r="O325" s="456" t="str">
        <f>O331</f>
        <v>Famille à coller.N.Nom de votre recette.Recette mère ►.S.Saisissez le nom de la recette mère</v>
      </c>
      <c r="P325" s="457">
        <f>P331</f>
        <v>6</v>
      </c>
      <c r="Q325" s="457" t="str">
        <f>Q331</f>
        <v>couverts</v>
      </c>
      <c r="R325" s="279" t="s">
        <v>4</v>
      </c>
      <c r="S325" s="24" t="s">
        <v>8</v>
      </c>
      <c r="T325" s="3217" t="s">
        <v>206</v>
      </c>
      <c r="U325" s="3217"/>
      <c r="V325" s="3157" t="s">
        <v>10</v>
      </c>
      <c r="W325" s="3157"/>
      <c r="X325" s="3158"/>
      <c r="Z325" s="73" t="str">
        <f>IF(OR(AD325&lt;&gt;"",AE325&lt;&gt; "",AG325&lt;&gt;"",AH325&lt;&gt;""),"A", "►")</f>
        <v>A</v>
      </c>
      <c r="AA325" s="523" t="str">
        <f>AA323</f>
        <v>Famille à coller.N.Nom de votre recette.Recette mère ►.S.Saisissez le nom de la recette mère</v>
      </c>
      <c r="AB325" s="523"/>
      <c r="AC325" s="524"/>
      <c r="AD325" s="138" t="s">
        <v>88</v>
      </c>
      <c r="AE325" s="167">
        <v>1.7361111111111112E-2</v>
      </c>
      <c r="AF325" s="163"/>
      <c r="AG325" s="163">
        <v>3</v>
      </c>
      <c r="AH325" s="407" t="s">
        <v>132</v>
      </c>
      <c r="AI325" s="408"/>
      <c r="AJ325" s="409"/>
      <c r="AL325" s="73" t="str">
        <f t="shared" si="74"/>
        <v>►</v>
      </c>
      <c r="AM325" s="451" t="str">
        <f>AM289</f>
        <v>Famille à coller.N.Nom de votre recette.Recette mère ►.S.Saisissez le nom de la recette mère</v>
      </c>
      <c r="AN325" s="451">
        <f>AN289</f>
        <v>6</v>
      </c>
      <c r="AO325" s="451" t="str">
        <f>AO289</f>
        <v>couverts</v>
      </c>
      <c r="AP325" s="261"/>
      <c r="AQ325" s="114"/>
      <c r="AR325" s="114"/>
      <c r="AS325" s="114"/>
      <c r="AT325" s="114"/>
      <c r="AU325" s="114"/>
      <c r="AV325" s="115"/>
      <c r="BK325" s="466">
        <v>1</v>
      </c>
    </row>
    <row r="326" spans="14:63" ht="22.5" x14ac:dyDescent="0.25">
      <c r="N326" s="25" t="s">
        <v>7</v>
      </c>
      <c r="O326" s="458" t="str">
        <f>O331</f>
        <v>Famille à coller.N.Nom de votre recette.Recette mère ►.S.Saisissez le nom de la recette mère</v>
      </c>
      <c r="P326" s="459"/>
      <c r="Q326" s="459"/>
      <c r="R326" s="281" t="s">
        <v>207</v>
      </c>
      <c r="S326" s="26" t="s">
        <v>12</v>
      </c>
      <c r="T326" s="3218"/>
      <c r="U326" s="3218"/>
      <c r="V326" s="3159"/>
      <c r="W326" s="3159"/>
      <c r="X326" s="3160"/>
      <c r="Z326" s="73" t="str">
        <f t="shared" ref="Z326:Z338" si="76">IF(OR(AD326&lt;&gt;"",AE326&lt;&gt; "",AG326&lt;&gt;"",AH326&lt;&gt;""),"A", "►")</f>
        <v>A</v>
      </c>
      <c r="AA326" s="451" t="str">
        <f>AA323</f>
        <v>Famille à coller.N.Nom de votre recette.Recette mère ►.S.Saisissez le nom de la recette mère</v>
      </c>
      <c r="AB326" s="451"/>
      <c r="AC326" s="525"/>
      <c r="AD326" s="138" t="s">
        <v>88</v>
      </c>
      <c r="AE326" s="167">
        <v>1.7361111111111112E-2</v>
      </c>
      <c r="AF326" s="163"/>
      <c r="AG326" s="163">
        <v>3</v>
      </c>
      <c r="AH326" s="133" t="s">
        <v>133</v>
      </c>
      <c r="AI326" s="133"/>
      <c r="AJ326" s="325"/>
      <c r="AL326" s="73" t="str">
        <f t="shared" si="74"/>
        <v>►</v>
      </c>
      <c r="AM326" s="451" t="str">
        <f>AM289</f>
        <v>Famille à coller.N.Nom de votre recette.Recette mère ►.S.Saisissez le nom de la recette mère</v>
      </c>
      <c r="AN326" s="451">
        <f>AN289</f>
        <v>6</v>
      </c>
      <c r="AO326" s="451" t="str">
        <f>AO289</f>
        <v>couverts</v>
      </c>
      <c r="AP326" s="261"/>
      <c r="AQ326" s="114"/>
      <c r="AR326" s="114"/>
      <c r="AS326" s="114"/>
      <c r="AT326" s="114"/>
      <c r="AU326" s="114"/>
      <c r="AV326" s="115"/>
      <c r="BK326" s="466">
        <v>1</v>
      </c>
    </row>
    <row r="327" spans="14:63" ht="18.75" x14ac:dyDescent="0.25">
      <c r="N327" s="25" t="s">
        <v>7</v>
      </c>
      <c r="O327" s="460" t="str">
        <f>O331</f>
        <v>Famille à coller.N.Nom de votre recette.Recette mère ►.S.Saisissez le nom de la recette mère</v>
      </c>
      <c r="P327" s="461"/>
      <c r="Q327" s="462"/>
      <c r="R327" s="28"/>
      <c r="S327" s="29" t="s">
        <v>208</v>
      </c>
      <c r="T327" s="283"/>
      <c r="U327" s="30" t="s">
        <v>13</v>
      </c>
      <c r="V327" s="284" t="s">
        <v>14</v>
      </c>
      <c r="W327" s="9"/>
      <c r="X327" s="285"/>
      <c r="Z327" s="73" t="str">
        <f t="shared" si="76"/>
        <v>A</v>
      </c>
      <c r="AA327" s="451" t="str">
        <f>AA323</f>
        <v>Famille à coller.N.Nom de votre recette.Recette mère ►.S.Saisissez le nom de la recette mère</v>
      </c>
      <c r="AB327" s="451">
        <f>AB323</f>
        <v>6</v>
      </c>
      <c r="AC327" s="525" t="str">
        <f>AC323</f>
        <v>couverts</v>
      </c>
      <c r="AD327" s="138" t="s">
        <v>88</v>
      </c>
      <c r="AE327" s="167">
        <v>5.9027777777777797E-2</v>
      </c>
      <c r="AF327" s="163"/>
      <c r="AG327" s="163">
        <v>3</v>
      </c>
      <c r="AH327" s="133" t="s">
        <v>134</v>
      </c>
      <c r="AI327" s="133"/>
      <c r="AJ327" s="325"/>
      <c r="AL327" s="73" t="str">
        <f t="shared" si="74"/>
        <v>►</v>
      </c>
      <c r="AM327" s="451" t="str">
        <f>AM289</f>
        <v>Famille à coller.N.Nom de votre recette.Recette mère ►.S.Saisissez le nom de la recette mère</v>
      </c>
      <c r="AN327" s="451">
        <f>AN289</f>
        <v>6</v>
      </c>
      <c r="AO327" s="451" t="str">
        <f>AO289</f>
        <v>couverts</v>
      </c>
      <c r="AP327" s="261"/>
      <c r="AQ327" s="114"/>
      <c r="AR327" s="114"/>
      <c r="AS327" s="114"/>
      <c r="AT327" s="114"/>
      <c r="AU327" s="114"/>
      <c r="AV327" s="115"/>
      <c r="BK327" s="466">
        <v>1</v>
      </c>
    </row>
    <row r="328" spans="14:63" ht="15.75" x14ac:dyDescent="0.25">
      <c r="N328" s="25" t="s">
        <v>7</v>
      </c>
      <c r="O328" s="428" t="str">
        <f>O331</f>
        <v>Famille à coller.N.Nom de votre recette.Recette mère ►.S.Saisissez le nom de la recette mère</v>
      </c>
      <c r="P328" s="428"/>
      <c r="Q328" s="428"/>
      <c r="R328" s="36" t="s">
        <v>16</v>
      </c>
      <c r="S328" s="37"/>
      <c r="T328" s="37"/>
      <c r="U328" s="288" t="s">
        <v>17</v>
      </c>
      <c r="V328" s="3214" t="str">
        <f>R331</f>
        <v>Famille à coller.N.Nom de votre recette.Recette mère ►.S.Saisissez le nom de la recette mère</v>
      </c>
      <c r="W328" s="3214"/>
      <c r="X328" s="3215"/>
      <c r="Z328" s="73" t="str">
        <f t="shared" si="76"/>
        <v>A</v>
      </c>
      <c r="AA328" s="451" t="str">
        <f>AA323</f>
        <v>Famille à coller.N.Nom de votre recette.Recette mère ►.S.Saisissez le nom de la recette mère</v>
      </c>
      <c r="AB328" s="451">
        <f>AB323</f>
        <v>6</v>
      </c>
      <c r="AC328" s="525" t="str">
        <f>AC323</f>
        <v>couverts</v>
      </c>
      <c r="AD328" s="138" t="s">
        <v>88</v>
      </c>
      <c r="AE328" s="167">
        <v>2.4305555555555556E-2</v>
      </c>
      <c r="AF328" s="163"/>
      <c r="AG328" s="163">
        <v>3</v>
      </c>
      <c r="AH328" s="133" t="s">
        <v>135</v>
      </c>
      <c r="AI328" s="133"/>
      <c r="AJ328" s="325"/>
      <c r="AL328" s="73" t="str">
        <f t="shared" si="74"/>
        <v>►</v>
      </c>
      <c r="AM328" s="451" t="str">
        <f>AM289</f>
        <v>Famille à coller.N.Nom de votre recette.Recette mère ►.S.Saisissez le nom de la recette mère</v>
      </c>
      <c r="AN328" s="451">
        <f>AN289</f>
        <v>6</v>
      </c>
      <c r="AO328" s="451" t="str">
        <f>AO289</f>
        <v>couverts</v>
      </c>
      <c r="AP328" s="261"/>
      <c r="AQ328" s="114"/>
      <c r="AR328" s="114"/>
      <c r="AS328" s="114"/>
      <c r="AT328" s="114"/>
      <c r="AU328" s="114"/>
      <c r="AV328" s="115"/>
      <c r="BK328" s="466">
        <v>1</v>
      </c>
    </row>
    <row r="329" spans="14:63" ht="15.75" x14ac:dyDescent="0.25">
      <c r="N329" s="25" t="s">
        <v>7</v>
      </c>
      <c r="O329" s="428" t="str">
        <f>O331</f>
        <v>Famille à coller.N.Nom de votre recette.Recette mère ►.S.Saisissez le nom de la recette mère</v>
      </c>
      <c r="P329" s="428"/>
      <c r="Q329" s="428"/>
      <c r="R329" s="43">
        <v>6</v>
      </c>
      <c r="S329" s="44" t="s">
        <v>66</v>
      </c>
      <c r="T329" s="36"/>
      <c r="U329" s="36"/>
      <c r="V329" s="3214"/>
      <c r="W329" s="3214"/>
      <c r="X329" s="3215"/>
      <c r="Z329" s="73" t="str">
        <f t="shared" si="76"/>
        <v>A</v>
      </c>
      <c r="AA329" s="451" t="str">
        <f>AA323</f>
        <v>Famille à coller.N.Nom de votre recette.Recette mère ►.S.Saisissez le nom de la recette mère</v>
      </c>
      <c r="AB329" s="451">
        <f>AB323</f>
        <v>6</v>
      </c>
      <c r="AC329" s="525" t="str">
        <f>AC323</f>
        <v>couverts</v>
      </c>
      <c r="AD329" s="138" t="s">
        <v>88</v>
      </c>
      <c r="AE329" s="167">
        <v>1.0416666666666666E-2</v>
      </c>
      <c r="AF329" s="163"/>
      <c r="AG329" s="163">
        <v>170</v>
      </c>
      <c r="AH329" s="133" t="s">
        <v>136</v>
      </c>
      <c r="AI329" s="133"/>
      <c r="AJ329" s="325"/>
      <c r="AL329" s="73" t="str">
        <f t="shared" si="74"/>
        <v>►</v>
      </c>
      <c r="AM329" s="451" t="str">
        <f>AM289</f>
        <v>Famille à coller.N.Nom de votre recette.Recette mère ►.S.Saisissez le nom de la recette mère</v>
      </c>
      <c r="AN329" s="451">
        <f>AN289</f>
        <v>6</v>
      </c>
      <c r="AO329" s="451" t="str">
        <f>AO289</f>
        <v>couverts</v>
      </c>
      <c r="AP329" s="261"/>
      <c r="AQ329" s="114"/>
      <c r="AR329" s="114"/>
      <c r="AS329" s="114"/>
      <c r="AT329" s="114"/>
      <c r="AU329" s="114"/>
      <c r="AV329" s="115"/>
      <c r="BK329" s="466">
        <v>1</v>
      </c>
    </row>
    <row r="330" spans="14:63" ht="16.5" customHeight="1" x14ac:dyDescent="0.25">
      <c r="N330" s="25" t="s">
        <v>5</v>
      </c>
      <c r="O330" s="428" t="str">
        <f>O331</f>
        <v>Famille à coller.N.Nom de votre recette.Recette mère ►.S.Saisissez le nom de la recette mère</v>
      </c>
      <c r="P330" s="428"/>
      <c r="Q330" s="428"/>
      <c r="R330" s="289"/>
      <c r="S330" s="48"/>
      <c r="T330" s="48"/>
      <c r="U330" s="48"/>
      <c r="V330" s="48"/>
      <c r="W330" s="48"/>
      <c r="X330" s="429"/>
      <c r="Z330" s="73" t="str">
        <f t="shared" si="76"/>
        <v>A</v>
      </c>
      <c r="AA330" s="451" t="str">
        <f>AA323</f>
        <v>Famille à coller.N.Nom de votre recette.Recette mère ►.S.Saisissez le nom de la recette mère</v>
      </c>
      <c r="AB330" s="451">
        <f>AB323</f>
        <v>6</v>
      </c>
      <c r="AC330" s="525" t="str">
        <f>AC323</f>
        <v>couverts</v>
      </c>
      <c r="AD330" s="138" t="s">
        <v>88</v>
      </c>
      <c r="AE330" s="167">
        <v>6.9444444444444441E-3</v>
      </c>
      <c r="AF330" s="163"/>
      <c r="AG330" s="163">
        <v>150</v>
      </c>
      <c r="AH330" s="133" t="s">
        <v>152</v>
      </c>
      <c r="AI330" s="133"/>
      <c r="AJ330" s="325"/>
      <c r="AL330" s="73" t="str">
        <f t="shared" si="74"/>
        <v>►</v>
      </c>
      <c r="AM330" s="451" t="str">
        <f>AM289</f>
        <v>Famille à coller.N.Nom de votre recette.Recette mère ►.S.Saisissez le nom de la recette mère</v>
      </c>
      <c r="AN330" s="451">
        <f>AN289</f>
        <v>6</v>
      </c>
      <c r="AO330" s="451" t="str">
        <f>AO289</f>
        <v>couverts</v>
      </c>
      <c r="AP330" s="261"/>
      <c r="AQ330" s="114"/>
      <c r="AR330" s="114"/>
      <c r="AS330" s="114"/>
      <c r="AT330" s="114"/>
      <c r="AU330" s="114"/>
      <c r="AV330" s="115"/>
      <c r="BK330" s="466">
        <v>1</v>
      </c>
    </row>
    <row r="331" spans="14:63" ht="16.5" thickBot="1" x14ac:dyDescent="0.3">
      <c r="N331" s="430" t="s">
        <v>5</v>
      </c>
      <c r="O331" s="431" t="str">
        <f>R331</f>
        <v>Famille à coller.N.Nom de votre recette.Recette mère ►.S.Saisissez le nom de la recette mère</v>
      </c>
      <c r="P331" s="431">
        <f>R329</f>
        <v>6</v>
      </c>
      <c r="Q331" s="431" t="str">
        <f>S329</f>
        <v>couverts</v>
      </c>
      <c r="R331" s="435" t="str">
        <f>UPPER(LEFT(T325,1))&amp;LOWER(MID(T325,2,999))&amp;"."&amp;UPPER(LEFT(V325,1))&amp;"."&amp;UPPER(LEFT(V325,1))&amp;LOWER(MID(V325,2,999))&amp;"."&amp;IF(ISTEXT(X331),W331&amp;"."&amp;UPPER(LEFT(X331,1))&amp;"."&amp;UPPER(LEFT(X331,1))&amp;LOWER(MID(X331,2,999)),S331)</f>
        <v>Famille à coller.N.Nom de votre recette.Recette mère ►.S.Saisissez le nom de la recette mère</v>
      </c>
      <c r="S331" s="432" t="s">
        <v>22</v>
      </c>
      <c r="T331" s="3216" t="s">
        <v>23</v>
      </c>
      <c r="U331" s="3216"/>
      <c r="V331" s="3216"/>
      <c r="W331" s="433" t="s">
        <v>24</v>
      </c>
      <c r="X331" s="434" t="s">
        <v>25</v>
      </c>
      <c r="Z331" s="73" t="str">
        <f t="shared" si="76"/>
        <v>A</v>
      </c>
      <c r="AA331" s="451" t="str">
        <f>AA323</f>
        <v>Famille à coller.N.Nom de votre recette.Recette mère ►.S.Saisissez le nom de la recette mère</v>
      </c>
      <c r="AB331" s="451">
        <f>AB323</f>
        <v>6</v>
      </c>
      <c r="AC331" s="525" t="str">
        <f>AC323</f>
        <v>couverts</v>
      </c>
      <c r="AD331" s="138" t="s">
        <v>88</v>
      </c>
      <c r="AE331" s="167">
        <v>0.10069444444444445</v>
      </c>
      <c r="AF331" s="163"/>
      <c r="AG331" s="163">
        <v>120</v>
      </c>
      <c r="AH331" s="133" t="s">
        <v>224</v>
      </c>
      <c r="AI331" s="132"/>
      <c r="AJ331" s="164"/>
      <c r="AL331" s="116" t="s">
        <v>7</v>
      </c>
      <c r="AM331" s="451" t="str">
        <f>AM289</f>
        <v>Famille à coller.N.Nom de votre recette.Recette mère ►.S.Saisissez le nom de la recette mère</v>
      </c>
      <c r="AN331" s="451">
        <f>AN289</f>
        <v>6</v>
      </c>
      <c r="AO331" s="451" t="str">
        <f>AO289</f>
        <v>couverts</v>
      </c>
      <c r="AP331" s="517" t="s">
        <v>98</v>
      </c>
      <c r="AQ331" s="518"/>
      <c r="AR331" s="518"/>
      <c r="AS331" s="518"/>
      <c r="AT331" s="518"/>
      <c r="AU331" s="519"/>
      <c r="AV331" s="520" t="s">
        <v>127</v>
      </c>
      <c r="BK331" s="466">
        <v>1</v>
      </c>
    </row>
    <row r="332" spans="14:63" ht="17.25" thickTop="1" thickBot="1" x14ac:dyDescent="0.3">
      <c r="N332" s="104" t="s">
        <v>7</v>
      </c>
      <c r="O332" s="440" t="str">
        <f>O331</f>
        <v>Famille à coller.N.Nom de votre recette.Recette mère ►.S.Saisissez le nom de la recette mère</v>
      </c>
      <c r="P332" s="440"/>
      <c r="Q332" s="440"/>
      <c r="R332" s="56" t="s">
        <v>27</v>
      </c>
      <c r="S332" s="106">
        <v>8</v>
      </c>
      <c r="T332" s="373" t="s">
        <v>240</v>
      </c>
      <c r="U332" s="108"/>
      <c r="V332" s="206"/>
      <c r="W332" s="206" t="s">
        <v>230</v>
      </c>
      <c r="X332" s="109"/>
      <c r="Z332" s="73" t="str">
        <f t="shared" si="76"/>
        <v>A</v>
      </c>
      <c r="AA332" s="451" t="str">
        <f>AA323</f>
        <v>Famille à coller.N.Nom de votre recette.Recette mère ►.S.Saisissez le nom de la recette mère</v>
      </c>
      <c r="AB332" s="451">
        <f>AB323</f>
        <v>6</v>
      </c>
      <c r="AC332" s="525" t="str">
        <f>AC323</f>
        <v>couverts</v>
      </c>
      <c r="AD332" s="138" t="s">
        <v>88</v>
      </c>
      <c r="AE332" s="167">
        <v>1.3888888888888888E-2</v>
      </c>
      <c r="AF332" s="163"/>
      <c r="AG332" s="163">
        <v>120</v>
      </c>
      <c r="AH332" s="133" t="s">
        <v>225</v>
      </c>
      <c r="AI332" s="132"/>
      <c r="AJ332" s="164"/>
      <c r="AL332" s="116" t="s">
        <v>7</v>
      </c>
      <c r="AM332" s="451" t="str">
        <f>AM289</f>
        <v>Famille à coller.N.Nom de votre recette.Recette mère ►.S.Saisissez le nom de la recette mère</v>
      </c>
      <c r="AN332" s="451">
        <f>AN289</f>
        <v>6</v>
      </c>
      <c r="AO332" s="451" t="str">
        <f>AO289</f>
        <v>couverts</v>
      </c>
      <c r="AP332" s="145"/>
      <c r="AQ332" s="146"/>
      <c r="AR332" s="146"/>
      <c r="AS332" s="146"/>
      <c r="AT332" s="146"/>
      <c r="AU332" s="472"/>
      <c r="AV332" s="147" t="s">
        <v>128</v>
      </c>
      <c r="BK332" s="466">
        <v>1</v>
      </c>
    </row>
    <row r="333" spans="14:63" ht="15.75" customHeight="1" thickTop="1" x14ac:dyDescent="0.25">
      <c r="N333" s="104" t="s">
        <v>7</v>
      </c>
      <c r="O333" s="451" t="str">
        <f>O331</f>
        <v>Famille à coller.N.Nom de votre recette.Recette mère ►.S.Saisissez le nom de la recette mère</v>
      </c>
      <c r="P333" s="451"/>
      <c r="Q333" s="451"/>
      <c r="R333" s="264"/>
      <c r="S333" s="122"/>
      <c r="T333" s="122"/>
      <c r="U333" s="122"/>
      <c r="V333" s="335" t="s">
        <v>231</v>
      </c>
      <c r="W333" s="122"/>
      <c r="X333" s="426" t="s">
        <v>273</v>
      </c>
      <c r="Z333" s="73" t="str">
        <f t="shared" si="76"/>
        <v>A</v>
      </c>
      <c r="AA333" s="451" t="str">
        <f>AA323</f>
        <v>Famille à coller.N.Nom de votre recette.Recette mère ►.S.Saisissez le nom de la recette mère</v>
      </c>
      <c r="AB333" s="451">
        <f>AB323</f>
        <v>6</v>
      </c>
      <c r="AC333" s="525" t="str">
        <f>AC323</f>
        <v>couverts</v>
      </c>
      <c r="AD333" s="138" t="s">
        <v>88</v>
      </c>
      <c r="AE333" s="167">
        <v>3.125E-2</v>
      </c>
      <c r="AF333" s="163"/>
      <c r="AG333" s="163"/>
      <c r="AH333" s="133" t="s">
        <v>227</v>
      </c>
      <c r="AI333" s="132"/>
      <c r="AJ333" s="164"/>
      <c r="AL333" s="116" t="s">
        <v>7</v>
      </c>
      <c r="AM333" s="451" t="str">
        <f>AM289</f>
        <v>Famille à coller.N.Nom de votre recette.Recette mère ►.S.Saisissez le nom de la recette mère</v>
      </c>
      <c r="AN333" s="451">
        <f>AN289</f>
        <v>6</v>
      </c>
      <c r="AO333" s="451" t="str">
        <f>AO289</f>
        <v>couverts</v>
      </c>
      <c r="AP333" s="145"/>
      <c r="AQ333" s="146"/>
      <c r="AR333" s="146"/>
      <c r="AS333" s="146"/>
      <c r="AT333" s="146"/>
      <c r="AU333" s="472"/>
      <c r="AV333" s="147" t="s">
        <v>266</v>
      </c>
      <c r="BK333" s="466">
        <v>1</v>
      </c>
    </row>
    <row r="334" spans="14:63" ht="15.75" x14ac:dyDescent="0.25">
      <c r="N334" s="104" t="s">
        <v>7</v>
      </c>
      <c r="O334" s="451" t="str">
        <f>O331</f>
        <v>Famille à coller.N.Nom de votre recette.Recette mère ►.S.Saisissez le nom de la recette mère</v>
      </c>
      <c r="P334" s="451"/>
      <c r="Q334" s="451"/>
      <c r="R334" s="336" t="s">
        <v>232</v>
      </c>
      <c r="S334" s="337" t="s">
        <v>233</v>
      </c>
      <c r="T334" s="3183" t="s">
        <v>49</v>
      </c>
      <c r="U334" s="3183"/>
      <c r="V334" s="338" t="s">
        <v>234</v>
      </c>
      <c r="X334" s="339" t="s">
        <v>235</v>
      </c>
      <c r="Z334" s="73" t="str">
        <f t="shared" si="76"/>
        <v>A</v>
      </c>
      <c r="AA334" s="451" t="str">
        <f>AA323</f>
        <v>Famille à coller.N.Nom de votre recette.Recette mère ►.S.Saisissez le nom de la recette mère</v>
      </c>
      <c r="AB334" s="451">
        <f>AB323</f>
        <v>6</v>
      </c>
      <c r="AC334" s="525" t="str">
        <f>AC323</f>
        <v>couverts</v>
      </c>
      <c r="AD334" s="138" t="s">
        <v>88</v>
      </c>
      <c r="AE334" s="167">
        <v>2.4305555555555556E-2</v>
      </c>
      <c r="AF334" s="163"/>
      <c r="AG334" s="163"/>
      <c r="AH334" s="133" t="s">
        <v>228</v>
      </c>
      <c r="AI334" s="132"/>
      <c r="AJ334" s="164"/>
      <c r="AL334" s="116" t="s">
        <v>7</v>
      </c>
      <c r="AM334" s="451" t="str">
        <f>AM317</f>
        <v>Famille à coller.N.Nom de votre recette.Recette mère ►.S.Saisissez le nom de la recette mère</v>
      </c>
      <c r="AN334" s="451">
        <f>AN317</f>
        <v>6</v>
      </c>
      <c r="AO334" s="451" t="str">
        <f>AO317</f>
        <v>couverts</v>
      </c>
      <c r="AP334" s="994"/>
      <c r="AQ334" s="265"/>
      <c r="AR334" s="265" t="s">
        <v>73</v>
      </c>
      <c r="AS334" s="266"/>
      <c r="AT334" s="267"/>
      <c r="AU334" s="267"/>
      <c r="AV334" s="268"/>
      <c r="BK334" s="466">
        <v>1</v>
      </c>
    </row>
    <row r="335" spans="14:63" ht="16.5" thickBot="1" x14ac:dyDescent="0.3">
      <c r="N335" s="104" t="s">
        <v>7</v>
      </c>
      <c r="O335" s="451" t="str">
        <f>O331</f>
        <v>Famille à coller.N.Nom de votre recette.Recette mère ►.S.Saisissez le nom de la recette mère</v>
      </c>
      <c r="P335" s="451">
        <f>P331</f>
        <v>6</v>
      </c>
      <c r="Q335" s="451" t="str">
        <f>Q331</f>
        <v>couverts</v>
      </c>
      <c r="R335" s="3184">
        <v>750</v>
      </c>
      <c r="S335" s="340">
        <v>1</v>
      </c>
      <c r="T335" s="3185" t="s">
        <v>236</v>
      </c>
      <c r="U335" s="3185"/>
      <c r="V335" s="341">
        <v>16</v>
      </c>
      <c r="W335" s="190">
        <f>S335*R335</f>
        <v>750</v>
      </c>
      <c r="X335" s="342" t="s">
        <v>237</v>
      </c>
      <c r="Z335" s="73" t="str">
        <f t="shared" si="76"/>
        <v>A</v>
      </c>
      <c r="AA335" s="451" t="str">
        <f>AA323</f>
        <v>Famille à coller.N.Nom de votre recette.Recette mère ►.S.Saisissez le nom de la recette mère</v>
      </c>
      <c r="AB335" s="451">
        <f>AB323</f>
        <v>6</v>
      </c>
      <c r="AC335" s="525" t="str">
        <f>AC323</f>
        <v>couverts</v>
      </c>
      <c r="AD335" s="138" t="s">
        <v>88</v>
      </c>
      <c r="AE335" s="167">
        <v>7.2916666666666671E-2</v>
      </c>
      <c r="AF335" s="163"/>
      <c r="AG335" s="411" t="s">
        <v>269</v>
      </c>
      <c r="AH335" s="133" t="s">
        <v>229</v>
      </c>
      <c r="AI335" s="132"/>
      <c r="AJ335" s="164"/>
      <c r="AL335" s="123" t="s">
        <v>7</v>
      </c>
      <c r="AM335" s="455" t="str">
        <f>AM317</f>
        <v>Famille à coller.N.Nom de votre recette.Recette mère ►.S.Saisissez le nom de la recette mère</v>
      </c>
      <c r="AN335" s="455">
        <f>AN317</f>
        <v>6</v>
      </c>
      <c r="AO335" s="455" t="str">
        <f>AO317</f>
        <v>couverts</v>
      </c>
      <c r="AP335" s="269" t="s">
        <v>62</v>
      </c>
      <c r="AQ335" s="270"/>
      <c r="AR335" s="271"/>
      <c r="AS335" s="272"/>
      <c r="AT335" s="271"/>
      <c r="AU335" s="271"/>
      <c r="AV335" s="273"/>
      <c r="BK335" s="466">
        <v>1</v>
      </c>
    </row>
    <row r="336" spans="14:63" ht="16.5" thickBot="1" x14ac:dyDescent="0.3">
      <c r="N336" s="104" t="s">
        <v>7</v>
      </c>
      <c r="O336" s="451" t="str">
        <f>O331</f>
        <v>Famille à coller.N.Nom de votre recette.Recette mère ►.S.Saisissez le nom de la recette mère</v>
      </c>
      <c r="P336" s="451">
        <f>P331</f>
        <v>6</v>
      </c>
      <c r="Q336" s="451" t="str">
        <f>Q331</f>
        <v>couverts</v>
      </c>
      <c r="R336" s="3184"/>
      <c r="S336" s="343">
        <v>120</v>
      </c>
      <c r="T336" s="42" t="s">
        <v>238</v>
      </c>
      <c r="U336" s="344"/>
      <c r="V336" s="345">
        <v>1.2</v>
      </c>
      <c r="W336" s="346">
        <f>(S336*R335)/1000</f>
        <v>90</v>
      </c>
      <c r="X336" s="3199" t="s">
        <v>239</v>
      </c>
      <c r="Z336" s="73" t="str">
        <f t="shared" si="76"/>
        <v>A</v>
      </c>
      <c r="AA336" s="451" t="str">
        <f>AA323</f>
        <v>Famille à coller.N.Nom de votre recette.Recette mère ►.S.Saisissez le nom de la recette mère</v>
      </c>
      <c r="AB336" s="451">
        <f>AB323</f>
        <v>6</v>
      </c>
      <c r="AC336" s="525" t="str">
        <f>AC323</f>
        <v>couverts</v>
      </c>
      <c r="AD336" s="138" t="s">
        <v>88</v>
      </c>
      <c r="AE336" s="167">
        <v>3.4722222222222224E-2</v>
      </c>
      <c r="AF336" s="163"/>
      <c r="AG336" s="163"/>
      <c r="AH336" s="133" t="s">
        <v>226</v>
      </c>
      <c r="AI336" s="132"/>
      <c r="AJ336" s="164"/>
      <c r="AL336" s="312" t="s">
        <v>7</v>
      </c>
      <c r="AM336" s="464"/>
      <c r="AN336" s="464"/>
      <c r="AO336" s="464"/>
      <c r="AP336" s="464"/>
      <c r="AQ336" s="464"/>
      <c r="AR336" s="464"/>
      <c r="AS336" s="464"/>
      <c r="AT336" s="464"/>
      <c r="AU336" s="464"/>
      <c r="AV336" s="464"/>
      <c r="BK336" s="466">
        <v>1</v>
      </c>
    </row>
    <row r="337" spans="14:65" ht="15.75" x14ac:dyDescent="0.25">
      <c r="N337" s="104" t="s">
        <v>7</v>
      </c>
      <c r="O337" s="451" t="str">
        <f>O331</f>
        <v>Famille à coller.N.Nom de votre recette.Recette mère ►.S.Saisissez le nom de la recette mère</v>
      </c>
      <c r="P337" s="451">
        <f>P331</f>
        <v>6</v>
      </c>
      <c r="Q337" s="451" t="str">
        <f>Q331</f>
        <v>couverts</v>
      </c>
      <c r="R337" s="347" t="str">
        <f>INT(W335/V335) &amp; " " &amp; X335 &amp; " de " &amp; V335 &amp; " " &amp; T335 &amp; IF(MOD(W335,V335)&gt;0, " + 1 "&amp;X335&amp;" de " &amp; TEXT(MOD(W335,V335), "0.00") &amp; " " &amp; T335, "")</f>
        <v>46 Assiette(s) de 16 madeleine(s) + 1 Assiette(s) de 14.00 madeleine(s)</v>
      </c>
      <c r="S337" s="9"/>
      <c r="T337" s="9"/>
      <c r="U337" s="9"/>
      <c r="V337" s="9"/>
      <c r="W337" s="114"/>
      <c r="X337" s="3199"/>
      <c r="Z337" s="73" t="str">
        <f t="shared" si="76"/>
        <v>A</v>
      </c>
      <c r="AA337" s="451" t="str">
        <f>AA323</f>
        <v>Famille à coller.N.Nom de votre recette.Recette mère ►.S.Saisissez le nom de la recette mère</v>
      </c>
      <c r="AB337" s="451">
        <f>AB323</f>
        <v>6</v>
      </c>
      <c r="AC337" s="525" t="str">
        <f>AC323</f>
        <v>couverts</v>
      </c>
      <c r="AD337" s="138" t="s">
        <v>88</v>
      </c>
      <c r="AE337" s="167"/>
      <c r="AF337" s="326" t="s">
        <v>129</v>
      </c>
      <c r="AG337" s="165">
        <v>65</v>
      </c>
      <c r="AH337" s="327" t="s">
        <v>130</v>
      </c>
      <c r="AI337" s="132"/>
      <c r="AJ337" s="164"/>
      <c r="AL337" s="23" t="s">
        <v>7</v>
      </c>
      <c r="AM337" s="456" t="str">
        <f>AM343</f>
        <v>Famille à coller.N.Nom de votre recette.Recette mère ►.S.Saisissez le nom de la recette mère</v>
      </c>
      <c r="AN337" s="457">
        <f>AN343</f>
        <v>6</v>
      </c>
      <c r="AO337" s="457" t="str">
        <f>AO343</f>
        <v>couverts</v>
      </c>
      <c r="AP337" s="279" t="s">
        <v>4</v>
      </c>
      <c r="AQ337" s="24" t="s">
        <v>8</v>
      </c>
      <c r="AR337" s="3217" t="s">
        <v>206</v>
      </c>
      <c r="AS337" s="3217"/>
      <c r="AT337" s="3157" t="s">
        <v>10</v>
      </c>
      <c r="AU337" s="3157"/>
      <c r="AV337" s="3158"/>
      <c r="BK337" s="466">
        <v>1</v>
      </c>
    </row>
    <row r="338" spans="14:65" ht="22.5" x14ac:dyDescent="0.25">
      <c r="N338" s="104" t="s">
        <v>7</v>
      </c>
      <c r="O338" s="451" t="str">
        <f>O331</f>
        <v>Famille à coller.N.Nom de votre recette.Recette mère ►.S.Saisissez le nom de la recette mère</v>
      </c>
      <c r="P338" s="451">
        <f>P331</f>
        <v>6</v>
      </c>
      <c r="Q338" s="451" t="str">
        <f>Q331</f>
        <v>couverts</v>
      </c>
      <c r="R338" s="122" t="str">
        <f>IF(MOD(W336, V336) = 0, INT(W336/V336) &amp; " " &amp; X335 &amp; " de " &amp; V336 &amp; " kg", INT(W336/V336) &amp; " " &amp; X335 &amp; " de " &amp; V336 &amp; " kg" &amp; " + 1 "&amp;X335&amp;" de " &amp; TEXT(MOD(W336, V336), "0.00") &amp; " kg")</f>
        <v>75 Assiette(s) de 1.2 kg + 1 Assiette(s) de 0.00 kg</v>
      </c>
      <c r="S338" s="9"/>
      <c r="T338" s="9"/>
      <c r="U338" s="9"/>
      <c r="V338" s="9"/>
      <c r="W338" s="114"/>
      <c r="X338" s="3199"/>
      <c r="Z338" s="73" t="str">
        <f t="shared" si="76"/>
        <v>A</v>
      </c>
      <c r="AA338" s="451" t="str">
        <f>AA323</f>
        <v>Famille à coller.N.Nom de votre recette.Recette mère ►.S.Saisissez le nom de la recette mère</v>
      </c>
      <c r="AB338" s="451">
        <f>AB323</f>
        <v>6</v>
      </c>
      <c r="AC338" s="525" t="str">
        <f>AC323</f>
        <v>couverts</v>
      </c>
      <c r="AD338" s="138" t="s">
        <v>88</v>
      </c>
      <c r="AE338" s="167"/>
      <c r="AF338" s="328" t="s">
        <v>129</v>
      </c>
      <c r="AG338" s="166">
        <v>3</v>
      </c>
      <c r="AH338" s="329" t="s">
        <v>131</v>
      </c>
      <c r="AI338" s="132"/>
      <c r="AJ338" s="164"/>
      <c r="AL338" s="25" t="s">
        <v>7</v>
      </c>
      <c r="AM338" s="458" t="str">
        <f>AM343</f>
        <v>Famille à coller.N.Nom de votre recette.Recette mère ►.S.Saisissez le nom de la recette mère</v>
      </c>
      <c r="AN338" s="459"/>
      <c r="AO338" s="459"/>
      <c r="AP338" s="281" t="s">
        <v>207</v>
      </c>
      <c r="AQ338" s="26" t="s">
        <v>12</v>
      </c>
      <c r="AR338" s="3218"/>
      <c r="AS338" s="3218"/>
      <c r="AT338" s="3159"/>
      <c r="AU338" s="3159"/>
      <c r="AV338" s="3160"/>
      <c r="BK338" s="466">
        <v>1</v>
      </c>
    </row>
    <row r="339" spans="14:65" ht="18.75" x14ac:dyDescent="0.25">
      <c r="N339" s="104" t="s">
        <v>7</v>
      </c>
      <c r="O339" s="451" t="str">
        <f>O331</f>
        <v>Famille à coller.N.Nom de votre recette.Recette mère ►.S.Saisissez le nom de la recette mère</v>
      </c>
      <c r="P339" s="451">
        <f>P331</f>
        <v>6</v>
      </c>
      <c r="Q339" s="451" t="str">
        <f>Q331</f>
        <v>couverts</v>
      </c>
      <c r="R339" s="393" t="s">
        <v>68</v>
      </c>
      <c r="S339" s="348"/>
      <c r="T339" s="348"/>
      <c r="U339" s="348"/>
      <c r="V339" s="348"/>
      <c r="W339" s="348"/>
      <c r="X339" s="349"/>
      <c r="Z339" s="116" t="s">
        <v>7</v>
      </c>
      <c r="AA339" s="451" t="str">
        <f>AA323</f>
        <v>Famille à coller.N.Nom de votre recette.Recette mère ►.S.Saisissez le nom de la recette mère</v>
      </c>
      <c r="AB339" s="451">
        <f>AB323</f>
        <v>6</v>
      </c>
      <c r="AC339" s="525" t="str">
        <f>AC323</f>
        <v>couverts</v>
      </c>
      <c r="AD339" s="330" t="s">
        <v>2</v>
      </c>
      <c r="AE339" s="331">
        <f>SUM(AE325:AE338)</f>
        <v>0.41319444444444448</v>
      </c>
      <c r="AF339" s="616"/>
      <c r="AG339" s="616"/>
      <c r="AH339" s="617"/>
      <c r="AI339" s="617"/>
      <c r="AJ339" s="618"/>
      <c r="AL339" s="25" t="s">
        <v>7</v>
      </c>
      <c r="AM339" s="460" t="str">
        <f>AM343</f>
        <v>Famille à coller.N.Nom de votre recette.Recette mère ►.S.Saisissez le nom de la recette mère</v>
      </c>
      <c r="AN339" s="461"/>
      <c r="AO339" s="462"/>
      <c r="AP339" s="28"/>
      <c r="AQ339" s="29" t="s">
        <v>208</v>
      </c>
      <c r="AR339" s="283"/>
      <c r="AS339" s="30" t="s">
        <v>13</v>
      </c>
      <c r="AT339" s="284" t="s">
        <v>14</v>
      </c>
      <c r="AU339" s="9"/>
      <c r="AV339" s="285"/>
      <c r="BK339" s="466">
        <v>1</v>
      </c>
    </row>
    <row r="340" spans="14:65" ht="15.75" x14ac:dyDescent="0.25">
      <c r="N340" s="73" t="str">
        <f>IF(OR(R340&lt;&gt;"",S340&lt;&gt; "",T340&lt;&gt;"",U340&lt;&gt;""),"A", "►")</f>
        <v>►</v>
      </c>
      <c r="O340" s="451" t="str">
        <f>O331</f>
        <v>Famille à coller.N.Nom de votre recette.Recette mère ►.S.Saisissez le nom de la recette mère</v>
      </c>
      <c r="P340" s="451">
        <f>P331</f>
        <v>6</v>
      </c>
      <c r="Q340" s="451" t="str">
        <f>Q331</f>
        <v>couverts</v>
      </c>
      <c r="R340" s="386"/>
      <c r="S340" s="375"/>
      <c r="T340" s="375"/>
      <c r="U340" s="375"/>
      <c r="V340" s="375"/>
      <c r="W340" s="375"/>
      <c r="X340" s="387"/>
      <c r="Z340" s="73" t="str">
        <f t="shared" ref="Z340" si="77">IF(OR(AG340&lt;&gt;"",AH340&lt;&gt; "",AI340&lt;&gt;"",AJ340&lt;&gt;""),"A", "►")</f>
        <v>A</v>
      </c>
      <c r="AA340" s="451" t="str">
        <f>AA323</f>
        <v>Famille à coller.N.Nom de votre recette.Recette mère ►.S.Saisissez le nom de la recette mère</v>
      </c>
      <c r="AB340" s="451">
        <f>AB323</f>
        <v>6</v>
      </c>
      <c r="AC340" s="525" t="str">
        <f>AC323</f>
        <v>couverts</v>
      </c>
      <c r="AD340" s="619" t="s">
        <v>235</v>
      </c>
      <c r="AE340" s="621"/>
      <c r="AF340" s="620"/>
      <c r="AG340" s="621" t="s">
        <v>249</v>
      </c>
      <c r="AH340" s="620" t="s">
        <v>250</v>
      </c>
      <c r="AI340" s="622" t="s">
        <v>251</v>
      </c>
      <c r="AJ340" s="623" t="s">
        <v>252</v>
      </c>
      <c r="AL340" s="25" t="s">
        <v>7</v>
      </c>
      <c r="AM340" s="428" t="str">
        <f>AM343</f>
        <v>Famille à coller.N.Nom de votre recette.Recette mère ►.S.Saisissez le nom de la recette mère</v>
      </c>
      <c r="AN340" s="428"/>
      <c r="AO340" s="428"/>
      <c r="AP340" s="36" t="s">
        <v>16</v>
      </c>
      <c r="AQ340" s="37"/>
      <c r="AR340" s="37"/>
      <c r="AS340" s="288" t="s">
        <v>17</v>
      </c>
      <c r="AT340" s="3214" t="str">
        <f>AP343</f>
        <v>Famille à coller.N.Nom de votre recette.Recette mère ►.S.Saisissez le nom de la recette mère</v>
      </c>
      <c r="AU340" s="3214"/>
      <c r="AV340" s="3215"/>
      <c r="BK340" s="466">
        <v>1</v>
      </c>
    </row>
    <row r="341" spans="14:65" ht="15.75" x14ac:dyDescent="0.25">
      <c r="N341" s="73" t="str">
        <f t="shared" ref="N341:N347" si="78">IF(OR(R341&lt;&gt;"",S341&lt;&gt; "",T341&lt;&gt;"",U341&lt;&gt;""),"A", "►")</f>
        <v>►</v>
      </c>
      <c r="O341" s="451" t="str">
        <f>O331</f>
        <v>Famille à coller.N.Nom de votre recette.Recette mère ►.S.Saisissez le nom de la recette mère</v>
      </c>
      <c r="P341" s="451">
        <f>P331</f>
        <v>6</v>
      </c>
      <c r="Q341" s="451" t="str">
        <f>Q331</f>
        <v>couverts</v>
      </c>
      <c r="R341" s="386"/>
      <c r="S341" s="375"/>
      <c r="T341" s="375"/>
      <c r="U341" s="375"/>
      <c r="V341" s="375"/>
      <c r="W341" s="375"/>
      <c r="X341" s="387"/>
      <c r="Z341" s="73" t="str">
        <f>IF(OR(AD341&lt;&gt;"",AG341&lt;&gt;"",AH341&lt;&gt; "",AI341&lt;&gt;"",AJ341&lt;&gt;""),"A", "►")</f>
        <v>A</v>
      </c>
      <c r="AA341" s="451" t="str">
        <f>AA323</f>
        <v>Famille à coller.N.Nom de votre recette.Recette mère ►.S.Saisissez le nom de la recette mère</v>
      </c>
      <c r="AB341" s="451">
        <f>AB323</f>
        <v>6</v>
      </c>
      <c r="AC341" s="525" t="str">
        <f>AC323</f>
        <v>couverts</v>
      </c>
      <c r="AD341" s="388"/>
      <c r="AE341" s="389">
        <v>2.4305555555555556E-2</v>
      </c>
      <c r="AF341" s="9"/>
      <c r="AG341" s="165">
        <v>100</v>
      </c>
      <c r="AH341" s="390">
        <v>0.6</v>
      </c>
      <c r="AI341" s="391" t="s">
        <v>253</v>
      </c>
      <c r="AJ341" s="392" t="s">
        <v>254</v>
      </c>
      <c r="AL341" s="25" t="s">
        <v>7</v>
      </c>
      <c r="AM341" s="428" t="str">
        <f>AM343</f>
        <v>Famille à coller.N.Nom de votre recette.Recette mère ►.S.Saisissez le nom de la recette mère</v>
      </c>
      <c r="AN341" s="428"/>
      <c r="AO341" s="428"/>
      <c r="AP341" s="43">
        <v>6</v>
      </c>
      <c r="AQ341" s="44" t="s">
        <v>66</v>
      </c>
      <c r="AR341" s="36"/>
      <c r="AS341" s="36"/>
      <c r="AT341" s="3214"/>
      <c r="AU341" s="3214"/>
      <c r="AV341" s="3215"/>
      <c r="BK341" s="466">
        <v>1</v>
      </c>
    </row>
    <row r="342" spans="14:65" ht="15.75" customHeight="1" x14ac:dyDescent="0.25">
      <c r="N342" s="73" t="str">
        <f t="shared" si="78"/>
        <v>►</v>
      </c>
      <c r="O342" s="451" t="str">
        <f>O331</f>
        <v>Famille à coller.N.Nom de votre recette.Recette mère ►.S.Saisissez le nom de la recette mère</v>
      </c>
      <c r="P342" s="451">
        <f>P331</f>
        <v>6</v>
      </c>
      <c r="Q342" s="451" t="str">
        <f>Q331</f>
        <v>couverts</v>
      </c>
      <c r="R342" s="386"/>
      <c r="S342" s="375"/>
      <c r="T342" s="375"/>
      <c r="U342" s="375"/>
      <c r="V342" s="375"/>
      <c r="W342" s="375"/>
      <c r="X342" s="387"/>
      <c r="Z342" s="73" t="str">
        <f t="shared" ref="Z342:Z344" si="79">IF(OR(AD342&lt;&gt;"",AG342&lt;&gt;"",AH342&lt;&gt; "",AI342&lt;&gt;"",AJ342&lt;&gt;""),"A", "►")</f>
        <v>A</v>
      </c>
      <c r="AA342" s="451" t="str">
        <f>AA323</f>
        <v>Famille à coller.N.Nom de votre recette.Recette mère ►.S.Saisissez le nom de la recette mère</v>
      </c>
      <c r="AB342" s="451">
        <f>AB323</f>
        <v>6</v>
      </c>
      <c r="AC342" s="525" t="str">
        <f>AC323</f>
        <v>couverts</v>
      </c>
      <c r="AD342" s="388" t="s">
        <v>255</v>
      </c>
      <c r="AE342" s="389">
        <v>1.0416666666666666E-2</v>
      </c>
      <c r="AF342" s="9"/>
      <c r="AG342" s="165">
        <v>100</v>
      </c>
      <c r="AH342" s="390">
        <v>0.6</v>
      </c>
      <c r="AI342" s="391" t="s">
        <v>256</v>
      </c>
      <c r="AJ342" s="392" t="s">
        <v>257</v>
      </c>
      <c r="AL342" s="25" t="s">
        <v>5</v>
      </c>
      <c r="AM342" s="428" t="str">
        <f>AM343</f>
        <v>Famille à coller.N.Nom de votre recette.Recette mère ►.S.Saisissez le nom de la recette mère</v>
      </c>
      <c r="AN342" s="428"/>
      <c r="AO342" s="428"/>
      <c r="AP342" s="289"/>
      <c r="AQ342" s="48"/>
      <c r="AR342" s="48"/>
      <c r="AS342" s="48"/>
      <c r="AT342" s="48"/>
      <c r="AU342" s="48"/>
      <c r="AV342" s="429"/>
      <c r="BK342" s="466">
        <v>1</v>
      </c>
    </row>
    <row r="343" spans="14:65" ht="16.5" thickBot="1" x14ac:dyDescent="0.3">
      <c r="N343" s="73" t="str">
        <f t="shared" si="78"/>
        <v>►</v>
      </c>
      <c r="O343" s="451" t="str">
        <f>O331</f>
        <v>Famille à coller.N.Nom de votre recette.Recette mère ►.S.Saisissez le nom de la recette mère</v>
      </c>
      <c r="P343" s="451">
        <f>P331</f>
        <v>6</v>
      </c>
      <c r="Q343" s="451" t="str">
        <f>Q331</f>
        <v>couverts</v>
      </c>
      <c r="R343" s="386"/>
      <c r="S343" s="375"/>
      <c r="T343" s="375"/>
      <c r="U343" s="375"/>
      <c r="V343" s="375"/>
      <c r="W343" s="375"/>
      <c r="X343" s="387"/>
      <c r="Z343" s="73" t="str">
        <f t="shared" si="79"/>
        <v>A</v>
      </c>
      <c r="AA343" s="451" t="str">
        <f>AA323</f>
        <v>Famille à coller.N.Nom de votre recette.Recette mère ►.S.Saisissez le nom de la recette mère</v>
      </c>
      <c r="AB343" s="451">
        <f>AB323</f>
        <v>6</v>
      </c>
      <c r="AC343" s="525" t="str">
        <f>AC323</f>
        <v>couverts</v>
      </c>
      <c r="AD343" s="388" t="s">
        <v>258</v>
      </c>
      <c r="AE343" s="389">
        <v>5.2083333333333301E-2</v>
      </c>
      <c r="AF343" s="9"/>
      <c r="AG343" s="165">
        <v>100</v>
      </c>
      <c r="AH343" s="390">
        <v>0.6</v>
      </c>
      <c r="AI343" s="391" t="s">
        <v>253</v>
      </c>
      <c r="AJ343" s="392" t="s">
        <v>259</v>
      </c>
      <c r="AL343" s="430" t="s">
        <v>5</v>
      </c>
      <c r="AM343" s="431" t="str">
        <f>AP343</f>
        <v>Famille à coller.N.Nom de votre recette.Recette mère ►.S.Saisissez le nom de la recette mère</v>
      </c>
      <c r="AN343" s="431">
        <f>AP341</f>
        <v>6</v>
      </c>
      <c r="AO343" s="431" t="str">
        <f>AQ341</f>
        <v>couverts</v>
      </c>
      <c r="AP343" s="435" t="str">
        <f>UPPER(LEFT(AR337,1))&amp;LOWER(MID(AR337,2,999))&amp;"."&amp;UPPER(LEFT(AT337,1))&amp;"."&amp;UPPER(LEFT(AT337,1))&amp;LOWER(MID(AT337,2,999))&amp;"."&amp;IF(ISTEXT(AV343),AU343&amp;"."&amp;UPPER(LEFT(AV343,1))&amp;"."&amp;UPPER(LEFT(AV343,1))&amp;LOWER(MID(AV343,2,999)),AQ343)</f>
        <v>Famille à coller.N.Nom de votre recette.Recette mère ►.S.Saisissez le nom de la recette mère</v>
      </c>
      <c r="AQ343" s="432" t="s">
        <v>22</v>
      </c>
      <c r="AR343" s="3216" t="s">
        <v>23</v>
      </c>
      <c r="AS343" s="3216"/>
      <c r="AT343" s="3216"/>
      <c r="AU343" s="433" t="s">
        <v>24</v>
      </c>
      <c r="AV343" s="434" t="s">
        <v>25</v>
      </c>
      <c r="BK343" s="466">
        <v>1</v>
      </c>
    </row>
    <row r="344" spans="14:65" ht="17.25" thickTop="1" thickBot="1" x14ac:dyDescent="0.3">
      <c r="N344" s="73" t="str">
        <f t="shared" si="78"/>
        <v>►</v>
      </c>
      <c r="O344" s="451" t="str">
        <f>O331</f>
        <v>Famille à coller.N.Nom de votre recette.Recette mère ►.S.Saisissez le nom de la recette mère</v>
      </c>
      <c r="P344" s="451">
        <f>P331</f>
        <v>6</v>
      </c>
      <c r="Q344" s="451" t="str">
        <f>Q331</f>
        <v>couverts</v>
      </c>
      <c r="R344" s="386"/>
      <c r="S344" s="375"/>
      <c r="T344" s="375"/>
      <c r="U344" s="375"/>
      <c r="V344" s="375"/>
      <c r="W344" s="375"/>
      <c r="X344" s="387"/>
      <c r="Z344" s="73" t="str">
        <f t="shared" si="79"/>
        <v>A</v>
      </c>
      <c r="AA344" s="451" t="str">
        <f>AA323</f>
        <v>Famille à coller.N.Nom de votre recette.Recette mère ►.S.Saisissez le nom de la recette mère</v>
      </c>
      <c r="AB344" s="451">
        <f>AB323</f>
        <v>6</v>
      </c>
      <c r="AC344" s="525" t="str">
        <f>AC323</f>
        <v>couverts</v>
      </c>
      <c r="AD344" s="388" t="s">
        <v>19</v>
      </c>
      <c r="AE344" s="389">
        <v>9.375E-2</v>
      </c>
      <c r="AF344" s="9"/>
      <c r="AG344" s="165">
        <v>100</v>
      </c>
      <c r="AH344" s="390">
        <v>0.6</v>
      </c>
      <c r="AI344" s="391" t="s">
        <v>256</v>
      </c>
      <c r="AJ344" s="392" t="s">
        <v>260</v>
      </c>
      <c r="AL344" s="104" t="s">
        <v>7</v>
      </c>
      <c r="AM344" s="440" t="str">
        <f>AM343</f>
        <v>Famille à coller.N.Nom de votre recette.Recette mère ►.S.Saisissez le nom de la recette mère</v>
      </c>
      <c r="AN344" s="440"/>
      <c r="AO344" s="440"/>
      <c r="AP344" s="105" t="s">
        <v>27</v>
      </c>
      <c r="AQ344" s="106">
        <v>10</v>
      </c>
      <c r="AR344" s="373" t="s">
        <v>240</v>
      </c>
      <c r="AS344" s="108"/>
      <c r="AT344" s="108"/>
      <c r="AU344" s="108"/>
      <c r="AV344" s="109"/>
      <c r="BK344" s="466">
        <v>1</v>
      </c>
    </row>
    <row r="345" spans="14:65" ht="15.75" customHeight="1" thickTop="1" x14ac:dyDescent="0.25">
      <c r="N345" s="73" t="str">
        <f t="shared" si="78"/>
        <v>►</v>
      </c>
      <c r="O345" s="451" t="str">
        <f>O331</f>
        <v>Famille à coller.N.Nom de votre recette.Recette mère ►.S.Saisissez le nom de la recette mère</v>
      </c>
      <c r="P345" s="451">
        <f>P331</f>
        <v>6</v>
      </c>
      <c r="Q345" s="451" t="str">
        <f>Q331</f>
        <v>couverts</v>
      </c>
      <c r="R345" s="386"/>
      <c r="S345" s="375"/>
      <c r="T345" s="375"/>
      <c r="U345" s="375"/>
      <c r="V345" s="375"/>
      <c r="W345" s="375"/>
      <c r="X345" s="387"/>
      <c r="Z345" s="116" t="s">
        <v>7</v>
      </c>
      <c r="AA345" s="451" t="str">
        <f>AA323</f>
        <v>Famille à coller.N.Nom de votre recette.Recette mère ►.S.Saisissez le nom de la recette mère</v>
      </c>
      <c r="AB345" s="451">
        <f>AB323</f>
        <v>6</v>
      </c>
      <c r="AC345" s="525" t="str">
        <f>AC323</f>
        <v>couverts</v>
      </c>
      <c r="AD345" s="386"/>
      <c r="AE345" s="331">
        <f>SUM(AE341:AE344)</f>
        <v>0.18055555555555552</v>
      </c>
      <c r="AF345" s="375"/>
      <c r="AG345" s="375"/>
      <c r="AH345" s="375"/>
      <c r="AI345" s="375"/>
      <c r="AJ345" s="387"/>
      <c r="AL345" s="104" t="s">
        <v>7</v>
      </c>
      <c r="AM345" s="523" t="str">
        <f>AM343</f>
        <v>Famille à coller.N.Nom de votre recette.Recette mère ►.S.Saisissez le nom de la recette mère</v>
      </c>
      <c r="AN345" s="523"/>
      <c r="AO345" s="524"/>
      <c r="AP345" s="374">
        <v>3.472222222222222E-3</v>
      </c>
      <c r="AQ345" s="375" t="s">
        <v>241</v>
      </c>
      <c r="AR345" s="135"/>
      <c r="AS345" s="135"/>
      <c r="AT345" s="135"/>
      <c r="AU345" s="166">
        <v>100</v>
      </c>
      <c r="AV345" s="376" t="s">
        <v>242</v>
      </c>
      <c r="BK345" s="466">
        <v>1</v>
      </c>
      <c r="BL345" s="465"/>
      <c r="BM345" s="465"/>
    </row>
    <row r="346" spans="14:65" ht="15.75" x14ac:dyDescent="0.25">
      <c r="N346" s="73" t="str">
        <f t="shared" si="78"/>
        <v>►</v>
      </c>
      <c r="O346" s="451" t="str">
        <f>O331</f>
        <v>Famille à coller.N.Nom de votre recette.Recette mère ►.S.Saisissez le nom de la recette mère</v>
      </c>
      <c r="P346" s="451">
        <f>P331</f>
        <v>6</v>
      </c>
      <c r="Q346" s="451" t="str">
        <f>Q331</f>
        <v>couverts</v>
      </c>
      <c r="R346" s="386"/>
      <c r="S346" s="375"/>
      <c r="T346" s="375"/>
      <c r="U346" s="375"/>
      <c r="V346" s="375"/>
      <c r="W346" s="375"/>
      <c r="X346" s="387"/>
      <c r="Z346" s="116" t="s">
        <v>7</v>
      </c>
      <c r="AA346" s="451" t="str">
        <f>AA323</f>
        <v>Famille à coller.N.Nom de votre recette.Recette mère ►.S.Saisissez le nom de la recette mère</v>
      </c>
      <c r="AB346" s="451">
        <f>AB323</f>
        <v>6</v>
      </c>
      <c r="AC346" s="451" t="str">
        <f>AC323</f>
        <v>couverts</v>
      </c>
      <c r="AD346" s="393" t="s">
        <v>68</v>
      </c>
      <c r="AE346" s="348"/>
      <c r="AF346" s="348"/>
      <c r="AG346" s="348"/>
      <c r="AH346" s="348"/>
      <c r="AI346" s="348"/>
      <c r="AJ346" s="349"/>
      <c r="AL346" s="104" t="s">
        <v>7</v>
      </c>
      <c r="AM346" s="451" t="str">
        <f>AM343</f>
        <v>Famille à coller.N.Nom de votre recette.Recette mère ►.S.Saisissez le nom de la recette mère</v>
      </c>
      <c r="AN346" s="451"/>
      <c r="AO346" s="525"/>
      <c r="AP346" s="377">
        <v>1.0416666666666666E-2</v>
      </c>
      <c r="AQ346" s="375" t="s">
        <v>243</v>
      </c>
      <c r="AR346" s="135"/>
      <c r="AS346" s="135"/>
      <c r="AT346" s="135"/>
      <c r="AU346" s="165">
        <v>90</v>
      </c>
      <c r="AV346" s="378" t="s">
        <v>244</v>
      </c>
      <c r="AX346"/>
      <c r="AY346"/>
      <c r="AZ346"/>
      <c r="BA346"/>
      <c r="BB346"/>
      <c r="BK346" s="466">
        <v>1</v>
      </c>
      <c r="BL346" s="27"/>
      <c r="BM346" s="27"/>
    </row>
    <row r="347" spans="14:65" ht="18.75" x14ac:dyDescent="0.25">
      <c r="N347" s="73" t="str">
        <f t="shared" si="78"/>
        <v>►</v>
      </c>
      <c r="O347" s="451" t="str">
        <f>O338</f>
        <v>Famille à coller.N.Nom de votre recette.Recette mère ►.S.Saisissez le nom de la recette mère</v>
      </c>
      <c r="P347" s="451">
        <f>P338</f>
        <v>6</v>
      </c>
      <c r="Q347" s="451" t="str">
        <f>Q338</f>
        <v>couverts</v>
      </c>
      <c r="R347" s="386"/>
      <c r="S347" s="375"/>
      <c r="T347" s="375"/>
      <c r="U347" s="375"/>
      <c r="V347" s="375"/>
      <c r="W347" s="375"/>
      <c r="X347" s="387"/>
      <c r="Z347" s="73" t="str">
        <f t="shared" ref="Z347:Z354" si="80">IF(OR(AD347&lt;&gt;"",AE347&lt;&gt; "",AF347&lt;&gt;"",AG347&lt;&gt;""),"A", "►")</f>
        <v>►</v>
      </c>
      <c r="AA347" s="451" t="str">
        <f>AA323</f>
        <v>Famille à coller.N.Nom de votre recette.Recette mère ►.S.Saisissez le nom de la recette mère</v>
      </c>
      <c r="AB347" s="451">
        <f>AB323</f>
        <v>6</v>
      </c>
      <c r="AC347" s="451" t="str">
        <f>AC323</f>
        <v>couverts</v>
      </c>
      <c r="AD347" s="386"/>
      <c r="AE347" s="375"/>
      <c r="AF347" s="375"/>
      <c r="AG347" s="375"/>
      <c r="AH347" s="375"/>
      <c r="AI347" s="375"/>
      <c r="AJ347" s="387"/>
      <c r="AL347" s="104" t="s">
        <v>7</v>
      </c>
      <c r="AM347" s="451" t="str">
        <f>AM343</f>
        <v>Famille à coller.N.Nom de votre recette.Recette mère ►.S.Saisissez le nom de la recette mère</v>
      </c>
      <c r="AN347" s="451">
        <f>AN343</f>
        <v>6</v>
      </c>
      <c r="AO347" s="525" t="str">
        <f>AO343</f>
        <v>couverts</v>
      </c>
      <c r="AP347" s="379">
        <v>2.0833333333333332E-2</v>
      </c>
      <c r="AQ347" s="375" t="s">
        <v>245</v>
      </c>
      <c r="AR347" s="114"/>
      <c r="AS347" s="114"/>
      <c r="AT347" s="114"/>
      <c r="AU347" s="380" t="s">
        <v>246</v>
      </c>
      <c r="AV347" s="381" t="s">
        <v>247</v>
      </c>
      <c r="BK347" s="466">
        <v>1</v>
      </c>
    </row>
    <row r="348" spans="14:65" ht="18.75" x14ac:dyDescent="0.25">
      <c r="N348" s="116" t="s">
        <v>7</v>
      </c>
      <c r="O348" s="451" t="str">
        <f>O331</f>
        <v>Famille à coller.N.Nom de votre recette.Recette mère ►.S.Saisissez le nom de la recette mère</v>
      </c>
      <c r="P348" s="451">
        <f>P331</f>
        <v>6</v>
      </c>
      <c r="Q348" s="451" t="str">
        <f>Q331</f>
        <v>couverts</v>
      </c>
      <c r="R348" s="265"/>
      <c r="S348" s="265"/>
      <c r="T348" s="265" t="s">
        <v>73</v>
      </c>
      <c r="U348" s="266"/>
      <c r="V348" s="267"/>
      <c r="W348" s="267"/>
      <c r="X348" s="268"/>
      <c r="Z348" s="73" t="str">
        <f t="shared" si="80"/>
        <v>►</v>
      </c>
      <c r="AA348" s="451" t="str">
        <f>AA323</f>
        <v>Famille à coller.N.Nom de votre recette.Recette mère ►.S.Saisissez le nom de la recette mère</v>
      </c>
      <c r="AB348" s="451">
        <f>AB323</f>
        <v>6</v>
      </c>
      <c r="AC348" s="451" t="str">
        <f>AC323</f>
        <v>couverts</v>
      </c>
      <c r="AD348" s="386"/>
      <c r="AE348" s="375"/>
      <c r="AF348" s="375"/>
      <c r="AG348" s="375"/>
      <c r="AH348" s="375"/>
      <c r="AI348" s="375"/>
      <c r="AJ348" s="387"/>
      <c r="AL348" s="104" t="s">
        <v>7</v>
      </c>
      <c r="AM348" s="451" t="str">
        <f>AM343</f>
        <v>Famille à coller.N.Nom de votre recette.Recette mère ►.S.Saisissez le nom de la recette mère</v>
      </c>
      <c r="AN348" s="451">
        <f>AN343</f>
        <v>6</v>
      </c>
      <c r="AO348" s="525" t="str">
        <f>AO343</f>
        <v>couverts</v>
      </c>
      <c r="AP348" s="382">
        <f>AP345+AP346+AP347</f>
        <v>3.4722222222222224E-2</v>
      </c>
      <c r="AQ348" s="383" t="s">
        <v>2</v>
      </c>
      <c r="AR348" s="114"/>
      <c r="AS348" s="114"/>
      <c r="AT348" s="114"/>
      <c r="AU348" s="380" t="s">
        <v>246</v>
      </c>
      <c r="AV348" s="385" t="s">
        <v>248</v>
      </c>
      <c r="BK348" s="466">
        <v>1</v>
      </c>
    </row>
    <row r="349" spans="14:65" ht="16.5" thickBot="1" x14ac:dyDescent="0.3">
      <c r="N349" s="123" t="s">
        <v>7</v>
      </c>
      <c r="O349" s="455" t="str">
        <f>O331</f>
        <v>Famille à coller.N.Nom de votre recette.Recette mère ►.S.Saisissez le nom de la recette mère</v>
      </c>
      <c r="P349" s="455">
        <f>P331</f>
        <v>6</v>
      </c>
      <c r="Q349" s="455" t="str">
        <f>Q331</f>
        <v>couverts</v>
      </c>
      <c r="R349" s="269" t="s">
        <v>62</v>
      </c>
      <c r="S349" s="270"/>
      <c r="T349" s="271"/>
      <c r="U349" s="272"/>
      <c r="V349" s="271"/>
      <c r="W349" s="271"/>
      <c r="X349" s="273"/>
      <c r="Z349" s="73" t="str">
        <f t="shared" si="80"/>
        <v>►</v>
      </c>
      <c r="AA349" s="451" t="str">
        <f>AA323</f>
        <v>Famille à coller.N.Nom de votre recette.Recette mère ►.S.Saisissez le nom de la recette mère</v>
      </c>
      <c r="AB349" s="451">
        <f>AB323</f>
        <v>6</v>
      </c>
      <c r="AC349" s="451" t="str">
        <f>AC323</f>
        <v>couverts</v>
      </c>
      <c r="AD349" s="386"/>
      <c r="AE349" s="375"/>
      <c r="AF349" s="375"/>
      <c r="AG349" s="375"/>
      <c r="AH349" s="375"/>
      <c r="AI349" s="375"/>
      <c r="AJ349" s="387"/>
      <c r="AL349" s="104" t="s">
        <v>7</v>
      </c>
      <c r="AM349" s="451" t="str">
        <f>AM343</f>
        <v>Famille à coller.N.Nom de votre recette.Recette mère ►.S.Saisissez le nom de la recette mère</v>
      </c>
      <c r="AN349" s="451">
        <f>AN343</f>
        <v>6</v>
      </c>
      <c r="AO349" s="525" t="str">
        <f>AO343</f>
        <v>couverts</v>
      </c>
      <c r="AP349" s="386"/>
      <c r="AQ349" s="375"/>
      <c r="AR349" s="375"/>
      <c r="AS349" s="375"/>
      <c r="AT349" s="375"/>
      <c r="AU349" s="375"/>
      <c r="AV349" s="387"/>
      <c r="BK349" s="466">
        <v>1</v>
      </c>
    </row>
    <row r="350" spans="14:65" ht="16.5" thickBot="1" x14ac:dyDescent="0.3">
      <c r="N350" s="100" t="s">
        <v>7</v>
      </c>
      <c r="Z350" s="73" t="str">
        <f t="shared" si="80"/>
        <v>►</v>
      </c>
      <c r="AA350" s="451" t="str">
        <f>AA323</f>
        <v>Famille à coller.N.Nom de votre recette.Recette mère ►.S.Saisissez le nom de la recette mère</v>
      </c>
      <c r="AB350" s="451">
        <f>AB323</f>
        <v>6</v>
      </c>
      <c r="AC350" s="451" t="str">
        <f>AC323</f>
        <v>couverts</v>
      </c>
      <c r="AD350" s="386"/>
      <c r="AE350" s="375"/>
      <c r="AF350" s="375"/>
      <c r="AG350" s="375"/>
      <c r="AH350" s="375"/>
      <c r="AI350" s="375"/>
      <c r="AJ350" s="387"/>
      <c r="AL350" s="104" t="s">
        <v>7</v>
      </c>
      <c r="AM350" s="451" t="str">
        <f>AM343</f>
        <v>Famille à coller.N.Nom de votre recette.Recette mère ►.S.Saisissez le nom de la recette mère</v>
      </c>
      <c r="AN350" s="451">
        <f>AN343</f>
        <v>6</v>
      </c>
      <c r="AO350" s="525" t="str">
        <f>AO343</f>
        <v>couverts</v>
      </c>
      <c r="AP350" s="615"/>
      <c r="AQ350" s="616"/>
      <c r="AR350" s="616"/>
      <c r="AS350" s="616"/>
      <c r="AT350" s="617"/>
      <c r="AU350" s="617"/>
      <c r="AV350" s="618"/>
      <c r="BK350" s="466">
        <v>1</v>
      </c>
    </row>
    <row r="351" spans="14:65" ht="15.75" x14ac:dyDescent="0.25">
      <c r="N351" s="23" t="s">
        <v>7</v>
      </c>
      <c r="O351" s="456" t="str">
        <f>O357</f>
        <v>Famille à coller.N.Nom de votre recette.Recette mère ►.S.Saisissez le nom de la recette mère</v>
      </c>
      <c r="P351" s="457">
        <f>P357</f>
        <v>6</v>
      </c>
      <c r="Q351" s="457" t="str">
        <f>Q357</f>
        <v>couverts</v>
      </c>
      <c r="R351" s="279" t="s">
        <v>4</v>
      </c>
      <c r="S351" s="24" t="s">
        <v>8</v>
      </c>
      <c r="T351" s="3217" t="s">
        <v>206</v>
      </c>
      <c r="U351" s="3217"/>
      <c r="V351" s="3157" t="s">
        <v>10</v>
      </c>
      <c r="W351" s="3157"/>
      <c r="X351" s="3158"/>
      <c r="Z351" s="73" t="str">
        <f t="shared" si="80"/>
        <v>►</v>
      </c>
      <c r="AA351" s="451" t="str">
        <f>AA323</f>
        <v>Famille à coller.N.Nom de votre recette.Recette mère ►.S.Saisissez le nom de la recette mère</v>
      </c>
      <c r="AB351" s="451">
        <f>AB323</f>
        <v>6</v>
      </c>
      <c r="AC351" s="451" t="str">
        <f>AC323</f>
        <v>couverts</v>
      </c>
      <c r="AD351" s="386"/>
      <c r="AE351" s="375"/>
      <c r="AF351" s="375"/>
      <c r="AG351" s="375"/>
      <c r="AH351" s="375"/>
      <c r="AI351" s="375"/>
      <c r="AJ351" s="387"/>
      <c r="AL351" s="73" t="str">
        <f t="shared" ref="AL351:AL384" si="81">IF(OR(AP351&lt;&gt;"",AQ351&lt;&gt; "",AR351&lt;&gt;"",AS351&lt;&gt;""),"A", "►")</f>
        <v>A</v>
      </c>
      <c r="AM351" s="451" t="str">
        <f>AM343</f>
        <v>Famille à coller.N.Nom de votre recette.Recette mère ►.S.Saisissez le nom de la recette mère</v>
      </c>
      <c r="AN351" s="451">
        <f>AN343</f>
        <v>6</v>
      </c>
      <c r="AO351" s="525" t="str">
        <f>AO343</f>
        <v>couverts</v>
      </c>
      <c r="AP351" s="619" t="s">
        <v>235</v>
      </c>
      <c r="AQ351" s="331">
        <f>SUM(AQ352:AQ355)</f>
        <v>0.18055555555555552</v>
      </c>
      <c r="AR351" s="620"/>
      <c r="AS351" s="621" t="s">
        <v>249</v>
      </c>
      <c r="AT351" s="620" t="s">
        <v>250</v>
      </c>
      <c r="AU351" s="622" t="s">
        <v>251</v>
      </c>
      <c r="AV351" s="623" t="s">
        <v>252</v>
      </c>
      <c r="AX351"/>
      <c r="AY351"/>
      <c r="AZ351"/>
      <c r="BA351"/>
      <c r="BB351"/>
      <c r="BK351" s="466">
        <v>1</v>
      </c>
    </row>
    <row r="352" spans="14:65" ht="22.5" x14ac:dyDescent="0.25">
      <c r="N352" s="25" t="s">
        <v>7</v>
      </c>
      <c r="O352" s="458" t="str">
        <f>O357</f>
        <v>Famille à coller.N.Nom de votre recette.Recette mère ►.S.Saisissez le nom de la recette mère</v>
      </c>
      <c r="P352" s="459"/>
      <c r="Q352" s="459"/>
      <c r="R352" s="281" t="s">
        <v>207</v>
      </c>
      <c r="S352" s="26" t="s">
        <v>12</v>
      </c>
      <c r="T352" s="3218"/>
      <c r="U352" s="3218"/>
      <c r="V352" s="3159"/>
      <c r="W352" s="3159"/>
      <c r="X352" s="3160"/>
      <c r="Z352" s="73" t="str">
        <f t="shared" si="80"/>
        <v>►</v>
      </c>
      <c r="AA352" s="451" t="str">
        <f>AA323</f>
        <v>Famille à coller.N.Nom de votre recette.Recette mère ►.S.Saisissez le nom de la recette mère</v>
      </c>
      <c r="AB352" s="451">
        <f>AB323</f>
        <v>6</v>
      </c>
      <c r="AC352" s="451" t="str">
        <f>AC323</f>
        <v>couverts</v>
      </c>
      <c r="AD352" s="386"/>
      <c r="AE352" s="375"/>
      <c r="AF352" s="375"/>
      <c r="AG352" s="375"/>
      <c r="AH352" s="375"/>
      <c r="AI352" s="375"/>
      <c r="AJ352" s="387"/>
      <c r="AL352" s="73" t="str">
        <f t="shared" si="81"/>
        <v>A</v>
      </c>
      <c r="AM352" s="451" t="str">
        <f>AM343</f>
        <v>Famille à coller.N.Nom de votre recette.Recette mère ►.S.Saisissez le nom de la recette mère</v>
      </c>
      <c r="AN352" s="451">
        <f>AN343</f>
        <v>6</v>
      </c>
      <c r="AO352" s="525" t="str">
        <f>AO343</f>
        <v>couverts</v>
      </c>
      <c r="AP352" s="388"/>
      <c r="AQ352" s="389">
        <v>2.4305555555555556E-2</v>
      </c>
      <c r="AR352" s="9"/>
      <c r="AS352" s="165">
        <v>100</v>
      </c>
      <c r="AT352" s="390">
        <v>0.6</v>
      </c>
      <c r="AU352" s="391" t="s">
        <v>253</v>
      </c>
      <c r="AV352" s="392" t="s">
        <v>254</v>
      </c>
      <c r="BK352" s="466">
        <v>1</v>
      </c>
    </row>
    <row r="353" spans="14:63" ht="18.75" x14ac:dyDescent="0.25">
      <c r="N353" s="25" t="s">
        <v>7</v>
      </c>
      <c r="O353" s="460" t="str">
        <f>O357</f>
        <v>Famille à coller.N.Nom de votre recette.Recette mère ►.S.Saisissez le nom de la recette mère</v>
      </c>
      <c r="P353" s="461"/>
      <c r="Q353" s="462"/>
      <c r="R353" s="28"/>
      <c r="S353" s="29" t="s">
        <v>208</v>
      </c>
      <c r="T353" s="283"/>
      <c r="U353" s="30" t="s">
        <v>13</v>
      </c>
      <c r="V353" s="284" t="s">
        <v>14</v>
      </c>
      <c r="W353" s="9"/>
      <c r="X353" s="285"/>
      <c r="Z353" s="73" t="str">
        <f t="shared" si="80"/>
        <v>►</v>
      </c>
      <c r="AA353" s="451" t="str">
        <f>AA323</f>
        <v>Famille à coller.N.Nom de votre recette.Recette mère ►.S.Saisissez le nom de la recette mère</v>
      </c>
      <c r="AB353" s="451">
        <f>AB323</f>
        <v>6</v>
      </c>
      <c r="AC353" s="451" t="str">
        <f>AC323</f>
        <v>couverts</v>
      </c>
      <c r="AD353" s="386"/>
      <c r="AE353" s="375"/>
      <c r="AF353" s="375"/>
      <c r="AG353" s="375"/>
      <c r="AH353" s="375"/>
      <c r="AI353" s="375"/>
      <c r="AJ353" s="387"/>
      <c r="AL353" s="73" t="str">
        <f t="shared" si="81"/>
        <v>A</v>
      </c>
      <c r="AM353" s="451" t="str">
        <f>AM343</f>
        <v>Famille à coller.N.Nom de votre recette.Recette mère ►.S.Saisissez le nom de la recette mère</v>
      </c>
      <c r="AN353" s="451">
        <f>AN343</f>
        <v>6</v>
      </c>
      <c r="AO353" s="525" t="str">
        <f>AO343</f>
        <v>couverts</v>
      </c>
      <c r="AP353" s="388" t="s">
        <v>255</v>
      </c>
      <c r="AQ353" s="389">
        <v>1.0416666666666666E-2</v>
      </c>
      <c r="AR353" s="9"/>
      <c r="AS353" s="165">
        <v>100</v>
      </c>
      <c r="AT353" s="390">
        <v>0.6</v>
      </c>
      <c r="AU353" s="391" t="s">
        <v>256</v>
      </c>
      <c r="AV353" s="392" t="s">
        <v>257</v>
      </c>
      <c r="BK353" s="466">
        <v>1</v>
      </c>
    </row>
    <row r="354" spans="14:63" ht="15.75" x14ac:dyDescent="0.25">
      <c r="N354" s="25" t="s">
        <v>7</v>
      </c>
      <c r="O354" s="428" t="str">
        <f>O357</f>
        <v>Famille à coller.N.Nom de votre recette.Recette mère ►.S.Saisissez le nom de la recette mère</v>
      </c>
      <c r="P354" s="428"/>
      <c r="Q354" s="428"/>
      <c r="R354" s="36" t="s">
        <v>16</v>
      </c>
      <c r="S354" s="37"/>
      <c r="T354" s="37"/>
      <c r="U354" s="288" t="s">
        <v>17</v>
      </c>
      <c r="V354" s="3214" t="str">
        <f>R357</f>
        <v>Famille à coller.N.Nom de votre recette.Recette mère ►.S.Saisissez le nom de la recette mère</v>
      </c>
      <c r="W354" s="3214"/>
      <c r="X354" s="3215"/>
      <c r="Z354" s="73" t="str">
        <f t="shared" si="80"/>
        <v>►</v>
      </c>
      <c r="AA354" s="451" t="str">
        <f>AA323</f>
        <v>Famille à coller.N.Nom de votre recette.Recette mère ►.S.Saisissez le nom de la recette mère</v>
      </c>
      <c r="AB354" s="451">
        <f>AB323</f>
        <v>6</v>
      </c>
      <c r="AC354" s="451" t="str">
        <f>AC323</f>
        <v>couverts</v>
      </c>
      <c r="AD354" s="261"/>
      <c r="AE354" s="114"/>
      <c r="AF354" s="114"/>
      <c r="AG354" s="114"/>
      <c r="AH354" s="114"/>
      <c r="AI354" s="114"/>
      <c r="AJ354" s="115"/>
      <c r="AL354" s="73" t="str">
        <f t="shared" si="81"/>
        <v>A</v>
      </c>
      <c r="AM354" s="451" t="str">
        <f>AM343</f>
        <v>Famille à coller.N.Nom de votre recette.Recette mère ►.S.Saisissez le nom de la recette mère</v>
      </c>
      <c r="AN354" s="451">
        <f>AN343</f>
        <v>6</v>
      </c>
      <c r="AO354" s="525" t="str">
        <f>AO343</f>
        <v>couverts</v>
      </c>
      <c r="AP354" s="388" t="s">
        <v>258</v>
      </c>
      <c r="AQ354" s="389">
        <v>5.2083333333333301E-2</v>
      </c>
      <c r="AR354" s="9"/>
      <c r="AS354" s="165">
        <v>100</v>
      </c>
      <c r="AT354" s="390">
        <v>0.6</v>
      </c>
      <c r="AU354" s="391" t="s">
        <v>253</v>
      </c>
      <c r="AV354" s="392" t="s">
        <v>259</v>
      </c>
      <c r="BK354" s="466">
        <v>1</v>
      </c>
    </row>
    <row r="355" spans="14:63" ht="15.75" x14ac:dyDescent="0.25">
      <c r="N355" s="25" t="s">
        <v>7</v>
      </c>
      <c r="O355" s="428" t="str">
        <f>O357</f>
        <v>Famille à coller.N.Nom de votre recette.Recette mère ►.S.Saisissez le nom de la recette mère</v>
      </c>
      <c r="P355" s="428"/>
      <c r="Q355" s="428"/>
      <c r="R355" s="43">
        <v>6</v>
      </c>
      <c r="S355" s="44" t="s">
        <v>66</v>
      </c>
      <c r="T355" s="36"/>
      <c r="U355" s="36"/>
      <c r="V355" s="3214"/>
      <c r="W355" s="3214"/>
      <c r="X355" s="3215"/>
      <c r="Z355" s="116" t="s">
        <v>7</v>
      </c>
      <c r="AA355" s="451" t="str">
        <f>AA323</f>
        <v>Famille à coller.N.Nom de votre recette.Recette mère ►.S.Saisissez le nom de la recette mère</v>
      </c>
      <c r="AB355" s="451">
        <f>AB323</f>
        <v>6</v>
      </c>
      <c r="AC355" s="451" t="str">
        <f>AC323</f>
        <v>couverts</v>
      </c>
      <c r="AD355" s="517" t="s">
        <v>98</v>
      </c>
      <c r="AE355" s="518"/>
      <c r="AF355" s="518"/>
      <c r="AG355" s="518"/>
      <c r="AH355" s="518"/>
      <c r="AI355" s="519"/>
      <c r="AJ355" s="520" t="s">
        <v>127</v>
      </c>
      <c r="AL355" s="73" t="str">
        <f t="shared" si="81"/>
        <v>A</v>
      </c>
      <c r="AM355" s="451" t="str">
        <f>AM343</f>
        <v>Famille à coller.N.Nom de votre recette.Recette mère ►.S.Saisissez le nom de la recette mère</v>
      </c>
      <c r="AN355" s="451">
        <f>AN343</f>
        <v>6</v>
      </c>
      <c r="AO355" s="525" t="str">
        <f>AO343</f>
        <v>couverts</v>
      </c>
      <c r="AP355" s="388" t="s">
        <v>19</v>
      </c>
      <c r="AQ355" s="389">
        <v>9.375E-2</v>
      </c>
      <c r="AR355" s="9"/>
      <c r="AS355" s="165">
        <v>100</v>
      </c>
      <c r="AT355" s="390">
        <v>0.6</v>
      </c>
      <c r="AU355" s="391" t="s">
        <v>256</v>
      </c>
      <c r="AV355" s="392" t="s">
        <v>260</v>
      </c>
      <c r="BK355" s="466">
        <v>1</v>
      </c>
    </row>
    <row r="356" spans="14:63" ht="18.75" customHeight="1" x14ac:dyDescent="0.25">
      <c r="N356" s="25" t="s">
        <v>5</v>
      </c>
      <c r="O356" s="428" t="str">
        <f>O357</f>
        <v>Famille à coller.N.Nom de votre recette.Recette mère ►.S.Saisissez le nom de la recette mère</v>
      </c>
      <c r="P356" s="428"/>
      <c r="Q356" s="428"/>
      <c r="R356" s="289"/>
      <c r="S356" s="48"/>
      <c r="T356" s="48"/>
      <c r="U356" s="48"/>
      <c r="V356" s="48"/>
      <c r="W356" s="48"/>
      <c r="X356" s="429"/>
      <c r="Z356" s="116" t="s">
        <v>7</v>
      </c>
      <c r="AA356" s="451" t="str">
        <f>AA323</f>
        <v>Famille à coller.N.Nom de votre recette.Recette mère ►.S.Saisissez le nom de la recette mère</v>
      </c>
      <c r="AB356" s="451">
        <f>AB323</f>
        <v>6</v>
      </c>
      <c r="AC356" s="451" t="str">
        <f>AC323</f>
        <v>couverts</v>
      </c>
      <c r="AD356" s="145"/>
      <c r="AE356" s="146"/>
      <c r="AF356" s="146"/>
      <c r="AG356" s="146"/>
      <c r="AH356" s="146"/>
      <c r="AI356" s="472"/>
      <c r="AJ356" s="147" t="s">
        <v>128</v>
      </c>
      <c r="AL356" s="73" t="str">
        <f t="shared" si="81"/>
        <v>►</v>
      </c>
      <c r="AM356" s="451" t="str">
        <f>AM343</f>
        <v>Famille à coller.N.Nom de votre recette.Recette mère ►.S.Saisissez le nom de la recette mère</v>
      </c>
      <c r="AN356" s="451">
        <f>AN343</f>
        <v>6</v>
      </c>
      <c r="AO356" s="525" t="str">
        <f>AO343</f>
        <v>couverts</v>
      </c>
      <c r="AP356" s="386"/>
      <c r="AQ356" s="614"/>
      <c r="AR356" s="375"/>
      <c r="AS356" s="375"/>
      <c r="AT356" s="375"/>
      <c r="AU356" s="375"/>
      <c r="AV356" s="387"/>
      <c r="BK356" s="466">
        <v>1</v>
      </c>
    </row>
    <row r="357" spans="14:63" ht="16.5" thickBot="1" x14ac:dyDescent="0.3">
      <c r="N357" s="430" t="s">
        <v>5</v>
      </c>
      <c r="O357" s="431" t="str">
        <f>R357</f>
        <v>Famille à coller.N.Nom de votre recette.Recette mère ►.S.Saisissez le nom de la recette mère</v>
      </c>
      <c r="P357" s="431">
        <f>R355</f>
        <v>6</v>
      </c>
      <c r="Q357" s="431" t="str">
        <f>S355</f>
        <v>couverts</v>
      </c>
      <c r="R357" s="435" t="str">
        <f>UPPER(LEFT(T351,1))&amp;LOWER(MID(T351,2,999))&amp;"."&amp;UPPER(LEFT(V351,1))&amp;"."&amp;UPPER(LEFT(V351,1))&amp;LOWER(MID(V351,2,999))&amp;"."&amp;IF(ISTEXT(X357),W357&amp;"."&amp;UPPER(LEFT(X357,1))&amp;"."&amp;UPPER(LEFT(X357,1))&amp;LOWER(MID(X357,2,999)),S357)</f>
        <v>Famille à coller.N.Nom de votre recette.Recette mère ►.S.Saisissez le nom de la recette mère</v>
      </c>
      <c r="S357" s="432" t="s">
        <v>22</v>
      </c>
      <c r="T357" s="3216" t="s">
        <v>23</v>
      </c>
      <c r="U357" s="3216"/>
      <c r="V357" s="3216"/>
      <c r="W357" s="433" t="s">
        <v>24</v>
      </c>
      <c r="X357" s="434" t="s">
        <v>25</v>
      </c>
      <c r="Z357" s="116" t="s">
        <v>7</v>
      </c>
      <c r="AA357" s="451" t="str">
        <f>AA323</f>
        <v>Famille à coller.N.Nom de votre recette.Recette mère ►.S.Saisissez le nom de la recette mère</v>
      </c>
      <c r="AB357" s="451">
        <f>AB323</f>
        <v>6</v>
      </c>
      <c r="AC357" s="451" t="str">
        <f>AC323</f>
        <v>couverts</v>
      </c>
      <c r="AD357" s="566"/>
      <c r="AE357" s="146"/>
      <c r="AF357" s="146"/>
      <c r="AG357" s="146"/>
      <c r="AH357" s="146"/>
      <c r="AI357" s="472"/>
      <c r="AJ357" s="147" t="s">
        <v>266</v>
      </c>
      <c r="AL357" s="104" t="s">
        <v>7</v>
      </c>
      <c r="AM357" s="451" t="str">
        <f>AM343</f>
        <v>Famille à coller.N.Nom de votre recette.Recette mère ►.S.Saisissez le nom de la recette mère</v>
      </c>
      <c r="AN357" s="451">
        <f>AN343</f>
        <v>6</v>
      </c>
      <c r="AO357" s="451" t="str">
        <f>AO343</f>
        <v>couverts</v>
      </c>
      <c r="AP357" s="393" t="s">
        <v>68</v>
      </c>
      <c r="AQ357" s="348"/>
      <c r="AR357" s="348"/>
      <c r="AS357" s="348"/>
      <c r="AT357" s="348"/>
      <c r="AU357" s="348"/>
      <c r="AV357" s="349"/>
      <c r="BK357" s="466">
        <v>1</v>
      </c>
    </row>
    <row r="358" spans="14:63" ht="17.25" thickTop="1" thickBot="1" x14ac:dyDescent="0.3">
      <c r="N358" s="104" t="s">
        <v>7</v>
      </c>
      <c r="O358" s="440" t="str">
        <f>O357</f>
        <v>Famille à coller.N.Nom de votre recette.Recette mère ►.S.Saisissez le nom de la recette mère</v>
      </c>
      <c r="P358" s="440"/>
      <c r="Q358" s="440"/>
      <c r="R358" s="105" t="s">
        <v>27</v>
      </c>
      <c r="S358" s="106">
        <v>5</v>
      </c>
      <c r="T358" s="107" t="s">
        <v>265</v>
      </c>
      <c r="U358" s="108"/>
      <c r="V358" s="108"/>
      <c r="W358" s="399" t="s">
        <v>270</v>
      </c>
      <c r="X358" s="109"/>
      <c r="Z358" s="116" t="s">
        <v>7</v>
      </c>
      <c r="AA358" s="451" t="str">
        <f>AA341</f>
        <v>Famille à coller.N.Nom de votre recette.Recette mère ►.S.Saisissez le nom de la recette mère</v>
      </c>
      <c r="AB358" s="451">
        <f>AB341</f>
        <v>6</v>
      </c>
      <c r="AC358" s="451" t="str">
        <f>AC341</f>
        <v>couverts</v>
      </c>
      <c r="AD358" s="994"/>
      <c r="AE358" s="265"/>
      <c r="AF358" s="265" t="s">
        <v>73</v>
      </c>
      <c r="AG358" s="266"/>
      <c r="AH358" s="267"/>
      <c r="AI358" s="267"/>
      <c r="AJ358" s="268"/>
      <c r="AL358" s="73" t="str">
        <f t="shared" si="81"/>
        <v>►</v>
      </c>
      <c r="AM358" s="451" t="str">
        <f>AM343</f>
        <v>Famille à coller.N.Nom de votre recette.Recette mère ►.S.Saisissez le nom de la recette mère</v>
      </c>
      <c r="AN358" s="451">
        <f>AN343</f>
        <v>6</v>
      </c>
      <c r="AO358" s="451" t="str">
        <f>AO343</f>
        <v>couverts</v>
      </c>
      <c r="AP358" s="386"/>
      <c r="AQ358" s="375"/>
      <c r="AR358" s="375"/>
      <c r="AS358" s="375"/>
      <c r="AT358" s="375"/>
      <c r="AU358" s="375"/>
      <c r="AV358" s="387"/>
      <c r="BK358" s="466">
        <v>1</v>
      </c>
    </row>
    <row r="359" spans="14:63" ht="16.5" customHeight="1" thickTop="1" thickBot="1" x14ac:dyDescent="0.3">
      <c r="N359" s="104" t="s">
        <v>7</v>
      </c>
      <c r="O359" s="451" t="str">
        <f>O357</f>
        <v>Famille à coller.N.Nom de votre recette.Recette mère ►.S.Saisissez le nom de la recette mère</v>
      </c>
      <c r="P359" s="451"/>
      <c r="Q359" s="451"/>
      <c r="R359" s="235"/>
      <c r="S359" s="85"/>
      <c r="T359" s="85"/>
      <c r="U359" s="85"/>
      <c r="V359" s="85"/>
      <c r="W359" s="85"/>
      <c r="X359" s="425" t="s">
        <v>193</v>
      </c>
      <c r="Z359" s="123" t="s">
        <v>7</v>
      </c>
      <c r="AA359" s="455" t="str">
        <f>AA341</f>
        <v>Famille à coller.N.Nom de votre recette.Recette mère ►.S.Saisissez le nom de la recette mère</v>
      </c>
      <c r="AB359" s="455">
        <f>AB341</f>
        <v>6</v>
      </c>
      <c r="AC359" s="455" t="str">
        <f>AC341</f>
        <v>couverts</v>
      </c>
      <c r="AD359" s="269" t="s">
        <v>62</v>
      </c>
      <c r="AE359" s="270"/>
      <c r="AF359" s="271"/>
      <c r="AG359" s="272"/>
      <c r="AH359" s="271"/>
      <c r="AI359" s="271"/>
      <c r="AJ359" s="273"/>
      <c r="AL359" s="73" t="str">
        <f t="shared" si="81"/>
        <v>►</v>
      </c>
      <c r="AM359" s="451" t="str">
        <f>AM343</f>
        <v>Famille à coller.N.Nom de votre recette.Recette mère ►.S.Saisissez le nom de la recette mère</v>
      </c>
      <c r="AN359" s="451">
        <f>AN343</f>
        <v>6</v>
      </c>
      <c r="AO359" s="451" t="str">
        <f>AO343</f>
        <v>couverts</v>
      </c>
      <c r="AP359" s="386"/>
      <c r="AQ359" s="375"/>
      <c r="AR359" s="375"/>
      <c r="AS359" s="375"/>
      <c r="AT359" s="375"/>
      <c r="AU359" s="375"/>
      <c r="AV359" s="387"/>
      <c r="BK359" s="466">
        <v>1</v>
      </c>
    </row>
    <row r="360" spans="14:63" ht="16.5" thickBot="1" x14ac:dyDescent="0.3">
      <c r="N360" s="104" t="s">
        <v>7</v>
      </c>
      <c r="O360" s="451" t="str">
        <f>O357</f>
        <v>Famille à coller.N.Nom de votre recette.Recette mère ►.S.Saisissez le nom de la recette mère</v>
      </c>
      <c r="P360" s="451"/>
      <c r="Q360" s="451"/>
      <c r="R360" s="236"/>
      <c r="S360" s="237" t="s">
        <v>194</v>
      </c>
      <c r="T360" s="114"/>
      <c r="U360" s="238">
        <v>2</v>
      </c>
      <c r="V360" s="239"/>
      <c r="W360" s="240">
        <v>10</v>
      </c>
      <c r="X360" s="241" t="s">
        <v>195</v>
      </c>
      <c r="Z360" s="312" t="s">
        <v>7</v>
      </c>
      <c r="AA360" s="464"/>
      <c r="AB360" s="464"/>
      <c r="AC360" s="464"/>
      <c r="AD360" s="464"/>
      <c r="AE360" s="464"/>
      <c r="AF360" s="464"/>
      <c r="AG360" s="464"/>
      <c r="AH360" s="464"/>
      <c r="AI360" s="464"/>
      <c r="AJ360" s="464"/>
      <c r="AL360" s="73" t="str">
        <f t="shared" si="81"/>
        <v>►</v>
      </c>
      <c r="AM360" s="451" t="str">
        <f>AM343</f>
        <v>Famille à coller.N.Nom de votre recette.Recette mère ►.S.Saisissez le nom de la recette mère</v>
      </c>
      <c r="AN360" s="451">
        <f>AN343</f>
        <v>6</v>
      </c>
      <c r="AO360" s="451" t="str">
        <f>AO343</f>
        <v>couverts</v>
      </c>
      <c r="AP360" s="261"/>
      <c r="AQ360" s="114"/>
      <c r="AR360" s="114"/>
      <c r="AS360" s="114"/>
      <c r="AT360" s="114"/>
      <c r="AU360" s="114"/>
      <c r="AV360" s="115"/>
      <c r="BK360" s="466">
        <v>1</v>
      </c>
    </row>
    <row r="361" spans="14:63" ht="15.75" x14ac:dyDescent="0.25">
      <c r="N361" s="104" t="s">
        <v>7</v>
      </c>
      <c r="O361" s="451" t="str">
        <f>O357</f>
        <v>Famille à coller.N.Nom de votre recette.Recette mère ►.S.Saisissez le nom de la recette mère</v>
      </c>
      <c r="P361" s="451">
        <f>P357</f>
        <v>6</v>
      </c>
      <c r="Q361" s="451" t="str">
        <f>Q357</f>
        <v>couverts</v>
      </c>
      <c r="R361" s="242"/>
      <c r="S361" s="243" t="s">
        <v>196</v>
      </c>
      <c r="T361" s="114"/>
      <c r="U361" s="244">
        <v>1</v>
      </c>
      <c r="V361" s="245"/>
      <c r="W361" s="246">
        <v>15</v>
      </c>
      <c r="X361" s="247" t="s">
        <v>197</v>
      </c>
      <c r="Z361" s="23" t="s">
        <v>7</v>
      </c>
      <c r="AA361" s="456" t="str">
        <f>AA367</f>
        <v>Famille à coller.N.Nom de votre recette.Recette mère ►.S.Saisissez le nom de la recette mère</v>
      </c>
      <c r="AB361" s="457">
        <f>AB367</f>
        <v>6</v>
      </c>
      <c r="AC361" s="457" t="str">
        <f>AC367</f>
        <v>couverts</v>
      </c>
      <c r="AD361" s="279" t="s">
        <v>4</v>
      </c>
      <c r="AE361" s="24" t="s">
        <v>8</v>
      </c>
      <c r="AF361" s="3217" t="s">
        <v>206</v>
      </c>
      <c r="AG361" s="3217"/>
      <c r="AH361" s="3157" t="s">
        <v>10</v>
      </c>
      <c r="AI361" s="3157"/>
      <c r="AJ361" s="3158"/>
      <c r="AL361" s="73" t="str">
        <f t="shared" si="81"/>
        <v>►</v>
      </c>
      <c r="AM361" s="451" t="str">
        <f>AM343</f>
        <v>Famille à coller.N.Nom de votre recette.Recette mère ►.S.Saisissez le nom de la recette mère</v>
      </c>
      <c r="AN361" s="451">
        <f>AN343</f>
        <v>6</v>
      </c>
      <c r="AO361" s="451" t="str">
        <f>AO343</f>
        <v>couverts</v>
      </c>
      <c r="AP361" s="261"/>
      <c r="AQ361" s="114"/>
      <c r="AR361" s="114"/>
      <c r="AS361" s="114"/>
      <c r="AT361" s="114"/>
      <c r="AU361" s="114"/>
      <c r="AV361" s="115"/>
      <c r="BK361" s="466">
        <v>1</v>
      </c>
    </row>
    <row r="362" spans="14:63" ht="19.5" customHeight="1" x14ac:dyDescent="0.25">
      <c r="N362" s="104" t="s">
        <v>7</v>
      </c>
      <c r="O362" s="451" t="str">
        <f>O357</f>
        <v>Famille à coller.N.Nom de votre recette.Recette mère ►.S.Saisissez le nom de la recette mère</v>
      </c>
      <c r="P362" s="451">
        <f>P357</f>
        <v>6</v>
      </c>
      <c r="Q362" s="451" t="str">
        <f>Q357</f>
        <v>couverts</v>
      </c>
      <c r="R362" s="248"/>
      <c r="S362" s="249" t="s">
        <v>198</v>
      </c>
      <c r="T362" s="114"/>
      <c r="U362" s="250">
        <f>IF(U360=0,0,IF(U361=0,0,U360-U361))</f>
        <v>1</v>
      </c>
      <c r="V362" s="251"/>
      <c r="W362" s="252">
        <f>IF(W360=0,0,IF(W361=0,0,W361-W360))</f>
        <v>5</v>
      </c>
      <c r="X362" s="253" t="s">
        <v>199</v>
      </c>
      <c r="Z362" s="25" t="s">
        <v>7</v>
      </c>
      <c r="AA362" s="458" t="str">
        <f>AA367</f>
        <v>Famille à coller.N.Nom de votre recette.Recette mère ►.S.Saisissez le nom de la recette mère</v>
      </c>
      <c r="AB362" s="459"/>
      <c r="AC362" s="459"/>
      <c r="AD362" s="281" t="s">
        <v>207</v>
      </c>
      <c r="AE362" s="26" t="s">
        <v>12</v>
      </c>
      <c r="AF362" s="3218"/>
      <c r="AG362" s="3218"/>
      <c r="AH362" s="3159"/>
      <c r="AI362" s="3159"/>
      <c r="AJ362" s="3160"/>
      <c r="AL362" s="73" t="str">
        <f t="shared" si="81"/>
        <v>►</v>
      </c>
      <c r="AM362" s="451" t="str">
        <f>AM343</f>
        <v>Famille à coller.N.Nom de votre recette.Recette mère ►.S.Saisissez le nom de la recette mère</v>
      </c>
      <c r="AN362" s="451">
        <f>AN343</f>
        <v>6</v>
      </c>
      <c r="AO362" s="451" t="str">
        <f>AO343</f>
        <v>couverts</v>
      </c>
      <c r="AP362" s="261"/>
      <c r="AQ362" s="114"/>
      <c r="AR362" s="114"/>
      <c r="AS362" s="114"/>
      <c r="AT362" s="114"/>
      <c r="AU362" s="114"/>
      <c r="AV362" s="115"/>
      <c r="BK362" s="466">
        <v>1</v>
      </c>
    </row>
    <row r="363" spans="14:63" ht="18.75" x14ac:dyDescent="0.25">
      <c r="N363" s="104" t="s">
        <v>7</v>
      </c>
      <c r="O363" s="451" t="str">
        <f>O357</f>
        <v>Famille à coller.N.Nom de votre recette.Recette mère ►.S.Saisissez le nom de la recette mère</v>
      </c>
      <c r="P363" s="451">
        <f>P357</f>
        <v>6</v>
      </c>
      <c r="Q363" s="451" t="str">
        <f>Q357</f>
        <v>couverts</v>
      </c>
      <c r="R363" s="248"/>
      <c r="S363" s="249" t="s">
        <v>200</v>
      </c>
      <c r="T363" s="114"/>
      <c r="U363" s="254">
        <f>IF(U360=0,0,U362/U360)</f>
        <v>0.5</v>
      </c>
      <c r="V363" s="255"/>
      <c r="W363" s="256">
        <f>IF(W360=0,0,IF(ISBLANK(W360),0,(W362/W360)*100))</f>
        <v>50</v>
      </c>
      <c r="X363" s="253" t="s">
        <v>201</v>
      </c>
      <c r="Z363" s="25" t="s">
        <v>7</v>
      </c>
      <c r="AA363" s="460" t="str">
        <f>AA367</f>
        <v>Famille à coller.N.Nom de votre recette.Recette mère ►.S.Saisissez le nom de la recette mère</v>
      </c>
      <c r="AB363" s="461"/>
      <c r="AC363" s="462"/>
      <c r="AD363" s="28"/>
      <c r="AE363" s="29" t="s">
        <v>208</v>
      </c>
      <c r="AF363" s="283"/>
      <c r="AG363" s="30" t="s">
        <v>13</v>
      </c>
      <c r="AH363" s="284" t="s">
        <v>14</v>
      </c>
      <c r="AI363" s="9"/>
      <c r="AJ363" s="285"/>
      <c r="AL363" s="73" t="str">
        <f t="shared" si="81"/>
        <v>►</v>
      </c>
      <c r="AM363" s="451" t="str">
        <f>AM343</f>
        <v>Famille à coller.N.Nom de votre recette.Recette mère ►.S.Saisissez le nom de la recette mère</v>
      </c>
      <c r="AN363" s="451">
        <f>AN343</f>
        <v>6</v>
      </c>
      <c r="AO363" s="451" t="str">
        <f>AO343</f>
        <v>couverts</v>
      </c>
      <c r="AP363" s="261"/>
      <c r="AQ363" s="114"/>
      <c r="AR363" s="114"/>
      <c r="AS363" s="114"/>
      <c r="AT363" s="114"/>
      <c r="AU363" s="114"/>
      <c r="AV363" s="115"/>
      <c r="BK363" s="466">
        <v>1</v>
      </c>
    </row>
    <row r="364" spans="14:63" ht="15.75" x14ac:dyDescent="0.25">
      <c r="N364" s="104" t="s">
        <v>7</v>
      </c>
      <c r="O364" s="451" t="str">
        <f>O357</f>
        <v>Famille à coller.N.Nom de votre recette.Recette mère ►.S.Saisissez le nom de la recette mère</v>
      </c>
      <c r="P364" s="451">
        <f>P357</f>
        <v>6</v>
      </c>
      <c r="Q364" s="451" t="str">
        <f>Q357</f>
        <v>couverts</v>
      </c>
      <c r="R364" s="242"/>
      <c r="S364" s="243" t="s">
        <v>202</v>
      </c>
      <c r="T364" s="114"/>
      <c r="U364" s="257">
        <v>50</v>
      </c>
      <c r="V364" s="239"/>
      <c r="W364" s="240">
        <v>10</v>
      </c>
      <c r="X364" s="241" t="s">
        <v>195</v>
      </c>
      <c r="Z364" s="25" t="s">
        <v>7</v>
      </c>
      <c r="AA364" s="428" t="str">
        <f>AA367</f>
        <v>Famille à coller.N.Nom de votre recette.Recette mère ►.S.Saisissez le nom de la recette mère</v>
      </c>
      <c r="AB364" s="428"/>
      <c r="AC364" s="428"/>
      <c r="AD364" s="36" t="s">
        <v>16</v>
      </c>
      <c r="AE364" s="37"/>
      <c r="AF364" s="37"/>
      <c r="AG364" s="288" t="s">
        <v>17</v>
      </c>
      <c r="AH364" s="3214" t="str">
        <f>AD367</f>
        <v>Famille à coller.N.Nom de votre recette.Recette mère ►.S.Saisissez le nom de la recette mère</v>
      </c>
      <c r="AI364" s="3214"/>
      <c r="AJ364" s="3215"/>
      <c r="AL364" s="73" t="str">
        <f t="shared" si="81"/>
        <v>►</v>
      </c>
      <c r="AM364" s="451" t="str">
        <f>AM343</f>
        <v>Famille à coller.N.Nom de votre recette.Recette mère ►.S.Saisissez le nom de la recette mère</v>
      </c>
      <c r="AN364" s="451">
        <f>AN343</f>
        <v>6</v>
      </c>
      <c r="AO364" s="451" t="str">
        <f>AO343</f>
        <v>couverts</v>
      </c>
      <c r="AP364" s="261"/>
      <c r="AQ364" s="114"/>
      <c r="AR364" s="114"/>
      <c r="AS364" s="114"/>
      <c r="AT364" s="114"/>
      <c r="AU364" s="114"/>
      <c r="AV364" s="115"/>
      <c r="BK364" s="466">
        <v>1</v>
      </c>
    </row>
    <row r="365" spans="14:63" ht="15.75" x14ac:dyDescent="0.25">
      <c r="N365" s="104" t="s">
        <v>7</v>
      </c>
      <c r="O365" s="451" t="str">
        <f>O357</f>
        <v>Famille à coller.N.Nom de votre recette.Recette mère ►.S.Saisissez le nom de la recette mère</v>
      </c>
      <c r="P365" s="451">
        <f>P357</f>
        <v>6</v>
      </c>
      <c r="Q365" s="451" t="str">
        <f>Q357</f>
        <v>couverts</v>
      </c>
      <c r="R365" s="248"/>
      <c r="S365" s="249" t="s">
        <v>198</v>
      </c>
      <c r="T365" s="114"/>
      <c r="U365" s="250">
        <f>U360*U364%</f>
        <v>1</v>
      </c>
      <c r="V365" s="258"/>
      <c r="W365" s="259">
        <v>50</v>
      </c>
      <c r="X365" s="260" t="s">
        <v>201</v>
      </c>
      <c r="Z365" s="25" t="s">
        <v>7</v>
      </c>
      <c r="AA365" s="428" t="str">
        <f>AA367</f>
        <v>Famille à coller.N.Nom de votre recette.Recette mère ►.S.Saisissez le nom de la recette mère</v>
      </c>
      <c r="AB365" s="428"/>
      <c r="AC365" s="428"/>
      <c r="AD365" s="43">
        <v>6</v>
      </c>
      <c r="AE365" s="44" t="s">
        <v>66</v>
      </c>
      <c r="AF365" s="36"/>
      <c r="AG365" s="36"/>
      <c r="AH365" s="3214"/>
      <c r="AI365" s="3214"/>
      <c r="AJ365" s="3215"/>
      <c r="AL365" s="73" t="str">
        <f t="shared" si="81"/>
        <v>►</v>
      </c>
      <c r="AM365" s="451" t="str">
        <f>AM343</f>
        <v>Famille à coller.N.Nom de votre recette.Recette mère ►.S.Saisissez le nom de la recette mère</v>
      </c>
      <c r="AN365" s="451">
        <f>AN343</f>
        <v>6</v>
      </c>
      <c r="AO365" s="451" t="str">
        <f>AO343</f>
        <v>couverts</v>
      </c>
      <c r="AP365" s="261"/>
      <c r="AQ365" s="114"/>
      <c r="AR365" s="114"/>
      <c r="AS365" s="114"/>
      <c r="AT365" s="114"/>
      <c r="AU365" s="114"/>
      <c r="AV365" s="115"/>
      <c r="BK365" s="466">
        <v>1</v>
      </c>
    </row>
    <row r="366" spans="14:63" ht="15.75" customHeight="1" x14ac:dyDescent="0.25">
      <c r="N366" s="104" t="s">
        <v>7</v>
      </c>
      <c r="O366" s="451" t="str">
        <f>O357</f>
        <v>Famille à coller.N.Nom de votre recette.Recette mère ►.S.Saisissez le nom de la recette mère</v>
      </c>
      <c r="P366" s="451">
        <f>P357</f>
        <v>6</v>
      </c>
      <c r="Q366" s="451" t="str">
        <f>Q357</f>
        <v>couverts</v>
      </c>
      <c r="R366" s="248"/>
      <c r="S366" s="249" t="s">
        <v>203</v>
      </c>
      <c r="T366" s="114"/>
      <c r="U366" s="250">
        <f>U360-U365</f>
        <v>1</v>
      </c>
      <c r="V366" s="251"/>
      <c r="W366" s="252">
        <f>W364*W365%</f>
        <v>5</v>
      </c>
      <c r="X366" s="253" t="s">
        <v>199</v>
      </c>
      <c r="Z366" s="25" t="s">
        <v>5</v>
      </c>
      <c r="AA366" s="428" t="str">
        <f>AA367</f>
        <v>Famille à coller.N.Nom de votre recette.Recette mère ►.S.Saisissez le nom de la recette mère</v>
      </c>
      <c r="AB366" s="428"/>
      <c r="AC366" s="428"/>
      <c r="AD366" s="289"/>
      <c r="AE366" s="48"/>
      <c r="AF366" s="48"/>
      <c r="AG366" s="48"/>
      <c r="AH366" s="48"/>
      <c r="AI366" s="48"/>
      <c r="AJ366" s="429"/>
      <c r="AL366" s="73" t="str">
        <f t="shared" si="81"/>
        <v>►</v>
      </c>
      <c r="AM366" s="451" t="str">
        <f>AM343</f>
        <v>Famille à coller.N.Nom de votre recette.Recette mère ►.S.Saisissez le nom de la recette mère</v>
      </c>
      <c r="AN366" s="451">
        <f>AN343</f>
        <v>6</v>
      </c>
      <c r="AO366" s="451" t="str">
        <f>AO343</f>
        <v>couverts</v>
      </c>
      <c r="AP366" s="261"/>
      <c r="AQ366" s="114"/>
      <c r="AR366" s="114"/>
      <c r="AS366" s="114"/>
      <c r="AT366" s="114"/>
      <c r="AU366" s="114"/>
      <c r="AV366" s="115"/>
      <c r="BK366" s="466">
        <v>1</v>
      </c>
    </row>
    <row r="367" spans="14:63" ht="16.5" thickBot="1" x14ac:dyDescent="0.3">
      <c r="N367" s="104" t="s">
        <v>7</v>
      </c>
      <c r="O367" s="451" t="str">
        <f>O357</f>
        <v>Famille à coller.N.Nom de votre recette.Recette mère ►.S.Saisissez le nom de la recette mère</v>
      </c>
      <c r="P367" s="451">
        <f>P357</f>
        <v>6</v>
      </c>
      <c r="Q367" s="451" t="str">
        <f>Q357</f>
        <v>couverts</v>
      </c>
      <c r="R367" s="261"/>
      <c r="S367" s="262"/>
      <c r="T367" s="114"/>
      <c r="U367" s="263"/>
      <c r="V367" s="332"/>
      <c r="W367" s="252">
        <f>((W364*W365)/100)+W364</f>
        <v>15</v>
      </c>
      <c r="X367" s="253" t="s">
        <v>197</v>
      </c>
      <c r="Z367" s="430" t="s">
        <v>5</v>
      </c>
      <c r="AA367" s="431" t="str">
        <f>AD367</f>
        <v>Famille à coller.N.Nom de votre recette.Recette mère ►.S.Saisissez le nom de la recette mère</v>
      </c>
      <c r="AB367" s="431">
        <f>AD365</f>
        <v>6</v>
      </c>
      <c r="AC367" s="431" t="str">
        <f>AE365</f>
        <v>couverts</v>
      </c>
      <c r="AD367" s="435" t="str">
        <f>UPPER(LEFT(AF361,1))&amp;LOWER(MID(AF361,2,999))&amp;"."&amp;UPPER(LEFT(AH361,1))&amp;"."&amp;UPPER(LEFT(AH361,1))&amp;LOWER(MID(AH361,2,999))&amp;"."&amp;IF(ISTEXT(AJ367),AI367&amp;"."&amp;UPPER(LEFT(AJ367,1))&amp;"."&amp;UPPER(LEFT(AJ367,1))&amp;LOWER(MID(AJ367,2,999)),AE367)</f>
        <v>Famille à coller.N.Nom de votre recette.Recette mère ►.S.Saisissez le nom de la recette mère</v>
      </c>
      <c r="AE367" s="432" t="s">
        <v>22</v>
      </c>
      <c r="AF367" s="3216" t="s">
        <v>23</v>
      </c>
      <c r="AG367" s="3216"/>
      <c r="AH367" s="3216"/>
      <c r="AI367" s="433" t="s">
        <v>24</v>
      </c>
      <c r="AJ367" s="434" t="s">
        <v>25</v>
      </c>
      <c r="AL367" s="73" t="str">
        <f t="shared" si="81"/>
        <v>►</v>
      </c>
      <c r="AM367" s="451" t="str">
        <f>AM343</f>
        <v>Famille à coller.N.Nom de votre recette.Recette mère ►.S.Saisissez le nom de la recette mère</v>
      </c>
      <c r="AN367" s="451">
        <f>AN343</f>
        <v>6</v>
      </c>
      <c r="AO367" s="451" t="str">
        <f>AO343</f>
        <v>couverts</v>
      </c>
      <c r="AP367" s="261"/>
      <c r="AQ367" s="114"/>
      <c r="AR367" s="114"/>
      <c r="AS367" s="114"/>
      <c r="AT367" s="114"/>
      <c r="AU367" s="114"/>
      <c r="AV367" s="115"/>
      <c r="BK367" s="466">
        <v>1</v>
      </c>
    </row>
    <row r="368" spans="14:63" ht="17.25" thickTop="1" thickBot="1" x14ac:dyDescent="0.3">
      <c r="N368" s="104" t="s">
        <v>7</v>
      </c>
      <c r="O368" s="451" t="str">
        <f>O357</f>
        <v>Famille à coller.N.Nom de votre recette.Recette mère ►.S.Saisissez le nom de la recette mère</v>
      </c>
      <c r="P368" s="451">
        <f>P357</f>
        <v>6</v>
      </c>
      <c r="Q368" s="451" t="str">
        <f>Q357</f>
        <v>couverts</v>
      </c>
      <c r="R368" s="530" t="s">
        <v>98</v>
      </c>
      <c r="S368" s="530"/>
      <c r="T368" s="530"/>
      <c r="U368" s="530"/>
      <c r="V368" s="530"/>
      <c r="W368" s="530"/>
      <c r="X368" s="520"/>
      <c r="Z368" s="104" t="s">
        <v>7</v>
      </c>
      <c r="AA368" s="440" t="str">
        <f>AA367</f>
        <v>Famille à coller.N.Nom de votre recette.Recette mère ►.S.Saisissez le nom de la recette mère</v>
      </c>
      <c r="AB368" s="440"/>
      <c r="AC368" s="440"/>
      <c r="AD368" s="105" t="s">
        <v>27</v>
      </c>
      <c r="AE368" s="106">
        <v>13</v>
      </c>
      <c r="AF368" s="373" t="s">
        <v>240</v>
      </c>
      <c r="AG368" s="108"/>
      <c r="AH368" s="206"/>
      <c r="AI368" s="206" t="s">
        <v>272</v>
      </c>
      <c r="AJ368" s="109"/>
      <c r="AL368" s="73" t="str">
        <f t="shared" si="81"/>
        <v>►</v>
      </c>
      <c r="AM368" s="451" t="str">
        <f>AM343</f>
        <v>Famille à coller.N.Nom de votre recette.Recette mère ►.S.Saisissez le nom de la recette mère</v>
      </c>
      <c r="AN368" s="451">
        <f>AN343</f>
        <v>6</v>
      </c>
      <c r="AO368" s="451" t="str">
        <f>AO343</f>
        <v>couverts</v>
      </c>
      <c r="AP368" s="261"/>
      <c r="AQ368" s="114"/>
      <c r="AR368" s="114"/>
      <c r="AS368" s="114"/>
      <c r="AT368" s="114"/>
      <c r="AU368" s="114"/>
      <c r="AV368" s="115"/>
      <c r="BK368" s="466">
        <v>1</v>
      </c>
    </row>
    <row r="369" spans="14:63" ht="15.75" customHeight="1" thickTop="1" x14ac:dyDescent="0.25">
      <c r="N369" s="73" t="str">
        <f>IF(OR(R369&lt;&gt;"",S369&lt;&gt; "",T369&lt;&gt;"",U369&lt;&gt;""),"A", "►")</f>
        <v>►</v>
      </c>
      <c r="O369" s="451" t="str">
        <f>O357</f>
        <v>Famille à coller.N.Nom de votre recette.Recette mère ►.S.Saisissez le nom de la recette mère</v>
      </c>
      <c r="P369" s="451">
        <f>P357</f>
        <v>6</v>
      </c>
      <c r="Q369" s="451" t="str">
        <f>Q357</f>
        <v>couverts</v>
      </c>
      <c r="R369" s="637"/>
      <c r="S369" s="637"/>
      <c r="T369" s="637"/>
      <c r="U369" s="637"/>
      <c r="V369" s="637"/>
      <c r="W369" s="637"/>
      <c r="X369" s="147"/>
      <c r="Z369" s="104" t="s">
        <v>7</v>
      </c>
      <c r="AA369" s="523" t="str">
        <f>AA367</f>
        <v>Famille à coller.N.Nom de votre recette.Recette mère ►.S.Saisissez le nom de la recette mère</v>
      </c>
      <c r="AB369" s="523"/>
      <c r="AC369" s="524"/>
      <c r="AD369" s="9"/>
      <c r="AE369" s="9"/>
      <c r="AF369" s="9"/>
      <c r="AG369" s="9"/>
      <c r="AH369" s="9"/>
      <c r="AI369" s="9"/>
      <c r="AJ369" s="207"/>
      <c r="AL369" s="73" t="str">
        <f t="shared" si="81"/>
        <v>►</v>
      </c>
      <c r="AM369" s="451" t="str">
        <f>AM343</f>
        <v>Famille à coller.N.Nom de votre recette.Recette mère ►.S.Saisissez le nom de la recette mère</v>
      </c>
      <c r="AN369" s="451">
        <f>AN343</f>
        <v>6</v>
      </c>
      <c r="AO369" s="451" t="str">
        <f>AO343</f>
        <v>couverts</v>
      </c>
      <c r="AP369" s="261"/>
      <c r="AQ369" s="114"/>
      <c r="AR369" s="114"/>
      <c r="AS369" s="114"/>
      <c r="AT369" s="114"/>
      <c r="AU369" s="114"/>
      <c r="AV369" s="115"/>
      <c r="BK369" s="466">
        <v>1</v>
      </c>
    </row>
    <row r="370" spans="14:63" ht="15.75" x14ac:dyDescent="0.25">
      <c r="N370" s="73" t="str">
        <f>IF(OR(R370&lt;&gt;"",S370&lt;&gt; "",T370&lt;&gt;"",U370&lt;&gt;""),"A", "►")</f>
        <v>►</v>
      </c>
      <c r="O370" s="451" t="str">
        <f>O357</f>
        <v>Famille à coller.N.Nom de votre recette.Recette mère ►.S.Saisissez le nom de la recette mère</v>
      </c>
      <c r="P370" s="451">
        <f>P357</f>
        <v>6</v>
      </c>
      <c r="Q370" s="451" t="str">
        <f>Q357</f>
        <v>couverts</v>
      </c>
      <c r="R370" s="637"/>
      <c r="S370" s="637"/>
      <c r="T370" s="637"/>
      <c r="U370" s="637"/>
      <c r="V370" s="637"/>
      <c r="W370" s="637"/>
      <c r="X370" s="147"/>
      <c r="Z370" s="104" t="s">
        <v>7</v>
      </c>
      <c r="AA370" s="451" t="str">
        <f>AA367</f>
        <v>Famille à coller.N.Nom de votre recette.Recette mère ►.S.Saisissez le nom de la recette mère</v>
      </c>
      <c r="AB370" s="451"/>
      <c r="AC370" s="525"/>
      <c r="AD370" s="421" t="s">
        <v>183</v>
      </c>
      <c r="AE370" s="422" t="s">
        <v>184</v>
      </c>
      <c r="AF370" s="423"/>
      <c r="AG370" s="424" t="s">
        <v>185</v>
      </c>
      <c r="AH370" s="422" t="s">
        <v>7</v>
      </c>
      <c r="AI370" s="422" t="s">
        <v>186</v>
      </c>
      <c r="AJ370" s="207" t="s">
        <v>187</v>
      </c>
      <c r="AL370" s="73" t="str">
        <f t="shared" si="81"/>
        <v>►</v>
      </c>
      <c r="AM370" s="451" t="str">
        <f>AM343</f>
        <v>Famille à coller.N.Nom de votre recette.Recette mère ►.S.Saisissez le nom de la recette mère</v>
      </c>
      <c r="AN370" s="451">
        <f>AN343</f>
        <v>6</v>
      </c>
      <c r="AO370" s="451" t="str">
        <f>AO343</f>
        <v>couverts</v>
      </c>
      <c r="AP370" s="261"/>
      <c r="AQ370" s="114"/>
      <c r="AR370" s="114"/>
      <c r="AS370" s="114"/>
      <c r="AT370" s="114"/>
      <c r="AU370" s="114"/>
      <c r="AV370" s="115"/>
      <c r="BK370" s="466">
        <v>1</v>
      </c>
    </row>
    <row r="371" spans="14:63" ht="15.75" x14ac:dyDescent="0.25">
      <c r="N371" s="73" t="str">
        <f>IF(OR(R371&lt;&gt;"",S371&lt;&gt; "",T371&lt;&gt;"",U371&lt;&gt;""),"A", "►")</f>
        <v>►</v>
      </c>
      <c r="O371" s="451" t="str">
        <f>O357</f>
        <v>Famille à coller.N.Nom de votre recette.Recette mère ►.S.Saisissez le nom de la recette mère</v>
      </c>
      <c r="P371" s="451">
        <f>P357</f>
        <v>6</v>
      </c>
      <c r="Q371" s="451" t="str">
        <f>Q357</f>
        <v>couverts</v>
      </c>
      <c r="R371" s="637"/>
      <c r="S371" s="637"/>
      <c r="T371" s="637"/>
      <c r="U371" s="637"/>
      <c r="V371" s="637"/>
      <c r="W371" s="637"/>
      <c r="X371" s="147" t="s">
        <v>127</v>
      </c>
      <c r="Z371" s="104" t="s">
        <v>7</v>
      </c>
      <c r="AA371" s="451" t="str">
        <f>AA367</f>
        <v>Famille à coller.N.Nom de votre recette.Recette mère ►.S.Saisissez le nom de la recette mère</v>
      </c>
      <c r="AB371" s="451">
        <f>AB367</f>
        <v>6</v>
      </c>
      <c r="AC371" s="525" t="str">
        <f>AC367</f>
        <v>couverts</v>
      </c>
      <c r="AD371" s="208" t="str">
        <f>"cellule "&amp;ADDRESS(ROW(AJ371),COLUMN(AJ371),4)&amp;"  vous pouvez saisir un autre poids"</f>
        <v>cellule AJ371  vous pouvez saisir un autre poids</v>
      </c>
      <c r="AE371" s="209"/>
      <c r="AF371" s="210"/>
      <c r="AG371" s="122"/>
      <c r="AH371" s="209"/>
      <c r="AJ371" s="211">
        <v>1</v>
      </c>
      <c r="AL371" s="73" t="str">
        <f t="shared" si="81"/>
        <v>►</v>
      </c>
      <c r="AM371" s="451" t="str">
        <f>AM343</f>
        <v>Famille à coller.N.Nom de votre recette.Recette mère ►.S.Saisissez le nom de la recette mère</v>
      </c>
      <c r="AN371" s="451">
        <f>AN343</f>
        <v>6</v>
      </c>
      <c r="AO371" s="451" t="str">
        <f>AO343</f>
        <v>couverts</v>
      </c>
      <c r="AP371" s="261"/>
      <c r="AQ371" s="114"/>
      <c r="AR371" s="114"/>
      <c r="AS371" s="114"/>
      <c r="AT371" s="114"/>
      <c r="AU371" s="114"/>
      <c r="AV371" s="115"/>
      <c r="BK371" s="466">
        <v>1</v>
      </c>
    </row>
    <row r="372" spans="14:63" ht="15.75" x14ac:dyDescent="0.25">
      <c r="N372" s="73" t="str">
        <f>IF(OR(R372&lt;&gt;"",S372&lt;&gt; "",T372&lt;&gt;"",U372&lt;&gt;""),"A", "►")</f>
        <v>►</v>
      </c>
      <c r="O372" s="451" t="str">
        <f>O357</f>
        <v>Famille à coller.N.Nom de votre recette.Recette mère ►.S.Saisissez le nom de la recette mère</v>
      </c>
      <c r="P372" s="451">
        <f>P357</f>
        <v>6</v>
      </c>
      <c r="Q372" s="451" t="str">
        <f>Q357</f>
        <v>couverts</v>
      </c>
      <c r="R372" s="637"/>
      <c r="S372" s="637"/>
      <c r="T372" s="637"/>
      <c r="U372" s="637"/>
      <c r="V372" s="637"/>
      <c r="W372" s="637"/>
      <c r="X372" s="147" t="s">
        <v>128</v>
      </c>
      <c r="Z372" s="104" t="s">
        <v>7</v>
      </c>
      <c r="AA372" s="451" t="str">
        <f>AA367</f>
        <v>Famille à coller.N.Nom de votre recette.Recette mère ►.S.Saisissez le nom de la recette mère</v>
      </c>
      <c r="AB372" s="451">
        <f>AB367</f>
        <v>6</v>
      </c>
      <c r="AC372" s="525" t="str">
        <f>AC367</f>
        <v>couverts</v>
      </c>
      <c r="AD372" s="212">
        <v>100</v>
      </c>
      <c r="AE372" s="134">
        <v>120</v>
      </c>
      <c r="AF372" s="213"/>
      <c r="AG372" s="134">
        <v>180</v>
      </c>
      <c r="AH372" s="134">
        <v>180</v>
      </c>
      <c r="AI372" s="134">
        <v>200</v>
      </c>
      <c r="AJ372" s="214" t="s">
        <v>190</v>
      </c>
      <c r="AL372" s="73" t="str">
        <f t="shared" si="81"/>
        <v>►</v>
      </c>
      <c r="AM372" s="451" t="str">
        <f>AM343</f>
        <v>Famille à coller.N.Nom de votre recette.Recette mère ►.S.Saisissez le nom de la recette mère</v>
      </c>
      <c r="AN372" s="451">
        <f>AN343</f>
        <v>6</v>
      </c>
      <c r="AO372" s="451" t="str">
        <f>AO343</f>
        <v>couverts</v>
      </c>
      <c r="AP372" s="261"/>
      <c r="AQ372" s="114"/>
      <c r="AR372" s="114"/>
      <c r="AS372" s="114"/>
      <c r="AT372" s="114"/>
      <c r="AU372" s="114"/>
      <c r="AV372" s="115"/>
      <c r="BK372" s="466">
        <v>1</v>
      </c>
    </row>
    <row r="373" spans="14:63" ht="15.75" x14ac:dyDescent="0.25">
      <c r="N373" s="73" t="str">
        <f>IF(OR(R373&lt;&gt;"",S373&lt;&gt; "",T373&lt;&gt;"",U373&lt;&gt;""),"A", "►")</f>
        <v>►</v>
      </c>
      <c r="O373" s="451" t="str">
        <f>O364</f>
        <v>Famille à coller.N.Nom de votre recette.Recette mère ►.S.Saisissez le nom de la recette mère</v>
      </c>
      <c r="P373" s="451">
        <f>P364</f>
        <v>6</v>
      </c>
      <c r="Q373" s="451" t="str">
        <f>Q364</f>
        <v>couverts</v>
      </c>
      <c r="R373" s="638"/>
      <c r="S373" s="638"/>
      <c r="T373" s="638"/>
      <c r="U373" s="638"/>
      <c r="V373" s="638"/>
      <c r="W373" s="638"/>
      <c r="X373" s="147" t="s">
        <v>266</v>
      </c>
      <c r="Z373" s="104" t="s">
        <v>7</v>
      </c>
      <c r="AA373" s="451" t="str">
        <f>AA367</f>
        <v>Famille à coller.N.Nom de votre recette.Recette mère ►.S.Saisissez le nom de la recette mère</v>
      </c>
      <c r="AB373" s="451">
        <f>AB367</f>
        <v>6</v>
      </c>
      <c r="AC373" s="525" t="str">
        <f>AC367</f>
        <v>couverts</v>
      </c>
      <c r="AD373" s="215">
        <f>IF(MOD(AJ371*1000/AD372,1)=0,AJ371*1000/AD372,IF(MOD(AJ371*1000/AD372,1)&lt;0.5,INT(AJ371*1000/AD372),INT(AJ371*1000/AD372)+1))</f>
        <v>10</v>
      </c>
      <c r="AE373" s="216">
        <f>IF(MOD(AJ371*1000/AE372,1)=0,AJ371*1000/AE372,IF(MOD(AJ371*1000/AE372,1)&lt;0.5,INT(AJ371*1000/AE372),INT(AJ371*1000/AE372)+1))</f>
        <v>8</v>
      </c>
      <c r="AF373" s="217"/>
      <c r="AG373" s="216">
        <f>IF(MOD(AJ371*1000/AG372,1)=0,AJ371*1000/AG372,IF(MOD(AJ371*1000/AG372,1)&lt;0.5,INT(AJ371*1000/AG372),INT(AJ371*1000/AG372)+1))</f>
        <v>6</v>
      </c>
      <c r="AH373" s="216">
        <f>IF(MOD(AJ371*1000/AH372,1)=0,AJ371*1000/AH372,IF(MOD(AJ371*1000/AH372,1)&lt;0.5,INT(AJ371*1000/AH372),INT(AJ371*1000/AH372)+1))</f>
        <v>6</v>
      </c>
      <c r="AI373" s="216">
        <f>IF(MOD(AJ371*1000/AI372,1)=0,AJ371*1000/AI372,IF(MOD(AJ371*1000/AI372,1)&lt;0.5,INT(AJ371*1000/AI372),INT(AJ371*1000/AI372)+1))</f>
        <v>5</v>
      </c>
      <c r="AJ373" s="218" t="s">
        <v>79</v>
      </c>
      <c r="AL373" s="73" t="str">
        <f t="shared" si="81"/>
        <v>►</v>
      </c>
      <c r="AM373" s="451" t="str">
        <f>AM343</f>
        <v>Famille à coller.N.Nom de votre recette.Recette mère ►.S.Saisissez le nom de la recette mère</v>
      </c>
      <c r="AN373" s="451">
        <f>AN343</f>
        <v>6</v>
      </c>
      <c r="AO373" s="451" t="str">
        <f>AO343</f>
        <v>couverts</v>
      </c>
      <c r="AP373" s="261"/>
      <c r="AQ373" s="114"/>
      <c r="AR373" s="114"/>
      <c r="AS373" s="114"/>
      <c r="AT373" s="114"/>
      <c r="AU373" s="114"/>
      <c r="AV373" s="115"/>
      <c r="BK373" s="466">
        <v>1</v>
      </c>
    </row>
    <row r="374" spans="14:63" ht="15.75" x14ac:dyDescent="0.25">
      <c r="N374" s="116" t="s">
        <v>7</v>
      </c>
      <c r="O374" s="451" t="str">
        <f>O357</f>
        <v>Famille à coller.N.Nom de votre recette.Recette mère ►.S.Saisissez le nom de la recette mère</v>
      </c>
      <c r="P374" s="451">
        <f>P357</f>
        <v>6</v>
      </c>
      <c r="Q374" s="451" t="str">
        <f>Q357</f>
        <v>couverts</v>
      </c>
      <c r="R374" s="265"/>
      <c r="S374" s="265"/>
      <c r="T374" s="265" t="s">
        <v>73</v>
      </c>
      <c r="U374" s="266"/>
      <c r="V374" s="267"/>
      <c r="W374" s="267"/>
      <c r="X374" s="268"/>
      <c r="Z374" s="104" t="s">
        <v>7</v>
      </c>
      <c r="AA374" s="451" t="str">
        <f>AA367</f>
        <v>Famille à coller.N.Nom de votre recette.Recette mère ►.S.Saisissez le nom de la recette mère</v>
      </c>
      <c r="AB374" s="451">
        <f>AB367</f>
        <v>6</v>
      </c>
      <c r="AC374" s="525" t="str">
        <f>AC367</f>
        <v>couverts</v>
      </c>
      <c r="AD374" s="208" t="str">
        <f>"cellule "&amp;ADDRESS(ROW(AJ374),COLUMN(AJ374),4)&amp;"  vous pouvez saisir un autre poids"</f>
        <v>cellule AJ374  vous pouvez saisir un autre poids</v>
      </c>
      <c r="AE374" s="213"/>
      <c r="AF374" s="219"/>
      <c r="AG374" s="9"/>
      <c r="AH374" s="213"/>
      <c r="AJ374" s="220">
        <v>1</v>
      </c>
      <c r="AL374" s="73" t="str">
        <f t="shared" si="81"/>
        <v>►</v>
      </c>
      <c r="AM374" s="451" t="str">
        <f>AM343</f>
        <v>Famille à coller.N.Nom de votre recette.Recette mère ►.S.Saisissez le nom de la recette mère</v>
      </c>
      <c r="AN374" s="451">
        <f>AN343</f>
        <v>6</v>
      </c>
      <c r="AO374" s="451" t="str">
        <f>AO343</f>
        <v>couverts</v>
      </c>
      <c r="AP374" s="261"/>
      <c r="AQ374" s="114"/>
      <c r="AR374" s="114"/>
      <c r="AS374" s="114"/>
      <c r="AT374" s="114"/>
      <c r="AU374" s="114"/>
      <c r="AV374" s="115"/>
      <c r="BK374" s="466">
        <v>1</v>
      </c>
    </row>
    <row r="375" spans="14:63" ht="16.5" thickBot="1" x14ac:dyDescent="0.3">
      <c r="N375" s="123" t="s">
        <v>7</v>
      </c>
      <c r="O375" s="455" t="str">
        <f>O357</f>
        <v>Famille à coller.N.Nom de votre recette.Recette mère ►.S.Saisissez le nom de la recette mère</v>
      </c>
      <c r="P375" s="455">
        <f>P357</f>
        <v>6</v>
      </c>
      <c r="Q375" s="455" t="str">
        <f>Q357</f>
        <v>couverts</v>
      </c>
      <c r="R375" s="269" t="s">
        <v>62</v>
      </c>
      <c r="S375" s="270"/>
      <c r="T375" s="271"/>
      <c r="U375" s="272"/>
      <c r="V375" s="271"/>
      <c r="W375" s="271"/>
      <c r="X375" s="273"/>
      <c r="Z375" s="104" t="s">
        <v>7</v>
      </c>
      <c r="AA375" s="451" t="str">
        <f>AA367</f>
        <v>Famille à coller.N.Nom de votre recette.Recette mère ►.S.Saisissez le nom de la recette mère</v>
      </c>
      <c r="AB375" s="451">
        <f>AB367</f>
        <v>6</v>
      </c>
      <c r="AC375" s="525" t="str">
        <f>AC367</f>
        <v>couverts</v>
      </c>
      <c r="AD375" s="221">
        <v>10</v>
      </c>
      <c r="AE375" s="157">
        <v>8</v>
      </c>
      <c r="AF375" s="222"/>
      <c r="AG375" s="157">
        <v>5</v>
      </c>
      <c r="AH375" s="157">
        <v>6</v>
      </c>
      <c r="AI375" s="157">
        <v>10</v>
      </c>
      <c r="AJ375" s="223" t="s">
        <v>192</v>
      </c>
      <c r="AL375" s="73" t="str">
        <f t="shared" si="81"/>
        <v>►</v>
      </c>
      <c r="AM375" s="451" t="str">
        <f>AM343</f>
        <v>Famille à coller.N.Nom de votre recette.Recette mère ►.S.Saisissez le nom de la recette mère</v>
      </c>
      <c r="AN375" s="451">
        <f>AN343</f>
        <v>6</v>
      </c>
      <c r="AO375" s="451" t="str">
        <f>AO343</f>
        <v>couverts</v>
      </c>
      <c r="AP375" s="261"/>
      <c r="AQ375" s="114"/>
      <c r="AR375" s="114"/>
      <c r="AS375" s="114"/>
      <c r="AT375" s="114"/>
      <c r="AU375" s="114"/>
      <c r="AV375" s="115"/>
      <c r="BK375" s="466">
        <v>1</v>
      </c>
    </row>
    <row r="376" spans="14:63" ht="16.5" thickBot="1" x14ac:dyDescent="0.3">
      <c r="N376" s="100" t="s">
        <v>7</v>
      </c>
      <c r="Z376" s="104" t="s">
        <v>7</v>
      </c>
      <c r="AA376" s="451" t="str">
        <f>AA367</f>
        <v>Famille à coller.N.Nom de votre recette.Recette mère ►.S.Saisissez le nom de la recette mère</v>
      </c>
      <c r="AB376" s="451">
        <f>AB367</f>
        <v>6</v>
      </c>
      <c r="AC376" s="525" t="str">
        <f>AC367</f>
        <v>couverts</v>
      </c>
      <c r="AD376" s="224">
        <f>AJ374/AD375*1000</f>
        <v>100</v>
      </c>
      <c r="AE376" s="225">
        <f>AJ374/AE375*1000</f>
        <v>125</v>
      </c>
      <c r="AF376" s="93"/>
      <c r="AG376" s="225">
        <f>AJ374/AG375*1000</f>
        <v>200</v>
      </c>
      <c r="AH376" s="225">
        <f>AJ374/AH375*1000</f>
        <v>166.66666666666666</v>
      </c>
      <c r="AI376" s="225">
        <f>AJ374/AI375*1000</f>
        <v>100</v>
      </c>
      <c r="AJ376" s="218" t="s">
        <v>94</v>
      </c>
      <c r="AL376" s="73" t="str">
        <f t="shared" si="81"/>
        <v>►</v>
      </c>
      <c r="AM376" s="451" t="str">
        <f>AM343</f>
        <v>Famille à coller.N.Nom de votre recette.Recette mère ►.S.Saisissez le nom de la recette mère</v>
      </c>
      <c r="AN376" s="451">
        <f>AN343</f>
        <v>6</v>
      </c>
      <c r="AO376" s="451" t="str">
        <f>AO343</f>
        <v>couverts</v>
      </c>
      <c r="AP376" s="261"/>
      <c r="AQ376" s="114"/>
      <c r="AR376" s="114"/>
      <c r="AS376" s="114"/>
      <c r="AT376" s="114"/>
      <c r="AU376" s="114"/>
      <c r="AV376" s="115"/>
      <c r="BK376" s="466">
        <v>1</v>
      </c>
    </row>
    <row r="377" spans="14:63" ht="15.75" x14ac:dyDescent="0.25">
      <c r="N377" s="23" t="s">
        <v>7</v>
      </c>
      <c r="O377" s="456" t="str">
        <f>O383</f>
        <v>Famille à coller.N.Nom de votre recette.Recette mère ►.S.Saisissez le nom de la recette mère</v>
      </c>
      <c r="P377" s="457">
        <f>P383</f>
        <v>6</v>
      </c>
      <c r="Q377" s="457" t="str">
        <f>Q383</f>
        <v>couverts</v>
      </c>
      <c r="R377" s="279" t="s">
        <v>4</v>
      </c>
      <c r="S377" s="24" t="s">
        <v>8</v>
      </c>
      <c r="T377" s="3217" t="s">
        <v>206</v>
      </c>
      <c r="U377" s="3217"/>
      <c r="V377" s="3157" t="s">
        <v>10</v>
      </c>
      <c r="W377" s="3157"/>
      <c r="X377" s="3158"/>
      <c r="Z377" s="104" t="s">
        <v>7</v>
      </c>
      <c r="AA377" s="451" t="str">
        <f>AA367</f>
        <v>Famille à coller.N.Nom de votre recette.Recette mère ►.S.Saisissez le nom de la recette mère</v>
      </c>
      <c r="AB377" s="451">
        <f>AB367</f>
        <v>6</v>
      </c>
      <c r="AC377" s="525" t="str">
        <f>AC367</f>
        <v>couverts</v>
      </c>
      <c r="AD377" s="226" t="s">
        <v>187</v>
      </c>
      <c r="AE377" s="227"/>
      <c r="AF377" s="228" t="s">
        <v>81</v>
      </c>
      <c r="AG377" s="227"/>
      <c r="AH377" s="227"/>
      <c r="AI377" s="228" t="s">
        <v>83</v>
      </c>
      <c r="AJ377" s="115"/>
      <c r="AL377" s="73" t="str">
        <f t="shared" si="81"/>
        <v>►</v>
      </c>
      <c r="AM377" s="451" t="str">
        <f>AM343</f>
        <v>Famille à coller.N.Nom de votre recette.Recette mère ►.S.Saisissez le nom de la recette mère</v>
      </c>
      <c r="AN377" s="451">
        <f>AN343</f>
        <v>6</v>
      </c>
      <c r="AO377" s="451" t="str">
        <f>AO343</f>
        <v>couverts</v>
      </c>
      <c r="AP377" s="261"/>
      <c r="AQ377" s="114"/>
      <c r="AR377" s="114"/>
      <c r="AS377" s="114"/>
      <c r="AT377" s="114"/>
      <c r="AU377" s="114"/>
      <c r="AV377" s="115"/>
      <c r="BK377" s="466">
        <v>1</v>
      </c>
    </row>
    <row r="378" spans="14:63" ht="22.5" x14ac:dyDescent="0.25">
      <c r="N378" s="25" t="s">
        <v>7</v>
      </c>
      <c r="O378" s="458" t="str">
        <f>O383</f>
        <v>Famille à coller.N.Nom de votre recette.Recette mère ►.S.Saisissez le nom de la recette mère</v>
      </c>
      <c r="P378" s="459"/>
      <c r="Q378" s="459"/>
      <c r="R378" s="281" t="s">
        <v>207</v>
      </c>
      <c r="S378" s="26" t="s">
        <v>12</v>
      </c>
      <c r="T378" s="3218"/>
      <c r="U378" s="3218"/>
      <c r="V378" s="3159"/>
      <c r="W378" s="3159"/>
      <c r="X378" s="3160"/>
      <c r="Z378" s="104" t="s">
        <v>7</v>
      </c>
      <c r="AA378" s="451" t="str">
        <f>AA367</f>
        <v>Famille à coller.N.Nom de votre recette.Recette mère ►.S.Saisissez le nom de la recette mère</v>
      </c>
      <c r="AB378" s="451">
        <f>AB367</f>
        <v>6</v>
      </c>
      <c r="AC378" s="525" t="str">
        <f>AC367</f>
        <v>couverts</v>
      </c>
      <c r="AD378" s="226" t="s">
        <v>80</v>
      </c>
      <c r="AE378" s="227"/>
      <c r="AF378" s="333" t="s">
        <v>82</v>
      </c>
      <c r="AG378" s="227"/>
      <c r="AH378" s="227"/>
      <c r="AI378" s="228" t="s">
        <v>84</v>
      </c>
      <c r="AJ378" s="425" t="s">
        <v>193</v>
      </c>
      <c r="AL378" s="73" t="str">
        <f t="shared" si="81"/>
        <v>►</v>
      </c>
      <c r="AM378" s="451" t="str">
        <f>AM343</f>
        <v>Famille à coller.N.Nom de votre recette.Recette mère ►.S.Saisissez le nom de la recette mère</v>
      </c>
      <c r="AN378" s="451">
        <f>AN343</f>
        <v>6</v>
      </c>
      <c r="AO378" s="451" t="str">
        <f>AO343</f>
        <v>couverts</v>
      </c>
      <c r="AP378" s="261"/>
      <c r="AQ378" s="114"/>
      <c r="AR378" s="114"/>
      <c r="AS378" s="114"/>
      <c r="AT378" s="114"/>
      <c r="AU378" s="114"/>
      <c r="AV378" s="115"/>
      <c r="BK378" s="466">
        <v>1</v>
      </c>
    </row>
    <row r="379" spans="14:63" ht="18.75" x14ac:dyDescent="0.25">
      <c r="N379" s="25" t="s">
        <v>7</v>
      </c>
      <c r="O379" s="460" t="str">
        <f>O383</f>
        <v>Famille à coller.N.Nom de votre recette.Recette mère ►.S.Saisissez le nom de la recette mère</v>
      </c>
      <c r="P379" s="461"/>
      <c r="Q379" s="462"/>
      <c r="R379" s="28"/>
      <c r="S379" s="29" t="s">
        <v>208</v>
      </c>
      <c r="T379" s="283"/>
      <c r="U379" s="30" t="s">
        <v>13</v>
      </c>
      <c r="V379" s="284" t="s">
        <v>14</v>
      </c>
      <c r="W379" s="9"/>
      <c r="X379" s="285"/>
      <c r="Z379" s="73" t="str">
        <f t="shared" ref="Z379" si="82">IF(OR(AG379&lt;&gt;"",AH379&lt;&gt; "",AI379&lt;&gt;"",AJ379&lt;&gt;""),"A", "►")</f>
        <v>►</v>
      </c>
      <c r="AA379" s="451" t="str">
        <f>AA367</f>
        <v>Famille à coller.N.Nom de votre recette.Recette mère ►.S.Saisissez le nom de la recette mère</v>
      </c>
      <c r="AB379" s="451">
        <f>AB367</f>
        <v>6</v>
      </c>
      <c r="AC379" s="525" t="str">
        <f>AC367</f>
        <v>couverts</v>
      </c>
      <c r="AD379" s="114"/>
      <c r="AE379" s="114"/>
      <c r="AF379" s="114"/>
      <c r="AG379" s="114"/>
      <c r="AH379" s="114"/>
      <c r="AI379" s="114"/>
      <c r="AJ379" s="115"/>
      <c r="AL379" s="73" t="str">
        <f t="shared" si="81"/>
        <v>►</v>
      </c>
      <c r="AM379" s="451" t="str">
        <f>AM343</f>
        <v>Famille à coller.N.Nom de votre recette.Recette mère ►.S.Saisissez le nom de la recette mère</v>
      </c>
      <c r="AN379" s="451">
        <f>AN343</f>
        <v>6</v>
      </c>
      <c r="AO379" s="451" t="str">
        <f>AO343</f>
        <v>couverts</v>
      </c>
      <c r="AP379" s="261"/>
      <c r="AQ379" s="114"/>
      <c r="AR379" s="114"/>
      <c r="AS379" s="114"/>
      <c r="AT379" s="114"/>
      <c r="AU379" s="114"/>
      <c r="AV379" s="115"/>
      <c r="BK379" s="466">
        <v>1</v>
      </c>
    </row>
    <row r="380" spans="14:63" ht="15.75" x14ac:dyDescent="0.25">
      <c r="N380" s="25" t="s">
        <v>7</v>
      </c>
      <c r="O380" s="428" t="str">
        <f>O383</f>
        <v>Famille à coller.N.Nom de votre recette.Recette mère ►.S.Saisissez le nom de la recette mère</v>
      </c>
      <c r="P380" s="428"/>
      <c r="Q380" s="428"/>
      <c r="R380" s="36" t="s">
        <v>16</v>
      </c>
      <c r="S380" s="37"/>
      <c r="T380" s="37"/>
      <c r="U380" s="288" t="s">
        <v>17</v>
      </c>
      <c r="V380" s="3214" t="str">
        <f>R383</f>
        <v>Famille à coller.N.Nom de votre recette.Recette mère ►.S.Saisissez le nom de la recette mère</v>
      </c>
      <c r="W380" s="3214"/>
      <c r="X380" s="3215"/>
      <c r="Z380" s="104" t="s">
        <v>7</v>
      </c>
      <c r="AA380" s="451" t="str">
        <f>AA367</f>
        <v>Famille à coller.N.Nom de votre recette.Recette mère ►.S.Saisissez le nom de la recette mère</v>
      </c>
      <c r="AB380" s="451">
        <f>AB367</f>
        <v>6</v>
      </c>
      <c r="AC380" s="525" t="str">
        <f>AC367</f>
        <v>couverts</v>
      </c>
      <c r="AD380" s="615"/>
      <c r="AE380" s="616"/>
      <c r="AF380" s="616"/>
      <c r="AG380" s="616"/>
      <c r="AH380" s="617"/>
      <c r="AI380" s="617"/>
      <c r="AJ380" s="618"/>
      <c r="AL380" s="73" t="str">
        <f t="shared" si="81"/>
        <v>►</v>
      </c>
      <c r="AM380" s="451" t="str">
        <f>AM343</f>
        <v>Famille à coller.N.Nom de votre recette.Recette mère ►.S.Saisissez le nom de la recette mère</v>
      </c>
      <c r="AN380" s="451">
        <f>AN343</f>
        <v>6</v>
      </c>
      <c r="AO380" s="451" t="str">
        <f>AO343</f>
        <v>couverts</v>
      </c>
      <c r="AP380" s="261"/>
      <c r="AQ380" s="114"/>
      <c r="AR380" s="114"/>
      <c r="AS380" s="114"/>
      <c r="AT380" s="114"/>
      <c r="AU380" s="114"/>
      <c r="AV380" s="115"/>
      <c r="BK380" s="466">
        <v>1</v>
      </c>
    </row>
    <row r="381" spans="14:63" ht="15.75" x14ac:dyDescent="0.25">
      <c r="N381" s="25" t="s">
        <v>7</v>
      </c>
      <c r="O381" s="428" t="str">
        <f>O383</f>
        <v>Famille à coller.N.Nom de votre recette.Recette mère ►.S.Saisissez le nom de la recette mère</v>
      </c>
      <c r="P381" s="428"/>
      <c r="Q381" s="428"/>
      <c r="R381" s="43">
        <v>6</v>
      </c>
      <c r="S381" s="44" t="s">
        <v>66</v>
      </c>
      <c r="T381" s="36"/>
      <c r="U381" s="36"/>
      <c r="V381" s="3214"/>
      <c r="W381" s="3214"/>
      <c r="X381" s="3215"/>
      <c r="Z381" s="73" t="str">
        <f>IF(OR(AD381&lt;&gt;"",AI381&lt;&gt; ""),"A", "►")</f>
        <v>A</v>
      </c>
      <c r="AA381" s="451" t="str">
        <f>AA367</f>
        <v>Famille à coller.N.Nom de votre recette.Recette mère ►.S.Saisissez le nom de la recette mère</v>
      </c>
      <c r="AB381" s="451">
        <f>AB367</f>
        <v>6</v>
      </c>
      <c r="AC381" s="525" t="str">
        <f>AC367</f>
        <v>couverts</v>
      </c>
      <c r="AD381" s="374">
        <v>3.472222222222222E-3</v>
      </c>
      <c r="AE381" s="375" t="s">
        <v>241</v>
      </c>
      <c r="AF381" s="135"/>
      <c r="AG381" s="135"/>
      <c r="AH381" s="135"/>
      <c r="AI381" s="166">
        <v>100</v>
      </c>
      <c r="AJ381" s="376" t="s">
        <v>242</v>
      </c>
      <c r="AL381" s="73" t="str">
        <f t="shared" si="81"/>
        <v>►</v>
      </c>
      <c r="AM381" s="451" t="str">
        <f>AM343</f>
        <v>Famille à coller.N.Nom de votre recette.Recette mère ►.S.Saisissez le nom de la recette mère</v>
      </c>
      <c r="AN381" s="451">
        <f>AN343</f>
        <v>6</v>
      </c>
      <c r="AO381" s="451" t="str">
        <f>AO343</f>
        <v>couverts</v>
      </c>
      <c r="AP381" s="261"/>
      <c r="AQ381" s="114"/>
      <c r="AR381" s="114"/>
      <c r="AS381" s="114"/>
      <c r="AT381" s="114"/>
      <c r="AU381" s="114"/>
      <c r="AV381" s="115"/>
      <c r="BK381" s="466">
        <v>1</v>
      </c>
    </row>
    <row r="382" spans="14:63" ht="15.75" customHeight="1" x14ac:dyDescent="0.25">
      <c r="N382" s="25" t="s">
        <v>5</v>
      </c>
      <c r="O382" s="428" t="str">
        <f>O383</f>
        <v>Famille à coller.N.Nom de votre recette.Recette mère ►.S.Saisissez le nom de la recette mère</v>
      </c>
      <c r="P382" s="428"/>
      <c r="Q382" s="428"/>
      <c r="R382" s="289"/>
      <c r="S382" s="48"/>
      <c r="T382" s="48"/>
      <c r="U382" s="48"/>
      <c r="V382" s="48"/>
      <c r="W382" s="48"/>
      <c r="X382" s="429"/>
      <c r="Z382" s="73" t="str">
        <f t="shared" ref="Z382:Z383" si="83">IF(OR(AD382&lt;&gt;"",AI382&lt;&gt; ""),"A", "►")</f>
        <v>A</v>
      </c>
      <c r="AA382" s="451" t="str">
        <f>AA367</f>
        <v>Famille à coller.N.Nom de votre recette.Recette mère ►.S.Saisissez le nom de la recette mère</v>
      </c>
      <c r="AB382" s="451">
        <f>AB367</f>
        <v>6</v>
      </c>
      <c r="AC382" s="525" t="str">
        <f>AC367</f>
        <v>couverts</v>
      </c>
      <c r="AD382" s="377">
        <v>1.0416666666666666E-2</v>
      </c>
      <c r="AE382" s="375" t="s">
        <v>243</v>
      </c>
      <c r="AF382" s="135"/>
      <c r="AG382" s="135"/>
      <c r="AH382" s="135"/>
      <c r="AI382" s="165">
        <v>90</v>
      </c>
      <c r="AJ382" s="378" t="s">
        <v>244</v>
      </c>
      <c r="AL382" s="73" t="str">
        <f t="shared" si="81"/>
        <v>►</v>
      </c>
      <c r="AM382" s="451" t="str">
        <f>AM343</f>
        <v>Famille à coller.N.Nom de votre recette.Recette mère ►.S.Saisissez le nom de la recette mère</v>
      </c>
      <c r="AN382" s="451">
        <f>AN343</f>
        <v>6</v>
      </c>
      <c r="AO382" s="451" t="str">
        <f>AO343</f>
        <v>couverts</v>
      </c>
      <c r="AP382" s="261"/>
      <c r="AQ382" s="114"/>
      <c r="AR382" s="114"/>
      <c r="AS382" s="114"/>
      <c r="AT382" s="114"/>
      <c r="AU382" s="114"/>
      <c r="AV382" s="115"/>
      <c r="BK382" s="466">
        <v>1</v>
      </c>
    </row>
    <row r="383" spans="14:63" ht="18.75" x14ac:dyDescent="0.25">
      <c r="N383" s="430" t="s">
        <v>5</v>
      </c>
      <c r="O383" s="431" t="str">
        <f>R383</f>
        <v>Famille à coller.N.Nom de votre recette.Recette mère ►.S.Saisissez le nom de la recette mère</v>
      </c>
      <c r="P383" s="431">
        <f>R381</f>
        <v>6</v>
      </c>
      <c r="Q383" s="431" t="str">
        <f>S381</f>
        <v>couverts</v>
      </c>
      <c r="R383" s="435" t="str">
        <f>UPPER(LEFT(T377,1))&amp;LOWER(MID(T377,2,999))&amp;"."&amp;UPPER(LEFT(V377,1))&amp;"."&amp;UPPER(LEFT(V377,1))&amp;LOWER(MID(V377,2,999))&amp;"."&amp;IF(ISTEXT(X383),W383&amp;"."&amp;UPPER(LEFT(X383,1))&amp;"."&amp;UPPER(LEFT(X383,1))&amp;LOWER(MID(X383,2,999)),S383)</f>
        <v>Famille à coller.N.Nom de votre recette.Recette mère ►.S.Saisissez le nom de la recette mère</v>
      </c>
      <c r="S383" s="432" t="s">
        <v>22</v>
      </c>
      <c r="T383" s="3216" t="s">
        <v>23</v>
      </c>
      <c r="U383" s="3216"/>
      <c r="V383" s="3216"/>
      <c r="W383" s="433" t="s">
        <v>24</v>
      </c>
      <c r="X383" s="434" t="s">
        <v>25</v>
      </c>
      <c r="Z383" s="73" t="str">
        <f t="shared" si="83"/>
        <v>A</v>
      </c>
      <c r="AA383" s="451" t="str">
        <f>AA367</f>
        <v>Famille à coller.N.Nom de votre recette.Recette mère ►.S.Saisissez le nom de la recette mère</v>
      </c>
      <c r="AB383" s="451">
        <f>AB367</f>
        <v>6</v>
      </c>
      <c r="AC383" s="525" t="str">
        <f>AC367</f>
        <v>couverts</v>
      </c>
      <c r="AD383" s="379">
        <v>2.0833333333333332E-2</v>
      </c>
      <c r="AE383" s="375" t="s">
        <v>245</v>
      </c>
      <c r="AF383" s="114"/>
      <c r="AG383" s="114"/>
      <c r="AH383" s="114"/>
      <c r="AI383" s="380" t="s">
        <v>246</v>
      </c>
      <c r="AJ383" s="381" t="s">
        <v>247</v>
      </c>
      <c r="AL383" s="73" t="str">
        <f t="shared" si="81"/>
        <v>►</v>
      </c>
      <c r="AM383" s="451" t="str">
        <f>AM343</f>
        <v>Famille à coller.N.Nom de votre recette.Recette mère ►.S.Saisissez le nom de la recette mère</v>
      </c>
      <c r="AN383" s="451">
        <f>AN343</f>
        <v>6</v>
      </c>
      <c r="AO383" s="451" t="str">
        <f>AO343</f>
        <v>couverts</v>
      </c>
      <c r="AP383" s="261"/>
      <c r="AQ383" s="114"/>
      <c r="AR383" s="114"/>
      <c r="AS383" s="114"/>
      <c r="AT383" s="114"/>
      <c r="AU383" s="114"/>
      <c r="AV383" s="115"/>
      <c r="BK383" s="466">
        <v>1</v>
      </c>
    </row>
    <row r="384" spans="14:63" ht="18.75" x14ac:dyDescent="0.25">
      <c r="N384" s="439" t="s">
        <v>7</v>
      </c>
      <c r="O384" s="440" t="str">
        <f>O383</f>
        <v>Famille à coller.N.Nom de votre recette.Recette mère ►.S.Saisissez le nom de la recette mère</v>
      </c>
      <c r="P384" s="440"/>
      <c r="Q384" s="440"/>
      <c r="R384" s="441" t="s">
        <v>27</v>
      </c>
      <c r="S384" s="442">
        <v>9</v>
      </c>
      <c r="T384" s="436" t="s">
        <v>67</v>
      </c>
      <c r="U384" s="437"/>
      <c r="V384" s="437"/>
      <c r="W384" s="437"/>
      <c r="X384" s="438"/>
      <c r="Z384" s="104" t="s">
        <v>7</v>
      </c>
      <c r="AA384" s="451" t="str">
        <f>AA367</f>
        <v>Famille à coller.N.Nom de votre recette.Recette mère ►.S.Saisissez le nom de la recette mère</v>
      </c>
      <c r="AB384" s="451">
        <f>AB367</f>
        <v>6</v>
      </c>
      <c r="AC384" s="525" t="str">
        <f>AC367</f>
        <v>couverts</v>
      </c>
      <c r="AD384" s="382">
        <f>AD381+AD382+AD383</f>
        <v>3.4722222222222224E-2</v>
      </c>
      <c r="AE384" s="383" t="s">
        <v>2</v>
      </c>
      <c r="AF384" s="114"/>
      <c r="AG384" s="114"/>
      <c r="AH384" s="114"/>
      <c r="AI384" s="380" t="s">
        <v>246</v>
      </c>
      <c r="AJ384" s="385" t="s">
        <v>248</v>
      </c>
      <c r="AL384" s="73" t="str">
        <f t="shared" si="81"/>
        <v>►</v>
      </c>
      <c r="AM384" s="451" t="str">
        <f>AM343</f>
        <v>Famille à coller.N.Nom de votre recette.Recette mère ►.S.Saisissez le nom de la recette mère</v>
      </c>
      <c r="AN384" s="451">
        <f>AN343</f>
        <v>6</v>
      </c>
      <c r="AO384" s="451" t="str">
        <f>AO343</f>
        <v>couverts</v>
      </c>
      <c r="AP384" s="261"/>
      <c r="AQ384" s="114"/>
      <c r="AR384" s="114"/>
      <c r="AS384" s="114"/>
      <c r="AT384" s="114"/>
      <c r="AU384" s="114"/>
      <c r="AV384" s="115"/>
      <c r="BK384" s="466">
        <v>1</v>
      </c>
    </row>
    <row r="385" spans="14:63" ht="15.75" customHeight="1" x14ac:dyDescent="0.25">
      <c r="N385" s="104" t="s">
        <v>7</v>
      </c>
      <c r="O385" s="451" t="str">
        <f>O383</f>
        <v>Famille à coller.N.Nom de votre recette.Recette mère ►.S.Saisissez le nom de la recette mère</v>
      </c>
      <c r="P385" s="451"/>
      <c r="Q385" s="451"/>
      <c r="R385" s="264" t="s">
        <v>68</v>
      </c>
      <c r="S385" s="122"/>
      <c r="T385" s="122"/>
      <c r="U385" s="122"/>
      <c r="V385" s="122"/>
      <c r="W385" s="122"/>
      <c r="X385" s="112"/>
      <c r="Z385" s="104" t="s">
        <v>7</v>
      </c>
      <c r="AA385" s="451" t="str">
        <f>AA367</f>
        <v>Famille à coller.N.Nom de votre recette.Recette mère ►.S.Saisissez le nom de la recette mère</v>
      </c>
      <c r="AB385" s="451">
        <f>AB367</f>
        <v>6</v>
      </c>
      <c r="AC385" s="451" t="str">
        <f>AC367</f>
        <v>couverts</v>
      </c>
      <c r="AD385" s="393" t="s">
        <v>68</v>
      </c>
      <c r="AE385" s="348"/>
      <c r="AF385" s="348"/>
      <c r="AG385" s="348"/>
      <c r="AH385" s="348"/>
      <c r="AI385" s="348"/>
      <c r="AJ385" s="349"/>
      <c r="AL385" s="116" t="s">
        <v>7</v>
      </c>
      <c r="AM385" s="451" t="str">
        <f>AM343</f>
        <v>Famille à coller.N.Nom de votre recette.Recette mère ►.S.Saisissez le nom de la recette mère</v>
      </c>
      <c r="AN385" s="451">
        <f>AN343</f>
        <v>6</v>
      </c>
      <c r="AO385" s="451" t="str">
        <f>AO343</f>
        <v>couverts</v>
      </c>
      <c r="AP385" s="517" t="s">
        <v>98</v>
      </c>
      <c r="AQ385" s="518"/>
      <c r="AR385" s="518"/>
      <c r="AS385" s="518"/>
      <c r="AT385" s="518"/>
      <c r="AU385" s="519"/>
      <c r="AV385" s="520" t="s">
        <v>127</v>
      </c>
      <c r="AX385" s="27"/>
      <c r="AY385" s="27"/>
      <c r="AZ385" s="27"/>
      <c r="BA385" s="27"/>
      <c r="BK385" s="466">
        <v>1</v>
      </c>
    </row>
    <row r="386" spans="14:63" ht="15.75" x14ac:dyDescent="0.25">
      <c r="N386" s="73" t="str">
        <f t="shared" ref="N386:N396" si="84">IF(OR(R386&lt;&gt;"",S386&lt;&gt; "",T386&lt;&gt;"",U386&lt;&gt;""),"A", "►")</f>
        <v>A</v>
      </c>
      <c r="O386" s="451" t="str">
        <f>O383</f>
        <v>Famille à coller.N.Nom de votre recette.Recette mère ►.S.Saisissez le nom de la recette mère</v>
      </c>
      <c r="P386" s="451"/>
      <c r="Q386" s="451"/>
      <c r="R386" s="205" t="s">
        <v>69</v>
      </c>
      <c r="S386" s="85"/>
      <c r="T386" s="85"/>
      <c r="U386" s="85"/>
      <c r="V386" s="85"/>
      <c r="W386" s="85"/>
      <c r="X386" s="112"/>
      <c r="Z386" s="73" t="str">
        <f t="shared" ref="Z386:Z398" si="85">IF(OR(AD386&lt;&gt;"",AE386&lt;&gt; "",AF386&lt;&gt;"",AG386&lt;&gt;""),"A", "►")</f>
        <v>►</v>
      </c>
      <c r="AA386" s="451" t="str">
        <f>AA367</f>
        <v>Famille à coller.N.Nom de votre recette.Recette mère ►.S.Saisissez le nom de la recette mère</v>
      </c>
      <c r="AB386" s="451">
        <f>AB367</f>
        <v>6</v>
      </c>
      <c r="AC386" s="451" t="str">
        <f>AC367</f>
        <v>couverts</v>
      </c>
      <c r="AD386" s="386"/>
      <c r="AE386" s="375"/>
      <c r="AF386" s="375"/>
      <c r="AG386" s="375"/>
      <c r="AH386" s="375"/>
      <c r="AI386" s="375"/>
      <c r="AJ386" s="387"/>
      <c r="AL386" s="116" t="s">
        <v>7</v>
      </c>
      <c r="AM386" s="451" t="str">
        <f>AM343</f>
        <v>Famille à coller.N.Nom de votre recette.Recette mère ►.S.Saisissez le nom de la recette mère</v>
      </c>
      <c r="AN386" s="451">
        <f>AN343</f>
        <v>6</v>
      </c>
      <c r="AO386" s="451" t="str">
        <f>AO343</f>
        <v>couverts</v>
      </c>
      <c r="AP386" s="145"/>
      <c r="AQ386" s="146"/>
      <c r="AR386" s="146"/>
      <c r="AS386" s="146"/>
      <c r="AT386" s="146"/>
      <c r="AU386" s="472"/>
      <c r="AV386" s="147" t="s">
        <v>128</v>
      </c>
      <c r="BC386" s="27"/>
      <c r="BD386" s="27"/>
      <c r="BE386" s="27"/>
      <c r="BF386" s="27"/>
      <c r="BG386" s="27"/>
      <c r="BH386" s="27"/>
      <c r="BI386" s="27"/>
      <c r="BK386" s="466">
        <v>1</v>
      </c>
    </row>
    <row r="387" spans="14:63" ht="15.75" x14ac:dyDescent="0.25">
      <c r="N387" s="73" t="str">
        <f t="shared" si="84"/>
        <v>►</v>
      </c>
      <c r="O387" s="451" t="str">
        <f>O383</f>
        <v>Famille à coller.N.Nom de votre recette.Recette mère ►.S.Saisissez le nom de la recette mère</v>
      </c>
      <c r="P387" s="451">
        <f>P383</f>
        <v>6</v>
      </c>
      <c r="Q387" s="451" t="str">
        <f>Q383</f>
        <v>couverts</v>
      </c>
      <c r="R387" s="205"/>
      <c r="S387" s="114"/>
      <c r="T387" s="114"/>
      <c r="U387" s="114"/>
      <c r="V387" s="114"/>
      <c r="W387" s="114"/>
      <c r="X387" s="115"/>
      <c r="Z387" s="73" t="str">
        <f t="shared" si="85"/>
        <v>►</v>
      </c>
      <c r="AA387" s="451" t="str">
        <f>AA367</f>
        <v>Famille à coller.N.Nom de votre recette.Recette mère ►.S.Saisissez le nom de la recette mère</v>
      </c>
      <c r="AB387" s="451">
        <f>AB367</f>
        <v>6</v>
      </c>
      <c r="AC387" s="451" t="str">
        <f>AC367</f>
        <v>couverts</v>
      </c>
      <c r="AD387" s="386"/>
      <c r="AE387" s="375"/>
      <c r="AF387" s="375"/>
      <c r="AG387" s="375"/>
      <c r="AH387" s="375"/>
      <c r="AI387" s="375"/>
      <c r="AJ387" s="387"/>
      <c r="AL387" s="116" t="s">
        <v>7</v>
      </c>
      <c r="AM387" s="451" t="str">
        <f>AM343</f>
        <v>Famille à coller.N.Nom de votre recette.Recette mère ►.S.Saisissez le nom de la recette mère</v>
      </c>
      <c r="AN387" s="451">
        <f>AN343</f>
        <v>6</v>
      </c>
      <c r="AO387" s="451" t="str">
        <f>AO343</f>
        <v>couverts</v>
      </c>
      <c r="AP387" s="145"/>
      <c r="AQ387" s="146"/>
      <c r="AR387" s="146"/>
      <c r="AS387" s="146"/>
      <c r="AT387" s="146"/>
      <c r="AU387" s="472"/>
      <c r="AV387" s="147" t="s">
        <v>266</v>
      </c>
      <c r="BK387" s="466">
        <v>1</v>
      </c>
    </row>
    <row r="388" spans="14:63" ht="15.75" x14ac:dyDescent="0.25">
      <c r="N388" s="73" t="str">
        <f t="shared" si="84"/>
        <v>►</v>
      </c>
      <c r="O388" s="451" t="str">
        <f>O383</f>
        <v>Famille à coller.N.Nom de votre recette.Recette mère ►.S.Saisissez le nom de la recette mère</v>
      </c>
      <c r="P388" s="451">
        <f>P383</f>
        <v>6</v>
      </c>
      <c r="Q388" s="451" t="str">
        <f>Q383</f>
        <v>couverts</v>
      </c>
      <c r="R388" s="205"/>
      <c r="S388" s="114"/>
      <c r="T388" s="114"/>
      <c r="U388" s="114"/>
      <c r="V388" s="114"/>
      <c r="W388" s="114"/>
      <c r="X388" s="115"/>
      <c r="Z388" s="73" t="str">
        <f t="shared" si="85"/>
        <v>►</v>
      </c>
      <c r="AA388" s="451" t="str">
        <f>AA367</f>
        <v>Famille à coller.N.Nom de votre recette.Recette mère ►.S.Saisissez le nom de la recette mère</v>
      </c>
      <c r="AB388" s="451">
        <f>AB367</f>
        <v>6</v>
      </c>
      <c r="AC388" s="451" t="str">
        <f>AC367</f>
        <v>couverts</v>
      </c>
      <c r="AD388" s="386"/>
      <c r="AE388" s="375"/>
      <c r="AF388" s="375"/>
      <c r="AG388" s="375"/>
      <c r="AH388" s="375"/>
      <c r="AI388" s="375"/>
      <c r="AJ388" s="387"/>
      <c r="AL388" s="116" t="s">
        <v>7</v>
      </c>
      <c r="AM388" s="451" t="str">
        <f>AM371</f>
        <v>Famille à coller.N.Nom de votre recette.Recette mère ►.S.Saisissez le nom de la recette mère</v>
      </c>
      <c r="AN388" s="451">
        <f>AN371</f>
        <v>6</v>
      </c>
      <c r="AO388" s="451" t="str">
        <f>AO371</f>
        <v>couverts</v>
      </c>
      <c r="AP388" s="994"/>
      <c r="AQ388" s="265"/>
      <c r="AR388" s="265" t="s">
        <v>73</v>
      </c>
      <c r="AS388" s="266"/>
      <c r="AT388" s="267"/>
      <c r="AU388" s="267"/>
      <c r="AV388" s="268"/>
      <c r="BK388" s="466">
        <v>1</v>
      </c>
    </row>
    <row r="389" spans="14:63" ht="16.5" thickBot="1" x14ac:dyDescent="0.3">
      <c r="N389" s="73" t="str">
        <f t="shared" si="84"/>
        <v>►</v>
      </c>
      <c r="O389" s="451" t="str">
        <f>O383</f>
        <v>Famille à coller.N.Nom de votre recette.Recette mère ►.S.Saisissez le nom de la recette mère</v>
      </c>
      <c r="P389" s="451">
        <f>P383</f>
        <v>6</v>
      </c>
      <c r="Q389" s="451" t="str">
        <f>Q383</f>
        <v>couverts</v>
      </c>
      <c r="R389" s="205"/>
      <c r="S389" s="114"/>
      <c r="T389" s="114"/>
      <c r="U389" s="114"/>
      <c r="V389" s="114"/>
      <c r="W389" s="114"/>
      <c r="X389" s="115"/>
      <c r="Z389" s="73" t="str">
        <f t="shared" si="85"/>
        <v>►</v>
      </c>
      <c r="AA389" s="451" t="str">
        <f>AA367</f>
        <v>Famille à coller.N.Nom de votre recette.Recette mère ►.S.Saisissez le nom de la recette mère</v>
      </c>
      <c r="AB389" s="451">
        <f>AB367</f>
        <v>6</v>
      </c>
      <c r="AC389" s="451" t="str">
        <f>AC367</f>
        <v>couverts</v>
      </c>
      <c r="AD389" s="386"/>
      <c r="AE389" s="375"/>
      <c r="AF389" s="375"/>
      <c r="AG389" s="375"/>
      <c r="AH389" s="375"/>
      <c r="AI389" s="375"/>
      <c r="AJ389" s="387"/>
      <c r="AL389" s="123" t="s">
        <v>7</v>
      </c>
      <c r="AM389" s="455" t="str">
        <f>AM371</f>
        <v>Famille à coller.N.Nom de votre recette.Recette mère ►.S.Saisissez le nom de la recette mère</v>
      </c>
      <c r="AN389" s="455">
        <f>AN371</f>
        <v>6</v>
      </c>
      <c r="AO389" s="455" t="str">
        <f>AO371</f>
        <v>couverts</v>
      </c>
      <c r="AP389" s="269" t="s">
        <v>62</v>
      </c>
      <c r="AQ389" s="270"/>
      <c r="AR389" s="271"/>
      <c r="AS389" s="272"/>
      <c r="AT389" s="271"/>
      <c r="AU389" s="271"/>
      <c r="AV389" s="273"/>
      <c r="BK389" s="466">
        <v>1</v>
      </c>
    </row>
    <row r="390" spans="14:63" ht="16.5" thickBot="1" x14ac:dyDescent="0.3">
      <c r="N390" s="73" t="str">
        <f t="shared" si="84"/>
        <v>►</v>
      </c>
      <c r="O390" s="451" t="str">
        <f>O383</f>
        <v>Famille à coller.N.Nom de votre recette.Recette mère ►.S.Saisissez le nom de la recette mère</v>
      </c>
      <c r="P390" s="451">
        <f>P383</f>
        <v>6</v>
      </c>
      <c r="Q390" s="451" t="str">
        <f>Q383</f>
        <v>couverts</v>
      </c>
      <c r="R390" s="205"/>
      <c r="S390" s="114"/>
      <c r="T390" s="114"/>
      <c r="U390" s="114"/>
      <c r="V390" s="114"/>
      <c r="W390" s="114"/>
      <c r="X390" s="115"/>
      <c r="Z390" s="73" t="str">
        <f t="shared" si="85"/>
        <v>►</v>
      </c>
      <c r="AA390" s="451" t="str">
        <f>AA367</f>
        <v>Famille à coller.N.Nom de votre recette.Recette mère ►.S.Saisissez le nom de la recette mère</v>
      </c>
      <c r="AB390" s="451">
        <f>AB367</f>
        <v>6</v>
      </c>
      <c r="AC390" s="451" t="str">
        <f>AC367</f>
        <v>couverts</v>
      </c>
      <c r="AD390" s="386"/>
      <c r="AE390" s="375"/>
      <c r="AF390" s="375"/>
      <c r="AG390" s="375"/>
      <c r="AH390" s="375"/>
      <c r="AI390" s="375"/>
      <c r="AJ390" s="387"/>
      <c r="AL390" s="312" t="s">
        <v>7</v>
      </c>
      <c r="AM390" s="464"/>
      <c r="AN390" s="464"/>
      <c r="AO390" s="464"/>
      <c r="AP390" s="464"/>
      <c r="AQ390" s="464"/>
      <c r="AR390" s="464"/>
      <c r="AS390" s="464"/>
      <c r="AT390" s="464"/>
      <c r="AU390" s="464"/>
      <c r="AV390" s="464"/>
      <c r="BK390" s="466">
        <v>1</v>
      </c>
    </row>
    <row r="391" spans="14:63" ht="15.75" x14ac:dyDescent="0.25">
      <c r="N391" s="73" t="str">
        <f t="shared" si="84"/>
        <v>►</v>
      </c>
      <c r="O391" s="451" t="str">
        <f>O383</f>
        <v>Famille à coller.N.Nom de votre recette.Recette mère ►.S.Saisissez le nom de la recette mère</v>
      </c>
      <c r="P391" s="451">
        <f>P383</f>
        <v>6</v>
      </c>
      <c r="Q391" s="451" t="str">
        <f>Q383</f>
        <v>couverts</v>
      </c>
      <c r="R391" s="205"/>
      <c r="S391" s="114"/>
      <c r="T391" s="114"/>
      <c r="U391" s="114"/>
      <c r="V391" s="114"/>
      <c r="W391" s="114"/>
      <c r="X391" s="115"/>
      <c r="Z391" s="73" t="str">
        <f t="shared" si="85"/>
        <v>►</v>
      </c>
      <c r="AA391" s="451" t="str">
        <f>AA367</f>
        <v>Famille à coller.N.Nom de votre recette.Recette mère ►.S.Saisissez le nom de la recette mère</v>
      </c>
      <c r="AB391" s="451">
        <f>AB367</f>
        <v>6</v>
      </c>
      <c r="AC391" s="451" t="str">
        <f>AC367</f>
        <v>couverts</v>
      </c>
      <c r="AD391" s="386"/>
      <c r="AE391" s="375"/>
      <c r="AF391" s="375"/>
      <c r="AG391" s="375"/>
      <c r="AH391" s="375"/>
      <c r="AI391" s="375"/>
      <c r="AJ391" s="387"/>
      <c r="AL391" s="23" t="s">
        <v>7</v>
      </c>
      <c r="AM391" s="456" t="str">
        <f>AM397</f>
        <v>Famille à coller.N.Nom de votre recette.Recette mère ►.S.Saisissez le nom de la recette mère</v>
      </c>
      <c r="AN391" s="457">
        <f>AN397</f>
        <v>6</v>
      </c>
      <c r="AO391" s="457" t="str">
        <f>AO397</f>
        <v>couverts</v>
      </c>
      <c r="AP391" s="279" t="s">
        <v>4</v>
      </c>
      <c r="AQ391" s="24" t="s">
        <v>8</v>
      </c>
      <c r="AR391" s="3217" t="s">
        <v>206</v>
      </c>
      <c r="AS391" s="3217"/>
      <c r="AT391" s="3157" t="s">
        <v>10</v>
      </c>
      <c r="AU391" s="3157"/>
      <c r="AV391" s="3158"/>
      <c r="BK391" s="466">
        <v>1</v>
      </c>
    </row>
    <row r="392" spans="14:63" ht="22.5" x14ac:dyDescent="0.25">
      <c r="N392" s="73" t="str">
        <f t="shared" si="84"/>
        <v>►</v>
      </c>
      <c r="O392" s="451" t="str">
        <f>O383</f>
        <v>Famille à coller.N.Nom de votre recette.Recette mère ►.S.Saisissez le nom de la recette mère</v>
      </c>
      <c r="P392" s="451">
        <f>P383</f>
        <v>6</v>
      </c>
      <c r="Q392" s="451" t="str">
        <f>Q383</f>
        <v>couverts</v>
      </c>
      <c r="R392" s="205"/>
      <c r="S392" s="114"/>
      <c r="T392" s="114"/>
      <c r="U392" s="114"/>
      <c r="V392" s="114"/>
      <c r="W392" s="114"/>
      <c r="X392" s="115"/>
      <c r="Z392" s="73" t="str">
        <f t="shared" si="85"/>
        <v>►</v>
      </c>
      <c r="AA392" s="451" t="str">
        <f>AA367</f>
        <v>Famille à coller.N.Nom de votre recette.Recette mère ►.S.Saisissez le nom de la recette mère</v>
      </c>
      <c r="AB392" s="451">
        <f>AB367</f>
        <v>6</v>
      </c>
      <c r="AC392" s="451" t="str">
        <f>AC367</f>
        <v>couverts</v>
      </c>
      <c r="AD392" s="386"/>
      <c r="AE392" s="375"/>
      <c r="AF392" s="375"/>
      <c r="AG392" s="375"/>
      <c r="AH392" s="375"/>
      <c r="AI392" s="375"/>
      <c r="AJ392" s="387"/>
      <c r="AL392" s="25" t="s">
        <v>7</v>
      </c>
      <c r="AM392" s="458" t="str">
        <f>AM397</f>
        <v>Famille à coller.N.Nom de votre recette.Recette mère ►.S.Saisissez le nom de la recette mère</v>
      </c>
      <c r="AN392" s="459"/>
      <c r="AO392" s="459"/>
      <c r="AP392" s="281" t="s">
        <v>207</v>
      </c>
      <c r="AQ392" s="26" t="s">
        <v>12</v>
      </c>
      <c r="AR392" s="3218"/>
      <c r="AS392" s="3218"/>
      <c r="AT392" s="3159"/>
      <c r="AU392" s="3159"/>
      <c r="AV392" s="3160"/>
      <c r="BK392" s="466">
        <v>1</v>
      </c>
    </row>
    <row r="393" spans="14:63" ht="15.75" customHeight="1" x14ac:dyDescent="0.25">
      <c r="N393" s="73" t="str">
        <f t="shared" si="84"/>
        <v>►</v>
      </c>
      <c r="O393" s="451" t="str">
        <f>O383</f>
        <v>Famille à coller.N.Nom de votre recette.Recette mère ►.S.Saisissez le nom de la recette mère</v>
      </c>
      <c r="P393" s="451">
        <f>P383</f>
        <v>6</v>
      </c>
      <c r="Q393" s="451" t="str">
        <f>Q383</f>
        <v>couverts</v>
      </c>
      <c r="R393" s="205"/>
      <c r="S393" s="114"/>
      <c r="T393" s="114"/>
      <c r="U393" s="114"/>
      <c r="V393" s="114"/>
      <c r="W393" s="114"/>
      <c r="X393" s="115"/>
      <c r="Z393" s="73" t="str">
        <f t="shared" si="85"/>
        <v>►</v>
      </c>
      <c r="AA393" s="451" t="str">
        <f>AA367</f>
        <v>Famille à coller.N.Nom de votre recette.Recette mère ►.S.Saisissez le nom de la recette mère</v>
      </c>
      <c r="AB393" s="451">
        <f>AB367</f>
        <v>6</v>
      </c>
      <c r="AC393" s="451" t="str">
        <f>AC367</f>
        <v>couverts</v>
      </c>
      <c r="AD393" s="386"/>
      <c r="AE393" s="375"/>
      <c r="AF393" s="375"/>
      <c r="AG393" s="375"/>
      <c r="AH393" s="375"/>
      <c r="AI393" s="375"/>
      <c r="AJ393" s="387"/>
      <c r="AL393" s="25" t="s">
        <v>7</v>
      </c>
      <c r="AM393" s="460" t="str">
        <f>AM397</f>
        <v>Famille à coller.N.Nom de votre recette.Recette mère ►.S.Saisissez le nom de la recette mère</v>
      </c>
      <c r="AN393" s="461"/>
      <c r="AO393" s="462"/>
      <c r="AP393" s="28"/>
      <c r="AQ393" s="29" t="s">
        <v>208</v>
      </c>
      <c r="AR393" s="283"/>
      <c r="AS393" s="30" t="s">
        <v>13</v>
      </c>
      <c r="AT393" s="284" t="s">
        <v>14</v>
      </c>
      <c r="AU393" s="9"/>
      <c r="AV393" s="285"/>
      <c r="BK393" s="466">
        <v>1</v>
      </c>
    </row>
    <row r="394" spans="14:63" ht="15.75" x14ac:dyDescent="0.25">
      <c r="N394" s="73" t="str">
        <f t="shared" si="84"/>
        <v>►</v>
      </c>
      <c r="O394" s="451" t="str">
        <f>O383</f>
        <v>Famille à coller.N.Nom de votre recette.Recette mère ►.S.Saisissez le nom de la recette mère</v>
      </c>
      <c r="P394" s="451">
        <f>P383</f>
        <v>6</v>
      </c>
      <c r="Q394" s="451" t="str">
        <f>Q383</f>
        <v>couverts</v>
      </c>
      <c r="R394" s="205"/>
      <c r="S394" s="114"/>
      <c r="T394" s="114"/>
      <c r="U394" s="114"/>
      <c r="V394" s="114"/>
      <c r="W394" s="114"/>
      <c r="X394" s="115"/>
      <c r="Z394" s="73" t="str">
        <f t="shared" si="85"/>
        <v>►</v>
      </c>
      <c r="AA394" s="451" t="str">
        <f>AA367</f>
        <v>Famille à coller.N.Nom de votre recette.Recette mère ►.S.Saisissez le nom de la recette mère</v>
      </c>
      <c r="AB394" s="451">
        <f>AB367</f>
        <v>6</v>
      </c>
      <c r="AC394" s="451" t="str">
        <f>AC367</f>
        <v>couverts</v>
      </c>
      <c r="AD394" s="386"/>
      <c r="AE394" s="375"/>
      <c r="AF394" s="375"/>
      <c r="AG394" s="375"/>
      <c r="AH394" s="375"/>
      <c r="AI394" s="375"/>
      <c r="AJ394" s="387"/>
      <c r="AL394" s="25" t="s">
        <v>7</v>
      </c>
      <c r="AM394" s="428" t="str">
        <f>AM397</f>
        <v>Famille à coller.N.Nom de votre recette.Recette mère ►.S.Saisissez le nom de la recette mère</v>
      </c>
      <c r="AN394" s="428"/>
      <c r="AO394" s="428"/>
      <c r="AP394" s="36" t="s">
        <v>16</v>
      </c>
      <c r="AQ394" s="37"/>
      <c r="AR394" s="37"/>
      <c r="AS394" s="288" t="s">
        <v>17</v>
      </c>
      <c r="AT394" s="3214" t="str">
        <f>AP397</f>
        <v>Famille à coller.N.Nom de votre recette.Recette mère ►.S.Saisissez le nom de la recette mère</v>
      </c>
      <c r="AU394" s="3214"/>
      <c r="AV394" s="3215"/>
      <c r="BK394" s="466">
        <v>1</v>
      </c>
    </row>
    <row r="395" spans="14:63" ht="15.75" x14ac:dyDescent="0.25">
      <c r="N395" s="73" t="str">
        <f t="shared" si="84"/>
        <v>►</v>
      </c>
      <c r="O395" s="451" t="str">
        <f>O383</f>
        <v>Famille à coller.N.Nom de votre recette.Recette mère ►.S.Saisissez le nom de la recette mère</v>
      </c>
      <c r="P395" s="451">
        <f>P383</f>
        <v>6</v>
      </c>
      <c r="Q395" s="451" t="str">
        <f>Q383</f>
        <v>couverts</v>
      </c>
      <c r="R395" s="205"/>
      <c r="S395" s="114"/>
      <c r="T395" s="114"/>
      <c r="U395" s="114"/>
      <c r="V395" s="114"/>
      <c r="W395" s="114"/>
      <c r="X395" s="115"/>
      <c r="Z395" s="73" t="str">
        <f t="shared" si="85"/>
        <v>►</v>
      </c>
      <c r="AA395" s="451" t="str">
        <f>AA367</f>
        <v>Famille à coller.N.Nom de votre recette.Recette mère ►.S.Saisissez le nom de la recette mère</v>
      </c>
      <c r="AB395" s="451">
        <f>AB367</f>
        <v>6</v>
      </c>
      <c r="AC395" s="451" t="str">
        <f>AC367</f>
        <v>couverts</v>
      </c>
      <c r="AD395" s="386"/>
      <c r="AE395" s="375"/>
      <c r="AF395" s="375"/>
      <c r="AG395" s="375"/>
      <c r="AH395" s="375"/>
      <c r="AI395" s="375"/>
      <c r="AJ395" s="387"/>
      <c r="AL395" s="25" t="s">
        <v>7</v>
      </c>
      <c r="AM395" s="428" t="str">
        <f>AM397</f>
        <v>Famille à coller.N.Nom de votre recette.Recette mère ►.S.Saisissez le nom de la recette mère</v>
      </c>
      <c r="AN395" s="428"/>
      <c r="AO395" s="428"/>
      <c r="AP395" s="43">
        <v>6</v>
      </c>
      <c r="AQ395" s="44" t="s">
        <v>66</v>
      </c>
      <c r="AR395" s="36"/>
      <c r="AS395" s="36"/>
      <c r="AT395" s="3214"/>
      <c r="AU395" s="3214"/>
      <c r="AV395" s="3215"/>
      <c r="BK395" s="466">
        <v>1</v>
      </c>
    </row>
    <row r="396" spans="14:63" ht="15.75" customHeight="1" x14ac:dyDescent="0.25">
      <c r="N396" s="73" t="str">
        <f t="shared" si="84"/>
        <v>►</v>
      </c>
      <c r="O396" s="451" t="str">
        <f>O383</f>
        <v>Famille à coller.N.Nom de votre recette.Recette mère ►.S.Saisissez le nom de la recette mère</v>
      </c>
      <c r="P396" s="451">
        <f>P383</f>
        <v>6</v>
      </c>
      <c r="Q396" s="451" t="str">
        <f>Q383</f>
        <v>couverts</v>
      </c>
      <c r="R396" s="205"/>
      <c r="S396" s="114"/>
      <c r="T396" s="114"/>
      <c r="U396" s="114"/>
      <c r="V396" s="114"/>
      <c r="W396" s="114"/>
      <c r="X396" s="115"/>
      <c r="Z396" s="73" t="str">
        <f t="shared" si="85"/>
        <v>►</v>
      </c>
      <c r="AA396" s="451" t="str">
        <f>AA367</f>
        <v>Famille à coller.N.Nom de votre recette.Recette mère ►.S.Saisissez le nom de la recette mère</v>
      </c>
      <c r="AB396" s="451">
        <f>AB367</f>
        <v>6</v>
      </c>
      <c r="AC396" s="451" t="str">
        <f>AC367</f>
        <v>couverts</v>
      </c>
      <c r="AD396" s="386"/>
      <c r="AE396" s="375"/>
      <c r="AF396" s="375"/>
      <c r="AG396" s="375"/>
      <c r="AH396" s="375"/>
      <c r="AI396" s="375"/>
      <c r="AJ396" s="387"/>
      <c r="AL396" s="25" t="s">
        <v>5</v>
      </c>
      <c r="AM396" s="428" t="str">
        <f>AM397</f>
        <v>Famille à coller.N.Nom de votre recette.Recette mère ►.S.Saisissez le nom de la recette mère</v>
      </c>
      <c r="AN396" s="428"/>
      <c r="AO396" s="428"/>
      <c r="AP396" s="289"/>
      <c r="AQ396" s="48"/>
      <c r="AR396" s="48"/>
      <c r="AS396" s="48"/>
      <c r="AT396" s="48"/>
      <c r="AU396" s="48"/>
      <c r="AV396" s="429"/>
      <c r="BK396" s="466">
        <v>1</v>
      </c>
    </row>
    <row r="397" spans="14:63" ht="16.5" thickBot="1" x14ac:dyDescent="0.3">
      <c r="N397" s="116" t="s">
        <v>7</v>
      </c>
      <c r="O397" s="451" t="str">
        <f>O383</f>
        <v>Famille à coller.N.Nom de votre recette.Recette mère ►.S.Saisissez le nom de la recette mère</v>
      </c>
      <c r="P397" s="451">
        <f>P383</f>
        <v>6</v>
      </c>
      <c r="Q397" s="451" t="str">
        <f>Q383</f>
        <v>couverts</v>
      </c>
      <c r="R397" s="517" t="s">
        <v>98</v>
      </c>
      <c r="S397" s="518"/>
      <c r="T397" s="518"/>
      <c r="U397" s="518"/>
      <c r="V397" s="518"/>
      <c r="W397" s="519"/>
      <c r="X397" s="520"/>
      <c r="Z397" s="73" t="str">
        <f t="shared" si="85"/>
        <v>►</v>
      </c>
      <c r="AA397" s="451" t="str">
        <f>AA367</f>
        <v>Famille à coller.N.Nom de votre recette.Recette mère ►.S.Saisissez le nom de la recette mère</v>
      </c>
      <c r="AB397" s="451">
        <f>AB367</f>
        <v>6</v>
      </c>
      <c r="AC397" s="451" t="str">
        <f>AC367</f>
        <v>couverts</v>
      </c>
      <c r="AD397" s="386"/>
      <c r="AE397" s="375"/>
      <c r="AF397" s="375"/>
      <c r="AG397" s="375"/>
      <c r="AH397" s="375"/>
      <c r="AI397" s="375"/>
      <c r="AJ397" s="387"/>
      <c r="AL397" s="430" t="s">
        <v>5</v>
      </c>
      <c r="AM397" s="431" t="str">
        <f>AP397</f>
        <v>Famille à coller.N.Nom de votre recette.Recette mère ►.S.Saisissez le nom de la recette mère</v>
      </c>
      <c r="AN397" s="431">
        <f>AP395</f>
        <v>6</v>
      </c>
      <c r="AO397" s="431" t="str">
        <f>AQ395</f>
        <v>couverts</v>
      </c>
      <c r="AP397" s="435" t="str">
        <f>UPPER(LEFT(AR391,1))&amp;LOWER(MID(AR391,2,999))&amp;"."&amp;UPPER(LEFT(AT391,1))&amp;"."&amp;UPPER(LEFT(AT391,1))&amp;LOWER(MID(AT391,2,999))&amp;"."&amp;IF(ISTEXT(AV397),AU397&amp;"."&amp;UPPER(LEFT(AV397,1))&amp;"."&amp;UPPER(LEFT(AV397,1))&amp;LOWER(MID(AV397,2,999)),AQ397)</f>
        <v>Famille à coller.N.Nom de votre recette.Recette mère ►.S.Saisissez le nom de la recette mère</v>
      </c>
      <c r="AQ397" s="432" t="s">
        <v>22</v>
      </c>
      <c r="AR397" s="3216" t="s">
        <v>23</v>
      </c>
      <c r="AS397" s="3216"/>
      <c r="AT397" s="3216"/>
      <c r="AU397" s="433" t="s">
        <v>24</v>
      </c>
      <c r="AV397" s="434" t="s">
        <v>25</v>
      </c>
      <c r="BK397" s="466">
        <v>1</v>
      </c>
    </row>
    <row r="398" spans="14:63" ht="17.25" thickTop="1" thickBot="1" x14ac:dyDescent="0.3">
      <c r="N398" s="116" t="s">
        <v>7</v>
      </c>
      <c r="O398" s="451" t="str">
        <f>O383</f>
        <v>Famille à coller.N.Nom de votre recette.Recette mère ►.S.Saisissez le nom de la recette mère</v>
      </c>
      <c r="P398" s="451">
        <f>P383</f>
        <v>6</v>
      </c>
      <c r="Q398" s="451" t="str">
        <f>Q383</f>
        <v>couverts</v>
      </c>
      <c r="R398" s="145"/>
      <c r="S398" s="146"/>
      <c r="T398" s="146"/>
      <c r="U398" s="146"/>
      <c r="V398" s="146"/>
      <c r="W398" s="472"/>
      <c r="X398" s="147" t="s">
        <v>127</v>
      </c>
      <c r="Z398" s="73" t="str">
        <f t="shared" si="85"/>
        <v>►</v>
      </c>
      <c r="AA398" s="451" t="str">
        <f>AA367</f>
        <v>Famille à coller.N.Nom de votre recette.Recette mère ►.S.Saisissez le nom de la recette mère</v>
      </c>
      <c r="AB398" s="451">
        <f>AB367</f>
        <v>6</v>
      </c>
      <c r="AC398" s="451" t="str">
        <f>AC367</f>
        <v>couverts</v>
      </c>
      <c r="AD398" s="386"/>
      <c r="AE398" s="375"/>
      <c r="AF398" s="375"/>
      <c r="AG398" s="375"/>
      <c r="AH398" s="375"/>
      <c r="AI398" s="375"/>
      <c r="AJ398" s="387"/>
      <c r="AL398" s="104" t="s">
        <v>7</v>
      </c>
      <c r="AM398" s="440" t="str">
        <f>AM397</f>
        <v>Famille à coller.N.Nom de votre recette.Recette mère ►.S.Saisissez le nom de la recette mère</v>
      </c>
      <c r="AN398" s="440"/>
      <c r="AO398" s="440"/>
      <c r="AP398" s="105" t="s">
        <v>27</v>
      </c>
      <c r="AQ398" s="106">
        <v>3</v>
      </c>
      <c r="AR398" s="107" t="s">
        <v>265</v>
      </c>
      <c r="AS398" s="108"/>
      <c r="AT398" s="108"/>
      <c r="AU398" s="399" t="s">
        <v>85</v>
      </c>
      <c r="AV398" s="109"/>
      <c r="BK398" s="466">
        <v>1</v>
      </c>
    </row>
    <row r="399" spans="14:63" ht="15.75" customHeight="1" thickTop="1" x14ac:dyDescent="0.25">
      <c r="N399" s="116" t="s">
        <v>7</v>
      </c>
      <c r="O399" s="451" t="str">
        <f>O390</f>
        <v>Famille à coller.N.Nom de votre recette.Recette mère ►.S.Saisissez le nom de la recette mère</v>
      </c>
      <c r="P399" s="451">
        <f>P390</f>
        <v>6</v>
      </c>
      <c r="Q399" s="451" t="str">
        <f>Q390</f>
        <v>couverts</v>
      </c>
      <c r="R399" s="566"/>
      <c r="S399" s="146"/>
      <c r="T399" s="146"/>
      <c r="U399" s="146"/>
      <c r="V399" s="146"/>
      <c r="W399" s="472"/>
      <c r="X399" s="147" t="s">
        <v>128</v>
      </c>
      <c r="Z399" s="116" t="s">
        <v>7</v>
      </c>
      <c r="AA399" s="451" t="str">
        <f>AA367</f>
        <v>Famille à coller.N.Nom de votre recette.Recette mère ►.S.Saisissez le nom de la recette mère</v>
      </c>
      <c r="AB399" s="451">
        <f>AB367</f>
        <v>6</v>
      </c>
      <c r="AC399" s="451" t="str">
        <f>AC367</f>
        <v>couverts</v>
      </c>
      <c r="AD399" s="517" t="s">
        <v>98</v>
      </c>
      <c r="AE399" s="518"/>
      <c r="AF399" s="518"/>
      <c r="AG399" s="518"/>
      <c r="AH399" s="518"/>
      <c r="AI399" s="519"/>
      <c r="AJ399" s="520" t="s">
        <v>127</v>
      </c>
      <c r="AL399" s="104" t="s">
        <v>7</v>
      </c>
      <c r="AM399" s="523" t="str">
        <f>AM397</f>
        <v>Famille à coller.N.Nom de votre recette.Recette mère ►.S.Saisissez le nom de la recette mère</v>
      </c>
      <c r="AN399" s="523"/>
      <c r="AO399" s="524"/>
      <c r="AP399" s="168" t="s">
        <v>137</v>
      </c>
      <c r="AQ399" s="162" t="s">
        <v>138</v>
      </c>
      <c r="AR399" s="162"/>
      <c r="AS399" s="169" t="s">
        <v>139</v>
      </c>
      <c r="AT399" s="169" t="s">
        <v>140</v>
      </c>
      <c r="AU399" s="146"/>
      <c r="AV399" s="170" t="s">
        <v>141</v>
      </c>
      <c r="BK399" s="466">
        <v>1</v>
      </c>
    </row>
    <row r="400" spans="14:63" ht="15.75" x14ac:dyDescent="0.25">
      <c r="N400" s="116" t="s">
        <v>7</v>
      </c>
      <c r="O400" s="451" t="str">
        <f>O383</f>
        <v>Famille à coller.N.Nom de votre recette.Recette mère ►.S.Saisissez le nom de la recette mère</v>
      </c>
      <c r="P400" s="451">
        <f>P383</f>
        <v>6</v>
      </c>
      <c r="Q400" s="451" t="str">
        <f>Q383</f>
        <v>couverts</v>
      </c>
      <c r="R400" s="265"/>
      <c r="S400" s="265"/>
      <c r="T400" s="265" t="s">
        <v>73</v>
      </c>
      <c r="U400" s="266"/>
      <c r="V400" s="267"/>
      <c r="W400" s="267"/>
      <c r="X400" s="268"/>
      <c r="Z400" s="116" t="s">
        <v>7</v>
      </c>
      <c r="AA400" s="451" t="str">
        <f>AA367</f>
        <v>Famille à coller.N.Nom de votre recette.Recette mère ►.S.Saisissez le nom de la recette mère</v>
      </c>
      <c r="AB400" s="451">
        <f>AB367</f>
        <v>6</v>
      </c>
      <c r="AC400" s="451" t="str">
        <f>AC367</f>
        <v>couverts</v>
      </c>
      <c r="AD400" s="145"/>
      <c r="AE400" s="146"/>
      <c r="AF400" s="146"/>
      <c r="AG400" s="146"/>
      <c r="AH400" s="146"/>
      <c r="AI400" s="472"/>
      <c r="AJ400" s="147" t="s">
        <v>128</v>
      </c>
      <c r="AL400" s="171" t="str">
        <f>IF(OR(AP400&lt;&gt;"",AQ400&lt;&gt; "",AS400&lt;&gt;"",AT400&lt;&gt;""),"A", "►")</f>
        <v>A</v>
      </c>
      <c r="AM400" s="451" t="str">
        <f>AM397</f>
        <v>Famille à coller.N.Nom de votre recette.Recette mère ►.S.Saisissez le nom de la recette mère</v>
      </c>
      <c r="AN400" s="451"/>
      <c r="AO400" s="525"/>
      <c r="AP400" s="172" t="s">
        <v>142</v>
      </c>
      <c r="AQ400" s="173">
        <v>4.1666666666666699E-2</v>
      </c>
      <c r="AR400" s="174"/>
      <c r="AS400" s="174">
        <v>220</v>
      </c>
      <c r="AT400" s="175" t="s">
        <v>143</v>
      </c>
      <c r="AU400" s="146"/>
      <c r="AV400" s="176"/>
      <c r="BK400" s="466">
        <v>1</v>
      </c>
    </row>
    <row r="401" spans="14:63" ht="16.5" thickBot="1" x14ac:dyDescent="0.3">
      <c r="N401" s="123" t="s">
        <v>7</v>
      </c>
      <c r="O401" s="455" t="str">
        <f>O383</f>
        <v>Famille à coller.N.Nom de votre recette.Recette mère ►.S.Saisissez le nom de la recette mère</v>
      </c>
      <c r="P401" s="455">
        <f>P383</f>
        <v>6</v>
      </c>
      <c r="Q401" s="455" t="str">
        <f>Q383</f>
        <v>couverts</v>
      </c>
      <c r="R401" s="269" t="s">
        <v>62</v>
      </c>
      <c r="S401" s="270"/>
      <c r="T401" s="271"/>
      <c r="U401" s="272"/>
      <c r="V401" s="271"/>
      <c r="W401" s="271"/>
      <c r="X401" s="273"/>
      <c r="Z401" s="116" t="s">
        <v>7</v>
      </c>
      <c r="AA401" s="451" t="str">
        <f>AA367</f>
        <v>Famille à coller.N.Nom de votre recette.Recette mère ►.S.Saisissez le nom de la recette mère</v>
      </c>
      <c r="AB401" s="451">
        <f>AB367</f>
        <v>6</v>
      </c>
      <c r="AC401" s="451" t="str">
        <f>AC367</f>
        <v>couverts</v>
      </c>
      <c r="AD401" s="566"/>
      <c r="AE401" s="146"/>
      <c r="AF401" s="146"/>
      <c r="AG401" s="146"/>
      <c r="AH401" s="146"/>
      <c r="AI401" s="472"/>
      <c r="AJ401" s="147" t="s">
        <v>266</v>
      </c>
      <c r="AL401" s="177" t="str">
        <f>IF(AT401&lt;&gt;"","A", "►")</f>
        <v>A</v>
      </c>
      <c r="AM401" s="451" t="str">
        <f>AM397</f>
        <v>Famille à coller.N.Nom de votre recette.Recette mère ►.S.Saisissez le nom de la recette mère</v>
      </c>
      <c r="AN401" s="451">
        <f>AN397</f>
        <v>6</v>
      </c>
      <c r="AO401" s="525" t="str">
        <f>AO397</f>
        <v>couverts</v>
      </c>
      <c r="AP401" s="178" t="s">
        <v>137</v>
      </c>
      <c r="AQ401" s="179"/>
      <c r="AR401" s="179"/>
      <c r="AS401" s="179" t="s">
        <v>148</v>
      </c>
      <c r="AT401" s="180" t="s">
        <v>149</v>
      </c>
      <c r="AU401" s="180"/>
      <c r="AV401" s="176"/>
      <c r="BK401" s="466">
        <v>1</v>
      </c>
    </row>
    <row r="402" spans="14:63" ht="15.75" x14ac:dyDescent="0.25">
      <c r="Z402" s="116" t="s">
        <v>7</v>
      </c>
      <c r="AA402" s="451" t="str">
        <f>AA385</f>
        <v>Famille à coller.N.Nom de votre recette.Recette mère ►.S.Saisissez le nom de la recette mère</v>
      </c>
      <c r="AB402" s="451">
        <f>AB385</f>
        <v>6</v>
      </c>
      <c r="AC402" s="451" t="str">
        <f>AC385</f>
        <v>couverts</v>
      </c>
      <c r="AD402" s="994"/>
      <c r="AE402" s="265"/>
      <c r="AF402" s="265" t="s">
        <v>73</v>
      </c>
      <c r="AG402" s="266"/>
      <c r="AH402" s="267"/>
      <c r="AI402" s="267"/>
      <c r="AJ402" s="268"/>
      <c r="AL402" s="171" t="str">
        <f>IF(OR(AP402&lt;&gt;"",AQ402&lt;&gt; "",AS402&lt;&gt;"",AT402&lt;&gt;""),"A", "►")</f>
        <v>A</v>
      </c>
      <c r="AM402" s="451" t="str">
        <f>AM397</f>
        <v>Famille à coller.N.Nom de votre recette.Recette mère ►.S.Saisissez le nom de la recette mère</v>
      </c>
      <c r="AN402" s="451">
        <f>AN397</f>
        <v>6</v>
      </c>
      <c r="AO402" s="525" t="str">
        <f>AO397</f>
        <v>couverts</v>
      </c>
      <c r="AP402" s="182" t="s">
        <v>151</v>
      </c>
      <c r="AQ402" s="183"/>
      <c r="AR402" s="184"/>
      <c r="AS402" s="184">
        <v>250</v>
      </c>
      <c r="AT402" s="185" t="s">
        <v>152</v>
      </c>
      <c r="AU402" s="185"/>
      <c r="AV402" s="176"/>
      <c r="BK402" s="466">
        <v>1</v>
      </c>
    </row>
    <row r="403" spans="14:63" ht="16.5" customHeight="1" thickBot="1" x14ac:dyDescent="0.3">
      <c r="Z403" s="123" t="s">
        <v>7</v>
      </c>
      <c r="AA403" s="455" t="str">
        <f>AA385</f>
        <v>Famille à coller.N.Nom de votre recette.Recette mère ►.S.Saisissez le nom de la recette mère</v>
      </c>
      <c r="AB403" s="455">
        <f>AB385</f>
        <v>6</v>
      </c>
      <c r="AC403" s="455" t="str">
        <f>AC385</f>
        <v>couverts</v>
      </c>
      <c r="AD403" s="269" t="s">
        <v>62</v>
      </c>
      <c r="AE403" s="270"/>
      <c r="AF403" s="271"/>
      <c r="AG403" s="272"/>
      <c r="AH403" s="271"/>
      <c r="AI403" s="271"/>
      <c r="AJ403" s="273"/>
      <c r="AL403" s="177" t="str">
        <f>IF(AT403&lt;&gt;"","A", "►")</f>
        <v>A</v>
      </c>
      <c r="AM403" s="451" t="str">
        <f>AM397</f>
        <v>Famille à coller.N.Nom de votre recette.Recette mère ►.S.Saisissez le nom de la recette mère</v>
      </c>
      <c r="AN403" s="451">
        <f>AN397</f>
        <v>6</v>
      </c>
      <c r="AO403" s="525" t="str">
        <f>AO397</f>
        <v>couverts</v>
      </c>
      <c r="AP403" s="178" t="s">
        <v>137</v>
      </c>
      <c r="AQ403" s="179"/>
      <c r="AR403" s="179"/>
      <c r="AS403" s="179" t="s">
        <v>148</v>
      </c>
      <c r="AT403" s="180" t="s">
        <v>149</v>
      </c>
      <c r="AU403" s="180"/>
      <c r="AV403" s="176"/>
      <c r="BK403" s="466">
        <v>1</v>
      </c>
    </row>
    <row r="404" spans="14:63" ht="16.5" thickBot="1" x14ac:dyDescent="0.3">
      <c r="Z404" s="312" t="s">
        <v>7</v>
      </c>
      <c r="AA404" s="464"/>
      <c r="AB404" s="464"/>
      <c r="AC404" s="464"/>
      <c r="AD404" s="464"/>
      <c r="AE404" s="464"/>
      <c r="AF404" s="464"/>
      <c r="AG404" s="464"/>
      <c r="AH404" s="464"/>
      <c r="AI404" s="464"/>
      <c r="AJ404" s="464"/>
      <c r="AL404" s="171" t="str">
        <f>IF(OR(AP404&lt;&gt;"",AQ404&lt;&gt; "",AS404&lt;&gt;"",AT404&lt;&gt;""),"A", "►")</f>
        <v>A</v>
      </c>
      <c r="AM404" s="451" t="str">
        <f>AM397</f>
        <v>Famille à coller.N.Nom de votre recette.Recette mère ►.S.Saisissez le nom de la recette mère</v>
      </c>
      <c r="AN404" s="451">
        <f>AN397</f>
        <v>6</v>
      </c>
      <c r="AO404" s="525" t="str">
        <f>AO397</f>
        <v>couverts</v>
      </c>
      <c r="AP404" s="182" t="s">
        <v>151</v>
      </c>
      <c r="AQ404" s="183">
        <v>4.8611111111111112E-3</v>
      </c>
      <c r="AR404" s="184"/>
      <c r="AS404" s="184">
        <v>250</v>
      </c>
      <c r="AT404" s="185" t="s">
        <v>155</v>
      </c>
      <c r="AU404" s="185"/>
      <c r="AV404" s="176"/>
      <c r="BK404" s="466">
        <v>1</v>
      </c>
    </row>
    <row r="405" spans="14:63" ht="15.75" x14ac:dyDescent="0.25">
      <c r="Z405" s="23" t="s">
        <v>7</v>
      </c>
      <c r="AA405" s="456" t="str">
        <f>AA411</f>
        <v>Famille à coller.N.Nom de votre recette.Recette mère ►.S.Saisissez le nom de la recette mère</v>
      </c>
      <c r="AB405" s="457">
        <f>AB411</f>
        <v>6</v>
      </c>
      <c r="AC405" s="457" t="str">
        <f>AC411</f>
        <v>couverts</v>
      </c>
      <c r="AD405" s="279" t="s">
        <v>4</v>
      </c>
      <c r="AE405" s="24" t="s">
        <v>8</v>
      </c>
      <c r="AF405" s="3217" t="s">
        <v>206</v>
      </c>
      <c r="AG405" s="3217"/>
      <c r="AH405" s="3157" t="s">
        <v>10</v>
      </c>
      <c r="AI405" s="3157"/>
      <c r="AJ405" s="3158"/>
      <c r="AL405" s="177" t="str">
        <f>IF(AT405&lt;&gt;"","A", "►")</f>
        <v>A</v>
      </c>
      <c r="AM405" s="451" t="str">
        <f>AM397</f>
        <v>Famille à coller.N.Nom de votre recette.Recette mère ►.S.Saisissez le nom de la recette mère</v>
      </c>
      <c r="AN405" s="451">
        <f>AN397</f>
        <v>6</v>
      </c>
      <c r="AO405" s="525" t="str">
        <f>AO397</f>
        <v>couverts</v>
      </c>
      <c r="AP405" s="178" t="s">
        <v>137</v>
      </c>
      <c r="AQ405" s="179"/>
      <c r="AR405" s="179"/>
      <c r="AS405" s="179" t="s">
        <v>148</v>
      </c>
      <c r="AT405" s="180" t="s">
        <v>149</v>
      </c>
      <c r="AU405" s="180"/>
      <c r="AV405" s="176"/>
      <c r="BK405" s="466">
        <v>1</v>
      </c>
    </row>
    <row r="406" spans="14:63" ht="15.75" customHeight="1" x14ac:dyDescent="0.25">
      <c r="Z406" s="25" t="s">
        <v>7</v>
      </c>
      <c r="AA406" s="458" t="str">
        <f>AA411</f>
        <v>Famille à coller.N.Nom de votre recette.Recette mère ►.S.Saisissez le nom de la recette mère</v>
      </c>
      <c r="AB406" s="459"/>
      <c r="AC406" s="459"/>
      <c r="AD406" s="281" t="s">
        <v>207</v>
      </c>
      <c r="AE406" s="26" t="s">
        <v>12</v>
      </c>
      <c r="AF406" s="3218"/>
      <c r="AG406" s="3218"/>
      <c r="AH406" s="3159"/>
      <c r="AI406" s="3159"/>
      <c r="AJ406" s="3160"/>
      <c r="AL406" s="171" t="str">
        <f>IF(OR(AP406&lt;&gt;"",AQ406&lt;&gt; "",AS406&lt;&gt;"",AT406&lt;&gt;""),"A", "►")</f>
        <v>A</v>
      </c>
      <c r="AM406" s="451" t="str">
        <f>AM397</f>
        <v>Famille à coller.N.Nom de votre recette.Recette mère ►.S.Saisissez le nom de la recette mère</v>
      </c>
      <c r="AN406" s="451">
        <f>AN397</f>
        <v>6</v>
      </c>
      <c r="AO406" s="525" t="str">
        <f>AO397</f>
        <v>couverts</v>
      </c>
      <c r="AP406" s="182" t="s">
        <v>151</v>
      </c>
      <c r="AQ406" s="183">
        <v>0.10416666666666667</v>
      </c>
      <c r="AR406" s="184"/>
      <c r="AS406" s="184">
        <v>170</v>
      </c>
      <c r="AT406" s="185" t="s">
        <v>158</v>
      </c>
      <c r="AU406" s="185"/>
      <c r="AV406" s="176"/>
      <c r="BK406" s="466">
        <v>1</v>
      </c>
    </row>
    <row r="407" spans="14:63" ht="18.75" x14ac:dyDescent="0.25">
      <c r="Z407" s="25" t="s">
        <v>7</v>
      </c>
      <c r="AA407" s="460" t="str">
        <f>AA411</f>
        <v>Famille à coller.N.Nom de votre recette.Recette mère ►.S.Saisissez le nom de la recette mère</v>
      </c>
      <c r="AB407" s="461"/>
      <c r="AC407" s="462"/>
      <c r="AD407" s="28"/>
      <c r="AE407" s="29" t="s">
        <v>208</v>
      </c>
      <c r="AF407" s="283"/>
      <c r="AG407" s="30" t="s">
        <v>13</v>
      </c>
      <c r="AH407" s="284" t="s">
        <v>14</v>
      </c>
      <c r="AI407" s="9"/>
      <c r="AJ407" s="285"/>
      <c r="AL407" s="177" t="str">
        <f>IF(AT407&lt;&gt;"","A", "►")</f>
        <v>A</v>
      </c>
      <c r="AM407" s="451" t="str">
        <f>AM397</f>
        <v>Famille à coller.N.Nom de votre recette.Recette mère ►.S.Saisissez le nom de la recette mère</v>
      </c>
      <c r="AN407" s="451">
        <f>AN397</f>
        <v>6</v>
      </c>
      <c r="AO407" s="525" t="str">
        <f>AO397</f>
        <v>couverts</v>
      </c>
      <c r="AP407" s="178" t="s">
        <v>137</v>
      </c>
      <c r="AQ407" s="179"/>
      <c r="AR407" s="179"/>
      <c r="AS407" s="179" t="s">
        <v>148</v>
      </c>
      <c r="AT407" s="180" t="s">
        <v>160</v>
      </c>
      <c r="AU407" s="180"/>
      <c r="AV407" s="176"/>
      <c r="BK407" s="466">
        <v>1</v>
      </c>
    </row>
    <row r="408" spans="14:63" ht="16.5" customHeight="1" x14ac:dyDescent="0.25">
      <c r="Z408" s="25" t="s">
        <v>7</v>
      </c>
      <c r="AA408" s="428" t="str">
        <f>AA411</f>
        <v>Famille à coller.N.Nom de votre recette.Recette mère ►.S.Saisissez le nom de la recette mère</v>
      </c>
      <c r="AB408" s="428"/>
      <c r="AC408" s="428"/>
      <c r="AD408" s="36" t="s">
        <v>16</v>
      </c>
      <c r="AE408" s="37"/>
      <c r="AF408" s="37"/>
      <c r="AG408" s="288" t="s">
        <v>17</v>
      </c>
      <c r="AH408" s="3214" t="str">
        <f>AD411</f>
        <v>Famille à coller.N.Nom de votre recette.Recette mère ►.S.Saisissez le nom de la recette mère</v>
      </c>
      <c r="AI408" s="3214"/>
      <c r="AJ408" s="3215"/>
      <c r="AL408" s="171" t="str">
        <f>IF(OR(AP408&lt;&gt;"",AQ408&lt;&gt; "",AS408&lt;&gt;"",AT408&lt;&gt;""),"A", "►")</f>
        <v>A</v>
      </c>
      <c r="AM408" s="451" t="str">
        <f>AM397</f>
        <v>Famille à coller.N.Nom de votre recette.Recette mère ►.S.Saisissez le nom de la recette mère</v>
      </c>
      <c r="AN408" s="451">
        <f>AN397</f>
        <v>6</v>
      </c>
      <c r="AO408" s="525" t="str">
        <f>AO397</f>
        <v>couverts</v>
      </c>
      <c r="AP408" s="182" t="s">
        <v>151</v>
      </c>
      <c r="AQ408" s="183">
        <v>4.8611111111111112E-3</v>
      </c>
      <c r="AR408" s="184"/>
      <c r="AS408" s="184">
        <v>100</v>
      </c>
      <c r="AT408" s="185"/>
      <c r="AU408" s="185"/>
      <c r="AV408" s="176"/>
      <c r="BK408" s="466">
        <v>1</v>
      </c>
    </row>
    <row r="409" spans="14:63" ht="15.75" x14ac:dyDescent="0.25">
      <c r="Z409" s="25" t="s">
        <v>7</v>
      </c>
      <c r="AA409" s="428" t="str">
        <f>AA411</f>
        <v>Famille à coller.N.Nom de votre recette.Recette mère ►.S.Saisissez le nom de la recette mère</v>
      </c>
      <c r="AB409" s="428"/>
      <c r="AC409" s="428"/>
      <c r="AD409" s="43">
        <v>6</v>
      </c>
      <c r="AE409" s="44" t="s">
        <v>66</v>
      </c>
      <c r="AF409" s="36"/>
      <c r="AG409" s="36"/>
      <c r="AH409" s="3214"/>
      <c r="AI409" s="3214"/>
      <c r="AJ409" s="3215"/>
      <c r="AL409" s="177" t="str">
        <f>IF(AT409&lt;&gt;"","A", "►")</f>
        <v>A</v>
      </c>
      <c r="AM409" s="451" t="str">
        <f>AM397</f>
        <v>Famille à coller.N.Nom de votre recette.Recette mère ►.S.Saisissez le nom de la recette mère</v>
      </c>
      <c r="AN409" s="451">
        <f>AN397</f>
        <v>6</v>
      </c>
      <c r="AO409" s="525" t="str">
        <f>AO397</f>
        <v>couverts</v>
      </c>
      <c r="AP409" s="178" t="s">
        <v>137</v>
      </c>
      <c r="AQ409" s="179"/>
      <c r="AR409" s="179"/>
      <c r="AS409" s="179" t="s">
        <v>148</v>
      </c>
      <c r="AT409" s="180" t="s">
        <v>163</v>
      </c>
      <c r="AU409" s="180"/>
      <c r="AV409" s="176"/>
      <c r="BK409" s="466">
        <v>1</v>
      </c>
    </row>
    <row r="410" spans="14:63" ht="15.75" customHeight="1" x14ac:dyDescent="0.25">
      <c r="Z410" s="25" t="s">
        <v>5</v>
      </c>
      <c r="AA410" s="428" t="str">
        <f>AA411</f>
        <v>Famille à coller.N.Nom de votre recette.Recette mère ►.S.Saisissez le nom de la recette mère</v>
      </c>
      <c r="AB410" s="428"/>
      <c r="AC410" s="428"/>
      <c r="AD410" s="289"/>
      <c r="AE410" s="48"/>
      <c r="AF410" s="48"/>
      <c r="AG410" s="48"/>
      <c r="AH410" s="48"/>
      <c r="AI410" s="48"/>
      <c r="AJ410" s="429"/>
      <c r="AL410" s="171" t="str">
        <f>IF(OR(AP410&lt;&gt;"",AQ410&lt;&gt; "",AS410&lt;&gt;"",AT410&lt;&gt;""),"A", "►")</f>
        <v>A</v>
      </c>
      <c r="AM410" s="451" t="str">
        <f>AM397</f>
        <v>Famille à coller.N.Nom de votre recette.Recette mère ►.S.Saisissez le nom de la recette mère</v>
      </c>
      <c r="AN410" s="451">
        <f>AN397</f>
        <v>6</v>
      </c>
      <c r="AO410" s="525" t="str">
        <f>AO397</f>
        <v>couverts</v>
      </c>
      <c r="AP410" s="182" t="s">
        <v>151</v>
      </c>
      <c r="AQ410" s="183">
        <v>4.8611111111111112E-3</v>
      </c>
      <c r="AR410" s="184"/>
      <c r="AS410" s="184">
        <v>110</v>
      </c>
      <c r="AT410" s="185"/>
      <c r="AU410" s="185"/>
      <c r="AV410" s="176"/>
      <c r="BK410" s="466">
        <v>1</v>
      </c>
    </row>
    <row r="411" spans="14:63" ht="22.5" customHeight="1" thickBot="1" x14ac:dyDescent="0.3">
      <c r="Z411" s="430" t="s">
        <v>5</v>
      </c>
      <c r="AA411" s="431" t="str">
        <f>AD411</f>
        <v>Famille à coller.N.Nom de votre recette.Recette mère ►.S.Saisissez le nom de la recette mère</v>
      </c>
      <c r="AB411" s="431">
        <f>AD409</f>
        <v>6</v>
      </c>
      <c r="AC411" s="431" t="str">
        <f>AE409</f>
        <v>couverts</v>
      </c>
      <c r="AD411" s="435" t="str">
        <f>UPPER(LEFT(AF405,1))&amp;LOWER(MID(AF405,2,999))&amp;"."&amp;UPPER(LEFT(AH405,1))&amp;"."&amp;UPPER(LEFT(AH405,1))&amp;LOWER(MID(AH405,2,999))&amp;"."&amp;IF(ISTEXT(AJ411),AI411&amp;"."&amp;UPPER(LEFT(AJ411,1))&amp;"."&amp;UPPER(LEFT(AJ411,1))&amp;LOWER(MID(AJ411,2,999)),AE411)</f>
        <v>Famille à coller.N.Nom de votre recette.Recette mère ►.S.Saisissez le nom de la recette mère</v>
      </c>
      <c r="AE411" s="432" t="s">
        <v>22</v>
      </c>
      <c r="AF411" s="3216" t="s">
        <v>23</v>
      </c>
      <c r="AG411" s="3216"/>
      <c r="AH411" s="3216"/>
      <c r="AI411" s="433" t="s">
        <v>24</v>
      </c>
      <c r="AJ411" s="434" t="s">
        <v>25</v>
      </c>
      <c r="AL411" s="73" t="str">
        <f t="shared" ref="AL411" si="86">IF(OR(AP411&lt;&gt;"",AQ411&lt;&gt; "",AR411&lt;&gt;"",AS411&lt;&gt;""),"A", "►")</f>
        <v>►</v>
      </c>
      <c r="AM411" s="451" t="str">
        <f>AM397</f>
        <v>Famille à coller.N.Nom de votre recette.Recette mère ►.S.Saisissez le nom de la recette mère</v>
      </c>
      <c r="AN411" s="451">
        <f>AN397</f>
        <v>6</v>
      </c>
      <c r="AO411" s="525" t="str">
        <f>AO397</f>
        <v>couverts</v>
      </c>
      <c r="AP411" s="114"/>
      <c r="AQ411" s="114"/>
      <c r="AR411" s="114"/>
      <c r="AS411" s="114"/>
      <c r="AT411" s="114"/>
      <c r="AU411" s="114"/>
      <c r="AV411" s="115"/>
      <c r="BK411" s="466">
        <v>1</v>
      </c>
    </row>
    <row r="412" spans="14:63" ht="17.25" thickTop="1" thickBot="1" x14ac:dyDescent="0.3">
      <c r="Z412" s="104" t="s">
        <v>7</v>
      </c>
      <c r="AA412" s="440" t="str">
        <f>AA411</f>
        <v>Famille à coller.N.Nom de votre recette.Recette mère ►.S.Saisissez le nom de la recette mère</v>
      </c>
      <c r="AB412" s="440"/>
      <c r="AC412" s="440"/>
      <c r="AD412" s="56" t="s">
        <v>27</v>
      </c>
      <c r="AE412" s="106">
        <v>9</v>
      </c>
      <c r="AF412" s="373" t="s">
        <v>240</v>
      </c>
      <c r="AG412" s="108"/>
      <c r="AH412" s="206"/>
      <c r="AI412" s="206" t="s">
        <v>230</v>
      </c>
      <c r="AJ412" s="109"/>
      <c r="AL412" s="104" t="s">
        <v>7</v>
      </c>
      <c r="AM412" s="451" t="str">
        <f>AM397</f>
        <v>Famille à coller.N.Nom de votre recette.Recette mère ►.S.Saisissez le nom de la recette mère</v>
      </c>
      <c r="AN412" s="451">
        <f>AN397</f>
        <v>6</v>
      </c>
      <c r="AO412" s="525" t="str">
        <f>AO397</f>
        <v>couverts</v>
      </c>
      <c r="AP412" s="399"/>
      <c r="AQ412" s="108"/>
      <c r="AR412" s="108"/>
      <c r="AS412" s="108"/>
      <c r="AT412" s="399" t="s">
        <v>267</v>
      </c>
      <c r="AU412" s="399"/>
      <c r="AV412" s="109"/>
      <c r="BK412" s="466">
        <v>1</v>
      </c>
    </row>
    <row r="413" spans="14:63" ht="15.75" customHeight="1" thickTop="1" x14ac:dyDescent="0.25">
      <c r="Z413" s="104" t="s">
        <v>7</v>
      </c>
      <c r="AA413" s="523" t="str">
        <f>AA411</f>
        <v>Famille à coller.N.Nom de votre recette.Recette mère ►.S.Saisissez le nom de la recette mère</v>
      </c>
      <c r="AB413" s="523"/>
      <c r="AC413" s="524"/>
      <c r="AD413" s="264"/>
      <c r="AE413" s="122"/>
      <c r="AF413" s="122"/>
      <c r="AG413" s="122"/>
      <c r="AH413" s="335" t="s">
        <v>231</v>
      </c>
      <c r="AI413" s="122"/>
      <c r="AJ413" s="426" t="s">
        <v>273</v>
      </c>
      <c r="AL413" s="104" t="s">
        <v>7</v>
      </c>
      <c r="AM413" s="451" t="str">
        <f>AM397</f>
        <v>Famille à coller.N.Nom de votre recette.Recette mère ►.S.Saisissez le nom de la recette mère</v>
      </c>
      <c r="AN413" s="451">
        <f>AN397</f>
        <v>6</v>
      </c>
      <c r="AO413" s="525" t="str">
        <f>AO397</f>
        <v>couverts</v>
      </c>
      <c r="AP413" s="398"/>
      <c r="AQ413" s="400" t="s">
        <v>268</v>
      </c>
      <c r="AR413" s="85"/>
      <c r="AS413" s="85"/>
      <c r="AT413" s="401"/>
      <c r="AU413" s="122"/>
      <c r="AV413" s="402" t="s">
        <v>106</v>
      </c>
      <c r="BK413" s="466">
        <v>1</v>
      </c>
    </row>
    <row r="414" spans="14:63" ht="15.75" customHeight="1" x14ac:dyDescent="0.25">
      <c r="Z414" s="104" t="s">
        <v>7</v>
      </c>
      <c r="AA414" s="451" t="str">
        <f>AA411</f>
        <v>Famille à coller.N.Nom de votre recette.Recette mère ►.S.Saisissez le nom de la recette mère</v>
      </c>
      <c r="AB414" s="451"/>
      <c r="AC414" s="525"/>
      <c r="AD414" s="336" t="s">
        <v>232</v>
      </c>
      <c r="AE414" s="337" t="s">
        <v>233</v>
      </c>
      <c r="AF414" s="3183" t="s">
        <v>49</v>
      </c>
      <c r="AG414" s="3183"/>
      <c r="AH414" s="338" t="s">
        <v>234</v>
      </c>
      <c r="AJ414" s="339" t="s">
        <v>235</v>
      </c>
      <c r="AL414" s="104" t="s">
        <v>7</v>
      </c>
      <c r="AM414" s="451" t="str">
        <f>AM397</f>
        <v>Famille à coller.N.Nom de votre recette.Recette mère ►.S.Saisissez le nom de la recette mère</v>
      </c>
      <c r="AN414" s="451">
        <f>AN397</f>
        <v>6</v>
      </c>
      <c r="AO414" s="525" t="str">
        <f>AO397</f>
        <v>couverts</v>
      </c>
      <c r="AP414" s="149"/>
      <c r="AQ414" s="150">
        <v>16</v>
      </c>
      <c r="AR414" s="9"/>
      <c r="AS414" s="151" t="s">
        <v>107</v>
      </c>
      <c r="AT414" t="s">
        <v>108</v>
      </c>
      <c r="AU414" s="85"/>
      <c r="AV414" s="147" t="s">
        <v>109</v>
      </c>
      <c r="BK414" s="466">
        <v>1</v>
      </c>
    </row>
    <row r="415" spans="14:63" ht="15.75" x14ac:dyDescent="0.25">
      <c r="Z415" s="104" t="s">
        <v>7</v>
      </c>
      <c r="AA415" s="451" t="str">
        <f>AA411</f>
        <v>Famille à coller.N.Nom de votre recette.Recette mère ►.S.Saisissez le nom de la recette mère</v>
      </c>
      <c r="AB415" s="451">
        <f>AB411</f>
        <v>6</v>
      </c>
      <c r="AC415" s="525" t="str">
        <f>AC411</f>
        <v>couverts</v>
      </c>
      <c r="AD415" s="3184">
        <v>750</v>
      </c>
      <c r="AE415" s="340">
        <v>1</v>
      </c>
      <c r="AF415" s="3185" t="s">
        <v>236</v>
      </c>
      <c r="AG415" s="3185"/>
      <c r="AH415" s="341">
        <v>16</v>
      </c>
      <c r="AI415" s="190">
        <f>AE415*AD415</f>
        <v>750</v>
      </c>
      <c r="AJ415" s="342" t="s">
        <v>237</v>
      </c>
      <c r="AL415" s="104" t="s">
        <v>7</v>
      </c>
      <c r="AM415" s="451" t="str">
        <f>AM397</f>
        <v>Famille à coller.N.Nom de votre recette.Recette mère ►.S.Saisissez le nom de la recette mère</v>
      </c>
      <c r="AN415" s="451">
        <f>AN397</f>
        <v>6</v>
      </c>
      <c r="AO415" s="525" t="str">
        <f>AO397</f>
        <v>couverts</v>
      </c>
      <c r="AP415" s="152"/>
      <c r="AQ415" s="153" t="s">
        <v>110</v>
      </c>
      <c r="AR415" s="153"/>
      <c r="AS415" s="154">
        <v>32</v>
      </c>
      <c r="AT415" s="155" t="str">
        <f>AS414</f>
        <v xml:space="preserve">portions </v>
      </c>
      <c r="AU415" s="114"/>
      <c r="AV415" s="147" t="s">
        <v>111</v>
      </c>
      <c r="BK415" s="466">
        <v>1</v>
      </c>
    </row>
    <row r="416" spans="14:63" ht="15.75" x14ac:dyDescent="0.25">
      <c r="Z416" s="104" t="s">
        <v>7</v>
      </c>
      <c r="AA416" s="451" t="str">
        <f>AA411</f>
        <v>Famille à coller.N.Nom de votre recette.Recette mère ►.S.Saisissez le nom de la recette mère</v>
      </c>
      <c r="AB416" s="451">
        <f>AB411</f>
        <v>6</v>
      </c>
      <c r="AC416" s="525" t="str">
        <f>AC411</f>
        <v>couverts</v>
      </c>
      <c r="AD416" s="3184"/>
      <c r="AE416" s="343">
        <v>120</v>
      </c>
      <c r="AF416" s="42" t="s">
        <v>238</v>
      </c>
      <c r="AG416" s="344"/>
      <c r="AH416" s="345">
        <v>1.2</v>
      </c>
      <c r="AI416" s="346">
        <f>(AE416*AD415)/1000</f>
        <v>90</v>
      </c>
      <c r="AJ416" s="3199" t="s">
        <v>239</v>
      </c>
      <c r="AL416" s="104" t="s">
        <v>7</v>
      </c>
      <c r="AM416" s="451" t="str">
        <f>AM397</f>
        <v>Famille à coller.N.Nom de votre recette.Recette mère ►.S.Saisissez le nom de la recette mère</v>
      </c>
      <c r="AN416" s="451">
        <f>AN397</f>
        <v>6</v>
      </c>
      <c r="AO416" s="525" t="str">
        <f>AO397</f>
        <v>couverts</v>
      </c>
      <c r="AP416" s="156"/>
      <c r="AQ416" s="157" t="s">
        <v>112</v>
      </c>
      <c r="AR416" s="9"/>
      <c r="AS416" s="158" t="str">
        <f>AQ416</f>
        <v>Gastro</v>
      </c>
      <c r="AT416" s="159" t="s">
        <v>113</v>
      </c>
      <c r="AU416" s="114"/>
      <c r="AV416" s="147" t="s">
        <v>114</v>
      </c>
      <c r="BK416" s="466">
        <v>1</v>
      </c>
    </row>
    <row r="417" spans="26:63" ht="15.75" x14ac:dyDescent="0.25">
      <c r="Z417" s="104" t="s">
        <v>7</v>
      </c>
      <c r="AA417" s="451" t="str">
        <f>AA411</f>
        <v>Famille à coller.N.Nom de votre recette.Recette mère ►.S.Saisissez le nom de la recette mère</v>
      </c>
      <c r="AB417" s="451">
        <f>AB411</f>
        <v>6</v>
      </c>
      <c r="AC417" s="525" t="str">
        <f>AC411</f>
        <v>couverts</v>
      </c>
      <c r="AD417" s="347" t="str">
        <f>INT(AI415/AH415) &amp; " " &amp; AJ415 &amp; " de " &amp; AH415 &amp; " " &amp; AF415 &amp; IF(MOD(AI415,AH415)&gt;0, " + 1 "&amp;AJ415&amp;" de " &amp; TEXT(MOD(AI415,AH415), "0.00") &amp; " " &amp; AF415, "")</f>
        <v>46 Assiette(s) de 16 madeleine(s) + 1 Assiette(s) de 14.00 madeleine(s)</v>
      </c>
      <c r="AE417" s="9"/>
      <c r="AF417" s="9"/>
      <c r="AG417" s="9"/>
      <c r="AH417" s="9"/>
      <c r="AI417" s="114"/>
      <c r="AJ417" s="3199"/>
      <c r="AL417" s="73" t="str">
        <f t="shared" ref="AL417:AL424" si="87">IF(OR(AP417&lt;&gt;""),"A", "►")</f>
        <v>A</v>
      </c>
      <c r="AM417" s="451" t="str">
        <f>AM397</f>
        <v>Famille à coller.N.Nom de votre recette.Recette mère ►.S.Saisissez le nom de la recette mère</v>
      </c>
      <c r="AN417" s="451">
        <f>AN397</f>
        <v>6</v>
      </c>
      <c r="AO417" s="525" t="str">
        <f>AO397</f>
        <v>couverts</v>
      </c>
      <c r="AP417" s="136" t="s">
        <v>86</v>
      </c>
      <c r="AQ417" s="157">
        <v>1</v>
      </c>
      <c r="AR417" s="9"/>
      <c r="AS417" s="160">
        <f>(AQ417/AQ414)*AS415</f>
        <v>2</v>
      </c>
      <c r="AT417" s="38" t="s">
        <v>115</v>
      </c>
      <c r="AU417" s="114"/>
      <c r="AV417" s="147" t="s">
        <v>116</v>
      </c>
      <c r="BK417" s="466">
        <v>1</v>
      </c>
    </row>
    <row r="418" spans="26:63" ht="15.75" x14ac:dyDescent="0.25">
      <c r="Z418" s="104" t="s">
        <v>7</v>
      </c>
      <c r="AA418" s="451" t="str">
        <f>AA411</f>
        <v>Famille à coller.N.Nom de votre recette.Recette mère ►.S.Saisissez le nom de la recette mère</v>
      </c>
      <c r="AB418" s="451">
        <f>AB411</f>
        <v>6</v>
      </c>
      <c r="AC418" s="525" t="str">
        <f>AC411</f>
        <v>couverts</v>
      </c>
      <c r="AD418" s="122" t="str">
        <f>IF(MOD(AI416, AH416) = 0, INT(AI416/AH416) &amp; " " &amp; AJ415 &amp; " de " &amp; AH416 &amp; " kg", INT(AI416/AH416) &amp; " " &amp; AJ415 &amp; " de " &amp; AH416 &amp; " kg" &amp; " + 1 "&amp;AJ415&amp;" de " &amp; TEXT(MOD(AI416, AH416), "0.00") &amp; " kg")</f>
        <v>75 Assiette(s) de 1.2 kg + 1 Assiette(s) de 0.00 kg</v>
      </c>
      <c r="AE418" s="9"/>
      <c r="AF418" s="9"/>
      <c r="AG418" s="9"/>
      <c r="AH418" s="9"/>
      <c r="AI418" s="114"/>
      <c r="AJ418" s="3199"/>
      <c r="AL418" s="73" t="str">
        <f t="shared" si="87"/>
        <v>A</v>
      </c>
      <c r="AM418" s="451" t="str">
        <f>AM397</f>
        <v>Famille à coller.N.Nom de votre recette.Recette mère ►.S.Saisissez le nom de la recette mère</v>
      </c>
      <c r="AN418" s="451">
        <f>AN397</f>
        <v>6</v>
      </c>
      <c r="AO418" s="525" t="str">
        <f>AO397</f>
        <v>couverts</v>
      </c>
      <c r="AP418" s="136" t="s">
        <v>86</v>
      </c>
      <c r="AQ418" s="157">
        <v>1</v>
      </c>
      <c r="AR418" s="9"/>
      <c r="AS418" s="160">
        <f>(AQ418/AQ414)*AS415</f>
        <v>2</v>
      </c>
      <c r="AT418" s="38" t="s">
        <v>117</v>
      </c>
      <c r="AU418" s="114"/>
      <c r="AV418" s="147" t="s">
        <v>118</v>
      </c>
      <c r="BK418" s="466">
        <v>1</v>
      </c>
    </row>
    <row r="419" spans="26:63" ht="16.5" thickBot="1" x14ac:dyDescent="0.3">
      <c r="Z419" s="73" t="str">
        <f t="shared" ref="Z419" si="88">IF(OR(AD419&lt;&gt;"",AE419&lt;&gt; "",AF419&lt;&gt;"",AG419&lt;&gt;""),"A", "►")</f>
        <v>►</v>
      </c>
      <c r="AA419" s="451" t="str">
        <f>AA411</f>
        <v>Famille à coller.N.Nom de votre recette.Recette mère ►.S.Saisissez le nom de la recette mère</v>
      </c>
      <c r="AB419" s="451">
        <f>AB411</f>
        <v>6</v>
      </c>
      <c r="AC419" s="525" t="str">
        <f>AC411</f>
        <v>couverts</v>
      </c>
      <c r="AD419" s="114"/>
      <c r="AE419" s="114"/>
      <c r="AF419" s="114"/>
      <c r="AG419" s="114"/>
      <c r="AH419" s="114"/>
      <c r="AI419" s="114"/>
      <c r="AJ419" s="115"/>
      <c r="AL419" s="73" t="str">
        <f t="shared" si="87"/>
        <v>A</v>
      </c>
      <c r="AM419" s="451" t="str">
        <f>AM397</f>
        <v>Famille à coller.N.Nom de votre recette.Recette mère ►.S.Saisissez le nom de la recette mère</v>
      </c>
      <c r="AN419" s="451">
        <f>AN397</f>
        <v>6</v>
      </c>
      <c r="AO419" s="525" t="str">
        <f>AO397</f>
        <v>couverts</v>
      </c>
      <c r="AP419" s="136" t="s">
        <v>86</v>
      </c>
      <c r="AQ419" s="157">
        <v>1</v>
      </c>
      <c r="AR419" s="9"/>
      <c r="AS419" s="160">
        <f>(AQ419/AQ414)*AS415</f>
        <v>2</v>
      </c>
      <c r="AT419" s="38" t="s">
        <v>119</v>
      </c>
      <c r="AU419" s="114"/>
      <c r="AV419" s="147" t="s">
        <v>120</v>
      </c>
      <c r="BK419" s="466">
        <v>1</v>
      </c>
    </row>
    <row r="420" spans="26:63" ht="17.25" thickTop="1" thickBot="1" x14ac:dyDescent="0.3">
      <c r="Z420" s="104" t="s">
        <v>7</v>
      </c>
      <c r="AA420" s="451" t="str">
        <f>AA411</f>
        <v>Famille à coller.N.Nom de votre recette.Recette mère ►.S.Saisissez le nom de la recette mère</v>
      </c>
      <c r="AB420" s="451">
        <f>AB411</f>
        <v>6</v>
      </c>
      <c r="AC420" s="525" t="str">
        <f>AC411</f>
        <v>couverts</v>
      </c>
      <c r="AD420" s="399"/>
      <c r="AE420" s="108"/>
      <c r="AF420" s="108"/>
      <c r="AG420" s="108"/>
      <c r="AH420" s="399" t="s">
        <v>267</v>
      </c>
      <c r="AI420" s="399"/>
      <c r="AJ420" s="109"/>
      <c r="AL420" s="73" t="str">
        <f t="shared" si="87"/>
        <v>A</v>
      </c>
      <c r="AM420" s="451" t="str">
        <f>AM397</f>
        <v>Famille à coller.N.Nom de votre recette.Recette mère ►.S.Saisissez le nom de la recette mère</v>
      </c>
      <c r="AN420" s="451">
        <f>AN397</f>
        <v>6</v>
      </c>
      <c r="AO420" s="525" t="str">
        <f>AO397</f>
        <v>couverts</v>
      </c>
      <c r="AP420" s="136" t="s">
        <v>86</v>
      </c>
      <c r="AQ420" s="157">
        <v>1</v>
      </c>
      <c r="AR420" s="9"/>
      <c r="AS420" s="160">
        <f>(AQ420/AQ414)*AS415</f>
        <v>2</v>
      </c>
      <c r="AT420" s="38" t="s">
        <v>121</v>
      </c>
      <c r="AU420" s="114"/>
      <c r="AV420" s="147" t="s">
        <v>122</v>
      </c>
      <c r="BK420" s="466">
        <v>1</v>
      </c>
    </row>
    <row r="421" spans="26:63" ht="16.5" thickTop="1" x14ac:dyDescent="0.25">
      <c r="Z421" s="104" t="s">
        <v>7</v>
      </c>
      <c r="AA421" s="451" t="str">
        <f>AA411</f>
        <v>Famille à coller.N.Nom de votre recette.Recette mère ►.S.Saisissez le nom de la recette mère</v>
      </c>
      <c r="AB421" s="451">
        <f>AB411</f>
        <v>6</v>
      </c>
      <c r="AC421" s="525" t="str">
        <f>AC411</f>
        <v>couverts</v>
      </c>
      <c r="AD421" s="398"/>
      <c r="AE421" s="400" t="s">
        <v>268</v>
      </c>
      <c r="AF421" s="85"/>
      <c r="AG421" s="85"/>
      <c r="AH421" s="401"/>
      <c r="AI421" s="122"/>
      <c r="AJ421" s="402" t="s">
        <v>106</v>
      </c>
      <c r="AL421" s="73" t="str">
        <f t="shared" si="87"/>
        <v>A</v>
      </c>
      <c r="AM421" s="451" t="str">
        <f>AM397</f>
        <v>Famille à coller.N.Nom de votre recette.Recette mère ►.S.Saisissez le nom de la recette mère</v>
      </c>
      <c r="AN421" s="451">
        <f>AN397</f>
        <v>6</v>
      </c>
      <c r="AO421" s="525" t="str">
        <f>AO397</f>
        <v>couverts</v>
      </c>
      <c r="AP421" s="136" t="s">
        <v>86</v>
      </c>
      <c r="AQ421" s="157">
        <v>1</v>
      </c>
      <c r="AR421" s="9"/>
      <c r="AS421" s="160">
        <f>(AQ421/AQ414)*AS415</f>
        <v>2</v>
      </c>
      <c r="AT421" s="38" t="s">
        <v>123</v>
      </c>
      <c r="AU421" s="114"/>
      <c r="AV421" s="147" t="s">
        <v>124</v>
      </c>
      <c r="BK421" s="466">
        <v>1</v>
      </c>
    </row>
    <row r="422" spans="26:63" ht="15.75" x14ac:dyDescent="0.25">
      <c r="Z422" s="104" t="s">
        <v>7</v>
      </c>
      <c r="AA422" s="451" t="str">
        <f>AA411</f>
        <v>Famille à coller.N.Nom de votre recette.Recette mère ►.S.Saisissez le nom de la recette mère</v>
      </c>
      <c r="AB422" s="451">
        <f>AB411</f>
        <v>6</v>
      </c>
      <c r="AC422" s="525" t="str">
        <f>AC411</f>
        <v>couverts</v>
      </c>
      <c r="AD422" s="149"/>
      <c r="AE422" s="150">
        <v>16</v>
      </c>
      <c r="AF422" s="9"/>
      <c r="AG422" s="151" t="s">
        <v>107</v>
      </c>
      <c r="AH422" t="s">
        <v>108</v>
      </c>
      <c r="AI422" s="85"/>
      <c r="AJ422" s="147" t="s">
        <v>109</v>
      </c>
      <c r="AL422" s="73" t="str">
        <f t="shared" si="87"/>
        <v>A</v>
      </c>
      <c r="AM422" s="451" t="str">
        <f>AM397</f>
        <v>Famille à coller.N.Nom de votre recette.Recette mère ►.S.Saisissez le nom de la recette mère</v>
      </c>
      <c r="AN422" s="451">
        <f>AN397</f>
        <v>6</v>
      </c>
      <c r="AO422" s="525" t="str">
        <f>AO397</f>
        <v>couverts</v>
      </c>
      <c r="AP422" s="324" t="s">
        <v>126</v>
      </c>
      <c r="AQ422" s="157">
        <v>1</v>
      </c>
      <c r="AR422" s="9"/>
      <c r="AS422" s="160">
        <f>(AQ422/AQ414)*AS415</f>
        <v>2</v>
      </c>
      <c r="AT422" s="114"/>
      <c r="AU422" s="114"/>
      <c r="AV422" s="147" t="s">
        <v>125</v>
      </c>
      <c r="BK422" s="466">
        <v>1</v>
      </c>
    </row>
    <row r="423" spans="26:63" ht="15.75" x14ac:dyDescent="0.25">
      <c r="Z423" s="104" t="s">
        <v>7</v>
      </c>
      <c r="AA423" s="451" t="str">
        <f>AA411</f>
        <v>Famille à coller.N.Nom de votre recette.Recette mère ►.S.Saisissez le nom de la recette mère</v>
      </c>
      <c r="AB423" s="451">
        <f>AB411</f>
        <v>6</v>
      </c>
      <c r="AC423" s="525" t="str">
        <f>AC411</f>
        <v>couverts</v>
      </c>
      <c r="AD423" s="152"/>
      <c r="AE423" s="153" t="s">
        <v>110</v>
      </c>
      <c r="AF423" s="153"/>
      <c r="AG423" s="154">
        <v>32</v>
      </c>
      <c r="AH423" s="155" t="str">
        <f>AG422</f>
        <v xml:space="preserve">portions </v>
      </c>
      <c r="AI423" s="114"/>
      <c r="AJ423" s="147" t="s">
        <v>111</v>
      </c>
      <c r="AL423" s="73" t="str">
        <f t="shared" si="87"/>
        <v>A</v>
      </c>
      <c r="AM423" s="451" t="str">
        <f>AM397</f>
        <v>Famille à coller.N.Nom de votre recette.Recette mère ►.S.Saisissez le nom de la recette mère</v>
      </c>
      <c r="AN423" s="451">
        <f>AN397</f>
        <v>6</v>
      </c>
      <c r="AO423" s="525" t="str">
        <f>AO397</f>
        <v>couverts</v>
      </c>
      <c r="AP423" s="324" t="s">
        <v>126</v>
      </c>
      <c r="AQ423" s="157">
        <v>1</v>
      </c>
      <c r="AR423" s="9"/>
      <c r="AS423" s="160">
        <f>(AQ423/AQ414)*AS415</f>
        <v>2</v>
      </c>
      <c r="AT423" s="114"/>
      <c r="AU423" s="114"/>
      <c r="AV423" s="147"/>
      <c r="BK423" s="466">
        <v>1</v>
      </c>
    </row>
    <row r="424" spans="26:63" ht="15.75" x14ac:dyDescent="0.25">
      <c r="Z424" s="104" t="s">
        <v>7</v>
      </c>
      <c r="AA424" s="451" t="str">
        <f>AA411</f>
        <v>Famille à coller.N.Nom de votre recette.Recette mère ►.S.Saisissez le nom de la recette mère</v>
      </c>
      <c r="AB424" s="451">
        <f>AB411</f>
        <v>6</v>
      </c>
      <c r="AC424" s="525" t="str">
        <f>AC411</f>
        <v>couverts</v>
      </c>
      <c r="AD424" s="156"/>
      <c r="AE424" s="157" t="s">
        <v>112</v>
      </c>
      <c r="AF424" s="9"/>
      <c r="AG424" s="158" t="str">
        <f>AE424</f>
        <v>Gastro</v>
      </c>
      <c r="AH424" s="159" t="s">
        <v>113</v>
      </c>
      <c r="AI424" s="114"/>
      <c r="AJ424" s="147" t="s">
        <v>114</v>
      </c>
      <c r="AL424" s="73" t="str">
        <f t="shared" si="87"/>
        <v>A</v>
      </c>
      <c r="AM424" s="451" t="str">
        <f>AM397</f>
        <v>Famille à coller.N.Nom de votre recette.Recette mère ►.S.Saisissez le nom de la recette mère</v>
      </c>
      <c r="AN424" s="451">
        <f>AN397</f>
        <v>6</v>
      </c>
      <c r="AO424" s="525" t="str">
        <f>AO397</f>
        <v>couverts</v>
      </c>
      <c r="AP424" s="324" t="s">
        <v>126</v>
      </c>
      <c r="AQ424" s="157">
        <v>1</v>
      </c>
      <c r="AR424" s="9"/>
      <c r="AS424" s="160">
        <f>(AQ424/AQ414)*AS415</f>
        <v>2</v>
      </c>
      <c r="AT424" s="114"/>
      <c r="AU424" s="114"/>
      <c r="AV424" s="147"/>
      <c r="BK424" s="466">
        <v>1</v>
      </c>
    </row>
    <row r="425" spans="26:63" ht="15.75" x14ac:dyDescent="0.25">
      <c r="Z425" s="73" t="str">
        <f t="shared" ref="Z425:Z432" si="89">IF(OR(AD425&lt;&gt;""),"A", "►")</f>
        <v>A</v>
      </c>
      <c r="AA425" s="451" t="str">
        <f>AA411</f>
        <v>Famille à coller.N.Nom de votre recette.Recette mère ►.S.Saisissez le nom de la recette mère</v>
      </c>
      <c r="AB425" s="451">
        <f>AB411</f>
        <v>6</v>
      </c>
      <c r="AC425" s="525" t="str">
        <f>AC411</f>
        <v>couverts</v>
      </c>
      <c r="AD425" s="136" t="s">
        <v>86</v>
      </c>
      <c r="AE425" s="157">
        <v>1</v>
      </c>
      <c r="AF425" s="9"/>
      <c r="AG425" s="160">
        <f>(AE425/AE422)*AG423</f>
        <v>2</v>
      </c>
      <c r="AH425" s="38" t="s">
        <v>115</v>
      </c>
      <c r="AI425" s="114"/>
      <c r="AJ425" s="147" t="s">
        <v>116</v>
      </c>
      <c r="AL425" s="73" t="str">
        <f t="shared" ref="AL425:AL438" si="90">IF(OR(AP425&lt;&gt;"",AQ425&lt;&gt; "",AR425&lt;&gt;"",AS425&lt;&gt;""),"A", "►")</f>
        <v>►</v>
      </c>
      <c r="AM425" s="451" t="str">
        <f>AM397</f>
        <v>Famille à coller.N.Nom de votre recette.Recette mère ►.S.Saisissez le nom de la recette mère</v>
      </c>
      <c r="AN425" s="451">
        <f>AN397</f>
        <v>6</v>
      </c>
      <c r="AO425" s="525" t="str">
        <f>AO397</f>
        <v>couverts</v>
      </c>
      <c r="AP425" s="114"/>
      <c r="AQ425" s="114"/>
      <c r="AR425" s="114"/>
      <c r="AS425" s="114"/>
      <c r="AT425" s="114"/>
      <c r="AU425" s="114"/>
      <c r="AV425" s="115"/>
      <c r="BK425" s="466">
        <v>1</v>
      </c>
    </row>
    <row r="426" spans="26:63" ht="15.75" x14ac:dyDescent="0.25">
      <c r="Z426" s="73" t="str">
        <f t="shared" si="89"/>
        <v>A</v>
      </c>
      <c r="AA426" s="451" t="str">
        <f>AA411</f>
        <v>Famille à coller.N.Nom de votre recette.Recette mère ►.S.Saisissez le nom de la recette mère</v>
      </c>
      <c r="AB426" s="451">
        <f>AB411</f>
        <v>6</v>
      </c>
      <c r="AC426" s="525" t="str">
        <f>AC411</f>
        <v>couverts</v>
      </c>
      <c r="AD426" s="136" t="s">
        <v>86</v>
      </c>
      <c r="AE426" s="157">
        <v>1</v>
      </c>
      <c r="AF426" s="9"/>
      <c r="AG426" s="160">
        <f>(AE426/AE422)*AG423</f>
        <v>2</v>
      </c>
      <c r="AH426" s="38" t="s">
        <v>117</v>
      </c>
      <c r="AI426" s="114"/>
      <c r="AJ426" s="147" t="s">
        <v>118</v>
      </c>
      <c r="AL426" s="116" t="s">
        <v>7</v>
      </c>
      <c r="AM426" s="451" t="str">
        <f>AM397</f>
        <v>Famille à coller.N.Nom de votre recette.Recette mère ►.S.Saisissez le nom de la recette mère</v>
      </c>
      <c r="AN426" s="451">
        <f>AN397</f>
        <v>6</v>
      </c>
      <c r="AO426" s="451" t="str">
        <f>AO397</f>
        <v>couverts</v>
      </c>
      <c r="AP426" s="393" t="s">
        <v>68</v>
      </c>
      <c r="AQ426" s="348"/>
      <c r="AR426" s="348"/>
      <c r="AS426" s="348"/>
      <c r="AT426" s="348"/>
      <c r="AU426" s="348"/>
      <c r="AV426" s="349"/>
      <c r="BK426" s="466">
        <v>1</v>
      </c>
    </row>
    <row r="427" spans="26:63" ht="15.75" x14ac:dyDescent="0.25">
      <c r="Z427" s="73" t="str">
        <f t="shared" si="89"/>
        <v>A</v>
      </c>
      <c r="AA427" s="451" t="str">
        <f>AA411</f>
        <v>Famille à coller.N.Nom de votre recette.Recette mère ►.S.Saisissez le nom de la recette mère</v>
      </c>
      <c r="AB427" s="451">
        <f>AB411</f>
        <v>6</v>
      </c>
      <c r="AC427" s="525" t="str">
        <f>AC411</f>
        <v>couverts</v>
      </c>
      <c r="AD427" s="136" t="s">
        <v>86</v>
      </c>
      <c r="AE427" s="157">
        <v>1</v>
      </c>
      <c r="AF427" s="9"/>
      <c r="AG427" s="160">
        <f>(AE427/AE422)*AG423</f>
        <v>2</v>
      </c>
      <c r="AH427" s="38" t="s">
        <v>119</v>
      </c>
      <c r="AI427" s="114"/>
      <c r="AJ427" s="147" t="s">
        <v>120</v>
      </c>
      <c r="AL427" s="73" t="str">
        <f t="shared" si="90"/>
        <v>►</v>
      </c>
      <c r="AM427" s="451" t="str">
        <f>AM397</f>
        <v>Famille à coller.N.Nom de votre recette.Recette mère ►.S.Saisissez le nom de la recette mère</v>
      </c>
      <c r="AN427" s="451">
        <f>AN397</f>
        <v>6</v>
      </c>
      <c r="AO427" s="451" t="str">
        <f>AO397</f>
        <v>couverts</v>
      </c>
      <c r="AP427" s="386"/>
      <c r="AQ427" s="375"/>
      <c r="AR427" s="375"/>
      <c r="AS427" s="375"/>
      <c r="AT427" s="375"/>
      <c r="AU427" s="375"/>
      <c r="AV427" s="387"/>
      <c r="BK427" s="466">
        <v>1</v>
      </c>
    </row>
    <row r="428" spans="26:63" ht="15.75" x14ac:dyDescent="0.25">
      <c r="Z428" s="73" t="str">
        <f t="shared" si="89"/>
        <v>A</v>
      </c>
      <c r="AA428" s="451" t="str">
        <f>AA411</f>
        <v>Famille à coller.N.Nom de votre recette.Recette mère ►.S.Saisissez le nom de la recette mère</v>
      </c>
      <c r="AB428" s="451">
        <f>AB411</f>
        <v>6</v>
      </c>
      <c r="AC428" s="525" t="str">
        <f>AC411</f>
        <v>couverts</v>
      </c>
      <c r="AD428" s="136" t="s">
        <v>86</v>
      </c>
      <c r="AE428" s="157">
        <v>1</v>
      </c>
      <c r="AF428" s="9"/>
      <c r="AG428" s="160">
        <f>(AE428/AE422)*AG423</f>
        <v>2</v>
      </c>
      <c r="AH428" s="38" t="s">
        <v>121</v>
      </c>
      <c r="AI428" s="114"/>
      <c r="AJ428" s="147" t="s">
        <v>122</v>
      </c>
      <c r="AL428" s="73" t="str">
        <f t="shared" si="90"/>
        <v>►</v>
      </c>
      <c r="AM428" s="451" t="str">
        <f>AM397</f>
        <v>Famille à coller.N.Nom de votre recette.Recette mère ►.S.Saisissez le nom de la recette mère</v>
      </c>
      <c r="AN428" s="451">
        <f>AN397</f>
        <v>6</v>
      </c>
      <c r="AO428" s="451" t="str">
        <f>AO397</f>
        <v>couverts</v>
      </c>
      <c r="AP428" s="386"/>
      <c r="AQ428" s="375"/>
      <c r="AR428" s="375"/>
      <c r="AS428" s="375"/>
      <c r="AT428" s="375"/>
      <c r="AU428" s="375"/>
      <c r="AV428" s="387"/>
      <c r="BK428" s="466">
        <v>1</v>
      </c>
    </row>
    <row r="429" spans="26:63" ht="15.75" x14ac:dyDescent="0.25">
      <c r="Z429" s="73" t="str">
        <f t="shared" si="89"/>
        <v>A</v>
      </c>
      <c r="AA429" s="451" t="str">
        <f>AA411</f>
        <v>Famille à coller.N.Nom de votre recette.Recette mère ►.S.Saisissez le nom de la recette mère</v>
      </c>
      <c r="AB429" s="451">
        <f>AB411</f>
        <v>6</v>
      </c>
      <c r="AC429" s="525" t="str">
        <f>AC411</f>
        <v>couverts</v>
      </c>
      <c r="AD429" s="136" t="s">
        <v>86</v>
      </c>
      <c r="AE429" s="157">
        <v>1</v>
      </c>
      <c r="AF429" s="9"/>
      <c r="AG429" s="160">
        <f>(AE429/AE422)*AG423</f>
        <v>2</v>
      </c>
      <c r="AH429" s="38" t="s">
        <v>123</v>
      </c>
      <c r="AI429" s="114"/>
      <c r="AJ429" s="147" t="s">
        <v>124</v>
      </c>
      <c r="AL429" s="73" t="str">
        <f t="shared" si="90"/>
        <v>►</v>
      </c>
      <c r="AM429" s="451" t="str">
        <f>AM397</f>
        <v>Famille à coller.N.Nom de votre recette.Recette mère ►.S.Saisissez le nom de la recette mère</v>
      </c>
      <c r="AN429" s="451">
        <f>AN397</f>
        <v>6</v>
      </c>
      <c r="AO429" s="451" t="str">
        <f>AO397</f>
        <v>couverts</v>
      </c>
      <c r="AP429" s="261"/>
      <c r="AQ429" s="114"/>
      <c r="AR429" s="114"/>
      <c r="AS429" s="114"/>
      <c r="AT429" s="114"/>
      <c r="AU429" s="114"/>
      <c r="AV429" s="115"/>
      <c r="BK429" s="466">
        <v>1</v>
      </c>
    </row>
    <row r="430" spans="26:63" ht="15.75" x14ac:dyDescent="0.25">
      <c r="Z430" s="73" t="str">
        <f t="shared" si="89"/>
        <v>A</v>
      </c>
      <c r="AA430" s="451" t="str">
        <f>AA411</f>
        <v>Famille à coller.N.Nom de votre recette.Recette mère ►.S.Saisissez le nom de la recette mère</v>
      </c>
      <c r="AB430" s="451">
        <f>AB411</f>
        <v>6</v>
      </c>
      <c r="AC430" s="525" t="str">
        <f>AC411</f>
        <v>couverts</v>
      </c>
      <c r="AD430" s="324" t="s">
        <v>126</v>
      </c>
      <c r="AE430" s="157">
        <v>1</v>
      </c>
      <c r="AF430" s="9"/>
      <c r="AG430" s="160">
        <f>(AE430/AE422)*AG423</f>
        <v>2</v>
      </c>
      <c r="AH430" s="114"/>
      <c r="AI430" s="114"/>
      <c r="AJ430" s="147" t="s">
        <v>125</v>
      </c>
      <c r="AL430" s="73" t="str">
        <f t="shared" si="90"/>
        <v>►</v>
      </c>
      <c r="AM430" s="451" t="str">
        <f>AM397</f>
        <v>Famille à coller.N.Nom de votre recette.Recette mère ►.S.Saisissez le nom de la recette mère</v>
      </c>
      <c r="AN430" s="451">
        <f>AN397</f>
        <v>6</v>
      </c>
      <c r="AO430" s="451" t="str">
        <f>AO397</f>
        <v>couverts</v>
      </c>
      <c r="AP430" s="261"/>
      <c r="AQ430" s="114"/>
      <c r="AR430" s="114"/>
      <c r="AS430" s="114"/>
      <c r="AT430" s="114"/>
      <c r="AU430" s="114"/>
      <c r="AV430" s="115"/>
      <c r="BK430" s="466">
        <v>1</v>
      </c>
    </row>
    <row r="431" spans="26:63" ht="15.75" x14ac:dyDescent="0.25">
      <c r="Z431" s="73" t="str">
        <f t="shared" si="89"/>
        <v>A</v>
      </c>
      <c r="AA431" s="451" t="str">
        <f>AA411</f>
        <v>Famille à coller.N.Nom de votre recette.Recette mère ►.S.Saisissez le nom de la recette mère</v>
      </c>
      <c r="AB431" s="451">
        <f>AB411</f>
        <v>6</v>
      </c>
      <c r="AC431" s="525" t="str">
        <f>AC411</f>
        <v>couverts</v>
      </c>
      <c r="AD431" s="324" t="s">
        <v>126</v>
      </c>
      <c r="AE431" s="157">
        <v>1</v>
      </c>
      <c r="AF431" s="9"/>
      <c r="AG431" s="160">
        <f>(AE431/AE422)*AG423</f>
        <v>2</v>
      </c>
      <c r="AH431" s="114"/>
      <c r="AI431" s="114"/>
      <c r="AJ431" s="147"/>
      <c r="AL431" s="73" t="str">
        <f t="shared" si="90"/>
        <v>►</v>
      </c>
      <c r="AM431" s="451" t="str">
        <f>AM397</f>
        <v>Famille à coller.N.Nom de votre recette.Recette mère ►.S.Saisissez le nom de la recette mère</v>
      </c>
      <c r="AN431" s="451">
        <f>AN397</f>
        <v>6</v>
      </c>
      <c r="AO431" s="451" t="str">
        <f>AO397</f>
        <v>couverts</v>
      </c>
      <c r="AP431" s="261"/>
      <c r="AQ431" s="114"/>
      <c r="AR431" s="114"/>
      <c r="AS431" s="114"/>
      <c r="AT431" s="114"/>
      <c r="AU431" s="114"/>
      <c r="AV431" s="115"/>
      <c r="BK431" s="466">
        <v>1</v>
      </c>
    </row>
    <row r="432" spans="26:63" ht="15.75" x14ac:dyDescent="0.25">
      <c r="Z432" s="73" t="str">
        <f t="shared" si="89"/>
        <v>A</v>
      </c>
      <c r="AA432" s="451" t="str">
        <f>AA411</f>
        <v>Famille à coller.N.Nom de votre recette.Recette mère ►.S.Saisissez le nom de la recette mère</v>
      </c>
      <c r="AB432" s="451">
        <f>AB411</f>
        <v>6</v>
      </c>
      <c r="AC432" s="525" t="str">
        <f>AC411</f>
        <v>couverts</v>
      </c>
      <c r="AD432" s="324" t="s">
        <v>126</v>
      </c>
      <c r="AE432" s="157">
        <v>1</v>
      </c>
      <c r="AF432" s="9"/>
      <c r="AG432" s="160">
        <f>(AE432/AE422)*AG423</f>
        <v>2</v>
      </c>
      <c r="AH432" s="114"/>
      <c r="AI432" s="114"/>
      <c r="AJ432" s="147"/>
      <c r="AL432" s="73" t="str">
        <f t="shared" si="90"/>
        <v>►</v>
      </c>
      <c r="AM432" s="451" t="str">
        <f>AM397</f>
        <v>Famille à coller.N.Nom de votre recette.Recette mère ►.S.Saisissez le nom de la recette mère</v>
      </c>
      <c r="AN432" s="451">
        <f>AN397</f>
        <v>6</v>
      </c>
      <c r="AO432" s="451" t="str">
        <f>AO397</f>
        <v>couverts</v>
      </c>
      <c r="AP432" s="261"/>
      <c r="AQ432" s="114"/>
      <c r="AR432" s="114"/>
      <c r="AS432" s="114"/>
      <c r="AT432" s="114"/>
      <c r="AU432" s="114"/>
      <c r="AV432" s="115"/>
      <c r="BK432" s="466">
        <v>1</v>
      </c>
    </row>
    <row r="433" spans="26:63" ht="15.75" x14ac:dyDescent="0.25">
      <c r="Z433" s="104" t="s">
        <v>7</v>
      </c>
      <c r="AA433" s="451" t="str">
        <f>AA411</f>
        <v>Famille à coller.N.Nom de votre recette.Recette mère ►.S.Saisissez le nom de la recette mère</v>
      </c>
      <c r="AB433" s="451">
        <f>AB411</f>
        <v>6</v>
      </c>
      <c r="AC433" s="451" t="str">
        <f>AC411</f>
        <v>couverts</v>
      </c>
      <c r="AD433" s="393" t="s">
        <v>68</v>
      </c>
      <c r="AE433" s="348"/>
      <c r="AF433" s="348"/>
      <c r="AG433" s="348"/>
      <c r="AH433" s="348"/>
      <c r="AI433" s="348"/>
      <c r="AJ433" s="349"/>
      <c r="AL433" s="73" t="str">
        <f t="shared" si="90"/>
        <v>►</v>
      </c>
      <c r="AM433" s="451" t="str">
        <f>AM397</f>
        <v>Famille à coller.N.Nom de votre recette.Recette mère ►.S.Saisissez le nom de la recette mère</v>
      </c>
      <c r="AN433" s="451">
        <f>AN397</f>
        <v>6</v>
      </c>
      <c r="AO433" s="451" t="str">
        <f>AO397</f>
        <v>couverts</v>
      </c>
      <c r="AP433" s="261"/>
      <c r="AQ433" s="114"/>
      <c r="AR433" s="114"/>
      <c r="AS433" s="114"/>
      <c r="AT433" s="114"/>
      <c r="AU433" s="114"/>
      <c r="AV433" s="115"/>
      <c r="BK433" s="466">
        <v>1</v>
      </c>
    </row>
    <row r="434" spans="26:63" ht="15.75" customHeight="1" x14ac:dyDescent="0.25">
      <c r="Z434" s="73" t="str">
        <f t="shared" ref="Z434:Z442" si="91">IF(OR(AD434&lt;&gt;"",AE434&lt;&gt; "",AF434&lt;&gt;"",AG434&lt;&gt;""),"A", "►")</f>
        <v>►</v>
      </c>
      <c r="AA434" s="451" t="str">
        <f>AA411</f>
        <v>Famille à coller.N.Nom de votre recette.Recette mère ►.S.Saisissez le nom de la recette mère</v>
      </c>
      <c r="AB434" s="451">
        <f>AB411</f>
        <v>6</v>
      </c>
      <c r="AC434" s="451" t="str">
        <f>AC411</f>
        <v>couverts</v>
      </c>
      <c r="AD434" s="386"/>
      <c r="AE434" s="375"/>
      <c r="AF434" s="375"/>
      <c r="AG434" s="375"/>
      <c r="AH434" s="375"/>
      <c r="AI434" s="375"/>
      <c r="AJ434" s="387"/>
      <c r="AL434" s="73" t="str">
        <f t="shared" si="90"/>
        <v>►</v>
      </c>
      <c r="AM434" s="451" t="str">
        <f>AM397</f>
        <v>Famille à coller.N.Nom de votre recette.Recette mère ►.S.Saisissez le nom de la recette mère</v>
      </c>
      <c r="AN434" s="451">
        <f>AN397</f>
        <v>6</v>
      </c>
      <c r="AO434" s="451" t="str">
        <f>AO397</f>
        <v>couverts</v>
      </c>
      <c r="AP434" s="261"/>
      <c r="AQ434" s="114"/>
      <c r="AR434" s="114"/>
      <c r="AS434" s="114"/>
      <c r="AT434" s="114"/>
      <c r="AU434" s="114"/>
      <c r="AV434" s="115"/>
      <c r="BK434" s="466">
        <v>1</v>
      </c>
    </row>
    <row r="435" spans="26:63" ht="15.75" x14ac:dyDescent="0.25">
      <c r="Z435" s="73" t="str">
        <f t="shared" si="91"/>
        <v>►</v>
      </c>
      <c r="AA435" s="451" t="str">
        <f>AA411</f>
        <v>Famille à coller.N.Nom de votre recette.Recette mère ►.S.Saisissez le nom de la recette mère</v>
      </c>
      <c r="AB435" s="451">
        <f>AB411</f>
        <v>6</v>
      </c>
      <c r="AC435" s="451" t="str">
        <f>AC411</f>
        <v>couverts</v>
      </c>
      <c r="AD435" s="261"/>
      <c r="AE435" s="114"/>
      <c r="AF435" s="114"/>
      <c r="AG435" s="114"/>
      <c r="AH435" s="114"/>
      <c r="AI435" s="114"/>
      <c r="AJ435" s="115"/>
      <c r="AL435" s="73" t="str">
        <f t="shared" si="90"/>
        <v>►</v>
      </c>
      <c r="AM435" s="451" t="str">
        <f>AM397</f>
        <v>Famille à coller.N.Nom de votre recette.Recette mère ►.S.Saisissez le nom de la recette mère</v>
      </c>
      <c r="AN435" s="451">
        <f>AN397</f>
        <v>6</v>
      </c>
      <c r="AO435" s="451" t="str">
        <f>AO397</f>
        <v>couverts</v>
      </c>
      <c r="AP435" s="261"/>
      <c r="AQ435" s="114"/>
      <c r="AR435" s="114"/>
      <c r="AS435" s="114"/>
      <c r="AT435" s="114"/>
      <c r="AU435" s="114"/>
      <c r="AV435" s="115"/>
      <c r="BK435" s="466">
        <v>1</v>
      </c>
    </row>
    <row r="436" spans="26:63" ht="15.75" x14ac:dyDescent="0.25">
      <c r="Z436" s="73" t="str">
        <f t="shared" si="91"/>
        <v>►</v>
      </c>
      <c r="AA436" s="451" t="str">
        <f>AA411</f>
        <v>Famille à coller.N.Nom de votre recette.Recette mère ►.S.Saisissez le nom de la recette mère</v>
      </c>
      <c r="AB436" s="451">
        <f>AB411</f>
        <v>6</v>
      </c>
      <c r="AC436" s="451" t="str">
        <f>AC411</f>
        <v>couverts</v>
      </c>
      <c r="AD436" s="261"/>
      <c r="AE436" s="114"/>
      <c r="AF436" s="114"/>
      <c r="AG436" s="114"/>
      <c r="AH436" s="114"/>
      <c r="AI436" s="114"/>
      <c r="AJ436" s="115"/>
      <c r="AL436" s="73" t="str">
        <f t="shared" si="90"/>
        <v>►</v>
      </c>
      <c r="AM436" s="451" t="str">
        <f>AM397</f>
        <v>Famille à coller.N.Nom de votre recette.Recette mère ►.S.Saisissez le nom de la recette mère</v>
      </c>
      <c r="AN436" s="451">
        <f>AN397</f>
        <v>6</v>
      </c>
      <c r="AO436" s="451" t="str">
        <f>AO397</f>
        <v>couverts</v>
      </c>
      <c r="AP436" s="261"/>
      <c r="AQ436" s="114"/>
      <c r="AR436" s="114"/>
      <c r="AS436" s="114"/>
      <c r="AT436" s="114"/>
      <c r="AU436" s="114"/>
      <c r="AV436" s="115"/>
      <c r="BB436" s="465"/>
      <c r="BK436" s="466">
        <v>1</v>
      </c>
    </row>
    <row r="437" spans="26:63" ht="15.75" customHeight="1" x14ac:dyDescent="0.25">
      <c r="Z437" s="73" t="str">
        <f t="shared" si="91"/>
        <v>►</v>
      </c>
      <c r="AA437" s="451" t="str">
        <f>AA411</f>
        <v>Famille à coller.N.Nom de votre recette.Recette mère ►.S.Saisissez le nom de la recette mère</v>
      </c>
      <c r="AB437" s="451">
        <f>AB411</f>
        <v>6</v>
      </c>
      <c r="AC437" s="451" t="str">
        <f>AC411</f>
        <v>couverts</v>
      </c>
      <c r="AD437" s="261"/>
      <c r="AE437" s="114"/>
      <c r="AF437" s="114"/>
      <c r="AG437" s="114"/>
      <c r="AH437" s="114"/>
      <c r="AI437" s="114"/>
      <c r="AJ437" s="115"/>
      <c r="AL437" s="73" t="str">
        <f t="shared" si="90"/>
        <v>►</v>
      </c>
      <c r="AM437" s="451" t="str">
        <f>AM397</f>
        <v>Famille à coller.N.Nom de votre recette.Recette mère ►.S.Saisissez le nom de la recette mère</v>
      </c>
      <c r="AN437" s="451">
        <f>AN397</f>
        <v>6</v>
      </c>
      <c r="AO437" s="451" t="str">
        <f>AO397</f>
        <v>couverts</v>
      </c>
      <c r="AP437" s="261"/>
      <c r="AQ437" s="114"/>
      <c r="AR437" s="114"/>
      <c r="AS437" s="114"/>
      <c r="AT437" s="114"/>
      <c r="AU437" s="114"/>
      <c r="AV437" s="115"/>
      <c r="BC437" s="465"/>
      <c r="BD437" s="465"/>
      <c r="BE437" s="465"/>
      <c r="BF437" s="465"/>
      <c r="BG437" s="465"/>
      <c r="BH437" s="465"/>
      <c r="BI437" s="465"/>
      <c r="BK437" s="466">
        <v>1</v>
      </c>
    </row>
    <row r="438" spans="26:63" ht="15.75" x14ac:dyDescent="0.25">
      <c r="Z438" s="73" t="str">
        <f t="shared" si="91"/>
        <v>►</v>
      </c>
      <c r="AA438" s="451" t="str">
        <f>AA411</f>
        <v>Famille à coller.N.Nom de votre recette.Recette mère ►.S.Saisissez le nom de la recette mère</v>
      </c>
      <c r="AB438" s="451">
        <f>AB411</f>
        <v>6</v>
      </c>
      <c r="AC438" s="451" t="str">
        <f>AC411</f>
        <v>couverts</v>
      </c>
      <c r="AD438" s="261"/>
      <c r="AE438" s="114"/>
      <c r="AF438" s="114"/>
      <c r="AG438" s="114"/>
      <c r="AH438" s="114"/>
      <c r="AI438" s="114"/>
      <c r="AJ438" s="115"/>
      <c r="AL438" s="73" t="str">
        <f t="shared" si="90"/>
        <v>►</v>
      </c>
      <c r="AM438" s="451" t="str">
        <f>AM397</f>
        <v>Famille à coller.N.Nom de votre recette.Recette mère ►.S.Saisissez le nom de la recette mère</v>
      </c>
      <c r="AN438" s="451">
        <f>AN397</f>
        <v>6</v>
      </c>
      <c r="AO438" s="451" t="str">
        <f>AO397</f>
        <v>couverts</v>
      </c>
      <c r="AP438" s="261"/>
      <c r="AQ438" s="114"/>
      <c r="AR438" s="114"/>
      <c r="AS438" s="114"/>
      <c r="AT438" s="114"/>
      <c r="AU438" s="114"/>
      <c r="AV438" s="115"/>
      <c r="BK438" s="466">
        <v>1</v>
      </c>
    </row>
    <row r="439" spans="26:63" ht="15.75" x14ac:dyDescent="0.25">
      <c r="Z439" s="73" t="str">
        <f t="shared" si="91"/>
        <v>►</v>
      </c>
      <c r="AA439" s="451" t="str">
        <f>AA411</f>
        <v>Famille à coller.N.Nom de votre recette.Recette mère ►.S.Saisissez le nom de la recette mère</v>
      </c>
      <c r="AB439" s="451">
        <f>AB411</f>
        <v>6</v>
      </c>
      <c r="AC439" s="451" t="str">
        <f>AC411</f>
        <v>couverts</v>
      </c>
      <c r="AD439" s="261"/>
      <c r="AE439" s="114"/>
      <c r="AF439" s="114"/>
      <c r="AG439" s="114"/>
      <c r="AH439" s="114"/>
      <c r="AI439" s="114"/>
      <c r="AJ439" s="115"/>
      <c r="AL439" s="116" t="s">
        <v>7</v>
      </c>
      <c r="AM439" s="451" t="str">
        <f>AM397</f>
        <v>Famille à coller.N.Nom de votre recette.Recette mère ►.S.Saisissez le nom de la recette mère</v>
      </c>
      <c r="AN439" s="451">
        <f>AN397</f>
        <v>6</v>
      </c>
      <c r="AO439" s="451" t="str">
        <f>AO397</f>
        <v>couverts</v>
      </c>
      <c r="AP439" s="517" t="s">
        <v>98</v>
      </c>
      <c r="AQ439" s="518"/>
      <c r="AR439" s="518"/>
      <c r="AS439" s="518"/>
      <c r="AT439" s="518"/>
      <c r="AU439" s="519"/>
      <c r="AV439" s="520" t="s">
        <v>127</v>
      </c>
      <c r="BK439" s="466">
        <v>1</v>
      </c>
    </row>
    <row r="440" spans="26:63" ht="15.75" x14ac:dyDescent="0.25">
      <c r="Z440" s="73" t="str">
        <f t="shared" si="91"/>
        <v>►</v>
      </c>
      <c r="AA440" s="451" t="str">
        <f>AA411</f>
        <v>Famille à coller.N.Nom de votre recette.Recette mère ►.S.Saisissez le nom de la recette mère</v>
      </c>
      <c r="AB440" s="451">
        <f>AB411</f>
        <v>6</v>
      </c>
      <c r="AC440" s="451" t="str">
        <f>AC411</f>
        <v>couverts</v>
      </c>
      <c r="AD440" s="261"/>
      <c r="AE440" s="114"/>
      <c r="AF440" s="114"/>
      <c r="AG440" s="114"/>
      <c r="AH440" s="114"/>
      <c r="AI440" s="114"/>
      <c r="AJ440" s="115"/>
      <c r="AL440" s="116" t="s">
        <v>7</v>
      </c>
      <c r="AM440" s="451" t="str">
        <f>AM397</f>
        <v>Famille à coller.N.Nom de votre recette.Recette mère ►.S.Saisissez le nom de la recette mère</v>
      </c>
      <c r="AN440" s="451">
        <f>AN397</f>
        <v>6</v>
      </c>
      <c r="AO440" s="451" t="str">
        <f>AO397</f>
        <v>couverts</v>
      </c>
      <c r="AP440" s="145"/>
      <c r="AQ440" s="146"/>
      <c r="AR440" s="146"/>
      <c r="AS440" s="146"/>
      <c r="AT440" s="146"/>
      <c r="AU440" s="472"/>
      <c r="AV440" s="147" t="s">
        <v>128</v>
      </c>
      <c r="BK440" s="466">
        <v>1</v>
      </c>
    </row>
    <row r="441" spans="26:63" ht="15.75" x14ac:dyDescent="0.25">
      <c r="Z441" s="73" t="str">
        <f t="shared" si="91"/>
        <v>►</v>
      </c>
      <c r="AA441" s="451" t="str">
        <f>AA411</f>
        <v>Famille à coller.N.Nom de votre recette.Recette mère ►.S.Saisissez le nom de la recette mère</v>
      </c>
      <c r="AB441" s="451">
        <f>AB411</f>
        <v>6</v>
      </c>
      <c r="AC441" s="451" t="str">
        <f>AC411</f>
        <v>couverts</v>
      </c>
      <c r="AD441" s="261"/>
      <c r="AE441" s="114"/>
      <c r="AF441" s="114"/>
      <c r="AG441" s="114"/>
      <c r="AH441" s="114"/>
      <c r="AI441" s="114"/>
      <c r="AJ441" s="115"/>
      <c r="AL441" s="116" t="s">
        <v>7</v>
      </c>
      <c r="AM441" s="451" t="str">
        <f>AM397</f>
        <v>Famille à coller.N.Nom de votre recette.Recette mère ►.S.Saisissez le nom de la recette mère</v>
      </c>
      <c r="AN441" s="451">
        <f>AN397</f>
        <v>6</v>
      </c>
      <c r="AO441" s="451" t="str">
        <f>AO397</f>
        <v>couverts</v>
      </c>
      <c r="AP441" s="145"/>
      <c r="AQ441" s="146"/>
      <c r="AR441" s="146"/>
      <c r="AS441" s="146"/>
      <c r="AT441" s="146"/>
      <c r="AU441" s="472"/>
      <c r="AV441" s="147" t="s">
        <v>266</v>
      </c>
      <c r="BK441" s="466">
        <v>1</v>
      </c>
    </row>
    <row r="442" spans="26:63" ht="15.75" x14ac:dyDescent="0.25">
      <c r="Z442" s="73" t="str">
        <f t="shared" si="91"/>
        <v>►</v>
      </c>
      <c r="AA442" s="451" t="str">
        <f>AA411</f>
        <v>Famille à coller.N.Nom de votre recette.Recette mère ►.S.Saisissez le nom de la recette mère</v>
      </c>
      <c r="AB442" s="451">
        <f>AB411</f>
        <v>6</v>
      </c>
      <c r="AC442" s="451" t="str">
        <f>AC411</f>
        <v>couverts</v>
      </c>
      <c r="AD442" s="261"/>
      <c r="AE442" s="114"/>
      <c r="AF442" s="114"/>
      <c r="AG442" s="114"/>
      <c r="AH442" s="114"/>
      <c r="AI442" s="114"/>
      <c r="AJ442" s="115"/>
      <c r="AL442" s="116" t="s">
        <v>7</v>
      </c>
      <c r="AM442" s="451" t="str">
        <f>AM425</f>
        <v>Famille à coller.N.Nom de votre recette.Recette mère ►.S.Saisissez le nom de la recette mère</v>
      </c>
      <c r="AN442" s="451">
        <f>AN425</f>
        <v>6</v>
      </c>
      <c r="AO442" s="451" t="str">
        <f>AO425</f>
        <v>couverts</v>
      </c>
      <c r="AP442" s="994"/>
      <c r="AQ442" s="265"/>
      <c r="AR442" s="265" t="s">
        <v>73</v>
      </c>
      <c r="AS442" s="266"/>
      <c r="AT442" s="267"/>
      <c r="AU442" s="267"/>
      <c r="AV442" s="268"/>
      <c r="BK442" s="466">
        <v>1</v>
      </c>
    </row>
    <row r="443" spans="26:63" ht="16.5" thickBot="1" x14ac:dyDescent="0.3">
      <c r="Z443" s="116" t="s">
        <v>7</v>
      </c>
      <c r="AA443" s="451" t="str">
        <f>AA411</f>
        <v>Famille à coller.N.Nom de votre recette.Recette mère ►.S.Saisissez le nom de la recette mère</v>
      </c>
      <c r="AB443" s="451">
        <f>AB411</f>
        <v>6</v>
      </c>
      <c r="AC443" s="451" t="str">
        <f>AC411</f>
        <v>couverts</v>
      </c>
      <c r="AD443" s="517" t="s">
        <v>98</v>
      </c>
      <c r="AE443" s="518"/>
      <c r="AF443" s="518"/>
      <c r="AG443" s="518"/>
      <c r="AH443" s="518"/>
      <c r="AI443" s="519"/>
      <c r="AJ443" s="520" t="s">
        <v>127</v>
      </c>
      <c r="AL443" s="123" t="s">
        <v>7</v>
      </c>
      <c r="AM443" s="455" t="str">
        <f>AM425</f>
        <v>Famille à coller.N.Nom de votre recette.Recette mère ►.S.Saisissez le nom de la recette mère</v>
      </c>
      <c r="AN443" s="455">
        <f>AN425</f>
        <v>6</v>
      </c>
      <c r="AO443" s="455" t="str">
        <f>AO425</f>
        <v>couverts</v>
      </c>
      <c r="AP443" s="269" t="s">
        <v>62</v>
      </c>
      <c r="AQ443" s="270"/>
      <c r="AR443" s="271"/>
      <c r="AS443" s="272"/>
      <c r="AT443" s="271"/>
      <c r="AU443" s="271"/>
      <c r="AV443" s="273"/>
      <c r="BK443" s="466">
        <v>1</v>
      </c>
    </row>
    <row r="444" spans="26:63" ht="16.5" thickBot="1" x14ac:dyDescent="0.3">
      <c r="Z444" s="116" t="s">
        <v>7</v>
      </c>
      <c r="AA444" s="451" t="str">
        <f>AA411</f>
        <v>Famille à coller.N.Nom de votre recette.Recette mère ►.S.Saisissez le nom de la recette mère</v>
      </c>
      <c r="AB444" s="451">
        <f>AB411</f>
        <v>6</v>
      </c>
      <c r="AC444" s="451" t="str">
        <f>AC411</f>
        <v>couverts</v>
      </c>
      <c r="AD444" s="145"/>
      <c r="AE444" s="146"/>
      <c r="AF444" s="146"/>
      <c r="AG444" s="146"/>
      <c r="AH444" s="146"/>
      <c r="AI444" s="472"/>
      <c r="AJ444" s="147" t="s">
        <v>128</v>
      </c>
      <c r="AL444" s="312" t="s">
        <v>7</v>
      </c>
      <c r="AM444" s="464"/>
      <c r="AN444" s="464"/>
      <c r="AO444" s="464"/>
      <c r="AP444" s="464"/>
      <c r="AQ444" s="464"/>
      <c r="AR444" s="464"/>
      <c r="AS444" s="464"/>
      <c r="AT444" s="464"/>
      <c r="AU444" s="464"/>
      <c r="AV444" s="464"/>
      <c r="BK444" s="466">
        <v>1</v>
      </c>
    </row>
    <row r="445" spans="26:63" ht="15.75" x14ac:dyDescent="0.25">
      <c r="Z445" s="116" t="s">
        <v>7</v>
      </c>
      <c r="AA445" s="451" t="str">
        <f>AA411</f>
        <v>Famille à coller.N.Nom de votre recette.Recette mère ►.S.Saisissez le nom de la recette mère</v>
      </c>
      <c r="AB445" s="451">
        <f>AB411</f>
        <v>6</v>
      </c>
      <c r="AC445" s="451" t="str">
        <f>AC411</f>
        <v>couverts</v>
      </c>
      <c r="AD445" s="566"/>
      <c r="AE445" s="146"/>
      <c r="AF445" s="146"/>
      <c r="AG445" s="146"/>
      <c r="AH445" s="146"/>
      <c r="AI445" s="472"/>
      <c r="AJ445" s="147" t="s">
        <v>266</v>
      </c>
      <c r="AL445" s="23" t="s">
        <v>7</v>
      </c>
      <c r="AM445" s="456" t="str">
        <f>AM451</f>
        <v>Famille à coller.N.Nom de votre recette.Recette mère ►.S.Saisissez le nom de la recette mère</v>
      </c>
      <c r="AN445" s="457">
        <f>AN451</f>
        <v>6</v>
      </c>
      <c r="AO445" s="457" t="str">
        <f>AO451</f>
        <v>couverts</v>
      </c>
      <c r="AP445" s="279" t="s">
        <v>4</v>
      </c>
      <c r="AQ445" s="24" t="s">
        <v>8</v>
      </c>
      <c r="AR445" s="3217" t="s">
        <v>206</v>
      </c>
      <c r="AS445" s="3217"/>
      <c r="AT445" s="3157" t="s">
        <v>10</v>
      </c>
      <c r="AU445" s="3157"/>
      <c r="AV445" s="3158"/>
      <c r="BK445" s="466">
        <v>1</v>
      </c>
    </row>
    <row r="446" spans="26:63" ht="22.5" x14ac:dyDescent="0.25">
      <c r="Z446" s="116" t="s">
        <v>7</v>
      </c>
      <c r="AA446" s="451" t="str">
        <f>AA429</f>
        <v>Famille à coller.N.Nom de votre recette.Recette mère ►.S.Saisissez le nom de la recette mère</v>
      </c>
      <c r="AB446" s="451">
        <f>AB429</f>
        <v>6</v>
      </c>
      <c r="AC446" s="451" t="str">
        <f>AC429</f>
        <v>couverts</v>
      </c>
      <c r="AD446" s="994"/>
      <c r="AE446" s="265"/>
      <c r="AF446" s="265" t="s">
        <v>73</v>
      </c>
      <c r="AG446" s="266"/>
      <c r="AH446" s="267"/>
      <c r="AI446" s="267"/>
      <c r="AJ446" s="268"/>
      <c r="AL446" s="25" t="s">
        <v>7</v>
      </c>
      <c r="AM446" s="458" t="str">
        <f>AM451</f>
        <v>Famille à coller.N.Nom de votre recette.Recette mère ►.S.Saisissez le nom de la recette mère</v>
      </c>
      <c r="AN446" s="459"/>
      <c r="AO446" s="459"/>
      <c r="AP446" s="281" t="s">
        <v>207</v>
      </c>
      <c r="AQ446" s="26" t="s">
        <v>12</v>
      </c>
      <c r="AR446" s="3218"/>
      <c r="AS446" s="3218"/>
      <c r="AT446" s="3159"/>
      <c r="AU446" s="3159"/>
      <c r="AV446" s="3160"/>
      <c r="BK446" s="466">
        <v>1</v>
      </c>
    </row>
    <row r="447" spans="26:63" ht="15.75" customHeight="1" thickBot="1" x14ac:dyDescent="0.3">
      <c r="Z447" s="123" t="s">
        <v>7</v>
      </c>
      <c r="AA447" s="455" t="str">
        <f>AA429</f>
        <v>Famille à coller.N.Nom de votre recette.Recette mère ►.S.Saisissez le nom de la recette mère</v>
      </c>
      <c r="AB447" s="455">
        <f>AB429</f>
        <v>6</v>
      </c>
      <c r="AC447" s="455" t="str">
        <f>AC429</f>
        <v>couverts</v>
      </c>
      <c r="AD447" s="269" t="s">
        <v>62</v>
      </c>
      <c r="AE447" s="270"/>
      <c r="AF447" s="271"/>
      <c r="AG447" s="272"/>
      <c r="AH447" s="271"/>
      <c r="AI447" s="271"/>
      <c r="AJ447" s="273"/>
      <c r="AL447" s="25" t="s">
        <v>7</v>
      </c>
      <c r="AM447" s="460" t="str">
        <f>AM451</f>
        <v>Famille à coller.N.Nom de votre recette.Recette mère ►.S.Saisissez le nom de la recette mère</v>
      </c>
      <c r="AN447" s="461"/>
      <c r="AO447" s="462"/>
      <c r="AP447" s="28"/>
      <c r="AQ447" s="29" t="s">
        <v>208</v>
      </c>
      <c r="AR447" s="283"/>
      <c r="AS447" s="30" t="s">
        <v>13</v>
      </c>
      <c r="AT447" s="284" t="s">
        <v>14</v>
      </c>
      <c r="AU447" s="9"/>
      <c r="AV447" s="285"/>
      <c r="BK447" s="466">
        <v>1</v>
      </c>
    </row>
    <row r="448" spans="26:63" ht="16.5" thickBot="1" x14ac:dyDescent="0.3">
      <c r="Z448" s="312" t="s">
        <v>7</v>
      </c>
      <c r="AA448" s="464"/>
      <c r="AB448" s="464"/>
      <c r="AC448" s="464"/>
      <c r="AD448" s="464"/>
      <c r="AE448" s="464"/>
      <c r="AF448" s="464"/>
      <c r="AG448" s="464"/>
      <c r="AH448" s="464"/>
      <c r="AI448" s="464"/>
      <c r="AJ448" s="464"/>
      <c r="AL448" s="25" t="s">
        <v>7</v>
      </c>
      <c r="AM448" s="428" t="str">
        <f>AM451</f>
        <v>Famille à coller.N.Nom de votre recette.Recette mère ►.S.Saisissez le nom de la recette mère</v>
      </c>
      <c r="AN448" s="428"/>
      <c r="AO448" s="428"/>
      <c r="AP448" s="36" t="s">
        <v>16</v>
      </c>
      <c r="AQ448" s="37"/>
      <c r="AR448" s="37"/>
      <c r="AS448" s="288" t="s">
        <v>17</v>
      </c>
      <c r="AT448" s="3214" t="str">
        <f>AP451</f>
        <v>Famille à coller.N.Nom de votre recette.Recette mère ►.S.Saisissez le nom de la recette mère</v>
      </c>
      <c r="AU448" s="3214"/>
      <c r="AV448" s="3215"/>
      <c r="BK448" s="466">
        <v>1</v>
      </c>
    </row>
    <row r="449" spans="26:63" ht="15.75" x14ac:dyDescent="0.25">
      <c r="Z449" s="23" t="s">
        <v>7</v>
      </c>
      <c r="AA449" s="456" t="str">
        <f>AA455</f>
        <v>Famille à coller.N.Nom de votre recette.Recette mère ►.S.Saisissez le nom de la recette mère</v>
      </c>
      <c r="AB449" s="457">
        <f>AB455</f>
        <v>6</v>
      </c>
      <c r="AC449" s="457" t="str">
        <f>AC455</f>
        <v>couverts</v>
      </c>
      <c r="AD449" s="279" t="s">
        <v>4</v>
      </c>
      <c r="AE449" s="24" t="s">
        <v>8</v>
      </c>
      <c r="AF449" s="3217" t="s">
        <v>206</v>
      </c>
      <c r="AG449" s="3217"/>
      <c r="AH449" s="3157" t="s">
        <v>10</v>
      </c>
      <c r="AI449" s="3157"/>
      <c r="AJ449" s="3158"/>
      <c r="AL449" s="25" t="s">
        <v>7</v>
      </c>
      <c r="AM449" s="428" t="str">
        <f>AM451</f>
        <v>Famille à coller.N.Nom de votre recette.Recette mère ►.S.Saisissez le nom de la recette mère</v>
      </c>
      <c r="AN449" s="428"/>
      <c r="AO449" s="428"/>
      <c r="AP449" s="43">
        <v>6</v>
      </c>
      <c r="AQ449" s="44" t="s">
        <v>66</v>
      </c>
      <c r="AR449" s="36"/>
      <c r="AS449" s="36"/>
      <c r="AT449" s="3214"/>
      <c r="AU449" s="3214"/>
      <c r="AV449" s="3215"/>
      <c r="BK449" s="466">
        <v>1</v>
      </c>
    </row>
    <row r="450" spans="26:63" ht="15.75" customHeight="1" x14ac:dyDescent="0.25">
      <c r="Z450" s="25" t="s">
        <v>7</v>
      </c>
      <c r="AA450" s="458" t="str">
        <f>AA455</f>
        <v>Famille à coller.N.Nom de votre recette.Recette mère ►.S.Saisissez le nom de la recette mère</v>
      </c>
      <c r="AB450" s="459"/>
      <c r="AC450" s="459"/>
      <c r="AD450" s="281" t="s">
        <v>207</v>
      </c>
      <c r="AE450" s="26" t="s">
        <v>12</v>
      </c>
      <c r="AF450" s="3218"/>
      <c r="AG450" s="3218"/>
      <c r="AH450" s="3159"/>
      <c r="AI450" s="3159"/>
      <c r="AJ450" s="3160"/>
      <c r="AL450" s="25" t="s">
        <v>5</v>
      </c>
      <c r="AM450" s="428" t="str">
        <f>AM451</f>
        <v>Famille à coller.N.Nom de votre recette.Recette mère ►.S.Saisissez le nom de la recette mère</v>
      </c>
      <c r="AN450" s="428"/>
      <c r="AO450" s="428"/>
      <c r="AP450" s="289"/>
      <c r="AQ450" s="48"/>
      <c r="AR450" s="48"/>
      <c r="AS450" s="48"/>
      <c r="AT450" s="48"/>
      <c r="AU450" s="48"/>
      <c r="AV450" s="429"/>
      <c r="BK450" s="466">
        <v>1</v>
      </c>
    </row>
    <row r="451" spans="26:63" ht="19.5" thickBot="1" x14ac:dyDescent="0.3">
      <c r="Z451" s="25" t="s">
        <v>7</v>
      </c>
      <c r="AA451" s="460" t="str">
        <f>AA455</f>
        <v>Famille à coller.N.Nom de votre recette.Recette mère ►.S.Saisissez le nom de la recette mère</v>
      </c>
      <c r="AB451" s="461"/>
      <c r="AC451" s="462"/>
      <c r="AD451" s="28"/>
      <c r="AE451" s="29" t="s">
        <v>208</v>
      </c>
      <c r="AF451" s="283"/>
      <c r="AG451" s="30" t="s">
        <v>13</v>
      </c>
      <c r="AH451" s="284" t="s">
        <v>14</v>
      </c>
      <c r="AI451" s="9"/>
      <c r="AJ451" s="285"/>
      <c r="AL451" s="430" t="s">
        <v>5</v>
      </c>
      <c r="AM451" s="431" t="str">
        <f>AP451</f>
        <v>Famille à coller.N.Nom de votre recette.Recette mère ►.S.Saisissez le nom de la recette mère</v>
      </c>
      <c r="AN451" s="431">
        <f>AP449</f>
        <v>6</v>
      </c>
      <c r="AO451" s="431" t="str">
        <f>AQ449</f>
        <v>couverts</v>
      </c>
      <c r="AP451" s="435" t="str">
        <f>UPPER(LEFT(AR445,1))&amp;LOWER(MID(AR445,2,999))&amp;"."&amp;UPPER(LEFT(AT445,1))&amp;"."&amp;UPPER(LEFT(AT445,1))&amp;LOWER(MID(AT445,2,999))&amp;"."&amp;IF(ISTEXT(AV451),AU451&amp;"."&amp;UPPER(LEFT(AV451,1))&amp;"."&amp;UPPER(LEFT(AV451,1))&amp;LOWER(MID(AV451,2,999)),AQ451)</f>
        <v>Famille à coller.N.Nom de votre recette.Recette mère ►.S.Saisissez le nom de la recette mère</v>
      </c>
      <c r="AQ451" s="432" t="s">
        <v>22</v>
      </c>
      <c r="AR451" s="3216" t="s">
        <v>23</v>
      </c>
      <c r="AS451" s="3216"/>
      <c r="AT451" s="3216"/>
      <c r="AU451" s="433" t="s">
        <v>24</v>
      </c>
      <c r="AV451" s="434" t="s">
        <v>25</v>
      </c>
      <c r="BK451" s="466">
        <v>1</v>
      </c>
    </row>
    <row r="452" spans="26:63" ht="17.25" thickTop="1" thickBot="1" x14ac:dyDescent="0.3">
      <c r="Z452" s="25" t="s">
        <v>7</v>
      </c>
      <c r="AA452" s="428" t="str">
        <f>AA455</f>
        <v>Famille à coller.N.Nom de votre recette.Recette mère ►.S.Saisissez le nom de la recette mère</v>
      </c>
      <c r="AB452" s="428"/>
      <c r="AC452" s="428"/>
      <c r="AD452" s="36" t="s">
        <v>16</v>
      </c>
      <c r="AE452" s="37"/>
      <c r="AF452" s="37"/>
      <c r="AG452" s="288" t="s">
        <v>17</v>
      </c>
      <c r="AH452" s="3214" t="str">
        <f>AD455</f>
        <v>Famille à coller.N.Nom de votre recette.Recette mère ►.S.Saisissez le nom de la recette mère</v>
      </c>
      <c r="AI452" s="3214"/>
      <c r="AJ452" s="3215"/>
      <c r="AL452" s="104" t="s">
        <v>7</v>
      </c>
      <c r="AM452" s="440" t="str">
        <f>AM451</f>
        <v>Famille à coller.N.Nom de votre recette.Recette mère ►.S.Saisissez le nom de la recette mère</v>
      </c>
      <c r="AN452" s="440"/>
      <c r="AO452" s="440"/>
      <c r="AP452" s="105" t="s">
        <v>27</v>
      </c>
      <c r="AQ452" s="106">
        <v>18</v>
      </c>
      <c r="AR452" s="107" t="s">
        <v>265</v>
      </c>
      <c r="AS452" s="108"/>
      <c r="AT452" s="108"/>
      <c r="AU452" s="420" t="s">
        <v>85</v>
      </c>
      <c r="AV452" s="109"/>
      <c r="BK452" s="466">
        <v>1</v>
      </c>
    </row>
    <row r="453" spans="26:63" ht="17.25" customHeight="1" thickTop="1" x14ac:dyDescent="0.25">
      <c r="Z453" s="25" t="s">
        <v>7</v>
      </c>
      <c r="AA453" s="428" t="str">
        <f>AA455</f>
        <v>Famille à coller.N.Nom de votre recette.Recette mère ►.S.Saisissez le nom de la recette mère</v>
      </c>
      <c r="AB453" s="428"/>
      <c r="AC453" s="428"/>
      <c r="AD453" s="43">
        <v>6</v>
      </c>
      <c r="AE453" s="44" t="s">
        <v>66</v>
      </c>
      <c r="AF453" s="36"/>
      <c r="AG453" s="36"/>
      <c r="AH453" s="3214"/>
      <c r="AI453" s="3214"/>
      <c r="AJ453" s="3215"/>
      <c r="AL453" s="73" t="str">
        <f t="shared" ref="AL453:AL456" si="92">IF(OR(AP453&lt;&gt;""),"A", "►")</f>
        <v>A</v>
      </c>
      <c r="AM453" s="523" t="str">
        <f>AM451</f>
        <v>Famille à coller.N.Nom de votre recette.Recette mère ►.S.Saisissez le nom de la recette mère</v>
      </c>
      <c r="AN453" s="523"/>
      <c r="AO453" s="524"/>
      <c r="AP453" s="138" t="s">
        <v>88</v>
      </c>
      <c r="AQ453" s="167">
        <v>1.7361111111111112E-2</v>
      </c>
      <c r="AR453" s="163"/>
      <c r="AS453" s="163">
        <v>3</v>
      </c>
      <c r="AT453" s="407" t="s">
        <v>132</v>
      </c>
      <c r="AU453" s="408"/>
      <c r="AV453" s="409"/>
      <c r="BK453" s="466">
        <v>1</v>
      </c>
    </row>
    <row r="454" spans="26:63" ht="15.75" customHeight="1" x14ac:dyDescent="0.25">
      <c r="Z454" s="25" t="s">
        <v>5</v>
      </c>
      <c r="AA454" s="428" t="str">
        <f>AA455</f>
        <v>Famille à coller.N.Nom de votre recette.Recette mère ►.S.Saisissez le nom de la recette mère</v>
      </c>
      <c r="AB454" s="428"/>
      <c r="AC454" s="428"/>
      <c r="AD454" s="289"/>
      <c r="AE454" s="48"/>
      <c r="AF454" s="48"/>
      <c r="AG454" s="48"/>
      <c r="AH454" s="48"/>
      <c r="AI454" s="48"/>
      <c r="AJ454" s="429"/>
      <c r="AL454" s="73" t="str">
        <f t="shared" si="92"/>
        <v>A</v>
      </c>
      <c r="AM454" s="451" t="str">
        <f>AM451</f>
        <v>Famille à coller.N.Nom de votre recette.Recette mère ►.S.Saisissez le nom de la recette mère</v>
      </c>
      <c r="AN454" s="451"/>
      <c r="AO454" s="525"/>
      <c r="AP454" s="138" t="s">
        <v>88</v>
      </c>
      <c r="AQ454" s="167">
        <v>1.7361111111111112E-2</v>
      </c>
      <c r="AR454" s="163"/>
      <c r="AS454" s="163">
        <v>3</v>
      </c>
      <c r="AT454" s="133" t="s">
        <v>133</v>
      </c>
      <c r="AU454" s="133"/>
      <c r="AV454" s="325"/>
      <c r="BK454" s="466">
        <v>1</v>
      </c>
    </row>
    <row r="455" spans="26:63" ht="16.5" thickBot="1" x14ac:dyDescent="0.3">
      <c r="Z455" s="430" t="s">
        <v>5</v>
      </c>
      <c r="AA455" s="431" t="str">
        <f>AD455</f>
        <v>Famille à coller.N.Nom de votre recette.Recette mère ►.S.Saisissez le nom de la recette mère</v>
      </c>
      <c r="AB455" s="431">
        <f>AD453</f>
        <v>6</v>
      </c>
      <c r="AC455" s="431" t="str">
        <f>AE453</f>
        <v>couverts</v>
      </c>
      <c r="AD455" s="435" t="str">
        <f>UPPER(LEFT(AF449,1))&amp;LOWER(MID(AF449,2,999))&amp;"."&amp;UPPER(LEFT(AH449,1))&amp;"."&amp;UPPER(LEFT(AH449,1))&amp;LOWER(MID(AH449,2,999))&amp;"."&amp;IF(ISTEXT(AJ455),AI455&amp;"."&amp;UPPER(LEFT(AJ455,1))&amp;"."&amp;UPPER(LEFT(AJ455,1))&amp;LOWER(MID(AJ455,2,999)),AE455)</f>
        <v>Famille à coller.N.Nom de votre recette.Recette mère ►.S.Saisissez le nom de la recette mère</v>
      </c>
      <c r="AE455" s="432" t="s">
        <v>22</v>
      </c>
      <c r="AF455" s="3216" t="s">
        <v>23</v>
      </c>
      <c r="AG455" s="3216"/>
      <c r="AH455" s="3216"/>
      <c r="AI455" s="433" t="s">
        <v>24</v>
      </c>
      <c r="AJ455" s="434" t="s">
        <v>25</v>
      </c>
      <c r="AL455" s="73" t="str">
        <f t="shared" si="92"/>
        <v>A</v>
      </c>
      <c r="AM455" s="451" t="str">
        <f>AM451</f>
        <v>Famille à coller.N.Nom de votre recette.Recette mère ►.S.Saisissez le nom de la recette mère</v>
      </c>
      <c r="AN455" s="451">
        <f>AN451</f>
        <v>6</v>
      </c>
      <c r="AO455" s="525" t="str">
        <f>AO451</f>
        <v>couverts</v>
      </c>
      <c r="AP455" s="138" t="s">
        <v>88</v>
      </c>
      <c r="AQ455" s="167">
        <v>5.9027777777777797E-2</v>
      </c>
      <c r="AR455" s="163"/>
      <c r="AS455" s="163">
        <v>3</v>
      </c>
      <c r="AT455" s="133" t="s">
        <v>134</v>
      </c>
      <c r="AU455" s="133"/>
      <c r="AV455" s="325"/>
      <c r="BK455" s="466">
        <v>1</v>
      </c>
    </row>
    <row r="456" spans="26:63" ht="17.25" thickTop="1" thickBot="1" x14ac:dyDescent="0.3">
      <c r="Z456" s="104" t="s">
        <v>7</v>
      </c>
      <c r="AA456" s="440" t="str">
        <f>AA455</f>
        <v>Famille à coller.N.Nom de votre recette.Recette mère ►.S.Saisissez le nom de la recette mère</v>
      </c>
      <c r="AB456" s="440"/>
      <c r="AC456" s="440"/>
      <c r="AD456" s="105" t="s">
        <v>27</v>
      </c>
      <c r="AE456" s="106">
        <v>10</v>
      </c>
      <c r="AF456" s="373" t="s">
        <v>240</v>
      </c>
      <c r="AG456" s="108"/>
      <c r="AH456" s="108"/>
      <c r="AI456" s="399" t="s">
        <v>270</v>
      </c>
      <c r="AJ456" s="109"/>
      <c r="AL456" s="73" t="str">
        <f t="shared" si="92"/>
        <v>A</v>
      </c>
      <c r="AM456" s="451" t="str">
        <f>AM451</f>
        <v>Famille à coller.N.Nom de votre recette.Recette mère ►.S.Saisissez le nom de la recette mère</v>
      </c>
      <c r="AN456" s="451">
        <f>AN451</f>
        <v>6</v>
      </c>
      <c r="AO456" s="525" t="str">
        <f>AO451</f>
        <v>couverts</v>
      </c>
      <c r="AP456" s="138" t="s">
        <v>88</v>
      </c>
      <c r="AQ456" s="167">
        <v>2.4305555555555556E-2</v>
      </c>
      <c r="AR456" s="163"/>
      <c r="AS456" s="163">
        <v>3</v>
      </c>
      <c r="AT456" s="133" t="s">
        <v>135</v>
      </c>
      <c r="AU456" s="133"/>
      <c r="AV456" s="325"/>
      <c r="BK456" s="466">
        <v>1</v>
      </c>
    </row>
    <row r="457" spans="26:63" ht="17.25" customHeight="1" thickTop="1" x14ac:dyDescent="0.25">
      <c r="Z457" s="104" t="s">
        <v>7</v>
      </c>
      <c r="AA457" s="523" t="str">
        <f>AA455</f>
        <v>Famille à coller.N.Nom de votre recette.Recette mère ►.S.Saisissez le nom de la recette mère</v>
      </c>
      <c r="AB457" s="523"/>
      <c r="AC457" s="524"/>
      <c r="AD457" s="235"/>
      <c r="AE457" s="85"/>
      <c r="AF457" s="85"/>
      <c r="AG457" s="85"/>
      <c r="AH457" s="85"/>
      <c r="AI457" s="85"/>
      <c r="AJ457" s="425" t="s">
        <v>193</v>
      </c>
      <c r="AL457" s="73" t="str">
        <f>IF(OR(AP457&lt;&gt;""),"A", "►")</f>
        <v>A</v>
      </c>
      <c r="AM457" s="451" t="str">
        <f>AM451</f>
        <v>Famille à coller.N.Nom de votre recette.Recette mère ►.S.Saisissez le nom de la recette mère</v>
      </c>
      <c r="AN457" s="451">
        <f>AN451</f>
        <v>6</v>
      </c>
      <c r="AO457" s="525" t="str">
        <f>AO451</f>
        <v>couverts</v>
      </c>
      <c r="AP457" s="138" t="s">
        <v>88</v>
      </c>
      <c r="AQ457" s="167">
        <v>1.0416666666666666E-2</v>
      </c>
      <c r="AR457" s="163"/>
      <c r="AS457" s="163">
        <v>170</v>
      </c>
      <c r="AT457" s="133" t="s">
        <v>136</v>
      </c>
      <c r="AU457" s="133"/>
      <c r="AV457" s="325"/>
      <c r="BK457" s="466">
        <v>1</v>
      </c>
    </row>
    <row r="458" spans="26:63" ht="15.75" x14ac:dyDescent="0.25">
      <c r="Z458" s="104" t="s">
        <v>7</v>
      </c>
      <c r="AA458" s="451" t="str">
        <f>AA455</f>
        <v>Famille à coller.N.Nom de votre recette.Recette mère ►.S.Saisissez le nom de la recette mère</v>
      </c>
      <c r="AB458" s="451"/>
      <c r="AC458" s="525"/>
      <c r="AD458" s="236"/>
      <c r="AE458" s="237" t="s">
        <v>194</v>
      </c>
      <c r="AF458" s="114"/>
      <c r="AG458" s="238">
        <v>2</v>
      </c>
      <c r="AH458" s="239"/>
      <c r="AI458" s="240">
        <v>10</v>
      </c>
      <c r="AJ458" s="241" t="s">
        <v>195</v>
      </c>
      <c r="AL458" s="73" t="str">
        <f t="shared" ref="AL458:AL466" si="93">IF(OR(AP458&lt;&gt;""),"A", "►")</f>
        <v>A</v>
      </c>
      <c r="AM458" s="451" t="str">
        <f>AM451</f>
        <v>Famille à coller.N.Nom de votre recette.Recette mère ►.S.Saisissez le nom de la recette mère</v>
      </c>
      <c r="AN458" s="451">
        <f>AN451</f>
        <v>6</v>
      </c>
      <c r="AO458" s="525" t="str">
        <f>AO451</f>
        <v>couverts</v>
      </c>
      <c r="AP458" s="138" t="s">
        <v>88</v>
      </c>
      <c r="AQ458" s="167">
        <v>6.9444444444444441E-3</v>
      </c>
      <c r="AR458" s="163"/>
      <c r="AS458" s="163">
        <v>150</v>
      </c>
      <c r="AT458" s="133" t="s">
        <v>152</v>
      </c>
      <c r="AU458" s="133"/>
      <c r="AV458" s="325"/>
      <c r="BK458" s="466">
        <v>1</v>
      </c>
    </row>
    <row r="459" spans="26:63" ht="15.75" x14ac:dyDescent="0.25">
      <c r="Z459" s="104" t="s">
        <v>7</v>
      </c>
      <c r="AA459" s="451" t="str">
        <f>AA455</f>
        <v>Famille à coller.N.Nom de votre recette.Recette mère ►.S.Saisissez le nom de la recette mère</v>
      </c>
      <c r="AB459" s="451">
        <f>AB455</f>
        <v>6</v>
      </c>
      <c r="AC459" s="525" t="str">
        <f>AC455</f>
        <v>couverts</v>
      </c>
      <c r="AD459" s="242"/>
      <c r="AE459" s="243" t="s">
        <v>196</v>
      </c>
      <c r="AF459" s="114"/>
      <c r="AG459" s="244">
        <v>1</v>
      </c>
      <c r="AH459" s="245"/>
      <c r="AI459" s="246">
        <v>15</v>
      </c>
      <c r="AJ459" s="247" t="s">
        <v>197</v>
      </c>
      <c r="AL459" s="73" t="str">
        <f t="shared" si="93"/>
        <v>A</v>
      </c>
      <c r="AM459" s="451" t="str">
        <f>AM451</f>
        <v>Famille à coller.N.Nom de votre recette.Recette mère ►.S.Saisissez le nom de la recette mère</v>
      </c>
      <c r="AN459" s="451">
        <f>AN451</f>
        <v>6</v>
      </c>
      <c r="AO459" s="525" t="str">
        <f>AO451</f>
        <v>couverts</v>
      </c>
      <c r="AP459" s="138" t="s">
        <v>88</v>
      </c>
      <c r="AQ459" s="167">
        <v>0.10069444444444445</v>
      </c>
      <c r="AR459" s="163"/>
      <c r="AS459" s="163">
        <v>120</v>
      </c>
      <c r="AT459" s="133" t="s">
        <v>224</v>
      </c>
      <c r="AU459" s="132"/>
      <c r="AV459" s="164"/>
      <c r="BK459" s="466">
        <v>1</v>
      </c>
    </row>
    <row r="460" spans="26:63" ht="15.75" x14ac:dyDescent="0.25">
      <c r="Z460" s="104" t="s">
        <v>7</v>
      </c>
      <c r="AA460" s="451" t="str">
        <f>AA455</f>
        <v>Famille à coller.N.Nom de votre recette.Recette mère ►.S.Saisissez le nom de la recette mère</v>
      </c>
      <c r="AB460" s="451">
        <f>AB455</f>
        <v>6</v>
      </c>
      <c r="AC460" s="525" t="str">
        <f>AC455</f>
        <v>couverts</v>
      </c>
      <c r="AD460" s="248"/>
      <c r="AE460" s="249" t="s">
        <v>198</v>
      </c>
      <c r="AF460" s="114"/>
      <c r="AG460" s="250">
        <f>IF(AG458=0,0,IF(AG459=0,0,AG458-AG459))</f>
        <v>1</v>
      </c>
      <c r="AH460" s="251"/>
      <c r="AI460" s="252">
        <f>IF(AI458=0,0,IF(AI459=0,0,AI459-AI458))</f>
        <v>5</v>
      </c>
      <c r="AJ460" s="253" t="s">
        <v>199</v>
      </c>
      <c r="AL460" s="73" t="str">
        <f t="shared" si="93"/>
        <v>A</v>
      </c>
      <c r="AM460" s="451" t="str">
        <f>AM451</f>
        <v>Famille à coller.N.Nom de votre recette.Recette mère ►.S.Saisissez le nom de la recette mère</v>
      </c>
      <c r="AN460" s="451">
        <f>AN451</f>
        <v>6</v>
      </c>
      <c r="AO460" s="525" t="str">
        <f>AO451</f>
        <v>couverts</v>
      </c>
      <c r="AP460" s="138" t="s">
        <v>88</v>
      </c>
      <c r="AQ460" s="167">
        <v>1.3888888888888888E-2</v>
      </c>
      <c r="AR460" s="163"/>
      <c r="AS460" s="163">
        <v>120</v>
      </c>
      <c r="AT460" s="133" t="s">
        <v>225</v>
      </c>
      <c r="AU460" s="132"/>
      <c r="AV460" s="164"/>
      <c r="BK460" s="466">
        <v>1</v>
      </c>
    </row>
    <row r="461" spans="26:63" ht="15.75" x14ac:dyDescent="0.25">
      <c r="Z461" s="104" t="s">
        <v>7</v>
      </c>
      <c r="AA461" s="451" t="str">
        <f>AA455</f>
        <v>Famille à coller.N.Nom de votre recette.Recette mère ►.S.Saisissez le nom de la recette mère</v>
      </c>
      <c r="AB461" s="451">
        <f>AB455</f>
        <v>6</v>
      </c>
      <c r="AC461" s="525" t="str">
        <f>AC455</f>
        <v>couverts</v>
      </c>
      <c r="AD461" s="248"/>
      <c r="AE461" s="249" t="s">
        <v>200</v>
      </c>
      <c r="AF461" s="114"/>
      <c r="AG461" s="254">
        <f>IF(AG458=0,0,AG460/AG458)</f>
        <v>0.5</v>
      </c>
      <c r="AH461" s="255"/>
      <c r="AI461" s="256">
        <f>IF(AI458=0,0,IF(ISBLANK(AI458),0,(AI460/AI458)*100))</f>
        <v>50</v>
      </c>
      <c r="AJ461" s="253" t="s">
        <v>201</v>
      </c>
      <c r="AL461" s="73" t="str">
        <f t="shared" si="93"/>
        <v>A</v>
      </c>
      <c r="AM461" s="451" t="str">
        <f>AM451</f>
        <v>Famille à coller.N.Nom de votre recette.Recette mère ►.S.Saisissez le nom de la recette mère</v>
      </c>
      <c r="AN461" s="451">
        <f>AN451</f>
        <v>6</v>
      </c>
      <c r="AO461" s="525" t="str">
        <f>AO451</f>
        <v>couverts</v>
      </c>
      <c r="AP461" s="138" t="s">
        <v>88</v>
      </c>
      <c r="AQ461" s="167">
        <v>3.125E-2</v>
      </c>
      <c r="AR461" s="163"/>
      <c r="AS461" s="163"/>
      <c r="AT461" s="133" t="s">
        <v>227</v>
      </c>
      <c r="AU461" s="132"/>
      <c r="AV461" s="164"/>
      <c r="BK461" s="466">
        <v>1</v>
      </c>
    </row>
    <row r="462" spans="26:63" ht="15.75" x14ac:dyDescent="0.25">
      <c r="Z462" s="104" t="s">
        <v>7</v>
      </c>
      <c r="AA462" s="451" t="str">
        <f>AA455</f>
        <v>Famille à coller.N.Nom de votre recette.Recette mère ►.S.Saisissez le nom de la recette mère</v>
      </c>
      <c r="AB462" s="451">
        <f>AB455</f>
        <v>6</v>
      </c>
      <c r="AC462" s="525" t="str">
        <f>AC455</f>
        <v>couverts</v>
      </c>
      <c r="AD462" s="242"/>
      <c r="AE462" s="243" t="s">
        <v>202</v>
      </c>
      <c r="AF462" s="114"/>
      <c r="AG462" s="257">
        <v>50</v>
      </c>
      <c r="AH462" s="239"/>
      <c r="AI462" s="240">
        <v>10</v>
      </c>
      <c r="AJ462" s="241" t="s">
        <v>195</v>
      </c>
      <c r="AL462" s="73" t="str">
        <f t="shared" si="93"/>
        <v>A</v>
      </c>
      <c r="AM462" s="451" t="str">
        <f>AM451</f>
        <v>Famille à coller.N.Nom de votre recette.Recette mère ►.S.Saisissez le nom de la recette mère</v>
      </c>
      <c r="AN462" s="451">
        <f>AN451</f>
        <v>6</v>
      </c>
      <c r="AO462" s="525" t="str">
        <f>AO451</f>
        <v>couverts</v>
      </c>
      <c r="AP462" s="138" t="s">
        <v>88</v>
      </c>
      <c r="AQ462" s="167">
        <v>2.4305555555555556E-2</v>
      </c>
      <c r="AR462" s="163"/>
      <c r="AS462" s="163"/>
      <c r="AT462" s="133" t="s">
        <v>228</v>
      </c>
      <c r="AU462" s="132"/>
      <c r="AV462" s="164"/>
      <c r="BK462" s="466">
        <v>1</v>
      </c>
    </row>
    <row r="463" spans="26:63" ht="15.75" x14ac:dyDescent="0.25">
      <c r="Z463" s="104" t="s">
        <v>7</v>
      </c>
      <c r="AA463" s="451" t="str">
        <f>AA455</f>
        <v>Famille à coller.N.Nom de votre recette.Recette mère ►.S.Saisissez le nom de la recette mère</v>
      </c>
      <c r="AB463" s="451">
        <f>AB455</f>
        <v>6</v>
      </c>
      <c r="AC463" s="525" t="str">
        <f>AC455</f>
        <v>couverts</v>
      </c>
      <c r="AD463" s="248"/>
      <c r="AE463" s="249" t="s">
        <v>198</v>
      </c>
      <c r="AF463" s="114"/>
      <c r="AG463" s="250">
        <f>AG458*AG462%</f>
        <v>1</v>
      </c>
      <c r="AH463" s="258"/>
      <c r="AI463" s="259">
        <v>50</v>
      </c>
      <c r="AJ463" s="260" t="s">
        <v>201</v>
      </c>
      <c r="AL463" s="73" t="str">
        <f t="shared" si="93"/>
        <v>A</v>
      </c>
      <c r="AM463" s="451" t="str">
        <f>AM451</f>
        <v>Famille à coller.N.Nom de votre recette.Recette mère ►.S.Saisissez le nom de la recette mère</v>
      </c>
      <c r="AN463" s="451">
        <f>AN451</f>
        <v>6</v>
      </c>
      <c r="AO463" s="525" t="str">
        <f>AO451</f>
        <v>couverts</v>
      </c>
      <c r="AP463" s="138" t="s">
        <v>88</v>
      </c>
      <c r="AQ463" s="167">
        <v>7.2916666666666671E-2</v>
      </c>
      <c r="AR463" s="163"/>
      <c r="AS463" s="411" t="s">
        <v>269</v>
      </c>
      <c r="AT463" s="133" t="s">
        <v>229</v>
      </c>
      <c r="AU463" s="132"/>
      <c r="AV463" s="164"/>
      <c r="BK463" s="466">
        <v>1</v>
      </c>
    </row>
    <row r="464" spans="26:63" ht="15.75" x14ac:dyDescent="0.25">
      <c r="Z464" s="104" t="s">
        <v>7</v>
      </c>
      <c r="AA464" s="451" t="str">
        <f>AA455</f>
        <v>Famille à coller.N.Nom de votre recette.Recette mère ►.S.Saisissez le nom de la recette mère</v>
      </c>
      <c r="AB464" s="451">
        <f>AB455</f>
        <v>6</v>
      </c>
      <c r="AC464" s="525" t="str">
        <f>AC455</f>
        <v>couverts</v>
      </c>
      <c r="AD464" s="248"/>
      <c r="AE464" s="249" t="s">
        <v>203</v>
      </c>
      <c r="AF464" s="114"/>
      <c r="AG464" s="250">
        <f>AG458-AG463</f>
        <v>1</v>
      </c>
      <c r="AH464" s="251"/>
      <c r="AI464" s="252">
        <f>AI462*AI463%</f>
        <v>5</v>
      </c>
      <c r="AJ464" s="253" t="s">
        <v>199</v>
      </c>
      <c r="AL464" s="73" t="str">
        <f t="shared" si="93"/>
        <v>A</v>
      </c>
      <c r="AM464" s="451" t="str">
        <f>AM451</f>
        <v>Famille à coller.N.Nom de votre recette.Recette mère ►.S.Saisissez le nom de la recette mère</v>
      </c>
      <c r="AN464" s="451">
        <f>AN451</f>
        <v>6</v>
      </c>
      <c r="AO464" s="525" t="str">
        <f>AO451</f>
        <v>couverts</v>
      </c>
      <c r="AP464" s="138" t="s">
        <v>88</v>
      </c>
      <c r="AQ464" s="167">
        <v>3.4722222222222224E-2</v>
      </c>
      <c r="AR464" s="163"/>
      <c r="AS464" s="163"/>
      <c r="AT464" s="133" t="s">
        <v>226</v>
      </c>
      <c r="AU464" s="132"/>
      <c r="AV464" s="164"/>
      <c r="BK464" s="466">
        <v>1</v>
      </c>
    </row>
    <row r="465" spans="26:63" ht="15.75" customHeight="1" x14ac:dyDescent="0.25">
      <c r="Z465" s="104" t="s">
        <v>7</v>
      </c>
      <c r="AA465" s="451" t="str">
        <f>AA455</f>
        <v>Famille à coller.N.Nom de votre recette.Recette mère ►.S.Saisissez le nom de la recette mère</v>
      </c>
      <c r="AB465" s="451">
        <f>AB455</f>
        <v>6</v>
      </c>
      <c r="AC465" s="525" t="str">
        <f>AC455</f>
        <v>couverts</v>
      </c>
      <c r="AD465" s="261"/>
      <c r="AE465" s="262"/>
      <c r="AF465" s="114"/>
      <c r="AG465" s="263"/>
      <c r="AH465" s="332"/>
      <c r="AI465" s="252">
        <f>((AI462*AI463)/100)+AI462</f>
        <v>15</v>
      </c>
      <c r="AJ465" s="253" t="s">
        <v>197</v>
      </c>
      <c r="AL465" s="73" t="str">
        <f t="shared" si="93"/>
        <v>A</v>
      </c>
      <c r="AM465" s="451" t="str">
        <f>AM451</f>
        <v>Famille à coller.N.Nom de votre recette.Recette mère ►.S.Saisissez le nom de la recette mère</v>
      </c>
      <c r="AN465" s="451">
        <f>AN451</f>
        <v>6</v>
      </c>
      <c r="AO465" s="525" t="str">
        <f>AO451</f>
        <v>couverts</v>
      </c>
      <c r="AP465" s="138" t="s">
        <v>88</v>
      </c>
      <c r="AQ465" s="167"/>
      <c r="AR465" s="326" t="s">
        <v>129</v>
      </c>
      <c r="AS465" s="165">
        <v>65</v>
      </c>
      <c r="AT465" s="327" t="s">
        <v>130</v>
      </c>
      <c r="AU465" s="132"/>
      <c r="AV465" s="164"/>
      <c r="BK465" s="466">
        <v>1</v>
      </c>
    </row>
    <row r="466" spans="26:63" ht="15.75" x14ac:dyDescent="0.25">
      <c r="Z466" s="104" t="s">
        <v>7</v>
      </c>
      <c r="AA466" s="451" t="str">
        <f>AA455</f>
        <v>Famille à coller.N.Nom de votre recette.Recette mère ►.S.Saisissez le nom de la recette mère</v>
      </c>
      <c r="AB466" s="451">
        <f>AB455</f>
        <v>6</v>
      </c>
      <c r="AC466" s="525" t="str">
        <f>AC455</f>
        <v>couverts</v>
      </c>
      <c r="AD466" s="615"/>
      <c r="AE466" s="616"/>
      <c r="AF466" s="616"/>
      <c r="AG466" s="616"/>
      <c r="AH466" s="617"/>
      <c r="AI466" s="617"/>
      <c r="AJ466" s="618"/>
      <c r="AL466" s="73" t="str">
        <f t="shared" si="93"/>
        <v>A</v>
      </c>
      <c r="AM466" s="451" t="str">
        <f>AM451</f>
        <v>Famille à coller.N.Nom de votre recette.Recette mère ►.S.Saisissez le nom de la recette mère</v>
      </c>
      <c r="AN466" s="451">
        <f>AN451</f>
        <v>6</v>
      </c>
      <c r="AO466" s="525" t="str">
        <f>AO451</f>
        <v>couverts</v>
      </c>
      <c r="AP466" s="138" t="s">
        <v>88</v>
      </c>
      <c r="AQ466" s="167"/>
      <c r="AR466" s="328" t="s">
        <v>129</v>
      </c>
      <c r="AS466" s="166">
        <v>3</v>
      </c>
      <c r="AT466" s="329" t="s">
        <v>131</v>
      </c>
      <c r="AU466" s="132"/>
      <c r="AV466" s="164"/>
      <c r="BK466" s="466">
        <v>1</v>
      </c>
    </row>
    <row r="467" spans="26:63" ht="15.75" x14ac:dyDescent="0.25">
      <c r="Z467" s="104" t="s">
        <v>7</v>
      </c>
      <c r="AA467" s="451" t="str">
        <f>AA455</f>
        <v>Famille à coller.N.Nom de votre recette.Recette mère ►.S.Saisissez le nom de la recette mère</v>
      </c>
      <c r="AB467" s="451">
        <f>AB455</f>
        <v>6</v>
      </c>
      <c r="AC467" s="525" t="str">
        <f>AC455</f>
        <v>couverts</v>
      </c>
      <c r="AD467" s="606" t="s">
        <v>38</v>
      </c>
      <c r="AE467" s="3278" t="s">
        <v>40</v>
      </c>
      <c r="AF467" s="3279" t="s">
        <v>74</v>
      </c>
      <c r="AG467" s="3281" t="s">
        <v>41</v>
      </c>
      <c r="AH467" s="3282" t="s">
        <v>216</v>
      </c>
      <c r="AI467" s="3284" t="s">
        <v>358</v>
      </c>
      <c r="AJ467" s="3286" t="s">
        <v>51</v>
      </c>
      <c r="AL467" s="116" t="s">
        <v>7</v>
      </c>
      <c r="AM467" s="451" t="str">
        <f>AM451</f>
        <v>Famille à coller.N.Nom de votre recette.Recette mère ►.S.Saisissez le nom de la recette mère</v>
      </c>
      <c r="AN467" s="451">
        <f>AN451</f>
        <v>6</v>
      </c>
      <c r="AO467" s="525" t="str">
        <f>AO451</f>
        <v>couverts</v>
      </c>
      <c r="AP467" s="330" t="s">
        <v>2</v>
      </c>
      <c r="AQ467" s="331">
        <f>SUM(AQ453:AQ466)</f>
        <v>0.41319444444444448</v>
      </c>
      <c r="AU467" s="132"/>
      <c r="AV467" s="164"/>
      <c r="BK467" s="466">
        <v>1</v>
      </c>
    </row>
    <row r="468" spans="26:63" ht="16.5" thickBot="1" x14ac:dyDescent="0.3">
      <c r="Z468" s="104" t="s">
        <v>7</v>
      </c>
      <c r="AA468" s="451" t="str">
        <f>AA455</f>
        <v>Famille à coller.N.Nom de votre recette.Recette mère ►.S.Saisissez le nom de la recette mère</v>
      </c>
      <c r="AB468" s="451">
        <f>AB455</f>
        <v>6</v>
      </c>
      <c r="AC468" s="525" t="str">
        <f>AC455</f>
        <v>couverts</v>
      </c>
      <c r="AD468" s="293" t="s">
        <v>46</v>
      </c>
      <c r="AE468" s="2993"/>
      <c r="AF468" s="3280"/>
      <c r="AG468" s="3058"/>
      <c r="AH468" s="3283"/>
      <c r="AI468" s="3285"/>
      <c r="AJ468" s="3227"/>
      <c r="AL468" s="73" t="str">
        <f t="shared" ref="AL468" si="94">IF(OR(AP468&lt;&gt;"",AQ468&lt;&gt; "",AR468&lt;&gt;"",AS468&lt;&gt;""),"A", "►")</f>
        <v>►</v>
      </c>
      <c r="AM468" s="451" t="str">
        <f>AM451</f>
        <v>Famille à coller.N.Nom de votre recette.Recette mère ►.S.Saisissez le nom de la recette mère</v>
      </c>
      <c r="AN468" s="451">
        <f>AN451</f>
        <v>6</v>
      </c>
      <c r="AO468" s="525" t="str">
        <f>AO451</f>
        <v>couverts</v>
      </c>
      <c r="AP468" s="114"/>
      <c r="AQ468" s="114"/>
      <c r="AR468" s="114"/>
      <c r="AS468" s="114"/>
      <c r="AT468" s="114"/>
      <c r="AU468" s="114"/>
      <c r="AV468" s="115"/>
      <c r="BK468" s="466">
        <v>1</v>
      </c>
    </row>
    <row r="469" spans="26:63" ht="17.25" thickTop="1" thickBot="1" x14ac:dyDescent="0.3">
      <c r="Z469" s="73" t="str">
        <f>IF(OR(AJ469&lt;&gt;""),"A", "►")</f>
        <v>A</v>
      </c>
      <c r="AA469" s="451" t="str">
        <f>AA455</f>
        <v>Famille à coller.N.Nom de votre recette.Recette mère ►.S.Saisissez le nom de la recette mère</v>
      </c>
      <c r="AB469" s="451">
        <f>AB455</f>
        <v>6</v>
      </c>
      <c r="AC469" s="525" t="str">
        <f>AC455</f>
        <v>couverts</v>
      </c>
      <c r="AD469" s="65"/>
      <c r="AE469" s="67">
        <v>350</v>
      </c>
      <c r="AF469" s="611">
        <f>IFERROR(INDEX(AD475:AJ475,MATCH(AG469,AD474:AJ474,0)) * AE469 * IF(ISBLANK(AD469), 1, AD469), 0)</f>
        <v>0.35000000000000003</v>
      </c>
      <c r="AG469" s="53" t="s">
        <v>21</v>
      </c>
      <c r="AH469" s="298">
        <v>16</v>
      </c>
      <c r="AI469" s="598">
        <f t="shared" ref="AI469:AI470" si="95">((AF469-(AF469*AH469%)))</f>
        <v>0.29400000000000004</v>
      </c>
      <c r="AJ469" s="605" t="s">
        <v>354</v>
      </c>
      <c r="AL469" s="116" t="s">
        <v>7</v>
      </c>
      <c r="AM469" s="451" t="str">
        <f>AM451</f>
        <v>Famille à coller.N.Nom de votre recette.Recette mère ►.S.Saisissez le nom de la recette mère</v>
      </c>
      <c r="AN469" s="451">
        <f>AN451</f>
        <v>6</v>
      </c>
      <c r="AO469" s="525" t="str">
        <f>AO451</f>
        <v>couverts</v>
      </c>
      <c r="AP469" s="613"/>
      <c r="AQ469" s="612"/>
      <c r="AR469" s="373"/>
      <c r="AS469" s="108"/>
      <c r="AT469" s="206"/>
      <c r="AU469" s="206"/>
      <c r="AV469" s="109"/>
      <c r="BK469" s="466">
        <v>1</v>
      </c>
    </row>
    <row r="470" spans="26:63" ht="16.5" thickTop="1" x14ac:dyDescent="0.25">
      <c r="Z470" s="73" t="str">
        <f t="shared" ref="Z470:Z472" si="96">IF(OR(AJ470&lt;&gt;""),"A", "►")</f>
        <v>A</v>
      </c>
      <c r="AA470" s="451" t="str">
        <f>AA455</f>
        <v>Famille à coller.N.Nom de votre recette.Recette mère ►.S.Saisissez le nom de la recette mère</v>
      </c>
      <c r="AB470" s="451">
        <f>AB455</f>
        <v>6</v>
      </c>
      <c r="AC470" s="525" t="str">
        <f>AC455</f>
        <v>couverts</v>
      </c>
      <c r="AD470" s="80"/>
      <c r="AE470" s="604">
        <v>1.2</v>
      </c>
      <c r="AF470" s="611">
        <f>IFERROR(INDEX(AD475:AJ475,MATCH(AG470,AD474:AJ474,0)) * AE470 * IF(ISBLANK(AD470), 1, AD470), 0)</f>
        <v>1.2</v>
      </c>
      <c r="AG470" s="597" t="s">
        <v>26</v>
      </c>
      <c r="AH470" s="300">
        <v>22</v>
      </c>
      <c r="AI470" s="598">
        <f t="shared" si="95"/>
        <v>0.93599999999999994</v>
      </c>
      <c r="AJ470" s="599" t="s">
        <v>355</v>
      </c>
      <c r="AL470" s="116" t="s">
        <v>7</v>
      </c>
      <c r="AM470" s="451" t="str">
        <f>AM451</f>
        <v>Famille à coller.N.Nom de votre recette.Recette mère ►.S.Saisissez le nom de la recette mère</v>
      </c>
      <c r="AN470" s="451">
        <f>AN451</f>
        <v>6</v>
      </c>
      <c r="AO470" s="525" t="str">
        <f>AO451</f>
        <v>couverts</v>
      </c>
      <c r="AP470" s="374">
        <v>3.472222222222222E-3</v>
      </c>
      <c r="AQ470" s="375" t="s">
        <v>241</v>
      </c>
      <c r="AR470" s="135"/>
      <c r="AS470" s="135"/>
      <c r="AT470" s="135"/>
      <c r="AU470" s="166">
        <v>100</v>
      </c>
      <c r="AV470" s="376" t="s">
        <v>242</v>
      </c>
      <c r="BK470" s="466">
        <v>1</v>
      </c>
    </row>
    <row r="471" spans="26:63" ht="15.75" x14ac:dyDescent="0.25">
      <c r="Z471" s="73" t="str">
        <f t="shared" si="96"/>
        <v>A</v>
      </c>
      <c r="AA471" s="451" t="str">
        <f>AA455</f>
        <v>Famille à coller.N.Nom de votre recette.Recette mère ►.S.Saisissez le nom de la recette mère</v>
      </c>
      <c r="AB471" s="451">
        <f>AB455</f>
        <v>6</v>
      </c>
      <c r="AC471" s="525" t="str">
        <f>AC455</f>
        <v>couverts</v>
      </c>
      <c r="AD471" s="80">
        <v>2</v>
      </c>
      <c r="AE471" s="67">
        <v>50</v>
      </c>
      <c r="AF471" s="611">
        <f>IFERROR(INDEX(AD475:AJ475,MATCH(AG471,AD474:AJ474,0)) * AE471 * IF(ISBLANK(AD471), 1, AD471), 0)</f>
        <v>0.1</v>
      </c>
      <c r="AG471" s="53" t="s">
        <v>21</v>
      </c>
      <c r="AH471" s="300"/>
      <c r="AI471" s="598">
        <f>((AF471-(AF471*AH471%)))</f>
        <v>0.1</v>
      </c>
      <c r="AJ471" s="600" t="s">
        <v>204</v>
      </c>
      <c r="AL471" s="116" t="s">
        <v>7</v>
      </c>
      <c r="AM471" s="451" t="str">
        <f>AM451</f>
        <v>Famille à coller.N.Nom de votre recette.Recette mère ►.S.Saisissez le nom de la recette mère</v>
      </c>
      <c r="AN471" s="451">
        <f>AN451</f>
        <v>6</v>
      </c>
      <c r="AO471" s="525" t="str">
        <f>AO451</f>
        <v>couverts</v>
      </c>
      <c r="AP471" s="377">
        <v>1.0416666666666666E-2</v>
      </c>
      <c r="AQ471" s="375" t="s">
        <v>243</v>
      </c>
      <c r="AR471" s="135"/>
      <c r="AS471" s="135"/>
      <c r="AT471" s="135"/>
      <c r="AU471" s="165">
        <v>90</v>
      </c>
      <c r="AV471" s="378" t="s">
        <v>244</v>
      </c>
      <c r="BK471" s="466">
        <v>1</v>
      </c>
    </row>
    <row r="472" spans="26:63" ht="18.75" x14ac:dyDescent="0.25">
      <c r="Z472" s="73" t="str">
        <f t="shared" si="96"/>
        <v>A</v>
      </c>
      <c r="AA472" s="451" t="str">
        <f>AA455</f>
        <v>Famille à coller.N.Nom de votre recette.Recette mère ►.S.Saisissez le nom de la recette mère</v>
      </c>
      <c r="AB472" s="451">
        <f>AB455</f>
        <v>6</v>
      </c>
      <c r="AC472" s="525" t="str">
        <f>AC455</f>
        <v>couverts</v>
      </c>
      <c r="AD472" s="80"/>
      <c r="AE472" s="67">
        <v>1</v>
      </c>
      <c r="AF472" s="611">
        <f>IFERROR(INDEX(AD475:AJ475,MATCH(AG472,AD474:AJ474,0)) * AE472 * IF(ISBLANK(AD472), 1, AD472), 0)</f>
        <v>0.5</v>
      </c>
      <c r="AG472" s="84" t="s">
        <v>57</v>
      </c>
      <c r="AH472" s="300"/>
      <c r="AI472" s="598">
        <f>((AF472-(AF472*AH472%)))</f>
        <v>0.5</v>
      </c>
      <c r="AJ472" s="599" t="s">
        <v>359</v>
      </c>
      <c r="AL472" s="116" t="s">
        <v>7</v>
      </c>
      <c r="AM472" s="451" t="str">
        <f>AM451</f>
        <v>Famille à coller.N.Nom de votre recette.Recette mère ►.S.Saisissez le nom de la recette mère</v>
      </c>
      <c r="AN472" s="451">
        <f>AN451</f>
        <v>6</v>
      </c>
      <c r="AO472" s="525" t="str">
        <f>AO451</f>
        <v>couverts</v>
      </c>
      <c r="AP472" s="379">
        <v>2.0833333333333332E-2</v>
      </c>
      <c r="AQ472" s="375" t="s">
        <v>245</v>
      </c>
      <c r="AR472" s="114"/>
      <c r="AS472" s="114"/>
      <c r="AT472" s="114"/>
      <c r="AU472" s="380" t="s">
        <v>246</v>
      </c>
      <c r="AV472" s="381" t="s">
        <v>247</v>
      </c>
      <c r="BK472" s="466">
        <v>1</v>
      </c>
    </row>
    <row r="473" spans="26:63" ht="19.5" thickBot="1" x14ac:dyDescent="0.3">
      <c r="Z473" s="104" t="s">
        <v>7</v>
      </c>
      <c r="AA473" s="451" t="str">
        <f>AA455</f>
        <v>Famille à coller.N.Nom de votre recette.Recette mère ►.S.Saisissez le nom de la recette mère</v>
      </c>
      <c r="AB473" s="451">
        <f>AB455</f>
        <v>6</v>
      </c>
      <c r="AC473" s="525" t="str">
        <f>AC455</f>
        <v>couverts</v>
      </c>
      <c r="AD473" s="610" t="s">
        <v>357</v>
      </c>
      <c r="AE473" s="114"/>
      <c r="AF473" s="114"/>
      <c r="AG473" s="114"/>
      <c r="AH473" s="114"/>
      <c r="AI473" s="114"/>
      <c r="AJ473" s="609" t="s">
        <v>360</v>
      </c>
      <c r="AL473" s="116" t="s">
        <v>7</v>
      </c>
      <c r="AM473" s="451" t="str">
        <f>AM451</f>
        <v>Famille à coller.N.Nom de votre recette.Recette mère ►.S.Saisissez le nom de la recette mère</v>
      </c>
      <c r="AN473" s="451">
        <f>AN451</f>
        <v>6</v>
      </c>
      <c r="AO473" s="525" t="str">
        <f>AO451</f>
        <v>couverts</v>
      </c>
      <c r="AP473" s="382">
        <f>AP470+AP471+AP472</f>
        <v>3.4722222222222224E-2</v>
      </c>
      <c r="AQ473" s="383" t="s">
        <v>2</v>
      </c>
      <c r="AR473" s="114"/>
      <c r="AS473" s="114"/>
      <c r="AT473" s="114"/>
      <c r="AU473" s="384" t="s">
        <v>246</v>
      </c>
      <c r="AV473" s="385" t="s">
        <v>248</v>
      </c>
      <c r="BK473" s="466">
        <v>1</v>
      </c>
    </row>
    <row r="474" spans="26:63" ht="16.5" thickTop="1" x14ac:dyDescent="0.25">
      <c r="Z474" s="104" t="s">
        <v>7</v>
      </c>
      <c r="AA474" s="451" t="str">
        <f>AA455</f>
        <v>Famille à coller.N.Nom de votre recette.Recette mère ►.S.Saisissez le nom de la recette mère</v>
      </c>
      <c r="AB474" s="451">
        <f>AB455</f>
        <v>6</v>
      </c>
      <c r="AC474" s="525" t="str">
        <f>AC455</f>
        <v>couverts</v>
      </c>
      <c r="AD474" s="597" t="s">
        <v>26</v>
      </c>
      <c r="AE474" s="53" t="s">
        <v>21</v>
      </c>
      <c r="AF474" s="545"/>
      <c r="AG474" s="84" t="s">
        <v>57</v>
      </c>
      <c r="AH474" s="84" t="s">
        <v>56</v>
      </c>
      <c r="AI474" s="72" t="s">
        <v>55</v>
      </c>
      <c r="AJ474" s="607" t="s">
        <v>53</v>
      </c>
      <c r="AL474" s="116" t="s">
        <v>7</v>
      </c>
      <c r="AM474" s="451" t="str">
        <f>AM451</f>
        <v>Famille à coller.N.Nom de votre recette.Recette mère ►.S.Saisissez le nom de la recette mère</v>
      </c>
      <c r="AN474" s="451">
        <f>AN451</f>
        <v>6</v>
      </c>
      <c r="AO474" s="451" t="str">
        <f>AO451</f>
        <v>couverts</v>
      </c>
      <c r="AP474" s="235" t="s">
        <v>68</v>
      </c>
      <c r="AQ474" s="348"/>
      <c r="AR474" s="348"/>
      <c r="AS474" s="348"/>
      <c r="AT474" s="348"/>
      <c r="AU474" s="348"/>
      <c r="AV474" s="349"/>
      <c r="BK474" s="466">
        <v>1</v>
      </c>
    </row>
    <row r="475" spans="26:63" ht="15.75" x14ac:dyDescent="0.25">
      <c r="Z475" s="104" t="s">
        <v>5</v>
      </c>
      <c r="AA475" s="451" t="str">
        <f>AA455</f>
        <v>Famille à coller.N.Nom de votre recette.Recette mère ►.S.Saisissez le nom de la recette mère</v>
      </c>
      <c r="AB475" s="451">
        <f>AB455</f>
        <v>6</v>
      </c>
      <c r="AC475" s="525" t="str">
        <f>AC455</f>
        <v>couverts</v>
      </c>
      <c r="AD475" s="601">
        <v>1</v>
      </c>
      <c r="AE475" s="601">
        <v>1E-3</v>
      </c>
      <c r="AF475" s="545"/>
      <c r="AG475" s="602">
        <v>0.5</v>
      </c>
      <c r="AH475" s="601">
        <v>0.25</v>
      </c>
      <c r="AI475" s="603">
        <v>1</v>
      </c>
      <c r="AJ475" s="608">
        <v>0.01</v>
      </c>
      <c r="AL475" s="73" t="str">
        <f t="shared" ref="AL475:AL492" si="97">IF(OR(AP475&lt;&gt;"",AQ475&lt;&gt; "",AR475&lt;&gt;"",AS475&lt;&gt;""),"A", "►")</f>
        <v>►</v>
      </c>
      <c r="AM475" s="451" t="str">
        <f>AM451</f>
        <v>Famille à coller.N.Nom de votre recette.Recette mère ►.S.Saisissez le nom de la recette mère</v>
      </c>
      <c r="AN475" s="451">
        <f>AN451</f>
        <v>6</v>
      </c>
      <c r="AO475" s="451" t="str">
        <f>AO451</f>
        <v>couverts</v>
      </c>
      <c r="AP475" s="386"/>
      <c r="AQ475" s="375"/>
      <c r="AR475" s="375"/>
      <c r="AS475" s="375"/>
      <c r="AT475" s="375"/>
      <c r="AU475" s="375"/>
      <c r="AV475" s="387"/>
      <c r="BK475" s="466">
        <v>1</v>
      </c>
    </row>
    <row r="476" spans="26:63" ht="15.75" x14ac:dyDescent="0.25">
      <c r="Z476" s="104" t="s">
        <v>7</v>
      </c>
      <c r="AA476" s="451" t="str">
        <f>AA455</f>
        <v>Famille à coller.N.Nom de votre recette.Recette mère ►.S.Saisissez le nom de la recette mère</v>
      </c>
      <c r="AB476" s="451">
        <f>AB455</f>
        <v>6</v>
      </c>
      <c r="AC476" s="451" t="str">
        <f>AC455</f>
        <v>couverts</v>
      </c>
      <c r="AD476" s="393" t="s">
        <v>68</v>
      </c>
      <c r="AE476" s="348"/>
      <c r="AF476" s="348"/>
      <c r="AG476" s="348"/>
      <c r="AH476" s="348"/>
      <c r="AI476" s="348"/>
      <c r="AJ476" s="349"/>
      <c r="AL476" s="73" t="str">
        <f t="shared" si="97"/>
        <v>►</v>
      </c>
      <c r="AM476" s="451" t="str">
        <f>AM451</f>
        <v>Famille à coller.N.Nom de votre recette.Recette mère ►.S.Saisissez le nom de la recette mère</v>
      </c>
      <c r="AN476" s="451">
        <f>AN451</f>
        <v>6</v>
      </c>
      <c r="AO476" s="451" t="str">
        <f>AO451</f>
        <v>couverts</v>
      </c>
      <c r="AP476" s="386"/>
      <c r="AQ476" s="375"/>
      <c r="AR476" s="375"/>
      <c r="AS476" s="375"/>
      <c r="AT476" s="375"/>
      <c r="AU476" s="375"/>
      <c r="AV476" s="387"/>
      <c r="BK476" s="466">
        <v>1</v>
      </c>
    </row>
    <row r="477" spans="26:63" ht="15.75" x14ac:dyDescent="0.25">
      <c r="Z477" s="73" t="str">
        <f t="shared" ref="Z477:Z486" si="98">IF(OR(AD477&lt;&gt;"",AE477&lt;&gt; "",AF477&lt;&gt;"",AG477&lt;&gt;""),"A", "►")</f>
        <v>►</v>
      </c>
      <c r="AA477" s="451" t="str">
        <f>AA455</f>
        <v>Famille à coller.N.Nom de votre recette.Recette mère ►.S.Saisissez le nom de la recette mère</v>
      </c>
      <c r="AB477" s="451">
        <f>AB455</f>
        <v>6</v>
      </c>
      <c r="AC477" s="451" t="str">
        <f>AC455</f>
        <v>couverts</v>
      </c>
      <c r="AD477" s="261"/>
      <c r="AE477" s="114"/>
      <c r="AF477" s="114"/>
      <c r="AG477" s="114"/>
      <c r="AH477" s="114"/>
      <c r="AI477" s="114"/>
      <c r="AJ477" s="115"/>
      <c r="AL477" s="73" t="str">
        <f t="shared" si="97"/>
        <v>►</v>
      </c>
      <c r="AM477" s="451" t="str">
        <f>AM451</f>
        <v>Famille à coller.N.Nom de votre recette.Recette mère ►.S.Saisissez le nom de la recette mère</v>
      </c>
      <c r="AN477" s="451">
        <f>AN451</f>
        <v>6</v>
      </c>
      <c r="AO477" s="451" t="str">
        <f>AO451</f>
        <v>couverts</v>
      </c>
      <c r="AP477" s="261"/>
      <c r="AQ477" s="114"/>
      <c r="AR477" s="114"/>
      <c r="AS477" s="114"/>
      <c r="AT477" s="114"/>
      <c r="AU477" s="114"/>
      <c r="AV477" s="115"/>
      <c r="BK477" s="466">
        <v>1</v>
      </c>
    </row>
    <row r="478" spans="26:63" ht="15.75" x14ac:dyDescent="0.25">
      <c r="Z478" s="73" t="str">
        <f t="shared" si="98"/>
        <v>►</v>
      </c>
      <c r="AA478" s="451" t="str">
        <f>AA455</f>
        <v>Famille à coller.N.Nom de votre recette.Recette mère ►.S.Saisissez le nom de la recette mère</v>
      </c>
      <c r="AB478" s="451">
        <f>AB455</f>
        <v>6</v>
      </c>
      <c r="AC478" s="451" t="str">
        <f>AC455</f>
        <v>couverts</v>
      </c>
      <c r="AD478" s="261"/>
      <c r="AE478" s="114"/>
      <c r="AF478" s="114"/>
      <c r="AG478" s="114"/>
      <c r="AH478" s="114"/>
      <c r="AI478" s="114"/>
      <c r="AJ478" s="115"/>
      <c r="AL478" s="73" t="str">
        <f t="shared" si="97"/>
        <v>►</v>
      </c>
      <c r="AM478" s="451" t="str">
        <f>AM451</f>
        <v>Famille à coller.N.Nom de votre recette.Recette mère ►.S.Saisissez le nom de la recette mère</v>
      </c>
      <c r="AN478" s="451">
        <f>AN451</f>
        <v>6</v>
      </c>
      <c r="AO478" s="451" t="str">
        <f>AO451</f>
        <v>couverts</v>
      </c>
      <c r="AP478" s="261"/>
      <c r="AQ478" s="114"/>
      <c r="AR478" s="114"/>
      <c r="AS478" s="114"/>
      <c r="AT478" s="114"/>
      <c r="AU478" s="114"/>
      <c r="AV478" s="115"/>
      <c r="BK478" s="466">
        <v>1</v>
      </c>
    </row>
    <row r="479" spans="26:63" ht="15.75" x14ac:dyDescent="0.25">
      <c r="Z479" s="73" t="str">
        <f t="shared" si="98"/>
        <v>►</v>
      </c>
      <c r="AA479" s="451" t="str">
        <f>AA455</f>
        <v>Famille à coller.N.Nom de votre recette.Recette mère ►.S.Saisissez le nom de la recette mère</v>
      </c>
      <c r="AB479" s="451">
        <f>AB455</f>
        <v>6</v>
      </c>
      <c r="AC479" s="451" t="str">
        <f>AC455</f>
        <v>couverts</v>
      </c>
      <c r="AD479" s="261"/>
      <c r="AE479" s="114"/>
      <c r="AF479" s="114"/>
      <c r="AG479" s="114"/>
      <c r="AH479" s="114"/>
      <c r="AI479" s="114"/>
      <c r="AJ479" s="115"/>
      <c r="AL479" s="73" t="str">
        <f t="shared" si="97"/>
        <v>►</v>
      </c>
      <c r="AM479" s="451" t="str">
        <f>AM451</f>
        <v>Famille à coller.N.Nom de votre recette.Recette mère ►.S.Saisissez le nom de la recette mère</v>
      </c>
      <c r="AN479" s="451">
        <f>AN451</f>
        <v>6</v>
      </c>
      <c r="AO479" s="451" t="str">
        <f>AO451</f>
        <v>couverts</v>
      </c>
      <c r="AP479" s="261"/>
      <c r="AQ479" s="114"/>
      <c r="AR479" s="114"/>
      <c r="AS479" s="114"/>
      <c r="AT479" s="114"/>
      <c r="AU479" s="114"/>
      <c r="AV479" s="115"/>
      <c r="BK479" s="466">
        <v>1</v>
      </c>
    </row>
    <row r="480" spans="26:63" ht="15.75" x14ac:dyDescent="0.25">
      <c r="Z480" s="73" t="str">
        <f t="shared" si="98"/>
        <v>►</v>
      </c>
      <c r="AA480" s="451" t="str">
        <f>AA455</f>
        <v>Famille à coller.N.Nom de votre recette.Recette mère ►.S.Saisissez le nom de la recette mère</v>
      </c>
      <c r="AB480" s="451">
        <f>AB455</f>
        <v>6</v>
      </c>
      <c r="AC480" s="451" t="str">
        <f>AC455</f>
        <v>couverts</v>
      </c>
      <c r="AD480" s="261"/>
      <c r="AE480" s="114"/>
      <c r="AF480" s="114"/>
      <c r="AG480" s="114"/>
      <c r="AH480" s="114"/>
      <c r="AI480" s="114"/>
      <c r="AJ480" s="115"/>
      <c r="AL480" s="73" t="str">
        <f t="shared" si="97"/>
        <v>►</v>
      </c>
      <c r="AM480" s="451" t="str">
        <f>AM451</f>
        <v>Famille à coller.N.Nom de votre recette.Recette mère ►.S.Saisissez le nom de la recette mère</v>
      </c>
      <c r="AN480" s="451">
        <f>AN451</f>
        <v>6</v>
      </c>
      <c r="AO480" s="451" t="str">
        <f>AO451</f>
        <v>couverts</v>
      </c>
      <c r="AP480" s="261"/>
      <c r="AQ480" s="114"/>
      <c r="AR480" s="114"/>
      <c r="AS480" s="114"/>
      <c r="AT480" s="114"/>
      <c r="AU480" s="114"/>
      <c r="AV480" s="115"/>
      <c r="BK480" s="466">
        <v>1</v>
      </c>
    </row>
    <row r="481" spans="26:63" ht="15.75" x14ac:dyDescent="0.25">
      <c r="Z481" s="73" t="str">
        <f t="shared" si="98"/>
        <v>►</v>
      </c>
      <c r="AA481" s="451" t="str">
        <f>AA455</f>
        <v>Famille à coller.N.Nom de votre recette.Recette mère ►.S.Saisissez le nom de la recette mère</v>
      </c>
      <c r="AB481" s="451">
        <f>AB455</f>
        <v>6</v>
      </c>
      <c r="AC481" s="451" t="str">
        <f>AC455</f>
        <v>couverts</v>
      </c>
      <c r="AD481" s="261"/>
      <c r="AE481" s="114"/>
      <c r="AF481" s="114"/>
      <c r="AG481" s="114"/>
      <c r="AH481" s="114"/>
      <c r="AI481" s="114"/>
      <c r="AJ481" s="115"/>
      <c r="AL481" s="73" t="str">
        <f t="shared" si="97"/>
        <v>►</v>
      </c>
      <c r="AM481" s="451" t="str">
        <f>AM451</f>
        <v>Famille à coller.N.Nom de votre recette.Recette mère ►.S.Saisissez le nom de la recette mère</v>
      </c>
      <c r="AN481" s="451">
        <f>AN451</f>
        <v>6</v>
      </c>
      <c r="AO481" s="451" t="str">
        <f>AO451</f>
        <v>couverts</v>
      </c>
      <c r="AP481" s="261"/>
      <c r="AQ481" s="114"/>
      <c r="AR481" s="114"/>
      <c r="AS481" s="114"/>
      <c r="AT481" s="114"/>
      <c r="AU481" s="114"/>
      <c r="AV481" s="115"/>
      <c r="BK481" s="466">
        <v>1</v>
      </c>
    </row>
    <row r="482" spans="26:63" ht="15.75" x14ac:dyDescent="0.25">
      <c r="Z482" s="73" t="str">
        <f t="shared" si="98"/>
        <v>►</v>
      </c>
      <c r="AA482" s="451" t="str">
        <f>AA455</f>
        <v>Famille à coller.N.Nom de votre recette.Recette mère ►.S.Saisissez le nom de la recette mère</v>
      </c>
      <c r="AB482" s="451">
        <f>AB455</f>
        <v>6</v>
      </c>
      <c r="AC482" s="451" t="str">
        <f>AC455</f>
        <v>couverts</v>
      </c>
      <c r="AD482" s="261"/>
      <c r="AE482" s="114"/>
      <c r="AF482" s="114"/>
      <c r="AG482" s="114"/>
      <c r="AH482" s="114"/>
      <c r="AI482" s="114"/>
      <c r="AJ482" s="115"/>
      <c r="AL482" s="73" t="str">
        <f t="shared" si="97"/>
        <v>►</v>
      </c>
      <c r="AM482" s="451" t="str">
        <f>AM451</f>
        <v>Famille à coller.N.Nom de votre recette.Recette mère ►.S.Saisissez le nom de la recette mère</v>
      </c>
      <c r="AN482" s="451">
        <f>AN451</f>
        <v>6</v>
      </c>
      <c r="AO482" s="451" t="str">
        <f>AO451</f>
        <v>couverts</v>
      </c>
      <c r="AP482" s="261"/>
      <c r="AQ482" s="114"/>
      <c r="AR482" s="114"/>
      <c r="AS482" s="114"/>
      <c r="AT482" s="114"/>
      <c r="AU482" s="114"/>
      <c r="AV482" s="115"/>
      <c r="BK482" s="466">
        <v>1</v>
      </c>
    </row>
    <row r="483" spans="26:63" ht="15.75" x14ac:dyDescent="0.25">
      <c r="Z483" s="73" t="str">
        <f t="shared" si="98"/>
        <v>►</v>
      </c>
      <c r="AA483" s="451" t="str">
        <f>AA455</f>
        <v>Famille à coller.N.Nom de votre recette.Recette mère ►.S.Saisissez le nom de la recette mère</v>
      </c>
      <c r="AB483" s="451">
        <f>AB455</f>
        <v>6</v>
      </c>
      <c r="AC483" s="451" t="str">
        <f>AC455</f>
        <v>couverts</v>
      </c>
      <c r="AD483" s="261"/>
      <c r="AE483" s="114"/>
      <c r="AF483" s="114"/>
      <c r="AG483" s="114"/>
      <c r="AH483" s="114"/>
      <c r="AI483" s="114"/>
      <c r="AJ483" s="115"/>
      <c r="AL483" s="73" t="str">
        <f t="shared" si="97"/>
        <v>►</v>
      </c>
      <c r="AM483" s="451" t="str">
        <f>AM451</f>
        <v>Famille à coller.N.Nom de votre recette.Recette mère ►.S.Saisissez le nom de la recette mère</v>
      </c>
      <c r="AN483" s="451">
        <f>AN451</f>
        <v>6</v>
      </c>
      <c r="AO483" s="451" t="str">
        <f>AO451</f>
        <v>couverts</v>
      </c>
      <c r="AP483" s="261"/>
      <c r="AQ483" s="114"/>
      <c r="AR483" s="114"/>
      <c r="AS483" s="114"/>
      <c r="AT483" s="114"/>
      <c r="AU483" s="114"/>
      <c r="AV483" s="115"/>
      <c r="BK483" s="466">
        <v>1</v>
      </c>
    </row>
    <row r="484" spans="26:63" ht="15.75" x14ac:dyDescent="0.25">
      <c r="Z484" s="73" t="str">
        <f t="shared" si="98"/>
        <v>►</v>
      </c>
      <c r="AA484" s="451" t="str">
        <f>AA455</f>
        <v>Famille à coller.N.Nom de votre recette.Recette mère ►.S.Saisissez le nom de la recette mère</v>
      </c>
      <c r="AB484" s="451">
        <f>AB455</f>
        <v>6</v>
      </c>
      <c r="AC484" s="451" t="str">
        <f>AC455</f>
        <v>couverts</v>
      </c>
      <c r="AD484" s="261"/>
      <c r="AE484" s="114"/>
      <c r="AF484" s="114"/>
      <c r="AG484" s="114"/>
      <c r="AH484" s="114"/>
      <c r="AI484" s="114"/>
      <c r="AJ484" s="115"/>
      <c r="AL484" s="73" t="str">
        <f t="shared" si="97"/>
        <v>►</v>
      </c>
      <c r="AM484" s="451" t="str">
        <f>AM451</f>
        <v>Famille à coller.N.Nom de votre recette.Recette mère ►.S.Saisissez le nom de la recette mère</v>
      </c>
      <c r="AN484" s="451">
        <f>AN451</f>
        <v>6</v>
      </c>
      <c r="AO484" s="451" t="str">
        <f>AO451</f>
        <v>couverts</v>
      </c>
      <c r="AP484" s="261"/>
      <c r="AQ484" s="114"/>
      <c r="AR484" s="114"/>
      <c r="AS484" s="114"/>
      <c r="AT484" s="114"/>
      <c r="AU484" s="114"/>
      <c r="AV484" s="115"/>
      <c r="BK484" s="466">
        <v>1</v>
      </c>
    </row>
    <row r="485" spans="26:63" ht="15.75" x14ac:dyDescent="0.25">
      <c r="Z485" s="73" t="str">
        <f t="shared" si="98"/>
        <v>►</v>
      </c>
      <c r="AA485" s="451" t="str">
        <f>AA455</f>
        <v>Famille à coller.N.Nom de votre recette.Recette mère ►.S.Saisissez le nom de la recette mère</v>
      </c>
      <c r="AB485" s="451">
        <f>AB455</f>
        <v>6</v>
      </c>
      <c r="AC485" s="451" t="str">
        <f>AC455</f>
        <v>couverts</v>
      </c>
      <c r="AD485" s="261"/>
      <c r="AE485" s="114"/>
      <c r="AF485" s="114"/>
      <c r="AG485" s="114"/>
      <c r="AH485" s="114"/>
      <c r="AI485" s="114"/>
      <c r="AJ485" s="115"/>
      <c r="AL485" s="73" t="str">
        <f t="shared" si="97"/>
        <v>►</v>
      </c>
      <c r="AM485" s="451" t="str">
        <f>AM451</f>
        <v>Famille à coller.N.Nom de votre recette.Recette mère ►.S.Saisissez le nom de la recette mère</v>
      </c>
      <c r="AN485" s="451">
        <f>AN451</f>
        <v>6</v>
      </c>
      <c r="AO485" s="451" t="str">
        <f>AO451</f>
        <v>couverts</v>
      </c>
      <c r="AP485" s="261"/>
      <c r="AQ485" s="114"/>
      <c r="AR485" s="114"/>
      <c r="AS485" s="114"/>
      <c r="AT485" s="114"/>
      <c r="AU485" s="114"/>
      <c r="AV485" s="115"/>
      <c r="BK485" s="466">
        <v>1</v>
      </c>
    </row>
    <row r="486" spans="26:63" ht="15.75" x14ac:dyDescent="0.25">
      <c r="Z486" s="73" t="str">
        <f t="shared" si="98"/>
        <v>►</v>
      </c>
      <c r="AA486" s="451" t="str">
        <f>AA455</f>
        <v>Famille à coller.N.Nom de votre recette.Recette mère ►.S.Saisissez le nom de la recette mère</v>
      </c>
      <c r="AB486" s="451">
        <f>AB455</f>
        <v>6</v>
      </c>
      <c r="AC486" s="451" t="str">
        <f>AC455</f>
        <v>couverts</v>
      </c>
      <c r="AD486" s="261"/>
      <c r="AE486" s="114"/>
      <c r="AF486" s="114"/>
      <c r="AG486" s="114"/>
      <c r="AH486" s="114"/>
      <c r="AI486" s="114"/>
      <c r="AJ486" s="115"/>
      <c r="AL486" s="73" t="str">
        <f t="shared" si="97"/>
        <v>►</v>
      </c>
      <c r="AM486" s="451" t="str">
        <f>AM451</f>
        <v>Famille à coller.N.Nom de votre recette.Recette mère ►.S.Saisissez le nom de la recette mère</v>
      </c>
      <c r="AN486" s="451">
        <f>AN451</f>
        <v>6</v>
      </c>
      <c r="AO486" s="451" t="str">
        <f>AO451</f>
        <v>couverts</v>
      </c>
      <c r="AP486" s="261"/>
      <c r="AQ486" s="114"/>
      <c r="AR486" s="114"/>
      <c r="AS486" s="114"/>
      <c r="AT486" s="114"/>
      <c r="AU486" s="114"/>
      <c r="AV486" s="115"/>
      <c r="BK486" s="466">
        <v>1</v>
      </c>
    </row>
    <row r="487" spans="26:63" ht="15.75" x14ac:dyDescent="0.25">
      <c r="Z487" s="116" t="s">
        <v>7</v>
      </c>
      <c r="AA487" s="451" t="str">
        <f>AA455</f>
        <v>Famille à coller.N.Nom de votre recette.Recette mère ►.S.Saisissez le nom de la recette mère</v>
      </c>
      <c r="AB487" s="451">
        <f>AB455</f>
        <v>6</v>
      </c>
      <c r="AC487" s="451" t="str">
        <f>AC455</f>
        <v>couverts</v>
      </c>
      <c r="AD487" s="517" t="s">
        <v>98</v>
      </c>
      <c r="AE487" s="518"/>
      <c r="AF487" s="518"/>
      <c r="AG487" s="518"/>
      <c r="AH487" s="518"/>
      <c r="AI487" s="519"/>
      <c r="AJ487" s="520" t="s">
        <v>127</v>
      </c>
      <c r="AL487" s="73" t="str">
        <f t="shared" si="97"/>
        <v>►</v>
      </c>
      <c r="AM487" s="451" t="str">
        <f>AM451</f>
        <v>Famille à coller.N.Nom de votre recette.Recette mère ►.S.Saisissez le nom de la recette mère</v>
      </c>
      <c r="AN487" s="451">
        <f>AN451</f>
        <v>6</v>
      </c>
      <c r="AO487" s="451" t="str">
        <f>AO451</f>
        <v>couverts</v>
      </c>
      <c r="AP487" s="261"/>
      <c r="AQ487" s="114"/>
      <c r="AR487" s="114"/>
      <c r="AS487" s="114"/>
      <c r="AT487" s="114"/>
      <c r="AU487" s="114"/>
      <c r="AV487" s="115"/>
      <c r="BK487" s="466">
        <v>1</v>
      </c>
    </row>
    <row r="488" spans="26:63" ht="15.75" x14ac:dyDescent="0.25">
      <c r="Z488" s="116" t="s">
        <v>7</v>
      </c>
      <c r="AA488" s="451" t="str">
        <f>AA455</f>
        <v>Famille à coller.N.Nom de votre recette.Recette mère ►.S.Saisissez le nom de la recette mère</v>
      </c>
      <c r="AB488" s="451">
        <f>AB455</f>
        <v>6</v>
      </c>
      <c r="AC488" s="451" t="str">
        <f>AC455</f>
        <v>couverts</v>
      </c>
      <c r="AD488" s="145"/>
      <c r="AE488" s="146"/>
      <c r="AF488" s="146"/>
      <c r="AG488" s="146"/>
      <c r="AH488" s="146"/>
      <c r="AI488" s="472"/>
      <c r="AJ488" s="147" t="s">
        <v>128</v>
      </c>
      <c r="AL488" s="73" t="str">
        <f t="shared" si="97"/>
        <v>►</v>
      </c>
      <c r="AM488" s="451" t="str">
        <f>AM451</f>
        <v>Famille à coller.N.Nom de votre recette.Recette mère ►.S.Saisissez le nom de la recette mère</v>
      </c>
      <c r="AN488" s="451">
        <f>AN451</f>
        <v>6</v>
      </c>
      <c r="AO488" s="451" t="str">
        <f>AO451</f>
        <v>couverts</v>
      </c>
      <c r="AP488" s="261"/>
      <c r="AQ488" s="114"/>
      <c r="AR488" s="114"/>
      <c r="AS488" s="114"/>
      <c r="AT488" s="114"/>
      <c r="AU488" s="114"/>
      <c r="AV488" s="115"/>
      <c r="BK488" s="466">
        <v>1</v>
      </c>
    </row>
    <row r="489" spans="26:63" ht="15.75" x14ac:dyDescent="0.25">
      <c r="Z489" s="116" t="s">
        <v>7</v>
      </c>
      <c r="AA489" s="451" t="str">
        <f>AA455</f>
        <v>Famille à coller.N.Nom de votre recette.Recette mère ►.S.Saisissez le nom de la recette mère</v>
      </c>
      <c r="AB489" s="451">
        <f>AB455</f>
        <v>6</v>
      </c>
      <c r="AC489" s="451" t="str">
        <f>AC455</f>
        <v>couverts</v>
      </c>
      <c r="AD489" s="566"/>
      <c r="AE489" s="146"/>
      <c r="AF489" s="146"/>
      <c r="AG489" s="146"/>
      <c r="AH489" s="146"/>
      <c r="AI489" s="472"/>
      <c r="AJ489" s="147" t="s">
        <v>266</v>
      </c>
      <c r="AL489" s="73" t="str">
        <f t="shared" si="97"/>
        <v>►</v>
      </c>
      <c r="AM489" s="451" t="str">
        <f>AM451</f>
        <v>Famille à coller.N.Nom de votre recette.Recette mère ►.S.Saisissez le nom de la recette mère</v>
      </c>
      <c r="AN489" s="451">
        <f>AN451</f>
        <v>6</v>
      </c>
      <c r="AO489" s="451" t="str">
        <f>AO451</f>
        <v>couverts</v>
      </c>
      <c r="AP489" s="261"/>
      <c r="AQ489" s="114"/>
      <c r="AR489" s="114"/>
      <c r="AS489" s="114"/>
      <c r="AT489" s="114"/>
      <c r="AU489" s="114"/>
      <c r="AV489" s="115"/>
      <c r="BK489" s="466">
        <v>1</v>
      </c>
    </row>
    <row r="490" spans="26:63" ht="15.75" x14ac:dyDescent="0.25">
      <c r="Z490" s="116" t="s">
        <v>7</v>
      </c>
      <c r="AA490" s="451" t="str">
        <f>AA473</f>
        <v>Famille à coller.N.Nom de votre recette.Recette mère ►.S.Saisissez le nom de la recette mère</v>
      </c>
      <c r="AB490" s="451">
        <f>AB473</f>
        <v>6</v>
      </c>
      <c r="AC490" s="451" t="str">
        <f>AC473</f>
        <v>couverts</v>
      </c>
      <c r="AD490" s="994"/>
      <c r="AE490" s="265"/>
      <c r="AF490" s="265" t="s">
        <v>73</v>
      </c>
      <c r="AG490" s="266"/>
      <c r="AH490" s="267"/>
      <c r="AI490" s="267"/>
      <c r="AJ490" s="268"/>
      <c r="AL490" s="73" t="str">
        <f t="shared" si="97"/>
        <v>►</v>
      </c>
      <c r="AM490" s="451" t="str">
        <f>AM451</f>
        <v>Famille à coller.N.Nom de votre recette.Recette mère ►.S.Saisissez le nom de la recette mère</v>
      </c>
      <c r="AN490" s="451">
        <f>AN451</f>
        <v>6</v>
      </c>
      <c r="AO490" s="451" t="str">
        <f>AO451</f>
        <v>couverts</v>
      </c>
      <c r="AP490" s="261"/>
      <c r="AQ490" s="114"/>
      <c r="AR490" s="114"/>
      <c r="AS490" s="114"/>
      <c r="AT490" s="114"/>
      <c r="AU490" s="114"/>
      <c r="AV490" s="115"/>
      <c r="BK490" s="466">
        <v>1</v>
      </c>
    </row>
    <row r="491" spans="26:63" ht="16.5" thickBot="1" x14ac:dyDescent="0.3">
      <c r="Z491" s="123" t="s">
        <v>7</v>
      </c>
      <c r="AA491" s="455" t="str">
        <f>AA473</f>
        <v>Famille à coller.N.Nom de votre recette.Recette mère ►.S.Saisissez le nom de la recette mère</v>
      </c>
      <c r="AB491" s="455">
        <f>AB473</f>
        <v>6</v>
      </c>
      <c r="AC491" s="455" t="str">
        <f>AC473</f>
        <v>couverts</v>
      </c>
      <c r="AD491" s="269" t="s">
        <v>62</v>
      </c>
      <c r="AE491" s="270"/>
      <c r="AF491" s="271"/>
      <c r="AG491" s="272"/>
      <c r="AH491" s="271"/>
      <c r="AI491" s="271"/>
      <c r="AJ491" s="273"/>
      <c r="AL491" s="73" t="str">
        <f t="shared" si="97"/>
        <v>►</v>
      </c>
      <c r="AM491" s="451" t="str">
        <f>AM451</f>
        <v>Famille à coller.N.Nom de votre recette.Recette mère ►.S.Saisissez le nom de la recette mère</v>
      </c>
      <c r="AN491" s="451">
        <f>AN451</f>
        <v>6</v>
      </c>
      <c r="AO491" s="451" t="str">
        <f>AO451</f>
        <v>couverts</v>
      </c>
      <c r="AP491" s="261"/>
      <c r="AQ491" s="114"/>
      <c r="AR491" s="114"/>
      <c r="AS491" s="114"/>
      <c r="AT491" s="114"/>
      <c r="AU491" s="114"/>
      <c r="AV491" s="115"/>
      <c r="BK491" s="466">
        <v>1</v>
      </c>
    </row>
    <row r="492" spans="26:63" ht="15.75" x14ac:dyDescent="0.25">
      <c r="AL492" s="73" t="str">
        <f t="shared" si="97"/>
        <v>►</v>
      </c>
      <c r="AM492" s="451" t="str">
        <f>AM451</f>
        <v>Famille à coller.N.Nom de votre recette.Recette mère ►.S.Saisissez le nom de la recette mère</v>
      </c>
      <c r="AN492" s="451">
        <f>AN451</f>
        <v>6</v>
      </c>
      <c r="AO492" s="451" t="str">
        <f>AO451</f>
        <v>couverts</v>
      </c>
      <c r="AP492" s="261"/>
      <c r="AQ492" s="114"/>
      <c r="AR492" s="114"/>
      <c r="AS492" s="114"/>
      <c r="AT492" s="114"/>
      <c r="AU492" s="114"/>
      <c r="AV492" s="115"/>
      <c r="BK492" s="466">
        <v>1</v>
      </c>
    </row>
    <row r="493" spans="26:63" ht="15.75" x14ac:dyDescent="0.25">
      <c r="AL493" s="116" t="s">
        <v>7</v>
      </c>
      <c r="AM493" s="451" t="str">
        <f>AM451</f>
        <v>Famille à coller.N.Nom de votre recette.Recette mère ►.S.Saisissez le nom de la recette mère</v>
      </c>
      <c r="AN493" s="451">
        <f>AN451</f>
        <v>6</v>
      </c>
      <c r="AO493" s="451" t="str">
        <f>AO451</f>
        <v>couverts</v>
      </c>
      <c r="AP493" s="517" t="s">
        <v>98</v>
      </c>
      <c r="AQ493" s="518"/>
      <c r="AR493" s="518"/>
      <c r="AS493" s="518"/>
      <c r="AT493" s="518"/>
      <c r="AU493" s="519"/>
      <c r="AV493" s="520" t="s">
        <v>127</v>
      </c>
      <c r="BK493" s="466">
        <v>1</v>
      </c>
    </row>
    <row r="494" spans="26:63" ht="15.75" x14ac:dyDescent="0.25">
      <c r="AL494" s="116" t="s">
        <v>7</v>
      </c>
      <c r="AM494" s="451" t="str">
        <f>AM451</f>
        <v>Famille à coller.N.Nom de votre recette.Recette mère ►.S.Saisissez le nom de la recette mère</v>
      </c>
      <c r="AN494" s="451">
        <f>AN451</f>
        <v>6</v>
      </c>
      <c r="AO494" s="451" t="str">
        <f>AO451</f>
        <v>couverts</v>
      </c>
      <c r="AP494" s="145"/>
      <c r="AQ494" s="146"/>
      <c r="AR494" s="146"/>
      <c r="AS494" s="146"/>
      <c r="AT494" s="146"/>
      <c r="AU494" s="472"/>
      <c r="AV494" s="147" t="s">
        <v>128</v>
      </c>
      <c r="BK494" s="466">
        <v>1</v>
      </c>
    </row>
    <row r="495" spans="26:63" ht="15.75" x14ac:dyDescent="0.25">
      <c r="AL495" s="116" t="s">
        <v>7</v>
      </c>
      <c r="AM495" s="451" t="str">
        <f>AM451</f>
        <v>Famille à coller.N.Nom de votre recette.Recette mère ►.S.Saisissez le nom de la recette mère</v>
      </c>
      <c r="AN495" s="451">
        <f>AN451</f>
        <v>6</v>
      </c>
      <c r="AO495" s="451" t="str">
        <f>AO451</f>
        <v>couverts</v>
      </c>
      <c r="AP495" s="145"/>
      <c r="AQ495" s="146"/>
      <c r="AR495" s="146"/>
      <c r="AS495" s="146"/>
      <c r="AT495" s="146"/>
      <c r="AU495" s="472"/>
      <c r="AV495" s="147" t="s">
        <v>266</v>
      </c>
      <c r="BK495" s="466">
        <v>1</v>
      </c>
    </row>
    <row r="496" spans="26:63" ht="15.75" x14ac:dyDescent="0.25">
      <c r="AL496" s="116" t="s">
        <v>7</v>
      </c>
      <c r="AM496" s="451" t="str">
        <f>AM479</f>
        <v>Famille à coller.N.Nom de votre recette.Recette mère ►.S.Saisissez le nom de la recette mère</v>
      </c>
      <c r="AN496" s="451">
        <f>AN479</f>
        <v>6</v>
      </c>
      <c r="AO496" s="451" t="str">
        <f>AO479</f>
        <v>couverts</v>
      </c>
      <c r="AP496" s="994"/>
      <c r="AQ496" s="265"/>
      <c r="AR496" s="265" t="s">
        <v>73</v>
      </c>
      <c r="AS496" s="266"/>
      <c r="AT496" s="267"/>
      <c r="AU496" s="267"/>
      <c r="AV496" s="268"/>
      <c r="BK496" s="466">
        <v>1</v>
      </c>
    </row>
    <row r="497" spans="38:63" ht="16.5" thickBot="1" x14ac:dyDescent="0.3">
      <c r="AL497" s="123" t="s">
        <v>7</v>
      </c>
      <c r="AM497" s="455" t="str">
        <f>AM479</f>
        <v>Famille à coller.N.Nom de votre recette.Recette mère ►.S.Saisissez le nom de la recette mère</v>
      </c>
      <c r="AN497" s="455">
        <f>AN479</f>
        <v>6</v>
      </c>
      <c r="AO497" s="455" t="str">
        <f>AO479</f>
        <v>couverts</v>
      </c>
      <c r="AP497" s="269" t="s">
        <v>62</v>
      </c>
      <c r="AQ497" s="270"/>
      <c r="AR497" s="271"/>
      <c r="AS497" s="272"/>
      <c r="AT497" s="271"/>
      <c r="AU497" s="271"/>
      <c r="AV497" s="273"/>
      <c r="BK497" s="466">
        <v>1</v>
      </c>
    </row>
    <row r="498" spans="38:63" ht="15.75" customHeight="1" thickBot="1" x14ac:dyDescent="0.3">
      <c r="AL498" s="312" t="s">
        <v>7</v>
      </c>
      <c r="AM498" s="464"/>
      <c r="AN498" s="464"/>
      <c r="AO498" s="464"/>
      <c r="AP498" s="464"/>
      <c r="AQ498" s="464"/>
      <c r="AR498" s="464"/>
      <c r="AS498" s="464"/>
      <c r="AT498" s="464"/>
      <c r="AU498" s="464"/>
      <c r="AV498" s="464"/>
      <c r="BK498" s="466">
        <v>1</v>
      </c>
    </row>
    <row r="499" spans="38:63" x14ac:dyDescent="0.25">
      <c r="AL499" s="23" t="s">
        <v>7</v>
      </c>
      <c r="AM499" s="456" t="str">
        <f>AM505</f>
        <v>Famille à coller.N.Nom de votre recette.Recette mère ►.S.Saisissez le nom de la recette mère</v>
      </c>
      <c r="AN499" s="457">
        <f>AN505</f>
        <v>6</v>
      </c>
      <c r="AO499" s="457" t="str">
        <f>AO505</f>
        <v>couverts</v>
      </c>
      <c r="AP499" s="279" t="s">
        <v>4</v>
      </c>
      <c r="AQ499" s="24" t="s">
        <v>8</v>
      </c>
      <c r="AR499" s="3217" t="s">
        <v>206</v>
      </c>
      <c r="AS499" s="3217"/>
      <c r="AT499" s="3157" t="s">
        <v>10</v>
      </c>
      <c r="AU499" s="3157"/>
      <c r="AV499" s="3158"/>
      <c r="BK499" s="466">
        <v>1</v>
      </c>
    </row>
    <row r="500" spans="38:63" ht="22.5" x14ac:dyDescent="0.25">
      <c r="AL500" s="25" t="s">
        <v>7</v>
      </c>
      <c r="AM500" s="458" t="str">
        <f>AM505</f>
        <v>Famille à coller.N.Nom de votre recette.Recette mère ►.S.Saisissez le nom de la recette mère</v>
      </c>
      <c r="AN500" s="459"/>
      <c r="AO500" s="459"/>
      <c r="AP500" s="281" t="s">
        <v>207</v>
      </c>
      <c r="AQ500" s="26" t="s">
        <v>12</v>
      </c>
      <c r="AR500" s="3218"/>
      <c r="AS500" s="3218"/>
      <c r="AT500" s="3159"/>
      <c r="AU500" s="3159"/>
      <c r="AV500" s="3160"/>
      <c r="BK500" s="466">
        <v>1</v>
      </c>
    </row>
    <row r="501" spans="38:63" ht="15.75" customHeight="1" x14ac:dyDescent="0.25">
      <c r="AL501" s="25" t="s">
        <v>7</v>
      </c>
      <c r="AM501" s="460" t="str">
        <f>AM505</f>
        <v>Famille à coller.N.Nom de votre recette.Recette mère ►.S.Saisissez le nom de la recette mère</v>
      </c>
      <c r="AN501" s="461"/>
      <c r="AO501" s="462"/>
      <c r="AP501" s="28"/>
      <c r="AQ501" s="29" t="s">
        <v>208</v>
      </c>
      <c r="AR501" s="283"/>
      <c r="AS501" s="30" t="s">
        <v>13</v>
      </c>
      <c r="AT501" s="284" t="s">
        <v>14</v>
      </c>
      <c r="AU501" s="9"/>
      <c r="AV501" s="285"/>
      <c r="BK501" s="466">
        <v>1</v>
      </c>
    </row>
    <row r="502" spans="38:63" ht="15.75" x14ac:dyDescent="0.25">
      <c r="AL502" s="25" t="s">
        <v>7</v>
      </c>
      <c r="AM502" s="428" t="str">
        <f>AM505</f>
        <v>Famille à coller.N.Nom de votre recette.Recette mère ►.S.Saisissez le nom de la recette mère</v>
      </c>
      <c r="AN502" s="428"/>
      <c r="AO502" s="428"/>
      <c r="AP502" s="36" t="s">
        <v>16</v>
      </c>
      <c r="AQ502" s="37"/>
      <c r="AR502" s="37"/>
      <c r="AS502" s="288" t="s">
        <v>17</v>
      </c>
      <c r="AT502" s="3214" t="str">
        <f>AP505</f>
        <v>Famille à coller.N.Nom de votre recette.Recette mère ►.S.Saisissez le nom de la recette mère</v>
      </c>
      <c r="AU502" s="3214"/>
      <c r="AV502" s="3215"/>
      <c r="BK502" s="466">
        <v>1</v>
      </c>
    </row>
    <row r="503" spans="38:63" ht="15.75" x14ac:dyDescent="0.25">
      <c r="AL503" s="25" t="s">
        <v>7</v>
      </c>
      <c r="AM503" s="428" t="str">
        <f>AM505</f>
        <v>Famille à coller.N.Nom de votre recette.Recette mère ►.S.Saisissez le nom de la recette mère</v>
      </c>
      <c r="AN503" s="428"/>
      <c r="AO503" s="428"/>
      <c r="AP503" s="43">
        <v>6</v>
      </c>
      <c r="AQ503" s="44" t="s">
        <v>66</v>
      </c>
      <c r="AR503" s="36"/>
      <c r="AS503" s="36"/>
      <c r="AT503" s="3214"/>
      <c r="AU503" s="3214"/>
      <c r="AV503" s="3215"/>
      <c r="BK503" s="466">
        <v>1</v>
      </c>
    </row>
    <row r="504" spans="38:63" ht="15" customHeight="1" x14ac:dyDescent="0.25">
      <c r="AL504" s="25" t="s">
        <v>5</v>
      </c>
      <c r="AM504" s="428" t="str">
        <f>AM505</f>
        <v>Famille à coller.N.Nom de votre recette.Recette mère ►.S.Saisissez le nom de la recette mère</v>
      </c>
      <c r="AN504" s="428"/>
      <c r="AO504" s="428"/>
      <c r="AP504" s="289"/>
      <c r="AQ504" s="48"/>
      <c r="AR504" s="48"/>
      <c r="AS504" s="48"/>
      <c r="AT504" s="48"/>
      <c r="AU504" s="48"/>
      <c r="AV504" s="429"/>
      <c r="BK504" s="466">
        <v>1</v>
      </c>
    </row>
    <row r="505" spans="38:63" ht="16.5" thickBot="1" x14ac:dyDescent="0.3">
      <c r="AL505" s="430" t="s">
        <v>5</v>
      </c>
      <c r="AM505" s="431" t="str">
        <f>AP505</f>
        <v>Famille à coller.N.Nom de votre recette.Recette mère ►.S.Saisissez le nom de la recette mère</v>
      </c>
      <c r="AN505" s="431">
        <f>AP503</f>
        <v>6</v>
      </c>
      <c r="AO505" s="431" t="str">
        <f>AQ503</f>
        <v>couverts</v>
      </c>
      <c r="AP505" s="435" t="str">
        <f>UPPER(LEFT(AR499,1))&amp;LOWER(MID(AR499,2,999))&amp;"."&amp;UPPER(LEFT(AT499,1))&amp;"."&amp;UPPER(LEFT(AT499,1))&amp;LOWER(MID(AT499,2,999))&amp;"."&amp;IF(ISTEXT(AV505),AU505&amp;"."&amp;UPPER(LEFT(AV505,1))&amp;"."&amp;UPPER(LEFT(AV505,1))&amp;LOWER(MID(AV505,2,999)),AQ505)</f>
        <v>Famille à coller.N.Nom de votre recette.Recette mère ►.S.Saisissez le nom de la recette mère</v>
      </c>
      <c r="AQ505" s="432" t="s">
        <v>22</v>
      </c>
      <c r="AR505" s="3216" t="s">
        <v>23</v>
      </c>
      <c r="AS505" s="3216"/>
      <c r="AT505" s="3216"/>
      <c r="AU505" s="433" t="s">
        <v>24</v>
      </c>
      <c r="AV505" s="434" t="s">
        <v>25</v>
      </c>
      <c r="BK505" s="466">
        <v>1</v>
      </c>
    </row>
    <row r="506" spans="38:63" ht="16.5" thickTop="1" thickBot="1" x14ac:dyDescent="0.3">
      <c r="AL506" s="104" t="s">
        <v>7</v>
      </c>
      <c r="AM506" s="440" t="str">
        <f>AM505</f>
        <v>Famille à coller.N.Nom de votre recette.Recette mère ►.S.Saisissez le nom de la recette mère</v>
      </c>
      <c r="AN506" s="440"/>
      <c r="AO506" s="440"/>
      <c r="AP506" s="105" t="s">
        <v>27</v>
      </c>
      <c r="AQ506" s="106">
        <v>4</v>
      </c>
      <c r="AR506" s="107" t="s">
        <v>265</v>
      </c>
      <c r="AS506" s="108"/>
      <c r="AT506" s="206"/>
      <c r="AU506" s="206" t="s">
        <v>272</v>
      </c>
      <c r="AV506" s="109"/>
      <c r="BK506" s="466">
        <v>1</v>
      </c>
    </row>
    <row r="507" spans="38:63" ht="15.75" customHeight="1" thickTop="1" x14ac:dyDescent="0.25">
      <c r="AL507" s="104" t="s">
        <v>7</v>
      </c>
      <c r="AM507" s="523" t="str">
        <f>AM505</f>
        <v>Famille à coller.N.Nom de votre recette.Recette mère ►.S.Saisissez le nom de la recette mère</v>
      </c>
      <c r="AN507" s="523"/>
      <c r="AO507" s="524"/>
      <c r="AP507" s="9"/>
      <c r="AQ507" s="9"/>
      <c r="AR507" s="9"/>
      <c r="AS507" s="9"/>
      <c r="AT507" s="9"/>
      <c r="AU507" s="9"/>
      <c r="AV507" s="207"/>
      <c r="BK507" s="466">
        <v>1</v>
      </c>
    </row>
    <row r="508" spans="38:63" ht="15.75" x14ac:dyDescent="0.25">
      <c r="AL508" s="104" t="s">
        <v>7</v>
      </c>
      <c r="AM508" s="451" t="str">
        <f>AM505</f>
        <v>Famille à coller.N.Nom de votre recette.Recette mère ►.S.Saisissez le nom de la recette mère</v>
      </c>
      <c r="AN508" s="451"/>
      <c r="AO508" s="525"/>
      <c r="AP508" s="421" t="s">
        <v>183</v>
      </c>
      <c r="AQ508" s="422" t="s">
        <v>184</v>
      </c>
      <c r="AR508" s="423"/>
      <c r="AS508" s="424" t="s">
        <v>185</v>
      </c>
      <c r="AT508" s="422" t="s">
        <v>7</v>
      </c>
      <c r="AU508" s="422" t="s">
        <v>186</v>
      </c>
      <c r="AV508" s="207" t="s">
        <v>187</v>
      </c>
      <c r="BK508" s="466">
        <v>1</v>
      </c>
    </row>
    <row r="509" spans="38:63" ht="15.75" customHeight="1" x14ac:dyDescent="0.25">
      <c r="AL509" s="104" t="s">
        <v>7</v>
      </c>
      <c r="AM509" s="451" t="str">
        <f>AM505</f>
        <v>Famille à coller.N.Nom de votre recette.Recette mère ►.S.Saisissez le nom de la recette mère</v>
      </c>
      <c r="AN509" s="451">
        <f>AN505</f>
        <v>6</v>
      </c>
      <c r="AO509" s="525" t="str">
        <f>AO505</f>
        <v>couverts</v>
      </c>
      <c r="AP509" s="208" t="str">
        <f>"cellule "&amp;ADDRESS(ROW(AV509),COLUMN(AV509),4)&amp;"  vous pouvez saisir un autre poids"</f>
        <v>cellule AV509  vous pouvez saisir un autre poids</v>
      </c>
      <c r="AQ509" s="209"/>
      <c r="AR509" s="210"/>
      <c r="AS509" s="122"/>
      <c r="AT509" s="209"/>
      <c r="AV509" s="211">
        <v>1</v>
      </c>
      <c r="BK509" s="466">
        <v>1</v>
      </c>
    </row>
    <row r="510" spans="38:63" x14ac:dyDescent="0.25">
      <c r="AL510" s="104" t="s">
        <v>7</v>
      </c>
      <c r="AM510" s="451" t="str">
        <f>AM505</f>
        <v>Famille à coller.N.Nom de votre recette.Recette mère ►.S.Saisissez le nom de la recette mère</v>
      </c>
      <c r="AN510" s="451">
        <f>AN505</f>
        <v>6</v>
      </c>
      <c r="AO510" s="525" t="str">
        <f>AO505</f>
        <v>couverts</v>
      </c>
      <c r="AP510" s="212">
        <v>100</v>
      </c>
      <c r="AQ510" s="134">
        <v>120</v>
      </c>
      <c r="AR510" s="213"/>
      <c r="AS510" s="134">
        <v>180</v>
      </c>
      <c r="AT510" s="134">
        <v>180</v>
      </c>
      <c r="AU510" s="134">
        <v>200</v>
      </c>
      <c r="AV510" s="214" t="s">
        <v>190</v>
      </c>
      <c r="BK510" s="466">
        <v>1</v>
      </c>
    </row>
    <row r="511" spans="38:63" ht="15.75" x14ac:dyDescent="0.25">
      <c r="AL511" s="104" t="s">
        <v>7</v>
      </c>
      <c r="AM511" s="451" t="str">
        <f>AM505</f>
        <v>Famille à coller.N.Nom de votre recette.Recette mère ►.S.Saisissez le nom de la recette mère</v>
      </c>
      <c r="AN511" s="451">
        <f>AN505</f>
        <v>6</v>
      </c>
      <c r="AO511" s="525" t="str">
        <f>AO505</f>
        <v>couverts</v>
      </c>
      <c r="AP511" s="215">
        <f>IF(MOD(AV509*1000/AP510,1)=0,AV509*1000/AP510,IF(MOD(AV509*1000/AP510,1)&lt;0.5,INT(AV509*1000/AP510),INT(AV509*1000/AP510)+1))</f>
        <v>10</v>
      </c>
      <c r="AQ511" s="216">
        <f>IF(MOD(AV509*1000/AQ510,1)=0,AV509*1000/AQ510,IF(MOD(AV509*1000/AQ510,1)&lt;0.5,INT(AV509*1000/AQ510),INT(AV509*1000/AQ510)+1))</f>
        <v>8</v>
      </c>
      <c r="AR511" s="217"/>
      <c r="AS511" s="216">
        <f>IF(MOD(AV509*1000/AS510,1)=0,AV509*1000/AS510,IF(MOD(AV509*1000/AS510,1)&lt;0.5,INT(AV509*1000/AS510),INT(AV509*1000/AS510)+1))</f>
        <v>6</v>
      </c>
      <c r="AT511" s="216">
        <f>IF(MOD(AV509*1000/AT510,1)=0,AV509*1000/AT510,IF(MOD(AV509*1000/AT510,1)&lt;0.5,INT(AV509*1000/AT510),INT(AV509*1000/AT510)+1))</f>
        <v>6</v>
      </c>
      <c r="AU511" s="216">
        <f>IF(MOD(AV509*1000/AU510,1)=0,AV509*1000/AU510,IF(MOD(AV509*1000/AU510,1)&lt;0.5,INT(AV509*1000/AU510),INT(AV509*1000/AU510)+1))</f>
        <v>5</v>
      </c>
      <c r="AV511" s="218" t="s">
        <v>79</v>
      </c>
      <c r="BK511" s="466">
        <v>1</v>
      </c>
    </row>
    <row r="512" spans="38:63" ht="15.75" x14ac:dyDescent="0.25">
      <c r="AL512" s="104" t="s">
        <v>7</v>
      </c>
      <c r="AM512" s="451" t="str">
        <f>AM505</f>
        <v>Famille à coller.N.Nom de votre recette.Recette mère ►.S.Saisissez le nom de la recette mère</v>
      </c>
      <c r="AN512" s="451">
        <f>AN505</f>
        <v>6</v>
      </c>
      <c r="AO512" s="525" t="str">
        <f>AO505</f>
        <v>couverts</v>
      </c>
      <c r="AP512" s="208" t="str">
        <f>"cellule "&amp;ADDRESS(ROW(AV512),COLUMN(AV512),4)&amp;"  vous pouvez saisir un autre poids"</f>
        <v>cellule AV512  vous pouvez saisir un autre poids</v>
      </c>
      <c r="AQ512" s="213"/>
      <c r="AR512" s="219"/>
      <c r="AS512" s="9"/>
      <c r="AT512" s="213"/>
      <c r="AV512" s="220">
        <v>1</v>
      </c>
      <c r="BK512" s="466">
        <v>1</v>
      </c>
    </row>
    <row r="513" spans="38:63" x14ac:dyDescent="0.25">
      <c r="AL513" s="104" t="s">
        <v>7</v>
      </c>
      <c r="AM513" s="451" t="str">
        <f>AM505</f>
        <v>Famille à coller.N.Nom de votre recette.Recette mère ►.S.Saisissez le nom de la recette mère</v>
      </c>
      <c r="AN513" s="451">
        <f>AN505</f>
        <v>6</v>
      </c>
      <c r="AO513" s="525" t="str">
        <f>AO505</f>
        <v>couverts</v>
      </c>
      <c r="AP513" s="221">
        <v>10</v>
      </c>
      <c r="AQ513" s="157">
        <v>8</v>
      </c>
      <c r="AR513" s="222"/>
      <c r="AS513" s="157">
        <v>5</v>
      </c>
      <c r="AT513" s="157">
        <v>6</v>
      </c>
      <c r="AU513" s="157">
        <v>10</v>
      </c>
      <c r="AV513" s="223" t="s">
        <v>192</v>
      </c>
      <c r="BK513" s="466">
        <v>1</v>
      </c>
    </row>
    <row r="514" spans="38:63" x14ac:dyDescent="0.25">
      <c r="AL514" s="104" t="s">
        <v>7</v>
      </c>
      <c r="AM514" s="451" t="str">
        <f>AM505</f>
        <v>Famille à coller.N.Nom de votre recette.Recette mère ►.S.Saisissez le nom de la recette mère</v>
      </c>
      <c r="AN514" s="451">
        <f>AN505</f>
        <v>6</v>
      </c>
      <c r="AO514" s="525" t="str">
        <f>AO505</f>
        <v>couverts</v>
      </c>
      <c r="AP514" s="224">
        <f>AV512/AP513*1000</f>
        <v>100</v>
      </c>
      <c r="AQ514" s="225">
        <f>AV512/AQ513*1000</f>
        <v>125</v>
      </c>
      <c r="AR514" s="93"/>
      <c r="AS514" s="225">
        <f>AV512/AS513*1000</f>
        <v>200</v>
      </c>
      <c r="AT514" s="225">
        <f>AV512/AT513*1000</f>
        <v>166.66666666666666</v>
      </c>
      <c r="AU514" s="225">
        <f>AV512/AU513*1000</f>
        <v>100</v>
      </c>
      <c r="AV514" s="218" t="s">
        <v>94</v>
      </c>
      <c r="BK514" s="466">
        <v>1</v>
      </c>
    </row>
    <row r="515" spans="38:63" ht="15.75" x14ac:dyDescent="0.25">
      <c r="AL515" s="104" t="s">
        <v>7</v>
      </c>
      <c r="AM515" s="451" t="str">
        <f>AM505</f>
        <v>Famille à coller.N.Nom de votre recette.Recette mère ►.S.Saisissez le nom de la recette mère</v>
      </c>
      <c r="AN515" s="451">
        <f>AN505</f>
        <v>6</v>
      </c>
      <c r="AO515" s="525" t="str">
        <f>AO505</f>
        <v>couverts</v>
      </c>
      <c r="AP515" s="226" t="s">
        <v>187</v>
      </c>
      <c r="AQ515" s="227"/>
      <c r="AR515" s="228" t="s">
        <v>81</v>
      </c>
      <c r="AS515" s="227"/>
      <c r="AT515" s="227"/>
      <c r="AU515" s="228" t="s">
        <v>83</v>
      </c>
      <c r="AV515" s="115"/>
      <c r="BK515" s="466">
        <v>1</v>
      </c>
    </row>
    <row r="516" spans="38:63" ht="15.75" x14ac:dyDescent="0.25">
      <c r="AL516" s="104" t="s">
        <v>7</v>
      </c>
      <c r="AM516" s="451" t="str">
        <f>AM505</f>
        <v>Famille à coller.N.Nom de votre recette.Recette mère ►.S.Saisissez le nom de la recette mère</v>
      </c>
      <c r="AN516" s="451">
        <f>AN505</f>
        <v>6</v>
      </c>
      <c r="AO516" s="525" t="str">
        <f>AO505</f>
        <v>couverts</v>
      </c>
      <c r="AP516" s="226" t="s">
        <v>80</v>
      </c>
      <c r="AQ516" s="227"/>
      <c r="AR516" s="333" t="s">
        <v>82</v>
      </c>
      <c r="AS516" s="227"/>
      <c r="AT516" s="227"/>
      <c r="AU516" s="228" t="s">
        <v>84</v>
      </c>
      <c r="AV516" s="425" t="s">
        <v>193</v>
      </c>
      <c r="BK516" s="466">
        <v>1</v>
      </c>
    </row>
    <row r="517" spans="38:63" ht="16.5" thickBot="1" x14ac:dyDescent="0.3">
      <c r="AL517" s="104" t="s">
        <v>7</v>
      </c>
      <c r="AM517" s="451" t="str">
        <f>AM505</f>
        <v>Famille à coller.N.Nom de votre recette.Recette mère ►.S.Saisissez le nom de la recette mère</v>
      </c>
      <c r="AN517" s="451">
        <f>AN505</f>
        <v>6</v>
      </c>
      <c r="AO517" s="525" t="str">
        <f>AO505</f>
        <v>couverts</v>
      </c>
      <c r="AP517" s="114"/>
      <c r="AQ517" s="114"/>
      <c r="AR517" s="114"/>
      <c r="AS517" s="114"/>
      <c r="AT517" s="114"/>
      <c r="AU517" s="114"/>
      <c r="AV517" s="115"/>
      <c r="BK517" s="466">
        <v>1</v>
      </c>
    </row>
    <row r="518" spans="38:63" ht="16.5" thickTop="1" thickBot="1" x14ac:dyDescent="0.3">
      <c r="AL518" s="104" t="s">
        <v>7</v>
      </c>
      <c r="AM518" s="451" t="str">
        <f>AM505</f>
        <v>Famille à coller.N.Nom de votre recette.Recette mère ►.S.Saisissez le nom de la recette mère</v>
      </c>
      <c r="AN518" s="451">
        <f>AN505</f>
        <v>6</v>
      </c>
      <c r="AO518" s="525" t="str">
        <f>AO505</f>
        <v>couverts</v>
      </c>
      <c r="AP518" s="206" t="s">
        <v>230</v>
      </c>
      <c r="AQ518" s="106"/>
      <c r="AR518" s="373" t="s">
        <v>239</v>
      </c>
      <c r="AS518" s="108"/>
      <c r="AT518" s="206"/>
      <c r="AU518" s="206"/>
      <c r="AV518" s="109"/>
      <c r="BK518" s="466">
        <v>1</v>
      </c>
    </row>
    <row r="519" spans="38:63" ht="16.5" thickTop="1" x14ac:dyDescent="0.25">
      <c r="AL519" s="104" t="s">
        <v>7</v>
      </c>
      <c r="AM519" s="451" t="str">
        <f>AM505</f>
        <v>Famille à coller.N.Nom de votre recette.Recette mère ►.S.Saisissez le nom de la recette mère</v>
      </c>
      <c r="AN519" s="451">
        <f>AN505</f>
        <v>6</v>
      </c>
      <c r="AO519" s="525" t="str">
        <f>AO505</f>
        <v>couverts</v>
      </c>
      <c r="AP519" s="264"/>
      <c r="AQ519" s="122"/>
      <c r="AR519" s="122"/>
      <c r="AS519" s="122"/>
      <c r="AT519" s="335" t="s">
        <v>231</v>
      </c>
      <c r="AU519" s="122"/>
      <c r="AV519" s="426"/>
      <c r="BK519" s="466">
        <v>1</v>
      </c>
    </row>
    <row r="520" spans="38:63" x14ac:dyDescent="0.25">
      <c r="AL520" s="104" t="s">
        <v>7</v>
      </c>
      <c r="AM520" s="451" t="str">
        <f>AM505</f>
        <v>Famille à coller.N.Nom de votre recette.Recette mère ►.S.Saisissez le nom de la recette mère</v>
      </c>
      <c r="AN520" s="451">
        <f>AN505</f>
        <v>6</v>
      </c>
      <c r="AO520" s="525" t="str">
        <f>AO505</f>
        <v>couverts</v>
      </c>
      <c r="AP520" s="336" t="s">
        <v>232</v>
      </c>
      <c r="AQ520" s="337" t="s">
        <v>233</v>
      </c>
      <c r="AR520" s="3183" t="s">
        <v>49</v>
      </c>
      <c r="AS520" s="3183"/>
      <c r="AT520" s="338" t="s">
        <v>234</v>
      </c>
      <c r="AV520" s="339" t="s">
        <v>235</v>
      </c>
      <c r="BK520" s="466">
        <v>1</v>
      </c>
    </row>
    <row r="521" spans="38:63" ht="15.75" x14ac:dyDescent="0.25">
      <c r="AL521" s="104" t="s">
        <v>7</v>
      </c>
      <c r="AM521" s="451" t="str">
        <f>AM505</f>
        <v>Famille à coller.N.Nom de votre recette.Recette mère ►.S.Saisissez le nom de la recette mère</v>
      </c>
      <c r="AN521" s="451">
        <f>AN505</f>
        <v>6</v>
      </c>
      <c r="AO521" s="525" t="str">
        <f>AO505</f>
        <v>couverts</v>
      </c>
      <c r="AP521" s="3184">
        <v>750</v>
      </c>
      <c r="AQ521" s="340">
        <v>1</v>
      </c>
      <c r="AR521" s="3185" t="s">
        <v>236</v>
      </c>
      <c r="AS521" s="3185"/>
      <c r="AT521" s="341">
        <v>16</v>
      </c>
      <c r="AU521" s="190">
        <f>AQ521*AP521</f>
        <v>750</v>
      </c>
      <c r="AV521" s="342" t="s">
        <v>237</v>
      </c>
      <c r="BK521" s="466">
        <v>1</v>
      </c>
    </row>
    <row r="522" spans="38:63" ht="15.75" x14ac:dyDescent="0.25">
      <c r="AL522" s="104" t="s">
        <v>7</v>
      </c>
      <c r="AM522" s="451" t="str">
        <f>AM505</f>
        <v>Famille à coller.N.Nom de votre recette.Recette mère ►.S.Saisissez le nom de la recette mère</v>
      </c>
      <c r="AN522" s="451">
        <f>AN505</f>
        <v>6</v>
      </c>
      <c r="AO522" s="525" t="str">
        <f>AO505</f>
        <v>couverts</v>
      </c>
      <c r="AP522" s="3184"/>
      <c r="AQ522" s="343">
        <v>120</v>
      </c>
      <c r="AR522" s="42" t="s">
        <v>238</v>
      </c>
      <c r="AS522" s="344"/>
      <c r="AT522" s="345">
        <v>1.2</v>
      </c>
      <c r="AU522" s="346">
        <f>(AQ522*AP521)/1000</f>
        <v>90</v>
      </c>
      <c r="AV522" s="3199" t="s">
        <v>273</v>
      </c>
      <c r="BK522" s="466">
        <v>1</v>
      </c>
    </row>
    <row r="523" spans="38:63" ht="15.75" x14ac:dyDescent="0.25">
      <c r="AL523" s="104" t="s">
        <v>7</v>
      </c>
      <c r="AM523" s="451" t="str">
        <f>AM505</f>
        <v>Famille à coller.N.Nom de votre recette.Recette mère ►.S.Saisissez le nom de la recette mère</v>
      </c>
      <c r="AN523" s="451">
        <f>AN505</f>
        <v>6</v>
      </c>
      <c r="AO523" s="525" t="str">
        <f>AO505</f>
        <v>couverts</v>
      </c>
      <c r="AP523" s="347" t="str">
        <f>INT(AU521/AT521) &amp; " " &amp; AV521 &amp; " de " &amp; AT521 &amp; " " &amp; AR521 &amp; IF(MOD(AU521,AT521)&gt;0, " + 1 "&amp;AV521&amp;" de " &amp; TEXT(MOD(AU521,AT521), "0.00") &amp; " " &amp; AR521, "")</f>
        <v>46 Assiette(s) de 16 madeleine(s) + 1 Assiette(s) de 14.00 madeleine(s)</v>
      </c>
      <c r="AQ523" s="9"/>
      <c r="AR523" s="9"/>
      <c r="AS523" s="9"/>
      <c r="AT523" s="9"/>
      <c r="AU523" s="114"/>
      <c r="AV523" s="3199"/>
      <c r="BK523" s="466">
        <v>1</v>
      </c>
    </row>
    <row r="524" spans="38:63" ht="15.75" x14ac:dyDescent="0.25">
      <c r="AL524" s="104" t="s">
        <v>7</v>
      </c>
      <c r="AM524" s="451" t="str">
        <f>AM505</f>
        <v>Famille à coller.N.Nom de votre recette.Recette mère ►.S.Saisissez le nom de la recette mère</v>
      </c>
      <c r="AN524" s="451">
        <f>AN505</f>
        <v>6</v>
      </c>
      <c r="AO524" s="525" t="str">
        <f>AO505</f>
        <v>couverts</v>
      </c>
      <c r="AP524" s="122" t="str">
        <f>IF(MOD(AU522, AT522) = 0, INT(AU522/AT522) &amp; " " &amp; AV521 &amp; " de " &amp; AT522 &amp; " kg", INT(AU522/AT522) &amp; " " &amp; AV521 &amp; " de " &amp; AT522 &amp; " kg" &amp; " + 1 "&amp;AV521&amp;" de " &amp; TEXT(MOD(AU522, AT522), "0.00") &amp; " kg")</f>
        <v>75 Assiette(s) de 1.2 kg + 1 Assiette(s) de 0.00 kg</v>
      </c>
      <c r="AQ524" s="9"/>
      <c r="AR524" s="9"/>
      <c r="AS524" s="9"/>
      <c r="AT524" s="9"/>
      <c r="AU524" s="114"/>
      <c r="AV524" s="3199"/>
      <c r="BK524" s="466">
        <v>1</v>
      </c>
    </row>
    <row r="525" spans="38:63" ht="15.75" x14ac:dyDescent="0.25">
      <c r="AL525" s="73" t="str">
        <f t="shared" ref="AL525:AL546" si="99">IF(OR(AP525&lt;&gt;"",AQ525&lt;&gt; "",AR525&lt;&gt;"",AS525&lt;&gt;""),"A", "►")</f>
        <v>►</v>
      </c>
      <c r="AM525" s="451" t="str">
        <f>AM505</f>
        <v>Famille à coller.N.Nom de votre recette.Recette mère ►.S.Saisissez le nom de la recette mère</v>
      </c>
      <c r="AN525" s="451">
        <f>AN505</f>
        <v>6</v>
      </c>
      <c r="AO525" s="525" t="str">
        <f>AO505</f>
        <v>couverts</v>
      </c>
      <c r="AP525" s="114"/>
      <c r="AQ525" s="114"/>
      <c r="AR525" s="114"/>
      <c r="AS525" s="114"/>
      <c r="AT525" s="114"/>
      <c r="AU525" s="114"/>
      <c r="AV525" s="115"/>
      <c r="BK525" s="466">
        <v>1</v>
      </c>
    </row>
    <row r="526" spans="38:63" ht="15.75" x14ac:dyDescent="0.25">
      <c r="AL526" s="104" t="s">
        <v>7</v>
      </c>
      <c r="AM526" s="451" t="str">
        <f>AM505</f>
        <v>Famille à coller.N.Nom de votre recette.Recette mère ►.S.Saisissez le nom de la recette mère</v>
      </c>
      <c r="AN526" s="451">
        <f>AN505</f>
        <v>6</v>
      </c>
      <c r="AO526" s="451" t="str">
        <f>AO505</f>
        <v>couverts</v>
      </c>
      <c r="AP526" s="393" t="s">
        <v>68</v>
      </c>
      <c r="AQ526" s="348"/>
      <c r="AR526" s="348"/>
      <c r="AS526" s="348"/>
      <c r="AT526" s="348"/>
      <c r="AU526" s="348"/>
      <c r="AV526" s="349"/>
      <c r="BK526" s="466">
        <v>1</v>
      </c>
    </row>
    <row r="527" spans="38:63" ht="15.75" x14ac:dyDescent="0.25">
      <c r="AL527" s="73" t="str">
        <f t="shared" si="99"/>
        <v>►</v>
      </c>
      <c r="AM527" s="451" t="str">
        <f>AM505</f>
        <v>Famille à coller.N.Nom de votre recette.Recette mère ►.S.Saisissez le nom de la recette mère</v>
      </c>
      <c r="AN527" s="451">
        <f>AN505</f>
        <v>6</v>
      </c>
      <c r="AO527" s="451" t="str">
        <f>AO505</f>
        <v>couverts</v>
      </c>
      <c r="AP527" s="386"/>
      <c r="AQ527" s="375"/>
      <c r="AR527" s="375"/>
      <c r="AS527" s="375"/>
      <c r="AT527" s="375"/>
      <c r="AU527" s="375"/>
      <c r="AV527" s="387"/>
      <c r="BK527" s="466">
        <v>1</v>
      </c>
    </row>
    <row r="528" spans="38:63" ht="15.75" x14ac:dyDescent="0.25">
      <c r="AL528" s="73" t="str">
        <f t="shared" si="99"/>
        <v>►</v>
      </c>
      <c r="AM528" s="451" t="str">
        <f>AM505</f>
        <v>Famille à coller.N.Nom de votre recette.Recette mère ►.S.Saisissez le nom de la recette mère</v>
      </c>
      <c r="AN528" s="451">
        <f>AN505</f>
        <v>6</v>
      </c>
      <c r="AO528" s="451" t="str">
        <f>AO505</f>
        <v>couverts</v>
      </c>
      <c r="AP528" s="386"/>
      <c r="AQ528" s="375"/>
      <c r="AR528" s="375"/>
      <c r="AS528" s="375"/>
      <c r="AT528" s="375"/>
      <c r="AU528" s="375"/>
      <c r="AV528" s="387"/>
      <c r="BK528" s="466">
        <v>1</v>
      </c>
    </row>
    <row r="529" spans="38:63" ht="15.75" x14ac:dyDescent="0.25">
      <c r="AL529" s="73" t="str">
        <f t="shared" si="99"/>
        <v>►</v>
      </c>
      <c r="AM529" s="451" t="str">
        <f>AM505</f>
        <v>Famille à coller.N.Nom de votre recette.Recette mère ►.S.Saisissez le nom de la recette mère</v>
      </c>
      <c r="AN529" s="451">
        <f>AN505</f>
        <v>6</v>
      </c>
      <c r="AO529" s="451" t="str">
        <f>AO505</f>
        <v>couverts</v>
      </c>
      <c r="AP529" s="261"/>
      <c r="AQ529" s="114"/>
      <c r="AR529" s="114"/>
      <c r="AS529" s="114"/>
      <c r="AT529" s="114"/>
      <c r="AU529" s="114"/>
      <c r="AV529" s="115"/>
      <c r="BK529" s="466">
        <v>1</v>
      </c>
    </row>
    <row r="530" spans="38:63" ht="15.75" x14ac:dyDescent="0.25">
      <c r="AL530" s="73" t="str">
        <f t="shared" si="99"/>
        <v>►</v>
      </c>
      <c r="AM530" s="451" t="str">
        <f>AM505</f>
        <v>Famille à coller.N.Nom de votre recette.Recette mère ►.S.Saisissez le nom de la recette mère</v>
      </c>
      <c r="AN530" s="451">
        <f>AN505</f>
        <v>6</v>
      </c>
      <c r="AO530" s="451" t="str">
        <f>AO505</f>
        <v>couverts</v>
      </c>
      <c r="AP530" s="261"/>
      <c r="AQ530" s="114"/>
      <c r="AR530" s="114"/>
      <c r="AS530" s="114"/>
      <c r="AT530" s="114"/>
      <c r="AU530" s="114"/>
      <c r="AV530" s="115"/>
      <c r="BK530" s="466">
        <v>1</v>
      </c>
    </row>
    <row r="531" spans="38:63" ht="15.75" x14ac:dyDescent="0.25">
      <c r="AL531" s="73" t="str">
        <f t="shared" si="99"/>
        <v>►</v>
      </c>
      <c r="AM531" s="451" t="str">
        <f>AM505</f>
        <v>Famille à coller.N.Nom de votre recette.Recette mère ►.S.Saisissez le nom de la recette mère</v>
      </c>
      <c r="AN531" s="451">
        <f>AN505</f>
        <v>6</v>
      </c>
      <c r="AO531" s="451" t="str">
        <f>AO505</f>
        <v>couverts</v>
      </c>
      <c r="AP531" s="261"/>
      <c r="AQ531" s="114"/>
      <c r="AR531" s="114"/>
      <c r="AS531" s="114"/>
      <c r="AT531" s="114"/>
      <c r="AU531" s="114"/>
      <c r="AV531" s="115"/>
      <c r="BK531" s="466">
        <v>1</v>
      </c>
    </row>
    <row r="532" spans="38:63" ht="15.75" x14ac:dyDescent="0.25">
      <c r="AL532" s="73" t="str">
        <f t="shared" si="99"/>
        <v>►</v>
      </c>
      <c r="AM532" s="451" t="str">
        <f>AM505</f>
        <v>Famille à coller.N.Nom de votre recette.Recette mère ►.S.Saisissez le nom de la recette mère</v>
      </c>
      <c r="AN532" s="451">
        <f>AN505</f>
        <v>6</v>
      </c>
      <c r="AO532" s="451" t="str">
        <f>AO505</f>
        <v>couverts</v>
      </c>
      <c r="AP532" s="261"/>
      <c r="AQ532" s="114"/>
      <c r="AR532" s="114"/>
      <c r="AS532" s="114"/>
      <c r="AT532" s="114"/>
      <c r="AU532" s="114"/>
      <c r="AV532" s="115"/>
      <c r="BK532" s="466">
        <v>1</v>
      </c>
    </row>
    <row r="533" spans="38:63" ht="15.75" x14ac:dyDescent="0.25">
      <c r="AL533" s="73" t="str">
        <f t="shared" si="99"/>
        <v>►</v>
      </c>
      <c r="AM533" s="451" t="str">
        <f>AM505</f>
        <v>Famille à coller.N.Nom de votre recette.Recette mère ►.S.Saisissez le nom de la recette mère</v>
      </c>
      <c r="AN533" s="451">
        <f>AN505</f>
        <v>6</v>
      </c>
      <c r="AO533" s="451" t="str">
        <f>AO505</f>
        <v>couverts</v>
      </c>
      <c r="AP533" s="261"/>
      <c r="AQ533" s="114"/>
      <c r="AR533" s="114"/>
      <c r="AS533" s="114"/>
      <c r="AT533" s="114"/>
      <c r="AU533" s="114"/>
      <c r="AV533" s="115"/>
      <c r="BK533" s="466">
        <v>1</v>
      </c>
    </row>
    <row r="534" spans="38:63" ht="15.75" x14ac:dyDescent="0.25">
      <c r="AL534" s="73" t="str">
        <f t="shared" si="99"/>
        <v>►</v>
      </c>
      <c r="AM534" s="451" t="str">
        <f>AM505</f>
        <v>Famille à coller.N.Nom de votre recette.Recette mère ►.S.Saisissez le nom de la recette mère</v>
      </c>
      <c r="AN534" s="451">
        <f>AN505</f>
        <v>6</v>
      </c>
      <c r="AO534" s="451" t="str">
        <f>AO505</f>
        <v>couverts</v>
      </c>
      <c r="AP534" s="261"/>
      <c r="AQ534" s="114"/>
      <c r="AR534" s="114"/>
      <c r="AS534" s="114"/>
      <c r="AT534" s="114"/>
      <c r="AU534" s="114"/>
      <c r="AV534" s="115"/>
      <c r="BK534" s="466">
        <v>1</v>
      </c>
    </row>
    <row r="535" spans="38:63" ht="15.75" x14ac:dyDescent="0.25">
      <c r="AL535" s="73" t="str">
        <f t="shared" si="99"/>
        <v>►</v>
      </c>
      <c r="AM535" s="451" t="str">
        <f>AM505</f>
        <v>Famille à coller.N.Nom de votre recette.Recette mère ►.S.Saisissez le nom de la recette mère</v>
      </c>
      <c r="AN535" s="451">
        <f>AN505</f>
        <v>6</v>
      </c>
      <c r="AO535" s="451" t="str">
        <f>AO505</f>
        <v>couverts</v>
      </c>
      <c r="AP535" s="261"/>
      <c r="AQ535" s="114"/>
      <c r="AR535" s="114"/>
      <c r="AS535" s="114"/>
      <c r="AT535" s="114"/>
      <c r="AU535" s="114"/>
      <c r="AV535" s="115"/>
      <c r="BK535" s="466">
        <v>1</v>
      </c>
    </row>
    <row r="536" spans="38:63" ht="15.75" x14ac:dyDescent="0.25">
      <c r="AL536" s="73" t="str">
        <f t="shared" si="99"/>
        <v>►</v>
      </c>
      <c r="AM536" s="451" t="str">
        <f>AM505</f>
        <v>Famille à coller.N.Nom de votre recette.Recette mère ►.S.Saisissez le nom de la recette mère</v>
      </c>
      <c r="AN536" s="451">
        <f>AN505</f>
        <v>6</v>
      </c>
      <c r="AO536" s="451" t="str">
        <f>AO505</f>
        <v>couverts</v>
      </c>
      <c r="AP536" s="261"/>
      <c r="AQ536" s="114"/>
      <c r="AR536" s="114"/>
      <c r="AS536" s="114"/>
      <c r="AT536" s="114"/>
      <c r="AU536" s="114"/>
      <c r="AV536" s="115"/>
      <c r="BK536" s="466">
        <v>1</v>
      </c>
    </row>
    <row r="537" spans="38:63" ht="15.75" x14ac:dyDescent="0.25">
      <c r="AL537" s="73" t="str">
        <f t="shared" si="99"/>
        <v>►</v>
      </c>
      <c r="AM537" s="451" t="str">
        <f>AM505</f>
        <v>Famille à coller.N.Nom de votre recette.Recette mère ►.S.Saisissez le nom de la recette mère</v>
      </c>
      <c r="AN537" s="451">
        <f>AN505</f>
        <v>6</v>
      </c>
      <c r="AO537" s="451" t="str">
        <f>AO505</f>
        <v>couverts</v>
      </c>
      <c r="AP537" s="261"/>
      <c r="AQ537" s="114"/>
      <c r="AR537" s="114"/>
      <c r="AS537" s="114"/>
      <c r="AT537" s="114"/>
      <c r="AU537" s="114"/>
      <c r="AV537" s="115"/>
      <c r="BK537" s="466">
        <v>1</v>
      </c>
    </row>
    <row r="538" spans="38:63" ht="15.75" x14ac:dyDescent="0.25">
      <c r="AL538" s="73" t="str">
        <f t="shared" si="99"/>
        <v>►</v>
      </c>
      <c r="AM538" s="451" t="str">
        <f>AM505</f>
        <v>Famille à coller.N.Nom de votre recette.Recette mère ►.S.Saisissez le nom de la recette mère</v>
      </c>
      <c r="AN538" s="451">
        <f>AN505</f>
        <v>6</v>
      </c>
      <c r="AO538" s="451" t="str">
        <f>AO505</f>
        <v>couverts</v>
      </c>
      <c r="AP538" s="261"/>
      <c r="AQ538" s="114"/>
      <c r="AR538" s="114"/>
      <c r="AS538" s="114"/>
      <c r="AT538" s="114"/>
      <c r="AU538" s="114"/>
      <c r="AV538" s="115"/>
      <c r="BK538" s="466">
        <v>1</v>
      </c>
    </row>
    <row r="539" spans="38:63" ht="15.75" x14ac:dyDescent="0.25">
      <c r="AL539" s="73" t="str">
        <f t="shared" si="99"/>
        <v>►</v>
      </c>
      <c r="AM539" s="451" t="str">
        <f>AM505</f>
        <v>Famille à coller.N.Nom de votre recette.Recette mère ►.S.Saisissez le nom de la recette mère</v>
      </c>
      <c r="AN539" s="451">
        <f>AN505</f>
        <v>6</v>
      </c>
      <c r="AO539" s="451" t="str">
        <f>AO505</f>
        <v>couverts</v>
      </c>
      <c r="AP539" s="261"/>
      <c r="AQ539" s="114"/>
      <c r="AR539" s="114"/>
      <c r="AS539" s="114"/>
      <c r="AT539" s="114"/>
      <c r="AU539" s="114"/>
      <c r="AV539" s="115"/>
      <c r="BK539" s="466">
        <v>1</v>
      </c>
    </row>
    <row r="540" spans="38:63" ht="15.75" x14ac:dyDescent="0.25">
      <c r="AL540" s="73" t="str">
        <f t="shared" si="99"/>
        <v>►</v>
      </c>
      <c r="AM540" s="451" t="str">
        <f>AM505</f>
        <v>Famille à coller.N.Nom de votre recette.Recette mère ►.S.Saisissez le nom de la recette mère</v>
      </c>
      <c r="AN540" s="451">
        <f>AN505</f>
        <v>6</v>
      </c>
      <c r="AO540" s="451" t="str">
        <f>AO505</f>
        <v>couverts</v>
      </c>
      <c r="AP540" s="261"/>
      <c r="AQ540" s="114"/>
      <c r="AR540" s="114"/>
      <c r="AS540" s="114"/>
      <c r="AT540" s="114"/>
      <c r="AU540" s="114"/>
      <c r="AV540" s="115"/>
      <c r="BK540" s="466">
        <v>1</v>
      </c>
    </row>
    <row r="541" spans="38:63" ht="15.75" x14ac:dyDescent="0.25">
      <c r="AL541" s="73" t="str">
        <f t="shared" si="99"/>
        <v>►</v>
      </c>
      <c r="AM541" s="451" t="str">
        <f>AM505</f>
        <v>Famille à coller.N.Nom de votre recette.Recette mère ►.S.Saisissez le nom de la recette mère</v>
      </c>
      <c r="AN541" s="451">
        <f>AN505</f>
        <v>6</v>
      </c>
      <c r="AO541" s="451" t="str">
        <f>AO505</f>
        <v>couverts</v>
      </c>
      <c r="AP541" s="261"/>
      <c r="AQ541" s="114"/>
      <c r="AR541" s="114"/>
      <c r="AS541" s="114"/>
      <c r="AT541" s="114"/>
      <c r="AU541" s="114"/>
      <c r="AV541" s="115"/>
      <c r="BK541" s="466">
        <v>1</v>
      </c>
    </row>
    <row r="542" spans="38:63" ht="15.75" customHeight="1" x14ac:dyDescent="0.25">
      <c r="AL542" s="73" t="str">
        <f t="shared" si="99"/>
        <v>►</v>
      </c>
      <c r="AM542" s="451" t="str">
        <f>AM505</f>
        <v>Famille à coller.N.Nom de votre recette.Recette mère ►.S.Saisissez le nom de la recette mère</v>
      </c>
      <c r="AN542" s="451">
        <f>AN505</f>
        <v>6</v>
      </c>
      <c r="AO542" s="451" t="str">
        <f>AO505</f>
        <v>couverts</v>
      </c>
      <c r="AP542" s="261"/>
      <c r="AQ542" s="114"/>
      <c r="AR542" s="114"/>
      <c r="AS542" s="114"/>
      <c r="AT542" s="114"/>
      <c r="AU542" s="114"/>
      <c r="AV542" s="115"/>
      <c r="BK542" s="466">
        <v>1</v>
      </c>
    </row>
    <row r="543" spans="38:63" ht="15.75" x14ac:dyDescent="0.25">
      <c r="AL543" s="73" t="str">
        <f t="shared" si="99"/>
        <v>►</v>
      </c>
      <c r="AM543" s="451" t="str">
        <f>AM505</f>
        <v>Famille à coller.N.Nom de votre recette.Recette mère ►.S.Saisissez le nom de la recette mère</v>
      </c>
      <c r="AN543" s="451">
        <f>AN505</f>
        <v>6</v>
      </c>
      <c r="AO543" s="451" t="str">
        <f>AO505</f>
        <v>couverts</v>
      </c>
      <c r="AP543" s="261"/>
      <c r="AQ543" s="114"/>
      <c r="AR543" s="114"/>
      <c r="AS543" s="114"/>
      <c r="AT543" s="114"/>
      <c r="AU543" s="114"/>
      <c r="AV543" s="115"/>
      <c r="BK543" s="466">
        <v>1</v>
      </c>
    </row>
    <row r="544" spans="38:63" ht="15.75" x14ac:dyDescent="0.25">
      <c r="AL544" s="73" t="str">
        <f t="shared" si="99"/>
        <v>►</v>
      </c>
      <c r="AM544" s="451" t="str">
        <f>AM505</f>
        <v>Famille à coller.N.Nom de votre recette.Recette mère ►.S.Saisissez le nom de la recette mère</v>
      </c>
      <c r="AN544" s="451">
        <f>AN505</f>
        <v>6</v>
      </c>
      <c r="AO544" s="451" t="str">
        <f>AO505</f>
        <v>couverts</v>
      </c>
      <c r="AP544" s="261"/>
      <c r="AQ544" s="114"/>
      <c r="AR544" s="114"/>
      <c r="AS544" s="114"/>
      <c r="AT544" s="114"/>
      <c r="AU544" s="114"/>
      <c r="AV544" s="115"/>
      <c r="BK544" s="466">
        <v>1</v>
      </c>
    </row>
    <row r="545" spans="38:63" ht="15.75" customHeight="1" x14ac:dyDescent="0.25">
      <c r="AL545" s="73" t="str">
        <f t="shared" si="99"/>
        <v>►</v>
      </c>
      <c r="AM545" s="451" t="str">
        <f>AM505</f>
        <v>Famille à coller.N.Nom de votre recette.Recette mère ►.S.Saisissez le nom de la recette mère</v>
      </c>
      <c r="AN545" s="451">
        <f>AN505</f>
        <v>6</v>
      </c>
      <c r="AO545" s="451" t="str">
        <f>AO505</f>
        <v>couverts</v>
      </c>
      <c r="AP545" s="261"/>
      <c r="AQ545" s="114"/>
      <c r="AR545" s="114"/>
      <c r="AS545" s="114"/>
      <c r="AT545" s="114"/>
      <c r="AU545" s="114"/>
      <c r="AV545" s="115"/>
      <c r="BK545" s="466">
        <v>1</v>
      </c>
    </row>
    <row r="546" spans="38:63" ht="15.75" x14ac:dyDescent="0.25">
      <c r="AL546" s="73" t="str">
        <f t="shared" si="99"/>
        <v>►</v>
      </c>
      <c r="AM546" s="451" t="str">
        <f>AM505</f>
        <v>Famille à coller.N.Nom de votre recette.Recette mère ►.S.Saisissez le nom de la recette mère</v>
      </c>
      <c r="AN546" s="451">
        <f>AN505</f>
        <v>6</v>
      </c>
      <c r="AO546" s="451" t="str">
        <f>AO505</f>
        <v>couverts</v>
      </c>
      <c r="AP546" s="261"/>
      <c r="AQ546" s="114"/>
      <c r="AR546" s="114"/>
      <c r="AS546" s="114"/>
      <c r="AT546" s="114"/>
      <c r="AU546" s="114"/>
      <c r="AV546" s="115"/>
      <c r="BK546" s="466">
        <v>1</v>
      </c>
    </row>
    <row r="547" spans="38:63" ht="15.75" x14ac:dyDescent="0.25">
      <c r="AL547" s="116" t="s">
        <v>7</v>
      </c>
      <c r="AM547" s="451" t="str">
        <f>AM505</f>
        <v>Famille à coller.N.Nom de votre recette.Recette mère ►.S.Saisissez le nom de la recette mère</v>
      </c>
      <c r="AN547" s="451">
        <f>AN505</f>
        <v>6</v>
      </c>
      <c r="AO547" s="451" t="str">
        <f>AO505</f>
        <v>couverts</v>
      </c>
      <c r="AP547" s="517" t="s">
        <v>98</v>
      </c>
      <c r="AQ547" s="518"/>
      <c r="AR547" s="518"/>
      <c r="AS547" s="518"/>
      <c r="AT547" s="518"/>
      <c r="AU547" s="519"/>
      <c r="AV547" s="520" t="s">
        <v>127</v>
      </c>
      <c r="BK547" s="466">
        <v>1</v>
      </c>
    </row>
    <row r="548" spans="38:63" ht="15.75" x14ac:dyDescent="0.25">
      <c r="AL548" s="116" t="s">
        <v>7</v>
      </c>
      <c r="AM548" s="451" t="str">
        <f>AM505</f>
        <v>Famille à coller.N.Nom de votre recette.Recette mère ►.S.Saisissez le nom de la recette mère</v>
      </c>
      <c r="AN548" s="451">
        <f>AN505</f>
        <v>6</v>
      </c>
      <c r="AO548" s="451" t="str">
        <f>AO505</f>
        <v>couverts</v>
      </c>
      <c r="AP548" s="145"/>
      <c r="AQ548" s="146"/>
      <c r="AR548" s="146"/>
      <c r="AS548" s="146"/>
      <c r="AT548" s="146"/>
      <c r="AU548" s="472"/>
      <c r="AV548" s="147" t="s">
        <v>128</v>
      </c>
      <c r="BK548" s="466">
        <v>1</v>
      </c>
    </row>
    <row r="549" spans="38:63" ht="15.75" x14ac:dyDescent="0.25">
      <c r="AL549" s="116" t="s">
        <v>7</v>
      </c>
      <c r="AM549" s="451" t="str">
        <f>AM505</f>
        <v>Famille à coller.N.Nom de votre recette.Recette mère ►.S.Saisissez le nom de la recette mère</v>
      </c>
      <c r="AN549" s="451">
        <f>AN505</f>
        <v>6</v>
      </c>
      <c r="AO549" s="451" t="str">
        <f>AO505</f>
        <v>couverts</v>
      </c>
      <c r="AP549" s="145"/>
      <c r="AQ549" s="146"/>
      <c r="AR549" s="146"/>
      <c r="AS549" s="146"/>
      <c r="AT549" s="146"/>
      <c r="AU549" s="472"/>
      <c r="AV549" s="147" t="s">
        <v>266</v>
      </c>
      <c r="BK549" s="466">
        <v>1</v>
      </c>
    </row>
    <row r="550" spans="38:63" ht="15.75" x14ac:dyDescent="0.25">
      <c r="AL550" s="116" t="s">
        <v>7</v>
      </c>
      <c r="AM550" s="451" t="str">
        <f>AM533</f>
        <v>Famille à coller.N.Nom de votre recette.Recette mère ►.S.Saisissez le nom de la recette mère</v>
      </c>
      <c r="AN550" s="451">
        <f>AN533</f>
        <v>6</v>
      </c>
      <c r="AO550" s="451" t="str">
        <f>AO533</f>
        <v>couverts</v>
      </c>
      <c r="AP550" s="994"/>
      <c r="AQ550" s="265"/>
      <c r="AR550" s="265" t="s">
        <v>73</v>
      </c>
      <c r="AS550" s="266"/>
      <c r="AT550" s="267"/>
      <c r="AU550" s="267"/>
      <c r="AV550" s="268"/>
      <c r="BK550" s="466">
        <v>1</v>
      </c>
    </row>
    <row r="551" spans="38:63" ht="16.5" thickBot="1" x14ac:dyDescent="0.3">
      <c r="AL551" s="123" t="s">
        <v>7</v>
      </c>
      <c r="AM551" s="455" t="str">
        <f>AM533</f>
        <v>Famille à coller.N.Nom de votre recette.Recette mère ►.S.Saisissez le nom de la recette mère</v>
      </c>
      <c r="AN551" s="455">
        <f>AN533</f>
        <v>6</v>
      </c>
      <c r="AO551" s="455" t="str">
        <f>AO533</f>
        <v>couverts</v>
      </c>
      <c r="AP551" s="269" t="s">
        <v>62</v>
      </c>
      <c r="AQ551" s="270"/>
      <c r="AR551" s="271"/>
      <c r="AS551" s="272"/>
      <c r="AT551" s="271"/>
      <c r="AU551" s="271"/>
      <c r="AV551" s="273"/>
      <c r="BK551" s="466">
        <v>1</v>
      </c>
    </row>
    <row r="552" spans="38:63" ht="15.75" thickBot="1" x14ac:dyDescent="0.3">
      <c r="AL552" s="312" t="s">
        <v>7</v>
      </c>
      <c r="AM552" s="464"/>
      <c r="AN552" s="464"/>
      <c r="AO552" s="464"/>
      <c r="AP552" s="464"/>
      <c r="AQ552" s="464"/>
      <c r="AR552" s="464"/>
      <c r="AS552" s="464"/>
      <c r="AT552" s="464"/>
      <c r="AU552" s="464"/>
      <c r="AV552" s="464"/>
      <c r="BK552" s="466">
        <v>1</v>
      </c>
    </row>
    <row r="553" spans="38:63" x14ac:dyDescent="0.25">
      <c r="AL553" s="23" t="s">
        <v>7</v>
      </c>
      <c r="AM553" s="456" t="str">
        <f>AM559</f>
        <v>Famille à coller.N.Nom de votre recette.Recette mère ►.S.Saisissez le nom de la recette mère</v>
      </c>
      <c r="AN553" s="457">
        <f>AN559</f>
        <v>6</v>
      </c>
      <c r="AO553" s="457" t="str">
        <f>AO559</f>
        <v>couverts</v>
      </c>
      <c r="AP553" s="279" t="s">
        <v>4</v>
      </c>
      <c r="AQ553" s="24" t="s">
        <v>8</v>
      </c>
      <c r="AR553" s="3217" t="s">
        <v>206</v>
      </c>
      <c r="AS553" s="3217"/>
      <c r="AT553" s="3157" t="s">
        <v>10</v>
      </c>
      <c r="AU553" s="3157"/>
      <c r="AV553" s="3158"/>
      <c r="BK553" s="466">
        <v>1</v>
      </c>
    </row>
    <row r="554" spans="38:63" ht="22.5" x14ac:dyDescent="0.25">
      <c r="AL554" s="25" t="s">
        <v>7</v>
      </c>
      <c r="AM554" s="458" t="str">
        <f>AM559</f>
        <v>Famille à coller.N.Nom de votre recette.Recette mère ►.S.Saisissez le nom de la recette mère</v>
      </c>
      <c r="AN554" s="459"/>
      <c r="AO554" s="459"/>
      <c r="AP554" s="281" t="s">
        <v>207</v>
      </c>
      <c r="AQ554" s="26" t="s">
        <v>12</v>
      </c>
      <c r="AR554" s="3218"/>
      <c r="AS554" s="3218"/>
      <c r="AT554" s="3159"/>
      <c r="AU554" s="3159"/>
      <c r="AV554" s="3160"/>
      <c r="BK554" s="466">
        <v>1</v>
      </c>
    </row>
    <row r="555" spans="38:63" ht="18.75" x14ac:dyDescent="0.25">
      <c r="AL555" s="25" t="s">
        <v>7</v>
      </c>
      <c r="AM555" s="460" t="str">
        <f>AM559</f>
        <v>Famille à coller.N.Nom de votre recette.Recette mère ►.S.Saisissez le nom de la recette mère</v>
      </c>
      <c r="AN555" s="461"/>
      <c r="AO555" s="462"/>
      <c r="AP555" s="28"/>
      <c r="AQ555" s="29" t="s">
        <v>208</v>
      </c>
      <c r="AR555" s="283"/>
      <c r="AS555" s="30" t="s">
        <v>13</v>
      </c>
      <c r="AT555" s="284" t="s">
        <v>14</v>
      </c>
      <c r="AU555" s="9"/>
      <c r="AV555" s="285"/>
      <c r="BK555" s="466">
        <v>1</v>
      </c>
    </row>
    <row r="556" spans="38:63" ht="15.75" x14ac:dyDescent="0.25">
      <c r="AL556" s="25" t="s">
        <v>7</v>
      </c>
      <c r="AM556" s="428" t="str">
        <f>AM559</f>
        <v>Famille à coller.N.Nom de votre recette.Recette mère ►.S.Saisissez le nom de la recette mère</v>
      </c>
      <c r="AN556" s="428"/>
      <c r="AO556" s="428"/>
      <c r="AP556" s="36" t="s">
        <v>16</v>
      </c>
      <c r="AQ556" s="37"/>
      <c r="AR556" s="37"/>
      <c r="AS556" s="288" t="s">
        <v>17</v>
      </c>
      <c r="AT556" s="3214" t="str">
        <f>AP559</f>
        <v>Famille à coller.N.Nom de votre recette.Recette mère ►.S.Saisissez le nom de la recette mère</v>
      </c>
      <c r="AU556" s="3214"/>
      <c r="AV556" s="3215"/>
      <c r="BK556" s="466">
        <v>1</v>
      </c>
    </row>
    <row r="557" spans="38:63" ht="15.75" x14ac:dyDescent="0.25">
      <c r="AL557" s="25" t="s">
        <v>7</v>
      </c>
      <c r="AM557" s="428" t="str">
        <f>AM559</f>
        <v>Famille à coller.N.Nom de votre recette.Recette mère ►.S.Saisissez le nom de la recette mère</v>
      </c>
      <c r="AN557" s="428"/>
      <c r="AO557" s="428"/>
      <c r="AP557" s="43">
        <v>6</v>
      </c>
      <c r="AQ557" s="44" t="s">
        <v>66</v>
      </c>
      <c r="AR557" s="36"/>
      <c r="AS557" s="36"/>
      <c r="AT557" s="3214"/>
      <c r="AU557" s="3214"/>
      <c r="AV557" s="3215"/>
      <c r="BK557" s="466">
        <v>1</v>
      </c>
    </row>
    <row r="558" spans="38:63" ht="15" customHeight="1" x14ac:dyDescent="0.25">
      <c r="AL558" s="25" t="s">
        <v>5</v>
      </c>
      <c r="AM558" s="428" t="str">
        <f>AM559</f>
        <v>Famille à coller.N.Nom de votre recette.Recette mère ►.S.Saisissez le nom de la recette mère</v>
      </c>
      <c r="AN558" s="428"/>
      <c r="AO558" s="428"/>
      <c r="AP558" s="289"/>
      <c r="AQ558" s="48"/>
      <c r="AR558" s="48"/>
      <c r="AS558" s="48"/>
      <c r="AT558" s="48"/>
      <c r="AU558" s="48"/>
      <c r="AV558" s="429"/>
      <c r="BK558" s="466">
        <v>1</v>
      </c>
    </row>
    <row r="559" spans="38:63" ht="16.5" thickBot="1" x14ac:dyDescent="0.3">
      <c r="AL559" s="430" t="s">
        <v>5</v>
      </c>
      <c r="AM559" s="431" t="str">
        <f>AP559</f>
        <v>Famille à coller.N.Nom de votre recette.Recette mère ►.S.Saisissez le nom de la recette mère</v>
      </c>
      <c r="AN559" s="431">
        <f>AP557</f>
        <v>6</v>
      </c>
      <c r="AO559" s="431" t="str">
        <f>AQ557</f>
        <v>couverts</v>
      </c>
      <c r="AP559" s="435" t="str">
        <f>UPPER(LEFT(AR553,1))&amp;LOWER(MID(AR553,2,999))&amp;"."&amp;UPPER(LEFT(AT553,1))&amp;"."&amp;UPPER(LEFT(AT553,1))&amp;LOWER(MID(AT553,2,999))&amp;"."&amp;IF(ISTEXT(AV559),AU559&amp;"."&amp;UPPER(LEFT(AV559,1))&amp;"."&amp;UPPER(LEFT(AV559,1))&amp;LOWER(MID(AV559,2,999)),AQ559)</f>
        <v>Famille à coller.N.Nom de votre recette.Recette mère ►.S.Saisissez le nom de la recette mère</v>
      </c>
      <c r="AQ559" s="432" t="s">
        <v>22</v>
      </c>
      <c r="AR559" s="3216" t="s">
        <v>23</v>
      </c>
      <c r="AS559" s="3216"/>
      <c r="AT559" s="3216"/>
      <c r="AU559" s="433" t="s">
        <v>24</v>
      </c>
      <c r="AV559" s="434" t="s">
        <v>25</v>
      </c>
      <c r="BK559" s="466">
        <v>1</v>
      </c>
    </row>
    <row r="560" spans="38:63" ht="18.75" customHeight="1" thickTop="1" thickBot="1" x14ac:dyDescent="0.3">
      <c r="AL560" s="104" t="s">
        <v>7</v>
      </c>
      <c r="AM560" s="440" t="str">
        <f>AM559</f>
        <v>Famille à coller.N.Nom de votre recette.Recette mère ►.S.Saisissez le nom de la recette mère</v>
      </c>
      <c r="AN560" s="440"/>
      <c r="AO560" s="440"/>
      <c r="AP560" s="105" t="s">
        <v>27</v>
      </c>
      <c r="AQ560" s="106">
        <v>5</v>
      </c>
      <c r="AR560" s="107" t="s">
        <v>265</v>
      </c>
      <c r="AS560" s="108"/>
      <c r="AT560" s="108"/>
      <c r="AU560" s="399" t="s">
        <v>270</v>
      </c>
      <c r="AV560" s="109"/>
      <c r="BK560" s="466">
        <v>1</v>
      </c>
    </row>
    <row r="561" spans="38:63" ht="15.75" customHeight="1" thickTop="1" x14ac:dyDescent="0.25">
      <c r="AL561" s="104" t="s">
        <v>7</v>
      </c>
      <c r="AM561" s="523" t="str">
        <f>AM559</f>
        <v>Famille à coller.N.Nom de votre recette.Recette mère ►.S.Saisissez le nom de la recette mère</v>
      </c>
      <c r="AN561" s="523"/>
      <c r="AO561" s="524"/>
      <c r="AP561" s="235"/>
      <c r="AQ561" s="85"/>
      <c r="AR561" s="85"/>
      <c r="AS561" s="85"/>
      <c r="AT561" s="85"/>
      <c r="AU561" s="85"/>
      <c r="AV561" s="425" t="s">
        <v>193</v>
      </c>
      <c r="BK561" s="466">
        <v>1</v>
      </c>
    </row>
    <row r="562" spans="38:63" ht="15.75" x14ac:dyDescent="0.25">
      <c r="AL562" s="104" t="s">
        <v>7</v>
      </c>
      <c r="AM562" s="451" t="str">
        <f>AM559</f>
        <v>Famille à coller.N.Nom de votre recette.Recette mère ►.S.Saisissez le nom de la recette mère</v>
      </c>
      <c r="AN562" s="451"/>
      <c r="AO562" s="525"/>
      <c r="AP562" s="236"/>
      <c r="AQ562" s="237" t="s">
        <v>194</v>
      </c>
      <c r="AR562" s="114"/>
      <c r="AS562" s="238">
        <v>2</v>
      </c>
      <c r="AT562" s="239"/>
      <c r="AU562" s="240">
        <v>10</v>
      </c>
      <c r="AV562" s="241" t="s">
        <v>195</v>
      </c>
      <c r="BK562" s="466">
        <v>1</v>
      </c>
    </row>
    <row r="563" spans="38:63" ht="15.75" x14ac:dyDescent="0.25">
      <c r="AL563" s="104" t="s">
        <v>7</v>
      </c>
      <c r="AM563" s="451" t="str">
        <f>AM559</f>
        <v>Famille à coller.N.Nom de votre recette.Recette mère ►.S.Saisissez le nom de la recette mère</v>
      </c>
      <c r="AN563" s="451">
        <f>AN559</f>
        <v>6</v>
      </c>
      <c r="AO563" s="525" t="str">
        <f>AO559</f>
        <v>couverts</v>
      </c>
      <c r="AP563" s="242"/>
      <c r="AQ563" s="243" t="s">
        <v>196</v>
      </c>
      <c r="AR563" s="114"/>
      <c r="AS563" s="244">
        <v>1</v>
      </c>
      <c r="AT563" s="245"/>
      <c r="AU563" s="246">
        <v>15</v>
      </c>
      <c r="AV563" s="247" t="s">
        <v>197</v>
      </c>
      <c r="BK563" s="466">
        <v>1</v>
      </c>
    </row>
    <row r="564" spans="38:63" ht="15.75" x14ac:dyDescent="0.25">
      <c r="AL564" s="104" t="s">
        <v>7</v>
      </c>
      <c r="AM564" s="451" t="str">
        <f>AM559</f>
        <v>Famille à coller.N.Nom de votre recette.Recette mère ►.S.Saisissez le nom de la recette mère</v>
      </c>
      <c r="AN564" s="451">
        <f>AN559</f>
        <v>6</v>
      </c>
      <c r="AO564" s="525" t="str">
        <f>AO559</f>
        <v>couverts</v>
      </c>
      <c r="AP564" s="248"/>
      <c r="AQ564" s="249" t="s">
        <v>198</v>
      </c>
      <c r="AR564" s="114"/>
      <c r="AS564" s="250">
        <f>IF(AS562=0,0,IF(AS563=0,0,AS562-AS563))</f>
        <v>1</v>
      </c>
      <c r="AT564" s="251"/>
      <c r="AU564" s="252">
        <f>IF(AU562=0,0,IF(AU563=0,0,AU563-AU562))</f>
        <v>5</v>
      </c>
      <c r="AV564" s="253" t="s">
        <v>199</v>
      </c>
      <c r="BK564" s="466">
        <v>1</v>
      </c>
    </row>
    <row r="565" spans="38:63" ht="15.75" x14ac:dyDescent="0.25">
      <c r="AL565" s="104" t="s">
        <v>7</v>
      </c>
      <c r="AM565" s="451" t="str">
        <f>AM559</f>
        <v>Famille à coller.N.Nom de votre recette.Recette mère ►.S.Saisissez le nom de la recette mère</v>
      </c>
      <c r="AN565" s="451">
        <f>AN559</f>
        <v>6</v>
      </c>
      <c r="AO565" s="525" t="str">
        <f>AO559</f>
        <v>couverts</v>
      </c>
      <c r="AP565" s="248"/>
      <c r="AQ565" s="249" t="s">
        <v>200</v>
      </c>
      <c r="AR565" s="114"/>
      <c r="AS565" s="254">
        <f>IF(AS562=0,0,AS564/AS562)</f>
        <v>0.5</v>
      </c>
      <c r="AT565" s="255"/>
      <c r="AU565" s="256">
        <f>IF(AU562=0,0,IF(ISBLANK(AU562),0,(AU564/AU562)*100))</f>
        <v>50</v>
      </c>
      <c r="AV565" s="253" t="s">
        <v>201</v>
      </c>
      <c r="BK565" s="466">
        <v>1</v>
      </c>
    </row>
    <row r="566" spans="38:63" ht="15.75" x14ac:dyDescent="0.25">
      <c r="AL566" s="104" t="s">
        <v>7</v>
      </c>
      <c r="AM566" s="451" t="str">
        <f>AM559</f>
        <v>Famille à coller.N.Nom de votre recette.Recette mère ►.S.Saisissez le nom de la recette mère</v>
      </c>
      <c r="AN566" s="451">
        <f>AN559</f>
        <v>6</v>
      </c>
      <c r="AO566" s="525" t="str">
        <f>AO559</f>
        <v>couverts</v>
      </c>
      <c r="AP566" s="242"/>
      <c r="AQ566" s="243" t="s">
        <v>202</v>
      </c>
      <c r="AR566" s="114"/>
      <c r="AS566" s="257">
        <v>50</v>
      </c>
      <c r="AT566" s="239"/>
      <c r="AU566" s="240">
        <v>10</v>
      </c>
      <c r="AV566" s="241" t="s">
        <v>195</v>
      </c>
      <c r="BK566" s="466">
        <v>1</v>
      </c>
    </row>
    <row r="567" spans="38:63" ht="15.75" x14ac:dyDescent="0.25">
      <c r="AL567" s="104" t="s">
        <v>7</v>
      </c>
      <c r="AM567" s="451" t="str">
        <f>AM559</f>
        <v>Famille à coller.N.Nom de votre recette.Recette mère ►.S.Saisissez le nom de la recette mère</v>
      </c>
      <c r="AN567" s="451">
        <f>AN559</f>
        <v>6</v>
      </c>
      <c r="AO567" s="525" t="str">
        <f>AO559</f>
        <v>couverts</v>
      </c>
      <c r="AP567" s="248"/>
      <c r="AQ567" s="249" t="s">
        <v>198</v>
      </c>
      <c r="AR567" s="114"/>
      <c r="AS567" s="250">
        <f>AS562*AS566%</f>
        <v>1</v>
      </c>
      <c r="AT567" s="258"/>
      <c r="AU567" s="259">
        <v>50</v>
      </c>
      <c r="AV567" s="260" t="s">
        <v>201</v>
      </c>
      <c r="BK567" s="466">
        <v>1</v>
      </c>
    </row>
    <row r="568" spans="38:63" ht="15.75" x14ac:dyDescent="0.25">
      <c r="AL568" s="104" t="s">
        <v>7</v>
      </c>
      <c r="AM568" s="451" t="str">
        <f>AM559</f>
        <v>Famille à coller.N.Nom de votre recette.Recette mère ►.S.Saisissez le nom de la recette mère</v>
      </c>
      <c r="AN568" s="451">
        <f>AN559</f>
        <v>6</v>
      </c>
      <c r="AO568" s="525" t="str">
        <f>AO559</f>
        <v>couverts</v>
      </c>
      <c r="AP568" s="248"/>
      <c r="AQ568" s="249" t="s">
        <v>203</v>
      </c>
      <c r="AR568" s="114"/>
      <c r="AS568" s="250">
        <f>AS562-AS567</f>
        <v>1</v>
      </c>
      <c r="AT568" s="251"/>
      <c r="AU568" s="252">
        <f>AU566*AU567%</f>
        <v>5</v>
      </c>
      <c r="AV568" s="253" t="s">
        <v>199</v>
      </c>
      <c r="BK568" s="466">
        <v>1</v>
      </c>
    </row>
    <row r="569" spans="38:63" ht="15.75" x14ac:dyDescent="0.25">
      <c r="AL569" s="104" t="s">
        <v>7</v>
      </c>
      <c r="AM569" s="451" t="str">
        <f>AM559</f>
        <v>Famille à coller.N.Nom de votre recette.Recette mère ►.S.Saisissez le nom de la recette mère</v>
      </c>
      <c r="AN569" s="451">
        <f>AN559</f>
        <v>6</v>
      </c>
      <c r="AO569" s="525" t="str">
        <f>AO559</f>
        <v>couverts</v>
      </c>
      <c r="AP569" s="261"/>
      <c r="AQ569" s="262"/>
      <c r="AR569" s="114"/>
      <c r="AS569" s="263"/>
      <c r="AT569" s="332"/>
      <c r="AU569" s="252">
        <f>((AU566*AU567)/100)+AU566</f>
        <v>15</v>
      </c>
      <c r="AV569" s="253" t="s">
        <v>197</v>
      </c>
      <c r="BK569" s="466">
        <v>1</v>
      </c>
    </row>
    <row r="570" spans="38:63" ht="15.75" x14ac:dyDescent="0.25">
      <c r="AL570" s="104" t="s">
        <v>7</v>
      </c>
      <c r="AM570" s="451" t="str">
        <f>AM559</f>
        <v>Famille à coller.N.Nom de votre recette.Recette mère ►.S.Saisissez le nom de la recette mère</v>
      </c>
      <c r="AN570" s="451">
        <f>AN559</f>
        <v>6</v>
      </c>
      <c r="AO570" s="525" t="str">
        <f>AO559</f>
        <v>couverts</v>
      </c>
      <c r="AP570" s="573"/>
      <c r="AQ570" s="571"/>
      <c r="AR570" s="571"/>
      <c r="AS570" s="571"/>
      <c r="AT570" s="571"/>
      <c r="AU570" s="571"/>
      <c r="AV570" s="572"/>
      <c r="BK570" s="466">
        <v>1</v>
      </c>
    </row>
    <row r="571" spans="38:63" x14ac:dyDescent="0.25">
      <c r="AL571" s="104" t="s">
        <v>7</v>
      </c>
      <c r="AM571" s="451" t="str">
        <f>AM559</f>
        <v>Famille à coller.N.Nom de votre recette.Recette mère ►.S.Saisissez le nom de la recette mère</v>
      </c>
      <c r="AN571" s="451">
        <f>AN559</f>
        <v>6</v>
      </c>
      <c r="AO571" s="525" t="str">
        <f>AO559</f>
        <v>couverts</v>
      </c>
      <c r="AP571" s="606" t="s">
        <v>38</v>
      </c>
      <c r="AQ571" s="3278" t="s">
        <v>40</v>
      </c>
      <c r="AR571" s="3279" t="s">
        <v>74</v>
      </c>
      <c r="AS571" s="3281" t="s">
        <v>41</v>
      </c>
      <c r="AT571" s="3282" t="s">
        <v>216</v>
      </c>
      <c r="AU571" s="3284" t="s">
        <v>358</v>
      </c>
      <c r="AV571" s="3286" t="s">
        <v>51</v>
      </c>
      <c r="BK571" s="466">
        <v>1</v>
      </c>
    </row>
    <row r="572" spans="38:63" x14ac:dyDescent="0.25">
      <c r="AL572" s="104" t="s">
        <v>7</v>
      </c>
      <c r="AM572" s="451" t="str">
        <f>AM559</f>
        <v>Famille à coller.N.Nom de votre recette.Recette mère ►.S.Saisissez le nom de la recette mère</v>
      </c>
      <c r="AN572" s="451">
        <f>AN559</f>
        <v>6</v>
      </c>
      <c r="AO572" s="525" t="str">
        <f>AO559</f>
        <v>couverts</v>
      </c>
      <c r="AP572" s="293" t="s">
        <v>46</v>
      </c>
      <c r="AQ572" s="2993"/>
      <c r="AR572" s="3280"/>
      <c r="AS572" s="3058"/>
      <c r="AT572" s="3283"/>
      <c r="AU572" s="3285"/>
      <c r="AV572" s="3227"/>
      <c r="BK572" s="466">
        <v>1</v>
      </c>
    </row>
    <row r="573" spans="38:63" ht="15.75" x14ac:dyDescent="0.25">
      <c r="AL573" s="73" t="str">
        <f>IF(OR(AV573&lt;&gt;""),"A", "►")</f>
        <v>A</v>
      </c>
      <c r="AM573" s="451" t="str">
        <f>AM559</f>
        <v>Famille à coller.N.Nom de votre recette.Recette mère ►.S.Saisissez le nom de la recette mère</v>
      </c>
      <c r="AN573" s="451">
        <f>AN559</f>
        <v>6</v>
      </c>
      <c r="AO573" s="525" t="str">
        <f>AO559</f>
        <v>couverts</v>
      </c>
      <c r="AP573" s="65"/>
      <c r="AQ573" s="67">
        <v>350</v>
      </c>
      <c r="AR573" s="611">
        <f>IFERROR(INDEX(AP579:AV579,MATCH(AS573,AP578:AV578,0)) * AQ573 * IF(ISBLANK(AP573), 1, AP573), 0)</f>
        <v>0.35000000000000003</v>
      </c>
      <c r="AS573" s="53" t="s">
        <v>21</v>
      </c>
      <c r="AT573" s="298">
        <v>16</v>
      </c>
      <c r="AU573" s="598">
        <f t="shared" ref="AU573:AU574" si="100">((AR573-(AR573*AT573%)))</f>
        <v>0.29400000000000004</v>
      </c>
      <c r="AV573" s="605" t="s">
        <v>354</v>
      </c>
      <c r="BK573" s="466">
        <v>1</v>
      </c>
    </row>
    <row r="574" spans="38:63" ht="15.75" x14ac:dyDescent="0.25">
      <c r="AL574" s="73" t="str">
        <f t="shared" ref="AL574:AL576" si="101">IF(OR(AV574&lt;&gt;""),"A", "►")</f>
        <v>A</v>
      </c>
      <c r="AM574" s="451" t="str">
        <f>AM559</f>
        <v>Famille à coller.N.Nom de votre recette.Recette mère ►.S.Saisissez le nom de la recette mère</v>
      </c>
      <c r="AN574" s="451">
        <f>AN559</f>
        <v>6</v>
      </c>
      <c r="AO574" s="451" t="str">
        <f>AO559</f>
        <v>couverts</v>
      </c>
      <c r="AP574" s="80"/>
      <c r="AQ574" s="604">
        <v>1.2</v>
      </c>
      <c r="AR574" s="611">
        <f>IFERROR(INDEX(AP579:AV579,MATCH(AS574,AP578:AV578,0)) * AQ574 * IF(ISBLANK(AP574), 1, AP574), 0)</f>
        <v>1.2</v>
      </c>
      <c r="AS574" s="597" t="s">
        <v>26</v>
      </c>
      <c r="AT574" s="300">
        <v>22</v>
      </c>
      <c r="AU574" s="598">
        <f t="shared" si="100"/>
        <v>0.93599999999999994</v>
      </c>
      <c r="AV574" s="599" t="s">
        <v>355</v>
      </c>
      <c r="BK574" s="466">
        <v>1</v>
      </c>
    </row>
    <row r="575" spans="38:63" ht="15.75" x14ac:dyDescent="0.25">
      <c r="AL575" s="73" t="str">
        <f t="shared" si="101"/>
        <v>A</v>
      </c>
      <c r="AM575" s="451" t="str">
        <f>AM559</f>
        <v>Famille à coller.N.Nom de votre recette.Recette mère ►.S.Saisissez le nom de la recette mère</v>
      </c>
      <c r="AN575" s="451">
        <f>AN559</f>
        <v>6</v>
      </c>
      <c r="AO575" s="451" t="str">
        <f>AO559</f>
        <v>couverts</v>
      </c>
      <c r="AP575" s="80">
        <v>2</v>
      </c>
      <c r="AQ575" s="67">
        <v>50</v>
      </c>
      <c r="AR575" s="611">
        <f>IFERROR(INDEX(AP579:AV579,MATCH(AS575,AP578:AV578,0)) * AQ575 * IF(ISBLANK(AP575), 1, AP575), 0)</f>
        <v>0.1</v>
      </c>
      <c r="AS575" s="53" t="s">
        <v>21</v>
      </c>
      <c r="AT575" s="300"/>
      <c r="AU575" s="598">
        <f>((AR575-(AR575*AT575%)))</f>
        <v>0.1</v>
      </c>
      <c r="AV575" s="600" t="s">
        <v>204</v>
      </c>
      <c r="BK575" s="466">
        <v>1</v>
      </c>
    </row>
    <row r="576" spans="38:63" ht="15.75" x14ac:dyDescent="0.25">
      <c r="AL576" s="73" t="str">
        <f t="shared" si="101"/>
        <v>A</v>
      </c>
      <c r="AM576" s="451" t="str">
        <f>AM559</f>
        <v>Famille à coller.N.Nom de votre recette.Recette mère ►.S.Saisissez le nom de la recette mère</v>
      </c>
      <c r="AN576" s="451">
        <f>AN559</f>
        <v>6</v>
      </c>
      <c r="AO576" s="525" t="str">
        <f>AO559</f>
        <v>couverts</v>
      </c>
      <c r="AP576" s="80"/>
      <c r="AQ576" s="67">
        <v>1</v>
      </c>
      <c r="AR576" s="611">
        <f>IFERROR(INDEX(AP579:AV579,MATCH(AS576,AP578:AV578,0)) * AQ576 * IF(ISBLANK(AP576), 1, AP576), 0)</f>
        <v>0.5</v>
      </c>
      <c r="AS576" s="84" t="s">
        <v>57</v>
      </c>
      <c r="AT576" s="300"/>
      <c r="AU576" s="598">
        <f>((AR576-(AR576*AT576%)))</f>
        <v>0.5</v>
      </c>
      <c r="AV576" s="599" t="s">
        <v>359</v>
      </c>
      <c r="BK576" s="466">
        <v>1</v>
      </c>
    </row>
    <row r="577" spans="38:63" ht="15.75" x14ac:dyDescent="0.25">
      <c r="AL577" s="104" t="s">
        <v>7</v>
      </c>
      <c r="AM577" s="451" t="str">
        <f>AM559</f>
        <v>Famille à coller.N.Nom de votre recette.Recette mère ►.S.Saisissez le nom de la recette mère</v>
      </c>
      <c r="AN577" s="451">
        <f>AN559</f>
        <v>6</v>
      </c>
      <c r="AO577" s="525" t="str">
        <f>AO559</f>
        <v>couverts</v>
      </c>
      <c r="AP577" s="610" t="s">
        <v>357</v>
      </c>
      <c r="AQ577" s="114"/>
      <c r="AR577" s="114"/>
      <c r="AS577" s="114"/>
      <c r="AT577" s="114"/>
      <c r="AU577" s="114"/>
      <c r="AV577" s="609" t="s">
        <v>360</v>
      </c>
      <c r="BK577" s="466">
        <v>1</v>
      </c>
    </row>
    <row r="578" spans="38:63" ht="15.75" x14ac:dyDescent="0.25">
      <c r="AL578" s="104" t="s">
        <v>7</v>
      </c>
      <c r="AM578" s="451" t="str">
        <f>AM559</f>
        <v>Famille à coller.N.Nom de votre recette.Recette mère ►.S.Saisissez le nom de la recette mère</v>
      </c>
      <c r="AN578" s="451">
        <f>AN559</f>
        <v>6</v>
      </c>
      <c r="AO578" s="525" t="str">
        <f>AO559</f>
        <v>couverts</v>
      </c>
      <c r="AP578" s="597" t="s">
        <v>26</v>
      </c>
      <c r="AQ578" s="53" t="s">
        <v>21</v>
      </c>
      <c r="AR578" s="545"/>
      <c r="AS578" s="84" t="s">
        <v>57</v>
      </c>
      <c r="AT578" s="84" t="s">
        <v>56</v>
      </c>
      <c r="AU578" s="72" t="s">
        <v>55</v>
      </c>
      <c r="AV578" s="607" t="s">
        <v>53</v>
      </c>
      <c r="BK578" s="466">
        <v>1</v>
      </c>
    </row>
    <row r="579" spans="38:63" ht="15.75" x14ac:dyDescent="0.25">
      <c r="AL579" s="104" t="s">
        <v>5</v>
      </c>
      <c r="AM579" s="451" t="str">
        <f>AM559</f>
        <v>Famille à coller.N.Nom de votre recette.Recette mère ►.S.Saisissez le nom de la recette mère</v>
      </c>
      <c r="AN579" s="451">
        <f>AN559</f>
        <v>6</v>
      </c>
      <c r="AO579" s="525" t="str">
        <f>AO559</f>
        <v>couverts</v>
      </c>
      <c r="AP579" s="601">
        <v>1</v>
      </c>
      <c r="AQ579" s="601">
        <v>1E-3</v>
      </c>
      <c r="AR579" s="545"/>
      <c r="AS579" s="602">
        <v>0.5</v>
      </c>
      <c r="AT579" s="601">
        <v>0.25</v>
      </c>
      <c r="AU579" s="603">
        <v>1</v>
      </c>
      <c r="AV579" s="608">
        <v>0.01</v>
      </c>
      <c r="BK579" s="466">
        <v>1</v>
      </c>
    </row>
    <row r="580" spans="38:63" ht="16.5" thickBot="1" x14ac:dyDescent="0.3">
      <c r="AL580" s="104" t="s">
        <v>5</v>
      </c>
      <c r="AM580" s="451" t="str">
        <f>AM559</f>
        <v>Famille à coller.N.Nom de votre recette.Recette mère ►.S.Saisissez le nom de la recette mère</v>
      </c>
      <c r="AN580" s="451">
        <f>AN559</f>
        <v>6</v>
      </c>
      <c r="AO580" s="525" t="str">
        <f>AO559</f>
        <v>couverts</v>
      </c>
      <c r="AP580" s="114"/>
      <c r="AQ580" s="114"/>
      <c r="AR580" s="114"/>
      <c r="AS580" s="114"/>
      <c r="AT580" s="114"/>
      <c r="AU580" s="114"/>
      <c r="AV580" s="115"/>
      <c r="BK580" s="466">
        <v>1</v>
      </c>
    </row>
    <row r="581" spans="38:63" ht="16.5" thickTop="1" x14ac:dyDescent="0.25">
      <c r="AL581" s="104" t="s">
        <v>7</v>
      </c>
      <c r="AM581" s="451" t="str">
        <f>AM559</f>
        <v>Famille à coller.N.Nom de votre recette.Recette mère ►.S.Saisissez le nom de la recette mère</v>
      </c>
      <c r="AN581" s="451">
        <f>AN559</f>
        <v>6</v>
      </c>
      <c r="AO581" s="451" t="str">
        <f>AO559</f>
        <v>couverts</v>
      </c>
      <c r="AP581" s="235" t="s">
        <v>68</v>
      </c>
      <c r="AQ581" s="348"/>
      <c r="AR581" s="348"/>
      <c r="AS581" s="348"/>
      <c r="AT581" s="348"/>
      <c r="AU581" s="348"/>
      <c r="AV581" s="349"/>
      <c r="BK581" s="466">
        <v>1</v>
      </c>
    </row>
    <row r="582" spans="38:63" ht="15.75" x14ac:dyDescent="0.25">
      <c r="AL582" s="73" t="str">
        <f t="shared" ref="AL582:AL600" si="102">IF(OR(AP582&lt;&gt;"",AQ582&lt;&gt; "",AR582&lt;&gt;"",AS582&lt;&gt;""),"A", "►")</f>
        <v>►</v>
      </c>
      <c r="AM582" s="451" t="str">
        <f>AM559</f>
        <v>Famille à coller.N.Nom de votre recette.Recette mère ►.S.Saisissez le nom de la recette mère</v>
      </c>
      <c r="AN582" s="451">
        <f>AN559</f>
        <v>6</v>
      </c>
      <c r="AO582" s="451" t="str">
        <f>AO559</f>
        <v>couverts</v>
      </c>
      <c r="AP582" s="386"/>
      <c r="AQ582" s="375"/>
      <c r="AR582" s="375"/>
      <c r="AS582" s="375"/>
      <c r="AT582" s="375"/>
      <c r="AU582" s="375"/>
      <c r="AV582" s="387"/>
      <c r="BK582" s="466">
        <v>1</v>
      </c>
    </row>
    <row r="583" spans="38:63" ht="15.75" x14ac:dyDescent="0.25">
      <c r="AL583" s="73" t="str">
        <f t="shared" si="102"/>
        <v>►</v>
      </c>
      <c r="AM583" s="451" t="str">
        <f>AM559</f>
        <v>Famille à coller.N.Nom de votre recette.Recette mère ►.S.Saisissez le nom de la recette mère</v>
      </c>
      <c r="AN583" s="451">
        <f>AN559</f>
        <v>6</v>
      </c>
      <c r="AO583" s="451" t="str">
        <f>AO559</f>
        <v>couverts</v>
      </c>
      <c r="AP583" s="386"/>
      <c r="AQ583" s="375"/>
      <c r="AR583" s="375"/>
      <c r="AS583" s="375"/>
      <c r="AT583" s="375"/>
      <c r="AU583" s="375"/>
      <c r="AV583" s="387"/>
      <c r="BK583" s="466">
        <v>1</v>
      </c>
    </row>
    <row r="584" spans="38:63" ht="15.75" x14ac:dyDescent="0.25">
      <c r="AL584" s="73" t="str">
        <f t="shared" si="102"/>
        <v>►</v>
      </c>
      <c r="AM584" s="451" t="str">
        <f>AM559</f>
        <v>Famille à coller.N.Nom de votre recette.Recette mère ►.S.Saisissez le nom de la recette mère</v>
      </c>
      <c r="AN584" s="451">
        <f>AN559</f>
        <v>6</v>
      </c>
      <c r="AO584" s="451" t="str">
        <f>AO559</f>
        <v>couverts</v>
      </c>
      <c r="AP584" s="261"/>
      <c r="AQ584" s="114"/>
      <c r="AR584" s="114"/>
      <c r="AS584" s="114"/>
      <c r="AT584" s="114"/>
      <c r="AU584" s="114"/>
      <c r="AV584" s="115"/>
      <c r="BK584" s="466">
        <v>1</v>
      </c>
    </row>
    <row r="585" spans="38:63" ht="15.75" x14ac:dyDescent="0.25">
      <c r="AL585" s="73" t="str">
        <f t="shared" si="102"/>
        <v>►</v>
      </c>
      <c r="AM585" s="451" t="str">
        <f>AM559</f>
        <v>Famille à coller.N.Nom de votre recette.Recette mère ►.S.Saisissez le nom de la recette mère</v>
      </c>
      <c r="AN585" s="451">
        <f>AN559</f>
        <v>6</v>
      </c>
      <c r="AO585" s="451" t="str">
        <f>AO559</f>
        <v>couverts</v>
      </c>
      <c r="AP585" s="261"/>
      <c r="AQ585" s="114"/>
      <c r="AR585" s="114"/>
      <c r="AS585" s="114"/>
      <c r="AT585" s="114"/>
      <c r="AU585" s="114"/>
      <c r="AV585" s="115"/>
      <c r="BK585" s="466">
        <v>1</v>
      </c>
    </row>
    <row r="586" spans="38:63" ht="15.75" x14ac:dyDescent="0.25">
      <c r="AL586" s="73" t="str">
        <f t="shared" si="102"/>
        <v>►</v>
      </c>
      <c r="AM586" s="451" t="str">
        <f>AM559</f>
        <v>Famille à coller.N.Nom de votre recette.Recette mère ►.S.Saisissez le nom de la recette mère</v>
      </c>
      <c r="AN586" s="451">
        <f>AN559</f>
        <v>6</v>
      </c>
      <c r="AO586" s="451" t="str">
        <f>AO559</f>
        <v>couverts</v>
      </c>
      <c r="AP586" s="261"/>
      <c r="AQ586" s="114"/>
      <c r="AR586" s="114"/>
      <c r="AS586" s="114"/>
      <c r="AT586" s="114"/>
      <c r="AU586" s="114"/>
      <c r="AV586" s="115"/>
      <c r="BK586" s="466">
        <v>1</v>
      </c>
    </row>
    <row r="587" spans="38:63" ht="15.75" x14ac:dyDescent="0.25">
      <c r="AL587" s="73" t="str">
        <f t="shared" si="102"/>
        <v>►</v>
      </c>
      <c r="AM587" s="451" t="str">
        <f>AM559</f>
        <v>Famille à coller.N.Nom de votre recette.Recette mère ►.S.Saisissez le nom de la recette mère</v>
      </c>
      <c r="AN587" s="451">
        <f>AN559</f>
        <v>6</v>
      </c>
      <c r="AO587" s="451" t="str">
        <f>AO559</f>
        <v>couverts</v>
      </c>
      <c r="AP587" s="261"/>
      <c r="AQ587" s="114"/>
      <c r="AR587" s="114"/>
      <c r="AS587" s="114"/>
      <c r="AT587" s="114"/>
      <c r="AU587" s="114"/>
      <c r="AV587" s="115"/>
      <c r="BK587" s="466">
        <v>1</v>
      </c>
    </row>
    <row r="588" spans="38:63" ht="15.75" x14ac:dyDescent="0.25">
      <c r="AL588" s="73" t="str">
        <f t="shared" si="102"/>
        <v>►</v>
      </c>
      <c r="AM588" s="451" t="str">
        <f>AM559</f>
        <v>Famille à coller.N.Nom de votre recette.Recette mère ►.S.Saisissez le nom de la recette mère</v>
      </c>
      <c r="AN588" s="451">
        <f>AN559</f>
        <v>6</v>
      </c>
      <c r="AO588" s="451" t="str">
        <f>AO559</f>
        <v>couverts</v>
      </c>
      <c r="AP588" s="261"/>
      <c r="AQ588" s="114"/>
      <c r="AR588" s="114"/>
      <c r="AS588" s="114"/>
      <c r="AT588" s="114"/>
      <c r="AU588" s="114"/>
      <c r="AV588" s="115"/>
      <c r="BK588" s="466">
        <v>1</v>
      </c>
    </row>
    <row r="589" spans="38:63" ht="15.75" x14ac:dyDescent="0.25">
      <c r="AL589" s="73" t="str">
        <f t="shared" si="102"/>
        <v>►</v>
      </c>
      <c r="AM589" s="451" t="str">
        <f>AM559</f>
        <v>Famille à coller.N.Nom de votre recette.Recette mère ►.S.Saisissez le nom de la recette mère</v>
      </c>
      <c r="AN589" s="451">
        <f>AN559</f>
        <v>6</v>
      </c>
      <c r="AO589" s="451" t="str">
        <f>AO559</f>
        <v>couverts</v>
      </c>
      <c r="AP589" s="261"/>
      <c r="AQ589" s="114"/>
      <c r="AR589" s="114"/>
      <c r="AS589" s="114"/>
      <c r="AT589" s="114"/>
      <c r="AU589" s="114"/>
      <c r="AV589" s="115"/>
      <c r="BK589" s="466">
        <v>1</v>
      </c>
    </row>
    <row r="590" spans="38:63" ht="15.75" x14ac:dyDescent="0.25">
      <c r="AL590" s="73" t="str">
        <f t="shared" si="102"/>
        <v>►</v>
      </c>
      <c r="AM590" s="451" t="str">
        <f>AM559</f>
        <v>Famille à coller.N.Nom de votre recette.Recette mère ►.S.Saisissez le nom de la recette mère</v>
      </c>
      <c r="AN590" s="451">
        <f>AN559</f>
        <v>6</v>
      </c>
      <c r="AO590" s="451" t="str">
        <f>AO559</f>
        <v>couverts</v>
      </c>
      <c r="AP590" s="261"/>
      <c r="AQ590" s="114"/>
      <c r="AR590" s="114"/>
      <c r="AS590" s="114"/>
      <c r="AT590" s="114"/>
      <c r="AU590" s="114"/>
      <c r="AV590" s="115"/>
      <c r="BK590" s="466">
        <v>1</v>
      </c>
    </row>
    <row r="591" spans="38:63" ht="15.75" x14ac:dyDescent="0.25">
      <c r="AL591" s="73" t="str">
        <f t="shared" si="102"/>
        <v>►</v>
      </c>
      <c r="AM591" s="451" t="str">
        <f>AM559</f>
        <v>Famille à coller.N.Nom de votre recette.Recette mère ►.S.Saisissez le nom de la recette mère</v>
      </c>
      <c r="AN591" s="451">
        <f>AN559</f>
        <v>6</v>
      </c>
      <c r="AO591" s="451" t="str">
        <f>AO559</f>
        <v>couverts</v>
      </c>
      <c r="AP591" s="261"/>
      <c r="AQ591" s="114"/>
      <c r="AR591" s="114"/>
      <c r="AS591" s="114"/>
      <c r="AT591" s="114"/>
      <c r="AU591" s="114"/>
      <c r="AV591" s="115"/>
      <c r="BK591" s="466">
        <v>1</v>
      </c>
    </row>
    <row r="592" spans="38:63" ht="15.75" x14ac:dyDescent="0.25">
      <c r="AL592" s="73" t="str">
        <f t="shared" si="102"/>
        <v>►</v>
      </c>
      <c r="AM592" s="451" t="str">
        <f>AM559</f>
        <v>Famille à coller.N.Nom de votre recette.Recette mère ►.S.Saisissez le nom de la recette mère</v>
      </c>
      <c r="AN592" s="451">
        <f>AN559</f>
        <v>6</v>
      </c>
      <c r="AO592" s="451" t="str">
        <f>AO559</f>
        <v>couverts</v>
      </c>
      <c r="AP592" s="261"/>
      <c r="AQ592" s="114"/>
      <c r="AR592" s="114"/>
      <c r="AS592" s="114"/>
      <c r="AT592" s="114"/>
      <c r="AU592" s="114"/>
      <c r="AV592" s="115"/>
      <c r="BK592" s="466">
        <v>1</v>
      </c>
    </row>
    <row r="593" spans="38:63" ht="15.75" x14ac:dyDescent="0.25">
      <c r="AL593" s="73" t="str">
        <f t="shared" si="102"/>
        <v>►</v>
      </c>
      <c r="AM593" s="451" t="str">
        <f>AM559</f>
        <v>Famille à coller.N.Nom de votre recette.Recette mère ►.S.Saisissez le nom de la recette mère</v>
      </c>
      <c r="AN593" s="451">
        <f>AN559</f>
        <v>6</v>
      </c>
      <c r="AO593" s="451" t="str">
        <f>AO559</f>
        <v>couverts</v>
      </c>
      <c r="AP593" s="261"/>
      <c r="AQ593" s="114"/>
      <c r="AR593" s="114"/>
      <c r="AS593" s="114"/>
      <c r="AT593" s="114"/>
      <c r="AU593" s="114"/>
      <c r="AV593" s="115"/>
      <c r="BK593" s="466">
        <v>1</v>
      </c>
    </row>
    <row r="594" spans="38:63" ht="15.75" x14ac:dyDescent="0.25">
      <c r="AL594" s="73" t="str">
        <f t="shared" si="102"/>
        <v>►</v>
      </c>
      <c r="AM594" s="451" t="str">
        <f>AM559</f>
        <v>Famille à coller.N.Nom de votre recette.Recette mère ►.S.Saisissez le nom de la recette mère</v>
      </c>
      <c r="AN594" s="451">
        <f>AN559</f>
        <v>6</v>
      </c>
      <c r="AO594" s="451" t="str">
        <f>AO559</f>
        <v>couverts</v>
      </c>
      <c r="AP594" s="261"/>
      <c r="AQ594" s="114"/>
      <c r="AR594" s="114"/>
      <c r="AS594" s="114"/>
      <c r="AT594" s="114"/>
      <c r="AU594" s="114"/>
      <c r="AV594" s="115"/>
      <c r="BK594" s="466">
        <v>1</v>
      </c>
    </row>
    <row r="595" spans="38:63" ht="15.75" x14ac:dyDescent="0.25">
      <c r="AL595" s="73" t="str">
        <f t="shared" si="102"/>
        <v>►</v>
      </c>
      <c r="AM595" s="451" t="str">
        <f>AM559</f>
        <v>Famille à coller.N.Nom de votre recette.Recette mère ►.S.Saisissez le nom de la recette mère</v>
      </c>
      <c r="AN595" s="451">
        <f>AN559</f>
        <v>6</v>
      </c>
      <c r="AO595" s="451" t="str">
        <f>AO559</f>
        <v>couverts</v>
      </c>
      <c r="AP595" s="261"/>
      <c r="AQ595" s="114"/>
      <c r="AR595" s="114"/>
      <c r="AS595" s="114"/>
      <c r="AT595" s="114"/>
      <c r="AU595" s="114"/>
      <c r="AV595" s="115"/>
      <c r="BK595" s="466">
        <v>1</v>
      </c>
    </row>
    <row r="596" spans="38:63" ht="15.75" x14ac:dyDescent="0.25">
      <c r="AL596" s="73" t="str">
        <f t="shared" si="102"/>
        <v>►</v>
      </c>
      <c r="AM596" s="451" t="str">
        <f>AM559</f>
        <v>Famille à coller.N.Nom de votre recette.Recette mère ►.S.Saisissez le nom de la recette mère</v>
      </c>
      <c r="AN596" s="451">
        <f>AN559</f>
        <v>6</v>
      </c>
      <c r="AO596" s="451" t="str">
        <f>AO559</f>
        <v>couverts</v>
      </c>
      <c r="AP596" s="261"/>
      <c r="AQ596" s="114"/>
      <c r="AR596" s="114"/>
      <c r="AS596" s="114"/>
      <c r="AT596" s="114"/>
      <c r="AU596" s="114"/>
      <c r="AV596" s="115"/>
      <c r="BK596" s="466">
        <v>1</v>
      </c>
    </row>
    <row r="597" spans="38:63" ht="15.75" x14ac:dyDescent="0.25">
      <c r="AL597" s="73" t="str">
        <f t="shared" si="102"/>
        <v>►</v>
      </c>
      <c r="AM597" s="451" t="str">
        <f>AM559</f>
        <v>Famille à coller.N.Nom de votre recette.Recette mère ►.S.Saisissez le nom de la recette mère</v>
      </c>
      <c r="AN597" s="451">
        <f>AN559</f>
        <v>6</v>
      </c>
      <c r="AO597" s="451" t="str">
        <f>AO559</f>
        <v>couverts</v>
      </c>
      <c r="AP597" s="261"/>
      <c r="AQ597" s="114"/>
      <c r="AR597" s="114"/>
      <c r="AS597" s="114"/>
      <c r="AT597" s="114"/>
      <c r="AU597" s="114"/>
      <c r="AV597" s="115"/>
      <c r="BK597" s="466">
        <v>1</v>
      </c>
    </row>
    <row r="598" spans="38:63" ht="15.75" x14ac:dyDescent="0.25">
      <c r="AL598" s="73" t="str">
        <f t="shared" si="102"/>
        <v>►</v>
      </c>
      <c r="AM598" s="451" t="str">
        <f>AM559</f>
        <v>Famille à coller.N.Nom de votre recette.Recette mère ►.S.Saisissez le nom de la recette mère</v>
      </c>
      <c r="AN598" s="451">
        <f>AN559</f>
        <v>6</v>
      </c>
      <c r="AO598" s="451" t="str">
        <f>AO559</f>
        <v>couverts</v>
      </c>
      <c r="AP598" s="261"/>
      <c r="AQ598" s="114"/>
      <c r="AR598" s="114"/>
      <c r="AS598" s="114"/>
      <c r="AT598" s="114"/>
      <c r="AU598" s="114"/>
      <c r="AV598" s="115"/>
      <c r="BK598" s="466">
        <v>1</v>
      </c>
    </row>
    <row r="599" spans="38:63" ht="15.75" x14ac:dyDescent="0.25">
      <c r="AL599" s="73" t="str">
        <f t="shared" si="102"/>
        <v>►</v>
      </c>
      <c r="AM599" s="451" t="str">
        <f>AM559</f>
        <v>Famille à coller.N.Nom de votre recette.Recette mère ►.S.Saisissez le nom de la recette mère</v>
      </c>
      <c r="AN599" s="451">
        <f>AN559</f>
        <v>6</v>
      </c>
      <c r="AO599" s="451" t="str">
        <f>AO559</f>
        <v>couverts</v>
      </c>
      <c r="AP599" s="261"/>
      <c r="AQ599" s="114"/>
      <c r="AR599" s="114"/>
      <c r="AS599" s="114"/>
      <c r="AT599" s="114"/>
      <c r="AU599" s="114"/>
      <c r="AV599" s="115"/>
      <c r="BK599" s="466">
        <v>1</v>
      </c>
    </row>
    <row r="600" spans="38:63" ht="15.75" x14ac:dyDescent="0.25">
      <c r="AL600" s="73" t="str">
        <f t="shared" si="102"/>
        <v>►</v>
      </c>
      <c r="AM600" s="451" t="str">
        <f>AM559</f>
        <v>Famille à coller.N.Nom de votre recette.Recette mère ►.S.Saisissez le nom de la recette mère</v>
      </c>
      <c r="AN600" s="451">
        <f>AN559</f>
        <v>6</v>
      </c>
      <c r="AO600" s="451" t="str">
        <f>AO559</f>
        <v>couverts</v>
      </c>
      <c r="AP600" s="261"/>
      <c r="AQ600" s="114"/>
      <c r="AR600" s="114"/>
      <c r="AS600" s="114"/>
      <c r="AT600" s="114"/>
      <c r="AU600" s="114"/>
      <c r="AV600" s="115"/>
      <c r="BK600" s="466">
        <v>1</v>
      </c>
    </row>
    <row r="601" spans="38:63" ht="15.75" x14ac:dyDescent="0.25">
      <c r="AL601" s="116" t="s">
        <v>7</v>
      </c>
      <c r="AM601" s="451" t="str">
        <f>AM559</f>
        <v>Famille à coller.N.Nom de votre recette.Recette mère ►.S.Saisissez le nom de la recette mère</v>
      </c>
      <c r="AN601" s="451">
        <f>AN559</f>
        <v>6</v>
      </c>
      <c r="AO601" s="451" t="str">
        <f>AO559</f>
        <v>couverts</v>
      </c>
      <c r="AP601" s="517" t="s">
        <v>98</v>
      </c>
      <c r="AQ601" s="518"/>
      <c r="AR601" s="518"/>
      <c r="AS601" s="518"/>
      <c r="AT601" s="518"/>
      <c r="AU601" s="519"/>
      <c r="AV601" s="520" t="s">
        <v>127</v>
      </c>
      <c r="BK601" s="466">
        <v>1</v>
      </c>
    </row>
    <row r="602" spans="38:63" ht="15.75" x14ac:dyDescent="0.25">
      <c r="AL602" s="116" t="s">
        <v>7</v>
      </c>
      <c r="AM602" s="451" t="str">
        <f>AM559</f>
        <v>Famille à coller.N.Nom de votre recette.Recette mère ►.S.Saisissez le nom de la recette mère</v>
      </c>
      <c r="AN602" s="451">
        <f>AN559</f>
        <v>6</v>
      </c>
      <c r="AO602" s="451" t="str">
        <f>AO559</f>
        <v>couverts</v>
      </c>
      <c r="AP602" s="145"/>
      <c r="AQ602" s="146"/>
      <c r="AR602" s="146"/>
      <c r="AS602" s="146"/>
      <c r="AT602" s="146"/>
      <c r="AU602" s="472"/>
      <c r="AV602" s="147" t="s">
        <v>128</v>
      </c>
      <c r="BK602" s="466">
        <v>1</v>
      </c>
    </row>
    <row r="603" spans="38:63" ht="15.75" x14ac:dyDescent="0.25">
      <c r="AL603" s="116" t="s">
        <v>7</v>
      </c>
      <c r="AM603" s="451" t="str">
        <f>AM559</f>
        <v>Famille à coller.N.Nom de votre recette.Recette mère ►.S.Saisissez le nom de la recette mère</v>
      </c>
      <c r="AN603" s="451">
        <f>AN559</f>
        <v>6</v>
      </c>
      <c r="AO603" s="451" t="str">
        <f>AO559</f>
        <v>couverts</v>
      </c>
      <c r="AP603" s="145"/>
      <c r="AQ603" s="146"/>
      <c r="AR603" s="146"/>
      <c r="AS603" s="146"/>
      <c r="AT603" s="146"/>
      <c r="AU603" s="472"/>
      <c r="AV603" s="147" t="s">
        <v>266</v>
      </c>
      <c r="BK603" s="466">
        <v>1</v>
      </c>
    </row>
    <row r="604" spans="38:63" ht="15.75" x14ac:dyDescent="0.25">
      <c r="AL604" s="116" t="s">
        <v>7</v>
      </c>
      <c r="AM604" s="451" t="str">
        <f>AM587</f>
        <v>Famille à coller.N.Nom de votre recette.Recette mère ►.S.Saisissez le nom de la recette mère</v>
      </c>
      <c r="AN604" s="451">
        <f>AN587</f>
        <v>6</v>
      </c>
      <c r="AO604" s="451" t="str">
        <f>AO587</f>
        <v>couverts</v>
      </c>
      <c r="AP604" s="994"/>
      <c r="AQ604" s="265"/>
      <c r="AR604" s="265" t="s">
        <v>73</v>
      </c>
      <c r="AS604" s="266"/>
      <c r="AT604" s="267"/>
      <c r="AU604" s="267"/>
      <c r="AV604" s="268"/>
      <c r="BK604" s="466">
        <v>1</v>
      </c>
    </row>
    <row r="605" spans="38:63" ht="16.5" thickBot="1" x14ac:dyDescent="0.3">
      <c r="AL605" s="123" t="s">
        <v>7</v>
      </c>
      <c r="AM605" s="455" t="str">
        <f>AM587</f>
        <v>Famille à coller.N.Nom de votre recette.Recette mère ►.S.Saisissez le nom de la recette mère</v>
      </c>
      <c r="AN605" s="455">
        <f>AN587</f>
        <v>6</v>
      </c>
      <c r="AO605" s="455" t="str">
        <f>AO587</f>
        <v>couverts</v>
      </c>
      <c r="AP605" s="269" t="s">
        <v>62</v>
      </c>
      <c r="AQ605" s="270"/>
      <c r="AR605" s="271"/>
      <c r="AS605" s="272"/>
      <c r="AT605" s="271"/>
      <c r="AU605" s="271"/>
      <c r="AV605" s="273"/>
      <c r="BK605" s="466">
        <v>1</v>
      </c>
    </row>
    <row r="606" spans="38:63" x14ac:dyDescent="0.25">
      <c r="BK606" s="466">
        <v>1</v>
      </c>
    </row>
    <row r="607" spans="38:63" x14ac:dyDescent="0.25">
      <c r="BK607" s="466">
        <v>1</v>
      </c>
    </row>
    <row r="608" spans="38:63" x14ac:dyDescent="0.25">
      <c r="BK608" s="552" t="s">
        <v>344</v>
      </c>
    </row>
    <row r="609" spans="1:65" x14ac:dyDescent="0.25">
      <c r="A609" s="466">
        <v>1</v>
      </c>
      <c r="B609" s="466">
        <v>1</v>
      </c>
      <c r="C609" s="466">
        <v>1</v>
      </c>
      <c r="D609" s="466">
        <v>1</v>
      </c>
      <c r="E609" s="466">
        <v>1</v>
      </c>
      <c r="F609" s="466">
        <v>1</v>
      </c>
      <c r="G609" s="466">
        <v>1</v>
      </c>
      <c r="H609" s="466">
        <v>1</v>
      </c>
      <c r="I609" s="466">
        <v>1</v>
      </c>
      <c r="J609" s="466">
        <v>1</v>
      </c>
      <c r="K609" s="466">
        <v>1</v>
      </c>
      <c r="L609" s="466">
        <v>1</v>
      </c>
      <c r="M609" s="466">
        <v>1</v>
      </c>
      <c r="N609" s="466">
        <v>1</v>
      </c>
      <c r="O609" s="466">
        <v>1</v>
      </c>
      <c r="P609" s="466">
        <v>1</v>
      </c>
      <c r="Q609" s="466">
        <v>1</v>
      </c>
      <c r="R609" s="466">
        <v>1</v>
      </c>
      <c r="S609" s="466">
        <v>1</v>
      </c>
      <c r="T609" s="466">
        <v>1</v>
      </c>
      <c r="U609" s="466">
        <v>1</v>
      </c>
      <c r="V609" s="466">
        <v>1</v>
      </c>
      <c r="W609" s="466">
        <v>1</v>
      </c>
      <c r="X609" s="466">
        <v>1</v>
      </c>
      <c r="Y609" s="466">
        <v>1</v>
      </c>
      <c r="Z609" s="466">
        <v>1</v>
      </c>
      <c r="AA609" s="466">
        <v>1</v>
      </c>
      <c r="AB609" s="466">
        <v>1</v>
      </c>
      <c r="AC609" s="466">
        <v>1</v>
      </c>
      <c r="AD609" s="466">
        <v>1</v>
      </c>
      <c r="AE609" s="466">
        <v>1</v>
      </c>
      <c r="AF609" s="466">
        <v>1</v>
      </c>
      <c r="AG609" s="466">
        <v>1</v>
      </c>
      <c r="AH609" s="466">
        <v>1</v>
      </c>
      <c r="AI609" s="466">
        <v>1</v>
      </c>
      <c r="AJ609" s="466">
        <v>1</v>
      </c>
      <c r="AK609" s="466">
        <v>1</v>
      </c>
      <c r="AL609" s="466">
        <v>1</v>
      </c>
      <c r="AM609" s="466">
        <v>1</v>
      </c>
      <c r="AN609" s="466">
        <v>1</v>
      </c>
      <c r="AO609" s="466">
        <v>1</v>
      </c>
      <c r="AP609" s="466">
        <v>1</v>
      </c>
      <c r="AQ609" s="466">
        <v>1</v>
      </c>
      <c r="AR609" s="466">
        <v>1</v>
      </c>
      <c r="AS609" s="466">
        <v>1</v>
      </c>
      <c r="AT609" s="466">
        <v>1</v>
      </c>
      <c r="AU609" s="466">
        <v>1</v>
      </c>
      <c r="AV609" s="466">
        <v>1</v>
      </c>
      <c r="AW609" s="466">
        <v>1</v>
      </c>
      <c r="AX609" s="466">
        <v>1</v>
      </c>
      <c r="AY609" s="466">
        <v>1</v>
      </c>
      <c r="AZ609" s="466">
        <v>1</v>
      </c>
      <c r="BA609" s="466">
        <v>1</v>
      </c>
      <c r="BB609" s="466">
        <v>1</v>
      </c>
      <c r="BC609" s="466">
        <v>1</v>
      </c>
      <c r="BD609" s="466">
        <v>1</v>
      </c>
      <c r="BE609" s="466">
        <v>1</v>
      </c>
      <c r="BF609" s="466">
        <v>1</v>
      </c>
      <c r="BG609" s="466">
        <v>1</v>
      </c>
      <c r="BH609" s="466">
        <v>1</v>
      </c>
      <c r="BI609" s="466">
        <v>1</v>
      </c>
      <c r="BJ609" s="466">
        <v>1</v>
      </c>
      <c r="BK609" s="1" t="str">
        <f>ADDRESS(ROW(),COLUMN(),4)</f>
        <v>BK609</v>
      </c>
      <c r="BL609" s="553"/>
      <c r="BM609" s="554" t="str">
        <f>ADDRESS(ROW(),COLUMN(),4)</f>
        <v>BM609</v>
      </c>
    </row>
  </sheetData>
  <mergeCells count="305">
    <mergeCell ref="BD224:BH226"/>
    <mergeCell ref="BE209:BI209"/>
    <mergeCell ref="BE210:BI210"/>
    <mergeCell ref="BE211:BI211"/>
    <mergeCell ref="BE212:BI212"/>
    <mergeCell ref="BE213:BI213"/>
    <mergeCell ref="BD214:BI215"/>
    <mergeCell ref="BC144:BC153"/>
    <mergeCell ref="BD144:BD145"/>
    <mergeCell ref="BD198:BI198"/>
    <mergeCell ref="BC199:BI199"/>
    <mergeCell ref="BD202:BI205"/>
    <mergeCell ref="BE208:BI208"/>
    <mergeCell ref="AX102:AY103"/>
    <mergeCell ref="AZ102:BA103"/>
    <mergeCell ref="BD113:BE113"/>
    <mergeCell ref="BF113:BG113"/>
    <mergeCell ref="BC135:BC140"/>
    <mergeCell ref="BD136:BI138"/>
    <mergeCell ref="BG63:BI65"/>
    <mergeCell ref="BF72:BF73"/>
    <mergeCell ref="BG72:BG73"/>
    <mergeCell ref="BH72:BH73"/>
    <mergeCell ref="BC79:BC80"/>
    <mergeCell ref="BF94:BF95"/>
    <mergeCell ref="BG94:BG95"/>
    <mergeCell ref="BH54:BH55"/>
    <mergeCell ref="BI54:BI55"/>
    <mergeCell ref="AX56:BA59"/>
    <mergeCell ref="AX60:BA61"/>
    <mergeCell ref="BG60:BI60"/>
    <mergeCell ref="BG61:BI62"/>
    <mergeCell ref="AX10:BA12"/>
    <mergeCell ref="BC10:BI12"/>
    <mergeCell ref="BF24:BF25"/>
    <mergeCell ref="BG24:BG25"/>
    <mergeCell ref="BH24:BH25"/>
    <mergeCell ref="BC51:BI52"/>
    <mergeCell ref="AQ571:AQ572"/>
    <mergeCell ref="AR571:AR572"/>
    <mergeCell ref="AS571:AS572"/>
    <mergeCell ref="AT571:AT572"/>
    <mergeCell ref="AU571:AU572"/>
    <mergeCell ref="AV571:AV572"/>
    <mergeCell ref="AP521:AP522"/>
    <mergeCell ref="AR521:AS521"/>
    <mergeCell ref="AV522:AV524"/>
    <mergeCell ref="AR553:AS554"/>
    <mergeCell ref="AT553:AV554"/>
    <mergeCell ref="AT556:AV557"/>
    <mergeCell ref="AT286:AV287"/>
    <mergeCell ref="AR289:AT289"/>
    <mergeCell ref="AR175:AS176"/>
    <mergeCell ref="AT175:AV176"/>
    <mergeCell ref="AT178:AV179"/>
    <mergeCell ref="AR181:AT181"/>
    <mergeCell ref="AR445:AS446"/>
    <mergeCell ref="AT445:AV446"/>
    <mergeCell ref="AT448:AV449"/>
    <mergeCell ref="AP184:AV186"/>
    <mergeCell ref="AP189:AV192"/>
    <mergeCell ref="AR229:AS230"/>
    <mergeCell ref="AT229:AV230"/>
    <mergeCell ref="AT232:AV233"/>
    <mergeCell ref="AR235:AT235"/>
    <mergeCell ref="AR64:AS65"/>
    <mergeCell ref="AT64:AV65"/>
    <mergeCell ref="AT67:AV68"/>
    <mergeCell ref="AR70:AT70"/>
    <mergeCell ref="AR121:AS122"/>
    <mergeCell ref="AT121:AV122"/>
    <mergeCell ref="AT124:AV125"/>
    <mergeCell ref="AR127:AT127"/>
    <mergeCell ref="AR283:AS284"/>
    <mergeCell ref="AT283:AV284"/>
    <mergeCell ref="AD415:AD416"/>
    <mergeCell ref="AJ416:AJ418"/>
    <mergeCell ref="AF449:AG450"/>
    <mergeCell ref="AH449:AJ450"/>
    <mergeCell ref="AH452:AJ453"/>
    <mergeCell ref="AH320:AJ321"/>
    <mergeCell ref="AF323:AH323"/>
    <mergeCell ref="AF361:AG362"/>
    <mergeCell ref="AH361:AJ362"/>
    <mergeCell ref="AH364:AJ365"/>
    <mergeCell ref="AF367:AH367"/>
    <mergeCell ref="AE467:AE468"/>
    <mergeCell ref="AF467:AF468"/>
    <mergeCell ref="AG467:AG468"/>
    <mergeCell ref="AH467:AH468"/>
    <mergeCell ref="AF415:AG415"/>
    <mergeCell ref="AF405:AG406"/>
    <mergeCell ref="AH405:AJ406"/>
    <mergeCell ref="AH188:AJ189"/>
    <mergeCell ref="AF191:AH191"/>
    <mergeCell ref="AF229:AG230"/>
    <mergeCell ref="AH229:AJ230"/>
    <mergeCell ref="AF455:AH455"/>
    <mergeCell ref="AH408:AJ409"/>
    <mergeCell ref="AF411:AH411"/>
    <mergeCell ref="AF273:AG274"/>
    <mergeCell ref="AH273:AJ274"/>
    <mergeCell ref="AH276:AJ277"/>
    <mergeCell ref="AF279:AH279"/>
    <mergeCell ref="AF317:AG318"/>
    <mergeCell ref="AH317:AJ318"/>
    <mergeCell ref="AF414:AG414"/>
    <mergeCell ref="AI467:AI468"/>
    <mergeCell ref="AJ467:AJ468"/>
    <mergeCell ref="AH232:AJ233"/>
    <mergeCell ref="AF235:AH235"/>
    <mergeCell ref="AH55:AJ56"/>
    <mergeCell ref="V94:X95"/>
    <mergeCell ref="T97:V97"/>
    <mergeCell ref="T71:V71"/>
    <mergeCell ref="AF58:AH58"/>
    <mergeCell ref="AF97:AG98"/>
    <mergeCell ref="AH97:AJ98"/>
    <mergeCell ref="AH100:AJ101"/>
    <mergeCell ref="R100:X102"/>
    <mergeCell ref="T117:U118"/>
    <mergeCell ref="V117:X118"/>
    <mergeCell ref="V120:X121"/>
    <mergeCell ref="T123:V123"/>
    <mergeCell ref="T143:U144"/>
    <mergeCell ref="V143:X144"/>
    <mergeCell ref="V354:X355"/>
    <mergeCell ref="T357:V357"/>
    <mergeCell ref="T377:U378"/>
    <mergeCell ref="V377:X378"/>
    <mergeCell ref="V380:X381"/>
    <mergeCell ref="T383:V383"/>
    <mergeCell ref="T334:U334"/>
    <mergeCell ref="T221:U222"/>
    <mergeCell ref="V221:X222"/>
    <mergeCell ref="V224:X225"/>
    <mergeCell ref="T227:V227"/>
    <mergeCell ref="T247:U248"/>
    <mergeCell ref="V247:X248"/>
    <mergeCell ref="T351:U352"/>
    <mergeCell ref="V351:X352"/>
    <mergeCell ref="T273:U274"/>
    <mergeCell ref="V273:X274"/>
    <mergeCell ref="V276:X277"/>
    <mergeCell ref="T279:V279"/>
    <mergeCell ref="T299:U300"/>
    <mergeCell ref="V299:X300"/>
    <mergeCell ref="AF52:AG53"/>
    <mergeCell ref="AF103:AH103"/>
    <mergeCell ref="AF141:AG142"/>
    <mergeCell ref="AH141:AJ142"/>
    <mergeCell ref="AH144:AJ145"/>
    <mergeCell ref="AF147:AH147"/>
    <mergeCell ref="AD150:AJ152"/>
    <mergeCell ref="AD155:AJ158"/>
    <mergeCell ref="AF185:AG186"/>
    <mergeCell ref="AH185:AJ186"/>
    <mergeCell ref="AH52:AJ53"/>
    <mergeCell ref="H218:J218"/>
    <mergeCell ref="H232:I233"/>
    <mergeCell ref="J232:L233"/>
    <mergeCell ref="J175:L176"/>
    <mergeCell ref="H178:J178"/>
    <mergeCell ref="H192:I193"/>
    <mergeCell ref="J192:L193"/>
    <mergeCell ref="J195:L196"/>
    <mergeCell ref="H198:J198"/>
    <mergeCell ref="H212:I213"/>
    <mergeCell ref="J212:L213"/>
    <mergeCell ref="J215:L216"/>
    <mergeCell ref="H160:H161"/>
    <mergeCell ref="I160:I161"/>
    <mergeCell ref="S203:S204"/>
    <mergeCell ref="T203:T204"/>
    <mergeCell ref="U203:U204"/>
    <mergeCell ref="V203:V204"/>
    <mergeCell ref="W203:W204"/>
    <mergeCell ref="X203:X204"/>
    <mergeCell ref="R105:X108"/>
    <mergeCell ref="H172:I173"/>
    <mergeCell ref="J172:L173"/>
    <mergeCell ref="H132:I133"/>
    <mergeCell ref="J132:L133"/>
    <mergeCell ref="J135:L136"/>
    <mergeCell ref="H138:J138"/>
    <mergeCell ref="H152:I153"/>
    <mergeCell ref="J152:L153"/>
    <mergeCell ref="J155:L156"/>
    <mergeCell ref="J106:J107"/>
    <mergeCell ref="J108:J109"/>
    <mergeCell ref="H112:I113"/>
    <mergeCell ref="J112:L113"/>
    <mergeCell ref="F242:F243"/>
    <mergeCell ref="H242:I242"/>
    <mergeCell ref="L243:L245"/>
    <mergeCell ref="J235:L236"/>
    <mergeCell ref="H238:J238"/>
    <mergeCell ref="H241:I241"/>
    <mergeCell ref="AR520:AS520"/>
    <mergeCell ref="AR559:AT559"/>
    <mergeCell ref="AT502:AV503"/>
    <mergeCell ref="AR505:AT505"/>
    <mergeCell ref="AR391:AS392"/>
    <mergeCell ref="AT391:AV392"/>
    <mergeCell ref="AT394:AV395"/>
    <mergeCell ref="AR397:AT397"/>
    <mergeCell ref="AR337:AS338"/>
    <mergeCell ref="AT337:AV338"/>
    <mergeCell ref="AT340:AV341"/>
    <mergeCell ref="AR343:AT343"/>
    <mergeCell ref="AR451:AT451"/>
    <mergeCell ref="AR499:AS500"/>
    <mergeCell ref="AT499:AV500"/>
    <mergeCell ref="R335:R336"/>
    <mergeCell ref="T335:U335"/>
    <mergeCell ref="X336:X338"/>
    <mergeCell ref="AT13:AV14"/>
    <mergeCell ref="AR16:AT16"/>
    <mergeCell ref="AS18:AS19"/>
    <mergeCell ref="AT18:AT19"/>
    <mergeCell ref="AU18:AU19"/>
    <mergeCell ref="AD3:AJ4"/>
    <mergeCell ref="AL3:AL5"/>
    <mergeCell ref="AR10:AS11"/>
    <mergeCell ref="AT10:AV11"/>
    <mergeCell ref="AP3:AV4"/>
    <mergeCell ref="AH13:AJ14"/>
    <mergeCell ref="AF16:AH16"/>
    <mergeCell ref="AG18:AG19"/>
    <mergeCell ref="AH18:AH19"/>
    <mergeCell ref="AI18:AI19"/>
    <mergeCell ref="Z3:Z5"/>
    <mergeCell ref="AF10:AG11"/>
    <mergeCell ref="AH10:AJ11"/>
    <mergeCell ref="T325:U326"/>
    <mergeCell ref="V325:X326"/>
    <mergeCell ref="V328:X329"/>
    <mergeCell ref="T331:V331"/>
    <mergeCell ref="V302:X303"/>
    <mergeCell ref="T305:V305"/>
    <mergeCell ref="V250:X251"/>
    <mergeCell ref="T253:V253"/>
    <mergeCell ref="T195:U196"/>
    <mergeCell ref="V195:X196"/>
    <mergeCell ref="V198:X199"/>
    <mergeCell ref="T201:V201"/>
    <mergeCell ref="T169:U170"/>
    <mergeCell ref="V169:X170"/>
    <mergeCell ref="V172:X173"/>
    <mergeCell ref="T175:V175"/>
    <mergeCell ref="V146:X147"/>
    <mergeCell ref="T149:V149"/>
    <mergeCell ref="T91:U92"/>
    <mergeCell ref="V91:X92"/>
    <mergeCell ref="T36:U37"/>
    <mergeCell ref="F3:L4"/>
    <mergeCell ref="N3:N5"/>
    <mergeCell ref="T10:U11"/>
    <mergeCell ref="V10:X11"/>
    <mergeCell ref="J13:L14"/>
    <mergeCell ref="H16:J16"/>
    <mergeCell ref="K18:K19"/>
    <mergeCell ref="I18:I19"/>
    <mergeCell ref="J18:J19"/>
    <mergeCell ref="R3:X4"/>
    <mergeCell ref="J72:L73"/>
    <mergeCell ref="J75:L76"/>
    <mergeCell ref="H78:J78"/>
    <mergeCell ref="F81:L83"/>
    <mergeCell ref="F86:L89"/>
    <mergeCell ref="V13:X14"/>
    <mergeCell ref="T16:V16"/>
    <mergeCell ref="U18:U19"/>
    <mergeCell ref="V18:V19"/>
    <mergeCell ref="W18:W19"/>
    <mergeCell ref="V36:X37"/>
    <mergeCell ref="V39:X40"/>
    <mergeCell ref="T42:V42"/>
    <mergeCell ref="T65:U66"/>
    <mergeCell ref="V65:X66"/>
    <mergeCell ref="V68:X69"/>
    <mergeCell ref="B3:B5"/>
    <mergeCell ref="H10:I11"/>
    <mergeCell ref="J10:L11"/>
    <mergeCell ref="H29:I30"/>
    <mergeCell ref="J29:L30"/>
    <mergeCell ref="J32:L33"/>
    <mergeCell ref="H35:J35"/>
    <mergeCell ref="H158:J158"/>
    <mergeCell ref="G160:G161"/>
    <mergeCell ref="J115:L116"/>
    <mergeCell ref="H118:J118"/>
    <mergeCell ref="J160:J161"/>
    <mergeCell ref="K160:K161"/>
    <mergeCell ref="L160:L161"/>
    <mergeCell ref="H92:I93"/>
    <mergeCell ref="J92:L93"/>
    <mergeCell ref="J95:L96"/>
    <mergeCell ref="H52:I53"/>
    <mergeCell ref="J52:L53"/>
    <mergeCell ref="J55:L56"/>
    <mergeCell ref="H58:J58"/>
    <mergeCell ref="H98:J98"/>
    <mergeCell ref="J103:J105"/>
    <mergeCell ref="H72:I73"/>
  </mergeCells>
  <conditionalFormatting sqref="K20:K26">
    <cfRule type="cellIs" dxfId="27" priority="14" operator="notEqual">
      <formula>1</formula>
    </cfRule>
  </conditionalFormatting>
  <conditionalFormatting sqref="W20:W33">
    <cfRule type="cellIs" dxfId="26" priority="13" operator="notEqual">
      <formula>1</formula>
    </cfRule>
  </conditionalFormatting>
  <conditionalFormatting sqref="AI20:AI49">
    <cfRule type="cellIs" dxfId="25" priority="11" operator="notEqual">
      <formula>1</formula>
    </cfRule>
  </conditionalFormatting>
  <conditionalFormatting sqref="AU20:AU61">
    <cfRule type="cellIs" dxfId="24" priority="10" operator="notEqual">
      <formula>1</formula>
    </cfRule>
  </conditionalFormatting>
  <conditionalFormatting sqref="BD146:BD147">
    <cfRule type="cellIs" dxfId="23" priority="3" operator="notEqual">
      <formula>1</formula>
    </cfRule>
  </conditionalFormatting>
  <conditionalFormatting sqref="BH26:BH28">
    <cfRule type="cellIs" dxfId="22" priority="1" operator="notEqual">
      <formula>1</formula>
    </cfRule>
  </conditionalFormatting>
  <conditionalFormatting sqref="BH74">
    <cfRule type="cellIs" dxfId="21" priority="2" operator="notEqual">
      <formula>1</formula>
    </cfRule>
  </conditionalFormatting>
  <hyperlinks>
    <hyperlink ref="BG182" r:id="rId1" xr:uid="{5B1472F5-BBD6-4666-A040-F33D1F0C6D4A}"/>
  </hyperlinks>
  <pageMargins left="0.7" right="0.7" top="0.75" bottom="0.75" header="0.3" footer="0.3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7006-382A-41F7-B929-B67AE8386FB4}">
  <dimension ref="A1:AN333"/>
  <sheetViews>
    <sheetView showZeros="0" zoomScaleNormal="100" workbookViewId="0">
      <selection activeCell="L19" sqref="L19"/>
    </sheetView>
  </sheetViews>
  <sheetFormatPr baseColWidth="10" defaultRowHeight="15" x14ac:dyDescent="0.25"/>
  <cols>
    <col min="1" max="1" width="7" style="473" customWidth="1"/>
    <col min="2" max="5" width="3.7109375" style="473" customWidth="1"/>
    <col min="6" max="7" width="12.7109375" style="473" customWidth="1"/>
    <col min="8" max="8" width="3.7109375" style="473" customWidth="1"/>
    <col min="9" max="9" width="12.7109375" style="473" customWidth="1"/>
    <col min="10" max="10" width="10.7109375" style="473" customWidth="1"/>
    <col min="11" max="11" width="13.7109375" style="473" customWidth="1"/>
    <col min="12" max="12" width="40.7109375" style="473" customWidth="1"/>
    <col min="13" max="13" width="3.140625" style="473" customWidth="1"/>
    <col min="14" max="17" width="3.7109375" style="473" customWidth="1"/>
    <col min="18" max="19" width="12.7109375" style="473" customWidth="1"/>
    <col min="20" max="20" width="3.7109375" style="473" customWidth="1"/>
    <col min="21" max="21" width="12.7109375" style="473" customWidth="1"/>
    <col min="22" max="22" width="10.5703125" style="473" customWidth="1"/>
    <col min="23" max="23" width="13.42578125" style="473" customWidth="1"/>
    <col min="24" max="24" width="40.7109375" style="473" customWidth="1"/>
    <col min="25" max="25" width="10.7109375" style="473" customWidth="1"/>
    <col min="26" max="29" width="3.7109375" style="473" customWidth="1"/>
    <col min="30" max="31" width="12.7109375" style="473" customWidth="1"/>
    <col min="32" max="32" width="3.7109375" style="473" customWidth="1"/>
    <col min="33" max="33" width="12.7109375" style="473" customWidth="1"/>
    <col min="34" max="34" width="10.5703125" style="473" customWidth="1"/>
    <col min="35" max="35" width="13.42578125" style="473" customWidth="1"/>
    <col min="36" max="36" width="40.7109375" style="473" customWidth="1"/>
    <col min="37" max="37" width="11.42578125" style="473"/>
    <col min="38" max="38" width="8.7109375" style="465" customWidth="1"/>
    <col min="39" max="39" width="11.42578125" style="464"/>
    <col min="40" max="40" width="43.5703125" style="464" customWidth="1"/>
    <col min="41" max="16384" width="11.42578125" style="473"/>
  </cols>
  <sheetData>
    <row r="1" spans="1:40" ht="15" customHeight="1" thickTop="1" x14ac:dyDescent="0.25">
      <c r="A1" s="1" t="str">
        <f>ADDRESS(ROW(),COLUMN(),4)</f>
        <v>A1</v>
      </c>
      <c r="B1" s="2" t="str">
        <f t="shared" ref="B1:AK1" si="0">SUBSTITUTE(ADDRESS(1,COLUMN(),4),"1","")</f>
        <v>B</v>
      </c>
      <c r="C1" s="2" t="str">
        <f t="shared" si="0"/>
        <v>C</v>
      </c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2" t="str">
        <f t="shared" si="0"/>
        <v>O</v>
      </c>
      <c r="P1" s="2" t="str">
        <f t="shared" si="0"/>
        <v>P</v>
      </c>
      <c r="Q1" s="2" t="str">
        <f t="shared" si="0"/>
        <v>Q</v>
      </c>
      <c r="R1" s="2" t="str">
        <f t="shared" si="0"/>
        <v>R</v>
      </c>
      <c r="S1" s="2" t="str">
        <f t="shared" si="0"/>
        <v>S</v>
      </c>
      <c r="T1" s="2" t="str">
        <f t="shared" si="0"/>
        <v>T</v>
      </c>
      <c r="U1" s="2" t="str">
        <f t="shared" si="0"/>
        <v>U</v>
      </c>
      <c r="V1" s="2" t="str">
        <f t="shared" si="0"/>
        <v>V</v>
      </c>
      <c r="W1" s="2" t="str">
        <f t="shared" si="0"/>
        <v>W</v>
      </c>
      <c r="X1" s="2" t="str">
        <f t="shared" si="0"/>
        <v>X</v>
      </c>
      <c r="Y1" s="2" t="str">
        <f t="shared" si="0"/>
        <v>Y</v>
      </c>
      <c r="Z1" s="2" t="str">
        <f t="shared" si="0"/>
        <v>Z</v>
      </c>
      <c r="AA1" s="2" t="str">
        <f t="shared" si="0"/>
        <v>AA</v>
      </c>
      <c r="AB1" s="2" t="str">
        <f t="shared" si="0"/>
        <v>AB</v>
      </c>
      <c r="AC1" s="2" t="str">
        <f t="shared" si="0"/>
        <v>AC</v>
      </c>
      <c r="AD1" s="2" t="str">
        <f t="shared" si="0"/>
        <v>AD</v>
      </c>
      <c r="AE1" s="2" t="str">
        <f t="shared" si="0"/>
        <v>AE</v>
      </c>
      <c r="AF1" s="2" t="str">
        <f t="shared" si="0"/>
        <v>AF</v>
      </c>
      <c r="AG1" s="2" t="str">
        <f t="shared" si="0"/>
        <v>AG</v>
      </c>
      <c r="AH1" s="2" t="str">
        <f t="shared" si="0"/>
        <v>AH</v>
      </c>
      <c r="AI1" s="2" t="str">
        <f t="shared" si="0"/>
        <v>AI</v>
      </c>
      <c r="AJ1" s="2" t="str">
        <f t="shared" si="0"/>
        <v>AJ</v>
      </c>
      <c r="AK1" s="2" t="str">
        <f t="shared" si="0"/>
        <v>AK</v>
      </c>
      <c r="AL1" s="466">
        <v>1</v>
      </c>
      <c r="AM1" s="546" t="str">
        <f>SUBSTITUTE(ADDRESS(1,COLUMN(),4),"1","")</f>
        <v>AM</v>
      </c>
      <c r="AN1" s="547" t="str">
        <f>SUBSTITUTE(ADDRESS(1,COLUMN(),4),"1","")</f>
        <v>AN</v>
      </c>
    </row>
    <row r="2" spans="1:40" ht="23.25" customHeight="1" thickBot="1" x14ac:dyDescent="0.3">
      <c r="B2" s="275">
        <f t="shared" ref="B2:AK2" ca="1" si="1">CELL("largeur",B2)</f>
        <v>3</v>
      </c>
      <c r="C2" s="275">
        <f t="shared" ca="1" si="1"/>
        <v>3</v>
      </c>
      <c r="D2" s="275">
        <f t="shared" ca="1" si="1"/>
        <v>3</v>
      </c>
      <c r="E2" s="275">
        <f t="shared" ca="1" si="1"/>
        <v>3</v>
      </c>
      <c r="F2" s="275">
        <f t="shared" ca="1" si="1"/>
        <v>12</v>
      </c>
      <c r="G2" s="275">
        <f t="shared" ca="1" si="1"/>
        <v>12</v>
      </c>
      <c r="H2" s="275">
        <f t="shared" ca="1" si="1"/>
        <v>3</v>
      </c>
      <c r="I2" s="275">
        <f t="shared" ca="1" si="1"/>
        <v>12</v>
      </c>
      <c r="J2" s="275">
        <f t="shared" ca="1" si="1"/>
        <v>10</v>
      </c>
      <c r="K2" s="275">
        <f t="shared" ca="1" si="1"/>
        <v>13</v>
      </c>
      <c r="L2" s="275">
        <f t="shared" ca="1" si="1"/>
        <v>40</v>
      </c>
      <c r="M2" s="275">
        <f t="shared" ca="1" si="1"/>
        <v>2</v>
      </c>
      <c r="N2" s="275">
        <f t="shared" ca="1" si="1"/>
        <v>3</v>
      </c>
      <c r="O2" s="275">
        <f t="shared" ca="1" si="1"/>
        <v>3</v>
      </c>
      <c r="P2" s="275">
        <f t="shared" ca="1" si="1"/>
        <v>3</v>
      </c>
      <c r="Q2" s="275">
        <f t="shared" ca="1" si="1"/>
        <v>3</v>
      </c>
      <c r="R2" s="275">
        <f t="shared" ca="1" si="1"/>
        <v>12</v>
      </c>
      <c r="S2" s="275">
        <f t="shared" ca="1" si="1"/>
        <v>12</v>
      </c>
      <c r="T2" s="275">
        <f t="shared" ca="1" si="1"/>
        <v>3</v>
      </c>
      <c r="U2" s="275">
        <f t="shared" ca="1" si="1"/>
        <v>12</v>
      </c>
      <c r="V2" s="275">
        <f t="shared" ca="1" si="1"/>
        <v>10</v>
      </c>
      <c r="W2" s="275">
        <f t="shared" ca="1" si="1"/>
        <v>13</v>
      </c>
      <c r="X2" s="275">
        <f t="shared" ca="1" si="1"/>
        <v>40</v>
      </c>
      <c r="Y2" s="275">
        <f t="shared" ca="1" si="1"/>
        <v>10</v>
      </c>
      <c r="Z2" s="275">
        <f t="shared" ca="1" si="1"/>
        <v>3</v>
      </c>
      <c r="AA2" s="275">
        <f t="shared" ca="1" si="1"/>
        <v>3</v>
      </c>
      <c r="AB2" s="275">
        <f t="shared" ca="1" si="1"/>
        <v>3</v>
      </c>
      <c r="AC2" s="275">
        <f t="shared" ca="1" si="1"/>
        <v>3</v>
      </c>
      <c r="AD2" s="275">
        <f t="shared" ca="1" si="1"/>
        <v>12</v>
      </c>
      <c r="AE2" s="275">
        <f t="shared" ca="1" si="1"/>
        <v>12</v>
      </c>
      <c r="AF2" s="275">
        <f t="shared" ca="1" si="1"/>
        <v>3</v>
      </c>
      <c r="AG2" s="275">
        <f t="shared" ca="1" si="1"/>
        <v>12</v>
      </c>
      <c r="AH2" s="275">
        <f t="shared" ca="1" si="1"/>
        <v>10</v>
      </c>
      <c r="AI2" s="275">
        <f t="shared" ca="1" si="1"/>
        <v>13</v>
      </c>
      <c r="AJ2" s="275">
        <f t="shared" ca="1" si="1"/>
        <v>40</v>
      </c>
      <c r="AK2" s="275">
        <f t="shared" ca="1" si="1"/>
        <v>11</v>
      </c>
      <c r="AL2" s="466">
        <v>1</v>
      </c>
      <c r="AM2" s="548"/>
      <c r="AN2" s="548" t="s">
        <v>340</v>
      </c>
    </row>
    <row r="3" spans="1:40" ht="23.25" customHeight="1" x14ac:dyDescent="0.25">
      <c r="A3" s="549" t="s">
        <v>4</v>
      </c>
      <c r="B3" s="542"/>
      <c r="C3" s="6"/>
      <c r="D3" s="6"/>
      <c r="E3" s="3308" t="s">
        <v>2193</v>
      </c>
      <c r="F3" s="3308"/>
      <c r="G3" s="3308"/>
      <c r="H3" s="3308"/>
      <c r="I3" s="3308"/>
      <c r="J3" s="3308"/>
      <c r="K3" s="3308"/>
      <c r="L3" s="3308"/>
      <c r="M3" s="3308"/>
      <c r="N3" s="3308"/>
      <c r="O3" s="3308"/>
      <c r="P3" s="3308"/>
      <c r="Q3" s="3308"/>
      <c r="R3" s="3308"/>
      <c r="S3" s="3308"/>
      <c r="T3" s="3308"/>
      <c r="U3" s="3308"/>
      <c r="V3" s="3308"/>
      <c r="W3" s="3308"/>
      <c r="X3" s="3308"/>
      <c r="Y3" s="3308"/>
      <c r="Z3" s="3308"/>
      <c r="AA3" s="3308"/>
      <c r="AB3" s="3308"/>
      <c r="AC3" s="3308"/>
      <c r="AD3" s="3308"/>
      <c r="AE3" s="3308"/>
      <c r="AF3" s="3308"/>
      <c r="AG3" s="3308"/>
      <c r="AH3" s="3308"/>
      <c r="AI3" s="3308"/>
      <c r="AJ3" s="8" t="s">
        <v>1</v>
      </c>
      <c r="AK3" s="276" t="str">
        <f>AL333</f>
        <v>AL333</v>
      </c>
      <c r="AL3" s="466">
        <v>1</v>
      </c>
      <c r="AM3" s="550">
        <f ca="1">COUNTA(A1:AK333) + COUNTBLANK(A1:A333)</f>
        <v>3050</v>
      </c>
      <c r="AN3" s="551" t="str">
        <f>"cellules entre"&amp;" " &amp;A1&amp;" et  "&amp;AL333</f>
        <v>cellules entre A1 et  AL333</v>
      </c>
    </row>
    <row r="4" spans="1:40" ht="23.25" customHeight="1" x14ac:dyDescent="0.25">
      <c r="A4" s="549"/>
      <c r="B4" s="640"/>
      <c r="C4" s="643"/>
      <c r="D4" s="641"/>
      <c r="E4" s="644"/>
      <c r="F4" s="644"/>
      <c r="G4" s="644"/>
      <c r="H4" s="644"/>
      <c r="I4" s="644"/>
      <c r="J4" s="644"/>
      <c r="K4" s="644"/>
      <c r="L4" s="644" t="s">
        <v>373</v>
      </c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  <c r="AE4" s="644"/>
      <c r="AF4" s="644"/>
      <c r="AG4" s="644"/>
      <c r="AH4" s="644"/>
      <c r="AI4" s="644"/>
      <c r="AJ4" s="642"/>
      <c r="AK4" s="1003"/>
      <c r="AL4" s="466">
        <v>1</v>
      </c>
      <c r="AM4" s="550">
        <f ca="1">COUNTA(A1:AK333)</f>
        <v>2730</v>
      </c>
      <c r="AN4" s="551" t="s">
        <v>341</v>
      </c>
    </row>
    <row r="5" spans="1:40" ht="23.25" customHeight="1" x14ac:dyDescent="0.25">
      <c r="A5" s="549"/>
      <c r="B5" s="640"/>
      <c r="C5" s="643"/>
      <c r="D5" s="641"/>
      <c r="E5" s="644"/>
      <c r="F5" s="644"/>
      <c r="G5" s="644"/>
      <c r="H5" s="644"/>
      <c r="I5" s="644"/>
      <c r="J5" s="644"/>
      <c r="K5" s="644"/>
      <c r="L5" s="644" t="s">
        <v>374</v>
      </c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4"/>
      <c r="AF5" s="644"/>
      <c r="AG5" s="644"/>
      <c r="AH5" s="644"/>
      <c r="AI5" s="644"/>
      <c r="AJ5" s="642"/>
      <c r="AK5" s="1003"/>
      <c r="AL5" s="466">
        <v>1</v>
      </c>
      <c r="AM5" s="550">
        <f ca="1">COUNTBLANK(A1:AK333)</f>
        <v>9675</v>
      </c>
      <c r="AN5" s="551" t="s">
        <v>342</v>
      </c>
    </row>
    <row r="6" spans="1:40" s="514" customFormat="1" ht="23.25" customHeight="1" thickBot="1" x14ac:dyDescent="0.3">
      <c r="A6" s="549" t="s">
        <v>4</v>
      </c>
      <c r="B6" s="543"/>
      <c r="C6" s="11"/>
      <c r="D6" s="11"/>
      <c r="E6" s="639"/>
      <c r="F6" s="639"/>
      <c r="G6" s="639"/>
      <c r="H6" s="639"/>
      <c r="I6" s="639"/>
      <c r="J6" s="639"/>
      <c r="K6" s="639"/>
      <c r="L6" s="639" t="s">
        <v>375</v>
      </c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  <c r="AB6" s="639"/>
      <c r="AC6" s="639"/>
      <c r="AD6" s="639"/>
      <c r="AE6" s="639"/>
      <c r="AF6" s="639"/>
      <c r="AG6" s="639"/>
      <c r="AH6" s="639"/>
      <c r="AI6" s="639"/>
      <c r="AJ6" s="516" t="s">
        <v>648</v>
      </c>
      <c r="AK6" s="14"/>
      <c r="AL6" s="466">
        <v>1</v>
      </c>
      <c r="AM6" s="550" cm="1">
        <f t="array" ref="AM6">SUM(AL1:AL331+2)</f>
        <v>993</v>
      </c>
      <c r="AN6" s="551" t="s">
        <v>274</v>
      </c>
    </row>
    <row r="7" spans="1:40" ht="24.75" customHeight="1" thickBot="1" x14ac:dyDescent="0.3">
      <c r="A7" s="549" t="s">
        <v>4</v>
      </c>
      <c r="AL7" s="466">
        <v>1</v>
      </c>
      <c r="AM7" s="550">
        <f>SUM(A333:AK333)+1</f>
        <v>38</v>
      </c>
      <c r="AN7" s="551" t="s">
        <v>343</v>
      </c>
    </row>
    <row r="8" spans="1:40" s="464" customFormat="1" ht="15.75" customHeight="1" x14ac:dyDescent="0.25">
      <c r="A8" s="549" t="s">
        <v>4</v>
      </c>
      <c r="B8" s="23" t="s">
        <v>7</v>
      </c>
      <c r="C8" s="456" t="str">
        <f>C14</f>
        <v>Famille à coller.N.Nom de votre recette.Recette mère ►.S.Saisissez le nom de la recette mère</v>
      </c>
      <c r="D8" s="457">
        <f>D14</f>
        <v>6</v>
      </c>
      <c r="E8" s="457" t="str">
        <f>E14</f>
        <v>couverts</v>
      </c>
      <c r="F8" s="279" t="s">
        <v>4</v>
      </c>
      <c r="G8" s="24" t="s">
        <v>8</v>
      </c>
      <c r="H8" s="3217" t="s">
        <v>206</v>
      </c>
      <c r="I8" s="3217"/>
      <c r="J8" s="3157" t="s">
        <v>10</v>
      </c>
      <c r="K8" s="3157"/>
      <c r="L8" s="3158"/>
      <c r="M8" s="473"/>
      <c r="N8" s="23" t="s">
        <v>7</v>
      </c>
      <c r="O8" s="456" t="str">
        <f>O14</f>
        <v>Famille à coller.N.Nom de votre recette.Recette mère ►.S.Saisissez le nom de la recette mère</v>
      </c>
      <c r="P8" s="457">
        <f>P14</f>
        <v>6</v>
      </c>
      <c r="Q8" s="457" t="str">
        <f>Q14</f>
        <v>couverts</v>
      </c>
      <c r="R8" s="279" t="s">
        <v>4</v>
      </c>
      <c r="S8" s="24" t="s">
        <v>8</v>
      </c>
      <c r="T8" s="3217" t="s">
        <v>206</v>
      </c>
      <c r="U8" s="3217"/>
      <c r="V8" s="3157" t="s">
        <v>10</v>
      </c>
      <c r="W8" s="3157"/>
      <c r="X8" s="3158"/>
      <c r="Y8" s="473"/>
      <c r="Z8" s="23" t="s">
        <v>7</v>
      </c>
      <c r="AA8" s="456" t="str">
        <f>AA14</f>
        <v>Famille à coller.N.Nom de votre recette.Recette mère ►.S.Saisissez le nom de la recette mère</v>
      </c>
      <c r="AB8" s="457">
        <f>AB14</f>
        <v>6</v>
      </c>
      <c r="AC8" s="457" t="str">
        <f>AC14</f>
        <v>couverts</v>
      </c>
      <c r="AD8" s="279" t="s">
        <v>4</v>
      </c>
      <c r="AE8" s="24" t="s">
        <v>8</v>
      </c>
      <c r="AF8" s="3217" t="s">
        <v>206</v>
      </c>
      <c r="AG8" s="3217"/>
      <c r="AH8" s="3157" t="s">
        <v>10</v>
      </c>
      <c r="AI8" s="3157"/>
      <c r="AJ8" s="3158"/>
      <c r="AL8" s="466">
        <v>1</v>
      </c>
    </row>
    <row r="9" spans="1:40" s="464" customFormat="1" ht="22.5" x14ac:dyDescent="0.25">
      <c r="A9" s="549" t="s">
        <v>4</v>
      </c>
      <c r="B9" s="25" t="s">
        <v>7</v>
      </c>
      <c r="C9" s="458" t="str">
        <f>C14</f>
        <v>Famille à coller.N.Nom de votre recette.Recette mère ►.S.Saisissez le nom de la recette mère</v>
      </c>
      <c r="D9" s="459"/>
      <c r="E9" s="459"/>
      <c r="F9" s="281" t="s">
        <v>207</v>
      </c>
      <c r="G9" s="26" t="s">
        <v>12</v>
      </c>
      <c r="H9" s="3218"/>
      <c r="I9" s="3218"/>
      <c r="J9" s="3159"/>
      <c r="K9" s="3159"/>
      <c r="L9" s="3160"/>
      <c r="M9" s="473"/>
      <c r="N9" s="25" t="s">
        <v>7</v>
      </c>
      <c r="O9" s="458" t="str">
        <f>O14</f>
        <v>Famille à coller.N.Nom de votre recette.Recette mère ►.S.Saisissez le nom de la recette mère</v>
      </c>
      <c r="P9" s="459"/>
      <c r="Q9" s="459"/>
      <c r="R9" s="281" t="s">
        <v>207</v>
      </c>
      <c r="S9" s="26" t="s">
        <v>12</v>
      </c>
      <c r="T9" s="3218"/>
      <c r="U9" s="3218"/>
      <c r="V9" s="3159"/>
      <c r="W9" s="3159"/>
      <c r="X9" s="3160"/>
      <c r="Y9" s="473"/>
      <c r="Z9" s="25" t="s">
        <v>7</v>
      </c>
      <c r="AA9" s="458" t="str">
        <f>AA14</f>
        <v>Famille à coller.N.Nom de votre recette.Recette mère ►.S.Saisissez le nom de la recette mère</v>
      </c>
      <c r="AB9" s="459"/>
      <c r="AC9" s="459"/>
      <c r="AD9" s="281" t="s">
        <v>207</v>
      </c>
      <c r="AE9" s="26" t="s">
        <v>12</v>
      </c>
      <c r="AF9" s="3218"/>
      <c r="AG9" s="3218"/>
      <c r="AH9" s="3159"/>
      <c r="AI9" s="3159"/>
      <c r="AJ9" s="3160"/>
      <c r="AL9" s="466">
        <v>1</v>
      </c>
    </row>
    <row r="10" spans="1:40" s="464" customFormat="1" ht="18.75" x14ac:dyDescent="0.25">
      <c r="A10" s="549" t="s">
        <v>4</v>
      </c>
      <c r="B10" s="25" t="s">
        <v>7</v>
      </c>
      <c r="C10" s="460" t="str">
        <f>C14</f>
        <v>Famille à coller.N.Nom de votre recette.Recette mère ►.S.Saisissez le nom de la recette mère</v>
      </c>
      <c r="D10" s="461"/>
      <c r="E10" s="462"/>
      <c r="F10" s="28"/>
      <c r="G10" s="29" t="s">
        <v>208</v>
      </c>
      <c r="H10" s="283"/>
      <c r="I10" s="30" t="s">
        <v>13</v>
      </c>
      <c r="J10" s="284" t="s">
        <v>14</v>
      </c>
      <c r="K10" s="9"/>
      <c r="L10" s="285"/>
      <c r="M10" s="473"/>
      <c r="N10" s="25" t="s">
        <v>7</v>
      </c>
      <c r="O10" s="460" t="str">
        <f>O14</f>
        <v>Famille à coller.N.Nom de votre recette.Recette mère ►.S.Saisissez le nom de la recette mère</v>
      </c>
      <c r="P10" s="461"/>
      <c r="Q10" s="462"/>
      <c r="R10" s="28"/>
      <c r="S10" s="29" t="s">
        <v>208</v>
      </c>
      <c r="T10" s="283"/>
      <c r="U10" s="30" t="s">
        <v>13</v>
      </c>
      <c r="V10" s="284" t="s">
        <v>14</v>
      </c>
      <c r="W10" s="9"/>
      <c r="X10" s="285"/>
      <c r="Y10" s="473"/>
      <c r="Z10" s="25" t="s">
        <v>7</v>
      </c>
      <c r="AA10" s="460" t="str">
        <f>AA14</f>
        <v>Famille à coller.N.Nom de votre recette.Recette mère ►.S.Saisissez le nom de la recette mère</v>
      </c>
      <c r="AB10" s="461"/>
      <c r="AC10" s="462"/>
      <c r="AD10" s="28"/>
      <c r="AE10" s="29" t="s">
        <v>208</v>
      </c>
      <c r="AF10" s="283"/>
      <c r="AG10" s="30" t="s">
        <v>13</v>
      </c>
      <c r="AH10" s="284" t="s">
        <v>14</v>
      </c>
      <c r="AI10" s="9"/>
      <c r="AJ10" s="285"/>
      <c r="AL10" s="466">
        <v>1</v>
      </c>
    </row>
    <row r="11" spans="1:40" s="464" customFormat="1" ht="15.75" customHeight="1" x14ac:dyDescent="0.25">
      <c r="A11" s="549" t="s">
        <v>4</v>
      </c>
      <c r="B11" s="25" t="s">
        <v>7</v>
      </c>
      <c r="C11" s="428" t="str">
        <f>C14</f>
        <v>Famille à coller.N.Nom de votre recette.Recette mère ►.S.Saisissez le nom de la recette mère</v>
      </c>
      <c r="D11" s="428"/>
      <c r="E11" s="428"/>
      <c r="F11" s="36" t="s">
        <v>16</v>
      </c>
      <c r="G11" s="37"/>
      <c r="H11" s="37"/>
      <c r="I11" s="288" t="s">
        <v>17</v>
      </c>
      <c r="J11" s="3214" t="str">
        <f>F14</f>
        <v>Famille à coller.N.Nom de votre recette.Recette mère ►.S.Saisissez le nom de la recette mère</v>
      </c>
      <c r="K11" s="3214"/>
      <c r="L11" s="3215"/>
      <c r="M11" s="473"/>
      <c r="N11" s="25" t="s">
        <v>7</v>
      </c>
      <c r="O11" s="428" t="str">
        <f>O14</f>
        <v>Famille à coller.N.Nom de votre recette.Recette mère ►.S.Saisissez le nom de la recette mère</v>
      </c>
      <c r="P11" s="428"/>
      <c r="Q11" s="428"/>
      <c r="R11" s="36" t="s">
        <v>16</v>
      </c>
      <c r="S11" s="37"/>
      <c r="T11" s="37"/>
      <c r="U11" s="288" t="s">
        <v>17</v>
      </c>
      <c r="V11" s="3214" t="str">
        <f>R14</f>
        <v>Famille à coller.N.Nom de votre recette.Recette mère ►.S.Saisissez le nom de la recette mère</v>
      </c>
      <c r="W11" s="3214"/>
      <c r="X11" s="3215"/>
      <c r="Y11" s="473"/>
      <c r="Z11" s="25" t="s">
        <v>7</v>
      </c>
      <c r="AA11" s="428" t="str">
        <f>AA14</f>
        <v>Famille à coller.N.Nom de votre recette.Recette mère ►.S.Saisissez le nom de la recette mère</v>
      </c>
      <c r="AB11" s="428"/>
      <c r="AC11" s="428"/>
      <c r="AD11" s="36" t="s">
        <v>16</v>
      </c>
      <c r="AE11" s="37"/>
      <c r="AF11" s="37"/>
      <c r="AG11" s="288" t="s">
        <v>17</v>
      </c>
      <c r="AH11" s="3214" t="str">
        <f>AD14</f>
        <v>Famille à coller.N.Nom de votre recette.Recette mère ►.S.Saisissez le nom de la recette mère</v>
      </c>
      <c r="AI11" s="3214"/>
      <c r="AJ11" s="3215"/>
      <c r="AL11" s="466">
        <v>1</v>
      </c>
    </row>
    <row r="12" spans="1:40" s="464" customFormat="1" ht="15.75" x14ac:dyDescent="0.25">
      <c r="A12" s="549" t="s">
        <v>4</v>
      </c>
      <c r="B12" s="25" t="s">
        <v>7</v>
      </c>
      <c r="C12" s="428" t="str">
        <f>C14</f>
        <v>Famille à coller.N.Nom de votre recette.Recette mère ►.S.Saisissez le nom de la recette mère</v>
      </c>
      <c r="D12" s="428"/>
      <c r="E12" s="428"/>
      <c r="F12" s="43">
        <v>6</v>
      </c>
      <c r="G12" s="44" t="s">
        <v>66</v>
      </c>
      <c r="H12" s="36"/>
      <c r="I12" s="36"/>
      <c r="J12" s="3214"/>
      <c r="K12" s="3214"/>
      <c r="L12" s="3215"/>
      <c r="M12" s="473"/>
      <c r="N12" s="25" t="s">
        <v>7</v>
      </c>
      <c r="O12" s="428" t="str">
        <f>O14</f>
        <v>Famille à coller.N.Nom de votre recette.Recette mère ►.S.Saisissez le nom de la recette mère</v>
      </c>
      <c r="P12" s="428"/>
      <c r="Q12" s="428"/>
      <c r="R12" s="43">
        <v>6</v>
      </c>
      <c r="S12" s="44" t="s">
        <v>66</v>
      </c>
      <c r="T12" s="36"/>
      <c r="U12" s="36"/>
      <c r="V12" s="3214"/>
      <c r="W12" s="3214"/>
      <c r="X12" s="3215"/>
      <c r="Y12" s="473"/>
      <c r="Z12" s="25" t="s">
        <v>7</v>
      </c>
      <c r="AA12" s="428" t="str">
        <f>AA14</f>
        <v>Famille à coller.N.Nom de votre recette.Recette mère ►.S.Saisissez le nom de la recette mère</v>
      </c>
      <c r="AB12" s="428"/>
      <c r="AC12" s="428"/>
      <c r="AD12" s="43">
        <v>6</v>
      </c>
      <c r="AE12" s="44" t="s">
        <v>66</v>
      </c>
      <c r="AF12" s="36"/>
      <c r="AG12" s="36"/>
      <c r="AH12" s="3214"/>
      <c r="AI12" s="3214"/>
      <c r="AJ12" s="3215"/>
      <c r="AL12" s="466">
        <v>1</v>
      </c>
    </row>
    <row r="13" spans="1:40" s="464" customFormat="1" ht="15.75" x14ac:dyDescent="0.25">
      <c r="A13" s="549" t="s">
        <v>4</v>
      </c>
      <c r="B13" s="25" t="s">
        <v>5</v>
      </c>
      <c r="C13" s="463" t="str">
        <f>C14</f>
        <v>Famille à coller.N.Nom de votre recette.Recette mère ►.S.Saisissez le nom de la recette mère</v>
      </c>
      <c r="D13" s="463"/>
      <c r="E13" s="463"/>
      <c r="F13" s="289"/>
      <c r="G13" s="48"/>
      <c r="H13" s="48"/>
      <c r="I13" s="48"/>
      <c r="J13" s="48"/>
      <c r="K13" s="48"/>
      <c r="L13" s="49"/>
      <c r="M13" s="473"/>
      <c r="N13" s="25" t="s">
        <v>5</v>
      </c>
      <c r="O13" s="463" t="str">
        <f>O14</f>
        <v>Famille à coller.N.Nom de votre recette.Recette mère ►.S.Saisissez le nom de la recette mère</v>
      </c>
      <c r="P13" s="463"/>
      <c r="Q13" s="463"/>
      <c r="R13" s="289"/>
      <c r="S13" s="48"/>
      <c r="T13" s="48"/>
      <c r="U13" s="48"/>
      <c r="V13" s="48"/>
      <c r="W13" s="48"/>
      <c r="X13" s="49"/>
      <c r="Y13" s="473"/>
      <c r="Z13" s="25" t="s">
        <v>5</v>
      </c>
      <c r="AA13" s="463" t="str">
        <f>AA14</f>
        <v>Famille à coller.N.Nom de votre recette.Recette mère ►.S.Saisissez le nom de la recette mère</v>
      </c>
      <c r="AB13" s="463"/>
      <c r="AC13" s="463"/>
      <c r="AD13" s="289"/>
      <c r="AE13" s="48"/>
      <c r="AF13" s="48"/>
      <c r="AG13" s="48"/>
      <c r="AH13" s="48"/>
      <c r="AI13" s="48"/>
      <c r="AJ13" s="49"/>
      <c r="AL13" s="466">
        <v>1</v>
      </c>
    </row>
    <row r="14" spans="1:40" s="464" customFormat="1" ht="15.75" x14ac:dyDescent="0.25">
      <c r="A14" s="549" t="s">
        <v>4</v>
      </c>
      <c r="B14" s="430" t="s">
        <v>5</v>
      </c>
      <c r="C14" s="431" t="str">
        <f>F14</f>
        <v>Famille à coller.N.Nom de votre recette.Recette mère ►.S.Saisissez le nom de la recette mère</v>
      </c>
      <c r="D14" s="431">
        <f>F12</f>
        <v>6</v>
      </c>
      <c r="E14" s="431" t="str">
        <f>G12</f>
        <v>couverts</v>
      </c>
      <c r="F14" s="435" t="str">
        <f>UPPER(LEFT(H8,1))&amp;LOWER(MID(H8,2,999))&amp;"."&amp;UPPER(LEFT(J8,1))&amp;"."&amp;UPPER(LEFT(J8,1))&amp;LOWER(MID(J8,2,999))&amp;"."&amp;IF(ISTEXT(L14),K14&amp;"."&amp;UPPER(LEFT(L14,1))&amp;"."&amp;UPPER(LEFT(L14,1))&amp;LOWER(MID(L14,2,999)),G14)</f>
        <v>Famille à coller.N.Nom de votre recette.Recette mère ►.S.Saisissez le nom de la recette mère</v>
      </c>
      <c r="G14" s="432" t="s">
        <v>22</v>
      </c>
      <c r="H14" s="3216" t="s">
        <v>23</v>
      </c>
      <c r="I14" s="3216"/>
      <c r="J14" s="3216"/>
      <c r="K14" s="433" t="s">
        <v>24</v>
      </c>
      <c r="L14" s="434" t="s">
        <v>25</v>
      </c>
      <c r="M14" s="473"/>
      <c r="N14" s="430" t="s">
        <v>5</v>
      </c>
      <c r="O14" s="431" t="str">
        <f>R14</f>
        <v>Famille à coller.N.Nom de votre recette.Recette mère ►.S.Saisissez le nom de la recette mère</v>
      </c>
      <c r="P14" s="431">
        <f>R12</f>
        <v>6</v>
      </c>
      <c r="Q14" s="431" t="str">
        <f>S12</f>
        <v>couverts</v>
      </c>
      <c r="R14" s="435" t="str">
        <f>UPPER(LEFT(T8,1))&amp;LOWER(MID(T8,2,999))&amp;"."&amp;UPPER(LEFT(V8,1))&amp;"."&amp;UPPER(LEFT(V8,1))&amp;LOWER(MID(V8,2,999))&amp;"."&amp;IF(ISTEXT(X14),W14&amp;"."&amp;UPPER(LEFT(X14,1))&amp;"."&amp;UPPER(LEFT(X14,1))&amp;LOWER(MID(X14,2,999)),S14)</f>
        <v>Famille à coller.N.Nom de votre recette.Recette mère ►.S.Saisissez le nom de la recette mère</v>
      </c>
      <c r="S14" s="432" t="s">
        <v>22</v>
      </c>
      <c r="T14" s="3216" t="s">
        <v>23</v>
      </c>
      <c r="U14" s="3216"/>
      <c r="V14" s="3216"/>
      <c r="W14" s="433" t="s">
        <v>24</v>
      </c>
      <c r="X14" s="434" t="s">
        <v>25</v>
      </c>
      <c r="Y14" s="473"/>
      <c r="Z14" s="430" t="s">
        <v>5</v>
      </c>
      <c r="AA14" s="431" t="str">
        <f>AD14</f>
        <v>Famille à coller.N.Nom de votre recette.Recette mère ►.S.Saisissez le nom de la recette mère</v>
      </c>
      <c r="AB14" s="431">
        <f>AD12</f>
        <v>6</v>
      </c>
      <c r="AC14" s="431" t="str">
        <f>AE12</f>
        <v>couverts</v>
      </c>
      <c r="AD14" s="435" t="str">
        <f>UPPER(LEFT(AF8,1))&amp;LOWER(MID(AF8,2,999))&amp;"."&amp;UPPER(LEFT(AH8,1))&amp;"."&amp;UPPER(LEFT(AH8,1))&amp;LOWER(MID(AH8,2,999))&amp;"."&amp;IF(ISTEXT(AJ14),AI14&amp;"."&amp;UPPER(LEFT(AJ14,1))&amp;"."&amp;UPPER(LEFT(AJ14,1))&amp;LOWER(MID(AJ14,2,999)),AE14)</f>
        <v>Famille à coller.N.Nom de votre recette.Recette mère ►.S.Saisissez le nom de la recette mère</v>
      </c>
      <c r="AE14" s="432" t="s">
        <v>22</v>
      </c>
      <c r="AF14" s="3216" t="s">
        <v>23</v>
      </c>
      <c r="AG14" s="3216"/>
      <c r="AH14" s="3216"/>
      <c r="AI14" s="433" t="s">
        <v>24</v>
      </c>
      <c r="AJ14" s="434" t="s">
        <v>25</v>
      </c>
      <c r="AL14" s="466">
        <v>1</v>
      </c>
    </row>
    <row r="15" spans="1:40" s="464" customFormat="1" ht="15.75" x14ac:dyDescent="0.25">
      <c r="A15" s="549" t="s">
        <v>4</v>
      </c>
      <c r="B15" s="443" t="s">
        <v>5</v>
      </c>
      <c r="C15" s="444" t="str">
        <f>C14</f>
        <v>Famille à coller.N.Nom de votre recette.Recette mère ►.S.Saisissez le nom de la recette mère</v>
      </c>
      <c r="D15" s="445"/>
      <c r="E15" s="445"/>
      <c r="F15" s="446" t="s">
        <v>27</v>
      </c>
      <c r="G15" s="446" t="s">
        <v>28</v>
      </c>
      <c r="H15" s="446" t="s">
        <v>29</v>
      </c>
      <c r="I15" s="446" t="s">
        <v>30</v>
      </c>
      <c r="J15" s="446" t="s">
        <v>31</v>
      </c>
      <c r="K15" s="447" t="s">
        <v>32</v>
      </c>
      <c r="L15" s="448" t="s">
        <v>33</v>
      </c>
      <c r="M15" s="473"/>
      <c r="N15" s="443" t="s">
        <v>5</v>
      </c>
      <c r="O15" s="444" t="str">
        <f>O14</f>
        <v>Famille à coller.N.Nom de votre recette.Recette mère ►.S.Saisissez le nom de la recette mère</v>
      </c>
      <c r="P15" s="445"/>
      <c r="Q15" s="445"/>
      <c r="R15" s="446" t="s">
        <v>27</v>
      </c>
      <c r="S15" s="446" t="s">
        <v>28</v>
      </c>
      <c r="T15" s="446" t="s">
        <v>29</v>
      </c>
      <c r="U15" s="446" t="s">
        <v>30</v>
      </c>
      <c r="V15" s="446" t="s">
        <v>31</v>
      </c>
      <c r="W15" s="447" t="s">
        <v>32</v>
      </c>
      <c r="X15" s="448" t="s">
        <v>33</v>
      </c>
      <c r="Y15" s="473"/>
      <c r="Z15" s="443" t="s">
        <v>5</v>
      </c>
      <c r="AA15" s="444" t="str">
        <f>AA14</f>
        <v>Famille à coller.N.Nom de votre recette.Recette mère ►.S.Saisissez le nom de la recette mère</v>
      </c>
      <c r="AB15" s="445"/>
      <c r="AC15" s="445"/>
      <c r="AD15" s="446" t="s">
        <v>27</v>
      </c>
      <c r="AE15" s="446" t="s">
        <v>28</v>
      </c>
      <c r="AF15" s="446" t="s">
        <v>29</v>
      </c>
      <c r="AG15" s="446" t="s">
        <v>30</v>
      </c>
      <c r="AH15" s="446" t="s">
        <v>31</v>
      </c>
      <c r="AI15" s="447" t="s">
        <v>32</v>
      </c>
      <c r="AJ15" s="448" t="s">
        <v>33</v>
      </c>
      <c r="AL15" s="466">
        <v>1</v>
      </c>
    </row>
    <row r="16" spans="1:40" ht="15.75" x14ac:dyDescent="0.25">
      <c r="B16" s="25" t="s">
        <v>7</v>
      </c>
      <c r="C16" s="526" t="str">
        <f>C14</f>
        <v>Famille à coller.N.Nom de votre recette.Recette mère ►.S.Saisissez le nom de la recette mère</v>
      </c>
      <c r="D16" s="527"/>
      <c r="E16" s="528"/>
      <c r="F16" s="290" t="s">
        <v>38</v>
      </c>
      <c r="G16" s="59" t="s">
        <v>39</v>
      </c>
      <c r="H16" s="60"/>
      <c r="I16" s="3237" t="s">
        <v>40</v>
      </c>
      <c r="J16" s="3238" t="s">
        <v>41</v>
      </c>
      <c r="K16" s="3239" t="s">
        <v>42</v>
      </c>
      <c r="L16" s="61" t="s">
        <v>43</v>
      </c>
      <c r="N16" s="25" t="s">
        <v>7</v>
      </c>
      <c r="O16" s="526" t="str">
        <f>O14</f>
        <v>Famille à coller.N.Nom de votre recette.Recette mère ►.S.Saisissez le nom de la recette mère</v>
      </c>
      <c r="P16" s="527"/>
      <c r="Q16" s="528"/>
      <c r="R16" s="290" t="s">
        <v>38</v>
      </c>
      <c r="S16" s="59" t="s">
        <v>39</v>
      </c>
      <c r="T16" s="60"/>
      <c r="U16" s="3237" t="s">
        <v>40</v>
      </c>
      <c r="V16" s="3238" t="s">
        <v>41</v>
      </c>
      <c r="W16" s="3239" t="s">
        <v>42</v>
      </c>
      <c r="X16" s="61" t="s">
        <v>43</v>
      </c>
      <c r="Z16" s="25" t="s">
        <v>7</v>
      </c>
      <c r="AA16" s="526" t="str">
        <f>AA14</f>
        <v>Famille à coller.N.Nom de votre recette.Recette mère ►.S.Saisissez le nom de la recette mère</v>
      </c>
      <c r="AB16" s="527"/>
      <c r="AC16" s="528"/>
      <c r="AD16" s="290" t="s">
        <v>38</v>
      </c>
      <c r="AE16" s="59" t="s">
        <v>39</v>
      </c>
      <c r="AF16" s="60"/>
      <c r="AG16" s="3022" t="s">
        <v>40</v>
      </c>
      <c r="AH16" s="3168" t="s">
        <v>41</v>
      </c>
      <c r="AI16" s="3169" t="s">
        <v>42</v>
      </c>
      <c r="AJ16" s="61" t="s">
        <v>43</v>
      </c>
      <c r="AL16" s="466">
        <v>1</v>
      </c>
    </row>
    <row r="17" spans="2:38" ht="15.75" x14ac:dyDescent="0.25">
      <c r="B17" s="25" t="s">
        <v>7</v>
      </c>
      <c r="C17" s="427" t="str">
        <f>C14</f>
        <v>Famille à coller.N.Nom de votre recette.Recette mère ►.S.Saisissez le nom de la recette mère</v>
      </c>
      <c r="D17" s="428"/>
      <c r="E17" s="529"/>
      <c r="F17" s="293" t="s">
        <v>48</v>
      </c>
      <c r="G17" s="62" t="s">
        <v>49</v>
      </c>
      <c r="H17" s="63" t="s">
        <v>50</v>
      </c>
      <c r="I17" s="2993"/>
      <c r="J17" s="2995"/>
      <c r="K17" s="2997"/>
      <c r="L17" s="64" t="s">
        <v>51</v>
      </c>
      <c r="N17" s="25" t="s">
        <v>7</v>
      </c>
      <c r="O17" s="427" t="str">
        <f>O14</f>
        <v>Famille à coller.N.Nom de votre recette.Recette mère ►.S.Saisissez le nom de la recette mère</v>
      </c>
      <c r="P17" s="428"/>
      <c r="Q17" s="529"/>
      <c r="R17" s="293" t="s">
        <v>48</v>
      </c>
      <c r="S17" s="62" t="s">
        <v>49</v>
      </c>
      <c r="T17" s="63" t="s">
        <v>50</v>
      </c>
      <c r="U17" s="2993"/>
      <c r="V17" s="2995"/>
      <c r="W17" s="2997"/>
      <c r="X17" s="64" t="s">
        <v>51</v>
      </c>
      <c r="Z17" s="25" t="s">
        <v>7</v>
      </c>
      <c r="AA17" s="427" t="str">
        <f>AA14</f>
        <v>Famille à coller.N.Nom de votre recette.Recette mère ►.S.Saisissez le nom de la recette mère</v>
      </c>
      <c r="AB17" s="428"/>
      <c r="AC17" s="529"/>
      <c r="AD17" s="293" t="s">
        <v>48</v>
      </c>
      <c r="AE17" s="62" t="s">
        <v>49</v>
      </c>
      <c r="AF17" s="63" t="s">
        <v>50</v>
      </c>
      <c r="AG17" s="2993"/>
      <c r="AH17" s="2995"/>
      <c r="AI17" s="2997"/>
      <c r="AJ17" s="64" t="s">
        <v>51</v>
      </c>
      <c r="AL17" s="466">
        <v>1</v>
      </c>
    </row>
    <row r="18" spans="2:38" ht="17.25" x14ac:dyDescent="0.25">
      <c r="B18" s="25" t="s">
        <v>7</v>
      </c>
      <c r="C18" s="427" t="str">
        <f>C14</f>
        <v>Famille à coller.N.Nom de votre recette.Recette mère ►.S.Saisissez le nom de la recette mère</v>
      </c>
      <c r="D18" s="428">
        <f>D14</f>
        <v>6</v>
      </c>
      <c r="E18" s="529" t="str">
        <f>E14</f>
        <v>couverts</v>
      </c>
      <c r="F18" s="79"/>
      <c r="G18" s="65"/>
      <c r="H18" s="75" t="str">
        <f t="shared" ref="H18:H25" si="2">IF(OR(ISTEXT(F18), F18&lt;=0, I18&lt;=0), "", "de")</f>
        <v/>
      </c>
      <c r="I18" s="67"/>
      <c r="J18" s="562"/>
      <c r="K18" s="68">
        <v>1</v>
      </c>
      <c r="L18" s="69"/>
      <c r="N18" s="25" t="s">
        <v>7</v>
      </c>
      <c r="O18" s="427" t="str">
        <f>O14</f>
        <v>Famille à coller.N.Nom de votre recette.Recette mère ►.S.Saisissez le nom de la recette mère</v>
      </c>
      <c r="P18" s="428">
        <f>P14</f>
        <v>6</v>
      </c>
      <c r="Q18" s="529" t="str">
        <f>Q14</f>
        <v>couverts</v>
      </c>
      <c r="R18" s="79"/>
      <c r="S18" s="65"/>
      <c r="T18" s="75" t="str">
        <f t="shared" ref="T18:T31" si="3">IF(OR(ISTEXT(R18), R18&lt;=0, U18&lt;=0), "", "de")</f>
        <v/>
      </c>
      <c r="U18" s="67"/>
      <c r="V18" s="562"/>
      <c r="W18" s="68">
        <v>1</v>
      </c>
      <c r="X18" s="69"/>
      <c r="Z18" s="25" t="s">
        <v>7</v>
      </c>
      <c r="AA18" s="427" t="str">
        <f>AA14</f>
        <v>Famille à coller.N.Nom de votre recette.Recette mère ►.S.Saisissez le nom de la recette mère</v>
      </c>
      <c r="AB18" s="428">
        <f>AB14</f>
        <v>6</v>
      </c>
      <c r="AC18" s="529" t="str">
        <f>AC14</f>
        <v>couverts</v>
      </c>
      <c r="AD18" s="79"/>
      <c r="AE18" s="80"/>
      <c r="AF18" s="75" t="str">
        <f t="shared" ref="AF18:AF49" si="4">IF(OR(ISTEXT(AD18), AD18&lt;=0, AG18&lt;=0), "", "de")</f>
        <v/>
      </c>
      <c r="AG18" s="67"/>
      <c r="AH18" s="562"/>
      <c r="AI18" s="68">
        <v>1</v>
      </c>
      <c r="AJ18" s="69"/>
      <c r="AL18" s="466">
        <v>1</v>
      </c>
    </row>
    <row r="19" spans="2:38" ht="17.25" x14ac:dyDescent="0.25">
      <c r="B19" s="73" t="str">
        <f t="shared" ref="B19:B25" si="5">IF(L19&lt;&gt;"","A","►")</f>
        <v>►</v>
      </c>
      <c r="C19" s="427" t="str">
        <f>C14</f>
        <v>Famille à coller.N.Nom de votre recette.Recette mère ►.S.Saisissez le nom de la recette mère</v>
      </c>
      <c r="D19" s="428">
        <f>D14</f>
        <v>6</v>
      </c>
      <c r="E19" s="529" t="str">
        <f>E14</f>
        <v>couverts</v>
      </c>
      <c r="F19" s="79"/>
      <c r="G19" s="65"/>
      <c r="H19" s="75" t="str">
        <f t="shared" si="2"/>
        <v/>
      </c>
      <c r="I19" s="67"/>
      <c r="J19" s="562"/>
      <c r="K19" s="68">
        <v>1</v>
      </c>
      <c r="L19" s="69"/>
      <c r="N19" s="73" t="str">
        <f t="shared" ref="N19:N31" si="6">IF(X19&lt;&gt;"","A","►")</f>
        <v>►</v>
      </c>
      <c r="O19" s="427" t="str">
        <f>O14</f>
        <v>Famille à coller.N.Nom de votre recette.Recette mère ►.S.Saisissez le nom de la recette mère</v>
      </c>
      <c r="P19" s="428">
        <f>P14</f>
        <v>6</v>
      </c>
      <c r="Q19" s="529" t="str">
        <f>Q14</f>
        <v>couverts</v>
      </c>
      <c r="R19" s="79"/>
      <c r="S19" s="65"/>
      <c r="T19" s="75" t="str">
        <f t="shared" si="3"/>
        <v/>
      </c>
      <c r="U19" s="67"/>
      <c r="V19" s="562"/>
      <c r="W19" s="68">
        <v>1</v>
      </c>
      <c r="X19" s="69"/>
      <c r="Z19" s="73" t="str">
        <f t="shared" ref="Z19:Z49" si="7">IF(AJ19&lt;&gt;"","A","►")</f>
        <v>►</v>
      </c>
      <c r="AA19" s="427" t="str">
        <f>AA14</f>
        <v>Famille à coller.N.Nom de votre recette.Recette mère ►.S.Saisissez le nom de la recette mère</v>
      </c>
      <c r="AB19" s="428">
        <f>AB14</f>
        <v>6</v>
      </c>
      <c r="AC19" s="529" t="str">
        <f>AC14</f>
        <v>couverts</v>
      </c>
      <c r="AD19" s="79"/>
      <c r="AE19" s="80"/>
      <c r="AF19" s="75" t="str">
        <f t="shared" si="4"/>
        <v/>
      </c>
      <c r="AG19" s="67"/>
      <c r="AH19" s="562"/>
      <c r="AI19" s="68">
        <v>1</v>
      </c>
      <c r="AJ19" s="69"/>
      <c r="AL19" s="466">
        <v>1</v>
      </c>
    </row>
    <row r="20" spans="2:38" ht="17.25" x14ac:dyDescent="0.25">
      <c r="B20" s="73" t="str">
        <f t="shared" si="5"/>
        <v>►</v>
      </c>
      <c r="C20" s="427" t="str">
        <f>C14</f>
        <v>Famille à coller.N.Nom de votre recette.Recette mère ►.S.Saisissez le nom de la recette mère</v>
      </c>
      <c r="D20" s="428">
        <f>D14</f>
        <v>6</v>
      </c>
      <c r="E20" s="529" t="str">
        <f>E14</f>
        <v>couverts</v>
      </c>
      <c r="F20" s="79"/>
      <c r="G20" s="80"/>
      <c r="H20" s="75" t="str">
        <f t="shared" si="2"/>
        <v/>
      </c>
      <c r="I20" s="67"/>
      <c r="J20" s="562"/>
      <c r="K20" s="68">
        <v>1</v>
      </c>
      <c r="L20" s="69"/>
      <c r="N20" s="73" t="str">
        <f t="shared" si="6"/>
        <v>►</v>
      </c>
      <c r="O20" s="427" t="str">
        <f>O14</f>
        <v>Famille à coller.N.Nom de votre recette.Recette mère ►.S.Saisissez le nom de la recette mère</v>
      </c>
      <c r="P20" s="428">
        <f>P14</f>
        <v>6</v>
      </c>
      <c r="Q20" s="529" t="str">
        <f>Q14</f>
        <v>couverts</v>
      </c>
      <c r="R20" s="79"/>
      <c r="S20" s="80"/>
      <c r="T20" s="75" t="str">
        <f t="shared" si="3"/>
        <v/>
      </c>
      <c r="U20" s="67"/>
      <c r="V20" s="562"/>
      <c r="W20" s="68">
        <v>1</v>
      </c>
      <c r="X20" s="69"/>
      <c r="Z20" s="73" t="str">
        <f t="shared" si="7"/>
        <v>►</v>
      </c>
      <c r="AA20" s="427" t="str">
        <f>AA14</f>
        <v>Famille à coller.N.Nom de votre recette.Recette mère ►.S.Saisissez le nom de la recette mère</v>
      </c>
      <c r="AB20" s="428">
        <f>AB14</f>
        <v>6</v>
      </c>
      <c r="AC20" s="529" t="str">
        <f>AC14</f>
        <v>couverts</v>
      </c>
      <c r="AD20" s="79"/>
      <c r="AE20" s="80"/>
      <c r="AF20" s="75" t="str">
        <f t="shared" si="4"/>
        <v/>
      </c>
      <c r="AG20" s="67"/>
      <c r="AH20" s="562"/>
      <c r="AI20" s="68">
        <v>1</v>
      </c>
      <c r="AJ20" s="69"/>
      <c r="AL20" s="466">
        <v>1</v>
      </c>
    </row>
    <row r="21" spans="2:38" ht="17.25" x14ac:dyDescent="0.25">
      <c r="B21" s="73" t="str">
        <f t="shared" si="5"/>
        <v>A</v>
      </c>
      <c r="C21" s="427" t="str">
        <f>C14</f>
        <v>Famille à coller.N.Nom de votre recette.Recette mère ►.S.Saisissez le nom de la recette mère</v>
      </c>
      <c r="D21" s="428">
        <f>D14</f>
        <v>6</v>
      </c>
      <c r="E21" s="529" t="str">
        <f>E14</f>
        <v>couverts</v>
      </c>
      <c r="F21" s="79"/>
      <c r="G21" s="80"/>
      <c r="H21" s="75" t="str">
        <f t="shared" si="2"/>
        <v/>
      </c>
      <c r="I21" s="67"/>
      <c r="J21" s="562"/>
      <c r="K21" s="68">
        <v>1</v>
      </c>
      <c r="L21" s="69" t="s">
        <v>361</v>
      </c>
      <c r="N21" s="73" t="str">
        <f t="shared" si="6"/>
        <v>A</v>
      </c>
      <c r="O21" s="427" t="str">
        <f>O14</f>
        <v>Famille à coller.N.Nom de votre recette.Recette mère ►.S.Saisissez le nom de la recette mère</v>
      </c>
      <c r="P21" s="428">
        <f>P14</f>
        <v>6</v>
      </c>
      <c r="Q21" s="529" t="str">
        <f>Q14</f>
        <v>couverts</v>
      </c>
      <c r="R21" s="79"/>
      <c r="S21" s="80"/>
      <c r="T21" s="75" t="str">
        <f t="shared" si="3"/>
        <v/>
      </c>
      <c r="U21" s="67"/>
      <c r="V21" s="562"/>
      <c r="W21" s="68">
        <v>1</v>
      </c>
      <c r="X21" s="69" t="s">
        <v>348</v>
      </c>
      <c r="Z21" s="73" t="str">
        <f t="shared" si="7"/>
        <v>►</v>
      </c>
      <c r="AA21" s="427" t="str">
        <f>AA14</f>
        <v>Famille à coller.N.Nom de votre recette.Recette mère ►.S.Saisissez le nom de la recette mère</v>
      </c>
      <c r="AB21" s="428">
        <f>AB14</f>
        <v>6</v>
      </c>
      <c r="AC21" s="529" t="str">
        <f>AC14</f>
        <v>couverts</v>
      </c>
      <c r="AD21" s="79"/>
      <c r="AE21" s="80"/>
      <c r="AF21" s="75" t="str">
        <f t="shared" si="4"/>
        <v/>
      </c>
      <c r="AG21" s="67"/>
      <c r="AH21" s="562"/>
      <c r="AI21" s="68">
        <v>1</v>
      </c>
      <c r="AJ21" s="69"/>
      <c r="AL21" s="466">
        <v>1</v>
      </c>
    </row>
    <row r="22" spans="2:38" ht="17.25" x14ac:dyDescent="0.25">
      <c r="B22" s="73" t="str">
        <f t="shared" si="5"/>
        <v>►</v>
      </c>
      <c r="C22" s="427" t="str">
        <f>C14</f>
        <v>Famille à coller.N.Nom de votre recette.Recette mère ►.S.Saisissez le nom de la recette mère</v>
      </c>
      <c r="D22" s="428">
        <f>D14</f>
        <v>6</v>
      </c>
      <c r="E22" s="529" t="str">
        <f>E14</f>
        <v>couverts</v>
      </c>
      <c r="F22" s="79"/>
      <c r="G22" s="80"/>
      <c r="H22" s="75" t="str">
        <f t="shared" si="2"/>
        <v/>
      </c>
      <c r="I22" s="67"/>
      <c r="J22" s="562"/>
      <c r="K22" s="68">
        <v>1</v>
      </c>
      <c r="L22" s="69"/>
      <c r="N22" s="73" t="str">
        <f t="shared" si="6"/>
        <v>►</v>
      </c>
      <c r="O22" s="427" t="str">
        <f>O14</f>
        <v>Famille à coller.N.Nom de votre recette.Recette mère ►.S.Saisissez le nom de la recette mère</v>
      </c>
      <c r="P22" s="428">
        <f>P14</f>
        <v>6</v>
      </c>
      <c r="Q22" s="529" t="str">
        <f>Q14</f>
        <v>couverts</v>
      </c>
      <c r="R22" s="79"/>
      <c r="S22" s="80"/>
      <c r="T22" s="75" t="str">
        <f t="shared" si="3"/>
        <v/>
      </c>
      <c r="U22" s="67"/>
      <c r="V22" s="562"/>
      <c r="W22" s="68">
        <v>1</v>
      </c>
      <c r="X22" s="69"/>
      <c r="Z22" s="73" t="str">
        <f t="shared" si="7"/>
        <v>►</v>
      </c>
      <c r="AA22" s="427" t="str">
        <f>AA14</f>
        <v>Famille à coller.N.Nom de votre recette.Recette mère ►.S.Saisissez le nom de la recette mère</v>
      </c>
      <c r="AB22" s="428">
        <f>AB14</f>
        <v>6</v>
      </c>
      <c r="AC22" s="529" t="str">
        <f>AC14</f>
        <v>couverts</v>
      </c>
      <c r="AD22" s="79"/>
      <c r="AE22" s="80"/>
      <c r="AF22" s="75" t="str">
        <f t="shared" si="4"/>
        <v/>
      </c>
      <c r="AG22" s="67"/>
      <c r="AH22" s="562"/>
      <c r="AI22" s="68">
        <v>1</v>
      </c>
      <c r="AJ22" s="69"/>
      <c r="AL22" s="466">
        <v>1</v>
      </c>
    </row>
    <row r="23" spans="2:38" ht="17.25" x14ac:dyDescent="0.25">
      <c r="B23" s="73" t="str">
        <f t="shared" si="5"/>
        <v>►</v>
      </c>
      <c r="C23" s="427" t="str">
        <f>C14</f>
        <v>Famille à coller.N.Nom de votre recette.Recette mère ►.S.Saisissez le nom de la recette mère</v>
      </c>
      <c r="D23" s="428">
        <f>D14</f>
        <v>6</v>
      </c>
      <c r="E23" s="529" t="str">
        <f>E14</f>
        <v>couverts</v>
      </c>
      <c r="F23" s="79"/>
      <c r="G23" s="80"/>
      <c r="H23" s="75" t="str">
        <f t="shared" si="2"/>
        <v/>
      </c>
      <c r="I23" s="67"/>
      <c r="J23" s="562"/>
      <c r="K23" s="68">
        <v>1</v>
      </c>
      <c r="L23" s="69"/>
      <c r="N23" s="73" t="str">
        <f t="shared" si="6"/>
        <v>►</v>
      </c>
      <c r="O23" s="427" t="str">
        <f>O14</f>
        <v>Famille à coller.N.Nom de votre recette.Recette mère ►.S.Saisissez le nom de la recette mère</v>
      </c>
      <c r="P23" s="428">
        <f>P14</f>
        <v>6</v>
      </c>
      <c r="Q23" s="529" t="str">
        <f>Q14</f>
        <v>couverts</v>
      </c>
      <c r="R23" s="79"/>
      <c r="S23" s="80"/>
      <c r="T23" s="75" t="str">
        <f t="shared" si="3"/>
        <v/>
      </c>
      <c r="U23" s="67"/>
      <c r="V23" s="562"/>
      <c r="W23" s="68">
        <v>1</v>
      </c>
      <c r="X23" s="69"/>
      <c r="Z23" s="73" t="str">
        <f t="shared" si="7"/>
        <v>►</v>
      </c>
      <c r="AA23" s="427" t="str">
        <f>AA14</f>
        <v>Famille à coller.N.Nom de votre recette.Recette mère ►.S.Saisissez le nom de la recette mère</v>
      </c>
      <c r="AB23" s="428">
        <f>AB14</f>
        <v>6</v>
      </c>
      <c r="AC23" s="529" t="str">
        <f>AC14</f>
        <v>couverts</v>
      </c>
      <c r="AD23" s="79"/>
      <c r="AE23" s="80"/>
      <c r="AF23" s="75" t="str">
        <f t="shared" si="4"/>
        <v/>
      </c>
      <c r="AG23" s="67"/>
      <c r="AH23" s="562"/>
      <c r="AI23" s="68">
        <v>1</v>
      </c>
      <c r="AJ23" s="69"/>
      <c r="AL23" s="466">
        <v>1</v>
      </c>
    </row>
    <row r="24" spans="2:38" ht="17.25" x14ac:dyDescent="0.25">
      <c r="B24" s="73" t="str">
        <f t="shared" si="5"/>
        <v>►</v>
      </c>
      <c r="C24" s="427" t="str">
        <f>C14</f>
        <v>Famille à coller.N.Nom de votre recette.Recette mère ►.S.Saisissez le nom de la recette mère</v>
      </c>
      <c r="D24" s="428">
        <f>D14</f>
        <v>6</v>
      </c>
      <c r="E24" s="529" t="str">
        <f>E14</f>
        <v>couverts</v>
      </c>
      <c r="F24" s="79"/>
      <c r="G24" s="80"/>
      <c r="H24" s="75" t="str">
        <f t="shared" si="2"/>
        <v/>
      </c>
      <c r="I24" s="67"/>
      <c r="J24" s="562"/>
      <c r="K24" s="68">
        <v>1</v>
      </c>
      <c r="L24" s="69"/>
      <c r="N24" s="73" t="str">
        <f t="shared" si="6"/>
        <v>►</v>
      </c>
      <c r="O24" s="427" t="str">
        <f>O14</f>
        <v>Famille à coller.N.Nom de votre recette.Recette mère ►.S.Saisissez le nom de la recette mère</v>
      </c>
      <c r="P24" s="428">
        <f>P14</f>
        <v>6</v>
      </c>
      <c r="Q24" s="529" t="str">
        <f>Q14</f>
        <v>couverts</v>
      </c>
      <c r="R24" s="79"/>
      <c r="S24" s="80"/>
      <c r="T24" s="75" t="str">
        <f t="shared" si="3"/>
        <v/>
      </c>
      <c r="U24" s="67"/>
      <c r="V24" s="562"/>
      <c r="W24" s="68">
        <v>1</v>
      </c>
      <c r="X24" s="69"/>
      <c r="Z24" s="73" t="str">
        <f t="shared" si="7"/>
        <v>►</v>
      </c>
      <c r="AA24" s="427" t="str">
        <f>AA14</f>
        <v>Famille à coller.N.Nom de votre recette.Recette mère ►.S.Saisissez le nom de la recette mère</v>
      </c>
      <c r="AB24" s="428">
        <f>AB14</f>
        <v>6</v>
      </c>
      <c r="AC24" s="529" t="str">
        <f>AC14</f>
        <v>couverts</v>
      </c>
      <c r="AD24" s="79"/>
      <c r="AE24" s="65"/>
      <c r="AF24" s="75" t="str">
        <f t="shared" si="4"/>
        <v/>
      </c>
      <c r="AG24" s="67"/>
      <c r="AH24" s="562"/>
      <c r="AI24" s="68">
        <v>1</v>
      </c>
      <c r="AJ24" s="69"/>
      <c r="AL24" s="466">
        <v>1</v>
      </c>
    </row>
    <row r="25" spans="2:38" ht="18" thickBot="1" x14ac:dyDescent="0.3">
      <c r="B25" s="586" t="str">
        <f t="shared" si="5"/>
        <v>►</v>
      </c>
      <c r="C25" s="587" t="str">
        <f>C14</f>
        <v>Famille à coller.N.Nom de votre recette.Recette mère ►.S.Saisissez le nom de la recette mère</v>
      </c>
      <c r="D25" s="588">
        <f>D14</f>
        <v>6</v>
      </c>
      <c r="E25" s="589" t="str">
        <f>E14</f>
        <v>couverts</v>
      </c>
      <c r="F25" s="489"/>
      <c r="G25" s="91"/>
      <c r="H25" s="91" t="str">
        <f t="shared" si="2"/>
        <v/>
      </c>
      <c r="I25" s="91"/>
      <c r="J25" s="91"/>
      <c r="K25" s="91"/>
      <c r="L25" s="92"/>
      <c r="N25" s="73" t="str">
        <f t="shared" si="6"/>
        <v>►</v>
      </c>
      <c r="O25" s="427" t="str">
        <f>O14</f>
        <v>Famille à coller.N.Nom de votre recette.Recette mère ►.S.Saisissez le nom de la recette mère</v>
      </c>
      <c r="P25" s="428">
        <f>P14</f>
        <v>6</v>
      </c>
      <c r="Q25" s="529" t="str">
        <f>Q14</f>
        <v>couverts</v>
      </c>
      <c r="R25" s="79"/>
      <c r="S25" s="80"/>
      <c r="T25" s="75" t="str">
        <f t="shared" si="3"/>
        <v/>
      </c>
      <c r="U25" s="67"/>
      <c r="V25" s="562"/>
      <c r="W25" s="68">
        <v>1</v>
      </c>
      <c r="X25" s="69"/>
      <c r="Z25" s="73" t="str">
        <f t="shared" si="7"/>
        <v>►</v>
      </c>
      <c r="AA25" s="427" t="str">
        <f>AA14</f>
        <v>Famille à coller.N.Nom de votre recette.Recette mère ►.S.Saisissez le nom de la recette mère</v>
      </c>
      <c r="AB25" s="428">
        <f>AB14</f>
        <v>6</v>
      </c>
      <c r="AC25" s="529" t="str">
        <f>AC14</f>
        <v>couverts</v>
      </c>
      <c r="AD25" s="79"/>
      <c r="AE25" s="65"/>
      <c r="AF25" s="75" t="str">
        <f t="shared" si="4"/>
        <v/>
      </c>
      <c r="AG25" s="67"/>
      <c r="AH25" s="562"/>
      <c r="AI25" s="68">
        <v>1</v>
      </c>
      <c r="AJ25" s="69"/>
      <c r="AL25" s="466">
        <v>1</v>
      </c>
    </row>
    <row r="26" spans="2:38" ht="17.25" x14ac:dyDescent="0.25">
      <c r="B26" s="583" t="s">
        <v>5</v>
      </c>
      <c r="C26" s="427" t="str">
        <f>C14</f>
        <v>Famille à coller.N.Nom de votre recette.Recette mère ►.S.Saisissez le nom de la recette mère</v>
      </c>
      <c r="D26" s="428">
        <f>D14</f>
        <v>6</v>
      </c>
      <c r="E26" s="428" t="str">
        <f>E14</f>
        <v>couverts</v>
      </c>
      <c r="F26" s="584"/>
      <c r="G26" s="584"/>
      <c r="H26" s="584"/>
      <c r="I26" s="584"/>
      <c r="J26" s="584"/>
      <c r="K26" s="584"/>
      <c r="L26" s="585"/>
      <c r="N26" s="73" t="str">
        <f t="shared" si="6"/>
        <v>►</v>
      </c>
      <c r="O26" s="427" t="str">
        <f>O14</f>
        <v>Famille à coller.N.Nom de votre recette.Recette mère ►.S.Saisissez le nom de la recette mère</v>
      </c>
      <c r="P26" s="428">
        <f>P14</f>
        <v>6</v>
      </c>
      <c r="Q26" s="529" t="str">
        <f>Q14</f>
        <v>couverts</v>
      </c>
      <c r="R26" s="79"/>
      <c r="S26" s="80"/>
      <c r="T26" s="75" t="str">
        <f t="shared" si="3"/>
        <v/>
      </c>
      <c r="U26" s="67"/>
      <c r="V26" s="562"/>
      <c r="W26" s="68">
        <v>1</v>
      </c>
      <c r="X26" s="69"/>
      <c r="Z26" s="73" t="str">
        <f t="shared" si="7"/>
        <v>►</v>
      </c>
      <c r="AA26" s="427" t="str">
        <f>AA14</f>
        <v>Famille à coller.N.Nom de votre recette.Recette mère ►.S.Saisissez le nom de la recette mère</v>
      </c>
      <c r="AB26" s="428">
        <f>AB14</f>
        <v>6</v>
      </c>
      <c r="AC26" s="529" t="str">
        <f>AC14</f>
        <v>couverts</v>
      </c>
      <c r="AD26" s="79"/>
      <c r="AE26" s="65"/>
      <c r="AF26" s="75" t="str">
        <f t="shared" si="4"/>
        <v/>
      </c>
      <c r="AG26" s="67"/>
      <c r="AH26" s="562"/>
      <c r="AI26" s="68">
        <v>1</v>
      </c>
      <c r="AJ26" s="69"/>
      <c r="AL26" s="466">
        <v>1</v>
      </c>
    </row>
    <row r="27" spans="2:38" ht="17.25" x14ac:dyDescent="0.25">
      <c r="B27" s="583" t="s">
        <v>5</v>
      </c>
      <c r="C27" s="427" t="str">
        <f>C14</f>
        <v>Famille à coller.N.Nom de votre recette.Recette mère ►.S.Saisissez le nom de la recette mère</v>
      </c>
      <c r="D27" s="428">
        <f>D14</f>
        <v>6</v>
      </c>
      <c r="E27" s="428" t="str">
        <f>E14</f>
        <v>couverts</v>
      </c>
      <c r="F27" s="584"/>
      <c r="G27" s="584"/>
      <c r="H27" s="584"/>
      <c r="I27" s="584"/>
      <c r="J27" s="584"/>
      <c r="K27" s="585" t="s">
        <v>372</v>
      </c>
      <c r="L27" s="585"/>
      <c r="N27" s="73" t="str">
        <f t="shared" si="6"/>
        <v>►</v>
      </c>
      <c r="O27" s="427" t="str">
        <f>O14</f>
        <v>Famille à coller.N.Nom de votre recette.Recette mère ►.S.Saisissez le nom de la recette mère</v>
      </c>
      <c r="P27" s="428">
        <f>P14</f>
        <v>6</v>
      </c>
      <c r="Q27" s="529" t="str">
        <f>Q14</f>
        <v>couverts</v>
      </c>
      <c r="R27" s="79"/>
      <c r="S27" s="80"/>
      <c r="T27" s="75" t="str">
        <f t="shared" si="3"/>
        <v/>
      </c>
      <c r="U27" s="67"/>
      <c r="V27" s="562"/>
      <c r="W27" s="68">
        <v>1</v>
      </c>
      <c r="X27" s="69"/>
      <c r="Z27" s="73" t="str">
        <f t="shared" si="7"/>
        <v>A</v>
      </c>
      <c r="AA27" s="427" t="str">
        <f>AA14</f>
        <v>Famille à coller.N.Nom de votre recette.Recette mère ►.S.Saisissez le nom de la recette mère</v>
      </c>
      <c r="AB27" s="428">
        <f>AB14</f>
        <v>6</v>
      </c>
      <c r="AC27" s="529" t="str">
        <f>AC14</f>
        <v>couverts</v>
      </c>
      <c r="AD27" s="79"/>
      <c r="AE27" s="65"/>
      <c r="AF27" s="75" t="str">
        <f t="shared" si="4"/>
        <v/>
      </c>
      <c r="AG27" s="67"/>
      <c r="AH27" s="562"/>
      <c r="AI27" s="68">
        <v>1</v>
      </c>
      <c r="AJ27" s="69" t="s">
        <v>347</v>
      </c>
      <c r="AL27" s="466">
        <v>1</v>
      </c>
    </row>
    <row r="28" spans="2:38" ht="17.25" x14ac:dyDescent="0.25">
      <c r="B28" s="583" t="s">
        <v>5</v>
      </c>
      <c r="C28" s="427" t="str">
        <f>C14</f>
        <v>Famille à coller.N.Nom de votre recette.Recette mère ►.S.Saisissez le nom de la recette mère</v>
      </c>
      <c r="D28" s="428">
        <f>D14</f>
        <v>6</v>
      </c>
      <c r="E28" s="428" t="str">
        <f>E14</f>
        <v>couverts</v>
      </c>
      <c r="F28" s="584"/>
      <c r="G28" s="584"/>
      <c r="H28" s="584"/>
      <c r="I28" s="584"/>
      <c r="J28" s="584"/>
      <c r="K28" s="585" t="s">
        <v>365</v>
      </c>
      <c r="L28" s="585"/>
      <c r="N28" s="73" t="str">
        <f t="shared" si="6"/>
        <v>►</v>
      </c>
      <c r="O28" s="427" t="str">
        <f>O14</f>
        <v>Famille à coller.N.Nom de votre recette.Recette mère ►.S.Saisissez le nom de la recette mère</v>
      </c>
      <c r="P28" s="428">
        <f>P14</f>
        <v>6</v>
      </c>
      <c r="Q28" s="529" t="str">
        <f>Q14</f>
        <v>couverts</v>
      </c>
      <c r="R28" s="79"/>
      <c r="S28" s="80"/>
      <c r="T28" s="75" t="str">
        <f t="shared" si="3"/>
        <v/>
      </c>
      <c r="U28" s="67"/>
      <c r="V28" s="562"/>
      <c r="W28" s="68">
        <v>1</v>
      </c>
      <c r="X28" s="69"/>
      <c r="Z28" s="73" t="str">
        <f t="shared" si="7"/>
        <v>►</v>
      </c>
      <c r="AA28" s="427" t="str">
        <f>AA14</f>
        <v>Famille à coller.N.Nom de votre recette.Recette mère ►.S.Saisissez le nom de la recette mère</v>
      </c>
      <c r="AB28" s="428">
        <f>AB14</f>
        <v>6</v>
      </c>
      <c r="AC28" s="529" t="str">
        <f>AC14</f>
        <v>couverts</v>
      </c>
      <c r="AD28" s="79"/>
      <c r="AE28" s="65"/>
      <c r="AF28" s="75" t="str">
        <f t="shared" si="4"/>
        <v/>
      </c>
      <c r="AG28" s="67"/>
      <c r="AH28" s="562"/>
      <c r="AI28" s="68">
        <v>1</v>
      </c>
      <c r="AJ28" s="69"/>
      <c r="AL28" s="466">
        <v>1</v>
      </c>
    </row>
    <row r="29" spans="2:38" ht="17.25" x14ac:dyDescent="0.25">
      <c r="B29" s="583" t="s">
        <v>5</v>
      </c>
      <c r="C29" s="427" t="str">
        <f t="shared" ref="C29:C31" si="8">C14</f>
        <v>Famille à coller.N.Nom de votre recette.Recette mère ►.S.Saisissez le nom de la recette mère</v>
      </c>
      <c r="D29" s="428">
        <f>D14</f>
        <v>6</v>
      </c>
      <c r="E29" s="428" t="str">
        <f>E14</f>
        <v>couverts</v>
      </c>
      <c r="F29" s="584"/>
      <c r="G29" s="584"/>
      <c r="H29" s="584"/>
      <c r="I29" s="584"/>
      <c r="J29" s="584"/>
      <c r="K29" s="585" t="s">
        <v>363</v>
      </c>
      <c r="L29" s="585"/>
      <c r="N29" s="73" t="str">
        <f t="shared" si="6"/>
        <v>►</v>
      </c>
      <c r="O29" s="427" t="str">
        <f>O14</f>
        <v>Famille à coller.N.Nom de votre recette.Recette mère ►.S.Saisissez le nom de la recette mère</v>
      </c>
      <c r="P29" s="428">
        <f>P14</f>
        <v>6</v>
      </c>
      <c r="Q29" s="529" t="str">
        <f>Q14</f>
        <v>couverts</v>
      </c>
      <c r="R29" s="79"/>
      <c r="S29" s="80"/>
      <c r="T29" s="75" t="str">
        <f t="shared" si="3"/>
        <v/>
      </c>
      <c r="U29" s="67"/>
      <c r="V29" s="562"/>
      <c r="W29" s="68">
        <v>1</v>
      </c>
      <c r="X29" s="69"/>
      <c r="Z29" s="73" t="str">
        <f t="shared" si="7"/>
        <v>►</v>
      </c>
      <c r="AA29" s="427" t="str">
        <f>AA14</f>
        <v>Famille à coller.N.Nom de votre recette.Recette mère ►.S.Saisissez le nom de la recette mère</v>
      </c>
      <c r="AB29" s="428">
        <f>AB14</f>
        <v>6</v>
      </c>
      <c r="AC29" s="529" t="str">
        <f>AC14</f>
        <v>couverts</v>
      </c>
      <c r="AD29" s="79"/>
      <c r="AE29" s="65"/>
      <c r="AF29" s="75" t="str">
        <f t="shared" si="4"/>
        <v/>
      </c>
      <c r="AG29" s="67"/>
      <c r="AH29" s="562"/>
      <c r="AI29" s="68">
        <v>1</v>
      </c>
      <c r="AJ29" s="69"/>
      <c r="AL29" s="466">
        <v>1</v>
      </c>
    </row>
    <row r="30" spans="2:38" ht="17.25" x14ac:dyDescent="0.25">
      <c r="B30" s="583" t="s">
        <v>5</v>
      </c>
      <c r="C30" s="427" t="str">
        <f t="shared" si="8"/>
        <v>Famille à coller.N.Nom de votre recette.Recette mère ►.S.Saisissez le nom de la recette mère</v>
      </c>
      <c r="D30" s="428">
        <f>D14</f>
        <v>6</v>
      </c>
      <c r="E30" s="428" t="str">
        <f>E14</f>
        <v>couverts</v>
      </c>
      <c r="F30" s="584"/>
      <c r="G30" s="584"/>
      <c r="H30" s="584"/>
      <c r="I30" s="584"/>
      <c r="J30" s="584"/>
      <c r="K30" s="584" t="s">
        <v>364</v>
      </c>
      <c r="L30" s="585"/>
      <c r="N30" s="73" t="str">
        <f t="shared" si="6"/>
        <v>►</v>
      </c>
      <c r="O30" s="427" t="str">
        <f>O14</f>
        <v>Famille à coller.N.Nom de votre recette.Recette mère ►.S.Saisissez le nom de la recette mère</v>
      </c>
      <c r="P30" s="428">
        <f>P14</f>
        <v>6</v>
      </c>
      <c r="Q30" s="529" t="str">
        <f>Q14</f>
        <v>couverts</v>
      </c>
      <c r="R30" s="79"/>
      <c r="S30" s="80"/>
      <c r="T30" s="75" t="str">
        <f t="shared" si="3"/>
        <v/>
      </c>
      <c r="U30" s="67"/>
      <c r="V30" s="562"/>
      <c r="W30" s="68">
        <v>1</v>
      </c>
      <c r="X30" s="69"/>
      <c r="Z30" s="73" t="str">
        <f t="shared" si="7"/>
        <v>►</v>
      </c>
      <c r="AA30" s="427" t="str">
        <f>AA14</f>
        <v>Famille à coller.N.Nom de votre recette.Recette mère ►.S.Saisissez le nom de la recette mère</v>
      </c>
      <c r="AB30" s="428">
        <f>AB14</f>
        <v>6</v>
      </c>
      <c r="AC30" s="529" t="str">
        <f>AC14</f>
        <v>couverts</v>
      </c>
      <c r="AD30" s="79"/>
      <c r="AE30" s="65"/>
      <c r="AF30" s="75" t="str">
        <f t="shared" si="4"/>
        <v/>
      </c>
      <c r="AG30" s="67"/>
      <c r="AH30" s="562"/>
      <c r="AI30" s="68">
        <v>1</v>
      </c>
      <c r="AJ30" s="69"/>
      <c r="AL30" s="466">
        <v>1</v>
      </c>
    </row>
    <row r="31" spans="2:38" ht="17.25" x14ac:dyDescent="0.25">
      <c r="B31" s="583" t="s">
        <v>5</v>
      </c>
      <c r="C31" s="427" t="str">
        <f t="shared" si="8"/>
        <v>Famille à coller.N.Nom de votre recette.Recette mère ►.S.Saisissez le nom de la recette mère</v>
      </c>
      <c r="D31" s="428">
        <f>D14</f>
        <v>6</v>
      </c>
      <c r="E31" s="428" t="str">
        <f>E14</f>
        <v>couverts</v>
      </c>
      <c r="F31" s="584"/>
      <c r="G31" s="584"/>
      <c r="H31" s="584"/>
      <c r="I31" s="584"/>
      <c r="J31" s="584"/>
      <c r="K31" s="584"/>
      <c r="L31" s="585"/>
      <c r="N31" s="73" t="str">
        <f t="shared" si="6"/>
        <v>►</v>
      </c>
      <c r="O31" s="427" t="str">
        <f>O14</f>
        <v>Famille à coller.N.Nom de votre recette.Recette mère ►.S.Saisissez le nom de la recette mère</v>
      </c>
      <c r="P31" s="428">
        <f>P14</f>
        <v>6</v>
      </c>
      <c r="Q31" s="529" t="str">
        <f>Q14</f>
        <v>couverts</v>
      </c>
      <c r="R31" s="79"/>
      <c r="S31" s="80"/>
      <c r="T31" s="75" t="str">
        <f t="shared" si="3"/>
        <v/>
      </c>
      <c r="U31" s="67"/>
      <c r="V31" s="562"/>
      <c r="W31" s="68">
        <v>1</v>
      </c>
      <c r="X31" s="69"/>
      <c r="Z31" s="73" t="str">
        <f t="shared" si="7"/>
        <v>►</v>
      </c>
      <c r="AA31" s="427" t="str">
        <f>AA14</f>
        <v>Famille à coller.N.Nom de votre recette.Recette mère ►.S.Saisissez le nom de la recette mère</v>
      </c>
      <c r="AB31" s="428">
        <f>AB14</f>
        <v>6</v>
      </c>
      <c r="AC31" s="529" t="str">
        <f>AC14</f>
        <v>couverts</v>
      </c>
      <c r="AD31" s="79"/>
      <c r="AE31" s="65"/>
      <c r="AF31" s="75" t="str">
        <f t="shared" si="4"/>
        <v/>
      </c>
      <c r="AG31" s="67"/>
      <c r="AH31" s="562"/>
      <c r="AI31" s="68">
        <v>1</v>
      </c>
      <c r="AJ31" s="69"/>
      <c r="AL31" s="466">
        <v>1</v>
      </c>
    </row>
    <row r="32" spans="2:38" ht="18" thickBot="1" x14ac:dyDescent="0.3">
      <c r="B32" s="590" t="s">
        <v>5</v>
      </c>
      <c r="C32" s="577" t="str">
        <f>C21</f>
        <v>Famille à coller.N.Nom de votre recette.Recette mère ►.S.Saisissez le nom de la recette mère</v>
      </c>
      <c r="D32" s="578">
        <f>D21</f>
        <v>6</v>
      </c>
      <c r="E32" s="579" t="str">
        <f>E21</f>
        <v>couverts</v>
      </c>
      <c r="F32" s="580" t="s">
        <v>62</v>
      </c>
      <c r="G32" s="581"/>
      <c r="H32" s="581"/>
      <c r="I32" s="581"/>
      <c r="J32" s="581"/>
      <c r="K32" s="581"/>
      <c r="L32" s="582"/>
      <c r="N32" s="86" t="s">
        <v>7</v>
      </c>
      <c r="O32" s="87" t="str">
        <f>O14</f>
        <v>Famille à coller.N.Nom de votre recette.Recette mère ►.S.Saisissez le nom de la recette mère</v>
      </c>
      <c r="P32" s="490">
        <f>P14</f>
        <v>6</v>
      </c>
      <c r="Q32" s="89" t="str">
        <f>Q14</f>
        <v>couverts</v>
      </c>
      <c r="R32" s="302" t="s">
        <v>62</v>
      </c>
      <c r="S32" s="90"/>
      <c r="T32" s="91"/>
      <c r="U32" s="91"/>
      <c r="V32" s="91"/>
      <c r="W32" s="91"/>
      <c r="X32" s="92"/>
      <c r="Z32" s="73" t="str">
        <f t="shared" si="7"/>
        <v>►</v>
      </c>
      <c r="AA32" s="427" t="str">
        <f>AA14</f>
        <v>Famille à coller.N.Nom de votre recette.Recette mère ►.S.Saisissez le nom de la recette mère</v>
      </c>
      <c r="AB32" s="428">
        <f>AB14</f>
        <v>6</v>
      </c>
      <c r="AC32" s="529" t="str">
        <f>AC14</f>
        <v>couverts</v>
      </c>
      <c r="AD32" s="79"/>
      <c r="AE32" s="65"/>
      <c r="AF32" s="75" t="str">
        <f t="shared" si="4"/>
        <v/>
      </c>
      <c r="AG32" s="67"/>
      <c r="AH32" s="562"/>
      <c r="AI32" s="68">
        <v>1</v>
      </c>
      <c r="AJ32" s="69"/>
      <c r="AL32" s="466">
        <v>1</v>
      </c>
    </row>
    <row r="33" spans="2:38" ht="18" thickBot="1" x14ac:dyDescent="0.3">
      <c r="B33" s="100" t="s">
        <v>7</v>
      </c>
      <c r="C33"/>
      <c r="D33"/>
      <c r="E33"/>
      <c r="F33"/>
      <c r="G33"/>
      <c r="H33"/>
      <c r="I33"/>
      <c r="J33"/>
      <c r="K33"/>
      <c r="L33"/>
      <c r="N33" s="583" t="s">
        <v>5</v>
      </c>
      <c r="O33" s="591" t="str">
        <f>O14</f>
        <v>Famille à coller.N.Nom de votre recette.Recette mère ►.S.Saisissez le nom de la recette mère</v>
      </c>
      <c r="P33" s="592">
        <f>P14</f>
        <v>6</v>
      </c>
      <c r="Q33" s="593" t="str">
        <f>Q14</f>
        <v>couverts</v>
      </c>
      <c r="R33" s="584"/>
      <c r="S33" s="584"/>
      <c r="T33" s="584"/>
      <c r="U33" s="584"/>
      <c r="V33" s="584"/>
      <c r="W33" s="584"/>
      <c r="X33" s="585"/>
      <c r="Z33" s="73" t="str">
        <f t="shared" si="7"/>
        <v>►</v>
      </c>
      <c r="AA33" s="427" t="str">
        <f>AA14</f>
        <v>Famille à coller.N.Nom de votre recette.Recette mère ►.S.Saisissez le nom de la recette mère</v>
      </c>
      <c r="AB33" s="428">
        <f>AB14</f>
        <v>6</v>
      </c>
      <c r="AC33" s="529" t="str">
        <f>AC14</f>
        <v>couverts</v>
      </c>
      <c r="AD33" s="79"/>
      <c r="AE33" s="65"/>
      <c r="AF33" s="75" t="str">
        <f t="shared" si="4"/>
        <v/>
      </c>
      <c r="AG33" s="67"/>
      <c r="AH33" s="562"/>
      <c r="AI33" s="68">
        <v>1</v>
      </c>
      <c r="AJ33" s="69"/>
      <c r="AL33" s="466">
        <v>1</v>
      </c>
    </row>
    <row r="34" spans="2:38" ht="17.25" x14ac:dyDescent="0.25">
      <c r="B34" s="23" t="s">
        <v>7</v>
      </c>
      <c r="C34" s="456" t="str">
        <f>C40</f>
        <v>Famille à coller.N.Nom de votre recette.Recette mère ►.S.Saisissez le nom de la recette mère</v>
      </c>
      <c r="D34" s="457">
        <f>D40</f>
        <v>6</v>
      </c>
      <c r="E34" s="457" t="str">
        <f>E40</f>
        <v>couverts</v>
      </c>
      <c r="F34" s="279" t="s">
        <v>4</v>
      </c>
      <c r="G34" s="24" t="s">
        <v>8</v>
      </c>
      <c r="H34" s="3217" t="s">
        <v>206</v>
      </c>
      <c r="I34" s="3217"/>
      <c r="J34" s="3157" t="s">
        <v>10</v>
      </c>
      <c r="K34" s="3157"/>
      <c r="L34" s="3158"/>
      <c r="N34" s="583" t="s">
        <v>5</v>
      </c>
      <c r="O34" s="591" t="str">
        <f>O14</f>
        <v>Famille à coller.N.Nom de votre recette.Recette mère ►.S.Saisissez le nom de la recette mère</v>
      </c>
      <c r="P34" s="592">
        <f>P14</f>
        <v>6</v>
      </c>
      <c r="Q34" s="593" t="str">
        <f>Q14</f>
        <v>couverts</v>
      </c>
      <c r="R34" s="584"/>
      <c r="S34" s="584"/>
      <c r="T34" s="584"/>
      <c r="U34" s="584"/>
      <c r="V34" s="584"/>
      <c r="W34" s="584"/>
      <c r="X34" s="585"/>
      <c r="Z34" s="73" t="str">
        <f t="shared" si="7"/>
        <v>►</v>
      </c>
      <c r="AA34" s="427" t="str">
        <f>AA14</f>
        <v>Famille à coller.N.Nom de votre recette.Recette mère ►.S.Saisissez le nom de la recette mère</v>
      </c>
      <c r="AB34" s="428">
        <f>AB14</f>
        <v>6</v>
      </c>
      <c r="AC34" s="529" t="str">
        <f>AC14</f>
        <v>couverts</v>
      </c>
      <c r="AD34" s="79"/>
      <c r="AE34" s="65"/>
      <c r="AF34" s="75" t="str">
        <f t="shared" si="4"/>
        <v/>
      </c>
      <c r="AG34" s="67"/>
      <c r="AH34" s="562"/>
      <c r="AI34" s="68">
        <v>1</v>
      </c>
      <c r="AJ34" s="69"/>
      <c r="AL34" s="466">
        <v>1</v>
      </c>
    </row>
    <row r="35" spans="2:38" ht="22.5" x14ac:dyDescent="0.25">
      <c r="B35" s="25" t="s">
        <v>7</v>
      </c>
      <c r="C35" s="458" t="str">
        <f>C40</f>
        <v>Famille à coller.N.Nom de votre recette.Recette mère ►.S.Saisissez le nom de la recette mère</v>
      </c>
      <c r="D35" s="459"/>
      <c r="E35" s="459"/>
      <c r="F35" s="281" t="s">
        <v>207</v>
      </c>
      <c r="G35" s="26" t="s">
        <v>12</v>
      </c>
      <c r="H35" s="3218"/>
      <c r="I35" s="3218"/>
      <c r="J35" s="3159"/>
      <c r="K35" s="3159"/>
      <c r="L35" s="3160"/>
      <c r="N35" s="583" t="s">
        <v>5</v>
      </c>
      <c r="O35" s="591" t="str">
        <f>O14</f>
        <v>Famille à coller.N.Nom de votre recette.Recette mère ►.S.Saisissez le nom de la recette mère</v>
      </c>
      <c r="P35" s="592">
        <f>P14</f>
        <v>6</v>
      </c>
      <c r="Q35" s="593" t="str">
        <f>Q14</f>
        <v>couverts</v>
      </c>
      <c r="R35" s="584"/>
      <c r="S35" s="584"/>
      <c r="T35" s="584"/>
      <c r="U35" s="584"/>
      <c r="V35" s="584"/>
      <c r="W35" s="584"/>
      <c r="X35" s="585"/>
      <c r="Z35" s="73" t="str">
        <f t="shared" si="7"/>
        <v>►</v>
      </c>
      <c r="AA35" s="427" t="str">
        <f>AA14</f>
        <v>Famille à coller.N.Nom de votre recette.Recette mère ►.S.Saisissez le nom de la recette mère</v>
      </c>
      <c r="AB35" s="428">
        <f>AB14</f>
        <v>6</v>
      </c>
      <c r="AC35" s="529" t="str">
        <f>AC14</f>
        <v>couverts</v>
      </c>
      <c r="AD35" s="79"/>
      <c r="AE35" s="65"/>
      <c r="AF35" s="75" t="str">
        <f t="shared" si="4"/>
        <v/>
      </c>
      <c r="AG35" s="67"/>
      <c r="AH35" s="562"/>
      <c r="AI35" s="68">
        <v>1</v>
      </c>
      <c r="AJ35" s="69"/>
      <c r="AL35" s="466">
        <v>1</v>
      </c>
    </row>
    <row r="36" spans="2:38" ht="18.75" x14ac:dyDescent="0.25">
      <c r="B36" s="25" t="s">
        <v>7</v>
      </c>
      <c r="C36" s="460" t="str">
        <f>C40</f>
        <v>Famille à coller.N.Nom de votre recette.Recette mère ►.S.Saisissez le nom de la recette mère</v>
      </c>
      <c r="D36" s="461"/>
      <c r="E36" s="462"/>
      <c r="F36" s="28"/>
      <c r="G36" s="29" t="s">
        <v>208</v>
      </c>
      <c r="H36" s="283"/>
      <c r="I36" s="30" t="s">
        <v>13</v>
      </c>
      <c r="J36" s="284" t="s">
        <v>14</v>
      </c>
      <c r="K36" s="9"/>
      <c r="L36" s="285"/>
      <c r="N36" s="583" t="s">
        <v>5</v>
      </c>
      <c r="O36" s="591" t="str">
        <f>O14</f>
        <v>Famille à coller.N.Nom de votre recette.Recette mère ►.S.Saisissez le nom de la recette mère</v>
      </c>
      <c r="P36" s="592">
        <f>P14</f>
        <v>6</v>
      </c>
      <c r="Q36" s="593" t="str">
        <f>Q14</f>
        <v>couverts</v>
      </c>
      <c r="R36" s="584"/>
      <c r="S36" s="584"/>
      <c r="T36" s="584"/>
      <c r="U36" s="584"/>
      <c r="V36" s="584"/>
      <c r="W36" s="584"/>
      <c r="X36" s="585"/>
      <c r="Z36" s="73" t="str">
        <f t="shared" si="7"/>
        <v>►</v>
      </c>
      <c r="AA36" s="427" t="str">
        <f>AA14</f>
        <v>Famille à coller.N.Nom de votre recette.Recette mère ►.S.Saisissez le nom de la recette mère</v>
      </c>
      <c r="AB36" s="428">
        <f>AB14</f>
        <v>6</v>
      </c>
      <c r="AC36" s="529" t="str">
        <f>AC14</f>
        <v>couverts</v>
      </c>
      <c r="AD36" s="79"/>
      <c r="AE36" s="65"/>
      <c r="AF36" s="75" t="str">
        <f t="shared" si="4"/>
        <v/>
      </c>
      <c r="AG36" s="67"/>
      <c r="AH36" s="562"/>
      <c r="AI36" s="68">
        <v>1</v>
      </c>
      <c r="AJ36" s="69"/>
      <c r="AL36" s="466">
        <v>1</v>
      </c>
    </row>
    <row r="37" spans="2:38" ht="17.25" x14ac:dyDescent="0.25">
      <c r="B37" s="25" t="s">
        <v>7</v>
      </c>
      <c r="C37" s="428" t="str">
        <f>C40</f>
        <v>Famille à coller.N.Nom de votre recette.Recette mère ►.S.Saisissez le nom de la recette mère</v>
      </c>
      <c r="D37" s="428"/>
      <c r="E37" s="428"/>
      <c r="F37" s="36" t="s">
        <v>16</v>
      </c>
      <c r="G37" s="37"/>
      <c r="H37" s="37"/>
      <c r="I37" s="288" t="s">
        <v>17</v>
      </c>
      <c r="J37" s="3214" t="str">
        <f>F40</f>
        <v>Famille à coller.N.Nom de votre recette.Recette mère ►.S.Saisissez le nom de la recette mère</v>
      </c>
      <c r="K37" s="3214"/>
      <c r="L37" s="3215"/>
      <c r="N37" s="583" t="s">
        <v>5</v>
      </c>
      <c r="O37" s="591" t="str">
        <f>O14</f>
        <v>Famille à coller.N.Nom de votre recette.Recette mère ►.S.Saisissez le nom de la recette mère</v>
      </c>
      <c r="P37" s="592">
        <f>P14</f>
        <v>6</v>
      </c>
      <c r="Q37" s="593" t="str">
        <f>Q14</f>
        <v>couverts</v>
      </c>
      <c r="R37" s="584"/>
      <c r="S37" s="584"/>
      <c r="T37" s="584"/>
      <c r="U37" s="584"/>
      <c r="V37" s="584"/>
      <c r="W37" s="584"/>
      <c r="X37" s="585"/>
      <c r="Z37" s="73" t="str">
        <f t="shared" si="7"/>
        <v>►</v>
      </c>
      <c r="AA37" s="427" t="str">
        <f>AA14</f>
        <v>Famille à coller.N.Nom de votre recette.Recette mère ►.S.Saisissez le nom de la recette mère</v>
      </c>
      <c r="AB37" s="428">
        <f>AB14</f>
        <v>6</v>
      </c>
      <c r="AC37" s="529" t="str">
        <f>AC14</f>
        <v>couverts</v>
      </c>
      <c r="AD37" s="79"/>
      <c r="AE37" s="65"/>
      <c r="AF37" s="75" t="str">
        <f t="shared" si="4"/>
        <v/>
      </c>
      <c r="AG37" s="67"/>
      <c r="AH37" s="562"/>
      <c r="AI37" s="68">
        <v>1</v>
      </c>
      <c r="AJ37" s="69"/>
      <c r="AL37" s="466">
        <v>1</v>
      </c>
    </row>
    <row r="38" spans="2:38" ht="17.25" x14ac:dyDescent="0.25">
      <c r="B38" s="25" t="s">
        <v>7</v>
      </c>
      <c r="C38" s="428" t="str">
        <f>C40</f>
        <v>Famille à coller.N.Nom de votre recette.Recette mère ►.S.Saisissez le nom de la recette mère</v>
      </c>
      <c r="D38" s="428"/>
      <c r="E38" s="428"/>
      <c r="F38" s="43">
        <v>6</v>
      </c>
      <c r="G38" s="44" t="s">
        <v>66</v>
      </c>
      <c r="H38" s="36"/>
      <c r="I38" s="36"/>
      <c r="J38" s="3214"/>
      <c r="K38" s="3214"/>
      <c r="L38" s="3215"/>
      <c r="N38" s="583" t="s">
        <v>5</v>
      </c>
      <c r="O38" s="591" t="str">
        <f>O14</f>
        <v>Famille à coller.N.Nom de votre recette.Recette mère ►.S.Saisissez le nom de la recette mère</v>
      </c>
      <c r="P38" s="592">
        <f>P14</f>
        <v>6</v>
      </c>
      <c r="Q38" s="593" t="str">
        <f>Q14</f>
        <v>couverts</v>
      </c>
      <c r="R38" s="584"/>
      <c r="S38" s="584"/>
      <c r="T38" s="584"/>
      <c r="U38" s="584"/>
      <c r="V38" s="584"/>
      <c r="W38" s="584"/>
      <c r="X38" s="585"/>
      <c r="Z38" s="73" t="str">
        <f t="shared" si="7"/>
        <v>►</v>
      </c>
      <c r="AA38" s="427" t="str">
        <f>AA14</f>
        <v>Famille à coller.N.Nom de votre recette.Recette mère ►.S.Saisissez le nom de la recette mère</v>
      </c>
      <c r="AB38" s="428">
        <f>AB14</f>
        <v>6</v>
      </c>
      <c r="AC38" s="529" t="str">
        <f>AC14</f>
        <v>couverts</v>
      </c>
      <c r="AD38" s="79"/>
      <c r="AE38" s="65"/>
      <c r="AF38" s="75" t="str">
        <f t="shared" si="4"/>
        <v/>
      </c>
      <c r="AG38" s="67"/>
      <c r="AH38" s="562"/>
      <c r="AI38" s="68">
        <v>1</v>
      </c>
      <c r="AJ38" s="69"/>
      <c r="AL38" s="466">
        <v>1</v>
      </c>
    </row>
    <row r="39" spans="2:38" ht="17.25" x14ac:dyDescent="0.25">
      <c r="B39" s="25" t="s">
        <v>5</v>
      </c>
      <c r="C39" s="428" t="str">
        <f>C40</f>
        <v>Famille à coller.N.Nom de votre recette.Recette mère ►.S.Saisissez le nom de la recette mère</v>
      </c>
      <c r="D39" s="428"/>
      <c r="E39" s="428"/>
      <c r="F39" s="289"/>
      <c r="G39" s="48"/>
      <c r="H39" s="48"/>
      <c r="I39" s="48"/>
      <c r="J39" s="48"/>
      <c r="K39" s="48"/>
      <c r="L39" s="429"/>
      <c r="N39" s="583" t="s">
        <v>5</v>
      </c>
      <c r="O39" s="591" t="str">
        <f>O14</f>
        <v>Famille à coller.N.Nom de votre recette.Recette mère ►.S.Saisissez le nom de la recette mère</v>
      </c>
      <c r="P39" s="592">
        <f>P14</f>
        <v>6</v>
      </c>
      <c r="Q39" s="593" t="str">
        <f>Q14</f>
        <v>couverts</v>
      </c>
      <c r="R39" s="584"/>
      <c r="S39" s="584"/>
      <c r="T39" s="584"/>
      <c r="U39" s="584"/>
      <c r="V39" s="584"/>
      <c r="W39" s="585" t="s">
        <v>371</v>
      </c>
      <c r="X39" s="585"/>
      <c r="Z39" s="73" t="str">
        <f t="shared" si="7"/>
        <v>►</v>
      </c>
      <c r="AA39" s="427" t="str">
        <f>AA14</f>
        <v>Famille à coller.N.Nom de votre recette.Recette mère ►.S.Saisissez le nom de la recette mère</v>
      </c>
      <c r="AB39" s="428">
        <f>AB14</f>
        <v>6</v>
      </c>
      <c r="AC39" s="529" t="str">
        <f>AC14</f>
        <v>couverts</v>
      </c>
      <c r="AD39" s="79"/>
      <c r="AE39" s="65"/>
      <c r="AF39" s="75" t="str">
        <f t="shared" si="4"/>
        <v/>
      </c>
      <c r="AG39" s="67"/>
      <c r="AH39" s="562"/>
      <c r="AI39" s="68">
        <v>1</v>
      </c>
      <c r="AJ39" s="69"/>
      <c r="AL39" s="466">
        <v>1</v>
      </c>
    </row>
    <row r="40" spans="2:38" ht="17.25" x14ac:dyDescent="0.25">
      <c r="B40" s="430" t="s">
        <v>5</v>
      </c>
      <c r="C40" s="431" t="str">
        <f>F40</f>
        <v>Famille à coller.N.Nom de votre recette.Recette mère ►.S.Saisissez le nom de la recette mère</v>
      </c>
      <c r="D40" s="431">
        <f>F38</f>
        <v>6</v>
      </c>
      <c r="E40" s="431" t="str">
        <f>G38</f>
        <v>couverts</v>
      </c>
      <c r="F40" s="435" t="str">
        <f>UPPER(LEFT(H34,1))&amp;LOWER(MID(H34,2,999))&amp;"."&amp;UPPER(LEFT(J34,1))&amp;"."&amp;UPPER(LEFT(J34,1))&amp;LOWER(MID(J34,2,999))&amp;"."&amp;IF(ISTEXT(L40),K40&amp;"."&amp;UPPER(LEFT(L40,1))&amp;"."&amp;UPPER(LEFT(L40,1))&amp;LOWER(MID(L40,2,999)),G40)</f>
        <v>Famille à coller.N.Nom de votre recette.Recette mère ►.S.Saisissez le nom de la recette mère</v>
      </c>
      <c r="G40" s="432" t="s">
        <v>22</v>
      </c>
      <c r="H40" s="3216" t="s">
        <v>23</v>
      </c>
      <c r="I40" s="3216"/>
      <c r="J40" s="3216"/>
      <c r="K40" s="433" t="s">
        <v>24</v>
      </c>
      <c r="L40" s="434" t="s">
        <v>25</v>
      </c>
      <c r="N40" s="583" t="s">
        <v>5</v>
      </c>
      <c r="O40" s="591" t="str">
        <f>O14</f>
        <v>Famille à coller.N.Nom de votre recette.Recette mère ►.S.Saisissez le nom de la recette mère</v>
      </c>
      <c r="P40" s="592">
        <f>P14</f>
        <v>6</v>
      </c>
      <c r="Q40" s="593" t="str">
        <f>Q14</f>
        <v>couverts</v>
      </c>
      <c r="R40" s="584"/>
      <c r="S40" s="584"/>
      <c r="T40" s="584"/>
      <c r="U40" s="584"/>
      <c r="V40" s="584"/>
      <c r="W40" s="585" t="s">
        <v>367</v>
      </c>
      <c r="X40" s="585"/>
      <c r="Z40" s="73" t="str">
        <f t="shared" si="7"/>
        <v>►</v>
      </c>
      <c r="AA40" s="427" t="str">
        <f>AA14</f>
        <v>Famille à coller.N.Nom de votre recette.Recette mère ►.S.Saisissez le nom de la recette mère</v>
      </c>
      <c r="AB40" s="428">
        <f>AB14</f>
        <v>6</v>
      </c>
      <c r="AC40" s="529" t="str">
        <f>AC14</f>
        <v>couverts</v>
      </c>
      <c r="AD40" s="79"/>
      <c r="AE40" s="65"/>
      <c r="AF40" s="75" t="str">
        <f t="shared" si="4"/>
        <v/>
      </c>
      <c r="AG40" s="67"/>
      <c r="AH40" s="562"/>
      <c r="AI40" s="68">
        <v>1</v>
      </c>
      <c r="AJ40" s="69"/>
      <c r="AL40" s="466">
        <v>1</v>
      </c>
    </row>
    <row r="41" spans="2:38" ht="17.25" x14ac:dyDescent="0.25">
      <c r="B41" s="439" t="s">
        <v>7</v>
      </c>
      <c r="C41" s="440" t="str">
        <f>C40</f>
        <v>Famille à coller.N.Nom de votre recette.Recette mère ►.S.Saisissez le nom de la recette mère</v>
      </c>
      <c r="D41" s="440"/>
      <c r="E41" s="440"/>
      <c r="F41" s="441" t="s">
        <v>27</v>
      </c>
      <c r="G41" s="442">
        <v>7</v>
      </c>
      <c r="H41" s="436" t="s">
        <v>67</v>
      </c>
      <c r="I41" s="437"/>
      <c r="J41" s="437"/>
      <c r="K41" s="437"/>
      <c r="L41" s="438"/>
      <c r="N41" s="583" t="s">
        <v>5</v>
      </c>
      <c r="O41" s="591" t="str">
        <f>O14</f>
        <v>Famille à coller.N.Nom de votre recette.Recette mère ►.S.Saisissez le nom de la recette mère</v>
      </c>
      <c r="P41" s="592">
        <f>P14</f>
        <v>6</v>
      </c>
      <c r="Q41" s="593" t="str">
        <f>Q14</f>
        <v>couverts</v>
      </c>
      <c r="R41" s="584"/>
      <c r="S41" s="584"/>
      <c r="T41" s="584"/>
      <c r="U41" s="584"/>
      <c r="V41" s="584"/>
      <c r="W41" s="585" t="s">
        <v>363</v>
      </c>
      <c r="X41" s="585"/>
      <c r="Z41" s="73" t="str">
        <f t="shared" si="7"/>
        <v>►</v>
      </c>
      <c r="AA41" s="427" t="str">
        <f>AA14</f>
        <v>Famille à coller.N.Nom de votre recette.Recette mère ►.S.Saisissez le nom de la recette mère</v>
      </c>
      <c r="AB41" s="428">
        <f>AB14</f>
        <v>6</v>
      </c>
      <c r="AC41" s="529" t="str">
        <f>AC14</f>
        <v>couverts</v>
      </c>
      <c r="AD41" s="79"/>
      <c r="AE41" s="65"/>
      <c r="AF41" s="75" t="str">
        <f t="shared" si="4"/>
        <v/>
      </c>
      <c r="AG41" s="67"/>
      <c r="AH41" s="562"/>
      <c r="AI41" s="68">
        <v>1</v>
      </c>
      <c r="AJ41" s="69"/>
      <c r="AL41" s="466">
        <v>1</v>
      </c>
    </row>
    <row r="42" spans="2:38" ht="17.25" x14ac:dyDescent="0.25">
      <c r="B42" s="104" t="s">
        <v>7</v>
      </c>
      <c r="C42" s="451" t="str">
        <f>C40</f>
        <v>Famille à coller.N.Nom de votre recette.Recette mère ►.S.Saisissez le nom de la recette mère</v>
      </c>
      <c r="D42" s="451"/>
      <c r="E42" s="451"/>
      <c r="F42" s="264" t="s">
        <v>68</v>
      </c>
      <c r="G42" s="122"/>
      <c r="H42" s="122"/>
      <c r="I42" s="122"/>
      <c r="J42" s="122"/>
      <c r="K42" s="122"/>
      <c r="L42" s="112"/>
      <c r="N42" s="583" t="s">
        <v>5</v>
      </c>
      <c r="O42" s="591" t="str">
        <f>O14</f>
        <v>Famille à coller.N.Nom de votre recette.Recette mère ►.S.Saisissez le nom de la recette mère</v>
      </c>
      <c r="P42" s="592">
        <f>P14</f>
        <v>6</v>
      </c>
      <c r="Q42" s="593" t="str">
        <f>Q14</f>
        <v>couverts</v>
      </c>
      <c r="R42" s="584"/>
      <c r="S42" s="584"/>
      <c r="T42" s="584"/>
      <c r="U42" s="584"/>
      <c r="V42" s="584"/>
      <c r="W42" s="584" t="s">
        <v>364</v>
      </c>
      <c r="X42" s="585"/>
      <c r="Z42" s="73" t="str">
        <f t="shared" si="7"/>
        <v>►</v>
      </c>
      <c r="AA42" s="427" t="str">
        <f>AA14</f>
        <v>Famille à coller.N.Nom de votre recette.Recette mère ►.S.Saisissez le nom de la recette mère</v>
      </c>
      <c r="AB42" s="428">
        <f>AB14</f>
        <v>6</v>
      </c>
      <c r="AC42" s="529" t="str">
        <f>AC14</f>
        <v>couverts</v>
      </c>
      <c r="AD42" s="79"/>
      <c r="AE42" s="65"/>
      <c r="AF42" s="75" t="str">
        <f t="shared" si="4"/>
        <v/>
      </c>
      <c r="AG42" s="67"/>
      <c r="AH42" s="562"/>
      <c r="AI42" s="68">
        <v>1</v>
      </c>
      <c r="AJ42" s="69"/>
      <c r="AL42" s="466">
        <v>1</v>
      </c>
    </row>
    <row r="43" spans="2:38" ht="17.25" x14ac:dyDescent="0.25">
      <c r="B43" s="73" t="str">
        <f t="shared" ref="B43:B49" si="9">IF(OR(F43&lt;&gt;"",G43&lt;&gt; "",H43&lt;&gt;"",I43&lt;&gt;""),"A", "►")</f>
        <v>A</v>
      </c>
      <c r="C43" s="451" t="str">
        <f>C40</f>
        <v>Famille à coller.N.Nom de votre recette.Recette mère ►.S.Saisissez le nom de la recette mère</v>
      </c>
      <c r="D43" s="451"/>
      <c r="E43" s="451"/>
      <c r="F43" s="205" t="s">
        <v>69</v>
      </c>
      <c r="G43" s="85"/>
      <c r="H43" s="85"/>
      <c r="I43" s="85"/>
      <c r="J43" s="85"/>
      <c r="K43" s="85"/>
      <c r="L43" s="112"/>
      <c r="N43" s="583" t="s">
        <v>5</v>
      </c>
      <c r="O43" s="591" t="str">
        <f>O14</f>
        <v>Famille à coller.N.Nom de votre recette.Recette mère ►.S.Saisissez le nom de la recette mère</v>
      </c>
      <c r="P43" s="592">
        <f>P14</f>
        <v>6</v>
      </c>
      <c r="Q43" s="593" t="str">
        <f>Q14</f>
        <v>couverts</v>
      </c>
      <c r="R43" s="584"/>
      <c r="S43" s="584"/>
      <c r="T43" s="584"/>
      <c r="U43" s="584"/>
      <c r="V43" s="584"/>
      <c r="W43" s="584"/>
      <c r="X43" s="585"/>
      <c r="Z43" s="73" t="str">
        <f t="shared" si="7"/>
        <v>►</v>
      </c>
      <c r="AA43" s="427" t="str">
        <f>AA14</f>
        <v>Famille à coller.N.Nom de votre recette.Recette mère ►.S.Saisissez le nom de la recette mère</v>
      </c>
      <c r="AB43" s="428">
        <f>AB14</f>
        <v>6</v>
      </c>
      <c r="AC43" s="529" t="str">
        <f>AC14</f>
        <v>couverts</v>
      </c>
      <c r="AD43" s="79"/>
      <c r="AE43" s="65"/>
      <c r="AF43" s="75" t="str">
        <f t="shared" si="4"/>
        <v/>
      </c>
      <c r="AG43" s="67"/>
      <c r="AH43" s="562"/>
      <c r="AI43" s="68">
        <v>1</v>
      </c>
      <c r="AJ43" s="69"/>
      <c r="AL43" s="466">
        <v>1</v>
      </c>
    </row>
    <row r="44" spans="2:38" ht="17.25" x14ac:dyDescent="0.25">
      <c r="B44" s="73" t="str">
        <f t="shared" si="9"/>
        <v>►</v>
      </c>
      <c r="C44" s="451" t="str">
        <f>C40</f>
        <v>Famille à coller.N.Nom de votre recette.Recette mère ►.S.Saisissez le nom de la recette mère</v>
      </c>
      <c r="D44" s="451">
        <f>D40</f>
        <v>6</v>
      </c>
      <c r="E44" s="451" t="str">
        <f>E40</f>
        <v>couverts</v>
      </c>
      <c r="F44" s="205"/>
      <c r="G44" s="114"/>
      <c r="H44" s="114"/>
      <c r="I44" s="114"/>
      <c r="J44" s="114"/>
      <c r="K44" s="114"/>
      <c r="L44" s="115"/>
      <c r="N44" s="583" t="s">
        <v>5</v>
      </c>
      <c r="O44" s="591" t="str">
        <f>O14</f>
        <v>Famille à coller.N.Nom de votre recette.Recette mère ►.S.Saisissez le nom de la recette mère</v>
      </c>
      <c r="P44" s="592">
        <f>P14</f>
        <v>6</v>
      </c>
      <c r="Q44" s="593" t="str">
        <f>Q14</f>
        <v>couverts</v>
      </c>
      <c r="R44" s="584"/>
      <c r="S44" s="584"/>
      <c r="T44" s="584"/>
      <c r="U44" s="584"/>
      <c r="V44" s="584"/>
      <c r="W44" s="584"/>
      <c r="X44" s="585"/>
      <c r="Z44" s="73" t="str">
        <f t="shared" si="7"/>
        <v>►</v>
      </c>
      <c r="AA44" s="427" t="str">
        <f>AA14</f>
        <v>Famille à coller.N.Nom de votre recette.Recette mère ►.S.Saisissez le nom de la recette mère</v>
      </c>
      <c r="AB44" s="428">
        <f>AB14</f>
        <v>6</v>
      </c>
      <c r="AC44" s="529" t="str">
        <f>AC14</f>
        <v>couverts</v>
      </c>
      <c r="AD44" s="79"/>
      <c r="AE44" s="65"/>
      <c r="AF44" s="75" t="str">
        <f t="shared" si="4"/>
        <v/>
      </c>
      <c r="AG44" s="67"/>
      <c r="AH44" s="562"/>
      <c r="AI44" s="68">
        <v>1</v>
      </c>
      <c r="AJ44" s="69"/>
      <c r="AL44" s="466">
        <v>1</v>
      </c>
    </row>
    <row r="45" spans="2:38" ht="17.25" x14ac:dyDescent="0.25">
      <c r="B45" s="73" t="str">
        <f t="shared" si="9"/>
        <v>►</v>
      </c>
      <c r="C45" s="451" t="str">
        <f>C40</f>
        <v>Famille à coller.N.Nom de votre recette.Recette mère ►.S.Saisissez le nom de la recette mère</v>
      </c>
      <c r="D45" s="451">
        <f>D40</f>
        <v>6</v>
      </c>
      <c r="E45" s="451" t="str">
        <f>E40</f>
        <v>couverts</v>
      </c>
      <c r="F45" s="205"/>
      <c r="G45" s="114"/>
      <c r="H45" s="114"/>
      <c r="I45" s="114"/>
      <c r="J45" s="114"/>
      <c r="K45" s="114"/>
      <c r="L45" s="115"/>
      <c r="N45" s="583" t="s">
        <v>5</v>
      </c>
      <c r="O45" s="591" t="str">
        <f>O14</f>
        <v>Famille à coller.N.Nom de votre recette.Recette mère ►.S.Saisissez le nom de la recette mère</v>
      </c>
      <c r="P45" s="592">
        <f>P14</f>
        <v>6</v>
      </c>
      <c r="Q45" s="593" t="str">
        <f>Q14</f>
        <v>couverts</v>
      </c>
      <c r="R45" s="584"/>
      <c r="S45" s="584"/>
      <c r="T45" s="584"/>
      <c r="U45" s="584"/>
      <c r="V45" s="584"/>
      <c r="W45" s="584"/>
      <c r="X45" s="585"/>
      <c r="Z45" s="73" t="str">
        <f t="shared" si="7"/>
        <v>►</v>
      </c>
      <c r="AA45" s="427" t="str">
        <f>AA14</f>
        <v>Famille à coller.N.Nom de votre recette.Recette mère ►.S.Saisissez le nom de la recette mère</v>
      </c>
      <c r="AB45" s="428">
        <f>AB14</f>
        <v>6</v>
      </c>
      <c r="AC45" s="529" t="str">
        <f>AC14</f>
        <v>couverts</v>
      </c>
      <c r="AD45" s="79"/>
      <c r="AE45" s="65"/>
      <c r="AF45" s="75" t="str">
        <f t="shared" si="4"/>
        <v/>
      </c>
      <c r="AG45" s="67"/>
      <c r="AH45" s="562"/>
      <c r="AI45" s="68">
        <v>1</v>
      </c>
      <c r="AJ45" s="69"/>
      <c r="AL45" s="466">
        <v>1</v>
      </c>
    </row>
    <row r="46" spans="2:38" ht="17.25" x14ac:dyDescent="0.25">
      <c r="B46" s="73" t="str">
        <f t="shared" si="9"/>
        <v>►</v>
      </c>
      <c r="C46" s="451" t="str">
        <f>C40</f>
        <v>Famille à coller.N.Nom de votre recette.Recette mère ►.S.Saisissez le nom de la recette mère</v>
      </c>
      <c r="D46" s="451">
        <f>D40</f>
        <v>6</v>
      </c>
      <c r="E46" s="451" t="str">
        <f>E40</f>
        <v>couverts</v>
      </c>
      <c r="F46" s="205"/>
      <c r="G46" s="114"/>
      <c r="H46" s="114"/>
      <c r="I46" s="114"/>
      <c r="J46" s="114"/>
      <c r="K46" s="114"/>
      <c r="L46" s="115" t="s">
        <v>361</v>
      </c>
      <c r="N46" s="583" t="s">
        <v>5</v>
      </c>
      <c r="O46" s="591" t="str">
        <f>O14</f>
        <v>Famille à coller.N.Nom de votre recette.Recette mère ►.S.Saisissez le nom de la recette mère</v>
      </c>
      <c r="P46" s="592">
        <f>P14</f>
        <v>6</v>
      </c>
      <c r="Q46" s="593" t="str">
        <f>Q14</f>
        <v>couverts</v>
      </c>
      <c r="R46" s="584"/>
      <c r="S46" s="584"/>
      <c r="T46" s="584"/>
      <c r="U46" s="584"/>
      <c r="V46" s="584"/>
      <c r="W46" s="584"/>
      <c r="X46" s="585"/>
      <c r="Z46" s="73" t="str">
        <f t="shared" si="7"/>
        <v>►</v>
      </c>
      <c r="AA46" s="427" t="str">
        <f>AA14</f>
        <v>Famille à coller.N.Nom de votre recette.Recette mère ►.S.Saisissez le nom de la recette mère</v>
      </c>
      <c r="AB46" s="428">
        <f>AB14</f>
        <v>6</v>
      </c>
      <c r="AC46" s="529" t="str">
        <f>AC14</f>
        <v>couverts</v>
      </c>
      <c r="AD46" s="79"/>
      <c r="AE46" s="65"/>
      <c r="AF46" s="75" t="str">
        <f t="shared" si="4"/>
        <v/>
      </c>
      <c r="AG46" s="67"/>
      <c r="AH46" s="562"/>
      <c r="AI46" s="68">
        <v>1</v>
      </c>
      <c r="AJ46" s="69"/>
      <c r="AL46" s="466">
        <v>1</v>
      </c>
    </row>
    <row r="47" spans="2:38" ht="17.25" x14ac:dyDescent="0.25">
      <c r="B47" s="73" t="str">
        <f t="shared" si="9"/>
        <v>►</v>
      </c>
      <c r="C47" s="451" t="str">
        <f>C40</f>
        <v>Famille à coller.N.Nom de votre recette.Recette mère ►.S.Saisissez le nom de la recette mère</v>
      </c>
      <c r="D47" s="451">
        <f>D40</f>
        <v>6</v>
      </c>
      <c r="E47" s="451" t="str">
        <f>E40</f>
        <v>couverts</v>
      </c>
      <c r="F47" s="205"/>
      <c r="G47" s="114"/>
      <c r="H47" s="114"/>
      <c r="I47" s="114"/>
      <c r="J47" s="114"/>
      <c r="K47" s="114"/>
      <c r="L47" s="115"/>
      <c r="N47" s="583" t="s">
        <v>5</v>
      </c>
      <c r="O47" s="591" t="str">
        <f t="shared" ref="O47:Q48" si="10">O15</f>
        <v>Famille à coller.N.Nom de votre recette.Recette mère ►.S.Saisissez le nom de la recette mère</v>
      </c>
      <c r="P47" s="592">
        <f t="shared" si="10"/>
        <v>0</v>
      </c>
      <c r="Q47" s="593">
        <f t="shared" si="10"/>
        <v>0</v>
      </c>
      <c r="R47" s="584"/>
      <c r="S47" s="584"/>
      <c r="T47" s="584"/>
      <c r="U47" s="584"/>
      <c r="V47" s="584"/>
      <c r="W47" s="584"/>
      <c r="X47" s="585"/>
      <c r="Z47" s="73" t="str">
        <f t="shared" si="7"/>
        <v>►</v>
      </c>
      <c r="AA47" s="427" t="str">
        <f>AA14</f>
        <v>Famille à coller.N.Nom de votre recette.Recette mère ►.S.Saisissez le nom de la recette mère</v>
      </c>
      <c r="AB47" s="428">
        <f>AB14</f>
        <v>6</v>
      </c>
      <c r="AC47" s="529" t="str">
        <f>AC14</f>
        <v>couverts</v>
      </c>
      <c r="AD47" s="79"/>
      <c r="AE47" s="65"/>
      <c r="AF47" s="75" t="str">
        <f t="shared" si="4"/>
        <v/>
      </c>
      <c r="AG47" s="67"/>
      <c r="AH47" s="562"/>
      <c r="AI47" s="68">
        <v>1</v>
      </c>
      <c r="AJ47" s="69"/>
      <c r="AL47" s="466">
        <v>1</v>
      </c>
    </row>
    <row r="48" spans="2:38" ht="17.25" x14ac:dyDescent="0.25">
      <c r="B48" s="73" t="str">
        <f t="shared" si="9"/>
        <v>►</v>
      </c>
      <c r="C48" s="451" t="str">
        <f>C40</f>
        <v>Famille à coller.N.Nom de votre recette.Recette mère ►.S.Saisissez le nom de la recette mère</v>
      </c>
      <c r="D48" s="451">
        <f>D40</f>
        <v>6</v>
      </c>
      <c r="E48" s="451" t="str">
        <f>E40</f>
        <v>couverts</v>
      </c>
      <c r="F48" s="205"/>
      <c r="G48" s="114"/>
      <c r="H48" s="114"/>
      <c r="I48" s="114"/>
      <c r="J48" s="114"/>
      <c r="K48" s="114"/>
      <c r="L48" s="115"/>
      <c r="N48" s="583" t="s">
        <v>5</v>
      </c>
      <c r="O48" s="591" t="str">
        <f t="shared" si="10"/>
        <v>Famille à coller.N.Nom de votre recette.Recette mère ►.S.Saisissez le nom de la recette mère</v>
      </c>
      <c r="P48" s="592">
        <f t="shared" si="10"/>
        <v>0</v>
      </c>
      <c r="Q48" s="593">
        <f t="shared" si="10"/>
        <v>0</v>
      </c>
      <c r="R48" s="584"/>
      <c r="S48" s="584"/>
      <c r="T48" s="584"/>
      <c r="U48" s="584"/>
      <c r="V48" s="584"/>
      <c r="W48" s="584"/>
      <c r="X48" s="585"/>
      <c r="Z48" s="73" t="str">
        <f t="shared" si="7"/>
        <v>►</v>
      </c>
      <c r="AA48" s="427" t="str">
        <f>AA14</f>
        <v>Famille à coller.N.Nom de votre recette.Recette mère ►.S.Saisissez le nom de la recette mère</v>
      </c>
      <c r="AB48" s="428">
        <f>AB14</f>
        <v>6</v>
      </c>
      <c r="AC48" s="529" t="str">
        <f>AC14</f>
        <v>couverts</v>
      </c>
      <c r="AD48" s="79"/>
      <c r="AE48" s="65"/>
      <c r="AF48" s="75" t="str">
        <f t="shared" si="4"/>
        <v/>
      </c>
      <c r="AG48" s="67"/>
      <c r="AH48" s="562"/>
      <c r="AI48" s="68">
        <v>1</v>
      </c>
      <c r="AJ48" s="69"/>
      <c r="AL48" s="466">
        <v>1</v>
      </c>
    </row>
    <row r="49" spans="2:38" ht="17.25" x14ac:dyDescent="0.25">
      <c r="B49" s="73" t="str">
        <f t="shared" si="9"/>
        <v>►</v>
      </c>
      <c r="C49" s="451" t="str">
        <f>C40</f>
        <v>Famille à coller.N.Nom de votre recette.Recette mère ►.S.Saisissez le nom de la recette mère</v>
      </c>
      <c r="D49" s="451">
        <f>D40</f>
        <v>6</v>
      </c>
      <c r="E49" s="451" t="str">
        <f>E40</f>
        <v>couverts</v>
      </c>
      <c r="F49" s="205"/>
      <c r="G49" s="114"/>
      <c r="H49" s="114"/>
      <c r="I49" s="114"/>
      <c r="J49" s="114"/>
      <c r="K49" s="114"/>
      <c r="L49" s="115"/>
      <c r="N49" s="583" t="s">
        <v>5</v>
      </c>
      <c r="O49" s="591" t="str">
        <f>O16</f>
        <v>Famille à coller.N.Nom de votre recette.Recette mère ►.S.Saisissez le nom de la recette mère</v>
      </c>
      <c r="P49" s="592">
        <f>P16</f>
        <v>0</v>
      </c>
      <c r="Q49" s="593">
        <f>Q16</f>
        <v>0</v>
      </c>
      <c r="R49" s="584"/>
      <c r="S49" s="584"/>
      <c r="T49" s="584"/>
      <c r="U49" s="584"/>
      <c r="V49" s="584"/>
      <c r="W49" s="584"/>
      <c r="X49" s="585"/>
      <c r="Z49" s="73" t="str">
        <f t="shared" si="7"/>
        <v>►</v>
      </c>
      <c r="AA49" s="427" t="str">
        <f>AA14</f>
        <v>Famille à coller.N.Nom de votre recette.Recette mère ►.S.Saisissez le nom de la recette mère</v>
      </c>
      <c r="AB49" s="428">
        <f>AB14</f>
        <v>6</v>
      </c>
      <c r="AC49" s="529" t="str">
        <f>AC14</f>
        <v>couverts</v>
      </c>
      <c r="AD49" s="79"/>
      <c r="AE49" s="65"/>
      <c r="AF49" s="75" t="str">
        <f t="shared" si="4"/>
        <v/>
      </c>
      <c r="AG49" s="67"/>
      <c r="AH49" s="562"/>
      <c r="AI49" s="68">
        <v>1</v>
      </c>
      <c r="AJ49" s="69"/>
      <c r="AL49" s="466">
        <v>1</v>
      </c>
    </row>
    <row r="50" spans="2:38" ht="16.5" thickBot="1" x14ac:dyDescent="0.3">
      <c r="B50" s="104" t="s">
        <v>7</v>
      </c>
      <c r="C50" s="451" t="str">
        <f>C40</f>
        <v>Famille à coller.N.Nom de votre recette.Recette mère ►.S.Saisissez le nom de la recette mère</v>
      </c>
      <c r="D50" s="451">
        <f>D40</f>
        <v>6</v>
      </c>
      <c r="E50" s="451" t="str">
        <f>E40</f>
        <v>couverts</v>
      </c>
      <c r="F50" s="265"/>
      <c r="G50" s="265"/>
      <c r="H50" s="265" t="s">
        <v>73</v>
      </c>
      <c r="I50" s="266"/>
      <c r="J50" s="267"/>
      <c r="K50" s="267"/>
      <c r="L50" s="268"/>
      <c r="N50" s="590" t="s">
        <v>5</v>
      </c>
      <c r="O50" s="577" t="str">
        <f>O14</f>
        <v>Famille à coller.N.Nom de votre recette.Recette mère ►.S.Saisissez le nom de la recette mère</v>
      </c>
      <c r="P50" s="578">
        <f>P14</f>
        <v>6</v>
      </c>
      <c r="Q50" s="579" t="str">
        <f>Q14</f>
        <v>couverts</v>
      </c>
      <c r="R50" s="580" t="s">
        <v>62</v>
      </c>
      <c r="S50" s="581"/>
      <c r="T50" s="581"/>
      <c r="U50" s="581"/>
      <c r="V50" s="581"/>
      <c r="W50" s="581"/>
      <c r="X50" s="582"/>
      <c r="Z50" s="586" t="s">
        <v>7</v>
      </c>
      <c r="AA50" s="587" t="str">
        <f>AA14</f>
        <v>Famille à coller.N.Nom de votre recette.Recette mère ►.S.Saisissez le nom de la recette mère</v>
      </c>
      <c r="AB50" s="588">
        <f>AB14</f>
        <v>6</v>
      </c>
      <c r="AC50" s="589" t="str">
        <f>AC14</f>
        <v>couverts</v>
      </c>
      <c r="AD50" s="489" t="s">
        <v>62</v>
      </c>
      <c r="AE50" s="91"/>
      <c r="AF50" s="91"/>
      <c r="AG50" s="91"/>
      <c r="AH50" s="91"/>
      <c r="AI50" s="91"/>
      <c r="AJ50" s="92"/>
      <c r="AL50" s="466">
        <v>1</v>
      </c>
    </row>
    <row r="51" spans="2:38" ht="16.5" thickBot="1" x14ac:dyDescent="0.3">
      <c r="B51" s="1001" t="s">
        <v>7</v>
      </c>
      <c r="C51" s="594" t="str">
        <f>C40</f>
        <v>Famille à coller.N.Nom de votre recette.Recette mère ►.S.Saisissez le nom de la recette mère</v>
      </c>
      <c r="D51" s="594">
        <f>D40</f>
        <v>6</v>
      </c>
      <c r="E51" s="594" t="str">
        <f>E40</f>
        <v>couverts</v>
      </c>
      <c r="F51" s="269" t="s">
        <v>62</v>
      </c>
      <c r="G51" s="270"/>
      <c r="H51" s="271"/>
      <c r="I51" s="272"/>
      <c r="J51" s="271"/>
      <c r="K51" s="271"/>
      <c r="L51" s="273"/>
      <c r="N51" s="312" t="s">
        <v>7</v>
      </c>
      <c r="O51"/>
      <c r="P51"/>
      <c r="Q51"/>
      <c r="R51"/>
      <c r="S51"/>
      <c r="T51"/>
      <c r="U51"/>
      <c r="V51"/>
      <c r="W51"/>
      <c r="X51"/>
      <c r="Z51" s="583" t="s">
        <v>5</v>
      </c>
      <c r="AA51" s="427" t="str">
        <f>AA14</f>
        <v>Famille à coller.N.Nom de votre recette.Recette mère ►.S.Saisissez le nom de la recette mère</v>
      </c>
      <c r="AB51" s="428">
        <f>AB14</f>
        <v>6</v>
      </c>
      <c r="AC51" s="529" t="str">
        <f>AC14</f>
        <v>couverts</v>
      </c>
      <c r="AD51" s="584"/>
      <c r="AE51" s="584"/>
      <c r="AF51" s="584"/>
      <c r="AG51" s="584"/>
      <c r="AH51" s="584"/>
      <c r="AI51" s="584"/>
      <c r="AJ51" s="585"/>
      <c r="AL51" s="466">
        <v>1</v>
      </c>
    </row>
    <row r="52" spans="2:38" x14ac:dyDescent="0.25">
      <c r="B52" s="1002" t="s">
        <v>5</v>
      </c>
      <c r="C52" s="451" t="str">
        <f>C40</f>
        <v>Famille à coller.N.Nom de votre recette.Recette mère ►.S.Saisissez le nom de la recette mère</v>
      </c>
      <c r="D52" s="451">
        <f>D40</f>
        <v>6</v>
      </c>
      <c r="E52" s="451" t="str">
        <f>E40</f>
        <v>couverts</v>
      </c>
      <c r="F52" s="584"/>
      <c r="G52" s="584"/>
      <c r="H52" s="584"/>
      <c r="I52" s="584"/>
      <c r="J52" s="584"/>
      <c r="K52" s="584"/>
      <c r="L52" s="585"/>
      <c r="N52" s="23" t="s">
        <v>7</v>
      </c>
      <c r="O52" s="456" t="str">
        <f>O58</f>
        <v>Famille à coller.N.Nom de votre recette.Recette mère ►.S.Saisissez le nom de la recette mère</v>
      </c>
      <c r="P52" s="457">
        <f>P58</f>
        <v>6</v>
      </c>
      <c r="Q52" s="457" t="str">
        <f>Q58</f>
        <v>couverts</v>
      </c>
      <c r="R52" s="279" t="s">
        <v>4</v>
      </c>
      <c r="S52" s="24" t="s">
        <v>8</v>
      </c>
      <c r="T52" s="3217" t="s">
        <v>206</v>
      </c>
      <c r="U52" s="3217"/>
      <c r="V52" s="3157" t="s">
        <v>10</v>
      </c>
      <c r="W52" s="3157"/>
      <c r="X52" s="3158"/>
      <c r="Z52" s="583" t="s">
        <v>5</v>
      </c>
      <c r="AA52" s="427" t="str">
        <f>AA14</f>
        <v>Famille à coller.N.Nom de votre recette.Recette mère ►.S.Saisissez le nom de la recette mère</v>
      </c>
      <c r="AB52" s="428">
        <f>AB14</f>
        <v>6</v>
      </c>
      <c r="AC52" s="529" t="str">
        <f>AC14</f>
        <v>couverts</v>
      </c>
      <c r="AD52" s="584"/>
      <c r="AE52" s="584"/>
      <c r="AF52" s="584"/>
      <c r="AG52" s="584"/>
      <c r="AH52" s="584"/>
      <c r="AI52" s="584"/>
      <c r="AJ52" s="585"/>
      <c r="AL52" s="466">
        <v>1</v>
      </c>
    </row>
    <row r="53" spans="2:38" ht="22.5" x14ac:dyDescent="0.25">
      <c r="B53" s="583" t="s">
        <v>5</v>
      </c>
      <c r="C53" s="451" t="str">
        <f>C40</f>
        <v>Famille à coller.N.Nom de votre recette.Recette mère ►.S.Saisissez le nom de la recette mère</v>
      </c>
      <c r="D53" s="451">
        <f>D40</f>
        <v>6</v>
      </c>
      <c r="E53" s="451" t="str">
        <f>E40</f>
        <v>couverts</v>
      </c>
      <c r="F53" s="584"/>
      <c r="G53" s="584"/>
      <c r="H53" s="584"/>
      <c r="I53" s="584"/>
      <c r="J53" s="584"/>
      <c r="K53" s="585" t="s">
        <v>372</v>
      </c>
      <c r="L53" s="585"/>
      <c r="N53" s="25" t="s">
        <v>7</v>
      </c>
      <c r="O53" s="458" t="str">
        <f>O58</f>
        <v>Famille à coller.N.Nom de votre recette.Recette mère ►.S.Saisissez le nom de la recette mère</v>
      </c>
      <c r="P53" s="459"/>
      <c r="Q53" s="459"/>
      <c r="R53" s="281" t="s">
        <v>207</v>
      </c>
      <c r="S53" s="26" t="s">
        <v>12</v>
      </c>
      <c r="T53" s="3218"/>
      <c r="U53" s="3218"/>
      <c r="V53" s="3159"/>
      <c r="W53" s="3159"/>
      <c r="X53" s="3160"/>
      <c r="Z53" s="583" t="s">
        <v>5</v>
      </c>
      <c r="AA53" s="427" t="str">
        <f>AA14</f>
        <v>Famille à coller.N.Nom de votre recette.Recette mère ►.S.Saisissez le nom de la recette mère</v>
      </c>
      <c r="AB53" s="428">
        <f>AB14</f>
        <v>6</v>
      </c>
      <c r="AC53" s="529" t="str">
        <f>AC14</f>
        <v>couverts</v>
      </c>
      <c r="AD53" s="584"/>
      <c r="AE53" s="584"/>
      <c r="AF53" s="584"/>
      <c r="AG53" s="584"/>
      <c r="AH53" s="584"/>
      <c r="AI53" s="585" t="s">
        <v>369</v>
      </c>
      <c r="AJ53" s="585"/>
      <c r="AL53" s="466">
        <v>1</v>
      </c>
    </row>
    <row r="54" spans="2:38" ht="18.75" x14ac:dyDescent="0.25">
      <c r="B54" s="583" t="s">
        <v>5</v>
      </c>
      <c r="C54" s="451" t="str">
        <f>C40</f>
        <v>Famille à coller.N.Nom de votre recette.Recette mère ►.S.Saisissez le nom de la recette mère</v>
      </c>
      <c r="D54" s="451">
        <f>D40</f>
        <v>6</v>
      </c>
      <c r="E54" s="451" t="str">
        <f>E40</f>
        <v>couverts</v>
      </c>
      <c r="F54" s="584"/>
      <c r="G54" s="584"/>
      <c r="H54" s="584"/>
      <c r="I54" s="584"/>
      <c r="J54" s="584"/>
      <c r="K54" s="585" t="s">
        <v>365</v>
      </c>
      <c r="L54" s="585"/>
      <c r="N54" s="25" t="s">
        <v>7</v>
      </c>
      <c r="O54" s="460" t="str">
        <f>O58</f>
        <v>Famille à coller.N.Nom de votre recette.Recette mère ►.S.Saisissez le nom de la recette mère</v>
      </c>
      <c r="P54" s="461"/>
      <c r="Q54" s="462"/>
      <c r="R54" s="28"/>
      <c r="S54" s="29" t="s">
        <v>208</v>
      </c>
      <c r="T54" s="283"/>
      <c r="U54" s="30" t="s">
        <v>13</v>
      </c>
      <c r="V54" s="284" t="s">
        <v>14</v>
      </c>
      <c r="W54" s="9"/>
      <c r="X54" s="285"/>
      <c r="Z54" s="583" t="s">
        <v>5</v>
      </c>
      <c r="AA54" s="427" t="str">
        <f>AA14</f>
        <v>Famille à coller.N.Nom de votre recette.Recette mère ►.S.Saisissez le nom de la recette mère</v>
      </c>
      <c r="AB54" s="428">
        <f>AB14</f>
        <v>6</v>
      </c>
      <c r="AC54" s="529" t="str">
        <f>AC14</f>
        <v>couverts</v>
      </c>
      <c r="AD54" s="584"/>
      <c r="AE54" s="584"/>
      <c r="AF54" s="584"/>
      <c r="AG54" s="584"/>
      <c r="AH54" s="584"/>
      <c r="AI54" s="585" t="s">
        <v>368</v>
      </c>
      <c r="AJ54" s="585"/>
      <c r="AL54" s="466">
        <v>1</v>
      </c>
    </row>
    <row r="55" spans="2:38" ht="15.75" x14ac:dyDescent="0.25">
      <c r="B55" s="583" t="s">
        <v>5</v>
      </c>
      <c r="C55" s="451" t="str">
        <f>C40</f>
        <v>Famille à coller.N.Nom de votre recette.Recette mère ►.S.Saisissez le nom de la recette mère</v>
      </c>
      <c r="D55" s="451">
        <f>D40</f>
        <v>6</v>
      </c>
      <c r="E55" s="451" t="str">
        <f>E40</f>
        <v>couverts</v>
      </c>
      <c r="F55" s="584"/>
      <c r="G55" s="584"/>
      <c r="H55" s="584"/>
      <c r="I55" s="584"/>
      <c r="J55" s="584"/>
      <c r="K55" s="585" t="s">
        <v>363</v>
      </c>
      <c r="L55" s="585"/>
      <c r="N55" s="25" t="s">
        <v>7</v>
      </c>
      <c r="O55" s="428" t="str">
        <f>O58</f>
        <v>Famille à coller.N.Nom de votre recette.Recette mère ►.S.Saisissez le nom de la recette mère</v>
      </c>
      <c r="P55" s="428"/>
      <c r="Q55" s="428"/>
      <c r="R55" s="36" t="s">
        <v>16</v>
      </c>
      <c r="S55" s="37"/>
      <c r="T55" s="37"/>
      <c r="U55" s="288" t="s">
        <v>17</v>
      </c>
      <c r="V55" s="3214" t="str">
        <f>R58</f>
        <v>Famille à coller.N.Nom de votre recette.Recette mère ►.S.Saisissez le nom de la recette mère</v>
      </c>
      <c r="W55" s="3214"/>
      <c r="X55" s="3215"/>
      <c r="Z55" s="583" t="s">
        <v>5</v>
      </c>
      <c r="AA55" s="427" t="str">
        <f>AA14</f>
        <v>Famille à coller.N.Nom de votre recette.Recette mère ►.S.Saisissez le nom de la recette mère</v>
      </c>
      <c r="AB55" s="428">
        <f>AB14</f>
        <v>6</v>
      </c>
      <c r="AC55" s="529" t="str">
        <f>AC14</f>
        <v>couverts</v>
      </c>
      <c r="AD55" s="584"/>
      <c r="AE55" s="584"/>
      <c r="AF55" s="584"/>
      <c r="AG55" s="584"/>
      <c r="AH55" s="584"/>
      <c r="AI55" s="585" t="s">
        <v>363</v>
      </c>
      <c r="AJ55" s="585"/>
      <c r="AL55" s="466">
        <v>1</v>
      </c>
    </row>
    <row r="56" spans="2:38" ht="15.75" x14ac:dyDescent="0.25">
      <c r="B56" s="583" t="s">
        <v>5</v>
      </c>
      <c r="C56" s="451" t="str">
        <f>C47</f>
        <v>Famille à coller.N.Nom de votre recette.Recette mère ►.S.Saisissez le nom de la recette mère</v>
      </c>
      <c r="D56" s="451">
        <f>D47</f>
        <v>6</v>
      </c>
      <c r="E56" s="451" t="str">
        <f>E47</f>
        <v>couverts</v>
      </c>
      <c r="F56" s="584"/>
      <c r="G56" s="584"/>
      <c r="H56" s="584"/>
      <c r="I56" s="584"/>
      <c r="J56" s="584"/>
      <c r="K56" s="584" t="s">
        <v>364</v>
      </c>
      <c r="L56" s="585"/>
      <c r="N56" s="25" t="s">
        <v>7</v>
      </c>
      <c r="O56" s="428" t="str">
        <f>O58</f>
        <v>Famille à coller.N.Nom de votre recette.Recette mère ►.S.Saisissez le nom de la recette mère</v>
      </c>
      <c r="P56" s="428"/>
      <c r="Q56" s="428"/>
      <c r="R56" s="43">
        <v>6</v>
      </c>
      <c r="S56" s="44" t="s">
        <v>66</v>
      </c>
      <c r="T56" s="36"/>
      <c r="U56" s="36"/>
      <c r="V56" s="3214"/>
      <c r="W56" s="3214"/>
      <c r="X56" s="3215"/>
      <c r="Z56" s="583" t="s">
        <v>5</v>
      </c>
      <c r="AA56" s="427" t="str">
        <f>AA14</f>
        <v>Famille à coller.N.Nom de votre recette.Recette mère ►.S.Saisissez le nom de la recette mère</v>
      </c>
      <c r="AB56" s="428">
        <f>AB14</f>
        <v>6</v>
      </c>
      <c r="AC56" s="529" t="str">
        <f>AC14</f>
        <v>couverts</v>
      </c>
      <c r="AD56" s="584"/>
      <c r="AE56" s="584"/>
      <c r="AF56" s="584"/>
      <c r="AG56" s="584"/>
      <c r="AH56" s="584"/>
      <c r="AI56" s="584" t="s">
        <v>364</v>
      </c>
      <c r="AJ56" s="585"/>
      <c r="AL56" s="466">
        <v>1</v>
      </c>
    </row>
    <row r="57" spans="2:38" ht="15.75" x14ac:dyDescent="0.25">
      <c r="B57" s="583" t="s">
        <v>5</v>
      </c>
      <c r="C57" s="451" t="str">
        <f>C40</f>
        <v>Famille à coller.N.Nom de votre recette.Recette mère ►.S.Saisissez le nom de la recette mère</v>
      </c>
      <c r="D57" s="451">
        <f>D40</f>
        <v>6</v>
      </c>
      <c r="E57" s="451" t="str">
        <f>E40</f>
        <v>couverts</v>
      </c>
      <c r="F57" s="584"/>
      <c r="G57" s="584"/>
      <c r="H57" s="584"/>
      <c r="I57" s="584"/>
      <c r="J57" s="584"/>
      <c r="K57" s="584"/>
      <c r="L57" s="585"/>
      <c r="N57" s="25" t="s">
        <v>5</v>
      </c>
      <c r="O57" s="428" t="str">
        <f>O58</f>
        <v>Famille à coller.N.Nom de votre recette.Recette mère ►.S.Saisissez le nom de la recette mère</v>
      </c>
      <c r="P57" s="428"/>
      <c r="Q57" s="428"/>
      <c r="R57" s="289"/>
      <c r="S57" s="48"/>
      <c r="T57" s="48"/>
      <c r="U57" s="48"/>
      <c r="V57" s="48"/>
      <c r="W57" s="48"/>
      <c r="X57" s="429"/>
      <c r="Z57" s="583" t="s">
        <v>5</v>
      </c>
      <c r="AA57" s="427" t="str">
        <f>AA14</f>
        <v>Famille à coller.N.Nom de votre recette.Recette mère ►.S.Saisissez le nom de la recette mère</v>
      </c>
      <c r="AB57" s="428">
        <f>AB14</f>
        <v>6</v>
      </c>
      <c r="AC57" s="529" t="str">
        <f>AC14</f>
        <v>couverts</v>
      </c>
      <c r="AD57" s="584"/>
      <c r="AE57" s="584"/>
      <c r="AF57" s="584"/>
      <c r="AG57" s="584"/>
      <c r="AH57" s="584"/>
      <c r="AI57" s="584"/>
      <c r="AJ57" s="585"/>
      <c r="AL57" s="466">
        <v>1</v>
      </c>
    </row>
    <row r="58" spans="2:38" ht="16.5" thickBot="1" x14ac:dyDescent="0.3">
      <c r="B58" s="590" t="s">
        <v>5</v>
      </c>
      <c r="C58" s="577" t="str">
        <f>C40</f>
        <v>Famille à coller.N.Nom de votre recette.Recette mère ►.S.Saisissez le nom de la recette mère</v>
      </c>
      <c r="D58" s="578">
        <f>D40</f>
        <v>6</v>
      </c>
      <c r="E58" s="579" t="str">
        <f>E40</f>
        <v>couverts</v>
      </c>
      <c r="F58" s="580" t="s">
        <v>62</v>
      </c>
      <c r="G58" s="581"/>
      <c r="H58" s="581"/>
      <c r="I58" s="581"/>
      <c r="J58" s="581"/>
      <c r="K58" s="581"/>
      <c r="L58" s="582"/>
      <c r="N58" s="430" t="s">
        <v>5</v>
      </c>
      <c r="O58" s="431" t="str">
        <f>R58</f>
        <v>Famille à coller.N.Nom de votre recette.Recette mère ►.S.Saisissez le nom de la recette mère</v>
      </c>
      <c r="P58" s="431">
        <f>R56</f>
        <v>6</v>
      </c>
      <c r="Q58" s="431" t="str">
        <f>S56</f>
        <v>couverts</v>
      </c>
      <c r="R58" s="435" t="str">
        <f>UPPER(LEFT(T52,1))&amp;LOWER(MID(T52,2,999))&amp;"."&amp;UPPER(LEFT(V52,1))&amp;"."&amp;UPPER(LEFT(V52,1))&amp;LOWER(MID(V52,2,999))&amp;"."&amp;IF(ISTEXT(X58),W58&amp;"."&amp;UPPER(LEFT(X58,1))&amp;"."&amp;UPPER(LEFT(X58,1))&amp;LOWER(MID(X58,2,999)),S58)</f>
        <v>Famille à coller.N.Nom de votre recette.Recette mère ►.S.Saisissez le nom de la recette mère</v>
      </c>
      <c r="S58" s="432" t="s">
        <v>22</v>
      </c>
      <c r="T58" s="3216" t="s">
        <v>23</v>
      </c>
      <c r="U58" s="3216"/>
      <c r="V58" s="3216"/>
      <c r="W58" s="433" t="s">
        <v>24</v>
      </c>
      <c r="X58" s="434" t="s">
        <v>25</v>
      </c>
      <c r="Z58" s="583" t="s">
        <v>5</v>
      </c>
      <c r="AA58" s="427" t="str">
        <f>AA14</f>
        <v>Famille à coller.N.Nom de votre recette.Recette mère ►.S.Saisissez le nom de la recette mère</v>
      </c>
      <c r="AB58" s="428">
        <f>AB14</f>
        <v>6</v>
      </c>
      <c r="AC58" s="529" t="str">
        <f>AC14</f>
        <v>couverts</v>
      </c>
      <c r="AD58" s="584"/>
      <c r="AE58" s="584"/>
      <c r="AF58" s="584"/>
      <c r="AG58" s="584"/>
      <c r="AH58" s="584"/>
      <c r="AI58" s="584"/>
      <c r="AJ58" s="585"/>
      <c r="AL58" s="466">
        <v>1</v>
      </c>
    </row>
    <row r="59" spans="2:38" x14ac:dyDescent="0.25">
      <c r="N59" s="439" t="s">
        <v>7</v>
      </c>
      <c r="O59" s="440" t="str">
        <f>O58</f>
        <v>Famille à coller.N.Nom de votre recette.Recette mère ►.S.Saisissez le nom de la recette mère</v>
      </c>
      <c r="P59" s="440"/>
      <c r="Q59" s="440"/>
      <c r="R59" s="441" t="s">
        <v>27</v>
      </c>
      <c r="S59" s="442">
        <v>9</v>
      </c>
      <c r="T59" s="436" t="s">
        <v>67</v>
      </c>
      <c r="U59" s="437"/>
      <c r="V59" s="437"/>
      <c r="W59" s="437"/>
      <c r="X59" s="438"/>
      <c r="Z59" s="583" t="s">
        <v>5</v>
      </c>
      <c r="AA59" s="427" t="str">
        <f>AA14</f>
        <v>Famille à coller.N.Nom de votre recette.Recette mère ►.S.Saisissez le nom de la recette mère</v>
      </c>
      <c r="AB59" s="428">
        <f>AB14</f>
        <v>6</v>
      </c>
      <c r="AC59" s="529" t="str">
        <f>AC14</f>
        <v>couverts</v>
      </c>
      <c r="AD59" s="584"/>
      <c r="AE59" s="584"/>
      <c r="AF59" s="584"/>
      <c r="AG59" s="584"/>
      <c r="AH59" s="584"/>
      <c r="AI59" s="584"/>
      <c r="AJ59" s="585"/>
      <c r="AL59" s="466">
        <v>1</v>
      </c>
    </row>
    <row r="60" spans="2:38" ht="16.5" thickBot="1" x14ac:dyDescent="0.3">
      <c r="N60" s="104" t="s">
        <v>7</v>
      </c>
      <c r="O60" s="451" t="str">
        <f>O58</f>
        <v>Famille à coller.N.Nom de votre recette.Recette mère ►.S.Saisissez le nom de la recette mère</v>
      </c>
      <c r="P60" s="451"/>
      <c r="Q60" s="451"/>
      <c r="R60" s="264" t="s">
        <v>68</v>
      </c>
      <c r="S60" s="122"/>
      <c r="T60" s="122"/>
      <c r="U60" s="122"/>
      <c r="V60" s="122"/>
      <c r="W60" s="122"/>
      <c r="X60" s="112"/>
      <c r="Z60" s="590" t="s">
        <v>5</v>
      </c>
      <c r="AA60" s="577" t="str">
        <f>AA14</f>
        <v>Famille à coller.N.Nom de votre recette.Recette mère ►.S.Saisissez le nom de la recette mère</v>
      </c>
      <c r="AB60" s="578">
        <f>AB14</f>
        <v>6</v>
      </c>
      <c r="AC60" s="579" t="str">
        <f>AC14</f>
        <v>couverts</v>
      </c>
      <c r="AD60" s="580" t="s">
        <v>62</v>
      </c>
      <c r="AE60" s="581"/>
      <c r="AF60" s="581"/>
      <c r="AG60" s="581"/>
      <c r="AH60" s="581"/>
      <c r="AI60" s="581"/>
      <c r="AJ60" s="582"/>
      <c r="AL60" s="466">
        <v>1</v>
      </c>
    </row>
    <row r="61" spans="2:38" ht="16.5" thickBot="1" x14ac:dyDescent="0.3">
      <c r="N61" s="73" t="str">
        <f t="shared" ref="N61:N71" si="11">IF(OR(R61&lt;&gt;"",S61&lt;&gt; "",T61&lt;&gt;"",U61&lt;&gt;""),"A", "►")</f>
        <v>A</v>
      </c>
      <c r="O61" s="451" t="str">
        <f>O58</f>
        <v>Famille à coller.N.Nom de votre recette.Recette mère ►.S.Saisissez le nom de la recette mère</v>
      </c>
      <c r="P61" s="451"/>
      <c r="Q61" s="451"/>
      <c r="R61" s="205" t="s">
        <v>69</v>
      </c>
      <c r="S61" s="85"/>
      <c r="T61" s="85"/>
      <c r="U61" s="85"/>
      <c r="V61" s="85"/>
      <c r="W61" s="85"/>
      <c r="X61" s="112"/>
      <c r="Z61" s="312" t="s">
        <v>7</v>
      </c>
      <c r="AA61"/>
      <c r="AB61"/>
      <c r="AC61"/>
      <c r="AD61"/>
      <c r="AE61"/>
      <c r="AF61"/>
      <c r="AG61"/>
      <c r="AH61"/>
      <c r="AI61"/>
      <c r="AJ61"/>
      <c r="AL61" s="466">
        <v>1</v>
      </c>
    </row>
    <row r="62" spans="2:38" ht="15.75" x14ac:dyDescent="0.25">
      <c r="N62" s="73" t="str">
        <f t="shared" si="11"/>
        <v>►</v>
      </c>
      <c r="O62" s="451" t="str">
        <f>O58</f>
        <v>Famille à coller.N.Nom de votre recette.Recette mère ►.S.Saisissez le nom de la recette mère</v>
      </c>
      <c r="P62" s="451">
        <f>P58</f>
        <v>6</v>
      </c>
      <c r="Q62" s="451" t="str">
        <f>Q58</f>
        <v>couverts</v>
      </c>
      <c r="R62" s="205"/>
      <c r="S62" s="114"/>
      <c r="T62" s="114"/>
      <c r="U62" s="114"/>
      <c r="V62" s="114"/>
      <c r="W62" s="114"/>
      <c r="X62" s="115"/>
      <c r="Z62" s="23" t="s">
        <v>7</v>
      </c>
      <c r="AA62" s="456" t="str">
        <f>AA68</f>
        <v>Famille à coller.N.Nom de votre recette.Recette mère ►.S.Saisissez le nom de la recette mère</v>
      </c>
      <c r="AB62" s="457">
        <f>AB68</f>
        <v>6</v>
      </c>
      <c r="AC62" s="457" t="str">
        <f>AC68</f>
        <v>couverts</v>
      </c>
      <c r="AD62" s="279" t="s">
        <v>4</v>
      </c>
      <c r="AE62" s="24" t="s">
        <v>8</v>
      </c>
      <c r="AF62" s="3217" t="s">
        <v>206</v>
      </c>
      <c r="AG62" s="3217"/>
      <c r="AH62" s="3157" t="s">
        <v>10</v>
      </c>
      <c r="AI62" s="3157"/>
      <c r="AJ62" s="3158"/>
      <c r="AL62" s="466">
        <v>1</v>
      </c>
    </row>
    <row r="63" spans="2:38" ht="22.5" x14ac:dyDescent="0.25">
      <c r="N63" s="73" t="str">
        <f t="shared" si="11"/>
        <v>►</v>
      </c>
      <c r="O63" s="451" t="str">
        <f>O58</f>
        <v>Famille à coller.N.Nom de votre recette.Recette mère ►.S.Saisissez le nom de la recette mère</v>
      </c>
      <c r="P63" s="451">
        <f>P58</f>
        <v>6</v>
      </c>
      <c r="Q63" s="451" t="str">
        <f>Q58</f>
        <v>couverts</v>
      </c>
      <c r="R63" s="205"/>
      <c r="S63" s="114"/>
      <c r="T63" s="114"/>
      <c r="U63" s="114"/>
      <c r="V63" s="114"/>
      <c r="W63" s="114"/>
      <c r="X63" s="115"/>
      <c r="Z63" s="25" t="s">
        <v>7</v>
      </c>
      <c r="AA63" s="458" t="str">
        <f>AA68</f>
        <v>Famille à coller.N.Nom de votre recette.Recette mère ►.S.Saisissez le nom de la recette mère</v>
      </c>
      <c r="AB63" s="459"/>
      <c r="AC63" s="459"/>
      <c r="AD63" s="281" t="s">
        <v>207</v>
      </c>
      <c r="AE63" s="26" t="s">
        <v>12</v>
      </c>
      <c r="AF63" s="3218"/>
      <c r="AG63" s="3218"/>
      <c r="AH63" s="3159"/>
      <c r="AI63" s="3159"/>
      <c r="AJ63" s="3160"/>
      <c r="AL63" s="466">
        <v>1</v>
      </c>
    </row>
    <row r="64" spans="2:38" ht="18.75" x14ac:dyDescent="0.25">
      <c r="N64" s="73" t="str">
        <f t="shared" si="11"/>
        <v>►</v>
      </c>
      <c r="O64" s="451" t="str">
        <f>O58</f>
        <v>Famille à coller.N.Nom de votre recette.Recette mère ►.S.Saisissez le nom de la recette mère</v>
      </c>
      <c r="P64" s="451">
        <f>P58</f>
        <v>6</v>
      </c>
      <c r="Q64" s="451" t="str">
        <f>Q58</f>
        <v>couverts</v>
      </c>
      <c r="R64" s="205"/>
      <c r="S64" s="114"/>
      <c r="T64" s="114"/>
      <c r="U64" s="114"/>
      <c r="V64" s="114"/>
      <c r="W64" s="114"/>
      <c r="X64" s="115"/>
      <c r="Z64" s="25" t="s">
        <v>7</v>
      </c>
      <c r="AA64" s="460" t="str">
        <f>AA68</f>
        <v>Famille à coller.N.Nom de votre recette.Recette mère ►.S.Saisissez le nom de la recette mère</v>
      </c>
      <c r="AB64" s="461"/>
      <c r="AC64" s="462"/>
      <c r="AD64" s="28"/>
      <c r="AE64" s="29" t="s">
        <v>208</v>
      </c>
      <c r="AF64" s="283"/>
      <c r="AG64" s="30" t="s">
        <v>13</v>
      </c>
      <c r="AH64" s="284" t="s">
        <v>14</v>
      </c>
      <c r="AI64" s="9"/>
      <c r="AJ64" s="285"/>
      <c r="AL64" s="466">
        <v>1</v>
      </c>
    </row>
    <row r="65" spans="14:38" ht="15.75" x14ac:dyDescent="0.25">
      <c r="N65" s="73" t="str">
        <f t="shared" si="11"/>
        <v>►</v>
      </c>
      <c r="O65" s="451" t="str">
        <f>O58</f>
        <v>Famille à coller.N.Nom de votre recette.Recette mère ►.S.Saisissez le nom de la recette mère</v>
      </c>
      <c r="P65" s="451">
        <f>P58</f>
        <v>6</v>
      </c>
      <c r="Q65" s="451" t="str">
        <f>Q58</f>
        <v>couverts</v>
      </c>
      <c r="R65" s="205"/>
      <c r="S65" s="114"/>
      <c r="T65" s="114"/>
      <c r="U65" s="114"/>
      <c r="V65" s="114"/>
      <c r="W65" s="114"/>
      <c r="X65" s="115"/>
      <c r="Z65" s="25" t="s">
        <v>7</v>
      </c>
      <c r="AA65" s="428" t="str">
        <f>AA68</f>
        <v>Famille à coller.N.Nom de votre recette.Recette mère ►.S.Saisissez le nom de la recette mère</v>
      </c>
      <c r="AB65" s="428"/>
      <c r="AC65" s="428"/>
      <c r="AD65" s="36" t="s">
        <v>16</v>
      </c>
      <c r="AE65" s="37"/>
      <c r="AF65" s="37"/>
      <c r="AG65" s="288" t="s">
        <v>17</v>
      </c>
      <c r="AH65" s="3214" t="str">
        <f>AD68</f>
        <v>Famille à coller.N.Nom de votre recette.Recette mère ►.S.Saisissez le nom de la recette mère</v>
      </c>
      <c r="AI65" s="3214"/>
      <c r="AJ65" s="3215"/>
      <c r="AL65" s="466">
        <v>1</v>
      </c>
    </row>
    <row r="66" spans="14:38" ht="15.75" x14ac:dyDescent="0.25">
      <c r="N66" s="73" t="str">
        <f t="shared" si="11"/>
        <v>►</v>
      </c>
      <c r="O66" s="451" t="str">
        <f>O58</f>
        <v>Famille à coller.N.Nom de votre recette.Recette mère ►.S.Saisissez le nom de la recette mère</v>
      </c>
      <c r="P66" s="451">
        <f>P58</f>
        <v>6</v>
      </c>
      <c r="Q66" s="451" t="str">
        <f>Q58</f>
        <v>couverts</v>
      </c>
      <c r="R66" s="205"/>
      <c r="S66" s="114"/>
      <c r="T66" s="114"/>
      <c r="U66" s="114"/>
      <c r="V66" s="114" t="s">
        <v>351</v>
      </c>
      <c r="W66" s="114"/>
      <c r="X66" s="115"/>
      <c r="Z66" s="25" t="s">
        <v>7</v>
      </c>
      <c r="AA66" s="428" t="str">
        <f>AA68</f>
        <v>Famille à coller.N.Nom de votre recette.Recette mère ►.S.Saisissez le nom de la recette mère</v>
      </c>
      <c r="AB66" s="428"/>
      <c r="AC66" s="428"/>
      <c r="AD66" s="43">
        <v>6</v>
      </c>
      <c r="AE66" s="44" t="s">
        <v>66</v>
      </c>
      <c r="AF66" s="36"/>
      <c r="AG66" s="36"/>
      <c r="AH66" s="3214"/>
      <c r="AI66" s="3214"/>
      <c r="AJ66" s="3215"/>
      <c r="AL66" s="466">
        <v>1</v>
      </c>
    </row>
    <row r="67" spans="14:38" ht="15.75" x14ac:dyDescent="0.25">
      <c r="N67" s="73" t="str">
        <f t="shared" si="11"/>
        <v>►</v>
      </c>
      <c r="O67" s="451" t="str">
        <f>O58</f>
        <v>Famille à coller.N.Nom de votre recette.Recette mère ►.S.Saisissez le nom de la recette mère</v>
      </c>
      <c r="P67" s="451">
        <f>P58</f>
        <v>6</v>
      </c>
      <c r="Q67" s="451" t="str">
        <f>Q58</f>
        <v>couverts</v>
      </c>
      <c r="R67" s="205"/>
      <c r="S67" s="114"/>
      <c r="T67" s="114"/>
      <c r="U67" s="114"/>
      <c r="V67" s="114"/>
      <c r="W67" s="114"/>
      <c r="X67" s="115"/>
      <c r="Z67" s="25" t="s">
        <v>5</v>
      </c>
      <c r="AA67" s="463" t="str">
        <f>AA68</f>
        <v>Famille à coller.N.Nom de votre recette.Recette mère ►.S.Saisissez le nom de la recette mère</v>
      </c>
      <c r="AB67" s="463"/>
      <c r="AC67" s="463"/>
      <c r="AD67" s="289"/>
      <c r="AE67" s="48"/>
      <c r="AF67" s="48"/>
      <c r="AG67" s="48"/>
      <c r="AH67" s="48"/>
      <c r="AI67" s="48"/>
      <c r="AJ67" s="49"/>
      <c r="AL67" s="466">
        <v>1</v>
      </c>
    </row>
    <row r="68" spans="14:38" ht="15.75" x14ac:dyDescent="0.25">
      <c r="N68" s="73" t="str">
        <f t="shared" si="11"/>
        <v>►</v>
      </c>
      <c r="O68" s="451" t="str">
        <f>O58</f>
        <v>Famille à coller.N.Nom de votre recette.Recette mère ►.S.Saisissez le nom de la recette mère</v>
      </c>
      <c r="P68" s="451">
        <f>P58</f>
        <v>6</v>
      </c>
      <c r="Q68" s="451" t="str">
        <f>Q58</f>
        <v>couverts</v>
      </c>
      <c r="R68" s="205"/>
      <c r="S68" s="114"/>
      <c r="T68" s="114"/>
      <c r="U68" s="114"/>
      <c r="V68" s="114"/>
      <c r="W68" s="114"/>
      <c r="X68" s="115"/>
      <c r="Z68" s="430" t="s">
        <v>5</v>
      </c>
      <c r="AA68" s="431" t="str">
        <f>AD68</f>
        <v>Famille à coller.N.Nom de votre recette.Recette mère ►.S.Saisissez le nom de la recette mère</v>
      </c>
      <c r="AB68" s="431">
        <f>AD66</f>
        <v>6</v>
      </c>
      <c r="AC68" s="431" t="str">
        <f>AE66</f>
        <v>couverts</v>
      </c>
      <c r="AD68" s="435" t="str">
        <f>UPPER(LEFT(AF62,1))&amp;LOWER(MID(AF62,2,999))&amp;"."&amp;UPPER(LEFT(AH62,1))&amp;"."&amp;UPPER(LEFT(AH62,1))&amp;LOWER(MID(AH62,2,999))&amp;"."&amp;IF(ISTEXT(AJ68),AI68&amp;"."&amp;UPPER(LEFT(AJ68,1))&amp;"."&amp;UPPER(LEFT(AJ68,1))&amp;LOWER(MID(AJ68,2,999)),AE68)</f>
        <v>Famille à coller.N.Nom de votre recette.Recette mère ►.S.Saisissez le nom de la recette mère</v>
      </c>
      <c r="AE68" s="432" t="s">
        <v>22</v>
      </c>
      <c r="AF68" s="3216" t="s">
        <v>23</v>
      </c>
      <c r="AG68" s="3216"/>
      <c r="AH68" s="3216"/>
      <c r="AI68" s="433" t="s">
        <v>24</v>
      </c>
      <c r="AJ68" s="434" t="s">
        <v>25</v>
      </c>
      <c r="AL68" s="466">
        <v>1</v>
      </c>
    </row>
    <row r="69" spans="14:38" ht="15.75" x14ac:dyDescent="0.25">
      <c r="N69" s="73" t="str">
        <f t="shared" si="11"/>
        <v>►</v>
      </c>
      <c r="O69" s="451" t="str">
        <f>O58</f>
        <v>Famille à coller.N.Nom de votre recette.Recette mère ►.S.Saisissez le nom de la recette mère</v>
      </c>
      <c r="P69" s="451">
        <f>P58</f>
        <v>6</v>
      </c>
      <c r="Q69" s="451" t="str">
        <f>Q58</f>
        <v>couverts</v>
      </c>
      <c r="R69" s="205"/>
      <c r="S69" s="114"/>
      <c r="T69" s="114"/>
      <c r="U69" s="114"/>
      <c r="V69" s="114"/>
      <c r="W69" s="114"/>
      <c r="X69" s="115"/>
      <c r="Z69" s="443" t="s">
        <v>5</v>
      </c>
      <c r="AA69" s="444" t="str">
        <f>AA68</f>
        <v>Famille à coller.N.Nom de votre recette.Recette mère ►.S.Saisissez le nom de la recette mère</v>
      </c>
      <c r="AB69" s="445"/>
      <c r="AC69" s="445"/>
      <c r="AD69" s="446" t="s">
        <v>27</v>
      </c>
      <c r="AE69" s="446" t="s">
        <v>28</v>
      </c>
      <c r="AF69" s="446" t="s">
        <v>29</v>
      </c>
      <c r="AG69" s="446" t="s">
        <v>30</v>
      </c>
      <c r="AH69" s="446" t="s">
        <v>31</v>
      </c>
      <c r="AI69" s="447" t="s">
        <v>32</v>
      </c>
      <c r="AJ69" s="448" t="s">
        <v>33</v>
      </c>
      <c r="AL69" s="466">
        <v>1</v>
      </c>
    </row>
    <row r="70" spans="14:38" ht="15.75" x14ac:dyDescent="0.25">
      <c r="N70" s="73" t="str">
        <f t="shared" si="11"/>
        <v>►</v>
      </c>
      <c r="O70" s="451" t="str">
        <f>O58</f>
        <v>Famille à coller.N.Nom de votre recette.Recette mère ►.S.Saisissez le nom de la recette mère</v>
      </c>
      <c r="P70" s="451">
        <f>P58</f>
        <v>6</v>
      </c>
      <c r="Q70" s="451" t="str">
        <f>Q58</f>
        <v>couverts</v>
      </c>
      <c r="R70" s="205"/>
      <c r="S70" s="114"/>
      <c r="T70" s="114"/>
      <c r="U70" s="114"/>
      <c r="V70" s="114"/>
      <c r="W70" s="114"/>
      <c r="X70" s="115"/>
      <c r="Z70" s="25" t="s">
        <v>7</v>
      </c>
      <c r="AA70" s="526" t="str">
        <f>AA68</f>
        <v>Famille à coller.N.Nom de votre recette.Recette mère ►.S.Saisissez le nom de la recette mère</v>
      </c>
      <c r="AB70" s="527"/>
      <c r="AC70" s="528"/>
      <c r="AD70" s="290" t="s">
        <v>38</v>
      </c>
      <c r="AE70" s="59" t="s">
        <v>39</v>
      </c>
      <c r="AF70" s="60"/>
      <c r="AG70" s="3237" t="s">
        <v>40</v>
      </c>
      <c r="AH70" s="3238" t="s">
        <v>41</v>
      </c>
      <c r="AI70" s="3239" t="s">
        <v>42</v>
      </c>
      <c r="AJ70" s="61" t="s">
        <v>43</v>
      </c>
      <c r="AL70" s="466">
        <v>1</v>
      </c>
    </row>
    <row r="71" spans="14:38" ht="15.75" x14ac:dyDescent="0.25">
      <c r="N71" s="73" t="str">
        <f t="shared" si="11"/>
        <v>►</v>
      </c>
      <c r="O71" s="451" t="str">
        <f>O58</f>
        <v>Famille à coller.N.Nom de votre recette.Recette mère ►.S.Saisissez le nom de la recette mère</v>
      </c>
      <c r="P71" s="451">
        <f>P58</f>
        <v>6</v>
      </c>
      <c r="Q71" s="451" t="str">
        <f>Q58</f>
        <v>couverts</v>
      </c>
      <c r="R71" s="205"/>
      <c r="S71" s="114"/>
      <c r="T71" s="114"/>
      <c r="U71" s="114"/>
      <c r="V71" s="114"/>
      <c r="W71" s="114"/>
      <c r="X71" s="115"/>
      <c r="Z71" s="25" t="s">
        <v>7</v>
      </c>
      <c r="AA71" s="427" t="str">
        <f>AA68</f>
        <v>Famille à coller.N.Nom de votre recette.Recette mère ►.S.Saisissez le nom de la recette mère</v>
      </c>
      <c r="AB71" s="428"/>
      <c r="AC71" s="529"/>
      <c r="AD71" s="293" t="s">
        <v>48</v>
      </c>
      <c r="AE71" s="62" t="s">
        <v>49</v>
      </c>
      <c r="AF71" s="63" t="s">
        <v>50</v>
      </c>
      <c r="AG71" s="2993"/>
      <c r="AH71" s="2995"/>
      <c r="AI71" s="2997"/>
      <c r="AJ71" s="64" t="s">
        <v>51</v>
      </c>
      <c r="AL71" s="466">
        <v>1</v>
      </c>
    </row>
    <row r="72" spans="14:38" ht="17.25" x14ac:dyDescent="0.25">
      <c r="N72" s="116" t="s">
        <v>7</v>
      </c>
      <c r="O72" s="451" t="str">
        <f>O58</f>
        <v>Famille à coller.N.Nom de votre recette.Recette mère ►.S.Saisissez le nom de la recette mère</v>
      </c>
      <c r="P72" s="451">
        <f>P58</f>
        <v>6</v>
      </c>
      <c r="Q72" s="451" t="str">
        <f>Q58</f>
        <v>couverts</v>
      </c>
      <c r="R72" s="517" t="s">
        <v>98</v>
      </c>
      <c r="S72" s="518"/>
      <c r="T72" s="518"/>
      <c r="U72" s="518"/>
      <c r="V72" s="518"/>
      <c r="W72" s="519"/>
      <c r="X72" s="520" t="s">
        <v>127</v>
      </c>
      <c r="Z72" s="25" t="s">
        <v>7</v>
      </c>
      <c r="AA72" s="427" t="str">
        <f>AA68</f>
        <v>Famille à coller.N.Nom de votre recette.Recette mère ►.S.Saisissez le nom de la recette mère</v>
      </c>
      <c r="AB72" s="428">
        <f>AB68</f>
        <v>6</v>
      </c>
      <c r="AC72" s="529" t="str">
        <f>AC68</f>
        <v>couverts</v>
      </c>
      <c r="AD72" s="79"/>
      <c r="AE72" s="65"/>
      <c r="AF72" s="75" t="str">
        <f t="shared" ref="AF72:AF85" si="12">IF(OR(ISTEXT(AD72), AD72&lt;=0, AG72&lt;=0), "", "de")</f>
        <v/>
      </c>
      <c r="AG72" s="67"/>
      <c r="AH72" s="562"/>
      <c r="AI72" s="68">
        <v>1</v>
      </c>
      <c r="AJ72" s="69"/>
      <c r="AL72" s="466">
        <v>1</v>
      </c>
    </row>
    <row r="73" spans="14:38" ht="17.25" x14ac:dyDescent="0.25">
      <c r="N73" s="116" t="s">
        <v>7</v>
      </c>
      <c r="O73" s="451" t="str">
        <f>O58</f>
        <v>Famille à coller.N.Nom de votre recette.Recette mère ►.S.Saisissez le nom de la recette mère</v>
      </c>
      <c r="P73" s="451">
        <f>P58</f>
        <v>6</v>
      </c>
      <c r="Q73" s="451" t="str">
        <f>Q58</f>
        <v>couverts</v>
      </c>
      <c r="R73" s="145"/>
      <c r="S73" s="146"/>
      <c r="T73" s="146"/>
      <c r="U73" s="146"/>
      <c r="V73" s="146"/>
      <c r="W73" s="472"/>
      <c r="X73" s="147" t="s">
        <v>128</v>
      </c>
      <c r="Z73" s="73" t="str">
        <f t="shared" ref="Z73:Z85" si="13">IF(AJ73&lt;&gt;"","A","►")</f>
        <v>►</v>
      </c>
      <c r="AA73" s="427" t="str">
        <f>AA68</f>
        <v>Famille à coller.N.Nom de votre recette.Recette mère ►.S.Saisissez le nom de la recette mère</v>
      </c>
      <c r="AB73" s="428">
        <f>AB68</f>
        <v>6</v>
      </c>
      <c r="AC73" s="529" t="str">
        <f>AC68</f>
        <v>couverts</v>
      </c>
      <c r="AD73" s="79"/>
      <c r="AE73" s="65"/>
      <c r="AF73" s="75" t="str">
        <f t="shared" si="12"/>
        <v/>
      </c>
      <c r="AG73" s="67"/>
      <c r="AH73" s="562"/>
      <c r="AI73" s="68">
        <v>1</v>
      </c>
      <c r="AJ73" s="69"/>
      <c r="AL73" s="466">
        <v>1</v>
      </c>
    </row>
    <row r="74" spans="14:38" ht="17.25" x14ac:dyDescent="0.25">
      <c r="N74" s="116" t="s">
        <v>7</v>
      </c>
      <c r="O74" s="451" t="str">
        <f>O65</f>
        <v>Famille à coller.N.Nom de votre recette.Recette mère ►.S.Saisissez le nom de la recette mère</v>
      </c>
      <c r="P74" s="451">
        <f>P65</f>
        <v>6</v>
      </c>
      <c r="Q74" s="451" t="str">
        <f>Q65</f>
        <v>couverts</v>
      </c>
      <c r="R74" s="566"/>
      <c r="S74" s="146"/>
      <c r="T74" s="146"/>
      <c r="U74" s="146"/>
      <c r="V74" s="146"/>
      <c r="W74" s="472"/>
      <c r="X74" s="147" t="s">
        <v>266</v>
      </c>
      <c r="Z74" s="73" t="str">
        <f t="shared" si="13"/>
        <v>►</v>
      </c>
      <c r="AA74" s="427" t="str">
        <f>AA68</f>
        <v>Famille à coller.N.Nom de votre recette.Recette mère ►.S.Saisissez le nom de la recette mère</v>
      </c>
      <c r="AB74" s="428">
        <f>AB68</f>
        <v>6</v>
      </c>
      <c r="AC74" s="529" t="str">
        <f>AC68</f>
        <v>couverts</v>
      </c>
      <c r="AD74" s="79"/>
      <c r="AE74" s="80"/>
      <c r="AF74" s="75" t="str">
        <f t="shared" si="12"/>
        <v/>
      </c>
      <c r="AG74" s="67"/>
      <c r="AH74" s="562"/>
      <c r="AI74" s="68">
        <v>1</v>
      </c>
      <c r="AJ74" s="69"/>
      <c r="AL74" s="466">
        <v>1</v>
      </c>
    </row>
    <row r="75" spans="14:38" ht="17.25" x14ac:dyDescent="0.25">
      <c r="N75" s="116" t="s">
        <v>7</v>
      </c>
      <c r="O75" s="451" t="str">
        <f>O58</f>
        <v>Famille à coller.N.Nom de votre recette.Recette mère ►.S.Saisissez le nom de la recette mère</v>
      </c>
      <c r="P75" s="451">
        <f>P58</f>
        <v>6</v>
      </c>
      <c r="Q75" s="451" t="str">
        <f>Q58</f>
        <v>couverts</v>
      </c>
      <c r="R75" s="265"/>
      <c r="S75" s="265"/>
      <c r="T75" s="265" t="s">
        <v>73</v>
      </c>
      <c r="U75" s="266"/>
      <c r="V75" s="267"/>
      <c r="W75" s="267"/>
      <c r="X75" s="268"/>
      <c r="Z75" s="73" t="str">
        <f t="shared" si="13"/>
        <v>A</v>
      </c>
      <c r="AA75" s="427" t="str">
        <f>AA68</f>
        <v>Famille à coller.N.Nom de votre recette.Recette mère ►.S.Saisissez le nom de la recette mère</v>
      </c>
      <c r="AB75" s="428">
        <f>AB68</f>
        <v>6</v>
      </c>
      <c r="AC75" s="529" t="str">
        <f>AC68</f>
        <v>couverts</v>
      </c>
      <c r="AD75" s="79"/>
      <c r="AE75" s="80"/>
      <c r="AF75" s="75" t="str">
        <f t="shared" si="12"/>
        <v/>
      </c>
      <c r="AG75" s="67"/>
      <c r="AH75" s="562"/>
      <c r="AI75" s="68">
        <v>1</v>
      </c>
      <c r="AJ75" s="69" t="s">
        <v>348</v>
      </c>
      <c r="AL75" s="466">
        <v>1</v>
      </c>
    </row>
    <row r="76" spans="14:38" ht="18" thickBot="1" x14ac:dyDescent="0.3">
      <c r="N76" s="123" t="s">
        <v>7</v>
      </c>
      <c r="O76" s="455" t="str">
        <f>O58</f>
        <v>Famille à coller.N.Nom de votre recette.Recette mère ►.S.Saisissez le nom de la recette mère</v>
      </c>
      <c r="P76" s="455">
        <f>P58</f>
        <v>6</v>
      </c>
      <c r="Q76" s="455" t="str">
        <f>Q58</f>
        <v>couverts</v>
      </c>
      <c r="R76" s="269" t="s">
        <v>62</v>
      </c>
      <c r="S76" s="270"/>
      <c r="T76" s="271"/>
      <c r="U76" s="272"/>
      <c r="V76" s="271"/>
      <c r="W76" s="271"/>
      <c r="X76" s="273"/>
      <c r="Z76" s="73" t="str">
        <f t="shared" si="13"/>
        <v>►</v>
      </c>
      <c r="AA76" s="427" t="str">
        <f>AA68</f>
        <v>Famille à coller.N.Nom de votre recette.Recette mère ►.S.Saisissez le nom de la recette mère</v>
      </c>
      <c r="AB76" s="428">
        <f>AB68</f>
        <v>6</v>
      </c>
      <c r="AC76" s="529" t="str">
        <f>AC68</f>
        <v>couverts</v>
      </c>
      <c r="AD76" s="79"/>
      <c r="AE76" s="80"/>
      <c r="AF76" s="75" t="str">
        <f t="shared" si="12"/>
        <v/>
      </c>
      <c r="AG76" s="67"/>
      <c r="AH76" s="562"/>
      <c r="AI76" s="68">
        <v>1</v>
      </c>
      <c r="AJ76" s="69"/>
      <c r="AL76" s="466">
        <v>1</v>
      </c>
    </row>
    <row r="77" spans="14:38" ht="17.25" x14ac:dyDescent="0.25">
      <c r="N77" s="583" t="s">
        <v>5</v>
      </c>
      <c r="O77" s="591" t="str">
        <f>O58</f>
        <v>Famille à coller.N.Nom de votre recette.Recette mère ►.S.Saisissez le nom de la recette mère</v>
      </c>
      <c r="P77" s="592">
        <f>P58</f>
        <v>6</v>
      </c>
      <c r="Q77" s="593" t="str">
        <f>Q58</f>
        <v>couverts</v>
      </c>
      <c r="R77" s="584"/>
      <c r="S77" s="584"/>
      <c r="T77" s="584"/>
      <c r="U77" s="584"/>
      <c r="V77" s="584"/>
      <c r="W77" s="584"/>
      <c r="X77" s="585"/>
      <c r="Z77" s="73" t="str">
        <f t="shared" si="13"/>
        <v>►</v>
      </c>
      <c r="AA77" s="427" t="str">
        <f>AA68</f>
        <v>Famille à coller.N.Nom de votre recette.Recette mère ►.S.Saisissez le nom de la recette mère</v>
      </c>
      <c r="AB77" s="428">
        <f>AB68</f>
        <v>6</v>
      </c>
      <c r="AC77" s="529" t="str">
        <f>AC68</f>
        <v>couverts</v>
      </c>
      <c r="AD77" s="79"/>
      <c r="AE77" s="80"/>
      <c r="AF77" s="75" t="str">
        <f t="shared" si="12"/>
        <v/>
      </c>
      <c r="AG77" s="67"/>
      <c r="AH77" s="562"/>
      <c r="AI77" s="68">
        <v>1</v>
      </c>
      <c r="AJ77" s="69"/>
      <c r="AL77" s="466">
        <v>1</v>
      </c>
    </row>
    <row r="78" spans="14:38" ht="17.25" x14ac:dyDescent="0.25">
      <c r="N78" s="583" t="s">
        <v>5</v>
      </c>
      <c r="O78" s="591" t="str">
        <f>O58</f>
        <v>Famille à coller.N.Nom de votre recette.Recette mère ►.S.Saisissez le nom de la recette mère</v>
      </c>
      <c r="P78" s="592">
        <f>P58</f>
        <v>6</v>
      </c>
      <c r="Q78" s="593" t="str">
        <f>Q58</f>
        <v>couverts</v>
      </c>
      <c r="R78" s="584"/>
      <c r="S78" s="584"/>
      <c r="T78" s="584"/>
      <c r="U78" s="584"/>
      <c r="V78" s="584"/>
      <c r="W78" s="584"/>
      <c r="X78" s="585"/>
      <c r="Z78" s="73" t="str">
        <f t="shared" si="13"/>
        <v>►</v>
      </c>
      <c r="AA78" s="427" t="str">
        <f>AA68</f>
        <v>Famille à coller.N.Nom de votre recette.Recette mère ►.S.Saisissez le nom de la recette mère</v>
      </c>
      <c r="AB78" s="428">
        <f>AB68</f>
        <v>6</v>
      </c>
      <c r="AC78" s="529" t="str">
        <f>AC68</f>
        <v>couverts</v>
      </c>
      <c r="AD78" s="79"/>
      <c r="AE78" s="80"/>
      <c r="AF78" s="75" t="str">
        <f t="shared" si="12"/>
        <v/>
      </c>
      <c r="AG78" s="67"/>
      <c r="AH78" s="562"/>
      <c r="AI78" s="68">
        <v>1</v>
      </c>
      <c r="AJ78" s="69"/>
      <c r="AL78" s="466">
        <v>1</v>
      </c>
    </row>
    <row r="79" spans="14:38" ht="17.25" x14ac:dyDescent="0.25">
      <c r="N79" s="583" t="s">
        <v>5</v>
      </c>
      <c r="O79" s="591" t="str">
        <f>O58</f>
        <v>Famille à coller.N.Nom de votre recette.Recette mère ►.S.Saisissez le nom de la recette mère</v>
      </c>
      <c r="P79" s="592">
        <f>P58</f>
        <v>6</v>
      </c>
      <c r="Q79" s="593" t="str">
        <f>Q58</f>
        <v>couverts</v>
      </c>
      <c r="R79" s="584"/>
      <c r="S79" s="584"/>
      <c r="T79" s="584"/>
      <c r="U79" s="584"/>
      <c r="V79" s="584"/>
      <c r="W79" s="584"/>
      <c r="X79" s="585"/>
      <c r="Z79" s="73" t="str">
        <f t="shared" si="13"/>
        <v>►</v>
      </c>
      <c r="AA79" s="427" t="str">
        <f>AA68</f>
        <v>Famille à coller.N.Nom de votre recette.Recette mère ►.S.Saisissez le nom de la recette mère</v>
      </c>
      <c r="AB79" s="428">
        <f>AB68</f>
        <v>6</v>
      </c>
      <c r="AC79" s="529" t="str">
        <f>AC68</f>
        <v>couverts</v>
      </c>
      <c r="AD79" s="79"/>
      <c r="AE79" s="80"/>
      <c r="AF79" s="75" t="str">
        <f t="shared" si="12"/>
        <v/>
      </c>
      <c r="AG79" s="67"/>
      <c r="AH79" s="562"/>
      <c r="AI79" s="68">
        <v>1</v>
      </c>
      <c r="AJ79" s="69"/>
      <c r="AL79" s="466">
        <v>1</v>
      </c>
    </row>
    <row r="80" spans="14:38" ht="17.25" x14ac:dyDescent="0.25">
      <c r="N80" s="583" t="s">
        <v>5</v>
      </c>
      <c r="O80" s="591" t="str">
        <f>O58</f>
        <v>Famille à coller.N.Nom de votre recette.Recette mère ►.S.Saisissez le nom de la recette mère</v>
      </c>
      <c r="P80" s="592">
        <f>P58</f>
        <v>6</v>
      </c>
      <c r="Q80" s="593" t="str">
        <f>Q58</f>
        <v>couverts</v>
      </c>
      <c r="R80" s="584"/>
      <c r="S80" s="584"/>
      <c r="T80" s="584"/>
      <c r="U80" s="584"/>
      <c r="V80" s="584"/>
      <c r="W80" s="584"/>
      <c r="X80" s="585"/>
      <c r="Z80" s="73" t="str">
        <f t="shared" si="13"/>
        <v>►</v>
      </c>
      <c r="AA80" s="427" t="str">
        <f>AA68</f>
        <v>Famille à coller.N.Nom de votre recette.Recette mère ►.S.Saisissez le nom de la recette mère</v>
      </c>
      <c r="AB80" s="428">
        <f>AB68</f>
        <v>6</v>
      </c>
      <c r="AC80" s="529" t="str">
        <f>AC68</f>
        <v>couverts</v>
      </c>
      <c r="AD80" s="79"/>
      <c r="AE80" s="80"/>
      <c r="AF80" s="75" t="str">
        <f t="shared" si="12"/>
        <v/>
      </c>
      <c r="AG80" s="67"/>
      <c r="AH80" s="562"/>
      <c r="AI80" s="68">
        <v>1</v>
      </c>
      <c r="AJ80" s="69"/>
      <c r="AL80" s="466">
        <v>1</v>
      </c>
    </row>
    <row r="81" spans="14:38" ht="17.25" x14ac:dyDescent="0.25">
      <c r="N81" s="583" t="s">
        <v>5</v>
      </c>
      <c r="O81" s="591" t="str">
        <f>O58</f>
        <v>Famille à coller.N.Nom de votre recette.Recette mère ►.S.Saisissez le nom de la recette mère</v>
      </c>
      <c r="P81" s="592">
        <f>P58</f>
        <v>6</v>
      </c>
      <c r="Q81" s="593" t="str">
        <f>Q58</f>
        <v>couverts</v>
      </c>
      <c r="R81" s="584"/>
      <c r="S81" s="584"/>
      <c r="T81" s="584"/>
      <c r="U81" s="584"/>
      <c r="V81" s="584"/>
      <c r="W81" s="584"/>
      <c r="X81" s="585"/>
      <c r="Z81" s="73" t="str">
        <f t="shared" si="13"/>
        <v>►</v>
      </c>
      <c r="AA81" s="427" t="str">
        <f>AA68</f>
        <v>Famille à coller.N.Nom de votre recette.Recette mère ►.S.Saisissez le nom de la recette mère</v>
      </c>
      <c r="AB81" s="428">
        <f>AB68</f>
        <v>6</v>
      </c>
      <c r="AC81" s="529" t="str">
        <f>AC68</f>
        <v>couverts</v>
      </c>
      <c r="AD81" s="79"/>
      <c r="AE81" s="80"/>
      <c r="AF81" s="75" t="str">
        <f t="shared" si="12"/>
        <v/>
      </c>
      <c r="AG81" s="67"/>
      <c r="AH81" s="562"/>
      <c r="AI81" s="68">
        <v>1</v>
      </c>
      <c r="AJ81" s="69"/>
      <c r="AL81" s="466">
        <v>1</v>
      </c>
    </row>
    <row r="82" spans="14:38" ht="17.25" x14ac:dyDescent="0.25">
      <c r="N82" s="583" t="s">
        <v>5</v>
      </c>
      <c r="O82" s="591" t="str">
        <f>O58</f>
        <v>Famille à coller.N.Nom de votre recette.Recette mère ►.S.Saisissez le nom de la recette mère</v>
      </c>
      <c r="P82" s="592">
        <f>P58</f>
        <v>6</v>
      </c>
      <c r="Q82" s="593" t="str">
        <f>Q58</f>
        <v>couverts</v>
      </c>
      <c r="R82" s="584"/>
      <c r="S82" s="584"/>
      <c r="T82" s="584"/>
      <c r="U82" s="584"/>
      <c r="V82" s="584"/>
      <c r="W82" s="584"/>
      <c r="X82" s="585"/>
      <c r="Z82" s="73" t="str">
        <f t="shared" si="13"/>
        <v>►</v>
      </c>
      <c r="AA82" s="427" t="str">
        <f>AA68</f>
        <v>Famille à coller.N.Nom de votre recette.Recette mère ►.S.Saisissez le nom de la recette mère</v>
      </c>
      <c r="AB82" s="428">
        <f>AB68</f>
        <v>6</v>
      </c>
      <c r="AC82" s="529" t="str">
        <f>AC68</f>
        <v>couverts</v>
      </c>
      <c r="AD82" s="79"/>
      <c r="AE82" s="80"/>
      <c r="AF82" s="75" t="str">
        <f t="shared" si="12"/>
        <v/>
      </c>
      <c r="AG82" s="67"/>
      <c r="AH82" s="562"/>
      <c r="AI82" s="68">
        <v>1</v>
      </c>
      <c r="AJ82" s="69"/>
      <c r="AL82" s="466">
        <v>1</v>
      </c>
    </row>
    <row r="83" spans="14:38" ht="17.25" x14ac:dyDescent="0.25">
      <c r="N83" s="583" t="s">
        <v>5</v>
      </c>
      <c r="O83" s="591" t="str">
        <f>O58</f>
        <v>Famille à coller.N.Nom de votre recette.Recette mère ►.S.Saisissez le nom de la recette mère</v>
      </c>
      <c r="P83" s="592">
        <f>P58</f>
        <v>6</v>
      </c>
      <c r="Q83" s="593" t="str">
        <f>Q58</f>
        <v>couverts</v>
      </c>
      <c r="R83" s="584"/>
      <c r="S83" s="584"/>
      <c r="T83" s="584"/>
      <c r="U83" s="584"/>
      <c r="V83" s="584"/>
      <c r="W83" s="585" t="s">
        <v>371</v>
      </c>
      <c r="X83" s="585"/>
      <c r="Z83" s="73" t="str">
        <f t="shared" si="13"/>
        <v>►</v>
      </c>
      <c r="AA83" s="427" t="str">
        <f>AA68</f>
        <v>Famille à coller.N.Nom de votre recette.Recette mère ►.S.Saisissez le nom de la recette mère</v>
      </c>
      <c r="AB83" s="428">
        <f>AB68</f>
        <v>6</v>
      </c>
      <c r="AC83" s="529" t="str">
        <f>AC68</f>
        <v>couverts</v>
      </c>
      <c r="AD83" s="79"/>
      <c r="AE83" s="80"/>
      <c r="AF83" s="75" t="str">
        <f t="shared" si="12"/>
        <v/>
      </c>
      <c r="AG83" s="67"/>
      <c r="AH83" s="562"/>
      <c r="AI83" s="68">
        <v>1</v>
      </c>
      <c r="AJ83" s="69"/>
      <c r="AL83" s="466">
        <v>1</v>
      </c>
    </row>
    <row r="84" spans="14:38" ht="17.25" x14ac:dyDescent="0.25">
      <c r="N84" s="583" t="s">
        <v>5</v>
      </c>
      <c r="O84" s="591" t="str">
        <f>O58</f>
        <v>Famille à coller.N.Nom de votre recette.Recette mère ►.S.Saisissez le nom de la recette mère</v>
      </c>
      <c r="P84" s="592">
        <f>P58</f>
        <v>6</v>
      </c>
      <c r="Q84" s="593" t="str">
        <f>Q58</f>
        <v>couverts</v>
      </c>
      <c r="R84" s="584"/>
      <c r="S84" s="584"/>
      <c r="T84" s="584"/>
      <c r="U84" s="584"/>
      <c r="V84" s="584"/>
      <c r="W84" s="585" t="s">
        <v>366</v>
      </c>
      <c r="X84" s="585"/>
      <c r="Z84" s="73" t="str">
        <f t="shared" si="13"/>
        <v>►</v>
      </c>
      <c r="AA84" s="427" t="str">
        <f>AA68</f>
        <v>Famille à coller.N.Nom de votre recette.Recette mère ►.S.Saisissez le nom de la recette mère</v>
      </c>
      <c r="AB84" s="428">
        <f>AB68</f>
        <v>6</v>
      </c>
      <c r="AC84" s="529" t="str">
        <f>AC68</f>
        <v>couverts</v>
      </c>
      <c r="AD84" s="79"/>
      <c r="AE84" s="80"/>
      <c r="AF84" s="75" t="str">
        <f t="shared" si="12"/>
        <v/>
      </c>
      <c r="AG84" s="67"/>
      <c r="AH84" s="562"/>
      <c r="AI84" s="68">
        <v>1</v>
      </c>
      <c r="AJ84" s="69"/>
      <c r="AL84" s="466">
        <v>1</v>
      </c>
    </row>
    <row r="85" spans="14:38" ht="17.25" x14ac:dyDescent="0.25">
      <c r="N85" s="583" t="s">
        <v>5</v>
      </c>
      <c r="O85" s="591" t="str">
        <f>O58</f>
        <v>Famille à coller.N.Nom de votre recette.Recette mère ►.S.Saisissez le nom de la recette mère</v>
      </c>
      <c r="P85" s="592">
        <f>P58</f>
        <v>6</v>
      </c>
      <c r="Q85" s="593" t="str">
        <f>Q58</f>
        <v>couverts</v>
      </c>
      <c r="R85" s="584"/>
      <c r="S85" s="584"/>
      <c r="T85" s="584"/>
      <c r="U85" s="584"/>
      <c r="V85" s="584"/>
      <c r="W85" s="585" t="s">
        <v>363</v>
      </c>
      <c r="X85" s="585"/>
      <c r="Z85" s="73" t="str">
        <f t="shared" si="13"/>
        <v>►</v>
      </c>
      <c r="AA85" s="427" t="str">
        <f>AA68</f>
        <v>Famille à coller.N.Nom de votre recette.Recette mère ►.S.Saisissez le nom de la recette mère</v>
      </c>
      <c r="AB85" s="428">
        <f>AB68</f>
        <v>6</v>
      </c>
      <c r="AC85" s="529" t="str">
        <f>AC68</f>
        <v>couverts</v>
      </c>
      <c r="AD85" s="79"/>
      <c r="AE85" s="80"/>
      <c r="AF85" s="75" t="str">
        <f t="shared" si="12"/>
        <v/>
      </c>
      <c r="AG85" s="67"/>
      <c r="AH85" s="562"/>
      <c r="AI85" s="68">
        <v>1</v>
      </c>
      <c r="AJ85" s="69"/>
      <c r="AL85" s="466">
        <v>1</v>
      </c>
    </row>
    <row r="86" spans="14:38" ht="16.5" thickBot="1" x14ac:dyDescent="0.3">
      <c r="N86" s="583" t="s">
        <v>5</v>
      </c>
      <c r="O86" s="591" t="str">
        <f>O58</f>
        <v>Famille à coller.N.Nom de votre recette.Recette mère ►.S.Saisissez le nom de la recette mère</v>
      </c>
      <c r="P86" s="592">
        <f>P58</f>
        <v>6</v>
      </c>
      <c r="Q86" s="593" t="str">
        <f>Q58</f>
        <v>couverts</v>
      </c>
      <c r="R86" s="584"/>
      <c r="S86" s="584"/>
      <c r="T86" s="584"/>
      <c r="U86" s="584"/>
      <c r="V86" s="584"/>
      <c r="W86" s="584" t="s">
        <v>364</v>
      </c>
      <c r="X86" s="585"/>
      <c r="Z86" s="586" t="s">
        <v>7</v>
      </c>
      <c r="AA86" s="587" t="str">
        <f>AA68</f>
        <v>Famille à coller.N.Nom de votre recette.Recette mère ►.S.Saisissez le nom de la recette mère</v>
      </c>
      <c r="AB86" s="588">
        <f>AB68</f>
        <v>6</v>
      </c>
      <c r="AC86" s="589" t="str">
        <f>AC68</f>
        <v>couverts</v>
      </c>
      <c r="AD86" s="489" t="s">
        <v>62</v>
      </c>
      <c r="AE86" s="91"/>
      <c r="AF86" s="91"/>
      <c r="AG86" s="91"/>
      <c r="AH86" s="91"/>
      <c r="AI86" s="91"/>
      <c r="AJ86" s="92"/>
      <c r="AL86" s="466">
        <v>1</v>
      </c>
    </row>
    <row r="87" spans="14:38" x14ac:dyDescent="0.25">
      <c r="N87" s="583" t="s">
        <v>5</v>
      </c>
      <c r="O87" s="591" t="str">
        <f>O58</f>
        <v>Famille à coller.N.Nom de votre recette.Recette mère ►.S.Saisissez le nom de la recette mère</v>
      </c>
      <c r="P87" s="592">
        <f>P58</f>
        <v>6</v>
      </c>
      <c r="Q87" s="593" t="str">
        <f>Q58</f>
        <v>couverts</v>
      </c>
      <c r="R87" s="584"/>
      <c r="S87" s="584"/>
      <c r="T87" s="584"/>
      <c r="U87" s="584"/>
      <c r="V87" s="584"/>
      <c r="W87" s="584"/>
      <c r="X87" s="585"/>
      <c r="Z87" s="583" t="s">
        <v>5</v>
      </c>
      <c r="AA87" s="427" t="str">
        <f>AA68</f>
        <v>Famille à coller.N.Nom de votre recette.Recette mère ►.S.Saisissez le nom de la recette mère</v>
      </c>
      <c r="AB87" s="428">
        <f>AB68</f>
        <v>6</v>
      </c>
      <c r="AC87" s="529" t="str">
        <f>AC68</f>
        <v>couverts</v>
      </c>
      <c r="AD87" s="584"/>
      <c r="AE87" s="584"/>
      <c r="AF87" s="584"/>
      <c r="AG87" s="584"/>
      <c r="AH87" s="584"/>
      <c r="AI87" s="584"/>
      <c r="AJ87" s="585"/>
      <c r="AL87" s="466">
        <v>1</v>
      </c>
    </row>
    <row r="88" spans="14:38" x14ac:dyDescent="0.25">
      <c r="N88" s="583" t="s">
        <v>5</v>
      </c>
      <c r="O88" s="591" t="str">
        <f>O58</f>
        <v>Famille à coller.N.Nom de votre recette.Recette mère ►.S.Saisissez le nom de la recette mère</v>
      </c>
      <c r="P88" s="592">
        <f>P58</f>
        <v>6</v>
      </c>
      <c r="Q88" s="593" t="str">
        <f>Q58</f>
        <v>couverts</v>
      </c>
      <c r="R88" s="584"/>
      <c r="S88" s="584"/>
      <c r="T88" s="584"/>
      <c r="U88" s="584"/>
      <c r="V88" s="584"/>
      <c r="W88" s="584"/>
      <c r="X88" s="585"/>
      <c r="Z88" s="583" t="s">
        <v>5</v>
      </c>
      <c r="AA88" s="427" t="str">
        <f>AA68</f>
        <v>Famille à coller.N.Nom de votre recette.Recette mère ►.S.Saisissez le nom de la recette mère</v>
      </c>
      <c r="AB88" s="428">
        <f>AB68</f>
        <v>6</v>
      </c>
      <c r="AC88" s="529" t="str">
        <f>AC68</f>
        <v>couverts</v>
      </c>
      <c r="AD88" s="584"/>
      <c r="AE88" s="584"/>
      <c r="AF88" s="584"/>
      <c r="AG88" s="584"/>
      <c r="AH88" s="584"/>
      <c r="AI88" s="584"/>
      <c r="AJ88" s="585"/>
      <c r="AL88" s="466">
        <v>1</v>
      </c>
    </row>
    <row r="89" spans="14:38" x14ac:dyDescent="0.25">
      <c r="N89" s="583" t="s">
        <v>5</v>
      </c>
      <c r="O89" s="591" t="str">
        <f>O58</f>
        <v>Famille à coller.N.Nom de votre recette.Recette mère ►.S.Saisissez le nom de la recette mère</v>
      </c>
      <c r="P89" s="592">
        <f>P58</f>
        <v>6</v>
      </c>
      <c r="Q89" s="593" t="str">
        <f>Q58</f>
        <v>couverts</v>
      </c>
      <c r="R89" s="584"/>
      <c r="S89" s="584"/>
      <c r="T89" s="584"/>
      <c r="U89" s="584"/>
      <c r="V89" s="584"/>
      <c r="W89" s="584"/>
      <c r="X89" s="585"/>
      <c r="Z89" s="583" t="s">
        <v>5</v>
      </c>
      <c r="AA89" s="427" t="str">
        <f>AA68</f>
        <v>Famille à coller.N.Nom de votre recette.Recette mère ►.S.Saisissez le nom de la recette mère</v>
      </c>
      <c r="AB89" s="428">
        <f>AB68</f>
        <v>6</v>
      </c>
      <c r="AC89" s="529" t="str">
        <f>AC68</f>
        <v>couverts</v>
      </c>
      <c r="AD89" s="584"/>
      <c r="AE89" s="584"/>
      <c r="AF89" s="584"/>
      <c r="AG89" s="584"/>
      <c r="AH89" s="584"/>
      <c r="AI89" s="584"/>
      <c r="AJ89" s="585"/>
      <c r="AL89" s="466">
        <v>1</v>
      </c>
    </row>
    <row r="90" spans="14:38" x14ac:dyDescent="0.25">
      <c r="N90" s="583" t="s">
        <v>5</v>
      </c>
      <c r="O90" s="591" t="str">
        <f>O58</f>
        <v>Famille à coller.N.Nom de votre recette.Recette mère ►.S.Saisissez le nom de la recette mère</v>
      </c>
      <c r="P90" s="592">
        <f>P58</f>
        <v>6</v>
      </c>
      <c r="Q90" s="593" t="str">
        <f>Q58</f>
        <v>couverts</v>
      </c>
      <c r="R90" s="584"/>
      <c r="S90" s="584"/>
      <c r="T90" s="584"/>
      <c r="U90" s="584"/>
      <c r="V90" s="584"/>
      <c r="W90" s="584"/>
      <c r="X90" s="585"/>
      <c r="Z90" s="583" t="s">
        <v>5</v>
      </c>
      <c r="AA90" s="427" t="str">
        <f>AA68</f>
        <v>Famille à coller.N.Nom de votre recette.Recette mère ►.S.Saisissez le nom de la recette mère</v>
      </c>
      <c r="AB90" s="428">
        <f>AB68</f>
        <v>6</v>
      </c>
      <c r="AC90" s="529" t="str">
        <f>AC68</f>
        <v>couverts</v>
      </c>
      <c r="AD90" s="584"/>
      <c r="AE90" s="584"/>
      <c r="AF90" s="584"/>
      <c r="AG90" s="584"/>
      <c r="AH90" s="584"/>
      <c r="AI90" s="584"/>
      <c r="AJ90" s="585"/>
      <c r="AL90" s="466">
        <v>1</v>
      </c>
    </row>
    <row r="91" spans="14:38" x14ac:dyDescent="0.25">
      <c r="N91" s="583" t="s">
        <v>5</v>
      </c>
      <c r="O91" s="591" t="str">
        <f t="shared" ref="O91:Q92" si="14">O59</f>
        <v>Famille à coller.N.Nom de votre recette.Recette mère ►.S.Saisissez le nom de la recette mère</v>
      </c>
      <c r="P91" s="592">
        <f t="shared" si="14"/>
        <v>0</v>
      </c>
      <c r="Q91" s="593">
        <f t="shared" si="14"/>
        <v>0</v>
      </c>
      <c r="R91" s="584"/>
      <c r="S91" s="584"/>
      <c r="T91" s="584"/>
      <c r="U91" s="584"/>
      <c r="V91" s="584"/>
      <c r="W91" s="584"/>
      <c r="X91" s="585"/>
      <c r="Z91" s="583" t="s">
        <v>5</v>
      </c>
      <c r="AA91" s="427" t="str">
        <f>AA68</f>
        <v>Famille à coller.N.Nom de votre recette.Recette mère ►.S.Saisissez le nom de la recette mère</v>
      </c>
      <c r="AB91" s="428">
        <f>AB68</f>
        <v>6</v>
      </c>
      <c r="AC91" s="529" t="str">
        <f>AC68</f>
        <v>couverts</v>
      </c>
      <c r="AD91" s="584"/>
      <c r="AE91" s="584"/>
      <c r="AF91" s="584"/>
      <c r="AG91" s="584"/>
      <c r="AH91" s="584"/>
      <c r="AI91" s="585" t="s">
        <v>369</v>
      </c>
      <c r="AJ91" s="585"/>
      <c r="AL91" s="466">
        <v>1</v>
      </c>
    </row>
    <row r="92" spans="14:38" x14ac:dyDescent="0.25">
      <c r="N92" s="583" t="s">
        <v>5</v>
      </c>
      <c r="O92" s="591" t="str">
        <f t="shared" si="14"/>
        <v>Famille à coller.N.Nom de votre recette.Recette mère ►.S.Saisissez le nom de la recette mère</v>
      </c>
      <c r="P92" s="592">
        <f t="shared" si="14"/>
        <v>0</v>
      </c>
      <c r="Q92" s="593">
        <f t="shared" si="14"/>
        <v>0</v>
      </c>
      <c r="R92" s="584"/>
      <c r="S92" s="584"/>
      <c r="T92" s="584"/>
      <c r="U92" s="584"/>
      <c r="V92" s="584"/>
      <c r="W92" s="584"/>
      <c r="X92" s="585"/>
      <c r="Z92" s="583" t="s">
        <v>5</v>
      </c>
      <c r="AA92" s="427" t="str">
        <f>AA68</f>
        <v>Famille à coller.N.Nom de votre recette.Recette mère ►.S.Saisissez le nom de la recette mère</v>
      </c>
      <c r="AB92" s="428">
        <f>AB68</f>
        <v>6</v>
      </c>
      <c r="AC92" s="529" t="str">
        <f>AC68</f>
        <v>couverts</v>
      </c>
      <c r="AD92" s="584"/>
      <c r="AE92" s="584"/>
      <c r="AF92" s="584"/>
      <c r="AG92" s="584"/>
      <c r="AH92" s="584"/>
      <c r="AI92" s="585" t="s">
        <v>367</v>
      </c>
      <c r="AJ92" s="585"/>
      <c r="AL92" s="466">
        <v>1</v>
      </c>
    </row>
    <row r="93" spans="14:38" x14ac:dyDescent="0.25">
      <c r="N93" s="583" t="s">
        <v>5</v>
      </c>
      <c r="O93" s="591" t="str">
        <f>O60</f>
        <v>Famille à coller.N.Nom de votre recette.Recette mère ►.S.Saisissez le nom de la recette mère</v>
      </c>
      <c r="P93" s="592">
        <f>P60</f>
        <v>0</v>
      </c>
      <c r="Q93" s="593">
        <f>Q60</f>
        <v>0</v>
      </c>
      <c r="R93" s="584"/>
      <c r="S93" s="584"/>
      <c r="T93" s="584"/>
      <c r="U93" s="584"/>
      <c r="V93" s="584"/>
      <c r="W93" s="584"/>
      <c r="X93" s="585"/>
      <c r="Z93" s="583" t="s">
        <v>5</v>
      </c>
      <c r="AA93" s="427" t="str">
        <f>AA68</f>
        <v>Famille à coller.N.Nom de votre recette.Recette mère ►.S.Saisissez le nom de la recette mère</v>
      </c>
      <c r="AB93" s="428">
        <f>AB68</f>
        <v>6</v>
      </c>
      <c r="AC93" s="529" t="str">
        <f>AC68</f>
        <v>couverts</v>
      </c>
      <c r="AD93" s="584"/>
      <c r="AE93" s="584"/>
      <c r="AF93" s="584"/>
      <c r="AG93" s="584"/>
      <c r="AH93" s="584"/>
      <c r="AI93" s="585" t="s">
        <v>363</v>
      </c>
      <c r="AJ93" s="585"/>
      <c r="AL93" s="466">
        <v>1</v>
      </c>
    </row>
    <row r="94" spans="14:38" ht="16.5" thickBot="1" x14ac:dyDescent="0.3">
      <c r="N94" s="590" t="s">
        <v>5</v>
      </c>
      <c r="O94" s="577" t="str">
        <f>O58</f>
        <v>Famille à coller.N.Nom de votre recette.Recette mère ►.S.Saisissez le nom de la recette mère</v>
      </c>
      <c r="P94" s="578">
        <f>P58</f>
        <v>6</v>
      </c>
      <c r="Q94" s="579" t="str">
        <f>Q58</f>
        <v>couverts</v>
      </c>
      <c r="R94" s="580" t="s">
        <v>62</v>
      </c>
      <c r="S94" s="581"/>
      <c r="T94" s="581"/>
      <c r="U94" s="581"/>
      <c r="V94" s="581"/>
      <c r="W94" s="581"/>
      <c r="X94" s="582"/>
      <c r="Z94" s="583" t="s">
        <v>5</v>
      </c>
      <c r="AA94" s="427" t="str">
        <f>AA68</f>
        <v>Famille à coller.N.Nom de votre recette.Recette mère ►.S.Saisissez le nom de la recette mère</v>
      </c>
      <c r="AB94" s="428">
        <f>AB68</f>
        <v>6</v>
      </c>
      <c r="AC94" s="529" t="str">
        <f>AC68</f>
        <v>couverts</v>
      </c>
      <c r="AD94" s="584"/>
      <c r="AE94" s="584"/>
      <c r="AF94" s="584"/>
      <c r="AG94" s="584"/>
      <c r="AH94" s="584"/>
      <c r="AI94" s="584" t="s">
        <v>364</v>
      </c>
      <c r="AJ94" s="585"/>
      <c r="AL94" s="466">
        <v>1</v>
      </c>
    </row>
    <row r="95" spans="14:38" ht="15.75" thickBot="1" x14ac:dyDescent="0.3">
      <c r="N95" s="100" t="s">
        <v>7</v>
      </c>
      <c r="O95"/>
      <c r="P95"/>
      <c r="Q95"/>
      <c r="R95"/>
      <c r="S95"/>
      <c r="T95"/>
      <c r="U95"/>
      <c r="V95"/>
      <c r="W95"/>
      <c r="X95"/>
      <c r="Z95" s="583" t="s">
        <v>5</v>
      </c>
      <c r="AA95" s="427" t="str">
        <f>AA68</f>
        <v>Famille à coller.N.Nom de votre recette.Recette mère ►.S.Saisissez le nom de la recette mère</v>
      </c>
      <c r="AB95" s="428">
        <f>AB68</f>
        <v>6</v>
      </c>
      <c r="AC95" s="529" t="str">
        <f>AC68</f>
        <v>couverts</v>
      </c>
      <c r="AD95" s="584"/>
      <c r="AE95" s="584"/>
      <c r="AF95" s="584"/>
      <c r="AG95" s="584"/>
      <c r="AH95" s="584"/>
      <c r="AI95" s="584"/>
      <c r="AJ95" s="585"/>
      <c r="AL95" s="466">
        <v>1</v>
      </c>
    </row>
    <row r="96" spans="14:38" x14ac:dyDescent="0.25">
      <c r="N96" s="23" t="s">
        <v>7</v>
      </c>
      <c r="O96" s="456" t="str">
        <f>O102</f>
        <v>Famille à coller.N.Nom de votre recette.Recette mère ►.S.Saisissez le nom de la recette mère</v>
      </c>
      <c r="P96" s="457">
        <f>P102</f>
        <v>6</v>
      </c>
      <c r="Q96" s="457" t="str">
        <f>Q102</f>
        <v>couverts</v>
      </c>
      <c r="R96" s="279" t="s">
        <v>4</v>
      </c>
      <c r="S96" s="24" t="s">
        <v>8</v>
      </c>
      <c r="T96" s="3217" t="s">
        <v>206</v>
      </c>
      <c r="U96" s="3217"/>
      <c r="V96" s="3157" t="s">
        <v>10</v>
      </c>
      <c r="W96" s="3157"/>
      <c r="X96" s="3158"/>
      <c r="Z96" s="583" t="s">
        <v>5</v>
      </c>
      <c r="AA96" s="427" t="str">
        <f>AA68</f>
        <v>Famille à coller.N.Nom de votre recette.Recette mère ►.S.Saisissez le nom de la recette mère</v>
      </c>
      <c r="AB96" s="428">
        <f>AB68</f>
        <v>6</v>
      </c>
      <c r="AC96" s="529" t="str">
        <f>AC68</f>
        <v>couverts</v>
      </c>
      <c r="AD96" s="584"/>
      <c r="AE96" s="584"/>
      <c r="AF96" s="584"/>
      <c r="AG96" s="584"/>
      <c r="AH96" s="584"/>
      <c r="AI96" s="584"/>
      <c r="AJ96" s="585"/>
      <c r="AL96" s="466">
        <v>1</v>
      </c>
    </row>
    <row r="97" spans="14:38" ht="22.5" x14ac:dyDescent="0.25">
      <c r="N97" s="25" t="s">
        <v>7</v>
      </c>
      <c r="O97" s="458" t="str">
        <f>O102</f>
        <v>Famille à coller.N.Nom de votre recette.Recette mère ►.S.Saisissez le nom de la recette mère</v>
      </c>
      <c r="P97" s="459"/>
      <c r="Q97" s="459"/>
      <c r="R97" s="281" t="s">
        <v>207</v>
      </c>
      <c r="S97" s="26" t="s">
        <v>12</v>
      </c>
      <c r="T97" s="3218"/>
      <c r="U97" s="3218"/>
      <c r="V97" s="3159"/>
      <c r="W97" s="3159"/>
      <c r="X97" s="3160"/>
      <c r="Z97" s="583" t="s">
        <v>5</v>
      </c>
      <c r="AA97" s="427" t="str">
        <f>AA68</f>
        <v>Famille à coller.N.Nom de votre recette.Recette mère ►.S.Saisissez le nom de la recette mère</v>
      </c>
      <c r="AB97" s="428">
        <f>AB68</f>
        <v>6</v>
      </c>
      <c r="AC97" s="529" t="str">
        <f>AC68</f>
        <v>couverts</v>
      </c>
      <c r="AD97" s="584"/>
      <c r="AE97" s="584"/>
      <c r="AF97" s="584"/>
      <c r="AG97" s="584"/>
      <c r="AH97" s="584"/>
      <c r="AI97" s="584"/>
      <c r="AJ97" s="585"/>
      <c r="AL97" s="466">
        <v>1</v>
      </c>
    </row>
    <row r="98" spans="14:38" ht="18.75" x14ac:dyDescent="0.25">
      <c r="N98" s="25" t="s">
        <v>7</v>
      </c>
      <c r="O98" s="460" t="str">
        <f>O102</f>
        <v>Famille à coller.N.Nom de votre recette.Recette mère ►.S.Saisissez le nom de la recette mère</v>
      </c>
      <c r="P98" s="461"/>
      <c r="Q98" s="462"/>
      <c r="R98" s="28"/>
      <c r="S98" s="29" t="s">
        <v>208</v>
      </c>
      <c r="T98" s="283"/>
      <c r="U98" s="30" t="s">
        <v>13</v>
      </c>
      <c r="V98" s="284" t="s">
        <v>14</v>
      </c>
      <c r="W98" s="9"/>
      <c r="X98" s="285"/>
      <c r="Z98" s="583" t="s">
        <v>5</v>
      </c>
      <c r="AA98" s="427" t="str">
        <f>AA68</f>
        <v>Famille à coller.N.Nom de votre recette.Recette mère ►.S.Saisissez le nom de la recette mère</v>
      </c>
      <c r="AB98" s="428">
        <f>AB68</f>
        <v>6</v>
      </c>
      <c r="AC98" s="529" t="str">
        <f>AC68</f>
        <v>couverts</v>
      </c>
      <c r="AD98" s="584"/>
      <c r="AE98" s="584"/>
      <c r="AF98" s="584"/>
      <c r="AG98" s="584"/>
      <c r="AH98" s="584"/>
      <c r="AI98" s="584"/>
      <c r="AJ98" s="585"/>
      <c r="AL98" s="466">
        <v>1</v>
      </c>
    </row>
    <row r="99" spans="14:38" ht="15.75" x14ac:dyDescent="0.25">
      <c r="N99" s="25" t="s">
        <v>7</v>
      </c>
      <c r="O99" s="428" t="str">
        <f>O102</f>
        <v>Famille à coller.N.Nom de votre recette.Recette mère ►.S.Saisissez le nom de la recette mère</v>
      </c>
      <c r="P99" s="428"/>
      <c r="Q99" s="428"/>
      <c r="R99" s="36" t="s">
        <v>16</v>
      </c>
      <c r="S99" s="37"/>
      <c r="T99" s="37"/>
      <c r="U99" s="288" t="s">
        <v>17</v>
      </c>
      <c r="V99" s="3214" t="str">
        <f>R102</f>
        <v>Famille à coller.N.Nom de votre recette.Recette mère ►.S.Saisissez le nom de la recette mère</v>
      </c>
      <c r="W99" s="3214"/>
      <c r="X99" s="3215"/>
      <c r="Z99" s="583" t="s">
        <v>5</v>
      </c>
      <c r="AA99" s="427" t="str">
        <f>AA68</f>
        <v>Famille à coller.N.Nom de votre recette.Recette mère ►.S.Saisissez le nom de la recette mère</v>
      </c>
      <c r="AB99" s="428">
        <f>AB68</f>
        <v>6</v>
      </c>
      <c r="AC99" s="529" t="str">
        <f>AC68</f>
        <v>couverts</v>
      </c>
      <c r="AD99" s="584"/>
      <c r="AE99" s="584"/>
      <c r="AF99" s="584"/>
      <c r="AG99" s="584"/>
      <c r="AH99" s="584"/>
      <c r="AI99" s="584"/>
      <c r="AJ99" s="585"/>
      <c r="AL99" s="466">
        <v>1</v>
      </c>
    </row>
    <row r="100" spans="14:38" ht="15.75" x14ac:dyDescent="0.25">
      <c r="N100" s="25" t="s">
        <v>7</v>
      </c>
      <c r="O100" s="428" t="str">
        <f>O102</f>
        <v>Famille à coller.N.Nom de votre recette.Recette mère ►.S.Saisissez le nom de la recette mère</v>
      </c>
      <c r="P100" s="428"/>
      <c r="Q100" s="428"/>
      <c r="R100" s="43">
        <v>6</v>
      </c>
      <c r="S100" s="44" t="s">
        <v>66</v>
      </c>
      <c r="T100" s="36"/>
      <c r="U100" s="36"/>
      <c r="V100" s="3214"/>
      <c r="W100" s="3214"/>
      <c r="X100" s="3215"/>
      <c r="Z100" s="583" t="s">
        <v>5</v>
      </c>
      <c r="AA100" s="427" t="str">
        <f>AA68</f>
        <v>Famille à coller.N.Nom de votre recette.Recette mère ►.S.Saisissez le nom de la recette mère</v>
      </c>
      <c r="AB100" s="428">
        <f>AB68</f>
        <v>6</v>
      </c>
      <c r="AC100" s="529" t="str">
        <f>AC68</f>
        <v>couverts</v>
      </c>
      <c r="AD100" s="584"/>
      <c r="AE100" s="584"/>
      <c r="AF100" s="584"/>
      <c r="AG100" s="584"/>
      <c r="AH100" s="584"/>
      <c r="AI100" s="584"/>
      <c r="AJ100" s="585"/>
      <c r="AL100" s="466">
        <v>1</v>
      </c>
    </row>
    <row r="101" spans="14:38" ht="15.75" x14ac:dyDescent="0.25">
      <c r="N101" s="25" t="s">
        <v>5</v>
      </c>
      <c r="O101" s="463" t="str">
        <f>O102</f>
        <v>Famille à coller.N.Nom de votre recette.Recette mère ►.S.Saisissez le nom de la recette mère</v>
      </c>
      <c r="P101" s="463"/>
      <c r="Q101" s="463"/>
      <c r="R101" s="289"/>
      <c r="S101" s="48"/>
      <c r="T101" s="48"/>
      <c r="U101" s="48"/>
      <c r="V101" s="48"/>
      <c r="W101" s="48"/>
      <c r="X101" s="49"/>
      <c r="Z101" s="583" t="s">
        <v>5</v>
      </c>
      <c r="AA101" s="427" t="str">
        <f>AA68</f>
        <v>Famille à coller.N.Nom de votre recette.Recette mère ►.S.Saisissez le nom de la recette mère</v>
      </c>
      <c r="AB101" s="428">
        <f>AB68</f>
        <v>6</v>
      </c>
      <c r="AC101" s="529" t="str">
        <f>AC68</f>
        <v>couverts</v>
      </c>
      <c r="AD101" s="584"/>
      <c r="AE101" s="584"/>
      <c r="AF101" s="584"/>
      <c r="AG101" s="584"/>
      <c r="AH101" s="584"/>
      <c r="AI101" s="584"/>
      <c r="AJ101" s="585"/>
      <c r="AL101" s="466">
        <v>1</v>
      </c>
    </row>
    <row r="102" spans="14:38" ht="15.75" x14ac:dyDescent="0.25">
      <c r="N102" s="430" t="s">
        <v>5</v>
      </c>
      <c r="O102" s="431" t="str">
        <f>R102</f>
        <v>Famille à coller.N.Nom de votre recette.Recette mère ►.S.Saisissez le nom de la recette mère</v>
      </c>
      <c r="P102" s="431">
        <f>R100</f>
        <v>6</v>
      </c>
      <c r="Q102" s="431" t="str">
        <f>S100</f>
        <v>couverts</v>
      </c>
      <c r="R102" s="435" t="str">
        <f>UPPER(LEFT(T96,1))&amp;LOWER(MID(T96,2,999))&amp;"."&amp;UPPER(LEFT(V96,1))&amp;"."&amp;UPPER(LEFT(V96,1))&amp;LOWER(MID(V96,2,999))&amp;"."&amp;IF(ISTEXT(X102),W102&amp;"."&amp;UPPER(LEFT(X102,1))&amp;"."&amp;UPPER(LEFT(X102,1))&amp;LOWER(MID(X102,2,999)),S102)</f>
        <v>Famille à coller.N.Nom de votre recette.Recette mère ►.S.Saisissez le nom de la recette mère</v>
      </c>
      <c r="S102" s="432" t="s">
        <v>22</v>
      </c>
      <c r="T102" s="3216" t="s">
        <v>23</v>
      </c>
      <c r="U102" s="3216"/>
      <c r="V102" s="3216"/>
      <c r="W102" s="433" t="s">
        <v>24</v>
      </c>
      <c r="X102" s="434" t="s">
        <v>25</v>
      </c>
      <c r="Z102" s="583" t="s">
        <v>5</v>
      </c>
      <c r="AA102" s="427" t="str">
        <f>AA68</f>
        <v>Famille à coller.N.Nom de votre recette.Recette mère ►.S.Saisissez le nom de la recette mère</v>
      </c>
      <c r="AB102" s="428">
        <f>AB68</f>
        <v>6</v>
      </c>
      <c r="AC102" s="529" t="str">
        <f>AC68</f>
        <v>couverts</v>
      </c>
      <c r="AD102" s="584"/>
      <c r="AE102" s="584"/>
      <c r="AF102" s="584"/>
      <c r="AG102" s="584"/>
      <c r="AH102" s="584"/>
      <c r="AI102" s="584"/>
      <c r="AJ102" s="585"/>
      <c r="AL102" s="466">
        <v>1</v>
      </c>
    </row>
    <row r="103" spans="14:38" ht="15.75" x14ac:dyDescent="0.25">
      <c r="N103" s="443" t="s">
        <v>5</v>
      </c>
      <c r="O103" s="444" t="str">
        <f>O102</f>
        <v>Famille à coller.N.Nom de votre recette.Recette mère ►.S.Saisissez le nom de la recette mère</v>
      </c>
      <c r="P103" s="445"/>
      <c r="Q103" s="445"/>
      <c r="R103" s="446" t="s">
        <v>27</v>
      </c>
      <c r="S103" s="446" t="s">
        <v>28</v>
      </c>
      <c r="T103" s="446" t="s">
        <v>29</v>
      </c>
      <c r="U103" s="446" t="s">
        <v>30</v>
      </c>
      <c r="V103" s="446" t="s">
        <v>31</v>
      </c>
      <c r="W103" s="447" t="s">
        <v>32</v>
      </c>
      <c r="X103" s="448" t="s">
        <v>33</v>
      </c>
      <c r="Z103" s="583" t="s">
        <v>5</v>
      </c>
      <c r="AA103" s="427" t="str">
        <f>AA68</f>
        <v>Famille à coller.N.Nom de votre recette.Recette mère ►.S.Saisissez le nom de la recette mère</v>
      </c>
      <c r="AB103" s="428">
        <f>AB68</f>
        <v>6</v>
      </c>
      <c r="AC103" s="529" t="str">
        <f>AC68</f>
        <v>couverts</v>
      </c>
      <c r="AD103" s="584"/>
      <c r="AE103" s="584"/>
      <c r="AF103" s="584"/>
      <c r="AG103" s="584"/>
      <c r="AH103" s="584"/>
      <c r="AI103" s="584"/>
      <c r="AJ103" s="585"/>
      <c r="AL103" s="466">
        <v>1</v>
      </c>
    </row>
    <row r="104" spans="14:38" ht="15.75" x14ac:dyDescent="0.25">
      <c r="N104" s="25" t="s">
        <v>7</v>
      </c>
      <c r="O104" s="526" t="str">
        <f>O102</f>
        <v>Famille à coller.N.Nom de votre recette.Recette mère ►.S.Saisissez le nom de la recette mère</v>
      </c>
      <c r="P104" s="527"/>
      <c r="Q104" s="528"/>
      <c r="R104" s="290" t="s">
        <v>38</v>
      </c>
      <c r="S104" s="59" t="s">
        <v>39</v>
      </c>
      <c r="T104" s="60"/>
      <c r="U104" s="3237" t="s">
        <v>40</v>
      </c>
      <c r="V104" s="3238" t="s">
        <v>41</v>
      </c>
      <c r="W104" s="3239" t="s">
        <v>42</v>
      </c>
      <c r="X104" s="61" t="s">
        <v>43</v>
      </c>
      <c r="Z104" s="583" t="s">
        <v>5</v>
      </c>
      <c r="AA104" s="427" t="str">
        <f>AA68</f>
        <v>Famille à coller.N.Nom de votre recette.Recette mère ►.S.Saisissez le nom de la recette mère</v>
      </c>
      <c r="AB104" s="428">
        <f>AB68</f>
        <v>6</v>
      </c>
      <c r="AC104" s="529" t="str">
        <f>AC68</f>
        <v>couverts</v>
      </c>
      <c r="AD104" s="584"/>
      <c r="AE104" s="584"/>
      <c r="AF104" s="584"/>
      <c r="AG104" s="584"/>
      <c r="AH104" s="584"/>
      <c r="AI104" s="584"/>
      <c r="AJ104" s="585"/>
      <c r="AL104" s="466">
        <v>1</v>
      </c>
    </row>
    <row r="105" spans="14:38" ht="15.75" x14ac:dyDescent="0.25">
      <c r="N105" s="25" t="s">
        <v>7</v>
      </c>
      <c r="O105" s="427" t="str">
        <f>O102</f>
        <v>Famille à coller.N.Nom de votre recette.Recette mère ►.S.Saisissez le nom de la recette mère</v>
      </c>
      <c r="P105" s="428"/>
      <c r="Q105" s="529"/>
      <c r="R105" s="293" t="s">
        <v>48</v>
      </c>
      <c r="S105" s="62" t="s">
        <v>49</v>
      </c>
      <c r="T105" s="63" t="s">
        <v>50</v>
      </c>
      <c r="U105" s="2993"/>
      <c r="V105" s="2995"/>
      <c r="W105" s="2997"/>
      <c r="X105" s="64" t="s">
        <v>51</v>
      </c>
      <c r="Z105" s="583" t="s">
        <v>5</v>
      </c>
      <c r="AA105" s="427" t="str">
        <f>AA68</f>
        <v>Famille à coller.N.Nom de votre recette.Recette mère ►.S.Saisissez le nom de la recette mère</v>
      </c>
      <c r="AB105" s="428">
        <f>AB68</f>
        <v>6</v>
      </c>
      <c r="AC105" s="529" t="str">
        <f>AC68</f>
        <v>couverts</v>
      </c>
      <c r="AD105" s="584"/>
      <c r="AE105" s="584"/>
      <c r="AF105" s="584"/>
      <c r="AG105" s="584"/>
      <c r="AH105" s="584"/>
      <c r="AI105" s="584"/>
      <c r="AJ105" s="585"/>
      <c r="AL105" s="466">
        <v>1</v>
      </c>
    </row>
    <row r="106" spans="14:38" ht="17.25" x14ac:dyDescent="0.25">
      <c r="N106" s="25" t="s">
        <v>7</v>
      </c>
      <c r="O106" s="427" t="str">
        <f>O102</f>
        <v>Famille à coller.N.Nom de votre recette.Recette mère ►.S.Saisissez le nom de la recette mère</v>
      </c>
      <c r="P106" s="428">
        <f>P102</f>
        <v>6</v>
      </c>
      <c r="Q106" s="529" t="str">
        <f>Q102</f>
        <v>couverts</v>
      </c>
      <c r="R106" s="79"/>
      <c r="S106" s="65"/>
      <c r="T106" s="75" t="str">
        <f t="shared" ref="T106:T113" si="15">IF(OR(ISTEXT(R106), R106&lt;=0, U106&lt;=0), "", "de")</f>
        <v/>
      </c>
      <c r="U106" s="67"/>
      <c r="V106" s="562"/>
      <c r="W106" s="68">
        <v>1</v>
      </c>
      <c r="X106" s="69"/>
      <c r="Z106" s="583" t="s">
        <v>5</v>
      </c>
      <c r="AA106" s="427" t="str">
        <f>AA68</f>
        <v>Famille à coller.N.Nom de votre recette.Recette mère ►.S.Saisissez le nom de la recette mère</v>
      </c>
      <c r="AB106" s="428">
        <f>AB68</f>
        <v>6</v>
      </c>
      <c r="AC106" s="529" t="str">
        <f>AC68</f>
        <v>couverts</v>
      </c>
      <c r="AD106" s="584"/>
      <c r="AE106" s="584"/>
      <c r="AF106" s="584"/>
      <c r="AG106" s="584"/>
      <c r="AH106" s="584"/>
      <c r="AI106" s="584"/>
      <c r="AJ106" s="585"/>
      <c r="AL106" s="466">
        <v>1</v>
      </c>
    </row>
    <row r="107" spans="14:38" ht="17.25" x14ac:dyDescent="0.25">
      <c r="N107" s="73" t="str">
        <f t="shared" ref="N107:N112" si="16">IF(X107&lt;&gt;"","A","►")</f>
        <v>►</v>
      </c>
      <c r="O107" s="427" t="str">
        <f>O102</f>
        <v>Famille à coller.N.Nom de votre recette.Recette mère ►.S.Saisissez le nom de la recette mère</v>
      </c>
      <c r="P107" s="428">
        <f>P102</f>
        <v>6</v>
      </c>
      <c r="Q107" s="529" t="str">
        <f>Q102</f>
        <v>couverts</v>
      </c>
      <c r="R107" s="79"/>
      <c r="S107" s="65"/>
      <c r="T107" s="75" t="str">
        <f t="shared" si="15"/>
        <v/>
      </c>
      <c r="U107" s="67"/>
      <c r="V107" s="562"/>
      <c r="W107" s="68">
        <v>1</v>
      </c>
      <c r="X107" s="69"/>
      <c r="Z107" s="583" t="s">
        <v>5</v>
      </c>
      <c r="AA107" s="427" t="str">
        <f>AA68</f>
        <v>Famille à coller.N.Nom de votre recette.Recette mère ►.S.Saisissez le nom de la recette mère</v>
      </c>
      <c r="AB107" s="428">
        <f>AB68</f>
        <v>6</v>
      </c>
      <c r="AC107" s="529" t="str">
        <f>AC68</f>
        <v>couverts</v>
      </c>
      <c r="AD107" s="584"/>
      <c r="AE107" s="584"/>
      <c r="AF107" s="584"/>
      <c r="AG107" s="584"/>
      <c r="AH107" s="584"/>
      <c r="AI107" s="584"/>
      <c r="AJ107" s="585"/>
      <c r="AL107" s="466">
        <v>1</v>
      </c>
    </row>
    <row r="108" spans="14:38" ht="17.25" x14ac:dyDescent="0.25">
      <c r="N108" s="73" t="str">
        <f t="shared" si="16"/>
        <v>►</v>
      </c>
      <c r="O108" s="427" t="str">
        <f>O102</f>
        <v>Famille à coller.N.Nom de votre recette.Recette mère ►.S.Saisissez le nom de la recette mère</v>
      </c>
      <c r="P108" s="428">
        <f>P102</f>
        <v>6</v>
      </c>
      <c r="Q108" s="529" t="str">
        <f>Q102</f>
        <v>couverts</v>
      </c>
      <c r="R108" s="79"/>
      <c r="S108" s="80"/>
      <c r="T108" s="75" t="str">
        <f t="shared" si="15"/>
        <v/>
      </c>
      <c r="U108" s="67"/>
      <c r="V108" s="562"/>
      <c r="W108" s="68">
        <v>1</v>
      </c>
      <c r="X108" s="69"/>
      <c r="Z108" s="583" t="s">
        <v>5</v>
      </c>
      <c r="AA108" s="427" t="str">
        <f>AA68</f>
        <v>Famille à coller.N.Nom de votre recette.Recette mère ►.S.Saisissez le nom de la recette mère</v>
      </c>
      <c r="AB108" s="428">
        <f>AB68</f>
        <v>6</v>
      </c>
      <c r="AC108" s="529" t="str">
        <f>AC68</f>
        <v>couverts</v>
      </c>
      <c r="AD108" s="584"/>
      <c r="AE108" s="584"/>
      <c r="AF108" s="584"/>
      <c r="AG108" s="584"/>
      <c r="AH108" s="584"/>
      <c r="AI108" s="584"/>
      <c r="AJ108" s="585"/>
      <c r="AL108" s="466">
        <v>1</v>
      </c>
    </row>
    <row r="109" spans="14:38" ht="17.25" x14ac:dyDescent="0.25">
      <c r="N109" s="73" t="str">
        <f t="shared" si="16"/>
        <v>A</v>
      </c>
      <c r="O109" s="427" t="str">
        <f>O102</f>
        <v>Famille à coller.N.Nom de votre recette.Recette mère ►.S.Saisissez le nom de la recette mère</v>
      </c>
      <c r="P109" s="428">
        <f>P102</f>
        <v>6</v>
      </c>
      <c r="Q109" s="529" t="str">
        <f>Q102</f>
        <v>couverts</v>
      </c>
      <c r="R109" s="79"/>
      <c r="S109" s="80"/>
      <c r="T109" s="75" t="str">
        <f t="shared" si="15"/>
        <v/>
      </c>
      <c r="U109" s="67"/>
      <c r="V109" s="562"/>
      <c r="W109" s="68">
        <v>1</v>
      </c>
      <c r="X109" s="69" t="s">
        <v>361</v>
      </c>
      <c r="Z109" s="583" t="s">
        <v>5</v>
      </c>
      <c r="AA109" s="427" t="str">
        <f>AA68</f>
        <v>Famille à coller.N.Nom de votre recette.Recette mère ►.S.Saisissez le nom de la recette mère</v>
      </c>
      <c r="AB109" s="428">
        <f>AB68</f>
        <v>6</v>
      </c>
      <c r="AC109" s="529" t="str">
        <f>AC68</f>
        <v>couverts</v>
      </c>
      <c r="AD109" s="584"/>
      <c r="AE109" s="584"/>
      <c r="AF109" s="584"/>
      <c r="AG109" s="584"/>
      <c r="AH109" s="584"/>
      <c r="AI109" s="584"/>
      <c r="AJ109" s="585"/>
      <c r="AL109" s="466">
        <v>1</v>
      </c>
    </row>
    <row r="110" spans="14:38" ht="17.25" x14ac:dyDescent="0.25">
      <c r="N110" s="73" t="str">
        <f t="shared" si="16"/>
        <v>►</v>
      </c>
      <c r="O110" s="427" t="str">
        <f>O102</f>
        <v>Famille à coller.N.Nom de votre recette.Recette mère ►.S.Saisissez le nom de la recette mère</v>
      </c>
      <c r="P110" s="428">
        <f>P102</f>
        <v>6</v>
      </c>
      <c r="Q110" s="529" t="str">
        <f>Q102</f>
        <v>couverts</v>
      </c>
      <c r="R110" s="79"/>
      <c r="S110" s="80"/>
      <c r="T110" s="75" t="str">
        <f t="shared" si="15"/>
        <v/>
      </c>
      <c r="U110" s="67"/>
      <c r="V110" s="562"/>
      <c r="W110" s="68">
        <v>1</v>
      </c>
      <c r="X110" s="69"/>
      <c r="Z110" s="583" t="s">
        <v>5</v>
      </c>
      <c r="AA110" s="427" t="str">
        <f>AA68</f>
        <v>Famille à coller.N.Nom de votre recette.Recette mère ►.S.Saisissez le nom de la recette mère</v>
      </c>
      <c r="AB110" s="428">
        <f>AB68</f>
        <v>6</v>
      </c>
      <c r="AC110" s="529" t="str">
        <f>AC68</f>
        <v>couverts</v>
      </c>
      <c r="AD110" s="584"/>
      <c r="AE110" s="584"/>
      <c r="AF110" s="584"/>
      <c r="AG110" s="584"/>
      <c r="AH110" s="584"/>
      <c r="AI110" s="584"/>
      <c r="AJ110" s="585"/>
      <c r="AL110" s="466">
        <v>1</v>
      </c>
    </row>
    <row r="111" spans="14:38" ht="17.25" x14ac:dyDescent="0.25">
      <c r="N111" s="73" t="str">
        <f t="shared" si="16"/>
        <v>►</v>
      </c>
      <c r="O111" s="427" t="str">
        <f>O102</f>
        <v>Famille à coller.N.Nom de votre recette.Recette mère ►.S.Saisissez le nom de la recette mère</v>
      </c>
      <c r="P111" s="428">
        <f>P102</f>
        <v>6</v>
      </c>
      <c r="Q111" s="529" t="str">
        <f>Q102</f>
        <v>couverts</v>
      </c>
      <c r="R111" s="79"/>
      <c r="S111" s="80"/>
      <c r="T111" s="75" t="str">
        <f t="shared" si="15"/>
        <v/>
      </c>
      <c r="U111" s="67"/>
      <c r="V111" s="562"/>
      <c r="W111" s="68">
        <v>1</v>
      </c>
      <c r="X111" s="69"/>
      <c r="Z111" s="583" t="s">
        <v>5</v>
      </c>
      <c r="AA111" s="427" t="str">
        <f>AA68</f>
        <v>Famille à coller.N.Nom de votre recette.Recette mère ►.S.Saisissez le nom de la recette mère</v>
      </c>
      <c r="AB111" s="428">
        <f>AB68</f>
        <v>6</v>
      </c>
      <c r="AC111" s="529" t="str">
        <f>AC68</f>
        <v>couverts</v>
      </c>
      <c r="AD111" s="584"/>
      <c r="AE111" s="584"/>
      <c r="AF111" s="584"/>
      <c r="AG111" s="584"/>
      <c r="AH111" s="584"/>
      <c r="AI111" s="584"/>
      <c r="AJ111" s="585"/>
      <c r="AL111" s="466">
        <v>1</v>
      </c>
    </row>
    <row r="112" spans="14:38" ht="17.25" x14ac:dyDescent="0.25">
      <c r="N112" s="73" t="str">
        <f t="shared" si="16"/>
        <v>►</v>
      </c>
      <c r="O112" s="427" t="str">
        <f>O102</f>
        <v>Famille à coller.N.Nom de votre recette.Recette mère ►.S.Saisissez le nom de la recette mère</v>
      </c>
      <c r="P112" s="428">
        <f>P102</f>
        <v>6</v>
      </c>
      <c r="Q112" s="529" t="str">
        <f>Q102</f>
        <v>couverts</v>
      </c>
      <c r="R112" s="79"/>
      <c r="S112" s="80"/>
      <c r="T112" s="75" t="str">
        <f t="shared" si="15"/>
        <v/>
      </c>
      <c r="U112" s="67"/>
      <c r="V112" s="562"/>
      <c r="W112" s="68">
        <v>1</v>
      </c>
      <c r="X112" s="69"/>
      <c r="Z112" s="583" t="s">
        <v>5</v>
      </c>
      <c r="AA112" s="427" t="str">
        <f>AA68</f>
        <v>Famille à coller.N.Nom de votre recette.Recette mère ►.S.Saisissez le nom de la recette mère</v>
      </c>
      <c r="AB112" s="428">
        <f>AB68</f>
        <v>6</v>
      </c>
      <c r="AC112" s="529" t="str">
        <f>AC68</f>
        <v>couverts</v>
      </c>
      <c r="AD112" s="584"/>
      <c r="AE112" s="584"/>
      <c r="AF112" s="584"/>
      <c r="AG112" s="584"/>
      <c r="AH112" s="584"/>
      <c r="AI112" s="584"/>
      <c r="AJ112" s="585"/>
      <c r="AL112" s="466">
        <v>1</v>
      </c>
    </row>
    <row r="113" spans="14:38" ht="16.5" thickBot="1" x14ac:dyDescent="0.3">
      <c r="N113" s="586" t="str">
        <f t="shared" ref="N113" si="17">IF(X113&lt;&gt;"","A","►")</f>
        <v>►</v>
      </c>
      <c r="O113" s="587" t="str">
        <f>O102</f>
        <v>Famille à coller.N.Nom de votre recette.Recette mère ►.S.Saisissez le nom de la recette mère</v>
      </c>
      <c r="P113" s="588">
        <f>P102</f>
        <v>6</v>
      </c>
      <c r="Q113" s="589" t="str">
        <f>Q102</f>
        <v>couverts</v>
      </c>
      <c r="R113" s="489" t="s">
        <v>62</v>
      </c>
      <c r="S113" s="91"/>
      <c r="T113" s="91" t="str">
        <f t="shared" si="15"/>
        <v/>
      </c>
      <c r="U113" s="91"/>
      <c r="V113" s="91"/>
      <c r="W113" s="91"/>
      <c r="X113" s="92"/>
      <c r="Z113" s="583" t="s">
        <v>5</v>
      </c>
      <c r="AA113" s="427" t="str">
        <f>AA68</f>
        <v>Famille à coller.N.Nom de votre recette.Recette mère ►.S.Saisissez le nom de la recette mère</v>
      </c>
      <c r="AB113" s="428">
        <f>AB68</f>
        <v>6</v>
      </c>
      <c r="AC113" s="529" t="str">
        <f>AC68</f>
        <v>couverts</v>
      </c>
      <c r="AD113" s="584"/>
      <c r="AE113" s="584"/>
      <c r="AF113" s="584"/>
      <c r="AG113" s="584"/>
      <c r="AH113" s="584"/>
      <c r="AI113" s="584"/>
      <c r="AJ113" s="585"/>
      <c r="AL113" s="466">
        <v>1</v>
      </c>
    </row>
    <row r="114" spans="14:38" ht="16.5" thickBot="1" x14ac:dyDescent="0.3">
      <c r="N114" s="583" t="s">
        <v>5</v>
      </c>
      <c r="O114" s="427" t="str">
        <f>O102</f>
        <v>Famille à coller.N.Nom de votre recette.Recette mère ►.S.Saisissez le nom de la recette mère</v>
      </c>
      <c r="P114" s="428">
        <f>P102</f>
        <v>6</v>
      </c>
      <c r="Q114" s="428" t="str">
        <f>Q102</f>
        <v>couverts</v>
      </c>
      <c r="R114" s="628"/>
      <c r="S114" s="584"/>
      <c r="T114" s="584"/>
      <c r="U114" s="584"/>
      <c r="V114" s="584"/>
      <c r="W114" s="584"/>
      <c r="X114" s="585"/>
      <c r="Z114" s="590" t="s">
        <v>5</v>
      </c>
      <c r="AA114" s="577" t="str">
        <f>AA68</f>
        <v>Famille à coller.N.Nom de votre recette.Recette mère ►.S.Saisissez le nom de la recette mère</v>
      </c>
      <c r="AB114" s="578">
        <f>AB68</f>
        <v>6</v>
      </c>
      <c r="AC114" s="579" t="str">
        <f>AC68</f>
        <v>couverts</v>
      </c>
      <c r="AD114" s="580" t="s">
        <v>62</v>
      </c>
      <c r="AE114" s="581"/>
      <c r="AF114" s="581"/>
      <c r="AG114" s="581"/>
      <c r="AH114" s="581"/>
      <c r="AI114" s="581"/>
      <c r="AJ114" s="582"/>
      <c r="AL114" s="466">
        <v>1</v>
      </c>
    </row>
    <row r="115" spans="14:38" ht="15.75" thickBot="1" x14ac:dyDescent="0.3">
      <c r="N115" s="583" t="s">
        <v>5</v>
      </c>
      <c r="O115" s="427" t="str">
        <f>O102</f>
        <v>Famille à coller.N.Nom de votre recette.Recette mère ►.S.Saisissez le nom de la recette mère</v>
      </c>
      <c r="P115" s="428">
        <f>P102</f>
        <v>6</v>
      </c>
      <c r="Q115" s="428" t="str">
        <f>Q102</f>
        <v>couverts</v>
      </c>
      <c r="R115" s="629"/>
      <c r="S115" s="584"/>
      <c r="T115" s="584"/>
      <c r="U115" s="584"/>
      <c r="V115" s="584"/>
      <c r="W115" s="584"/>
      <c r="X115" s="585"/>
      <c r="Z115" s="312" t="s">
        <v>7</v>
      </c>
      <c r="AA115" s="464"/>
      <c r="AB115" s="464"/>
      <c r="AC115" s="464"/>
      <c r="AD115" s="464"/>
      <c r="AE115" s="464"/>
      <c r="AF115" s="464"/>
      <c r="AG115" s="464"/>
      <c r="AH115" s="464"/>
      <c r="AI115" s="464"/>
      <c r="AJ115" s="464"/>
      <c r="AL115" s="466">
        <v>1</v>
      </c>
    </row>
    <row r="116" spans="14:38" x14ac:dyDescent="0.25">
      <c r="N116" s="583" t="s">
        <v>5</v>
      </c>
      <c r="O116" s="427" t="str">
        <f>O102</f>
        <v>Famille à coller.N.Nom de votre recette.Recette mère ►.S.Saisissez le nom de la recette mère</v>
      </c>
      <c r="P116" s="428">
        <f>P102</f>
        <v>6</v>
      </c>
      <c r="Q116" s="428" t="str">
        <f>Q102</f>
        <v>couverts</v>
      </c>
      <c r="R116" s="629"/>
      <c r="S116" s="584"/>
      <c r="T116" s="584"/>
      <c r="U116" s="584"/>
      <c r="V116" s="584"/>
      <c r="W116" s="584"/>
      <c r="X116" s="585"/>
      <c r="Z116" s="23" t="s">
        <v>7</v>
      </c>
      <c r="AA116" s="456" t="str">
        <f>AA122</f>
        <v>Famille à coller.N.Nom de votre recette.Recette mère ►.S.Saisissez le nom de la recette mère</v>
      </c>
      <c r="AB116" s="457">
        <f>AB122</f>
        <v>6</v>
      </c>
      <c r="AC116" s="457" t="str">
        <f>AC122</f>
        <v>couverts</v>
      </c>
      <c r="AD116" s="279" t="s">
        <v>4</v>
      </c>
      <c r="AE116" s="24" t="s">
        <v>8</v>
      </c>
      <c r="AF116" s="3217" t="s">
        <v>206</v>
      </c>
      <c r="AG116" s="3217"/>
      <c r="AH116" s="3157" t="s">
        <v>10</v>
      </c>
      <c r="AI116" s="3157"/>
      <c r="AJ116" s="3158"/>
      <c r="AL116" s="466">
        <v>1</v>
      </c>
    </row>
    <row r="117" spans="14:38" ht="22.5" x14ac:dyDescent="0.25">
      <c r="N117" s="583" t="s">
        <v>5</v>
      </c>
      <c r="O117" s="427" t="str">
        <f t="shared" ref="O117:O118" si="18">O102</f>
        <v>Famille à coller.N.Nom de votre recette.Recette mère ►.S.Saisissez le nom de la recette mère</v>
      </c>
      <c r="P117" s="428">
        <f>P102</f>
        <v>6</v>
      </c>
      <c r="Q117" s="428" t="str">
        <f>Q102</f>
        <v>couverts</v>
      </c>
      <c r="R117" s="629"/>
      <c r="S117" s="584"/>
      <c r="T117" s="584"/>
      <c r="U117" s="584"/>
      <c r="V117" s="584"/>
      <c r="W117" s="584"/>
      <c r="X117" s="585"/>
      <c r="Z117" s="25" t="s">
        <v>7</v>
      </c>
      <c r="AA117" s="458" t="str">
        <f>AA122</f>
        <v>Famille à coller.N.Nom de votre recette.Recette mère ►.S.Saisissez le nom de la recette mère</v>
      </c>
      <c r="AB117" s="459"/>
      <c r="AC117" s="459"/>
      <c r="AD117" s="281" t="s">
        <v>207</v>
      </c>
      <c r="AE117" s="26" t="s">
        <v>12</v>
      </c>
      <c r="AF117" s="3218"/>
      <c r="AG117" s="3218"/>
      <c r="AH117" s="3159"/>
      <c r="AI117" s="3159"/>
      <c r="AJ117" s="3160"/>
      <c r="AL117" s="466">
        <v>1</v>
      </c>
    </row>
    <row r="118" spans="14:38" ht="18.75" x14ac:dyDescent="0.25">
      <c r="N118" s="583" t="s">
        <v>5</v>
      </c>
      <c r="O118" s="427" t="str">
        <f t="shared" si="18"/>
        <v>Famille à coller.N.Nom de votre recette.Recette mère ►.S.Saisissez le nom de la recette mère</v>
      </c>
      <c r="P118" s="428">
        <f>P102</f>
        <v>6</v>
      </c>
      <c r="Q118" s="428" t="str">
        <f>Q102</f>
        <v>couverts</v>
      </c>
      <c r="R118" s="629"/>
      <c r="S118" s="584"/>
      <c r="T118" s="584"/>
      <c r="U118" s="584"/>
      <c r="V118" s="584"/>
      <c r="W118" s="584"/>
      <c r="X118" s="585"/>
      <c r="Z118" s="25" t="s">
        <v>7</v>
      </c>
      <c r="AA118" s="460" t="str">
        <f>AA122</f>
        <v>Famille à coller.N.Nom de votre recette.Recette mère ►.S.Saisissez le nom de la recette mère</v>
      </c>
      <c r="AB118" s="461"/>
      <c r="AC118" s="462"/>
      <c r="AD118" s="28"/>
      <c r="AE118" s="29" t="s">
        <v>208</v>
      </c>
      <c r="AF118" s="283"/>
      <c r="AG118" s="30" t="s">
        <v>13</v>
      </c>
      <c r="AH118" s="284" t="s">
        <v>14</v>
      </c>
      <c r="AI118" s="9"/>
      <c r="AJ118" s="285"/>
      <c r="AL118" s="466">
        <v>1</v>
      </c>
    </row>
    <row r="119" spans="14:38" ht="15.75" x14ac:dyDescent="0.25">
      <c r="N119" s="583" t="s">
        <v>5</v>
      </c>
      <c r="O119" s="427" t="str">
        <f>O102</f>
        <v>Famille à coller.N.Nom de votre recette.Recette mère ►.S.Saisissez le nom de la recette mère</v>
      </c>
      <c r="P119" s="428">
        <f>P102</f>
        <v>6</v>
      </c>
      <c r="Q119" s="428" t="str">
        <f>Q102</f>
        <v>couverts</v>
      </c>
      <c r="R119" s="629"/>
      <c r="S119" s="584"/>
      <c r="T119" s="584"/>
      <c r="U119" s="584"/>
      <c r="V119" s="584"/>
      <c r="W119" s="584"/>
      <c r="X119" s="585"/>
      <c r="Z119" s="25" t="s">
        <v>7</v>
      </c>
      <c r="AA119" s="428" t="str">
        <f>AA122</f>
        <v>Famille à coller.N.Nom de votre recette.Recette mère ►.S.Saisissez le nom de la recette mère</v>
      </c>
      <c r="AB119" s="428"/>
      <c r="AC119" s="428"/>
      <c r="AD119" s="36" t="s">
        <v>16</v>
      </c>
      <c r="AE119" s="37"/>
      <c r="AF119" s="37"/>
      <c r="AG119" s="288" t="s">
        <v>17</v>
      </c>
      <c r="AH119" s="3214" t="str">
        <f>AD122</f>
        <v>Famille à coller.N.Nom de votre recette.Recette mère ►.S.Saisissez le nom de la recette mère</v>
      </c>
      <c r="AI119" s="3214"/>
      <c r="AJ119" s="3215"/>
      <c r="AL119" s="466">
        <v>1</v>
      </c>
    </row>
    <row r="120" spans="14:38" ht="15.75" x14ac:dyDescent="0.25">
      <c r="N120" s="583" t="s">
        <v>5</v>
      </c>
      <c r="O120" s="427" t="str">
        <f>O102</f>
        <v>Famille à coller.N.Nom de votre recette.Recette mère ►.S.Saisissez le nom de la recette mère</v>
      </c>
      <c r="P120" s="428">
        <f>P102</f>
        <v>6</v>
      </c>
      <c r="Q120" s="428" t="str">
        <f>Q102</f>
        <v>couverts</v>
      </c>
      <c r="R120" s="629"/>
      <c r="S120" s="584"/>
      <c r="T120" s="584"/>
      <c r="U120" s="584"/>
      <c r="V120" s="584"/>
      <c r="W120" s="584"/>
      <c r="X120" s="585"/>
      <c r="Z120" s="25" t="s">
        <v>7</v>
      </c>
      <c r="AA120" s="428" t="str">
        <f>AA122</f>
        <v>Famille à coller.N.Nom de votre recette.Recette mère ►.S.Saisissez le nom de la recette mère</v>
      </c>
      <c r="AB120" s="428"/>
      <c r="AC120" s="428"/>
      <c r="AD120" s="43">
        <v>6</v>
      </c>
      <c r="AE120" s="44" t="s">
        <v>66</v>
      </c>
      <c r="AF120" s="36"/>
      <c r="AG120" s="36"/>
      <c r="AH120" s="3214"/>
      <c r="AI120" s="3214"/>
      <c r="AJ120" s="3215"/>
      <c r="AL120" s="466">
        <v>1</v>
      </c>
    </row>
    <row r="121" spans="14:38" ht="15.75" x14ac:dyDescent="0.25">
      <c r="N121" s="583" t="s">
        <v>5</v>
      </c>
      <c r="O121" s="427" t="str">
        <f>O102</f>
        <v>Famille à coller.N.Nom de votre recette.Recette mère ►.S.Saisissez le nom de la recette mère</v>
      </c>
      <c r="P121" s="428">
        <f>P102</f>
        <v>6</v>
      </c>
      <c r="Q121" s="428" t="str">
        <f>Q102</f>
        <v>couverts</v>
      </c>
      <c r="R121" s="629"/>
      <c r="S121" s="584"/>
      <c r="T121" s="584"/>
      <c r="U121" s="584"/>
      <c r="V121" s="584"/>
      <c r="W121" s="585" t="s">
        <v>371</v>
      </c>
      <c r="X121" s="585"/>
      <c r="Z121" s="25" t="s">
        <v>5</v>
      </c>
      <c r="AA121" s="428" t="str">
        <f>AA122</f>
        <v>Famille à coller.N.Nom de votre recette.Recette mère ►.S.Saisissez le nom de la recette mère</v>
      </c>
      <c r="AB121" s="428"/>
      <c r="AC121" s="428"/>
      <c r="AD121" s="289"/>
      <c r="AE121" s="48"/>
      <c r="AF121" s="48"/>
      <c r="AG121" s="48"/>
      <c r="AH121" s="48"/>
      <c r="AI121" s="48"/>
      <c r="AJ121" s="429"/>
      <c r="AL121" s="466">
        <v>1</v>
      </c>
    </row>
    <row r="122" spans="14:38" ht="15.75" x14ac:dyDescent="0.25">
      <c r="N122" s="583" t="s">
        <v>5</v>
      </c>
      <c r="O122" s="427" t="str">
        <f>O102</f>
        <v>Famille à coller.N.Nom de votre recette.Recette mère ►.S.Saisissez le nom de la recette mère</v>
      </c>
      <c r="P122" s="428">
        <f>P102</f>
        <v>6</v>
      </c>
      <c r="Q122" s="428" t="str">
        <f>Q102</f>
        <v>couverts</v>
      </c>
      <c r="R122" s="629"/>
      <c r="S122" s="584"/>
      <c r="T122" s="584"/>
      <c r="U122" s="584"/>
      <c r="V122" s="584"/>
      <c r="W122" s="585" t="s">
        <v>365</v>
      </c>
      <c r="X122" s="585"/>
      <c r="Z122" s="430" t="s">
        <v>5</v>
      </c>
      <c r="AA122" s="431" t="str">
        <f>AD122</f>
        <v>Famille à coller.N.Nom de votre recette.Recette mère ►.S.Saisissez le nom de la recette mère</v>
      </c>
      <c r="AB122" s="431">
        <f>AD120</f>
        <v>6</v>
      </c>
      <c r="AC122" s="431" t="str">
        <f>AE120</f>
        <v>couverts</v>
      </c>
      <c r="AD122" s="435" t="str">
        <f>UPPER(LEFT(AF116,1))&amp;LOWER(MID(AF116,2,999))&amp;"."&amp;UPPER(LEFT(AH116,1))&amp;"."&amp;UPPER(LEFT(AH116,1))&amp;LOWER(MID(AH116,2,999))&amp;"."&amp;IF(ISTEXT(AJ122),AI122&amp;"."&amp;UPPER(LEFT(AJ122,1))&amp;"."&amp;UPPER(LEFT(AJ122,1))&amp;LOWER(MID(AJ122,2,999)),AE122)</f>
        <v>Famille à coller.N.Nom de votre recette.Recette mère ►.S.Saisissez le nom de la recette mère</v>
      </c>
      <c r="AE122" s="432" t="s">
        <v>22</v>
      </c>
      <c r="AF122" s="3216" t="s">
        <v>23</v>
      </c>
      <c r="AG122" s="3216"/>
      <c r="AH122" s="3216"/>
      <c r="AI122" s="433" t="s">
        <v>24</v>
      </c>
      <c r="AJ122" s="434" t="s">
        <v>25</v>
      </c>
      <c r="AL122" s="466">
        <v>1</v>
      </c>
    </row>
    <row r="123" spans="14:38" x14ac:dyDescent="0.25">
      <c r="N123" s="583" t="s">
        <v>5</v>
      </c>
      <c r="O123" s="427" t="str">
        <f>O102</f>
        <v>Famille à coller.N.Nom de votre recette.Recette mère ►.S.Saisissez le nom de la recette mère</v>
      </c>
      <c r="P123" s="428">
        <f>P102</f>
        <v>6</v>
      </c>
      <c r="Q123" s="529" t="str">
        <f>Q102</f>
        <v>couverts</v>
      </c>
      <c r="R123" s="584"/>
      <c r="S123" s="584"/>
      <c r="T123" s="584"/>
      <c r="U123" s="584"/>
      <c r="V123" s="584"/>
      <c r="W123" s="585" t="s">
        <v>363</v>
      </c>
      <c r="X123" s="585"/>
      <c r="Z123" s="439" t="s">
        <v>7</v>
      </c>
      <c r="AA123" s="440" t="str">
        <f>AA122</f>
        <v>Famille à coller.N.Nom de votre recette.Recette mère ►.S.Saisissez le nom de la recette mère</v>
      </c>
      <c r="AB123" s="440"/>
      <c r="AC123" s="440"/>
      <c r="AD123" s="441" t="s">
        <v>27</v>
      </c>
      <c r="AE123" s="442">
        <v>9</v>
      </c>
      <c r="AF123" s="436" t="s">
        <v>67</v>
      </c>
      <c r="AG123" s="437"/>
      <c r="AH123" s="437"/>
      <c r="AI123" s="437"/>
      <c r="AJ123" s="438"/>
      <c r="AL123" s="466">
        <v>1</v>
      </c>
    </row>
    <row r="124" spans="14:38" ht="15.75" x14ac:dyDescent="0.25">
      <c r="N124" s="583" t="s">
        <v>5</v>
      </c>
      <c r="O124" s="427" t="str">
        <f>O102</f>
        <v>Famille à coller.N.Nom de votre recette.Recette mère ►.S.Saisissez le nom de la recette mère</v>
      </c>
      <c r="P124" s="428">
        <f>P102</f>
        <v>6</v>
      </c>
      <c r="Q124" s="529" t="str">
        <f>Q102</f>
        <v>couverts</v>
      </c>
      <c r="R124" s="584"/>
      <c r="S124" s="584"/>
      <c r="T124" s="584"/>
      <c r="U124" s="584"/>
      <c r="V124" s="584"/>
      <c r="W124" s="584" t="s">
        <v>364</v>
      </c>
      <c r="X124" s="585"/>
      <c r="Z124" s="104" t="s">
        <v>7</v>
      </c>
      <c r="AA124" s="523" t="str">
        <f>AA122</f>
        <v>Famille à coller.N.Nom de votre recette.Recette mère ►.S.Saisissez le nom de la recette mère</v>
      </c>
      <c r="AB124" s="523"/>
      <c r="AC124" s="524"/>
      <c r="AD124" s="313" t="s">
        <v>68</v>
      </c>
      <c r="AE124" s="122"/>
      <c r="AF124" s="122"/>
      <c r="AG124" s="122"/>
      <c r="AH124" s="122"/>
      <c r="AI124" s="122"/>
      <c r="AJ124" s="112"/>
      <c r="AL124" s="466">
        <v>1</v>
      </c>
    </row>
    <row r="125" spans="14:38" ht="15.75" x14ac:dyDescent="0.25">
      <c r="N125" s="583" t="s">
        <v>5</v>
      </c>
      <c r="O125" s="427" t="str">
        <f>O102</f>
        <v>Famille à coller.N.Nom de votre recette.Recette mère ►.S.Saisissez le nom de la recette mère</v>
      </c>
      <c r="P125" s="428">
        <f>P102</f>
        <v>6</v>
      </c>
      <c r="Q125" s="529" t="str">
        <f>Q102</f>
        <v>couverts</v>
      </c>
      <c r="R125" s="584"/>
      <c r="S125" s="584"/>
      <c r="T125" s="584"/>
      <c r="U125" s="584"/>
      <c r="V125" s="584"/>
      <c r="W125" s="584"/>
      <c r="X125" s="585"/>
      <c r="Z125" s="73" t="str">
        <f t="shared" ref="Z125:Z153" si="19">IF(OR(AD125&lt;&gt;"",AE125&lt;&gt; "",AF125&lt;&gt;"",AG125&lt;&gt;""),"A", "►")</f>
        <v>A</v>
      </c>
      <c r="AA125" s="451" t="str">
        <f>AA122</f>
        <v>Famille à coller.N.Nom de votre recette.Recette mère ►.S.Saisissez le nom de la recette mère</v>
      </c>
      <c r="AB125" s="451"/>
      <c r="AC125" s="525"/>
      <c r="AD125" s="114" t="s">
        <v>69</v>
      </c>
      <c r="AE125" s="85"/>
      <c r="AF125" s="85"/>
      <c r="AG125" s="85"/>
      <c r="AH125" s="85"/>
      <c r="AI125" s="85"/>
      <c r="AJ125" s="112"/>
      <c r="AL125" s="466">
        <v>1</v>
      </c>
    </row>
    <row r="126" spans="14:38" ht="15.75" x14ac:dyDescent="0.25">
      <c r="N126" s="583" t="s">
        <v>5</v>
      </c>
      <c r="O126" s="427" t="str">
        <f>O102</f>
        <v>Famille à coller.N.Nom de votre recette.Recette mère ►.S.Saisissez le nom de la recette mère</v>
      </c>
      <c r="P126" s="428">
        <f>P102</f>
        <v>6</v>
      </c>
      <c r="Q126" s="529" t="str">
        <f>Q102</f>
        <v>couverts</v>
      </c>
      <c r="R126" s="584"/>
      <c r="S126" s="584"/>
      <c r="T126" s="584"/>
      <c r="U126" s="584"/>
      <c r="V126" s="584"/>
      <c r="W126" s="584"/>
      <c r="X126" s="585"/>
      <c r="Z126" s="73" t="str">
        <f t="shared" si="19"/>
        <v>►</v>
      </c>
      <c r="AA126" s="451" t="str">
        <f>AA122</f>
        <v>Famille à coller.N.Nom de votre recette.Recette mère ►.S.Saisissez le nom de la recette mère</v>
      </c>
      <c r="AB126" s="451">
        <f>AB122</f>
        <v>6</v>
      </c>
      <c r="AC126" s="525" t="str">
        <f>AC122</f>
        <v>couverts</v>
      </c>
      <c r="AD126" s="114"/>
      <c r="AE126" s="114"/>
      <c r="AF126" s="114"/>
      <c r="AG126" s="114"/>
      <c r="AH126" s="114"/>
      <c r="AI126" s="114"/>
      <c r="AJ126" s="115"/>
      <c r="AL126" s="466">
        <v>1</v>
      </c>
    </row>
    <row r="127" spans="14:38" ht="15.75" x14ac:dyDescent="0.25">
      <c r="N127" s="583" t="s">
        <v>5</v>
      </c>
      <c r="O127" s="427" t="str">
        <f>O102</f>
        <v>Famille à coller.N.Nom de votre recette.Recette mère ►.S.Saisissez le nom de la recette mère</v>
      </c>
      <c r="P127" s="428">
        <f>P102</f>
        <v>6</v>
      </c>
      <c r="Q127" s="529" t="str">
        <f>Q102</f>
        <v>couverts</v>
      </c>
      <c r="R127" s="584"/>
      <c r="S127" s="584"/>
      <c r="T127" s="584"/>
      <c r="U127" s="584"/>
      <c r="V127" s="584"/>
      <c r="W127" s="584"/>
      <c r="X127" s="585"/>
      <c r="Z127" s="73" t="str">
        <f t="shared" si="19"/>
        <v>►</v>
      </c>
      <c r="AA127" s="451" t="str">
        <f>AA122</f>
        <v>Famille à coller.N.Nom de votre recette.Recette mère ►.S.Saisissez le nom de la recette mère</v>
      </c>
      <c r="AB127" s="451">
        <f>AB122</f>
        <v>6</v>
      </c>
      <c r="AC127" s="525" t="str">
        <f>AC122</f>
        <v>couverts</v>
      </c>
      <c r="AD127" s="114"/>
      <c r="AE127" s="114"/>
      <c r="AF127" s="114"/>
      <c r="AG127" s="114"/>
      <c r="AH127" s="114"/>
      <c r="AI127" s="114"/>
      <c r="AJ127" s="115"/>
      <c r="AL127" s="466">
        <v>1</v>
      </c>
    </row>
    <row r="128" spans="14:38" ht="15.75" x14ac:dyDescent="0.25">
      <c r="N128" s="583" t="s">
        <v>5</v>
      </c>
      <c r="O128" s="427" t="str">
        <f>O102</f>
        <v>Famille à coller.N.Nom de votre recette.Recette mère ►.S.Saisissez le nom de la recette mère</v>
      </c>
      <c r="P128" s="428">
        <f>P102</f>
        <v>6</v>
      </c>
      <c r="Q128" s="529" t="str">
        <f>Q102</f>
        <v>couverts</v>
      </c>
      <c r="R128" s="584"/>
      <c r="S128" s="584"/>
      <c r="T128" s="584"/>
      <c r="U128" s="584"/>
      <c r="V128" s="584"/>
      <c r="W128" s="584"/>
      <c r="X128" s="585"/>
      <c r="Z128" s="73" t="str">
        <f t="shared" si="19"/>
        <v>►</v>
      </c>
      <c r="AA128" s="451" t="str">
        <f>AA122</f>
        <v>Famille à coller.N.Nom de votre recette.Recette mère ►.S.Saisissez le nom de la recette mère</v>
      </c>
      <c r="AB128" s="451">
        <f>AB122</f>
        <v>6</v>
      </c>
      <c r="AC128" s="525" t="str">
        <f>AC122</f>
        <v>couverts</v>
      </c>
      <c r="AD128" s="114"/>
      <c r="AE128" s="114"/>
      <c r="AF128" s="114"/>
      <c r="AG128" s="114"/>
      <c r="AH128" s="114"/>
      <c r="AI128" s="114"/>
      <c r="AJ128" s="115"/>
      <c r="AL128" s="466">
        <v>1</v>
      </c>
    </row>
    <row r="129" spans="14:38" ht="15.75" x14ac:dyDescent="0.25">
      <c r="N129" s="583" t="s">
        <v>5</v>
      </c>
      <c r="O129" s="427" t="str">
        <f>O102</f>
        <v>Famille à coller.N.Nom de votre recette.Recette mère ►.S.Saisissez le nom de la recette mère</v>
      </c>
      <c r="P129" s="428">
        <f>P102</f>
        <v>6</v>
      </c>
      <c r="Q129" s="529" t="str">
        <f>Q102</f>
        <v>couverts</v>
      </c>
      <c r="R129" s="584"/>
      <c r="S129" s="584"/>
      <c r="T129" s="584"/>
      <c r="U129" s="584"/>
      <c r="V129" s="584"/>
      <c r="W129" s="584"/>
      <c r="X129" s="585"/>
      <c r="Z129" s="73" t="str">
        <f t="shared" si="19"/>
        <v>►</v>
      </c>
      <c r="AA129" s="451" t="str">
        <f>AA122</f>
        <v>Famille à coller.N.Nom de votre recette.Recette mère ►.S.Saisissez le nom de la recette mère</v>
      </c>
      <c r="AB129" s="451">
        <f>AB122</f>
        <v>6</v>
      </c>
      <c r="AC129" s="525" t="str">
        <f>AC122</f>
        <v>couverts</v>
      </c>
      <c r="AD129" s="114"/>
      <c r="AE129" s="114"/>
      <c r="AF129" s="114"/>
      <c r="AG129" s="114"/>
      <c r="AH129" s="114"/>
      <c r="AI129" s="114"/>
      <c r="AJ129" s="115"/>
      <c r="AL129" s="466">
        <v>1</v>
      </c>
    </row>
    <row r="130" spans="14:38" ht="15.75" x14ac:dyDescent="0.25">
      <c r="N130" s="583" t="s">
        <v>5</v>
      </c>
      <c r="O130" s="427" t="str">
        <f>O102</f>
        <v>Famille à coller.N.Nom de votre recette.Recette mère ►.S.Saisissez le nom de la recette mère</v>
      </c>
      <c r="P130" s="428">
        <f>P102</f>
        <v>6</v>
      </c>
      <c r="Q130" s="529" t="str">
        <f>Q102</f>
        <v>couverts</v>
      </c>
      <c r="R130" s="584"/>
      <c r="S130" s="584"/>
      <c r="T130" s="584"/>
      <c r="U130" s="584"/>
      <c r="V130" s="584"/>
      <c r="W130" s="584"/>
      <c r="X130" s="585"/>
      <c r="Z130" s="73" t="str">
        <f t="shared" si="19"/>
        <v>►</v>
      </c>
      <c r="AA130" s="451" t="str">
        <f>AA122</f>
        <v>Famille à coller.N.Nom de votre recette.Recette mère ►.S.Saisissez le nom de la recette mère</v>
      </c>
      <c r="AB130" s="451">
        <f>AB122</f>
        <v>6</v>
      </c>
      <c r="AC130" s="525" t="str">
        <f>AC122</f>
        <v>couverts</v>
      </c>
      <c r="AD130" s="114"/>
      <c r="AE130" s="114"/>
      <c r="AF130" s="114"/>
      <c r="AG130" s="114"/>
      <c r="AH130" s="114"/>
      <c r="AI130" s="114"/>
      <c r="AJ130" s="115"/>
      <c r="AL130" s="466">
        <v>1</v>
      </c>
    </row>
    <row r="131" spans="14:38" ht="15.75" x14ac:dyDescent="0.25">
      <c r="N131" s="583" t="s">
        <v>5</v>
      </c>
      <c r="O131" s="427" t="str">
        <f>O102</f>
        <v>Famille à coller.N.Nom de votre recette.Recette mère ►.S.Saisissez le nom de la recette mère</v>
      </c>
      <c r="P131" s="428">
        <f>P102</f>
        <v>6</v>
      </c>
      <c r="Q131" s="529" t="str">
        <f>Q102</f>
        <v>couverts</v>
      </c>
      <c r="R131" s="584"/>
      <c r="S131" s="584"/>
      <c r="T131" s="584"/>
      <c r="U131" s="584"/>
      <c r="V131" s="584"/>
      <c r="W131" s="584"/>
      <c r="X131" s="585"/>
      <c r="Z131" s="73" t="str">
        <f t="shared" si="19"/>
        <v>►</v>
      </c>
      <c r="AA131" s="451" t="str">
        <f>AA122</f>
        <v>Famille à coller.N.Nom de votre recette.Recette mère ►.S.Saisissez le nom de la recette mère</v>
      </c>
      <c r="AB131" s="451">
        <f>AB122</f>
        <v>6</v>
      </c>
      <c r="AC131" s="525" t="str">
        <f>AC122</f>
        <v>couverts</v>
      </c>
      <c r="AD131" s="114"/>
      <c r="AE131" s="114"/>
      <c r="AF131" s="114"/>
      <c r="AG131" s="114"/>
      <c r="AH131" s="114"/>
      <c r="AI131" s="114"/>
      <c r="AJ131" s="115"/>
      <c r="AL131" s="466">
        <v>1</v>
      </c>
    </row>
    <row r="132" spans="14:38" ht="15.75" x14ac:dyDescent="0.25">
      <c r="N132" s="583" t="s">
        <v>5</v>
      </c>
      <c r="O132" s="427" t="str">
        <f>O102</f>
        <v>Famille à coller.N.Nom de votre recette.Recette mère ►.S.Saisissez le nom de la recette mère</v>
      </c>
      <c r="P132" s="428">
        <f>P102</f>
        <v>6</v>
      </c>
      <c r="Q132" s="529" t="str">
        <f>Q102</f>
        <v>couverts</v>
      </c>
      <c r="R132" s="584"/>
      <c r="S132" s="584"/>
      <c r="T132" s="584"/>
      <c r="U132" s="584"/>
      <c r="V132" s="584"/>
      <c r="W132" s="584"/>
      <c r="X132" s="585"/>
      <c r="Z132" s="73" t="str">
        <f t="shared" si="19"/>
        <v>►</v>
      </c>
      <c r="AA132" s="451" t="str">
        <f>AA122</f>
        <v>Famille à coller.N.Nom de votre recette.Recette mère ►.S.Saisissez le nom de la recette mère</v>
      </c>
      <c r="AB132" s="451">
        <f>AB122</f>
        <v>6</v>
      </c>
      <c r="AC132" s="525" t="str">
        <f>AC122</f>
        <v>couverts</v>
      </c>
      <c r="AD132" s="114"/>
      <c r="AE132" s="114"/>
      <c r="AF132" s="114"/>
      <c r="AG132" s="114"/>
      <c r="AH132" s="114"/>
      <c r="AI132" s="114"/>
      <c r="AJ132" s="115"/>
      <c r="AL132" s="466">
        <v>1</v>
      </c>
    </row>
    <row r="133" spans="14:38" ht="15.75" x14ac:dyDescent="0.25">
      <c r="N133" s="583" t="s">
        <v>5</v>
      </c>
      <c r="O133" s="427" t="str">
        <f>O102</f>
        <v>Famille à coller.N.Nom de votre recette.Recette mère ►.S.Saisissez le nom de la recette mère</v>
      </c>
      <c r="P133" s="428">
        <f>P102</f>
        <v>6</v>
      </c>
      <c r="Q133" s="529" t="str">
        <f>Q102</f>
        <v>couverts</v>
      </c>
      <c r="R133" s="584"/>
      <c r="S133" s="584"/>
      <c r="T133" s="584"/>
      <c r="U133" s="584"/>
      <c r="V133" s="584"/>
      <c r="W133" s="584"/>
      <c r="X133" s="585"/>
      <c r="Z133" s="73" t="str">
        <f t="shared" si="19"/>
        <v>►</v>
      </c>
      <c r="AA133" s="451" t="str">
        <f>AA122</f>
        <v>Famille à coller.N.Nom de votre recette.Recette mère ►.S.Saisissez le nom de la recette mère</v>
      </c>
      <c r="AB133" s="451">
        <f>AB122</f>
        <v>6</v>
      </c>
      <c r="AC133" s="525" t="str">
        <f>AC122</f>
        <v>couverts</v>
      </c>
      <c r="AD133" s="114"/>
      <c r="AE133" s="114"/>
      <c r="AF133" s="114"/>
      <c r="AG133" s="114"/>
      <c r="AH133" s="114"/>
      <c r="AI133" s="114"/>
      <c r="AJ133" s="115"/>
      <c r="AL133" s="466">
        <v>1</v>
      </c>
    </row>
    <row r="134" spans="14:38" ht="15.75" x14ac:dyDescent="0.25">
      <c r="N134" s="583" t="s">
        <v>5</v>
      </c>
      <c r="O134" s="427" t="str">
        <f>O102</f>
        <v>Famille à coller.N.Nom de votre recette.Recette mère ►.S.Saisissez le nom de la recette mère</v>
      </c>
      <c r="P134" s="428">
        <f>P102</f>
        <v>6</v>
      </c>
      <c r="Q134" s="529" t="str">
        <f>Q102</f>
        <v>couverts</v>
      </c>
      <c r="R134" s="584"/>
      <c r="S134" s="584"/>
      <c r="T134" s="584"/>
      <c r="U134" s="584"/>
      <c r="V134" s="584"/>
      <c r="W134" s="584"/>
      <c r="X134" s="585"/>
      <c r="Z134" s="73" t="str">
        <f t="shared" si="19"/>
        <v>►</v>
      </c>
      <c r="AA134" s="451" t="str">
        <f>AA122</f>
        <v>Famille à coller.N.Nom de votre recette.Recette mère ►.S.Saisissez le nom de la recette mère</v>
      </c>
      <c r="AB134" s="451">
        <f>AB122</f>
        <v>6</v>
      </c>
      <c r="AC134" s="525" t="str">
        <f>AC122</f>
        <v>couverts</v>
      </c>
      <c r="AD134" s="114"/>
      <c r="AE134" s="114"/>
      <c r="AF134" s="114"/>
      <c r="AG134" s="114"/>
      <c r="AH134" s="114"/>
      <c r="AI134" s="114" t="s">
        <v>352</v>
      </c>
      <c r="AJ134" s="115"/>
      <c r="AL134" s="466">
        <v>1</v>
      </c>
    </row>
    <row r="135" spans="14:38" ht="15.75" x14ac:dyDescent="0.25">
      <c r="N135" s="583" t="s">
        <v>5</v>
      </c>
      <c r="O135" s="427" t="str">
        <f t="shared" ref="O135:O136" si="20">O103</f>
        <v>Famille à coller.N.Nom de votre recette.Recette mère ►.S.Saisissez le nom de la recette mère</v>
      </c>
      <c r="P135" s="428">
        <f>P102</f>
        <v>6</v>
      </c>
      <c r="Q135" s="529" t="str">
        <f>Q102</f>
        <v>couverts</v>
      </c>
      <c r="R135" s="584"/>
      <c r="S135" s="584"/>
      <c r="T135" s="584"/>
      <c r="U135" s="584"/>
      <c r="V135" s="584"/>
      <c r="W135" s="584"/>
      <c r="X135" s="585"/>
      <c r="Z135" s="73" t="str">
        <f t="shared" si="19"/>
        <v>►</v>
      </c>
      <c r="AA135" s="451" t="str">
        <f>AA122</f>
        <v>Famille à coller.N.Nom de votre recette.Recette mère ►.S.Saisissez le nom de la recette mère</v>
      </c>
      <c r="AB135" s="451">
        <f>AB122</f>
        <v>6</v>
      </c>
      <c r="AC135" s="525" t="str">
        <f>AC122</f>
        <v>couverts</v>
      </c>
      <c r="AD135" s="114"/>
      <c r="AE135" s="114"/>
      <c r="AF135" s="114"/>
      <c r="AG135" s="114"/>
      <c r="AH135" s="114"/>
      <c r="AI135" s="114"/>
      <c r="AJ135" s="115"/>
      <c r="AL135" s="466">
        <v>1</v>
      </c>
    </row>
    <row r="136" spans="14:38" ht="15.75" x14ac:dyDescent="0.25">
      <c r="N136" s="583" t="s">
        <v>5</v>
      </c>
      <c r="O136" s="427" t="str">
        <f t="shared" si="20"/>
        <v>Famille à coller.N.Nom de votre recette.Recette mère ►.S.Saisissez le nom de la recette mère</v>
      </c>
      <c r="P136" s="428">
        <f>P102</f>
        <v>6</v>
      </c>
      <c r="Q136" s="529" t="str">
        <f>Q102</f>
        <v>couverts</v>
      </c>
      <c r="R136" s="584"/>
      <c r="S136" s="584"/>
      <c r="T136" s="584"/>
      <c r="U136" s="584"/>
      <c r="V136" s="584"/>
      <c r="W136" s="584"/>
      <c r="X136" s="585"/>
      <c r="Z136" s="73" t="str">
        <f t="shared" si="19"/>
        <v>►</v>
      </c>
      <c r="AA136" s="451" t="str">
        <f>AA122</f>
        <v>Famille à coller.N.Nom de votre recette.Recette mère ►.S.Saisissez le nom de la recette mère</v>
      </c>
      <c r="AB136" s="451">
        <f>AB122</f>
        <v>6</v>
      </c>
      <c r="AC136" s="525" t="str">
        <f>AC122</f>
        <v>couverts</v>
      </c>
      <c r="AD136" s="114"/>
      <c r="AE136" s="114"/>
      <c r="AF136" s="114"/>
      <c r="AG136" s="114"/>
      <c r="AH136" s="114"/>
      <c r="AI136" s="114"/>
      <c r="AJ136" s="115"/>
      <c r="AL136" s="466">
        <v>1</v>
      </c>
    </row>
    <row r="137" spans="14:38" ht="15.75" x14ac:dyDescent="0.25">
      <c r="N137" s="583" t="s">
        <v>5</v>
      </c>
      <c r="O137" s="427" t="str">
        <f>O104</f>
        <v>Famille à coller.N.Nom de votre recette.Recette mère ►.S.Saisissez le nom de la recette mère</v>
      </c>
      <c r="P137" s="428">
        <f>P102</f>
        <v>6</v>
      </c>
      <c r="Q137" s="529" t="str">
        <f>Q102</f>
        <v>couverts</v>
      </c>
      <c r="R137" s="584"/>
      <c r="S137" s="584"/>
      <c r="T137" s="584"/>
      <c r="U137" s="584"/>
      <c r="V137" s="584"/>
      <c r="W137" s="584"/>
      <c r="X137" s="585"/>
      <c r="Z137" s="73" t="str">
        <f t="shared" si="19"/>
        <v>►</v>
      </c>
      <c r="AA137" s="451" t="str">
        <f>AA122</f>
        <v>Famille à coller.N.Nom de votre recette.Recette mère ►.S.Saisissez le nom de la recette mère</v>
      </c>
      <c r="AB137" s="451">
        <f>AB122</f>
        <v>6</v>
      </c>
      <c r="AC137" s="525" t="str">
        <f>AC122</f>
        <v>couverts</v>
      </c>
      <c r="AD137" s="114"/>
      <c r="AE137" s="114"/>
      <c r="AF137" s="114"/>
      <c r="AG137" s="114"/>
      <c r="AH137" s="114"/>
      <c r="AI137" s="114"/>
      <c r="AJ137" s="115"/>
      <c r="AL137" s="466">
        <v>1</v>
      </c>
    </row>
    <row r="138" spans="14:38" ht="16.5" thickBot="1" x14ac:dyDescent="0.3">
      <c r="N138" s="590" t="s">
        <v>5</v>
      </c>
      <c r="O138" s="577" t="str">
        <f>O102</f>
        <v>Famille à coller.N.Nom de votre recette.Recette mère ►.S.Saisissez le nom de la recette mère</v>
      </c>
      <c r="P138" s="578">
        <f>P102</f>
        <v>6</v>
      </c>
      <c r="Q138" s="579" t="str">
        <f>Q102</f>
        <v>couverts</v>
      </c>
      <c r="R138" s="580" t="s">
        <v>62</v>
      </c>
      <c r="S138" s="581"/>
      <c r="T138" s="581"/>
      <c r="U138" s="581"/>
      <c r="V138" s="581"/>
      <c r="W138" s="581"/>
      <c r="X138" s="582"/>
      <c r="Z138" s="73" t="str">
        <f t="shared" si="19"/>
        <v>►</v>
      </c>
      <c r="AA138" s="451" t="str">
        <f>AA122</f>
        <v>Famille à coller.N.Nom de votre recette.Recette mère ►.S.Saisissez le nom de la recette mère</v>
      </c>
      <c r="AB138" s="451">
        <f>AB122</f>
        <v>6</v>
      </c>
      <c r="AC138" s="525" t="str">
        <f>AC122</f>
        <v>couverts</v>
      </c>
      <c r="AD138" s="114"/>
      <c r="AE138" s="114"/>
      <c r="AF138" s="114"/>
      <c r="AG138" s="114"/>
      <c r="AH138" s="114"/>
      <c r="AI138" s="114"/>
      <c r="AJ138" s="115"/>
      <c r="AL138" s="466">
        <v>1</v>
      </c>
    </row>
    <row r="139" spans="14:38" ht="16.5" thickBot="1" x14ac:dyDescent="0.3">
      <c r="N139" s="312" t="s">
        <v>7</v>
      </c>
      <c r="O139" s="464"/>
      <c r="P139" s="464"/>
      <c r="Q139" s="464"/>
      <c r="R139" s="464"/>
      <c r="S139" s="464"/>
      <c r="T139" s="464"/>
      <c r="U139" s="464"/>
      <c r="V139" s="464"/>
      <c r="W139" s="464"/>
      <c r="X139" s="464"/>
      <c r="Z139" s="73" t="str">
        <f t="shared" si="19"/>
        <v>►</v>
      </c>
      <c r="AA139" s="451" t="str">
        <f>AA122</f>
        <v>Famille à coller.N.Nom de votre recette.Recette mère ►.S.Saisissez le nom de la recette mère</v>
      </c>
      <c r="AB139" s="451">
        <f>AB122</f>
        <v>6</v>
      </c>
      <c r="AC139" s="525" t="str">
        <f>AC122</f>
        <v>couverts</v>
      </c>
      <c r="AD139" s="114"/>
      <c r="AE139" s="114"/>
      <c r="AF139" s="114"/>
      <c r="AG139" s="114"/>
      <c r="AH139" s="114"/>
      <c r="AI139" s="114"/>
      <c r="AJ139" s="115"/>
      <c r="AL139" s="466">
        <v>1</v>
      </c>
    </row>
    <row r="140" spans="14:38" ht="15.75" x14ac:dyDescent="0.25">
      <c r="N140" s="23" t="s">
        <v>7</v>
      </c>
      <c r="O140" s="456" t="str">
        <f>O146</f>
        <v>Famille à coller.N.Nom de votre recette.Recette mère ►.S.Saisissez le nom de la recette mère</v>
      </c>
      <c r="P140" s="457">
        <f>P146</f>
        <v>6</v>
      </c>
      <c r="Q140" s="457" t="str">
        <f>Q146</f>
        <v>couverts</v>
      </c>
      <c r="R140" s="279" t="s">
        <v>4</v>
      </c>
      <c r="S140" s="24" t="s">
        <v>8</v>
      </c>
      <c r="T140" s="3217" t="s">
        <v>206</v>
      </c>
      <c r="U140" s="3217"/>
      <c r="V140" s="3157" t="s">
        <v>10</v>
      </c>
      <c r="W140" s="3157"/>
      <c r="X140" s="3158"/>
      <c r="Z140" s="73" t="str">
        <f t="shared" si="19"/>
        <v>►</v>
      </c>
      <c r="AA140" s="451" t="str">
        <f>AA122</f>
        <v>Famille à coller.N.Nom de votre recette.Recette mère ►.S.Saisissez le nom de la recette mère</v>
      </c>
      <c r="AB140" s="451">
        <f>AB122</f>
        <v>6</v>
      </c>
      <c r="AC140" s="525" t="str">
        <f>AC122</f>
        <v>couverts</v>
      </c>
      <c r="AD140" s="114"/>
      <c r="AE140" s="114"/>
      <c r="AF140" s="114"/>
      <c r="AG140" s="114"/>
      <c r="AH140" s="114"/>
      <c r="AI140" s="114"/>
      <c r="AJ140" s="115"/>
      <c r="AL140" s="466">
        <v>1</v>
      </c>
    </row>
    <row r="141" spans="14:38" ht="22.5" x14ac:dyDescent="0.25">
      <c r="N141" s="25" t="s">
        <v>7</v>
      </c>
      <c r="O141" s="458" t="str">
        <f>O146</f>
        <v>Famille à coller.N.Nom de votre recette.Recette mère ►.S.Saisissez le nom de la recette mère</v>
      </c>
      <c r="P141" s="459"/>
      <c r="Q141" s="459"/>
      <c r="R141" s="281" t="s">
        <v>207</v>
      </c>
      <c r="S141" s="26" t="s">
        <v>12</v>
      </c>
      <c r="T141" s="3218"/>
      <c r="U141" s="3218"/>
      <c r="V141" s="3159"/>
      <c r="W141" s="3159"/>
      <c r="X141" s="3160"/>
      <c r="Z141" s="73" t="str">
        <f t="shared" si="19"/>
        <v>►</v>
      </c>
      <c r="AA141" s="451" t="str">
        <f>AA122</f>
        <v>Famille à coller.N.Nom de votre recette.Recette mère ►.S.Saisissez le nom de la recette mère</v>
      </c>
      <c r="AB141" s="451">
        <f>AB122</f>
        <v>6</v>
      </c>
      <c r="AC141" s="525" t="str">
        <f>AC122</f>
        <v>couverts</v>
      </c>
      <c r="AD141" s="114"/>
      <c r="AE141" s="114"/>
      <c r="AF141" s="114"/>
      <c r="AG141" s="114"/>
      <c r="AH141" s="114"/>
      <c r="AI141" s="114"/>
      <c r="AJ141" s="115"/>
      <c r="AL141" s="466">
        <v>1</v>
      </c>
    </row>
    <row r="142" spans="14:38" ht="18.75" x14ac:dyDescent="0.25">
      <c r="N142" s="25" t="s">
        <v>7</v>
      </c>
      <c r="O142" s="460" t="str">
        <f>O146</f>
        <v>Famille à coller.N.Nom de votre recette.Recette mère ►.S.Saisissez le nom de la recette mère</v>
      </c>
      <c r="P142" s="461"/>
      <c r="Q142" s="462"/>
      <c r="R142" s="28"/>
      <c r="S142" s="29" t="s">
        <v>208</v>
      </c>
      <c r="T142" s="283"/>
      <c r="U142" s="30" t="s">
        <v>13</v>
      </c>
      <c r="V142" s="284" t="s">
        <v>14</v>
      </c>
      <c r="W142" s="9"/>
      <c r="X142" s="285"/>
      <c r="Z142" s="73" t="str">
        <f t="shared" si="19"/>
        <v>►</v>
      </c>
      <c r="AA142" s="451" t="str">
        <f>AA122</f>
        <v>Famille à coller.N.Nom de votre recette.Recette mère ►.S.Saisissez le nom de la recette mère</v>
      </c>
      <c r="AB142" s="451">
        <f>AB122</f>
        <v>6</v>
      </c>
      <c r="AC142" s="525" t="str">
        <f>AC122</f>
        <v>couverts</v>
      </c>
      <c r="AD142" s="114"/>
      <c r="AE142" s="114"/>
      <c r="AF142" s="114"/>
      <c r="AG142" s="114"/>
      <c r="AH142" s="114"/>
      <c r="AI142" s="114"/>
      <c r="AJ142" s="115"/>
      <c r="AL142" s="466">
        <v>1</v>
      </c>
    </row>
    <row r="143" spans="14:38" ht="15.75" x14ac:dyDescent="0.25">
      <c r="N143" s="25" t="s">
        <v>7</v>
      </c>
      <c r="O143" s="428" t="str">
        <f>O146</f>
        <v>Famille à coller.N.Nom de votre recette.Recette mère ►.S.Saisissez le nom de la recette mère</v>
      </c>
      <c r="P143" s="428"/>
      <c r="Q143" s="428"/>
      <c r="R143" s="36" t="s">
        <v>16</v>
      </c>
      <c r="S143" s="37"/>
      <c r="T143" s="37"/>
      <c r="U143" s="288" t="s">
        <v>17</v>
      </c>
      <c r="V143" s="3214" t="str">
        <f>R146</f>
        <v>Famille à coller.N.Nom de votre recette.Recette mère ►.S.Saisissez le nom de la recette mère</v>
      </c>
      <c r="W143" s="3214"/>
      <c r="X143" s="3215"/>
      <c r="Z143" s="73" t="str">
        <f t="shared" si="19"/>
        <v>►</v>
      </c>
      <c r="AA143" s="451" t="str">
        <f>AA122</f>
        <v>Famille à coller.N.Nom de votre recette.Recette mère ►.S.Saisissez le nom de la recette mère</v>
      </c>
      <c r="AB143" s="451">
        <f>AB122</f>
        <v>6</v>
      </c>
      <c r="AC143" s="525" t="str">
        <f>AC122</f>
        <v>couverts</v>
      </c>
      <c r="AD143" s="114"/>
      <c r="AE143" s="114"/>
      <c r="AF143" s="114"/>
      <c r="AG143" s="114"/>
      <c r="AH143" s="114"/>
      <c r="AI143" s="114"/>
      <c r="AJ143" s="115"/>
      <c r="AL143" s="466">
        <v>1</v>
      </c>
    </row>
    <row r="144" spans="14:38" ht="15.75" x14ac:dyDescent="0.25">
      <c r="N144" s="25" t="s">
        <v>7</v>
      </c>
      <c r="O144" s="428" t="str">
        <f>O146</f>
        <v>Famille à coller.N.Nom de votre recette.Recette mère ►.S.Saisissez le nom de la recette mère</v>
      </c>
      <c r="P144" s="428"/>
      <c r="Q144" s="428"/>
      <c r="R144" s="43">
        <v>6</v>
      </c>
      <c r="S144" s="44" t="s">
        <v>66</v>
      </c>
      <c r="T144" s="36"/>
      <c r="U144" s="36"/>
      <c r="V144" s="3214"/>
      <c r="W144" s="3214"/>
      <c r="X144" s="3215"/>
      <c r="Z144" s="73" t="str">
        <f t="shared" si="19"/>
        <v>►</v>
      </c>
      <c r="AA144" s="451" t="str">
        <f>AA122</f>
        <v>Famille à coller.N.Nom de votre recette.Recette mère ►.S.Saisissez le nom de la recette mère</v>
      </c>
      <c r="AB144" s="451">
        <f>AB122</f>
        <v>6</v>
      </c>
      <c r="AC144" s="525" t="str">
        <f>AC122</f>
        <v>couverts</v>
      </c>
      <c r="AD144" s="114"/>
      <c r="AE144" s="114"/>
      <c r="AF144" s="114"/>
      <c r="AG144" s="114"/>
      <c r="AH144" s="114"/>
      <c r="AI144" s="114"/>
      <c r="AJ144" s="115"/>
      <c r="AL144" s="466">
        <v>1</v>
      </c>
    </row>
    <row r="145" spans="14:38" ht="15.75" x14ac:dyDescent="0.25">
      <c r="N145" s="25" t="s">
        <v>5</v>
      </c>
      <c r="O145" s="428" t="str">
        <f>O146</f>
        <v>Famille à coller.N.Nom de votre recette.Recette mère ►.S.Saisissez le nom de la recette mère</v>
      </c>
      <c r="P145" s="428"/>
      <c r="Q145" s="428"/>
      <c r="R145" s="289"/>
      <c r="S145" s="48"/>
      <c r="T145" s="48"/>
      <c r="U145" s="48"/>
      <c r="V145" s="48"/>
      <c r="W145" s="48"/>
      <c r="X145" s="429"/>
      <c r="Z145" s="73" t="str">
        <f t="shared" si="19"/>
        <v>►</v>
      </c>
      <c r="AA145" s="451" t="str">
        <f>AA122</f>
        <v>Famille à coller.N.Nom de votre recette.Recette mère ►.S.Saisissez le nom de la recette mère</v>
      </c>
      <c r="AB145" s="451">
        <f>AB122</f>
        <v>6</v>
      </c>
      <c r="AC145" s="525" t="str">
        <f>AC122</f>
        <v>couverts</v>
      </c>
      <c r="AD145" s="114"/>
      <c r="AE145" s="114"/>
      <c r="AF145" s="114"/>
      <c r="AG145" s="114"/>
      <c r="AH145" s="114"/>
      <c r="AI145" s="114"/>
      <c r="AJ145" s="115"/>
      <c r="AL145" s="466">
        <v>1</v>
      </c>
    </row>
    <row r="146" spans="14:38" ht="15.75" x14ac:dyDescent="0.25">
      <c r="N146" s="430" t="s">
        <v>5</v>
      </c>
      <c r="O146" s="431" t="str">
        <f>R146</f>
        <v>Famille à coller.N.Nom de votre recette.Recette mère ►.S.Saisissez le nom de la recette mère</v>
      </c>
      <c r="P146" s="431">
        <f>R144</f>
        <v>6</v>
      </c>
      <c r="Q146" s="431" t="str">
        <f>S144</f>
        <v>couverts</v>
      </c>
      <c r="R146" s="435" t="str">
        <f>UPPER(LEFT(T140,1))&amp;LOWER(MID(T140,2,999))&amp;"."&amp;UPPER(LEFT(V140,1))&amp;"."&amp;UPPER(LEFT(V140,1))&amp;LOWER(MID(V140,2,999))&amp;"."&amp;IF(ISTEXT(X146),W146&amp;"."&amp;UPPER(LEFT(X146,1))&amp;"."&amp;UPPER(LEFT(X146,1))&amp;LOWER(MID(X146,2,999)),S146)</f>
        <v>Famille à coller.N.Nom de votre recette.Recette mère ►.S.Saisissez le nom de la recette mère</v>
      </c>
      <c r="S146" s="432" t="s">
        <v>22</v>
      </c>
      <c r="T146" s="3216" t="s">
        <v>23</v>
      </c>
      <c r="U146" s="3216"/>
      <c r="V146" s="3216"/>
      <c r="W146" s="433" t="s">
        <v>24</v>
      </c>
      <c r="X146" s="434" t="s">
        <v>25</v>
      </c>
      <c r="Z146" s="73" t="str">
        <f t="shared" si="19"/>
        <v>►</v>
      </c>
      <c r="AA146" s="451" t="str">
        <f>AA122</f>
        <v>Famille à coller.N.Nom de votre recette.Recette mère ►.S.Saisissez le nom de la recette mère</v>
      </c>
      <c r="AB146" s="451">
        <f>AB122</f>
        <v>6</v>
      </c>
      <c r="AC146" s="525" t="str">
        <f>AC122</f>
        <v>couverts</v>
      </c>
      <c r="AD146" s="114"/>
      <c r="AE146" s="114"/>
      <c r="AF146" s="114"/>
      <c r="AG146" s="114"/>
      <c r="AH146" s="114"/>
      <c r="AI146" s="114"/>
      <c r="AJ146" s="115"/>
      <c r="AL146" s="466">
        <v>1</v>
      </c>
    </row>
    <row r="147" spans="14:38" ht="15.75" x14ac:dyDescent="0.25">
      <c r="N147" s="439" t="s">
        <v>7</v>
      </c>
      <c r="O147" s="440" t="str">
        <f>O146</f>
        <v>Famille à coller.N.Nom de votre recette.Recette mère ►.S.Saisissez le nom de la recette mère</v>
      </c>
      <c r="P147" s="440"/>
      <c r="Q147" s="440"/>
      <c r="R147" s="441" t="s">
        <v>27</v>
      </c>
      <c r="S147" s="442">
        <v>7</v>
      </c>
      <c r="T147" s="436" t="s">
        <v>67</v>
      </c>
      <c r="U147" s="437"/>
      <c r="V147" s="437"/>
      <c r="W147" s="437"/>
      <c r="X147" s="438"/>
      <c r="Z147" s="73" t="str">
        <f t="shared" si="19"/>
        <v>►</v>
      </c>
      <c r="AA147" s="451" t="str">
        <f>AA122</f>
        <v>Famille à coller.N.Nom de votre recette.Recette mère ►.S.Saisissez le nom de la recette mère</v>
      </c>
      <c r="AB147" s="451">
        <f>AB122</f>
        <v>6</v>
      </c>
      <c r="AC147" s="525" t="str">
        <f>AC122</f>
        <v>couverts</v>
      </c>
      <c r="AD147" s="114"/>
      <c r="AE147" s="114"/>
      <c r="AF147" s="114"/>
      <c r="AG147" s="114"/>
      <c r="AH147" s="114"/>
      <c r="AI147" s="114"/>
      <c r="AJ147" s="115"/>
      <c r="AL147" s="466">
        <v>1</v>
      </c>
    </row>
    <row r="148" spans="14:38" ht="15.75" x14ac:dyDescent="0.25">
      <c r="N148" s="104" t="s">
        <v>7</v>
      </c>
      <c r="O148" s="451" t="str">
        <f>O146</f>
        <v>Famille à coller.N.Nom de votre recette.Recette mère ►.S.Saisissez le nom de la recette mère</v>
      </c>
      <c r="P148" s="451"/>
      <c r="Q148" s="451"/>
      <c r="R148" s="264" t="s">
        <v>68</v>
      </c>
      <c r="S148" s="122"/>
      <c r="T148" s="122"/>
      <c r="U148" s="122"/>
      <c r="V148" s="122"/>
      <c r="W148" s="122"/>
      <c r="X148" s="112"/>
      <c r="Z148" s="73" t="str">
        <f t="shared" si="19"/>
        <v>►</v>
      </c>
      <c r="AA148" s="451" t="str">
        <f>AA122</f>
        <v>Famille à coller.N.Nom de votre recette.Recette mère ►.S.Saisissez le nom de la recette mère</v>
      </c>
      <c r="AB148" s="451">
        <f>AB122</f>
        <v>6</v>
      </c>
      <c r="AC148" s="525" t="str">
        <f>AC122</f>
        <v>couverts</v>
      </c>
      <c r="AD148" s="114"/>
      <c r="AE148" s="114"/>
      <c r="AF148" s="114"/>
      <c r="AG148" s="114"/>
      <c r="AH148" s="114"/>
      <c r="AI148" s="114"/>
      <c r="AJ148" s="115"/>
      <c r="AL148" s="466">
        <v>1</v>
      </c>
    </row>
    <row r="149" spans="14:38" ht="15.75" x14ac:dyDescent="0.25">
      <c r="N149" s="73" t="str">
        <f t="shared" ref="N149:N155" si="21">IF(OR(R149&lt;&gt;"",S149&lt;&gt; "",T149&lt;&gt;"",U149&lt;&gt;""),"A", "►")</f>
        <v>A</v>
      </c>
      <c r="O149" s="451" t="str">
        <f>O146</f>
        <v>Famille à coller.N.Nom de votre recette.Recette mère ►.S.Saisissez le nom de la recette mère</v>
      </c>
      <c r="P149" s="451"/>
      <c r="Q149" s="451"/>
      <c r="R149" s="205" t="s">
        <v>69</v>
      </c>
      <c r="S149" s="85"/>
      <c r="T149" s="85"/>
      <c r="U149" s="85"/>
      <c r="V149" s="85"/>
      <c r="W149" s="85"/>
      <c r="X149" s="112"/>
      <c r="Z149" s="73" t="str">
        <f t="shared" si="19"/>
        <v>►</v>
      </c>
      <c r="AA149" s="451" t="str">
        <f>AA122</f>
        <v>Famille à coller.N.Nom de votre recette.Recette mère ►.S.Saisissez le nom de la recette mère</v>
      </c>
      <c r="AB149" s="451">
        <f>AB122</f>
        <v>6</v>
      </c>
      <c r="AC149" s="525" t="str">
        <f>AC122</f>
        <v>couverts</v>
      </c>
      <c r="AD149" s="114"/>
      <c r="AE149" s="114"/>
      <c r="AF149" s="114"/>
      <c r="AG149" s="114"/>
      <c r="AH149" s="114"/>
      <c r="AI149" s="114"/>
      <c r="AJ149" s="115"/>
      <c r="AL149" s="466">
        <v>1</v>
      </c>
    </row>
    <row r="150" spans="14:38" ht="15.75" x14ac:dyDescent="0.25">
      <c r="N150" s="73" t="str">
        <f t="shared" si="21"/>
        <v>►</v>
      </c>
      <c r="O150" s="451" t="str">
        <f>O146</f>
        <v>Famille à coller.N.Nom de votre recette.Recette mère ►.S.Saisissez le nom de la recette mère</v>
      </c>
      <c r="P150" s="451">
        <f>P146</f>
        <v>6</v>
      </c>
      <c r="Q150" s="451" t="str">
        <f>Q146</f>
        <v>couverts</v>
      </c>
      <c r="R150" s="205"/>
      <c r="S150" s="114"/>
      <c r="T150" s="114"/>
      <c r="U150" s="114"/>
      <c r="V150" s="114"/>
      <c r="W150" s="114"/>
      <c r="X150" s="115"/>
      <c r="Z150" s="73" t="str">
        <f t="shared" si="19"/>
        <v>►</v>
      </c>
      <c r="AA150" s="451" t="str">
        <f>AA122</f>
        <v>Famille à coller.N.Nom de votre recette.Recette mère ►.S.Saisissez le nom de la recette mère</v>
      </c>
      <c r="AB150" s="451">
        <f>AB122</f>
        <v>6</v>
      </c>
      <c r="AC150" s="525" t="str">
        <f>AC122</f>
        <v>couverts</v>
      </c>
      <c r="AD150" s="114"/>
      <c r="AE150" s="114"/>
      <c r="AF150" s="114"/>
      <c r="AG150" s="114"/>
      <c r="AH150" s="114"/>
      <c r="AI150" s="114"/>
      <c r="AJ150" s="115"/>
      <c r="AL150" s="466">
        <v>1</v>
      </c>
    </row>
    <row r="151" spans="14:38" ht="15.75" x14ac:dyDescent="0.25">
      <c r="N151" s="73" t="str">
        <f t="shared" si="21"/>
        <v>►</v>
      </c>
      <c r="O151" s="451" t="str">
        <f>O146</f>
        <v>Famille à coller.N.Nom de votre recette.Recette mère ►.S.Saisissez le nom de la recette mère</v>
      </c>
      <c r="P151" s="451">
        <f>P146</f>
        <v>6</v>
      </c>
      <c r="Q151" s="451" t="str">
        <f>Q146</f>
        <v>couverts</v>
      </c>
      <c r="R151" s="205"/>
      <c r="S151" s="114"/>
      <c r="T151" s="114"/>
      <c r="U151" s="114"/>
      <c r="V151" s="114"/>
      <c r="W151" s="114"/>
      <c r="X151" s="115"/>
      <c r="Z151" s="73" t="str">
        <f t="shared" si="19"/>
        <v>►</v>
      </c>
      <c r="AA151" s="451" t="str">
        <f>AA122</f>
        <v>Famille à coller.N.Nom de votre recette.Recette mère ►.S.Saisissez le nom de la recette mère</v>
      </c>
      <c r="AB151" s="451">
        <f>AB122</f>
        <v>6</v>
      </c>
      <c r="AC151" s="525" t="str">
        <f>AC122</f>
        <v>couverts</v>
      </c>
      <c r="AD151" s="114"/>
      <c r="AE151" s="114"/>
      <c r="AF151" s="114"/>
      <c r="AG151" s="114"/>
      <c r="AH151" s="114"/>
      <c r="AI151" s="114"/>
      <c r="AJ151" s="115"/>
      <c r="AL151" s="466">
        <v>1</v>
      </c>
    </row>
    <row r="152" spans="14:38" ht="15.75" x14ac:dyDescent="0.25">
      <c r="N152" s="73" t="str">
        <f t="shared" si="21"/>
        <v>►</v>
      </c>
      <c r="O152" s="451" t="str">
        <f>O146</f>
        <v>Famille à coller.N.Nom de votre recette.Recette mère ►.S.Saisissez le nom de la recette mère</v>
      </c>
      <c r="P152" s="451">
        <f>P146</f>
        <v>6</v>
      </c>
      <c r="Q152" s="451" t="str">
        <f>Q146</f>
        <v>couverts</v>
      </c>
      <c r="R152" s="205"/>
      <c r="S152" s="114"/>
      <c r="T152" s="114"/>
      <c r="U152" s="114"/>
      <c r="V152" s="114"/>
      <c r="W152" s="114"/>
      <c r="X152" s="115" t="s">
        <v>361</v>
      </c>
      <c r="Z152" s="73" t="str">
        <f t="shared" si="19"/>
        <v>►</v>
      </c>
      <c r="AA152" s="451" t="str">
        <f>AA122</f>
        <v>Famille à coller.N.Nom de votre recette.Recette mère ►.S.Saisissez le nom de la recette mère</v>
      </c>
      <c r="AB152" s="451">
        <f>AB122</f>
        <v>6</v>
      </c>
      <c r="AC152" s="525" t="str">
        <f>AC122</f>
        <v>couverts</v>
      </c>
      <c r="AD152" s="114"/>
      <c r="AE152" s="114"/>
      <c r="AF152" s="114"/>
      <c r="AG152" s="114"/>
      <c r="AH152" s="114"/>
      <c r="AI152" s="114"/>
      <c r="AJ152" s="115"/>
      <c r="AL152" s="466">
        <v>1</v>
      </c>
    </row>
    <row r="153" spans="14:38" ht="15.75" x14ac:dyDescent="0.25">
      <c r="N153" s="73" t="str">
        <f t="shared" si="21"/>
        <v>►</v>
      </c>
      <c r="O153" s="451" t="str">
        <f>O146</f>
        <v>Famille à coller.N.Nom de votre recette.Recette mère ►.S.Saisissez le nom de la recette mère</v>
      </c>
      <c r="P153" s="451">
        <f>P146</f>
        <v>6</v>
      </c>
      <c r="Q153" s="451" t="str">
        <f>Q146</f>
        <v>couverts</v>
      </c>
      <c r="R153" s="205"/>
      <c r="S153" s="114"/>
      <c r="T153" s="114"/>
      <c r="U153" s="114"/>
      <c r="V153" s="114"/>
      <c r="W153" s="114"/>
      <c r="X153" s="115"/>
      <c r="Z153" s="73" t="str">
        <f t="shared" si="19"/>
        <v>►</v>
      </c>
      <c r="AA153" s="451" t="str">
        <f>AA122</f>
        <v>Famille à coller.N.Nom de votre recette.Recette mère ►.S.Saisissez le nom de la recette mère</v>
      </c>
      <c r="AB153" s="451">
        <f>AB122</f>
        <v>6</v>
      </c>
      <c r="AC153" s="525" t="str">
        <f>AC122</f>
        <v>couverts</v>
      </c>
      <c r="AD153" s="114"/>
      <c r="AE153" s="114"/>
      <c r="AF153" s="114"/>
      <c r="AG153" s="114"/>
      <c r="AH153" s="114"/>
      <c r="AI153" s="114"/>
      <c r="AJ153" s="115"/>
      <c r="AL153" s="466">
        <v>1</v>
      </c>
    </row>
    <row r="154" spans="14:38" ht="15.75" x14ac:dyDescent="0.25">
      <c r="N154" s="73" t="str">
        <f t="shared" si="21"/>
        <v>►</v>
      </c>
      <c r="O154" s="451" t="str">
        <f>O146</f>
        <v>Famille à coller.N.Nom de votre recette.Recette mère ►.S.Saisissez le nom de la recette mère</v>
      </c>
      <c r="P154" s="451">
        <f>P146</f>
        <v>6</v>
      </c>
      <c r="Q154" s="451" t="str">
        <f>Q146</f>
        <v>couverts</v>
      </c>
      <c r="R154" s="205"/>
      <c r="S154" s="114"/>
      <c r="T154" s="114"/>
      <c r="U154" s="114"/>
      <c r="V154" s="114"/>
      <c r="W154" s="114"/>
      <c r="X154" s="115"/>
      <c r="Z154" s="116" t="s">
        <v>7</v>
      </c>
      <c r="AA154" s="451" t="str">
        <f>AA122</f>
        <v>Famille à coller.N.Nom de votre recette.Recette mère ►.S.Saisissez le nom de la recette mère</v>
      </c>
      <c r="AB154" s="451">
        <f>AB122</f>
        <v>6</v>
      </c>
      <c r="AC154" s="525" t="str">
        <f>AC122</f>
        <v>couverts</v>
      </c>
      <c r="AD154" s="517" t="s">
        <v>98</v>
      </c>
      <c r="AE154" s="518"/>
      <c r="AF154" s="518"/>
      <c r="AG154" s="518"/>
      <c r="AH154" s="518"/>
      <c r="AI154" s="519"/>
      <c r="AJ154" s="520" t="s">
        <v>127</v>
      </c>
      <c r="AL154" s="466">
        <v>1</v>
      </c>
    </row>
    <row r="155" spans="14:38" ht="15.75" x14ac:dyDescent="0.25">
      <c r="N155" s="73" t="str">
        <f t="shared" si="21"/>
        <v>►</v>
      </c>
      <c r="O155" s="451" t="str">
        <f>O146</f>
        <v>Famille à coller.N.Nom de votre recette.Recette mère ►.S.Saisissez le nom de la recette mère</v>
      </c>
      <c r="P155" s="451">
        <f>P146</f>
        <v>6</v>
      </c>
      <c r="Q155" s="451" t="str">
        <f>Q146</f>
        <v>couverts</v>
      </c>
      <c r="R155" s="205"/>
      <c r="S155" s="114"/>
      <c r="T155" s="114"/>
      <c r="U155" s="114"/>
      <c r="V155" s="114"/>
      <c r="W155" s="114"/>
      <c r="X155" s="115"/>
      <c r="Z155" s="116" t="s">
        <v>7</v>
      </c>
      <c r="AA155" s="451" t="str">
        <f>AA122</f>
        <v>Famille à coller.N.Nom de votre recette.Recette mère ►.S.Saisissez le nom de la recette mère</v>
      </c>
      <c r="AB155" s="451">
        <f>AB122</f>
        <v>6</v>
      </c>
      <c r="AC155" s="525" t="str">
        <f>AC122</f>
        <v>couverts</v>
      </c>
      <c r="AD155" s="145"/>
      <c r="AE155" s="146"/>
      <c r="AF155" s="146"/>
      <c r="AG155" s="146"/>
      <c r="AH155" s="146"/>
      <c r="AI155" s="472"/>
      <c r="AJ155" s="147" t="s">
        <v>128</v>
      </c>
      <c r="AL155" s="466">
        <v>1</v>
      </c>
    </row>
    <row r="156" spans="14:38" ht="15.75" x14ac:dyDescent="0.25">
      <c r="N156" s="104" t="s">
        <v>7</v>
      </c>
      <c r="O156" s="451" t="str">
        <f>O146</f>
        <v>Famille à coller.N.Nom de votre recette.Recette mère ►.S.Saisissez le nom de la recette mère</v>
      </c>
      <c r="P156" s="451">
        <f>P146</f>
        <v>6</v>
      </c>
      <c r="Q156" s="451" t="str">
        <f>Q146</f>
        <v>couverts</v>
      </c>
      <c r="R156" s="265"/>
      <c r="S156" s="265"/>
      <c r="T156" s="265" t="s">
        <v>73</v>
      </c>
      <c r="U156" s="266"/>
      <c r="V156" s="267"/>
      <c r="W156" s="267"/>
      <c r="X156" s="268"/>
      <c r="Z156" s="116" t="s">
        <v>7</v>
      </c>
      <c r="AA156" s="451" t="str">
        <f>AA122</f>
        <v>Famille à coller.N.Nom de votre recette.Recette mère ►.S.Saisissez le nom de la recette mère</v>
      </c>
      <c r="AB156" s="451">
        <f>AB122</f>
        <v>6</v>
      </c>
      <c r="AC156" s="525" t="str">
        <f>AC122</f>
        <v>couverts</v>
      </c>
      <c r="AD156" s="566"/>
      <c r="AE156" s="146"/>
      <c r="AF156" s="146"/>
      <c r="AG156" s="146"/>
      <c r="AH156" s="146"/>
      <c r="AI156" s="472"/>
      <c r="AJ156" s="147" t="s">
        <v>266</v>
      </c>
      <c r="AL156" s="466">
        <v>1</v>
      </c>
    </row>
    <row r="157" spans="14:38" ht="16.5" thickBot="1" x14ac:dyDescent="0.3">
      <c r="N157" s="1001" t="s">
        <v>7</v>
      </c>
      <c r="O157" s="594" t="str">
        <f>O146</f>
        <v>Famille à coller.N.Nom de votre recette.Recette mère ►.S.Saisissez le nom de la recette mère</v>
      </c>
      <c r="P157" s="594">
        <f>P146</f>
        <v>6</v>
      </c>
      <c r="Q157" s="594" t="str">
        <f>Q146</f>
        <v>couverts</v>
      </c>
      <c r="R157" s="269" t="s">
        <v>62</v>
      </c>
      <c r="S157" s="270"/>
      <c r="T157" s="271"/>
      <c r="U157" s="272"/>
      <c r="V157" s="271"/>
      <c r="W157" s="271"/>
      <c r="X157" s="273"/>
      <c r="Z157" s="104" t="s">
        <v>7</v>
      </c>
      <c r="AA157" s="451">
        <f>C1162</f>
        <v>0</v>
      </c>
      <c r="AB157" s="451">
        <f>D1162</f>
        <v>0</v>
      </c>
      <c r="AC157" s="525">
        <f>E1162</f>
        <v>0</v>
      </c>
      <c r="AD157" s="265"/>
      <c r="AE157" s="265"/>
      <c r="AF157" s="265" t="s">
        <v>73</v>
      </c>
      <c r="AG157" s="266"/>
      <c r="AH157" s="267"/>
      <c r="AI157" s="267"/>
      <c r="AJ157" s="268"/>
      <c r="AL157" s="466">
        <v>1</v>
      </c>
    </row>
    <row r="158" spans="14:38" ht="16.5" thickBot="1" x14ac:dyDescent="0.3">
      <c r="N158" s="583" t="s">
        <v>5</v>
      </c>
      <c r="O158" s="451" t="str">
        <f>O146</f>
        <v>Famille à coller.N.Nom de votre recette.Recette mère ►.S.Saisissez le nom de la recette mère</v>
      </c>
      <c r="P158" s="451">
        <f>P146</f>
        <v>6</v>
      </c>
      <c r="Q158" s="451" t="str">
        <f>Q146</f>
        <v>couverts</v>
      </c>
      <c r="R158" s="584"/>
      <c r="S158" s="584"/>
      <c r="T158" s="584"/>
      <c r="U158" s="584"/>
      <c r="V158" s="584"/>
      <c r="W158" s="584"/>
      <c r="X158" s="585"/>
      <c r="Z158" s="1001" t="s">
        <v>7</v>
      </c>
      <c r="AA158" s="594" t="str">
        <f>AA122</f>
        <v>Famille à coller.N.Nom de votre recette.Recette mère ►.S.Saisissez le nom de la recette mère</v>
      </c>
      <c r="AB158" s="594">
        <f>AB122</f>
        <v>6</v>
      </c>
      <c r="AC158" s="595" t="str">
        <f>AC122</f>
        <v>couverts</v>
      </c>
      <c r="AD158" s="269" t="s">
        <v>62</v>
      </c>
      <c r="AE158" s="270"/>
      <c r="AF158" s="271"/>
      <c r="AG158" s="272"/>
      <c r="AH158" s="271"/>
      <c r="AI158" s="271"/>
      <c r="AJ158" s="273"/>
      <c r="AL158" s="466">
        <v>1</v>
      </c>
    </row>
    <row r="159" spans="14:38" x14ac:dyDescent="0.25">
      <c r="N159" s="583" t="s">
        <v>5</v>
      </c>
      <c r="O159" s="451" t="str">
        <f>O146</f>
        <v>Famille à coller.N.Nom de votre recette.Recette mère ►.S.Saisissez le nom de la recette mère</v>
      </c>
      <c r="P159" s="451">
        <f>P146</f>
        <v>6</v>
      </c>
      <c r="Q159" s="451" t="str">
        <f>Q146</f>
        <v>couverts</v>
      </c>
      <c r="R159" s="584"/>
      <c r="S159" s="584"/>
      <c r="T159" s="584"/>
      <c r="U159" s="584"/>
      <c r="V159" s="584"/>
      <c r="W159" s="584"/>
      <c r="X159" s="585"/>
      <c r="Z159" s="583" t="s">
        <v>5</v>
      </c>
      <c r="AA159" s="451" t="str">
        <f>AA122</f>
        <v>Famille à coller.N.Nom de votre recette.Recette mère ►.S.Saisissez le nom de la recette mère</v>
      </c>
      <c r="AB159" s="451">
        <f>AB122</f>
        <v>6</v>
      </c>
      <c r="AC159" s="525" t="str">
        <f>AC122</f>
        <v>couverts</v>
      </c>
      <c r="AD159" s="584"/>
      <c r="AE159" s="584"/>
      <c r="AF159" s="584"/>
      <c r="AG159" s="584"/>
      <c r="AH159" s="584"/>
      <c r="AI159" s="584"/>
      <c r="AJ159" s="585"/>
      <c r="AL159" s="466">
        <v>1</v>
      </c>
    </row>
    <row r="160" spans="14:38" x14ac:dyDescent="0.25">
      <c r="N160" s="583" t="s">
        <v>5</v>
      </c>
      <c r="O160" s="451" t="str">
        <f>O146</f>
        <v>Famille à coller.N.Nom de votre recette.Recette mère ►.S.Saisissez le nom de la recette mère</v>
      </c>
      <c r="P160" s="451">
        <f>P146</f>
        <v>6</v>
      </c>
      <c r="Q160" s="451" t="str">
        <f>Q146</f>
        <v>couverts</v>
      </c>
      <c r="R160" s="584"/>
      <c r="S160" s="584"/>
      <c r="T160" s="584"/>
      <c r="U160" s="584"/>
      <c r="V160" s="584"/>
      <c r="W160" s="584"/>
      <c r="X160" s="585"/>
      <c r="Z160" s="583" t="s">
        <v>5</v>
      </c>
      <c r="AA160" s="451" t="str">
        <f>AA122</f>
        <v>Famille à coller.N.Nom de votre recette.Recette mère ►.S.Saisissez le nom de la recette mère</v>
      </c>
      <c r="AB160" s="451">
        <f>AB122</f>
        <v>6</v>
      </c>
      <c r="AC160" s="525" t="str">
        <f>AC122</f>
        <v>couverts</v>
      </c>
      <c r="AD160" s="584"/>
      <c r="AE160" s="584"/>
      <c r="AF160" s="584"/>
      <c r="AG160" s="584"/>
      <c r="AH160" s="584"/>
      <c r="AI160" s="584"/>
      <c r="AJ160" s="585"/>
      <c r="AL160" s="466">
        <v>1</v>
      </c>
    </row>
    <row r="161" spans="14:38" x14ac:dyDescent="0.25">
      <c r="N161" s="583" t="s">
        <v>5</v>
      </c>
      <c r="O161" s="451" t="str">
        <f>O146</f>
        <v>Famille à coller.N.Nom de votre recette.Recette mère ►.S.Saisissez le nom de la recette mère</v>
      </c>
      <c r="P161" s="451">
        <f>P146</f>
        <v>6</v>
      </c>
      <c r="Q161" s="451" t="str">
        <f>Q146</f>
        <v>couverts</v>
      </c>
      <c r="R161" s="584"/>
      <c r="S161" s="584"/>
      <c r="T161" s="584"/>
      <c r="U161" s="584"/>
      <c r="V161" s="584"/>
      <c r="W161" s="584"/>
      <c r="X161" s="585"/>
      <c r="Z161" s="583" t="s">
        <v>5</v>
      </c>
      <c r="AA161" s="451" t="str">
        <f>AA122</f>
        <v>Famille à coller.N.Nom de votre recette.Recette mère ►.S.Saisissez le nom de la recette mère</v>
      </c>
      <c r="AB161" s="451">
        <f>AB122</f>
        <v>6</v>
      </c>
      <c r="AC161" s="525" t="str">
        <f>AC122</f>
        <v>couverts</v>
      </c>
      <c r="AD161" s="584"/>
      <c r="AE161" s="584"/>
      <c r="AF161" s="584"/>
      <c r="AG161" s="584"/>
      <c r="AH161" s="584"/>
      <c r="AI161" s="585" t="s">
        <v>369</v>
      </c>
      <c r="AJ161" s="585"/>
      <c r="AL161" s="466">
        <v>1</v>
      </c>
    </row>
    <row r="162" spans="14:38" x14ac:dyDescent="0.25">
      <c r="N162" s="583" t="s">
        <v>5</v>
      </c>
      <c r="O162" s="451" t="str">
        <f>O146</f>
        <v>Famille à coller.N.Nom de votre recette.Recette mère ►.S.Saisissez le nom de la recette mère</v>
      </c>
      <c r="P162" s="451">
        <f>P146</f>
        <v>6</v>
      </c>
      <c r="Q162" s="451" t="str">
        <f>Q146</f>
        <v>couverts</v>
      </c>
      <c r="R162" s="584"/>
      <c r="S162" s="584"/>
      <c r="T162" s="584"/>
      <c r="U162" s="584"/>
      <c r="V162" s="584"/>
      <c r="W162" s="584"/>
      <c r="X162" s="585"/>
      <c r="Z162" s="583" t="s">
        <v>5</v>
      </c>
      <c r="AA162" s="451" t="str">
        <f>AA122</f>
        <v>Famille à coller.N.Nom de votre recette.Recette mère ►.S.Saisissez le nom de la recette mère</v>
      </c>
      <c r="AB162" s="451">
        <f>AB122</f>
        <v>6</v>
      </c>
      <c r="AC162" s="525" t="str">
        <f>AC122</f>
        <v>couverts</v>
      </c>
      <c r="AD162" s="584"/>
      <c r="AE162" s="584"/>
      <c r="AF162" s="584"/>
      <c r="AG162" s="584"/>
      <c r="AH162" s="584"/>
      <c r="AI162" s="585" t="s">
        <v>370</v>
      </c>
      <c r="AJ162" s="585"/>
      <c r="AL162" s="466">
        <v>1</v>
      </c>
    </row>
    <row r="163" spans="14:38" x14ac:dyDescent="0.25">
      <c r="N163" s="583" t="s">
        <v>5</v>
      </c>
      <c r="O163" s="451" t="str">
        <f>O146</f>
        <v>Famille à coller.N.Nom de votre recette.Recette mère ►.S.Saisissez le nom de la recette mère</v>
      </c>
      <c r="P163" s="451">
        <f>P146</f>
        <v>6</v>
      </c>
      <c r="Q163" s="451" t="str">
        <f>Q146</f>
        <v>couverts</v>
      </c>
      <c r="R163" s="584"/>
      <c r="S163" s="584"/>
      <c r="T163" s="584"/>
      <c r="U163" s="584"/>
      <c r="V163" s="584"/>
      <c r="W163" s="584"/>
      <c r="X163" s="585"/>
      <c r="Z163" s="583" t="s">
        <v>5</v>
      </c>
      <c r="AA163" s="451" t="str">
        <f>AA122</f>
        <v>Famille à coller.N.Nom de votre recette.Recette mère ►.S.Saisissez le nom de la recette mère</v>
      </c>
      <c r="AB163" s="451">
        <f>AB122</f>
        <v>6</v>
      </c>
      <c r="AC163" s="525" t="str">
        <f>AC122</f>
        <v>couverts</v>
      </c>
      <c r="AD163" s="584"/>
      <c r="AE163" s="584"/>
      <c r="AF163" s="584"/>
      <c r="AG163" s="584"/>
      <c r="AH163" s="584"/>
      <c r="AI163" s="585" t="s">
        <v>363</v>
      </c>
      <c r="AJ163" s="585"/>
      <c r="AL163" s="466">
        <v>1</v>
      </c>
    </row>
    <row r="164" spans="14:38" x14ac:dyDescent="0.25">
      <c r="N164" s="583" t="s">
        <v>5</v>
      </c>
      <c r="O164" s="451" t="str">
        <f>O146</f>
        <v>Famille à coller.N.Nom de votre recette.Recette mère ►.S.Saisissez le nom de la recette mère</v>
      </c>
      <c r="P164" s="451">
        <f>P146</f>
        <v>6</v>
      </c>
      <c r="Q164" s="451" t="str">
        <f>Q146</f>
        <v>couverts</v>
      </c>
      <c r="R164" s="584"/>
      <c r="S164" s="584"/>
      <c r="T164" s="584"/>
      <c r="U164" s="584"/>
      <c r="V164" s="584"/>
      <c r="W164" s="584"/>
      <c r="X164" s="585"/>
      <c r="Z164" s="583" t="s">
        <v>5</v>
      </c>
      <c r="AA164" s="451" t="str">
        <f>AA122</f>
        <v>Famille à coller.N.Nom de votre recette.Recette mère ►.S.Saisissez le nom de la recette mère</v>
      </c>
      <c r="AB164" s="451">
        <f>AB122</f>
        <v>6</v>
      </c>
      <c r="AC164" s="525" t="str">
        <f>AC122</f>
        <v>couverts</v>
      </c>
      <c r="AD164" s="584"/>
      <c r="AE164" s="584"/>
      <c r="AF164" s="584"/>
      <c r="AG164" s="584"/>
      <c r="AH164" s="584"/>
      <c r="AI164" s="584" t="s">
        <v>364</v>
      </c>
      <c r="AJ164" s="585"/>
      <c r="AL164" s="466">
        <v>1</v>
      </c>
    </row>
    <row r="165" spans="14:38" x14ac:dyDescent="0.25">
      <c r="N165" s="583" t="s">
        <v>5</v>
      </c>
      <c r="O165" s="451" t="str">
        <f>O146</f>
        <v>Famille à coller.N.Nom de votre recette.Recette mère ►.S.Saisissez le nom de la recette mère</v>
      </c>
      <c r="P165" s="451">
        <f>P146</f>
        <v>6</v>
      </c>
      <c r="Q165" s="451" t="str">
        <f>Q146</f>
        <v>couverts</v>
      </c>
      <c r="R165" s="584"/>
      <c r="S165" s="584"/>
      <c r="T165" s="584"/>
      <c r="U165" s="584"/>
      <c r="V165" s="584"/>
      <c r="W165" s="585" t="s">
        <v>371</v>
      </c>
      <c r="X165" s="585"/>
      <c r="Z165" s="583" t="s">
        <v>5</v>
      </c>
      <c r="AA165" s="451" t="str">
        <f>AA122</f>
        <v>Famille à coller.N.Nom de votre recette.Recette mère ►.S.Saisissez le nom de la recette mère</v>
      </c>
      <c r="AB165" s="451">
        <f>AB122</f>
        <v>6</v>
      </c>
      <c r="AC165" s="525" t="str">
        <f>AC122</f>
        <v>couverts</v>
      </c>
      <c r="AD165" s="584"/>
      <c r="AE165" s="584"/>
      <c r="AF165" s="584"/>
      <c r="AG165" s="584"/>
      <c r="AH165" s="584"/>
      <c r="AI165" s="584"/>
      <c r="AJ165" s="585"/>
      <c r="AL165" s="466">
        <v>1</v>
      </c>
    </row>
    <row r="166" spans="14:38" x14ac:dyDescent="0.25">
      <c r="N166" s="583" t="s">
        <v>5</v>
      </c>
      <c r="O166" s="451" t="str">
        <f>O146</f>
        <v>Famille à coller.N.Nom de votre recette.Recette mère ►.S.Saisissez le nom de la recette mère</v>
      </c>
      <c r="P166" s="451">
        <f>P146</f>
        <v>6</v>
      </c>
      <c r="Q166" s="451" t="str">
        <f>Q146</f>
        <v>couverts</v>
      </c>
      <c r="R166" s="584"/>
      <c r="S166" s="584"/>
      <c r="T166" s="584"/>
      <c r="U166" s="584"/>
      <c r="V166" s="584"/>
      <c r="W166" s="585" t="s">
        <v>365</v>
      </c>
      <c r="X166" s="585"/>
      <c r="Z166" s="583" t="s">
        <v>5</v>
      </c>
      <c r="AA166" s="451" t="str">
        <f>AA122</f>
        <v>Famille à coller.N.Nom de votre recette.Recette mère ►.S.Saisissez le nom de la recette mère</v>
      </c>
      <c r="AB166" s="451">
        <f>AB122</f>
        <v>6</v>
      </c>
      <c r="AC166" s="525" t="str">
        <f>AC122</f>
        <v>couverts</v>
      </c>
      <c r="AD166" s="584"/>
      <c r="AE166" s="584"/>
      <c r="AF166" s="584"/>
      <c r="AG166" s="584"/>
      <c r="AH166" s="584"/>
      <c r="AI166" s="584"/>
      <c r="AJ166" s="585"/>
      <c r="AL166" s="466">
        <v>1</v>
      </c>
    </row>
    <row r="167" spans="14:38" x14ac:dyDescent="0.25">
      <c r="N167" s="583" t="s">
        <v>5</v>
      </c>
      <c r="O167" s="451" t="str">
        <f>O146</f>
        <v>Famille à coller.N.Nom de votre recette.Recette mère ►.S.Saisissez le nom de la recette mère</v>
      </c>
      <c r="P167" s="451">
        <f>P146</f>
        <v>6</v>
      </c>
      <c r="Q167" s="451" t="str">
        <f>Q146</f>
        <v>couverts</v>
      </c>
      <c r="R167" s="584"/>
      <c r="S167" s="584"/>
      <c r="T167" s="584"/>
      <c r="U167" s="584"/>
      <c r="V167" s="584"/>
      <c r="W167" s="585" t="s">
        <v>363</v>
      </c>
      <c r="X167" s="585"/>
      <c r="Z167" s="583" t="s">
        <v>5</v>
      </c>
      <c r="AA167" s="451" t="str">
        <f>AA122</f>
        <v>Famille à coller.N.Nom de votre recette.Recette mère ►.S.Saisissez le nom de la recette mère</v>
      </c>
      <c r="AB167" s="451">
        <f>AB122</f>
        <v>6</v>
      </c>
      <c r="AC167" s="525" t="str">
        <f>AC122</f>
        <v>couverts</v>
      </c>
      <c r="AD167" s="584"/>
      <c r="AE167" s="584"/>
      <c r="AF167" s="584"/>
      <c r="AG167" s="584"/>
      <c r="AH167" s="584"/>
      <c r="AI167" s="584"/>
      <c r="AJ167" s="585"/>
      <c r="AL167" s="466">
        <v>1</v>
      </c>
    </row>
    <row r="168" spans="14:38" ht="16.5" thickBot="1" x14ac:dyDescent="0.3">
      <c r="N168" s="583" t="s">
        <v>5</v>
      </c>
      <c r="O168" s="451" t="str">
        <f>O146</f>
        <v>Famille à coller.N.Nom de votre recette.Recette mère ►.S.Saisissez le nom de la recette mère</v>
      </c>
      <c r="P168" s="451">
        <f>P146</f>
        <v>6</v>
      </c>
      <c r="Q168" s="451" t="str">
        <f>Q146</f>
        <v>couverts</v>
      </c>
      <c r="R168" s="584"/>
      <c r="S168" s="584"/>
      <c r="T168" s="584"/>
      <c r="U168" s="584"/>
      <c r="V168" s="584"/>
      <c r="W168" s="584" t="s">
        <v>364</v>
      </c>
      <c r="X168" s="585"/>
      <c r="Z168" s="590" t="s">
        <v>5</v>
      </c>
      <c r="AA168" s="577" t="str">
        <f>AA150</f>
        <v>Famille à coller.N.Nom de votre recette.Recette mère ►.S.Saisissez le nom de la recette mère</v>
      </c>
      <c r="AB168" s="578">
        <f>AB150</f>
        <v>6</v>
      </c>
      <c r="AC168" s="579" t="str">
        <f>AC150</f>
        <v>couverts</v>
      </c>
      <c r="AD168" s="580" t="s">
        <v>62</v>
      </c>
      <c r="AE168" s="581"/>
      <c r="AF168" s="581"/>
      <c r="AG168" s="581"/>
      <c r="AH168" s="581"/>
      <c r="AI168" s="581"/>
      <c r="AJ168" s="582"/>
      <c r="AL168" s="466">
        <v>1</v>
      </c>
    </row>
    <row r="169" spans="14:38" ht="15.75" thickBot="1" x14ac:dyDescent="0.3">
      <c r="N169" s="583" t="s">
        <v>5</v>
      </c>
      <c r="O169" s="451" t="str">
        <f>O146</f>
        <v>Famille à coller.N.Nom de votre recette.Recette mère ►.S.Saisissez le nom de la recette mère</v>
      </c>
      <c r="P169" s="451">
        <f>P146</f>
        <v>6</v>
      </c>
      <c r="Q169" s="451" t="str">
        <f>Q146</f>
        <v>couverts</v>
      </c>
      <c r="R169" s="584"/>
      <c r="S169" s="584"/>
      <c r="T169" s="584"/>
      <c r="U169" s="584"/>
      <c r="V169" s="584"/>
      <c r="W169" s="584"/>
      <c r="X169" s="585"/>
      <c r="Z169" s="312" t="s">
        <v>7</v>
      </c>
      <c r="AA169"/>
      <c r="AB169"/>
      <c r="AC169"/>
      <c r="AD169"/>
      <c r="AE169"/>
      <c r="AF169"/>
      <c r="AG169"/>
      <c r="AH169"/>
      <c r="AI169"/>
      <c r="AJ169"/>
      <c r="AL169" s="466">
        <v>1</v>
      </c>
    </row>
    <row r="170" spans="14:38" x14ac:dyDescent="0.25">
      <c r="N170" s="583" t="s">
        <v>5</v>
      </c>
      <c r="O170" s="451" t="str">
        <f>O146</f>
        <v>Famille à coller.N.Nom de votre recette.Recette mère ►.S.Saisissez le nom de la recette mère</v>
      </c>
      <c r="P170" s="451">
        <f>P146</f>
        <v>6</v>
      </c>
      <c r="Q170" s="451" t="str">
        <f>Q146</f>
        <v>couverts</v>
      </c>
      <c r="R170" s="584"/>
      <c r="S170" s="584"/>
      <c r="T170" s="584"/>
      <c r="U170" s="584"/>
      <c r="V170" s="584"/>
      <c r="W170" s="584"/>
      <c r="X170" s="585"/>
      <c r="Z170" s="23" t="s">
        <v>7</v>
      </c>
      <c r="AA170" s="456" t="str">
        <f>AA176</f>
        <v>Famille à coller.N.Nom de votre recette.Recette mère ►.S.Saisissez le nom de la recette mère</v>
      </c>
      <c r="AB170" s="457">
        <f>AB176</f>
        <v>6</v>
      </c>
      <c r="AC170" s="457" t="str">
        <f>AC176</f>
        <v>couverts</v>
      </c>
      <c r="AD170" s="279" t="s">
        <v>4</v>
      </c>
      <c r="AE170" s="24" t="s">
        <v>8</v>
      </c>
      <c r="AF170" s="3217" t="s">
        <v>206</v>
      </c>
      <c r="AG170" s="3217"/>
      <c r="AH170" s="3157" t="s">
        <v>10</v>
      </c>
      <c r="AI170" s="3157"/>
      <c r="AJ170" s="3158"/>
      <c r="AL170" s="466">
        <v>1</v>
      </c>
    </row>
    <row r="171" spans="14:38" ht="22.5" x14ac:dyDescent="0.25">
      <c r="N171" s="583" t="s">
        <v>5</v>
      </c>
      <c r="O171" s="451" t="str">
        <f>O146</f>
        <v>Famille à coller.N.Nom de votre recette.Recette mère ►.S.Saisissez le nom de la recette mère</v>
      </c>
      <c r="P171" s="451">
        <f>P146</f>
        <v>6</v>
      </c>
      <c r="Q171" s="451" t="str">
        <f>Q146</f>
        <v>couverts</v>
      </c>
      <c r="R171" s="584"/>
      <c r="S171" s="584"/>
      <c r="T171" s="584"/>
      <c r="U171" s="584"/>
      <c r="V171" s="584"/>
      <c r="W171" s="584"/>
      <c r="X171" s="585"/>
      <c r="Z171" s="25" t="s">
        <v>7</v>
      </c>
      <c r="AA171" s="458" t="str">
        <f>AA176</f>
        <v>Famille à coller.N.Nom de votre recette.Recette mère ►.S.Saisissez le nom de la recette mère</v>
      </c>
      <c r="AB171" s="459"/>
      <c r="AC171" s="459"/>
      <c r="AD171" s="281" t="s">
        <v>207</v>
      </c>
      <c r="AE171" s="26" t="s">
        <v>12</v>
      </c>
      <c r="AF171" s="3218"/>
      <c r="AG171" s="3218"/>
      <c r="AH171" s="3159"/>
      <c r="AI171" s="3159"/>
      <c r="AJ171" s="3160"/>
      <c r="AL171" s="466">
        <v>1</v>
      </c>
    </row>
    <row r="172" spans="14:38" ht="18.75" x14ac:dyDescent="0.25">
      <c r="N172" s="583" t="s">
        <v>5</v>
      </c>
      <c r="O172" s="451" t="str">
        <f>O146</f>
        <v>Famille à coller.N.Nom de votre recette.Recette mère ►.S.Saisissez le nom de la recette mère</v>
      </c>
      <c r="P172" s="451">
        <f>P146</f>
        <v>6</v>
      </c>
      <c r="Q172" s="451" t="str">
        <f>Q146</f>
        <v>couverts</v>
      </c>
      <c r="R172" s="584"/>
      <c r="S172" s="584"/>
      <c r="T172" s="584"/>
      <c r="U172" s="584"/>
      <c r="V172" s="584"/>
      <c r="W172" s="584"/>
      <c r="X172" s="585"/>
      <c r="Z172" s="25" t="s">
        <v>7</v>
      </c>
      <c r="AA172" s="460" t="str">
        <f>AA176</f>
        <v>Famille à coller.N.Nom de votre recette.Recette mère ►.S.Saisissez le nom de la recette mère</v>
      </c>
      <c r="AB172" s="461"/>
      <c r="AC172" s="462"/>
      <c r="AD172" s="28"/>
      <c r="AE172" s="29" t="s">
        <v>208</v>
      </c>
      <c r="AF172" s="283"/>
      <c r="AG172" s="30" t="s">
        <v>13</v>
      </c>
      <c r="AH172" s="284" t="s">
        <v>14</v>
      </c>
      <c r="AI172" s="9"/>
      <c r="AJ172" s="285"/>
      <c r="AL172" s="466">
        <v>1</v>
      </c>
    </row>
    <row r="173" spans="14:38" ht="15.75" x14ac:dyDescent="0.25">
      <c r="N173" s="583" t="s">
        <v>5</v>
      </c>
      <c r="O173" s="451" t="str">
        <f>O146</f>
        <v>Famille à coller.N.Nom de votre recette.Recette mère ►.S.Saisissez le nom de la recette mère</v>
      </c>
      <c r="P173" s="451">
        <f>P146</f>
        <v>6</v>
      </c>
      <c r="Q173" s="451" t="str">
        <f>Q146</f>
        <v>couverts</v>
      </c>
      <c r="R173" s="584"/>
      <c r="S173" s="584"/>
      <c r="T173" s="584"/>
      <c r="U173" s="584"/>
      <c r="V173" s="584"/>
      <c r="W173" s="584"/>
      <c r="X173" s="585"/>
      <c r="Z173" s="25" t="s">
        <v>7</v>
      </c>
      <c r="AA173" s="428" t="str">
        <f>AA176</f>
        <v>Famille à coller.N.Nom de votre recette.Recette mère ►.S.Saisissez le nom de la recette mère</v>
      </c>
      <c r="AB173" s="428"/>
      <c r="AC173" s="428"/>
      <c r="AD173" s="36" t="s">
        <v>16</v>
      </c>
      <c r="AE173" s="37"/>
      <c r="AF173" s="37"/>
      <c r="AG173" s="288" t="s">
        <v>17</v>
      </c>
      <c r="AH173" s="3214" t="str">
        <f>AD176</f>
        <v>Famille à coller.N.Nom de votre recette.Recette mère ►.S.Saisissez le nom de la recette mère</v>
      </c>
      <c r="AI173" s="3214"/>
      <c r="AJ173" s="3215"/>
      <c r="AL173" s="466">
        <v>1</v>
      </c>
    </row>
    <row r="174" spans="14:38" ht="15.75" x14ac:dyDescent="0.25">
      <c r="N174" s="583" t="s">
        <v>5</v>
      </c>
      <c r="O174" s="451" t="str">
        <f>O146</f>
        <v>Famille à coller.N.Nom de votre recette.Recette mère ►.S.Saisissez le nom de la recette mère</v>
      </c>
      <c r="P174" s="451">
        <f>P146</f>
        <v>6</v>
      </c>
      <c r="Q174" s="451" t="str">
        <f>Q146</f>
        <v>couverts</v>
      </c>
      <c r="R174" s="584"/>
      <c r="S174" s="584"/>
      <c r="T174" s="584"/>
      <c r="U174" s="584"/>
      <c r="V174" s="584"/>
      <c r="W174" s="584"/>
      <c r="X174" s="585"/>
      <c r="Z174" s="25" t="s">
        <v>7</v>
      </c>
      <c r="AA174" s="428" t="str">
        <f>AA176</f>
        <v>Famille à coller.N.Nom de votre recette.Recette mère ►.S.Saisissez le nom de la recette mère</v>
      </c>
      <c r="AB174" s="428"/>
      <c r="AC174" s="428"/>
      <c r="AD174" s="43">
        <v>6</v>
      </c>
      <c r="AE174" s="44" t="s">
        <v>66</v>
      </c>
      <c r="AF174" s="36"/>
      <c r="AG174" s="36"/>
      <c r="AH174" s="3214"/>
      <c r="AI174" s="3214"/>
      <c r="AJ174" s="3215"/>
      <c r="AL174" s="466">
        <v>1</v>
      </c>
    </row>
    <row r="175" spans="14:38" ht="15.75" x14ac:dyDescent="0.25">
      <c r="N175" s="583" t="s">
        <v>5</v>
      </c>
      <c r="O175" s="451" t="str">
        <f>O146</f>
        <v>Famille à coller.N.Nom de votre recette.Recette mère ►.S.Saisissez le nom de la recette mère</v>
      </c>
      <c r="P175" s="451">
        <f>P146</f>
        <v>6</v>
      </c>
      <c r="Q175" s="451" t="str">
        <f>Q146</f>
        <v>couverts</v>
      </c>
      <c r="R175" s="584"/>
      <c r="S175" s="584"/>
      <c r="T175" s="584"/>
      <c r="U175" s="584"/>
      <c r="V175" s="584"/>
      <c r="W175" s="584"/>
      <c r="X175" s="585"/>
      <c r="Z175" s="25" t="s">
        <v>5</v>
      </c>
      <c r="AA175" s="428" t="str">
        <f>AA176</f>
        <v>Famille à coller.N.Nom de votre recette.Recette mère ►.S.Saisissez le nom de la recette mère</v>
      </c>
      <c r="AB175" s="428"/>
      <c r="AC175" s="428"/>
      <c r="AD175" s="289"/>
      <c r="AE175" s="48"/>
      <c r="AF175" s="48"/>
      <c r="AG175" s="48"/>
      <c r="AH175" s="48"/>
      <c r="AI175" s="48"/>
      <c r="AJ175" s="429"/>
      <c r="AL175" s="466">
        <v>1</v>
      </c>
    </row>
    <row r="176" spans="14:38" ht="15.75" x14ac:dyDescent="0.25">
      <c r="N176" s="583" t="s">
        <v>5</v>
      </c>
      <c r="O176" s="451" t="str">
        <f>O146</f>
        <v>Famille à coller.N.Nom de votre recette.Recette mère ►.S.Saisissez le nom de la recette mère</v>
      </c>
      <c r="P176" s="451">
        <f>P146</f>
        <v>6</v>
      </c>
      <c r="Q176" s="451" t="str">
        <f>Q146</f>
        <v>couverts</v>
      </c>
      <c r="R176" s="584"/>
      <c r="S176" s="584"/>
      <c r="T176" s="584"/>
      <c r="U176" s="584"/>
      <c r="V176" s="584"/>
      <c r="W176" s="584"/>
      <c r="X176" s="585"/>
      <c r="Z176" s="430" t="s">
        <v>5</v>
      </c>
      <c r="AA176" s="431" t="str">
        <f>AD176</f>
        <v>Famille à coller.N.Nom de votre recette.Recette mère ►.S.Saisissez le nom de la recette mère</v>
      </c>
      <c r="AB176" s="431">
        <f>AD174</f>
        <v>6</v>
      </c>
      <c r="AC176" s="431" t="str">
        <f>AE174</f>
        <v>couverts</v>
      </c>
      <c r="AD176" s="435" t="str">
        <f>UPPER(LEFT(AF170,1))&amp;LOWER(MID(AF170,2,999))&amp;"."&amp;UPPER(LEFT(AH170,1))&amp;"."&amp;UPPER(LEFT(AH170,1))&amp;LOWER(MID(AH170,2,999))&amp;"."&amp;IF(ISTEXT(AJ176),AI176&amp;"."&amp;UPPER(LEFT(AJ176,1))&amp;"."&amp;UPPER(LEFT(AJ176,1))&amp;LOWER(MID(AJ176,2,999)),AE176)</f>
        <v>Famille à coller.N.Nom de votre recette.Recette mère ►.S.Saisissez le nom de la recette mère</v>
      </c>
      <c r="AE176" s="432" t="s">
        <v>22</v>
      </c>
      <c r="AF176" s="3216" t="s">
        <v>23</v>
      </c>
      <c r="AG176" s="3216"/>
      <c r="AH176" s="3216"/>
      <c r="AI176" s="433" t="s">
        <v>24</v>
      </c>
      <c r="AJ176" s="434" t="s">
        <v>25</v>
      </c>
      <c r="AL176" s="466">
        <v>1</v>
      </c>
    </row>
    <row r="177" spans="14:38" x14ac:dyDescent="0.25">
      <c r="N177" s="583" t="s">
        <v>5</v>
      </c>
      <c r="O177" s="451" t="str">
        <f>O146</f>
        <v>Famille à coller.N.Nom de votre recette.Recette mère ►.S.Saisissez le nom de la recette mère</v>
      </c>
      <c r="P177" s="451">
        <f>P146</f>
        <v>6</v>
      </c>
      <c r="Q177" s="451" t="str">
        <f>Q146</f>
        <v>couverts</v>
      </c>
      <c r="R177" s="584"/>
      <c r="S177" s="584"/>
      <c r="T177" s="584"/>
      <c r="U177" s="584"/>
      <c r="V177" s="584"/>
      <c r="W177" s="584"/>
      <c r="X177" s="585"/>
      <c r="Z177" s="439" t="s">
        <v>7</v>
      </c>
      <c r="AA177" s="440" t="str">
        <f>AA176</f>
        <v>Famille à coller.N.Nom de votre recette.Recette mère ►.S.Saisissez le nom de la recette mère</v>
      </c>
      <c r="AB177" s="440"/>
      <c r="AC177" s="440"/>
      <c r="AD177" s="441" t="s">
        <v>27</v>
      </c>
      <c r="AE177" s="442">
        <v>9</v>
      </c>
      <c r="AF177" s="436" t="s">
        <v>67</v>
      </c>
      <c r="AG177" s="437"/>
      <c r="AH177" s="437"/>
      <c r="AI177" s="437"/>
      <c r="AJ177" s="438"/>
      <c r="AL177" s="466">
        <v>1</v>
      </c>
    </row>
    <row r="178" spans="14:38" ht="15.75" x14ac:dyDescent="0.25">
      <c r="N178" s="583" t="s">
        <v>5</v>
      </c>
      <c r="O178" s="451" t="str">
        <f>O146</f>
        <v>Famille à coller.N.Nom de votre recette.Recette mère ►.S.Saisissez le nom de la recette mère</v>
      </c>
      <c r="P178" s="451">
        <f>P146</f>
        <v>6</v>
      </c>
      <c r="Q178" s="451" t="str">
        <f>Q146</f>
        <v>couverts</v>
      </c>
      <c r="R178" s="584"/>
      <c r="S178" s="584"/>
      <c r="T178" s="584"/>
      <c r="U178" s="584"/>
      <c r="V178" s="584"/>
      <c r="W178" s="584"/>
      <c r="X178" s="585"/>
      <c r="Z178" s="104" t="s">
        <v>7</v>
      </c>
      <c r="AA178" s="451" t="str">
        <f>AA176</f>
        <v>Famille à coller.N.Nom de votre recette.Recette mère ►.S.Saisissez le nom de la recette mère</v>
      </c>
      <c r="AB178" s="451"/>
      <c r="AC178" s="451"/>
      <c r="AD178" s="264" t="s">
        <v>68</v>
      </c>
      <c r="AE178" s="122"/>
      <c r="AF178" s="122"/>
      <c r="AG178" s="122"/>
      <c r="AH178" s="122"/>
      <c r="AI178" s="122"/>
      <c r="AJ178" s="112"/>
      <c r="AL178" s="466">
        <v>1</v>
      </c>
    </row>
    <row r="179" spans="14:38" ht="15.75" x14ac:dyDescent="0.25">
      <c r="N179" s="583" t="s">
        <v>5</v>
      </c>
      <c r="O179" s="451" t="str">
        <f>O146</f>
        <v>Famille à coller.N.Nom de votre recette.Recette mère ►.S.Saisissez le nom de la recette mère</v>
      </c>
      <c r="P179" s="451">
        <f>P146</f>
        <v>6</v>
      </c>
      <c r="Q179" s="451" t="str">
        <f>Q146</f>
        <v>couverts</v>
      </c>
      <c r="R179" s="584"/>
      <c r="S179" s="584"/>
      <c r="T179" s="584"/>
      <c r="U179" s="584"/>
      <c r="V179" s="584"/>
      <c r="W179" s="584"/>
      <c r="X179" s="585"/>
      <c r="Z179" s="73" t="str">
        <f t="shared" ref="Z179:Z189" si="22">IF(OR(AD179&lt;&gt;"",AE179&lt;&gt; "",AF179&lt;&gt;"",AG179&lt;&gt;""),"A", "►")</f>
        <v>A</v>
      </c>
      <c r="AA179" s="451" t="str">
        <f>AA176</f>
        <v>Famille à coller.N.Nom de votre recette.Recette mère ►.S.Saisissez le nom de la recette mère</v>
      </c>
      <c r="AB179" s="451"/>
      <c r="AC179" s="451"/>
      <c r="AD179" s="205" t="s">
        <v>69</v>
      </c>
      <c r="AE179" s="85"/>
      <c r="AF179" s="85"/>
      <c r="AG179" s="85"/>
      <c r="AH179" s="85"/>
      <c r="AI179" s="85"/>
      <c r="AJ179" s="112"/>
      <c r="AL179" s="466">
        <v>1</v>
      </c>
    </row>
    <row r="180" spans="14:38" ht="15.75" x14ac:dyDescent="0.25">
      <c r="N180" s="583" t="s">
        <v>5</v>
      </c>
      <c r="O180" s="451" t="str">
        <f>O146</f>
        <v>Famille à coller.N.Nom de votre recette.Recette mère ►.S.Saisissez le nom de la recette mère</v>
      </c>
      <c r="P180" s="451">
        <f>P146</f>
        <v>6</v>
      </c>
      <c r="Q180" s="451" t="str">
        <f>Q146</f>
        <v>couverts</v>
      </c>
      <c r="R180" s="584"/>
      <c r="S180" s="584"/>
      <c r="T180" s="584"/>
      <c r="U180" s="584"/>
      <c r="V180" s="584"/>
      <c r="W180" s="584"/>
      <c r="X180" s="585"/>
      <c r="Z180" s="73" t="str">
        <f t="shared" si="22"/>
        <v>►</v>
      </c>
      <c r="AA180" s="451" t="str">
        <f>AA176</f>
        <v>Famille à coller.N.Nom de votre recette.Recette mère ►.S.Saisissez le nom de la recette mère</v>
      </c>
      <c r="AB180" s="451">
        <f>AB176</f>
        <v>6</v>
      </c>
      <c r="AC180" s="451" t="str">
        <f>AC176</f>
        <v>couverts</v>
      </c>
      <c r="AD180" s="205"/>
      <c r="AE180" s="114"/>
      <c r="AF180" s="114"/>
      <c r="AG180" s="114"/>
      <c r="AH180" s="114"/>
      <c r="AI180" s="114"/>
      <c r="AJ180" s="115"/>
      <c r="AL180" s="466">
        <v>1</v>
      </c>
    </row>
    <row r="181" spans="14:38" ht="15.75" x14ac:dyDescent="0.25">
      <c r="N181" s="583" t="s">
        <v>5</v>
      </c>
      <c r="O181" s="451" t="str">
        <f>O164</f>
        <v>Famille à coller.N.Nom de votre recette.Recette mère ►.S.Saisissez le nom de la recette mère</v>
      </c>
      <c r="P181" s="451">
        <f>P164</f>
        <v>6</v>
      </c>
      <c r="Q181" s="451" t="str">
        <f>Q164</f>
        <v>couverts</v>
      </c>
      <c r="R181" s="584"/>
      <c r="S181" s="584"/>
      <c r="T181" s="584"/>
      <c r="U181" s="584"/>
      <c r="V181" s="584"/>
      <c r="W181" s="584"/>
      <c r="X181" s="585"/>
      <c r="Z181" s="73" t="str">
        <f t="shared" si="22"/>
        <v>►</v>
      </c>
      <c r="AA181" s="451" t="str">
        <f>AA176</f>
        <v>Famille à coller.N.Nom de votre recette.Recette mère ►.S.Saisissez le nom de la recette mère</v>
      </c>
      <c r="AB181" s="451">
        <f>AB176</f>
        <v>6</v>
      </c>
      <c r="AC181" s="451" t="str">
        <f>AC176</f>
        <v>couverts</v>
      </c>
      <c r="AD181" s="205"/>
      <c r="AE181" s="114"/>
      <c r="AF181" s="114"/>
      <c r="AG181" s="114"/>
      <c r="AH181" s="114"/>
      <c r="AI181" s="114"/>
      <c r="AJ181" s="115"/>
      <c r="AL181" s="466">
        <v>1</v>
      </c>
    </row>
    <row r="182" spans="14:38" ht="16.5" thickBot="1" x14ac:dyDescent="0.3">
      <c r="N182" s="590" t="s">
        <v>5</v>
      </c>
      <c r="O182" s="577" t="str">
        <f>O164</f>
        <v>Famille à coller.N.Nom de votre recette.Recette mère ►.S.Saisissez le nom de la recette mère</v>
      </c>
      <c r="P182" s="578">
        <f>P164</f>
        <v>6</v>
      </c>
      <c r="Q182" s="579" t="str">
        <f>Q164</f>
        <v>couverts</v>
      </c>
      <c r="R182" s="580" t="s">
        <v>62</v>
      </c>
      <c r="S182" s="581"/>
      <c r="T182" s="581"/>
      <c r="U182" s="581"/>
      <c r="V182" s="581"/>
      <c r="W182" s="581"/>
      <c r="X182" s="582"/>
      <c r="Z182" s="73" t="str">
        <f t="shared" si="22"/>
        <v>►</v>
      </c>
      <c r="AA182" s="451" t="str">
        <f>AA176</f>
        <v>Famille à coller.N.Nom de votre recette.Recette mère ►.S.Saisissez le nom de la recette mère</v>
      </c>
      <c r="AB182" s="451">
        <f>AB176</f>
        <v>6</v>
      </c>
      <c r="AC182" s="451" t="str">
        <f>AC176</f>
        <v>couverts</v>
      </c>
      <c r="AD182" s="205"/>
      <c r="AE182" s="114"/>
      <c r="AF182" s="114"/>
      <c r="AG182" s="114"/>
      <c r="AH182" s="114"/>
      <c r="AI182" s="114"/>
      <c r="AJ182" s="115"/>
      <c r="AL182" s="466">
        <v>1</v>
      </c>
    </row>
    <row r="183" spans="14:38" ht="15.75" x14ac:dyDescent="0.25">
      <c r="N183"/>
      <c r="O183"/>
      <c r="P183"/>
      <c r="Q183"/>
      <c r="R183"/>
      <c r="S183"/>
      <c r="T183"/>
      <c r="U183"/>
      <c r="V183"/>
      <c r="W183"/>
      <c r="X183"/>
      <c r="Z183" s="73" t="str">
        <f t="shared" si="22"/>
        <v>►</v>
      </c>
      <c r="AA183" s="451" t="str">
        <f>AA176</f>
        <v>Famille à coller.N.Nom de votre recette.Recette mère ►.S.Saisissez le nom de la recette mère</v>
      </c>
      <c r="AB183" s="451">
        <f>AB176</f>
        <v>6</v>
      </c>
      <c r="AC183" s="451" t="str">
        <f>AC176</f>
        <v>couverts</v>
      </c>
      <c r="AD183" s="205"/>
      <c r="AE183" s="114"/>
      <c r="AF183" s="114"/>
      <c r="AG183" s="114"/>
      <c r="AH183" s="114"/>
      <c r="AI183" s="115" t="s">
        <v>351</v>
      </c>
      <c r="AJ183" s="115"/>
      <c r="AL183" s="466">
        <v>1</v>
      </c>
    </row>
    <row r="184" spans="14:38" ht="15.75" x14ac:dyDescent="0.25">
      <c r="N184"/>
      <c r="O184"/>
      <c r="P184"/>
      <c r="Q184"/>
      <c r="R184"/>
      <c r="S184"/>
      <c r="T184"/>
      <c r="U184"/>
      <c r="V184"/>
      <c r="W184"/>
      <c r="X184"/>
      <c r="Z184" s="73" t="str">
        <f t="shared" si="22"/>
        <v>►</v>
      </c>
      <c r="AA184" s="451" t="str">
        <f>AA176</f>
        <v>Famille à coller.N.Nom de votre recette.Recette mère ►.S.Saisissez le nom de la recette mère</v>
      </c>
      <c r="AB184" s="451">
        <f>AB176</f>
        <v>6</v>
      </c>
      <c r="AC184" s="451" t="str">
        <f>AC176</f>
        <v>couverts</v>
      </c>
      <c r="AD184" s="205"/>
      <c r="AE184" s="114"/>
      <c r="AF184" s="114"/>
      <c r="AG184" s="114"/>
      <c r="AH184" s="114"/>
      <c r="AI184" s="114"/>
      <c r="AJ184" s="115"/>
      <c r="AL184" s="466">
        <v>1</v>
      </c>
    </row>
    <row r="185" spans="14:38" ht="15.75" x14ac:dyDescent="0.25">
      <c r="N185"/>
      <c r="O185"/>
      <c r="P185"/>
      <c r="Q185"/>
      <c r="R185"/>
      <c r="S185"/>
      <c r="T185"/>
      <c r="U185"/>
      <c r="V185"/>
      <c r="W185"/>
      <c r="X185"/>
      <c r="Z185" s="73" t="str">
        <f t="shared" si="22"/>
        <v>►</v>
      </c>
      <c r="AA185" s="451" t="str">
        <f>AA176</f>
        <v>Famille à coller.N.Nom de votre recette.Recette mère ►.S.Saisissez le nom de la recette mère</v>
      </c>
      <c r="AB185" s="451">
        <f>AB176</f>
        <v>6</v>
      </c>
      <c r="AC185" s="451" t="str">
        <f>AC176</f>
        <v>couverts</v>
      </c>
      <c r="AD185" s="205"/>
      <c r="AE185" s="114"/>
      <c r="AF185" s="114"/>
      <c r="AG185" s="114"/>
      <c r="AH185" s="114"/>
      <c r="AI185" s="114"/>
      <c r="AJ185" s="115"/>
      <c r="AL185" s="466">
        <v>1</v>
      </c>
    </row>
    <row r="186" spans="14:38" ht="15.75" x14ac:dyDescent="0.25">
      <c r="N186"/>
      <c r="O186"/>
      <c r="P186"/>
      <c r="Q186"/>
      <c r="R186"/>
      <c r="S186"/>
      <c r="T186"/>
      <c r="U186"/>
      <c r="V186"/>
      <c r="W186"/>
      <c r="X186"/>
      <c r="Z186" s="73" t="str">
        <f t="shared" si="22"/>
        <v>►</v>
      </c>
      <c r="AA186" s="451" t="str">
        <f>AA176</f>
        <v>Famille à coller.N.Nom de votre recette.Recette mère ►.S.Saisissez le nom de la recette mère</v>
      </c>
      <c r="AB186" s="451">
        <f>AB176</f>
        <v>6</v>
      </c>
      <c r="AC186" s="451" t="str">
        <f>AC176</f>
        <v>couverts</v>
      </c>
      <c r="AD186" s="205"/>
      <c r="AE186" s="114"/>
      <c r="AF186" s="114"/>
      <c r="AG186" s="114"/>
      <c r="AH186" s="114"/>
      <c r="AI186" s="114"/>
      <c r="AJ186" s="115"/>
      <c r="AL186" s="466">
        <v>1</v>
      </c>
    </row>
    <row r="187" spans="14:38" ht="15.75" x14ac:dyDescent="0.25">
      <c r="N187"/>
      <c r="O187"/>
      <c r="P187"/>
      <c r="Q187"/>
      <c r="R187"/>
      <c r="S187"/>
      <c r="T187"/>
      <c r="U187"/>
      <c r="V187"/>
      <c r="W187"/>
      <c r="X187"/>
      <c r="Z187" s="73" t="str">
        <f t="shared" si="22"/>
        <v>►</v>
      </c>
      <c r="AA187" s="451" t="str">
        <f>AA176</f>
        <v>Famille à coller.N.Nom de votre recette.Recette mère ►.S.Saisissez le nom de la recette mère</v>
      </c>
      <c r="AB187" s="451">
        <f>AB176</f>
        <v>6</v>
      </c>
      <c r="AC187" s="451" t="str">
        <f>AC176</f>
        <v>couverts</v>
      </c>
      <c r="AD187" s="205"/>
      <c r="AE187" s="114"/>
      <c r="AF187" s="114"/>
      <c r="AG187" s="114"/>
      <c r="AH187" s="114"/>
      <c r="AI187" s="114"/>
      <c r="AJ187" s="115"/>
      <c r="AL187" s="466">
        <v>1</v>
      </c>
    </row>
    <row r="188" spans="14:38" ht="15.75" x14ac:dyDescent="0.25">
      <c r="Z188" s="73" t="str">
        <f t="shared" si="22"/>
        <v>►</v>
      </c>
      <c r="AA188" s="451" t="str">
        <f>AA176</f>
        <v>Famille à coller.N.Nom de votre recette.Recette mère ►.S.Saisissez le nom de la recette mère</v>
      </c>
      <c r="AB188" s="451">
        <f>AB176</f>
        <v>6</v>
      </c>
      <c r="AC188" s="451" t="str">
        <f>AC176</f>
        <v>couverts</v>
      </c>
      <c r="AD188" s="205"/>
      <c r="AE188" s="114"/>
      <c r="AF188" s="114"/>
      <c r="AG188" s="114"/>
      <c r="AH188" s="114"/>
      <c r="AI188" s="114"/>
      <c r="AJ188" s="115"/>
      <c r="AL188" s="466">
        <v>1</v>
      </c>
    </row>
    <row r="189" spans="14:38" ht="15.75" x14ac:dyDescent="0.25">
      <c r="Z189" s="73" t="str">
        <f t="shared" si="22"/>
        <v>►</v>
      </c>
      <c r="AA189" s="451" t="str">
        <f>AA176</f>
        <v>Famille à coller.N.Nom de votre recette.Recette mère ►.S.Saisissez le nom de la recette mère</v>
      </c>
      <c r="AB189" s="451">
        <f>AB176</f>
        <v>6</v>
      </c>
      <c r="AC189" s="451" t="str">
        <f>AC176</f>
        <v>couverts</v>
      </c>
      <c r="AD189" s="205"/>
      <c r="AE189" s="114"/>
      <c r="AF189" s="114"/>
      <c r="AG189" s="114"/>
      <c r="AH189" s="114"/>
      <c r="AI189" s="114"/>
      <c r="AJ189" s="115"/>
      <c r="AL189" s="466">
        <v>1</v>
      </c>
    </row>
    <row r="190" spans="14:38" ht="15.75" x14ac:dyDescent="0.25">
      <c r="Z190" s="116" t="s">
        <v>7</v>
      </c>
      <c r="AA190" s="451" t="str">
        <f>AA176</f>
        <v>Famille à coller.N.Nom de votre recette.Recette mère ►.S.Saisissez le nom de la recette mère</v>
      </c>
      <c r="AB190" s="451">
        <f>AB176</f>
        <v>6</v>
      </c>
      <c r="AC190" s="451" t="str">
        <f>AC176</f>
        <v>couverts</v>
      </c>
      <c r="AD190" s="517" t="s">
        <v>98</v>
      </c>
      <c r="AE190" s="518"/>
      <c r="AF190" s="518"/>
      <c r="AG190" s="518"/>
      <c r="AH190" s="518"/>
      <c r="AI190" s="519"/>
      <c r="AJ190" s="520" t="s">
        <v>127</v>
      </c>
      <c r="AL190" s="466">
        <v>1</v>
      </c>
    </row>
    <row r="191" spans="14:38" ht="15.75" x14ac:dyDescent="0.25">
      <c r="Z191" s="116" t="s">
        <v>7</v>
      </c>
      <c r="AA191" s="451" t="str">
        <f>AA176</f>
        <v>Famille à coller.N.Nom de votre recette.Recette mère ►.S.Saisissez le nom de la recette mère</v>
      </c>
      <c r="AB191" s="451">
        <f>AB176</f>
        <v>6</v>
      </c>
      <c r="AC191" s="451" t="str">
        <f>AC176</f>
        <v>couverts</v>
      </c>
      <c r="AD191" s="145"/>
      <c r="AE191" s="146"/>
      <c r="AF191" s="146"/>
      <c r="AG191" s="146"/>
      <c r="AH191" s="146"/>
      <c r="AI191" s="472"/>
      <c r="AJ191" s="147" t="s">
        <v>128</v>
      </c>
      <c r="AL191" s="466">
        <v>1</v>
      </c>
    </row>
    <row r="192" spans="14:38" ht="15.75" x14ac:dyDescent="0.25">
      <c r="Z192" s="116" t="s">
        <v>7</v>
      </c>
      <c r="AA192" s="451" t="str">
        <f>AA183</f>
        <v>Famille à coller.N.Nom de votre recette.Recette mère ►.S.Saisissez le nom de la recette mère</v>
      </c>
      <c r="AB192" s="451">
        <f>AB183</f>
        <v>6</v>
      </c>
      <c r="AC192" s="451" t="str">
        <f>AC183</f>
        <v>couverts</v>
      </c>
      <c r="AD192" s="566"/>
      <c r="AE192" s="146"/>
      <c r="AF192" s="146"/>
      <c r="AG192" s="146"/>
      <c r="AH192" s="146"/>
      <c r="AI192" s="472"/>
      <c r="AJ192" s="147" t="s">
        <v>266</v>
      </c>
      <c r="AL192" s="466">
        <v>1</v>
      </c>
    </row>
    <row r="193" spans="26:38" ht="15.75" x14ac:dyDescent="0.25">
      <c r="Z193" s="116" t="s">
        <v>7</v>
      </c>
      <c r="AA193" s="451" t="str">
        <f>AA176</f>
        <v>Famille à coller.N.Nom de votre recette.Recette mère ►.S.Saisissez le nom de la recette mère</v>
      </c>
      <c r="AB193" s="451">
        <f>AB176</f>
        <v>6</v>
      </c>
      <c r="AC193" s="451" t="str">
        <f>AC176</f>
        <v>couverts</v>
      </c>
      <c r="AD193" s="265"/>
      <c r="AE193" s="265"/>
      <c r="AF193" s="265" t="s">
        <v>73</v>
      </c>
      <c r="AG193" s="266"/>
      <c r="AH193" s="267"/>
      <c r="AI193" s="267"/>
      <c r="AJ193" s="268"/>
      <c r="AL193" s="466">
        <v>1</v>
      </c>
    </row>
    <row r="194" spans="26:38" ht="16.5" thickBot="1" x14ac:dyDescent="0.3">
      <c r="Z194" s="123" t="s">
        <v>7</v>
      </c>
      <c r="AA194" s="455" t="str">
        <f>AA176</f>
        <v>Famille à coller.N.Nom de votre recette.Recette mère ►.S.Saisissez le nom de la recette mère</v>
      </c>
      <c r="AB194" s="455">
        <f>AB176</f>
        <v>6</v>
      </c>
      <c r="AC194" s="455" t="str">
        <f>AC176</f>
        <v>couverts</v>
      </c>
      <c r="AD194" s="269" t="s">
        <v>62</v>
      </c>
      <c r="AE194" s="270"/>
      <c r="AF194" s="271"/>
      <c r="AG194" s="272"/>
      <c r="AH194" s="271"/>
      <c r="AI194" s="271"/>
      <c r="AJ194" s="273"/>
      <c r="AL194" s="466">
        <v>1</v>
      </c>
    </row>
    <row r="195" spans="26:38" x14ac:dyDescent="0.25">
      <c r="Z195" s="583" t="s">
        <v>5</v>
      </c>
      <c r="AA195" s="451" t="str">
        <f>AA176</f>
        <v>Famille à coller.N.Nom de votre recette.Recette mère ►.S.Saisissez le nom de la recette mère</v>
      </c>
      <c r="AB195" s="451">
        <f>AB176</f>
        <v>6</v>
      </c>
      <c r="AC195" s="451" t="str">
        <f>AC176</f>
        <v>couverts</v>
      </c>
      <c r="AD195" s="584"/>
      <c r="AE195" s="584"/>
      <c r="AF195" s="584"/>
      <c r="AG195" s="584"/>
      <c r="AH195" s="584"/>
      <c r="AI195" s="584"/>
      <c r="AJ195" s="585"/>
      <c r="AL195" s="466">
        <v>1</v>
      </c>
    </row>
    <row r="196" spans="26:38" x14ac:dyDescent="0.25">
      <c r="Z196" s="583" t="s">
        <v>5</v>
      </c>
      <c r="AA196" s="451" t="str">
        <f>AA176</f>
        <v>Famille à coller.N.Nom de votre recette.Recette mère ►.S.Saisissez le nom de la recette mère</v>
      </c>
      <c r="AB196" s="451">
        <f>AB176</f>
        <v>6</v>
      </c>
      <c r="AC196" s="451" t="str">
        <f>AC176</f>
        <v>couverts</v>
      </c>
      <c r="AD196" s="584"/>
      <c r="AE196" s="584"/>
      <c r="AF196" s="584"/>
      <c r="AG196" s="584"/>
      <c r="AH196" s="584"/>
      <c r="AI196" s="584"/>
      <c r="AJ196" s="585"/>
      <c r="AL196" s="466">
        <v>1</v>
      </c>
    </row>
    <row r="197" spans="26:38" x14ac:dyDescent="0.25">
      <c r="Z197" s="583" t="s">
        <v>5</v>
      </c>
      <c r="AA197" s="451" t="str">
        <f>AA176</f>
        <v>Famille à coller.N.Nom de votre recette.Recette mère ►.S.Saisissez le nom de la recette mère</v>
      </c>
      <c r="AB197" s="451">
        <f>AB176</f>
        <v>6</v>
      </c>
      <c r="AC197" s="451" t="str">
        <f>AC176</f>
        <v>couverts</v>
      </c>
      <c r="AD197" s="584"/>
      <c r="AE197" s="584"/>
      <c r="AF197" s="584"/>
      <c r="AG197" s="584"/>
      <c r="AH197" s="584"/>
      <c r="AI197" s="584"/>
      <c r="AJ197" s="585"/>
      <c r="AL197" s="466">
        <v>1</v>
      </c>
    </row>
    <row r="198" spans="26:38" x14ac:dyDescent="0.25">
      <c r="Z198" s="583" t="s">
        <v>5</v>
      </c>
      <c r="AA198" s="451" t="str">
        <f>AA176</f>
        <v>Famille à coller.N.Nom de votre recette.Recette mère ►.S.Saisissez le nom de la recette mère</v>
      </c>
      <c r="AB198" s="451">
        <f>AB176</f>
        <v>6</v>
      </c>
      <c r="AC198" s="451" t="str">
        <f>AC176</f>
        <v>couverts</v>
      </c>
      <c r="AD198" s="584"/>
      <c r="AE198" s="584"/>
      <c r="AF198" s="584"/>
      <c r="AG198" s="584"/>
      <c r="AH198" s="584"/>
      <c r="AI198" s="585" t="s">
        <v>369</v>
      </c>
      <c r="AJ198" s="585"/>
      <c r="AL198" s="466">
        <v>1</v>
      </c>
    </row>
    <row r="199" spans="26:38" x14ac:dyDescent="0.25">
      <c r="Z199" s="583" t="s">
        <v>5</v>
      </c>
      <c r="AA199" s="451" t="str">
        <f>AA176</f>
        <v>Famille à coller.N.Nom de votre recette.Recette mère ►.S.Saisissez le nom de la recette mère</v>
      </c>
      <c r="AB199" s="451">
        <f>AB176</f>
        <v>6</v>
      </c>
      <c r="AC199" s="451" t="str">
        <f>AC176</f>
        <v>couverts</v>
      </c>
      <c r="AD199" s="584"/>
      <c r="AE199" s="584"/>
      <c r="AF199" s="584"/>
      <c r="AG199" s="584"/>
      <c r="AH199" s="584"/>
      <c r="AI199" s="585" t="s">
        <v>366</v>
      </c>
      <c r="AJ199" s="585"/>
      <c r="AL199" s="466">
        <v>1</v>
      </c>
    </row>
    <row r="200" spans="26:38" x14ac:dyDescent="0.25">
      <c r="Z200" s="583" t="s">
        <v>5</v>
      </c>
      <c r="AA200" s="451" t="str">
        <f>AA176</f>
        <v>Famille à coller.N.Nom de votre recette.Recette mère ►.S.Saisissez le nom de la recette mère</v>
      </c>
      <c r="AB200" s="451">
        <f>AB176</f>
        <v>6</v>
      </c>
      <c r="AC200" s="451" t="str">
        <f>AC176</f>
        <v>couverts</v>
      </c>
      <c r="AD200" s="584"/>
      <c r="AE200" s="584"/>
      <c r="AF200" s="584"/>
      <c r="AG200" s="584"/>
      <c r="AH200" s="584"/>
      <c r="AI200" s="585" t="s">
        <v>363</v>
      </c>
      <c r="AJ200" s="585"/>
      <c r="AL200" s="466">
        <v>1</v>
      </c>
    </row>
    <row r="201" spans="26:38" x14ac:dyDescent="0.25">
      <c r="Z201" s="583" t="s">
        <v>5</v>
      </c>
      <c r="AA201" s="451" t="str">
        <f>AA176</f>
        <v>Famille à coller.N.Nom de votre recette.Recette mère ►.S.Saisissez le nom de la recette mère</v>
      </c>
      <c r="AB201" s="451">
        <f>AB176</f>
        <v>6</v>
      </c>
      <c r="AC201" s="451" t="str">
        <f>AC176</f>
        <v>couverts</v>
      </c>
      <c r="AD201" s="584"/>
      <c r="AE201" s="584"/>
      <c r="AF201" s="584"/>
      <c r="AG201" s="584"/>
      <c r="AH201" s="584"/>
      <c r="AI201" s="584" t="s">
        <v>364</v>
      </c>
      <c r="AJ201" s="585"/>
      <c r="AL201" s="466">
        <v>1</v>
      </c>
    </row>
    <row r="202" spans="26:38" x14ac:dyDescent="0.25">
      <c r="Z202" s="583" t="s">
        <v>5</v>
      </c>
      <c r="AA202" s="451" t="str">
        <f>AA176</f>
        <v>Famille à coller.N.Nom de votre recette.Recette mère ►.S.Saisissez le nom de la recette mère</v>
      </c>
      <c r="AB202" s="451">
        <f>AB176</f>
        <v>6</v>
      </c>
      <c r="AC202" s="451" t="str">
        <f>AC176</f>
        <v>couverts</v>
      </c>
      <c r="AD202" s="584"/>
      <c r="AE202" s="584"/>
      <c r="AF202" s="584"/>
      <c r="AG202" s="584"/>
      <c r="AH202" s="584"/>
      <c r="AI202" s="584"/>
      <c r="AJ202" s="585"/>
      <c r="AL202" s="466">
        <v>1</v>
      </c>
    </row>
    <row r="203" spans="26:38" x14ac:dyDescent="0.25">
      <c r="Z203" s="583" t="s">
        <v>5</v>
      </c>
      <c r="AA203" s="451" t="str">
        <f>AA176</f>
        <v>Famille à coller.N.Nom de votre recette.Recette mère ►.S.Saisissez le nom de la recette mère</v>
      </c>
      <c r="AB203" s="451">
        <f>AB176</f>
        <v>6</v>
      </c>
      <c r="AC203" s="451" t="str">
        <f>AC176</f>
        <v>couverts</v>
      </c>
      <c r="AD203" s="584"/>
      <c r="AE203" s="584"/>
      <c r="AF203" s="584"/>
      <c r="AG203" s="584"/>
      <c r="AH203" s="584"/>
      <c r="AI203" s="584"/>
      <c r="AJ203" s="585"/>
      <c r="AL203" s="466">
        <v>1</v>
      </c>
    </row>
    <row r="204" spans="26:38" x14ac:dyDescent="0.25">
      <c r="Z204" s="583" t="s">
        <v>5</v>
      </c>
      <c r="AA204" s="451" t="str">
        <f>AA176</f>
        <v>Famille à coller.N.Nom de votre recette.Recette mère ►.S.Saisissez le nom de la recette mère</v>
      </c>
      <c r="AB204" s="451">
        <f>AB176</f>
        <v>6</v>
      </c>
      <c r="AC204" s="451" t="str">
        <f>AC176</f>
        <v>couverts</v>
      </c>
      <c r="AD204" s="584"/>
      <c r="AE204" s="584"/>
      <c r="AF204" s="584"/>
      <c r="AG204" s="584"/>
      <c r="AH204" s="584"/>
      <c r="AI204" s="584"/>
      <c r="AJ204" s="585"/>
      <c r="AL204" s="466">
        <v>1</v>
      </c>
    </row>
    <row r="205" spans="26:38" x14ac:dyDescent="0.25">
      <c r="Z205" s="583" t="s">
        <v>5</v>
      </c>
      <c r="AA205" s="451" t="str">
        <f>AA176</f>
        <v>Famille à coller.N.Nom de votre recette.Recette mère ►.S.Saisissez le nom de la recette mère</v>
      </c>
      <c r="AB205" s="451">
        <f>AB176</f>
        <v>6</v>
      </c>
      <c r="AC205" s="451" t="str">
        <f>AC176</f>
        <v>couverts</v>
      </c>
      <c r="AD205" s="584"/>
      <c r="AE205" s="584"/>
      <c r="AF205" s="584"/>
      <c r="AG205" s="584"/>
      <c r="AH205" s="584"/>
      <c r="AI205" s="584"/>
      <c r="AJ205" s="585"/>
      <c r="AL205" s="466">
        <v>1</v>
      </c>
    </row>
    <row r="206" spans="26:38" x14ac:dyDescent="0.25">
      <c r="Z206" s="583" t="s">
        <v>5</v>
      </c>
      <c r="AA206" s="451" t="str">
        <f>AA176</f>
        <v>Famille à coller.N.Nom de votre recette.Recette mère ►.S.Saisissez le nom de la recette mère</v>
      </c>
      <c r="AB206" s="451">
        <f>AB176</f>
        <v>6</v>
      </c>
      <c r="AC206" s="451" t="str">
        <f>AC176</f>
        <v>couverts</v>
      </c>
      <c r="AD206" s="584"/>
      <c r="AE206" s="584"/>
      <c r="AF206" s="584"/>
      <c r="AG206" s="584"/>
      <c r="AH206" s="584"/>
      <c r="AI206" s="584"/>
      <c r="AJ206" s="585"/>
      <c r="AL206" s="466">
        <v>1</v>
      </c>
    </row>
    <row r="207" spans="26:38" x14ac:dyDescent="0.25">
      <c r="Z207" s="583" t="s">
        <v>5</v>
      </c>
      <c r="AA207" s="451" t="str">
        <f>AA176</f>
        <v>Famille à coller.N.Nom de votre recette.Recette mère ►.S.Saisissez le nom de la recette mère</v>
      </c>
      <c r="AB207" s="451">
        <f>AB176</f>
        <v>6</v>
      </c>
      <c r="AC207" s="451" t="str">
        <f>AC176</f>
        <v>couverts</v>
      </c>
      <c r="AD207" s="584"/>
      <c r="AE207" s="584"/>
      <c r="AF207" s="584"/>
      <c r="AG207" s="584"/>
      <c r="AH207" s="584"/>
      <c r="AI207" s="584"/>
      <c r="AJ207" s="585"/>
      <c r="AL207" s="466">
        <v>1</v>
      </c>
    </row>
    <row r="208" spans="26:38" x14ac:dyDescent="0.25">
      <c r="Z208" s="583" t="s">
        <v>5</v>
      </c>
      <c r="AA208" s="451" t="str">
        <f>AA176</f>
        <v>Famille à coller.N.Nom de votre recette.Recette mère ►.S.Saisissez le nom de la recette mère</v>
      </c>
      <c r="AB208" s="451">
        <f>AB176</f>
        <v>6</v>
      </c>
      <c r="AC208" s="451" t="str">
        <f>AC176</f>
        <v>couverts</v>
      </c>
      <c r="AD208" s="584"/>
      <c r="AE208" s="584"/>
      <c r="AF208" s="584"/>
      <c r="AG208" s="584"/>
      <c r="AH208" s="584"/>
      <c r="AI208" s="584"/>
      <c r="AJ208" s="585"/>
      <c r="AL208" s="466">
        <v>1</v>
      </c>
    </row>
    <row r="209" spans="26:38" x14ac:dyDescent="0.25">
      <c r="Z209" s="583" t="s">
        <v>5</v>
      </c>
      <c r="AA209" s="451" t="str">
        <f>AA176</f>
        <v>Famille à coller.N.Nom de votre recette.Recette mère ►.S.Saisissez le nom de la recette mère</v>
      </c>
      <c r="AB209" s="451">
        <f>AB176</f>
        <v>6</v>
      </c>
      <c r="AC209" s="451" t="str">
        <f>AC176</f>
        <v>couverts</v>
      </c>
      <c r="AD209" s="584"/>
      <c r="AE209" s="584"/>
      <c r="AF209" s="584"/>
      <c r="AG209" s="584"/>
      <c r="AH209" s="584"/>
      <c r="AI209" s="584"/>
      <c r="AJ209" s="585"/>
      <c r="AL209" s="466">
        <v>1</v>
      </c>
    </row>
    <row r="210" spans="26:38" x14ac:dyDescent="0.25">
      <c r="Z210" s="583" t="s">
        <v>5</v>
      </c>
      <c r="AA210" s="451" t="str">
        <f>AA176</f>
        <v>Famille à coller.N.Nom de votre recette.Recette mère ►.S.Saisissez le nom de la recette mère</v>
      </c>
      <c r="AB210" s="451">
        <f>AB176</f>
        <v>6</v>
      </c>
      <c r="AC210" s="451" t="str">
        <f>AC176</f>
        <v>couverts</v>
      </c>
      <c r="AD210" s="584"/>
      <c r="AE210" s="584"/>
      <c r="AF210" s="584"/>
      <c r="AG210" s="584"/>
      <c r="AH210" s="584"/>
      <c r="AI210" s="584"/>
      <c r="AJ210" s="585"/>
      <c r="AL210" s="466">
        <v>1</v>
      </c>
    </row>
    <row r="211" spans="26:38" x14ac:dyDescent="0.25">
      <c r="Z211" s="583" t="s">
        <v>5</v>
      </c>
      <c r="AA211" s="451">
        <f>C1162</f>
        <v>0</v>
      </c>
      <c r="AB211" s="451">
        <f>D1162</f>
        <v>0</v>
      </c>
      <c r="AC211" s="451">
        <f>E1162</f>
        <v>0</v>
      </c>
      <c r="AD211" s="584"/>
      <c r="AE211" s="584"/>
      <c r="AF211" s="584"/>
      <c r="AG211" s="584"/>
      <c r="AH211" s="584"/>
      <c r="AI211" s="584"/>
      <c r="AJ211" s="585"/>
      <c r="AL211" s="466">
        <v>1</v>
      </c>
    </row>
    <row r="212" spans="26:38" x14ac:dyDescent="0.25">
      <c r="Z212" s="583" t="s">
        <v>5</v>
      </c>
      <c r="AA212" s="451" t="str">
        <f>AA176</f>
        <v>Famille à coller.N.Nom de votre recette.Recette mère ►.S.Saisissez le nom de la recette mère</v>
      </c>
      <c r="AB212" s="451">
        <f>AB176</f>
        <v>6</v>
      </c>
      <c r="AC212" s="451" t="str">
        <f>AC176</f>
        <v>couverts</v>
      </c>
      <c r="AD212" s="584"/>
      <c r="AE212" s="584"/>
      <c r="AF212" s="584"/>
      <c r="AG212" s="584"/>
      <c r="AH212" s="584"/>
      <c r="AI212" s="584"/>
      <c r="AJ212" s="585"/>
      <c r="AL212" s="466">
        <v>1</v>
      </c>
    </row>
    <row r="213" spans="26:38" x14ac:dyDescent="0.25">
      <c r="Z213" s="583" t="s">
        <v>5</v>
      </c>
      <c r="AA213" s="451" t="str">
        <f>AA176</f>
        <v>Famille à coller.N.Nom de votre recette.Recette mère ►.S.Saisissez le nom de la recette mère</v>
      </c>
      <c r="AB213" s="451">
        <f>AB176</f>
        <v>6</v>
      </c>
      <c r="AC213" s="451" t="str">
        <f>AC176</f>
        <v>couverts</v>
      </c>
      <c r="AD213" s="584"/>
      <c r="AE213" s="584"/>
      <c r="AF213" s="584"/>
      <c r="AG213" s="584"/>
      <c r="AH213" s="584"/>
      <c r="AI213" s="584"/>
      <c r="AJ213" s="585"/>
      <c r="AL213" s="466">
        <v>1</v>
      </c>
    </row>
    <row r="214" spans="26:38" x14ac:dyDescent="0.25">
      <c r="Z214" s="583" t="s">
        <v>5</v>
      </c>
      <c r="AA214" s="451" t="str">
        <f>AA176</f>
        <v>Famille à coller.N.Nom de votre recette.Recette mère ►.S.Saisissez le nom de la recette mère</v>
      </c>
      <c r="AB214" s="451">
        <f>AB176</f>
        <v>6</v>
      </c>
      <c r="AC214" s="451" t="str">
        <f>AC176</f>
        <v>couverts</v>
      </c>
      <c r="AD214" s="584"/>
      <c r="AE214" s="584"/>
      <c r="AF214" s="584"/>
      <c r="AG214" s="584"/>
      <c r="AH214" s="584"/>
      <c r="AI214" s="584"/>
      <c r="AJ214" s="585"/>
      <c r="AL214" s="466">
        <v>1</v>
      </c>
    </row>
    <row r="215" spans="26:38" x14ac:dyDescent="0.25">
      <c r="Z215" s="583" t="s">
        <v>5</v>
      </c>
      <c r="AA215" s="451" t="str">
        <f>AA176</f>
        <v>Famille à coller.N.Nom de votre recette.Recette mère ►.S.Saisissez le nom de la recette mère</v>
      </c>
      <c r="AB215" s="451">
        <f>AB176</f>
        <v>6</v>
      </c>
      <c r="AC215" s="451" t="str">
        <f>AC176</f>
        <v>couverts</v>
      </c>
      <c r="AD215" s="584"/>
      <c r="AE215" s="584"/>
      <c r="AF215" s="584"/>
      <c r="AG215" s="584"/>
      <c r="AH215" s="584"/>
      <c r="AI215" s="584"/>
      <c r="AJ215" s="585"/>
      <c r="AL215" s="466">
        <v>1</v>
      </c>
    </row>
    <row r="216" spans="26:38" x14ac:dyDescent="0.25">
      <c r="Z216" s="583" t="s">
        <v>5</v>
      </c>
      <c r="AA216" s="451" t="str">
        <f>AA176</f>
        <v>Famille à coller.N.Nom de votre recette.Recette mère ►.S.Saisissez le nom de la recette mère</v>
      </c>
      <c r="AB216" s="451">
        <f>AB176</f>
        <v>6</v>
      </c>
      <c r="AC216" s="451" t="str">
        <f>AC176</f>
        <v>couverts</v>
      </c>
      <c r="AD216" s="584"/>
      <c r="AE216" s="584"/>
      <c r="AF216" s="584"/>
      <c r="AG216" s="584"/>
      <c r="AH216" s="584"/>
      <c r="AI216" s="584"/>
      <c r="AJ216" s="585"/>
      <c r="AL216" s="466">
        <v>1</v>
      </c>
    </row>
    <row r="217" spans="26:38" x14ac:dyDescent="0.25">
      <c r="Z217" s="583" t="s">
        <v>5</v>
      </c>
      <c r="AA217" s="451" t="str">
        <f>AA176</f>
        <v>Famille à coller.N.Nom de votre recette.Recette mère ►.S.Saisissez le nom de la recette mère</v>
      </c>
      <c r="AB217" s="451">
        <f>AB176</f>
        <v>6</v>
      </c>
      <c r="AC217" s="451" t="str">
        <f>AC176</f>
        <v>couverts</v>
      </c>
      <c r="AD217" s="584"/>
      <c r="AE217" s="584"/>
      <c r="AF217" s="584"/>
      <c r="AG217" s="584"/>
      <c r="AH217" s="584"/>
      <c r="AI217" s="584"/>
      <c r="AJ217" s="585"/>
      <c r="AL217" s="466">
        <v>1</v>
      </c>
    </row>
    <row r="218" spans="26:38" x14ac:dyDescent="0.25">
      <c r="Z218" s="583" t="s">
        <v>5</v>
      </c>
      <c r="AA218" s="451" t="str">
        <f>AA176</f>
        <v>Famille à coller.N.Nom de votre recette.Recette mère ►.S.Saisissez le nom de la recette mère</v>
      </c>
      <c r="AB218" s="451">
        <f>AB176</f>
        <v>6</v>
      </c>
      <c r="AC218" s="451" t="str">
        <f>AC176</f>
        <v>couverts</v>
      </c>
      <c r="AD218" s="584"/>
      <c r="AE218" s="584"/>
      <c r="AF218" s="584"/>
      <c r="AG218" s="584"/>
      <c r="AH218" s="584"/>
      <c r="AI218" s="584"/>
      <c r="AJ218" s="585"/>
      <c r="AL218" s="466">
        <v>1</v>
      </c>
    </row>
    <row r="219" spans="26:38" x14ac:dyDescent="0.25">
      <c r="Z219" s="583" t="s">
        <v>5</v>
      </c>
      <c r="AA219" s="451" t="str">
        <f>AA176</f>
        <v>Famille à coller.N.Nom de votre recette.Recette mère ►.S.Saisissez le nom de la recette mère</v>
      </c>
      <c r="AB219" s="451">
        <f>AB176</f>
        <v>6</v>
      </c>
      <c r="AC219" s="451" t="str">
        <f>AC176</f>
        <v>couverts</v>
      </c>
      <c r="AD219" s="584"/>
      <c r="AE219" s="584"/>
      <c r="AF219" s="584"/>
      <c r="AG219" s="584"/>
      <c r="AH219" s="584"/>
      <c r="AI219" s="584"/>
      <c r="AJ219" s="585"/>
      <c r="AL219" s="466">
        <v>1</v>
      </c>
    </row>
    <row r="220" spans="26:38" x14ac:dyDescent="0.25">
      <c r="Z220" s="583" t="s">
        <v>5</v>
      </c>
      <c r="AA220" s="451" t="str">
        <f>AA176</f>
        <v>Famille à coller.N.Nom de votre recette.Recette mère ►.S.Saisissez le nom de la recette mère</v>
      </c>
      <c r="AB220" s="451">
        <f>AB176</f>
        <v>6</v>
      </c>
      <c r="AC220" s="451" t="str">
        <f>AC176</f>
        <v>couverts</v>
      </c>
      <c r="AD220" s="584"/>
      <c r="AE220" s="584"/>
      <c r="AF220" s="584"/>
      <c r="AG220" s="584"/>
      <c r="AH220" s="584"/>
      <c r="AI220" s="584"/>
      <c r="AJ220" s="585"/>
      <c r="AL220" s="466">
        <v>1</v>
      </c>
    </row>
    <row r="221" spans="26:38" x14ac:dyDescent="0.25">
      <c r="Z221" s="583" t="s">
        <v>5</v>
      </c>
      <c r="AA221" s="451" t="str">
        <f>AA176</f>
        <v>Famille à coller.N.Nom de votre recette.Recette mère ►.S.Saisissez le nom de la recette mère</v>
      </c>
      <c r="AB221" s="451">
        <f>AB176</f>
        <v>6</v>
      </c>
      <c r="AC221" s="451" t="str">
        <f>AC176</f>
        <v>couverts</v>
      </c>
      <c r="AD221" s="584"/>
      <c r="AE221" s="584"/>
      <c r="AF221" s="584"/>
      <c r="AG221" s="584"/>
      <c r="AH221" s="584"/>
      <c r="AI221" s="584"/>
      <c r="AJ221" s="585"/>
      <c r="AL221" s="466">
        <v>1</v>
      </c>
    </row>
    <row r="222" spans="26:38" ht="16.5" thickBot="1" x14ac:dyDescent="0.3">
      <c r="Z222" s="590" t="s">
        <v>5</v>
      </c>
      <c r="AA222" s="577" t="str">
        <f>AA204</f>
        <v>Famille à coller.N.Nom de votre recette.Recette mère ►.S.Saisissez le nom de la recette mère</v>
      </c>
      <c r="AB222" s="578">
        <f>AB204</f>
        <v>6</v>
      </c>
      <c r="AC222" s="579" t="str">
        <f>AC204</f>
        <v>couverts</v>
      </c>
      <c r="AD222" s="580" t="s">
        <v>62</v>
      </c>
      <c r="AE222" s="581"/>
      <c r="AF222" s="581"/>
      <c r="AG222" s="581"/>
      <c r="AH222" s="581"/>
      <c r="AI222" s="581"/>
      <c r="AJ222" s="582"/>
      <c r="AL222" s="466">
        <v>1</v>
      </c>
    </row>
    <row r="223" spans="26:38" ht="15.75" thickBot="1" x14ac:dyDescent="0.3">
      <c r="Z223" s="312" t="s">
        <v>7</v>
      </c>
      <c r="AA223"/>
      <c r="AB223"/>
      <c r="AC223"/>
      <c r="AD223"/>
      <c r="AE223"/>
      <c r="AF223"/>
      <c r="AG223"/>
      <c r="AH223"/>
      <c r="AI223"/>
      <c r="AJ223"/>
      <c r="AL223" s="466">
        <v>1</v>
      </c>
    </row>
    <row r="224" spans="26:38" x14ac:dyDescent="0.25">
      <c r="Z224" s="23" t="s">
        <v>7</v>
      </c>
      <c r="AA224" s="456" t="str">
        <f>AA230</f>
        <v>Famille à coller.N.Nom de votre recette.Recette mère ►.S.Saisissez le nom de la recette mère</v>
      </c>
      <c r="AB224" s="457">
        <f>AB230</f>
        <v>6</v>
      </c>
      <c r="AC224" s="457" t="str">
        <f>AC230</f>
        <v>couverts</v>
      </c>
      <c r="AD224" s="279" t="s">
        <v>4</v>
      </c>
      <c r="AE224" s="24" t="s">
        <v>8</v>
      </c>
      <c r="AF224" s="3217" t="s">
        <v>206</v>
      </c>
      <c r="AG224" s="3217"/>
      <c r="AH224" s="3157" t="s">
        <v>10</v>
      </c>
      <c r="AI224" s="3157"/>
      <c r="AJ224" s="3158"/>
      <c r="AL224" s="466">
        <v>1</v>
      </c>
    </row>
    <row r="225" spans="26:38" ht="22.5" x14ac:dyDescent="0.25">
      <c r="Z225" s="25" t="s">
        <v>7</v>
      </c>
      <c r="AA225" s="458" t="str">
        <f>AA230</f>
        <v>Famille à coller.N.Nom de votre recette.Recette mère ►.S.Saisissez le nom de la recette mère</v>
      </c>
      <c r="AB225" s="459"/>
      <c r="AC225" s="459"/>
      <c r="AD225" s="281" t="s">
        <v>207</v>
      </c>
      <c r="AE225" s="26" t="s">
        <v>12</v>
      </c>
      <c r="AF225" s="3218"/>
      <c r="AG225" s="3218"/>
      <c r="AH225" s="3159"/>
      <c r="AI225" s="3159"/>
      <c r="AJ225" s="3160"/>
      <c r="AL225" s="466">
        <v>1</v>
      </c>
    </row>
    <row r="226" spans="26:38" ht="18.75" x14ac:dyDescent="0.25">
      <c r="Z226" s="25" t="s">
        <v>7</v>
      </c>
      <c r="AA226" s="460" t="str">
        <f>AA230</f>
        <v>Famille à coller.N.Nom de votre recette.Recette mère ►.S.Saisissez le nom de la recette mère</v>
      </c>
      <c r="AB226" s="461"/>
      <c r="AC226" s="462"/>
      <c r="AD226" s="28"/>
      <c r="AE226" s="29" t="s">
        <v>208</v>
      </c>
      <c r="AF226" s="283"/>
      <c r="AG226" s="30" t="s">
        <v>13</v>
      </c>
      <c r="AH226" s="284" t="s">
        <v>14</v>
      </c>
      <c r="AI226" s="9"/>
      <c r="AJ226" s="285"/>
      <c r="AL226" s="466">
        <v>1</v>
      </c>
    </row>
    <row r="227" spans="26:38" ht="15.75" x14ac:dyDescent="0.25">
      <c r="Z227" s="25" t="s">
        <v>7</v>
      </c>
      <c r="AA227" s="428" t="str">
        <f>AA230</f>
        <v>Famille à coller.N.Nom de votre recette.Recette mère ►.S.Saisissez le nom de la recette mère</v>
      </c>
      <c r="AB227" s="428"/>
      <c r="AC227" s="428"/>
      <c r="AD227" s="36" t="s">
        <v>16</v>
      </c>
      <c r="AE227" s="37"/>
      <c r="AF227" s="37"/>
      <c r="AG227" s="288" t="s">
        <v>17</v>
      </c>
      <c r="AH227" s="3214" t="str">
        <f>AD230</f>
        <v>Famille à coller.N.Nom de votre recette.Recette mère ►.S.Saisissez le nom de la recette mère</v>
      </c>
      <c r="AI227" s="3214"/>
      <c r="AJ227" s="3215"/>
      <c r="AL227" s="466">
        <v>1</v>
      </c>
    </row>
    <row r="228" spans="26:38" ht="15.75" x14ac:dyDescent="0.25">
      <c r="Z228" s="25" t="s">
        <v>7</v>
      </c>
      <c r="AA228" s="428" t="str">
        <f>AA230</f>
        <v>Famille à coller.N.Nom de votre recette.Recette mère ►.S.Saisissez le nom de la recette mère</v>
      </c>
      <c r="AB228" s="428"/>
      <c r="AC228" s="428"/>
      <c r="AD228" s="43">
        <v>6</v>
      </c>
      <c r="AE228" s="44" t="s">
        <v>66</v>
      </c>
      <c r="AF228" s="36"/>
      <c r="AG228" s="36"/>
      <c r="AH228" s="3214"/>
      <c r="AI228" s="3214"/>
      <c r="AJ228" s="3215"/>
      <c r="AL228" s="466">
        <v>1</v>
      </c>
    </row>
    <row r="229" spans="26:38" ht="15.75" x14ac:dyDescent="0.25">
      <c r="Z229" s="25" t="s">
        <v>5</v>
      </c>
      <c r="AA229" s="463" t="str">
        <f>AA230</f>
        <v>Famille à coller.N.Nom de votre recette.Recette mère ►.S.Saisissez le nom de la recette mère</v>
      </c>
      <c r="AB229" s="463"/>
      <c r="AC229" s="463"/>
      <c r="AD229" s="289"/>
      <c r="AE229" s="48"/>
      <c r="AF229" s="48"/>
      <c r="AG229" s="48"/>
      <c r="AH229" s="48"/>
      <c r="AI229" s="48"/>
      <c r="AJ229" s="49"/>
      <c r="AL229" s="466">
        <v>1</v>
      </c>
    </row>
    <row r="230" spans="26:38" ht="15.75" x14ac:dyDescent="0.25">
      <c r="Z230" s="430" t="s">
        <v>5</v>
      </c>
      <c r="AA230" s="431" t="str">
        <f>AD230</f>
        <v>Famille à coller.N.Nom de votre recette.Recette mère ►.S.Saisissez le nom de la recette mère</v>
      </c>
      <c r="AB230" s="431">
        <f>AD228</f>
        <v>6</v>
      </c>
      <c r="AC230" s="431" t="str">
        <f>AE228</f>
        <v>couverts</v>
      </c>
      <c r="AD230" s="435" t="str">
        <f>UPPER(LEFT(AF224,1))&amp;LOWER(MID(AF224,2,999))&amp;"."&amp;UPPER(LEFT(AH224,1))&amp;"."&amp;UPPER(LEFT(AH224,1))&amp;LOWER(MID(AH224,2,999))&amp;"."&amp;IF(ISTEXT(AJ230),AI230&amp;"."&amp;UPPER(LEFT(AJ230,1))&amp;"."&amp;UPPER(LEFT(AJ230,1))&amp;LOWER(MID(AJ230,2,999)),AE230)</f>
        <v>Famille à coller.N.Nom de votre recette.Recette mère ►.S.Saisissez le nom de la recette mère</v>
      </c>
      <c r="AE230" s="432" t="s">
        <v>22</v>
      </c>
      <c r="AF230" s="3216" t="s">
        <v>23</v>
      </c>
      <c r="AG230" s="3216"/>
      <c r="AH230" s="3216"/>
      <c r="AI230" s="433" t="s">
        <v>24</v>
      </c>
      <c r="AJ230" s="434" t="s">
        <v>25</v>
      </c>
      <c r="AL230" s="466">
        <v>1</v>
      </c>
    </row>
    <row r="231" spans="26:38" ht="15.75" x14ac:dyDescent="0.25">
      <c r="Z231" s="443" t="s">
        <v>5</v>
      </c>
      <c r="AA231" s="444" t="str">
        <f>AA230</f>
        <v>Famille à coller.N.Nom de votre recette.Recette mère ►.S.Saisissez le nom de la recette mère</v>
      </c>
      <c r="AB231" s="445"/>
      <c r="AC231" s="445"/>
      <c r="AD231" s="446" t="s">
        <v>27</v>
      </c>
      <c r="AE231" s="446" t="s">
        <v>28</v>
      </c>
      <c r="AF231" s="446" t="s">
        <v>29</v>
      </c>
      <c r="AG231" s="446" t="s">
        <v>30</v>
      </c>
      <c r="AH231" s="446" t="s">
        <v>31</v>
      </c>
      <c r="AI231" s="447" t="s">
        <v>32</v>
      </c>
      <c r="AJ231" s="448" t="s">
        <v>33</v>
      </c>
      <c r="AL231" s="466">
        <v>1</v>
      </c>
    </row>
    <row r="232" spans="26:38" ht="15.75" x14ac:dyDescent="0.25">
      <c r="Z232" s="25" t="s">
        <v>7</v>
      </c>
      <c r="AA232" s="526" t="str">
        <f>AA230</f>
        <v>Famille à coller.N.Nom de votre recette.Recette mère ►.S.Saisissez le nom de la recette mère</v>
      </c>
      <c r="AB232" s="527"/>
      <c r="AC232" s="528"/>
      <c r="AD232" s="290" t="s">
        <v>38</v>
      </c>
      <c r="AE232" s="59" t="s">
        <v>39</v>
      </c>
      <c r="AF232" s="60"/>
      <c r="AG232" s="3237" t="s">
        <v>40</v>
      </c>
      <c r="AH232" s="3238" t="s">
        <v>41</v>
      </c>
      <c r="AI232" s="3239" t="s">
        <v>42</v>
      </c>
      <c r="AJ232" s="61" t="s">
        <v>43</v>
      </c>
      <c r="AL232" s="466">
        <v>1</v>
      </c>
    </row>
    <row r="233" spans="26:38" ht="15.75" x14ac:dyDescent="0.25">
      <c r="Z233" s="25" t="s">
        <v>7</v>
      </c>
      <c r="AA233" s="427" t="str">
        <f>AA230</f>
        <v>Famille à coller.N.Nom de votre recette.Recette mère ►.S.Saisissez le nom de la recette mère</v>
      </c>
      <c r="AB233" s="428"/>
      <c r="AC233" s="529"/>
      <c r="AD233" s="293" t="s">
        <v>48</v>
      </c>
      <c r="AE233" s="62" t="s">
        <v>49</v>
      </c>
      <c r="AF233" s="63" t="s">
        <v>50</v>
      </c>
      <c r="AG233" s="2993"/>
      <c r="AH233" s="2995"/>
      <c r="AI233" s="2997"/>
      <c r="AJ233" s="64" t="s">
        <v>51</v>
      </c>
      <c r="AL233" s="466">
        <v>1</v>
      </c>
    </row>
    <row r="234" spans="26:38" ht="17.25" x14ac:dyDescent="0.25">
      <c r="Z234" s="25" t="s">
        <v>7</v>
      </c>
      <c r="AA234" s="427" t="str">
        <f>AA230</f>
        <v>Famille à coller.N.Nom de votre recette.Recette mère ►.S.Saisissez le nom de la recette mère</v>
      </c>
      <c r="AB234" s="428">
        <f>AB230</f>
        <v>6</v>
      </c>
      <c r="AC234" s="529" t="str">
        <f>AC230</f>
        <v>couverts</v>
      </c>
      <c r="AD234" s="79"/>
      <c r="AE234" s="65"/>
      <c r="AF234" s="75" t="str">
        <f t="shared" ref="AF234:AF241" si="23">IF(OR(ISTEXT(AD234), AD234&lt;=0, AG234&lt;=0), "", "de")</f>
        <v/>
      </c>
      <c r="AG234" s="67"/>
      <c r="AH234" s="562"/>
      <c r="AI234" s="68">
        <v>1</v>
      </c>
      <c r="AJ234" s="69"/>
      <c r="AL234" s="466">
        <v>1</v>
      </c>
    </row>
    <row r="235" spans="26:38" ht="17.25" x14ac:dyDescent="0.25">
      <c r="Z235" s="73" t="str">
        <f t="shared" ref="Z235:Z240" si="24">IF(AJ235&lt;&gt;"","A","►")</f>
        <v>►</v>
      </c>
      <c r="AA235" s="427" t="str">
        <f>AA230</f>
        <v>Famille à coller.N.Nom de votre recette.Recette mère ►.S.Saisissez le nom de la recette mère</v>
      </c>
      <c r="AB235" s="428">
        <f>AB230</f>
        <v>6</v>
      </c>
      <c r="AC235" s="529" t="str">
        <f>AC230</f>
        <v>couverts</v>
      </c>
      <c r="AD235" s="79"/>
      <c r="AE235" s="65"/>
      <c r="AF235" s="75" t="str">
        <f t="shared" si="23"/>
        <v/>
      </c>
      <c r="AG235" s="67"/>
      <c r="AH235" s="562"/>
      <c r="AI235" s="68">
        <v>1</v>
      </c>
      <c r="AJ235" s="69"/>
      <c r="AL235" s="466">
        <v>1</v>
      </c>
    </row>
    <row r="236" spans="26:38" ht="17.25" x14ac:dyDescent="0.25">
      <c r="Z236" s="73" t="str">
        <f t="shared" si="24"/>
        <v>►</v>
      </c>
      <c r="AA236" s="427" t="str">
        <f>AA230</f>
        <v>Famille à coller.N.Nom de votre recette.Recette mère ►.S.Saisissez le nom de la recette mère</v>
      </c>
      <c r="AB236" s="428">
        <f>AB230</f>
        <v>6</v>
      </c>
      <c r="AC236" s="529" t="str">
        <f>AC230</f>
        <v>couverts</v>
      </c>
      <c r="AD236" s="79"/>
      <c r="AE236" s="80"/>
      <c r="AF236" s="75" t="str">
        <f t="shared" si="23"/>
        <v/>
      </c>
      <c r="AG236" s="67"/>
      <c r="AH236" s="562"/>
      <c r="AI236" s="68">
        <v>1</v>
      </c>
      <c r="AJ236" s="69"/>
      <c r="AL236" s="466">
        <v>1</v>
      </c>
    </row>
    <row r="237" spans="26:38" ht="17.25" x14ac:dyDescent="0.25">
      <c r="Z237" s="73" t="str">
        <f t="shared" si="24"/>
        <v>A</v>
      </c>
      <c r="AA237" s="427" t="str">
        <f>AA230</f>
        <v>Famille à coller.N.Nom de votre recette.Recette mère ►.S.Saisissez le nom de la recette mère</v>
      </c>
      <c r="AB237" s="428">
        <f>AB230</f>
        <v>6</v>
      </c>
      <c r="AC237" s="529" t="str">
        <f>AC230</f>
        <v>couverts</v>
      </c>
      <c r="AD237" s="79"/>
      <c r="AE237" s="80"/>
      <c r="AF237" s="75" t="str">
        <f t="shared" si="23"/>
        <v/>
      </c>
      <c r="AG237" s="67"/>
      <c r="AH237" s="562"/>
      <c r="AI237" s="68">
        <v>1</v>
      </c>
      <c r="AJ237" s="69" t="s">
        <v>361</v>
      </c>
      <c r="AL237" s="466">
        <v>1</v>
      </c>
    </row>
    <row r="238" spans="26:38" ht="17.25" x14ac:dyDescent="0.25">
      <c r="Z238" s="73" t="str">
        <f t="shared" si="24"/>
        <v>►</v>
      </c>
      <c r="AA238" s="427" t="str">
        <f>AA230</f>
        <v>Famille à coller.N.Nom de votre recette.Recette mère ►.S.Saisissez le nom de la recette mère</v>
      </c>
      <c r="AB238" s="428">
        <f>AB230</f>
        <v>6</v>
      </c>
      <c r="AC238" s="529" t="str">
        <f>AC230</f>
        <v>couverts</v>
      </c>
      <c r="AD238" s="79"/>
      <c r="AE238" s="80"/>
      <c r="AF238" s="75" t="str">
        <f t="shared" si="23"/>
        <v/>
      </c>
      <c r="AG238" s="67"/>
      <c r="AH238" s="562"/>
      <c r="AI238" s="68">
        <v>1</v>
      </c>
      <c r="AJ238" s="69"/>
      <c r="AL238" s="466">
        <v>1</v>
      </c>
    </row>
    <row r="239" spans="26:38" ht="17.25" x14ac:dyDescent="0.25">
      <c r="Z239" s="73" t="str">
        <f t="shared" si="24"/>
        <v>►</v>
      </c>
      <c r="AA239" s="427" t="str">
        <f>AA230</f>
        <v>Famille à coller.N.Nom de votre recette.Recette mère ►.S.Saisissez le nom de la recette mère</v>
      </c>
      <c r="AB239" s="428">
        <f>AB230</f>
        <v>6</v>
      </c>
      <c r="AC239" s="529" t="str">
        <f>AC230</f>
        <v>couverts</v>
      </c>
      <c r="AD239" s="79"/>
      <c r="AE239" s="80"/>
      <c r="AF239" s="75" t="str">
        <f t="shared" si="23"/>
        <v/>
      </c>
      <c r="AG239" s="67"/>
      <c r="AH239" s="562"/>
      <c r="AI239" s="68">
        <v>1</v>
      </c>
      <c r="AJ239" s="69"/>
      <c r="AL239" s="466">
        <v>1</v>
      </c>
    </row>
    <row r="240" spans="26:38" ht="17.25" x14ac:dyDescent="0.25">
      <c r="Z240" s="73" t="str">
        <f t="shared" si="24"/>
        <v>►</v>
      </c>
      <c r="AA240" s="427" t="str">
        <f>AA230</f>
        <v>Famille à coller.N.Nom de votre recette.Recette mère ►.S.Saisissez le nom de la recette mère</v>
      </c>
      <c r="AB240" s="428">
        <f>AB230</f>
        <v>6</v>
      </c>
      <c r="AC240" s="529" t="str">
        <f>AC230</f>
        <v>couverts</v>
      </c>
      <c r="AD240" s="79"/>
      <c r="AE240" s="80"/>
      <c r="AF240" s="75" t="str">
        <f t="shared" si="23"/>
        <v/>
      </c>
      <c r="AG240" s="67"/>
      <c r="AH240" s="562"/>
      <c r="AI240" s="68">
        <v>1</v>
      </c>
      <c r="AJ240" s="69"/>
      <c r="AL240" s="466">
        <v>1</v>
      </c>
    </row>
    <row r="241" spans="26:38" ht="16.5" thickBot="1" x14ac:dyDescent="0.3">
      <c r="Z241" s="586" t="str">
        <f t="shared" ref="Z241" si="25">IF(AJ241&lt;&gt;"","A","►")</f>
        <v>►</v>
      </c>
      <c r="AA241" s="587" t="str">
        <f>AA230</f>
        <v>Famille à coller.N.Nom de votre recette.Recette mère ►.S.Saisissez le nom de la recette mère</v>
      </c>
      <c r="AB241" s="588">
        <f>AB230</f>
        <v>6</v>
      </c>
      <c r="AC241" s="589" t="str">
        <f>AC230</f>
        <v>couverts</v>
      </c>
      <c r="AD241" s="489"/>
      <c r="AE241" s="91"/>
      <c r="AF241" s="91" t="str">
        <f t="shared" si="23"/>
        <v/>
      </c>
      <c r="AG241" s="91"/>
      <c r="AH241" s="91"/>
      <c r="AI241" s="91">
        <v>1</v>
      </c>
      <c r="AJ241" s="92"/>
      <c r="AL241" s="466">
        <v>1</v>
      </c>
    </row>
    <row r="242" spans="26:38" x14ac:dyDescent="0.25">
      <c r="Z242" s="583" t="s">
        <v>5</v>
      </c>
      <c r="AA242" s="427" t="str">
        <f>AA230</f>
        <v>Famille à coller.N.Nom de votre recette.Recette mère ►.S.Saisissez le nom de la recette mère</v>
      </c>
      <c r="AB242" s="428">
        <f>AB230</f>
        <v>6</v>
      </c>
      <c r="AC242" s="529" t="str">
        <f>AC230</f>
        <v>couverts</v>
      </c>
      <c r="AD242" s="584"/>
      <c r="AE242" s="584"/>
      <c r="AF242" s="584"/>
      <c r="AG242" s="584"/>
      <c r="AH242" s="584"/>
      <c r="AI242" s="584"/>
      <c r="AJ242" s="585"/>
      <c r="AL242" s="466">
        <v>1</v>
      </c>
    </row>
    <row r="243" spans="26:38" x14ac:dyDescent="0.25">
      <c r="Z243" s="583" t="s">
        <v>5</v>
      </c>
      <c r="AA243" s="427" t="str">
        <f>AA230</f>
        <v>Famille à coller.N.Nom de votre recette.Recette mère ►.S.Saisissez le nom de la recette mère</v>
      </c>
      <c r="AB243" s="428">
        <f>AB230</f>
        <v>6</v>
      </c>
      <c r="AC243" s="529" t="str">
        <f>AC230</f>
        <v>couverts</v>
      </c>
      <c r="AD243" s="584"/>
      <c r="AE243" s="584"/>
      <c r="AF243" s="584"/>
      <c r="AG243" s="584"/>
      <c r="AH243" s="584"/>
      <c r="AI243" s="584"/>
      <c r="AJ243" s="585"/>
      <c r="AL243" s="466">
        <v>1</v>
      </c>
    </row>
    <row r="244" spans="26:38" x14ac:dyDescent="0.25">
      <c r="Z244" s="583" t="s">
        <v>5</v>
      </c>
      <c r="AA244" s="427" t="str">
        <f>AA230</f>
        <v>Famille à coller.N.Nom de votre recette.Recette mère ►.S.Saisissez le nom de la recette mère</v>
      </c>
      <c r="AB244" s="428">
        <f>AB230</f>
        <v>6</v>
      </c>
      <c r="AC244" s="529" t="str">
        <f>AC230</f>
        <v>couverts</v>
      </c>
      <c r="AD244" s="584"/>
      <c r="AE244" s="584"/>
      <c r="AF244" s="584"/>
      <c r="AG244" s="584"/>
      <c r="AH244" s="584"/>
      <c r="AI244" s="584"/>
      <c r="AJ244" s="585"/>
      <c r="AL244" s="466">
        <v>1</v>
      </c>
    </row>
    <row r="245" spans="26:38" x14ac:dyDescent="0.25">
      <c r="Z245" s="583" t="s">
        <v>5</v>
      </c>
      <c r="AA245" s="427" t="str">
        <f>AA230</f>
        <v>Famille à coller.N.Nom de votre recette.Recette mère ►.S.Saisissez le nom de la recette mère</v>
      </c>
      <c r="AB245" s="428">
        <f>AB230</f>
        <v>6</v>
      </c>
      <c r="AC245" s="529" t="str">
        <f>AC230</f>
        <v>couverts</v>
      </c>
      <c r="AD245" s="584"/>
      <c r="AE245" s="584"/>
      <c r="AF245" s="584"/>
      <c r="AG245" s="584"/>
      <c r="AH245" s="584"/>
      <c r="AI245" s="584"/>
      <c r="AJ245" s="585"/>
      <c r="AL245" s="466">
        <v>1</v>
      </c>
    </row>
    <row r="246" spans="26:38" x14ac:dyDescent="0.25">
      <c r="Z246" s="583" t="s">
        <v>5</v>
      </c>
      <c r="AA246" s="427" t="str">
        <f>AA230</f>
        <v>Famille à coller.N.Nom de votre recette.Recette mère ►.S.Saisissez le nom de la recette mère</v>
      </c>
      <c r="AB246" s="428">
        <f>AB230</f>
        <v>6</v>
      </c>
      <c r="AC246" s="529" t="str">
        <f>AC230</f>
        <v>couverts</v>
      </c>
      <c r="AD246" s="584"/>
      <c r="AE246" s="584"/>
      <c r="AF246" s="584"/>
      <c r="AG246" s="584"/>
      <c r="AH246" s="584"/>
      <c r="AI246" s="584"/>
      <c r="AJ246" s="585"/>
      <c r="AL246" s="466">
        <v>1</v>
      </c>
    </row>
    <row r="247" spans="26:38" x14ac:dyDescent="0.25">
      <c r="Z247" s="583" t="s">
        <v>5</v>
      </c>
      <c r="AA247" s="427" t="str">
        <f>AA230</f>
        <v>Famille à coller.N.Nom de votre recette.Recette mère ►.S.Saisissez le nom de la recette mère</v>
      </c>
      <c r="AB247" s="428">
        <f>AB230</f>
        <v>6</v>
      </c>
      <c r="AC247" s="529" t="str">
        <f>AC230</f>
        <v>couverts</v>
      </c>
      <c r="AD247" s="584"/>
      <c r="AE247" s="584"/>
      <c r="AF247" s="584"/>
      <c r="AG247" s="584"/>
      <c r="AH247" s="584"/>
      <c r="AI247" s="584"/>
      <c r="AJ247" s="585"/>
      <c r="AL247" s="466">
        <v>1</v>
      </c>
    </row>
    <row r="248" spans="26:38" x14ac:dyDescent="0.25">
      <c r="Z248" s="583" t="s">
        <v>5</v>
      </c>
      <c r="AA248" s="427" t="str">
        <f>AA230</f>
        <v>Famille à coller.N.Nom de votre recette.Recette mère ►.S.Saisissez le nom de la recette mère</v>
      </c>
      <c r="AB248" s="428">
        <f>AB230</f>
        <v>6</v>
      </c>
      <c r="AC248" s="529" t="str">
        <f>AC230</f>
        <v>couverts</v>
      </c>
      <c r="AD248" s="584"/>
      <c r="AE248" s="584"/>
      <c r="AF248" s="584"/>
      <c r="AG248" s="584"/>
      <c r="AH248" s="584"/>
      <c r="AI248" s="585" t="s">
        <v>369</v>
      </c>
      <c r="AJ248" s="585"/>
      <c r="AL248" s="466">
        <v>1</v>
      </c>
    </row>
    <row r="249" spans="26:38" x14ac:dyDescent="0.25">
      <c r="Z249" s="583" t="s">
        <v>5</v>
      </c>
      <c r="AA249" s="427" t="str">
        <f>AA230</f>
        <v>Famille à coller.N.Nom de votre recette.Recette mère ►.S.Saisissez le nom de la recette mère</v>
      </c>
      <c r="AB249" s="428">
        <f>AB230</f>
        <v>6</v>
      </c>
      <c r="AC249" s="529" t="str">
        <f>AC230</f>
        <v>couverts</v>
      </c>
      <c r="AD249" s="584"/>
      <c r="AE249" s="584"/>
      <c r="AF249" s="584"/>
      <c r="AG249" s="584"/>
      <c r="AH249" s="584"/>
      <c r="AI249" s="585" t="s">
        <v>365</v>
      </c>
      <c r="AJ249" s="585"/>
      <c r="AL249" s="466">
        <v>1</v>
      </c>
    </row>
    <row r="250" spans="26:38" x14ac:dyDescent="0.25">
      <c r="Z250" s="583" t="s">
        <v>5</v>
      </c>
      <c r="AA250" s="427" t="str">
        <f>AA230</f>
        <v>Famille à coller.N.Nom de votre recette.Recette mère ►.S.Saisissez le nom de la recette mère</v>
      </c>
      <c r="AB250" s="428">
        <f>AB230</f>
        <v>6</v>
      </c>
      <c r="AC250" s="529" t="str">
        <f>AC230</f>
        <v>couverts</v>
      </c>
      <c r="AD250" s="584"/>
      <c r="AE250" s="584"/>
      <c r="AF250" s="584"/>
      <c r="AG250" s="584"/>
      <c r="AH250" s="584"/>
      <c r="AI250" s="585" t="s">
        <v>363</v>
      </c>
      <c r="AJ250" s="585"/>
      <c r="AL250" s="466">
        <v>1</v>
      </c>
    </row>
    <row r="251" spans="26:38" x14ac:dyDescent="0.25">
      <c r="Z251" s="583" t="s">
        <v>5</v>
      </c>
      <c r="AA251" s="427" t="str">
        <f>AA230</f>
        <v>Famille à coller.N.Nom de votre recette.Recette mère ►.S.Saisissez le nom de la recette mère</v>
      </c>
      <c r="AB251" s="428">
        <f>AB230</f>
        <v>6</v>
      </c>
      <c r="AC251" s="529" t="str">
        <f>AC230</f>
        <v>couverts</v>
      </c>
      <c r="AD251" s="584"/>
      <c r="AE251" s="584"/>
      <c r="AF251" s="584"/>
      <c r="AG251" s="584"/>
      <c r="AH251" s="584"/>
      <c r="AI251" s="584" t="s">
        <v>364</v>
      </c>
      <c r="AJ251" s="585"/>
      <c r="AL251" s="466">
        <v>1</v>
      </c>
    </row>
    <row r="252" spans="26:38" x14ac:dyDescent="0.25">
      <c r="Z252" s="583" t="s">
        <v>5</v>
      </c>
      <c r="AA252" s="427" t="str">
        <f>AA230</f>
        <v>Famille à coller.N.Nom de votre recette.Recette mère ►.S.Saisissez le nom de la recette mère</v>
      </c>
      <c r="AB252" s="428">
        <f>AB230</f>
        <v>6</v>
      </c>
      <c r="AC252" s="529" t="str">
        <f>AC230</f>
        <v>couverts</v>
      </c>
      <c r="AD252" s="584"/>
      <c r="AE252" s="584"/>
      <c r="AF252" s="584"/>
      <c r="AG252" s="584"/>
      <c r="AH252" s="584"/>
      <c r="AI252" s="584"/>
      <c r="AJ252" s="585"/>
      <c r="AL252" s="466">
        <v>1</v>
      </c>
    </row>
    <row r="253" spans="26:38" x14ac:dyDescent="0.25">
      <c r="Z253" s="583" t="s">
        <v>5</v>
      </c>
      <c r="AA253" s="427" t="str">
        <f>AA230</f>
        <v>Famille à coller.N.Nom de votre recette.Recette mère ►.S.Saisissez le nom de la recette mère</v>
      </c>
      <c r="AB253" s="428">
        <f>AB230</f>
        <v>6</v>
      </c>
      <c r="AC253" s="529" t="str">
        <f>AC230</f>
        <v>couverts</v>
      </c>
      <c r="AD253" s="584"/>
      <c r="AE253" s="584"/>
      <c r="AF253" s="584"/>
      <c r="AG253" s="584"/>
      <c r="AH253" s="584"/>
      <c r="AI253" s="584"/>
      <c r="AJ253" s="585"/>
      <c r="AL253" s="466">
        <v>1</v>
      </c>
    </row>
    <row r="254" spans="26:38" x14ac:dyDescent="0.25">
      <c r="Z254" s="583" t="s">
        <v>5</v>
      </c>
      <c r="AA254" s="427" t="str">
        <f>AA230</f>
        <v>Famille à coller.N.Nom de votre recette.Recette mère ►.S.Saisissez le nom de la recette mère</v>
      </c>
      <c r="AB254" s="428">
        <f>AB230</f>
        <v>6</v>
      </c>
      <c r="AC254" s="529" t="str">
        <f>AC230</f>
        <v>couverts</v>
      </c>
      <c r="AD254" s="584"/>
      <c r="AE254" s="584"/>
      <c r="AF254" s="584"/>
      <c r="AG254" s="584"/>
      <c r="AH254" s="584"/>
      <c r="AI254" s="584"/>
      <c r="AJ254" s="585"/>
      <c r="AL254" s="466">
        <v>1</v>
      </c>
    </row>
    <row r="255" spans="26:38" x14ac:dyDescent="0.25">
      <c r="Z255" s="583" t="s">
        <v>5</v>
      </c>
      <c r="AA255" s="427" t="str">
        <f>AA230</f>
        <v>Famille à coller.N.Nom de votre recette.Recette mère ►.S.Saisissez le nom de la recette mère</v>
      </c>
      <c r="AB255" s="428">
        <f>AB230</f>
        <v>6</v>
      </c>
      <c r="AC255" s="529" t="str">
        <f>AC230</f>
        <v>couverts</v>
      </c>
      <c r="AD255" s="584"/>
      <c r="AE255" s="584"/>
      <c r="AF255" s="584"/>
      <c r="AG255" s="584"/>
      <c r="AH255" s="584"/>
      <c r="AI255" s="584"/>
      <c r="AJ255" s="585"/>
      <c r="AL255" s="466">
        <v>1</v>
      </c>
    </row>
    <row r="256" spans="26:38" x14ac:dyDescent="0.25">
      <c r="Z256" s="583" t="s">
        <v>5</v>
      </c>
      <c r="AA256" s="427" t="str">
        <f>AA230</f>
        <v>Famille à coller.N.Nom de votre recette.Recette mère ►.S.Saisissez le nom de la recette mère</v>
      </c>
      <c r="AB256" s="428">
        <f>AB230</f>
        <v>6</v>
      </c>
      <c r="AC256" s="529" t="str">
        <f>AC230</f>
        <v>couverts</v>
      </c>
      <c r="AD256" s="584"/>
      <c r="AE256" s="584"/>
      <c r="AF256" s="584"/>
      <c r="AG256" s="584"/>
      <c r="AH256" s="584"/>
      <c r="AI256" s="584"/>
      <c r="AJ256" s="585"/>
      <c r="AL256" s="466">
        <v>1</v>
      </c>
    </row>
    <row r="257" spans="26:38" x14ac:dyDescent="0.25">
      <c r="Z257" s="583" t="s">
        <v>5</v>
      </c>
      <c r="AA257" s="427" t="str">
        <f>AA230</f>
        <v>Famille à coller.N.Nom de votre recette.Recette mère ►.S.Saisissez le nom de la recette mère</v>
      </c>
      <c r="AB257" s="428">
        <f>AB230</f>
        <v>6</v>
      </c>
      <c r="AC257" s="529" t="str">
        <f>AC230</f>
        <v>couverts</v>
      </c>
      <c r="AD257" s="584"/>
      <c r="AE257" s="584"/>
      <c r="AF257" s="584"/>
      <c r="AG257" s="584"/>
      <c r="AH257" s="584"/>
      <c r="AI257" s="584"/>
      <c r="AJ257" s="585"/>
      <c r="AL257" s="466">
        <v>1</v>
      </c>
    </row>
    <row r="258" spans="26:38" x14ac:dyDescent="0.25">
      <c r="Z258" s="583" t="s">
        <v>5</v>
      </c>
      <c r="AA258" s="427" t="str">
        <f>AA230</f>
        <v>Famille à coller.N.Nom de votre recette.Recette mère ►.S.Saisissez le nom de la recette mère</v>
      </c>
      <c r="AB258" s="428">
        <f>AB230</f>
        <v>6</v>
      </c>
      <c r="AC258" s="529" t="str">
        <f>AC230</f>
        <v>couverts</v>
      </c>
      <c r="AD258" s="584"/>
      <c r="AE258" s="584"/>
      <c r="AF258" s="584"/>
      <c r="AG258" s="584"/>
      <c r="AH258" s="584"/>
      <c r="AI258" s="584"/>
      <c r="AJ258" s="585"/>
      <c r="AL258" s="466">
        <v>1</v>
      </c>
    </row>
    <row r="259" spans="26:38" x14ac:dyDescent="0.25">
      <c r="Z259" s="583" t="s">
        <v>5</v>
      </c>
      <c r="AA259" s="427" t="str">
        <f>AA230</f>
        <v>Famille à coller.N.Nom de votre recette.Recette mère ►.S.Saisissez le nom de la recette mère</v>
      </c>
      <c r="AB259" s="428">
        <f>AB230</f>
        <v>6</v>
      </c>
      <c r="AC259" s="529" t="str">
        <f>AC230</f>
        <v>couverts</v>
      </c>
      <c r="AD259" s="584"/>
      <c r="AE259" s="584"/>
      <c r="AF259" s="584"/>
      <c r="AG259" s="584"/>
      <c r="AH259" s="584"/>
      <c r="AI259" s="584"/>
      <c r="AJ259" s="585"/>
      <c r="AL259" s="466">
        <v>1</v>
      </c>
    </row>
    <row r="260" spans="26:38" x14ac:dyDescent="0.25">
      <c r="Z260" s="583" t="s">
        <v>5</v>
      </c>
      <c r="AA260" s="427" t="str">
        <f>AA230</f>
        <v>Famille à coller.N.Nom de votre recette.Recette mère ►.S.Saisissez le nom de la recette mère</v>
      </c>
      <c r="AB260" s="428">
        <f>AB230</f>
        <v>6</v>
      </c>
      <c r="AC260" s="529" t="str">
        <f>AC230</f>
        <v>couverts</v>
      </c>
      <c r="AD260" s="584"/>
      <c r="AE260" s="584"/>
      <c r="AF260" s="584"/>
      <c r="AG260" s="584"/>
      <c r="AH260" s="584"/>
      <c r="AI260" s="584"/>
      <c r="AJ260" s="585"/>
      <c r="AL260" s="466">
        <v>1</v>
      </c>
    </row>
    <row r="261" spans="26:38" x14ac:dyDescent="0.25">
      <c r="Z261" s="583" t="s">
        <v>5</v>
      </c>
      <c r="AA261" s="427" t="str">
        <f>AA230</f>
        <v>Famille à coller.N.Nom de votre recette.Recette mère ►.S.Saisissez le nom de la recette mère</v>
      </c>
      <c r="AB261" s="428">
        <f>AB230</f>
        <v>6</v>
      </c>
      <c r="AC261" s="529" t="str">
        <f>AC230</f>
        <v>couverts</v>
      </c>
      <c r="AD261" s="584"/>
      <c r="AE261" s="584"/>
      <c r="AF261" s="584"/>
      <c r="AG261" s="584"/>
      <c r="AH261" s="584"/>
      <c r="AI261" s="584"/>
      <c r="AJ261" s="585"/>
      <c r="AL261" s="466">
        <v>1</v>
      </c>
    </row>
    <row r="262" spans="26:38" x14ac:dyDescent="0.25">
      <c r="Z262" s="583" t="s">
        <v>5</v>
      </c>
      <c r="AA262" s="427" t="str">
        <f>AA230</f>
        <v>Famille à coller.N.Nom de votre recette.Recette mère ►.S.Saisissez le nom de la recette mère</v>
      </c>
      <c r="AB262" s="428">
        <f>AB230</f>
        <v>6</v>
      </c>
      <c r="AC262" s="529" t="str">
        <f>AC230</f>
        <v>couverts</v>
      </c>
      <c r="AD262" s="584"/>
      <c r="AE262" s="584"/>
      <c r="AF262" s="584"/>
      <c r="AG262" s="584"/>
      <c r="AH262" s="584"/>
      <c r="AI262" s="584"/>
      <c r="AJ262" s="585"/>
      <c r="AL262" s="466">
        <v>1</v>
      </c>
    </row>
    <row r="263" spans="26:38" x14ac:dyDescent="0.25">
      <c r="Z263" s="583" t="s">
        <v>5</v>
      </c>
      <c r="AA263" s="427" t="str">
        <f>AA230</f>
        <v>Famille à coller.N.Nom de votre recette.Recette mère ►.S.Saisissez le nom de la recette mère</v>
      </c>
      <c r="AB263" s="428">
        <f>AB230</f>
        <v>6</v>
      </c>
      <c r="AC263" s="529" t="str">
        <f>AC230</f>
        <v>couverts</v>
      </c>
      <c r="AD263" s="584"/>
      <c r="AE263" s="584"/>
      <c r="AF263" s="584"/>
      <c r="AG263" s="584"/>
      <c r="AH263" s="584"/>
      <c r="AI263" s="584"/>
      <c r="AJ263" s="585"/>
      <c r="AL263" s="466">
        <v>1</v>
      </c>
    </row>
    <row r="264" spans="26:38" x14ac:dyDescent="0.25">
      <c r="Z264" s="583" t="s">
        <v>5</v>
      </c>
      <c r="AA264" s="427" t="str">
        <f>AA230</f>
        <v>Famille à coller.N.Nom de votre recette.Recette mère ►.S.Saisissez le nom de la recette mère</v>
      </c>
      <c r="AB264" s="428">
        <f>AB230</f>
        <v>6</v>
      </c>
      <c r="AC264" s="529" t="str">
        <f>AC230</f>
        <v>couverts</v>
      </c>
      <c r="AD264" s="584"/>
      <c r="AE264" s="584"/>
      <c r="AF264" s="584"/>
      <c r="AG264" s="584"/>
      <c r="AH264" s="584"/>
      <c r="AI264" s="584"/>
      <c r="AJ264" s="585"/>
      <c r="AL264" s="466">
        <v>1</v>
      </c>
    </row>
    <row r="265" spans="26:38" x14ac:dyDescent="0.25">
      <c r="Z265" s="583" t="s">
        <v>5</v>
      </c>
      <c r="AA265" s="427" t="str">
        <f>AA230</f>
        <v>Famille à coller.N.Nom de votre recette.Recette mère ►.S.Saisissez le nom de la recette mère</v>
      </c>
      <c r="AB265" s="428">
        <f>AB230</f>
        <v>6</v>
      </c>
      <c r="AC265" s="529" t="str">
        <f>AC230</f>
        <v>couverts</v>
      </c>
      <c r="AD265" s="584"/>
      <c r="AE265" s="584"/>
      <c r="AF265" s="584"/>
      <c r="AG265" s="584"/>
      <c r="AH265" s="584"/>
      <c r="AI265" s="584"/>
      <c r="AJ265" s="585"/>
      <c r="AL265" s="466">
        <v>1</v>
      </c>
    </row>
    <row r="266" spans="26:38" x14ac:dyDescent="0.25">
      <c r="Z266" s="583" t="s">
        <v>5</v>
      </c>
      <c r="AA266" s="427" t="str">
        <f>AA230</f>
        <v>Famille à coller.N.Nom de votre recette.Recette mère ►.S.Saisissez le nom de la recette mère</v>
      </c>
      <c r="AB266" s="428">
        <f>AB230</f>
        <v>6</v>
      </c>
      <c r="AC266" s="529" t="str">
        <f>AC230</f>
        <v>couverts</v>
      </c>
      <c r="AD266" s="584"/>
      <c r="AE266" s="584"/>
      <c r="AF266" s="584"/>
      <c r="AG266" s="584"/>
      <c r="AH266" s="584"/>
      <c r="AI266" s="584"/>
      <c r="AJ266" s="585"/>
      <c r="AL266" s="466">
        <v>1</v>
      </c>
    </row>
    <row r="267" spans="26:38" x14ac:dyDescent="0.25">
      <c r="Z267" s="583" t="s">
        <v>5</v>
      </c>
      <c r="AA267" s="427" t="str">
        <f>AA230</f>
        <v>Famille à coller.N.Nom de votre recette.Recette mère ►.S.Saisissez le nom de la recette mère</v>
      </c>
      <c r="AB267" s="428">
        <f>AB230</f>
        <v>6</v>
      </c>
      <c r="AC267" s="529" t="str">
        <f>AC230</f>
        <v>couverts</v>
      </c>
      <c r="AD267" s="584"/>
      <c r="AE267" s="584"/>
      <c r="AF267" s="584"/>
      <c r="AG267" s="584"/>
      <c r="AH267" s="584"/>
      <c r="AI267" s="584"/>
      <c r="AJ267" s="585"/>
      <c r="AL267" s="466">
        <v>1</v>
      </c>
    </row>
    <row r="268" spans="26:38" x14ac:dyDescent="0.25">
      <c r="Z268" s="583" t="s">
        <v>5</v>
      </c>
      <c r="AA268" s="427" t="str">
        <f>AA230</f>
        <v>Famille à coller.N.Nom de votre recette.Recette mère ►.S.Saisissez le nom de la recette mère</v>
      </c>
      <c r="AB268" s="428">
        <f>AB230</f>
        <v>6</v>
      </c>
      <c r="AC268" s="529" t="str">
        <f>AC230</f>
        <v>couverts</v>
      </c>
      <c r="AD268" s="584"/>
      <c r="AE268" s="584"/>
      <c r="AF268" s="584"/>
      <c r="AG268" s="584"/>
      <c r="AH268" s="584"/>
      <c r="AI268" s="584"/>
      <c r="AJ268" s="585"/>
      <c r="AL268" s="466">
        <v>1</v>
      </c>
    </row>
    <row r="269" spans="26:38" x14ac:dyDescent="0.25">
      <c r="Z269" s="583" t="s">
        <v>5</v>
      </c>
      <c r="AA269" s="427" t="str">
        <f>AA230</f>
        <v>Famille à coller.N.Nom de votre recette.Recette mère ►.S.Saisissez le nom de la recette mère</v>
      </c>
      <c r="AB269" s="428">
        <f>AB230</f>
        <v>6</v>
      </c>
      <c r="AC269" s="529" t="str">
        <f>AC230</f>
        <v>couverts</v>
      </c>
      <c r="AD269" s="584"/>
      <c r="AE269" s="584"/>
      <c r="AF269" s="584"/>
      <c r="AG269" s="584"/>
      <c r="AH269" s="584"/>
      <c r="AI269" s="584"/>
      <c r="AJ269" s="585"/>
      <c r="AL269" s="466">
        <v>1</v>
      </c>
    </row>
    <row r="270" spans="26:38" x14ac:dyDescent="0.25">
      <c r="Z270" s="583" t="s">
        <v>5</v>
      </c>
      <c r="AA270" s="427" t="str">
        <f>AA230</f>
        <v>Famille à coller.N.Nom de votre recette.Recette mère ►.S.Saisissez le nom de la recette mère</v>
      </c>
      <c r="AB270" s="428">
        <f>AB230</f>
        <v>6</v>
      </c>
      <c r="AC270" s="529" t="str">
        <f>AC230</f>
        <v>couverts</v>
      </c>
      <c r="AD270" s="584"/>
      <c r="AE270" s="584"/>
      <c r="AF270" s="584"/>
      <c r="AG270" s="584"/>
      <c r="AH270" s="584"/>
      <c r="AI270" s="584"/>
      <c r="AJ270" s="585"/>
      <c r="AL270" s="466">
        <v>1</v>
      </c>
    </row>
    <row r="271" spans="26:38" x14ac:dyDescent="0.25">
      <c r="Z271" s="583" t="s">
        <v>5</v>
      </c>
      <c r="AA271" s="427" t="str">
        <f>AA230</f>
        <v>Famille à coller.N.Nom de votre recette.Recette mère ►.S.Saisissez le nom de la recette mère</v>
      </c>
      <c r="AB271" s="428">
        <f>AB230</f>
        <v>6</v>
      </c>
      <c r="AC271" s="529" t="str">
        <f>AC230</f>
        <v>couverts</v>
      </c>
      <c r="AD271" s="584"/>
      <c r="AE271" s="584"/>
      <c r="AF271" s="584"/>
      <c r="AG271" s="584"/>
      <c r="AH271" s="584"/>
      <c r="AI271" s="584"/>
      <c r="AJ271" s="585"/>
      <c r="AL271" s="466">
        <v>1</v>
      </c>
    </row>
    <row r="272" spans="26:38" x14ac:dyDescent="0.25">
      <c r="Z272" s="583" t="s">
        <v>5</v>
      </c>
      <c r="AA272" s="427" t="str">
        <f>AA230</f>
        <v>Famille à coller.N.Nom de votre recette.Recette mère ►.S.Saisissez le nom de la recette mère</v>
      </c>
      <c r="AB272" s="428">
        <f>AB230</f>
        <v>6</v>
      </c>
      <c r="AC272" s="529" t="str">
        <f>AC230</f>
        <v>couverts</v>
      </c>
      <c r="AD272" s="584"/>
      <c r="AE272" s="584"/>
      <c r="AF272" s="584"/>
      <c r="AG272" s="584"/>
      <c r="AH272" s="584"/>
      <c r="AI272" s="584"/>
      <c r="AJ272" s="585"/>
      <c r="AL272" s="466">
        <v>1</v>
      </c>
    </row>
    <row r="273" spans="26:38" x14ac:dyDescent="0.25">
      <c r="Z273" s="583" t="s">
        <v>5</v>
      </c>
      <c r="AA273" s="427" t="str">
        <f>AA230</f>
        <v>Famille à coller.N.Nom de votre recette.Recette mère ►.S.Saisissez le nom de la recette mère</v>
      </c>
      <c r="AB273" s="428">
        <f>AB230</f>
        <v>6</v>
      </c>
      <c r="AC273" s="529" t="str">
        <f>AC230</f>
        <v>couverts</v>
      </c>
      <c r="AD273" s="584"/>
      <c r="AE273" s="584"/>
      <c r="AF273" s="584"/>
      <c r="AG273" s="584"/>
      <c r="AH273" s="584"/>
      <c r="AI273" s="584"/>
      <c r="AJ273" s="585"/>
      <c r="AL273" s="466">
        <v>1</v>
      </c>
    </row>
    <row r="274" spans="26:38" x14ac:dyDescent="0.25">
      <c r="Z274" s="583" t="s">
        <v>5</v>
      </c>
      <c r="AA274" s="427" t="str">
        <f>AA230</f>
        <v>Famille à coller.N.Nom de votre recette.Recette mère ►.S.Saisissez le nom de la recette mère</v>
      </c>
      <c r="AB274" s="428">
        <f>AB230</f>
        <v>6</v>
      </c>
      <c r="AC274" s="529" t="str">
        <f>AC230</f>
        <v>couverts</v>
      </c>
      <c r="AD274" s="584"/>
      <c r="AE274" s="584"/>
      <c r="AF274" s="584"/>
      <c r="AG274" s="584"/>
      <c r="AH274" s="584"/>
      <c r="AI274" s="584"/>
      <c r="AJ274" s="585"/>
      <c r="AL274" s="466">
        <v>1</v>
      </c>
    </row>
    <row r="275" spans="26:38" x14ac:dyDescent="0.25">
      <c r="Z275" s="583" t="s">
        <v>5</v>
      </c>
      <c r="AA275" s="427" t="str">
        <f>AA230</f>
        <v>Famille à coller.N.Nom de votre recette.Recette mère ►.S.Saisissez le nom de la recette mère</v>
      </c>
      <c r="AB275" s="428">
        <f>AB230</f>
        <v>6</v>
      </c>
      <c r="AC275" s="529" t="str">
        <f>AC230</f>
        <v>couverts</v>
      </c>
      <c r="AD275" s="584"/>
      <c r="AE275" s="584"/>
      <c r="AF275" s="584"/>
      <c r="AG275" s="584"/>
      <c r="AH275" s="584"/>
      <c r="AI275" s="584"/>
      <c r="AJ275" s="585"/>
      <c r="AL275" s="466">
        <v>1</v>
      </c>
    </row>
    <row r="276" spans="26:38" ht="16.5" thickBot="1" x14ac:dyDescent="0.3">
      <c r="Z276" s="590" t="s">
        <v>5</v>
      </c>
      <c r="AA276" s="577" t="str">
        <f>AA230</f>
        <v>Famille à coller.N.Nom de votre recette.Recette mère ►.S.Saisissez le nom de la recette mère</v>
      </c>
      <c r="AB276" s="578">
        <f>AB230</f>
        <v>6</v>
      </c>
      <c r="AC276" s="579" t="str">
        <f>AC230</f>
        <v>couverts</v>
      </c>
      <c r="AD276" s="580" t="s">
        <v>62</v>
      </c>
      <c r="AE276" s="581"/>
      <c r="AF276" s="581"/>
      <c r="AG276" s="581"/>
      <c r="AH276" s="581"/>
      <c r="AI276" s="581"/>
      <c r="AJ276" s="582"/>
      <c r="AL276" s="466">
        <v>1</v>
      </c>
    </row>
    <row r="277" spans="26:38" ht="15.75" thickBot="1" x14ac:dyDescent="0.3">
      <c r="Z277"/>
      <c r="AA277"/>
      <c r="AB277"/>
      <c r="AC277"/>
      <c r="AD277"/>
      <c r="AE277"/>
      <c r="AF277"/>
      <c r="AG277"/>
      <c r="AH277"/>
      <c r="AI277"/>
      <c r="AJ277"/>
      <c r="AL277" s="466">
        <v>1</v>
      </c>
    </row>
    <row r="278" spans="26:38" x14ac:dyDescent="0.25">
      <c r="Z278" s="23" t="s">
        <v>7</v>
      </c>
      <c r="AA278" s="456" t="str">
        <f>AA284</f>
        <v>Famille à coller.N.Nom de votre recette.Recette mère ►.S.Saisissez le nom de la recette mère</v>
      </c>
      <c r="AB278" s="457">
        <f>AB284</f>
        <v>6</v>
      </c>
      <c r="AC278" s="457" t="str">
        <f>AC284</f>
        <v>couverts</v>
      </c>
      <c r="AD278" s="279" t="s">
        <v>4</v>
      </c>
      <c r="AE278" s="24" t="s">
        <v>8</v>
      </c>
      <c r="AF278" s="3217" t="s">
        <v>206</v>
      </c>
      <c r="AG278" s="3217"/>
      <c r="AH278" s="3157" t="s">
        <v>10</v>
      </c>
      <c r="AI278" s="3157"/>
      <c r="AJ278" s="3158"/>
      <c r="AL278" s="466">
        <v>1</v>
      </c>
    </row>
    <row r="279" spans="26:38" ht="22.5" x14ac:dyDescent="0.25">
      <c r="Z279" s="25" t="s">
        <v>7</v>
      </c>
      <c r="AA279" s="458" t="str">
        <f>AA284</f>
        <v>Famille à coller.N.Nom de votre recette.Recette mère ►.S.Saisissez le nom de la recette mère</v>
      </c>
      <c r="AB279" s="459"/>
      <c r="AC279" s="459"/>
      <c r="AD279" s="281" t="s">
        <v>207</v>
      </c>
      <c r="AE279" s="26" t="s">
        <v>12</v>
      </c>
      <c r="AF279" s="3218"/>
      <c r="AG279" s="3218"/>
      <c r="AH279" s="3159"/>
      <c r="AI279" s="3159"/>
      <c r="AJ279" s="3160"/>
      <c r="AL279" s="466">
        <v>1</v>
      </c>
    </row>
    <row r="280" spans="26:38" ht="18.75" x14ac:dyDescent="0.25">
      <c r="Z280" s="25" t="s">
        <v>7</v>
      </c>
      <c r="AA280" s="460" t="str">
        <f>AA284</f>
        <v>Famille à coller.N.Nom de votre recette.Recette mère ►.S.Saisissez le nom de la recette mère</v>
      </c>
      <c r="AB280" s="461"/>
      <c r="AC280" s="462"/>
      <c r="AD280" s="28"/>
      <c r="AE280" s="29" t="s">
        <v>208</v>
      </c>
      <c r="AF280" s="283"/>
      <c r="AG280" s="30" t="s">
        <v>13</v>
      </c>
      <c r="AH280" s="284" t="s">
        <v>14</v>
      </c>
      <c r="AI280" s="9"/>
      <c r="AJ280" s="285"/>
      <c r="AL280" s="466">
        <v>1</v>
      </c>
    </row>
    <row r="281" spans="26:38" ht="15.75" x14ac:dyDescent="0.25">
      <c r="Z281" s="25" t="s">
        <v>7</v>
      </c>
      <c r="AA281" s="428" t="str">
        <f>AA284</f>
        <v>Famille à coller.N.Nom de votre recette.Recette mère ►.S.Saisissez le nom de la recette mère</v>
      </c>
      <c r="AB281" s="428"/>
      <c r="AC281" s="428"/>
      <c r="AD281" s="36" t="s">
        <v>16</v>
      </c>
      <c r="AE281" s="37"/>
      <c r="AF281" s="37"/>
      <c r="AG281" s="288" t="s">
        <v>17</v>
      </c>
      <c r="AH281" s="3214" t="str">
        <f>AD284</f>
        <v>Famille à coller.N.Nom de votre recette.Recette mère ►.S.Saisissez le nom de la recette mère</v>
      </c>
      <c r="AI281" s="3214"/>
      <c r="AJ281" s="3215"/>
      <c r="AL281" s="466">
        <v>1</v>
      </c>
    </row>
    <row r="282" spans="26:38" ht="15.75" x14ac:dyDescent="0.25">
      <c r="Z282" s="25" t="s">
        <v>7</v>
      </c>
      <c r="AA282" s="428" t="str">
        <f>AA284</f>
        <v>Famille à coller.N.Nom de votre recette.Recette mère ►.S.Saisissez le nom de la recette mère</v>
      </c>
      <c r="AB282" s="428"/>
      <c r="AC282" s="428"/>
      <c r="AD282" s="43">
        <v>6</v>
      </c>
      <c r="AE282" s="44" t="s">
        <v>66</v>
      </c>
      <c r="AF282" s="36"/>
      <c r="AG282" s="36"/>
      <c r="AH282" s="3214"/>
      <c r="AI282" s="3214"/>
      <c r="AJ282" s="3215"/>
      <c r="AL282" s="466">
        <v>1</v>
      </c>
    </row>
    <row r="283" spans="26:38" ht="15.75" x14ac:dyDescent="0.25">
      <c r="Z283" s="25" t="s">
        <v>5</v>
      </c>
      <c r="AA283" s="428" t="str">
        <f>AA284</f>
        <v>Famille à coller.N.Nom de votre recette.Recette mère ►.S.Saisissez le nom de la recette mère</v>
      </c>
      <c r="AB283" s="428"/>
      <c r="AC283" s="428"/>
      <c r="AD283" s="289"/>
      <c r="AE283" s="48"/>
      <c r="AF283" s="48"/>
      <c r="AG283" s="48"/>
      <c r="AH283" s="48"/>
      <c r="AI283" s="48"/>
      <c r="AJ283" s="429"/>
      <c r="AL283" s="466">
        <v>1</v>
      </c>
    </row>
    <row r="284" spans="26:38" ht="15.75" x14ac:dyDescent="0.25">
      <c r="Z284" s="430" t="s">
        <v>5</v>
      </c>
      <c r="AA284" s="431" t="str">
        <f>AD284</f>
        <v>Famille à coller.N.Nom de votre recette.Recette mère ►.S.Saisissez le nom de la recette mère</v>
      </c>
      <c r="AB284" s="431">
        <f>AD282</f>
        <v>6</v>
      </c>
      <c r="AC284" s="431" t="str">
        <f>AE282</f>
        <v>couverts</v>
      </c>
      <c r="AD284" s="435" t="str">
        <f>UPPER(LEFT(AF278,1))&amp;LOWER(MID(AF278,2,999))&amp;"."&amp;UPPER(LEFT(AH278,1))&amp;"."&amp;UPPER(LEFT(AH278,1))&amp;LOWER(MID(AH278,2,999))&amp;"."&amp;IF(ISTEXT(AJ284),AI284&amp;"."&amp;UPPER(LEFT(AJ284,1))&amp;"."&amp;UPPER(LEFT(AJ284,1))&amp;LOWER(MID(AJ284,2,999)),AE284)</f>
        <v>Famille à coller.N.Nom de votre recette.Recette mère ►.S.Saisissez le nom de la recette mère</v>
      </c>
      <c r="AE284" s="432" t="s">
        <v>22</v>
      </c>
      <c r="AF284" s="3216" t="s">
        <v>23</v>
      </c>
      <c r="AG284" s="3216"/>
      <c r="AH284" s="3216"/>
      <c r="AI284" s="433" t="s">
        <v>24</v>
      </c>
      <c r="AJ284" s="434" t="s">
        <v>25</v>
      </c>
      <c r="AL284" s="466">
        <v>1</v>
      </c>
    </row>
    <row r="285" spans="26:38" x14ac:dyDescent="0.25">
      <c r="Z285" s="439" t="s">
        <v>7</v>
      </c>
      <c r="AA285" s="440" t="str">
        <f>AA284</f>
        <v>Famille à coller.N.Nom de votre recette.Recette mère ►.S.Saisissez le nom de la recette mère</v>
      </c>
      <c r="AB285" s="440"/>
      <c r="AC285" s="440"/>
      <c r="AD285" s="441" t="s">
        <v>27</v>
      </c>
      <c r="AE285" s="442">
        <v>7</v>
      </c>
      <c r="AF285" s="436" t="s">
        <v>67</v>
      </c>
      <c r="AG285" s="437"/>
      <c r="AH285" s="437"/>
      <c r="AI285" s="437"/>
      <c r="AJ285" s="438"/>
      <c r="AL285" s="466">
        <v>1</v>
      </c>
    </row>
    <row r="286" spans="26:38" ht="15.75" x14ac:dyDescent="0.25">
      <c r="Z286" s="104" t="s">
        <v>7</v>
      </c>
      <c r="AA286" s="451" t="str">
        <f>AA284</f>
        <v>Famille à coller.N.Nom de votre recette.Recette mère ►.S.Saisissez le nom de la recette mère</v>
      </c>
      <c r="AB286" s="451"/>
      <c r="AC286" s="451"/>
      <c r="AD286" s="264" t="s">
        <v>68</v>
      </c>
      <c r="AE286" s="122"/>
      <c r="AF286" s="122"/>
      <c r="AG286" s="122"/>
      <c r="AH286" s="122"/>
      <c r="AI286" s="122"/>
      <c r="AJ286" s="112"/>
      <c r="AL286" s="466">
        <v>1</v>
      </c>
    </row>
    <row r="287" spans="26:38" ht="15.75" x14ac:dyDescent="0.25">
      <c r="Z287" s="73" t="str">
        <f t="shared" ref="Z287:Z293" si="26">IF(OR(AD287&lt;&gt;"",AE287&lt;&gt; "",AF287&lt;&gt;"",AG287&lt;&gt;""),"A", "►")</f>
        <v>A</v>
      </c>
      <c r="AA287" s="451" t="str">
        <f>AA284</f>
        <v>Famille à coller.N.Nom de votre recette.Recette mère ►.S.Saisissez le nom de la recette mère</v>
      </c>
      <c r="AB287" s="451"/>
      <c r="AC287" s="451"/>
      <c r="AD287" s="205" t="s">
        <v>69</v>
      </c>
      <c r="AE287" s="85"/>
      <c r="AF287" s="85"/>
      <c r="AG287" s="85"/>
      <c r="AH287" s="85"/>
      <c r="AI287" s="85"/>
      <c r="AJ287" s="112"/>
      <c r="AL287" s="466">
        <v>1</v>
      </c>
    </row>
    <row r="288" spans="26:38" ht="15.75" x14ac:dyDescent="0.25">
      <c r="Z288" s="73" t="str">
        <f t="shared" si="26"/>
        <v>►</v>
      </c>
      <c r="AA288" s="451" t="str">
        <f>AA284</f>
        <v>Famille à coller.N.Nom de votre recette.Recette mère ►.S.Saisissez le nom de la recette mère</v>
      </c>
      <c r="AB288" s="451">
        <f>AB284</f>
        <v>6</v>
      </c>
      <c r="AC288" s="451" t="str">
        <f>AC284</f>
        <v>couverts</v>
      </c>
      <c r="AD288" s="205"/>
      <c r="AE288" s="114"/>
      <c r="AF288" s="114"/>
      <c r="AG288" s="114"/>
      <c r="AH288" s="114"/>
      <c r="AI288" s="114"/>
      <c r="AJ288" s="115"/>
      <c r="AL288" s="466">
        <v>1</v>
      </c>
    </row>
    <row r="289" spans="26:38" ht="15.75" x14ac:dyDescent="0.25">
      <c r="Z289" s="73" t="str">
        <f t="shared" si="26"/>
        <v>►</v>
      </c>
      <c r="AA289" s="451" t="str">
        <f>AA284</f>
        <v>Famille à coller.N.Nom de votre recette.Recette mère ►.S.Saisissez le nom de la recette mère</v>
      </c>
      <c r="AB289" s="451">
        <f>AB284</f>
        <v>6</v>
      </c>
      <c r="AC289" s="451" t="str">
        <f>AC284</f>
        <v>couverts</v>
      </c>
      <c r="AD289" s="205"/>
      <c r="AE289" s="114"/>
      <c r="AF289" s="114"/>
      <c r="AG289" s="114"/>
      <c r="AH289" s="114"/>
      <c r="AI289" s="114"/>
      <c r="AJ289" s="115" t="s">
        <v>361</v>
      </c>
      <c r="AL289" s="466">
        <v>1</v>
      </c>
    </row>
    <row r="290" spans="26:38" ht="15.75" x14ac:dyDescent="0.25">
      <c r="Z290" s="73" t="str">
        <f t="shared" si="26"/>
        <v>►</v>
      </c>
      <c r="AA290" s="451" t="str">
        <f>AA284</f>
        <v>Famille à coller.N.Nom de votre recette.Recette mère ►.S.Saisissez le nom de la recette mère</v>
      </c>
      <c r="AB290" s="451">
        <f>AB284</f>
        <v>6</v>
      </c>
      <c r="AC290" s="451" t="str">
        <f>AC284</f>
        <v>couverts</v>
      </c>
      <c r="AD290" s="205"/>
      <c r="AE290" s="114"/>
      <c r="AF290" s="114"/>
      <c r="AG290" s="114"/>
      <c r="AH290" s="114"/>
      <c r="AI290" s="114"/>
      <c r="AJ290" s="115"/>
      <c r="AL290" s="466">
        <v>1</v>
      </c>
    </row>
    <row r="291" spans="26:38" ht="15.75" x14ac:dyDescent="0.25">
      <c r="Z291" s="73" t="str">
        <f t="shared" si="26"/>
        <v>►</v>
      </c>
      <c r="AA291" s="451" t="str">
        <f>AA284</f>
        <v>Famille à coller.N.Nom de votre recette.Recette mère ►.S.Saisissez le nom de la recette mère</v>
      </c>
      <c r="AB291" s="451">
        <f>AB284</f>
        <v>6</v>
      </c>
      <c r="AC291" s="451" t="str">
        <f>AC284</f>
        <v>couverts</v>
      </c>
      <c r="AD291" s="205"/>
      <c r="AE291" s="114"/>
      <c r="AF291" s="114"/>
      <c r="AG291" s="114"/>
      <c r="AH291" s="114"/>
      <c r="AI291" s="114"/>
      <c r="AJ291" s="115"/>
      <c r="AL291" s="466">
        <v>1</v>
      </c>
    </row>
    <row r="292" spans="26:38" ht="15.75" x14ac:dyDescent="0.25">
      <c r="Z292" s="73" t="str">
        <f t="shared" si="26"/>
        <v>►</v>
      </c>
      <c r="AA292" s="451" t="str">
        <f>AA284</f>
        <v>Famille à coller.N.Nom de votre recette.Recette mère ►.S.Saisissez le nom de la recette mère</v>
      </c>
      <c r="AB292" s="451">
        <f>AB284</f>
        <v>6</v>
      </c>
      <c r="AC292" s="451" t="str">
        <f>AC284</f>
        <v>couverts</v>
      </c>
      <c r="AD292" s="205"/>
      <c r="AE292" s="114"/>
      <c r="AF292" s="114"/>
      <c r="AG292" s="114"/>
      <c r="AH292" s="114"/>
      <c r="AI292" s="114"/>
      <c r="AJ292" s="115"/>
      <c r="AL292" s="466">
        <v>1</v>
      </c>
    </row>
    <row r="293" spans="26:38" ht="15.75" x14ac:dyDescent="0.25">
      <c r="Z293" s="73" t="str">
        <f t="shared" si="26"/>
        <v>►</v>
      </c>
      <c r="AA293" s="451" t="str">
        <f>AA284</f>
        <v>Famille à coller.N.Nom de votre recette.Recette mère ►.S.Saisissez le nom de la recette mère</v>
      </c>
      <c r="AB293" s="451">
        <f>AB284</f>
        <v>6</v>
      </c>
      <c r="AC293" s="451" t="str">
        <f>AC284</f>
        <v>couverts</v>
      </c>
      <c r="AD293" s="205"/>
      <c r="AE293" s="114"/>
      <c r="AF293" s="114"/>
      <c r="AG293" s="114"/>
      <c r="AH293" s="114"/>
      <c r="AI293" s="114"/>
      <c r="AJ293" s="115"/>
      <c r="AL293" s="466">
        <v>1</v>
      </c>
    </row>
    <row r="294" spans="26:38" ht="15.75" x14ac:dyDescent="0.25">
      <c r="Z294" s="104" t="s">
        <v>7</v>
      </c>
      <c r="AA294" s="451" t="str">
        <f>AA284</f>
        <v>Famille à coller.N.Nom de votre recette.Recette mère ►.S.Saisissez le nom de la recette mère</v>
      </c>
      <c r="AB294" s="451">
        <f>AB284</f>
        <v>6</v>
      </c>
      <c r="AC294" s="451" t="str">
        <f>AC284</f>
        <v>couverts</v>
      </c>
      <c r="AD294" s="265"/>
      <c r="AE294" s="265"/>
      <c r="AF294" s="265" t="s">
        <v>73</v>
      </c>
      <c r="AG294" s="266"/>
      <c r="AH294" s="267"/>
      <c r="AI294" s="267"/>
      <c r="AJ294" s="268"/>
      <c r="AL294" s="466">
        <v>1</v>
      </c>
    </row>
    <row r="295" spans="26:38" ht="16.5" thickBot="1" x14ac:dyDescent="0.3">
      <c r="Z295" s="1001" t="s">
        <v>7</v>
      </c>
      <c r="AA295" s="594" t="str">
        <f>AA284</f>
        <v>Famille à coller.N.Nom de votre recette.Recette mère ►.S.Saisissez le nom de la recette mère</v>
      </c>
      <c r="AB295" s="594">
        <f>AB284</f>
        <v>6</v>
      </c>
      <c r="AC295" s="594" t="str">
        <f>AC284</f>
        <v>couverts</v>
      </c>
      <c r="AD295" s="269" t="s">
        <v>62</v>
      </c>
      <c r="AE295" s="270"/>
      <c r="AF295" s="271"/>
      <c r="AG295" s="272"/>
      <c r="AH295" s="271"/>
      <c r="AI295" s="271"/>
      <c r="AJ295" s="273"/>
      <c r="AL295" s="466">
        <v>1</v>
      </c>
    </row>
    <row r="296" spans="26:38" x14ac:dyDescent="0.25">
      <c r="Z296" s="583" t="s">
        <v>5</v>
      </c>
      <c r="AA296" s="451" t="str">
        <f>AA284</f>
        <v>Famille à coller.N.Nom de votre recette.Recette mère ►.S.Saisissez le nom de la recette mère</v>
      </c>
      <c r="AB296" s="451">
        <f>AB284</f>
        <v>6</v>
      </c>
      <c r="AC296" s="451" t="str">
        <f>AC284</f>
        <v>couverts</v>
      </c>
      <c r="AD296" s="584"/>
      <c r="AE296" s="584"/>
      <c r="AF296" s="584"/>
      <c r="AG296" s="584"/>
      <c r="AH296" s="584"/>
      <c r="AI296" s="584"/>
      <c r="AJ296" s="585"/>
      <c r="AL296" s="466">
        <v>1</v>
      </c>
    </row>
    <row r="297" spans="26:38" x14ac:dyDescent="0.25">
      <c r="Z297" s="583" t="s">
        <v>5</v>
      </c>
      <c r="AA297" s="451" t="str">
        <f>AA284</f>
        <v>Famille à coller.N.Nom de votre recette.Recette mère ►.S.Saisissez le nom de la recette mère</v>
      </c>
      <c r="AB297" s="451">
        <f>AB284</f>
        <v>6</v>
      </c>
      <c r="AC297" s="451" t="str">
        <f>AC284</f>
        <v>couverts</v>
      </c>
      <c r="AD297" s="584"/>
      <c r="AE297" s="584"/>
      <c r="AF297" s="584"/>
      <c r="AG297" s="584"/>
      <c r="AH297" s="584"/>
      <c r="AI297" s="584"/>
      <c r="AJ297" s="585"/>
      <c r="AL297" s="466">
        <v>1</v>
      </c>
    </row>
    <row r="298" spans="26:38" x14ac:dyDescent="0.25">
      <c r="Z298" s="583" t="s">
        <v>5</v>
      </c>
      <c r="AA298" s="451" t="str">
        <f>AA284</f>
        <v>Famille à coller.N.Nom de votre recette.Recette mère ►.S.Saisissez le nom de la recette mère</v>
      </c>
      <c r="AB298" s="451">
        <f>AB284</f>
        <v>6</v>
      </c>
      <c r="AC298" s="451" t="str">
        <f>AC284</f>
        <v>couverts</v>
      </c>
      <c r="AD298" s="584"/>
      <c r="AE298" s="584"/>
      <c r="AF298" s="584"/>
      <c r="AG298" s="584"/>
      <c r="AH298" s="584"/>
      <c r="AI298" s="584"/>
      <c r="AJ298" s="585"/>
      <c r="AL298" s="466">
        <v>1</v>
      </c>
    </row>
    <row r="299" spans="26:38" x14ac:dyDescent="0.25">
      <c r="Z299" s="583" t="s">
        <v>5</v>
      </c>
      <c r="AA299" s="451" t="str">
        <f>AA284</f>
        <v>Famille à coller.N.Nom de votre recette.Recette mère ►.S.Saisissez le nom de la recette mère</v>
      </c>
      <c r="AB299" s="451">
        <f>AB284</f>
        <v>6</v>
      </c>
      <c r="AC299" s="451" t="str">
        <f>AC284</f>
        <v>couverts</v>
      </c>
      <c r="AD299" s="584"/>
      <c r="AE299" s="584"/>
      <c r="AF299" s="584"/>
      <c r="AG299" s="584"/>
      <c r="AH299" s="584"/>
      <c r="AI299" s="584"/>
      <c r="AJ299" s="585"/>
      <c r="AL299" s="466">
        <v>1</v>
      </c>
    </row>
    <row r="300" spans="26:38" x14ac:dyDescent="0.25">
      <c r="Z300" s="583" t="s">
        <v>5</v>
      </c>
      <c r="AA300" s="451" t="str">
        <f>AA291</f>
        <v>Famille à coller.N.Nom de votre recette.Recette mère ►.S.Saisissez le nom de la recette mère</v>
      </c>
      <c r="AB300" s="451">
        <f>AB291</f>
        <v>6</v>
      </c>
      <c r="AC300" s="451" t="str">
        <f>AC291</f>
        <v>couverts</v>
      </c>
      <c r="AD300" s="584"/>
      <c r="AE300" s="584"/>
      <c r="AF300" s="584"/>
      <c r="AG300" s="584"/>
      <c r="AH300" s="584"/>
      <c r="AI300" s="584"/>
      <c r="AJ300" s="585"/>
      <c r="AL300" s="466">
        <v>1</v>
      </c>
    </row>
    <row r="301" spans="26:38" x14ac:dyDescent="0.25">
      <c r="Z301" s="583" t="s">
        <v>5</v>
      </c>
      <c r="AA301" s="451" t="str">
        <f>AA284</f>
        <v>Famille à coller.N.Nom de votre recette.Recette mère ►.S.Saisissez le nom de la recette mère</v>
      </c>
      <c r="AB301" s="451">
        <f>AB284</f>
        <v>6</v>
      </c>
      <c r="AC301" s="451" t="str">
        <f>AC284</f>
        <v>couverts</v>
      </c>
      <c r="AD301" s="584"/>
      <c r="AE301" s="584"/>
      <c r="AF301" s="584"/>
      <c r="AG301" s="584"/>
      <c r="AH301" s="584"/>
      <c r="AI301" s="585" t="s">
        <v>369</v>
      </c>
      <c r="AJ301" s="585"/>
      <c r="AL301" s="466">
        <v>1</v>
      </c>
    </row>
    <row r="302" spans="26:38" x14ac:dyDescent="0.25">
      <c r="Z302" s="583" t="s">
        <v>5</v>
      </c>
      <c r="AA302" s="451" t="str">
        <f>AA284</f>
        <v>Famille à coller.N.Nom de votre recette.Recette mère ►.S.Saisissez le nom de la recette mère</v>
      </c>
      <c r="AB302" s="451">
        <f>AB284</f>
        <v>6</v>
      </c>
      <c r="AC302" s="451" t="str">
        <f>AC284</f>
        <v>couverts</v>
      </c>
      <c r="AD302" s="584"/>
      <c r="AE302" s="584"/>
      <c r="AF302" s="584"/>
      <c r="AG302" s="584"/>
      <c r="AH302" s="584"/>
      <c r="AI302" s="585" t="s">
        <v>365</v>
      </c>
      <c r="AJ302" s="585"/>
      <c r="AL302" s="466">
        <v>1</v>
      </c>
    </row>
    <row r="303" spans="26:38" x14ac:dyDescent="0.25">
      <c r="Z303" s="583" t="s">
        <v>5</v>
      </c>
      <c r="AA303" s="451" t="str">
        <f>AA284</f>
        <v>Famille à coller.N.Nom de votre recette.Recette mère ►.S.Saisissez le nom de la recette mère</v>
      </c>
      <c r="AB303" s="451">
        <f>AB284</f>
        <v>6</v>
      </c>
      <c r="AC303" s="451" t="str">
        <f>AC284</f>
        <v>couverts</v>
      </c>
      <c r="AD303" s="584"/>
      <c r="AE303" s="584"/>
      <c r="AF303" s="584"/>
      <c r="AG303" s="584"/>
      <c r="AH303" s="584"/>
      <c r="AI303" s="585" t="s">
        <v>363</v>
      </c>
      <c r="AJ303" s="585"/>
      <c r="AL303" s="466">
        <v>1</v>
      </c>
    </row>
    <row r="304" spans="26:38" x14ac:dyDescent="0.25">
      <c r="Z304" s="583" t="s">
        <v>5</v>
      </c>
      <c r="AA304" s="451" t="str">
        <f>AA284</f>
        <v>Famille à coller.N.Nom de votre recette.Recette mère ►.S.Saisissez le nom de la recette mère</v>
      </c>
      <c r="AB304" s="451">
        <f>AB284</f>
        <v>6</v>
      </c>
      <c r="AC304" s="451" t="str">
        <f>AC284</f>
        <v>couverts</v>
      </c>
      <c r="AD304" s="584"/>
      <c r="AE304" s="584"/>
      <c r="AF304" s="584"/>
      <c r="AG304" s="584"/>
      <c r="AH304" s="584"/>
      <c r="AI304" s="584" t="s">
        <v>364</v>
      </c>
      <c r="AJ304" s="585"/>
      <c r="AL304" s="466">
        <v>1</v>
      </c>
    </row>
    <row r="305" spans="26:38" x14ac:dyDescent="0.25">
      <c r="Z305" s="583" t="s">
        <v>5</v>
      </c>
      <c r="AA305" s="451" t="str">
        <f>AA284</f>
        <v>Famille à coller.N.Nom de votre recette.Recette mère ►.S.Saisissez le nom de la recette mère</v>
      </c>
      <c r="AB305" s="451">
        <f>AB284</f>
        <v>6</v>
      </c>
      <c r="AC305" s="451" t="str">
        <f>AC284</f>
        <v>couverts</v>
      </c>
      <c r="AD305" s="584"/>
      <c r="AE305" s="584"/>
      <c r="AF305" s="584"/>
      <c r="AG305" s="584"/>
      <c r="AH305" s="584"/>
      <c r="AI305" s="584"/>
      <c r="AJ305" s="585"/>
      <c r="AL305" s="466">
        <v>1</v>
      </c>
    </row>
    <row r="306" spans="26:38" x14ac:dyDescent="0.25">
      <c r="Z306" s="583" t="s">
        <v>5</v>
      </c>
      <c r="AA306" s="451" t="str">
        <f>AA284</f>
        <v>Famille à coller.N.Nom de votre recette.Recette mère ►.S.Saisissez le nom de la recette mère</v>
      </c>
      <c r="AB306" s="451">
        <f>AB284</f>
        <v>6</v>
      </c>
      <c r="AC306" s="451" t="str">
        <f>AC284</f>
        <v>couverts</v>
      </c>
      <c r="AD306" s="584"/>
      <c r="AE306" s="584"/>
      <c r="AF306" s="584"/>
      <c r="AG306" s="584"/>
      <c r="AH306" s="584"/>
      <c r="AI306" s="584"/>
      <c r="AJ306" s="585"/>
      <c r="AL306" s="466">
        <v>1</v>
      </c>
    </row>
    <row r="307" spans="26:38" x14ac:dyDescent="0.25">
      <c r="Z307" s="583" t="s">
        <v>5</v>
      </c>
      <c r="AA307" s="451" t="str">
        <f>AA284</f>
        <v>Famille à coller.N.Nom de votre recette.Recette mère ►.S.Saisissez le nom de la recette mère</v>
      </c>
      <c r="AB307" s="451">
        <f>AB284</f>
        <v>6</v>
      </c>
      <c r="AC307" s="451" t="str">
        <f>AC284</f>
        <v>couverts</v>
      </c>
      <c r="AD307" s="584"/>
      <c r="AE307" s="584"/>
      <c r="AF307" s="584"/>
      <c r="AG307" s="584"/>
      <c r="AH307" s="584"/>
      <c r="AI307" s="584"/>
      <c r="AJ307" s="585"/>
      <c r="AL307" s="466">
        <v>1</v>
      </c>
    </row>
    <row r="308" spans="26:38" x14ac:dyDescent="0.25">
      <c r="Z308" s="583" t="s">
        <v>5</v>
      </c>
      <c r="AA308" s="451" t="str">
        <f>AA284</f>
        <v>Famille à coller.N.Nom de votre recette.Recette mère ►.S.Saisissez le nom de la recette mère</v>
      </c>
      <c r="AB308" s="451">
        <f>AB284</f>
        <v>6</v>
      </c>
      <c r="AC308" s="451" t="str">
        <f>AC284</f>
        <v>couverts</v>
      </c>
      <c r="AD308" s="584"/>
      <c r="AE308" s="584"/>
      <c r="AF308" s="584"/>
      <c r="AG308" s="584"/>
      <c r="AH308" s="584"/>
      <c r="AI308" s="584"/>
      <c r="AJ308" s="585"/>
      <c r="AL308" s="466">
        <v>1</v>
      </c>
    </row>
    <row r="309" spans="26:38" x14ac:dyDescent="0.25">
      <c r="Z309" s="583" t="s">
        <v>5</v>
      </c>
      <c r="AA309" s="451" t="str">
        <f>AA284</f>
        <v>Famille à coller.N.Nom de votre recette.Recette mère ►.S.Saisissez le nom de la recette mère</v>
      </c>
      <c r="AB309" s="451">
        <f>AB284</f>
        <v>6</v>
      </c>
      <c r="AC309" s="451" t="str">
        <f>AC284</f>
        <v>couverts</v>
      </c>
      <c r="AD309" s="584"/>
      <c r="AE309" s="584"/>
      <c r="AF309" s="584"/>
      <c r="AG309" s="584"/>
      <c r="AH309" s="584"/>
      <c r="AI309" s="584"/>
      <c r="AJ309" s="585"/>
      <c r="AL309" s="466">
        <v>1</v>
      </c>
    </row>
    <row r="310" spans="26:38" x14ac:dyDescent="0.25">
      <c r="Z310" s="583" t="s">
        <v>5</v>
      </c>
      <c r="AA310" s="451" t="str">
        <f>AA284</f>
        <v>Famille à coller.N.Nom de votre recette.Recette mère ►.S.Saisissez le nom de la recette mère</v>
      </c>
      <c r="AB310" s="451">
        <f>AB284</f>
        <v>6</v>
      </c>
      <c r="AC310" s="451" t="str">
        <f>AC284</f>
        <v>couverts</v>
      </c>
      <c r="AD310" s="584"/>
      <c r="AE310" s="584"/>
      <c r="AF310" s="584"/>
      <c r="AG310" s="584"/>
      <c r="AH310" s="584"/>
      <c r="AI310" s="584"/>
      <c r="AJ310" s="585"/>
      <c r="AL310" s="466">
        <v>1</v>
      </c>
    </row>
    <row r="311" spans="26:38" x14ac:dyDescent="0.25">
      <c r="Z311" s="583" t="s">
        <v>5</v>
      </c>
      <c r="AA311" s="451" t="str">
        <f>AA284</f>
        <v>Famille à coller.N.Nom de votre recette.Recette mère ►.S.Saisissez le nom de la recette mère</v>
      </c>
      <c r="AB311" s="451">
        <f>AB284</f>
        <v>6</v>
      </c>
      <c r="AC311" s="451" t="str">
        <f>AC284</f>
        <v>couverts</v>
      </c>
      <c r="AD311" s="584"/>
      <c r="AE311" s="584"/>
      <c r="AF311" s="584"/>
      <c r="AG311" s="584"/>
      <c r="AH311" s="584"/>
      <c r="AI311" s="584"/>
      <c r="AJ311" s="585"/>
      <c r="AL311" s="466">
        <v>1</v>
      </c>
    </row>
    <row r="312" spans="26:38" x14ac:dyDescent="0.25">
      <c r="Z312" s="583" t="s">
        <v>5</v>
      </c>
      <c r="AA312" s="451" t="str">
        <f>AA284</f>
        <v>Famille à coller.N.Nom de votre recette.Recette mère ►.S.Saisissez le nom de la recette mère</v>
      </c>
      <c r="AB312" s="451">
        <f>AB284</f>
        <v>6</v>
      </c>
      <c r="AC312" s="451" t="str">
        <f>AC284</f>
        <v>couverts</v>
      </c>
      <c r="AD312" s="584"/>
      <c r="AE312" s="584"/>
      <c r="AF312" s="584"/>
      <c r="AG312" s="584"/>
      <c r="AH312" s="584"/>
      <c r="AI312" s="584"/>
      <c r="AJ312" s="585"/>
      <c r="AL312" s="466">
        <v>1</v>
      </c>
    </row>
    <row r="313" spans="26:38" x14ac:dyDescent="0.25">
      <c r="Z313" s="583" t="s">
        <v>5</v>
      </c>
      <c r="AA313" s="451" t="str">
        <f>AA284</f>
        <v>Famille à coller.N.Nom de votre recette.Recette mère ►.S.Saisissez le nom de la recette mère</v>
      </c>
      <c r="AB313" s="451">
        <f>AB284</f>
        <v>6</v>
      </c>
      <c r="AC313" s="451" t="str">
        <f>AC284</f>
        <v>couverts</v>
      </c>
      <c r="AD313" s="584"/>
      <c r="AE313" s="584"/>
      <c r="AF313" s="584"/>
      <c r="AG313" s="584"/>
      <c r="AH313" s="584"/>
      <c r="AI313" s="584"/>
      <c r="AJ313" s="585"/>
      <c r="AL313" s="466">
        <v>1</v>
      </c>
    </row>
    <row r="314" spans="26:38" x14ac:dyDescent="0.25">
      <c r="Z314" s="583" t="s">
        <v>5</v>
      </c>
      <c r="AA314" s="451" t="str">
        <f>AA284</f>
        <v>Famille à coller.N.Nom de votre recette.Recette mère ►.S.Saisissez le nom de la recette mère</v>
      </c>
      <c r="AB314" s="451">
        <f>AB284</f>
        <v>6</v>
      </c>
      <c r="AC314" s="451" t="str">
        <f>AC284</f>
        <v>couverts</v>
      </c>
      <c r="AD314" s="584"/>
      <c r="AE314" s="584"/>
      <c r="AF314" s="584"/>
      <c r="AG314" s="584"/>
      <c r="AH314" s="584"/>
      <c r="AI314" s="584"/>
      <c r="AJ314" s="585"/>
      <c r="AL314" s="466">
        <v>1</v>
      </c>
    </row>
    <row r="315" spans="26:38" x14ac:dyDescent="0.25">
      <c r="Z315" s="583" t="s">
        <v>5</v>
      </c>
      <c r="AA315" s="451" t="str">
        <f>AA284</f>
        <v>Famille à coller.N.Nom de votre recette.Recette mère ►.S.Saisissez le nom de la recette mère</v>
      </c>
      <c r="AB315" s="451">
        <f>AB284</f>
        <v>6</v>
      </c>
      <c r="AC315" s="451" t="str">
        <f>AC284</f>
        <v>couverts</v>
      </c>
      <c r="AD315" s="584"/>
      <c r="AE315" s="584"/>
      <c r="AF315" s="584"/>
      <c r="AG315" s="584"/>
      <c r="AH315" s="584"/>
      <c r="AI315" s="584"/>
      <c r="AJ315" s="585"/>
      <c r="AL315" s="466">
        <v>1</v>
      </c>
    </row>
    <row r="316" spans="26:38" x14ac:dyDescent="0.25">
      <c r="Z316" s="583" t="s">
        <v>5</v>
      </c>
      <c r="AA316" s="451" t="str">
        <f>AA284</f>
        <v>Famille à coller.N.Nom de votre recette.Recette mère ►.S.Saisissez le nom de la recette mère</v>
      </c>
      <c r="AB316" s="451">
        <f>AB284</f>
        <v>6</v>
      </c>
      <c r="AC316" s="451" t="str">
        <f>AC284</f>
        <v>couverts</v>
      </c>
      <c r="AD316" s="584"/>
      <c r="AE316" s="584"/>
      <c r="AF316" s="584"/>
      <c r="AG316" s="584"/>
      <c r="AH316" s="584"/>
      <c r="AI316" s="584"/>
      <c r="AJ316" s="585"/>
      <c r="AL316" s="466">
        <v>1</v>
      </c>
    </row>
    <row r="317" spans="26:38" x14ac:dyDescent="0.25">
      <c r="Z317" s="583" t="s">
        <v>5</v>
      </c>
      <c r="AA317" s="451" t="str">
        <f>AA284</f>
        <v>Famille à coller.N.Nom de votre recette.Recette mère ►.S.Saisissez le nom de la recette mère</v>
      </c>
      <c r="AB317" s="451">
        <f>AB284</f>
        <v>6</v>
      </c>
      <c r="AC317" s="451" t="str">
        <f>AC284</f>
        <v>couverts</v>
      </c>
      <c r="AD317" s="584"/>
      <c r="AE317" s="584"/>
      <c r="AF317" s="584"/>
      <c r="AG317" s="584"/>
      <c r="AH317" s="584"/>
      <c r="AI317" s="584"/>
      <c r="AJ317" s="585"/>
      <c r="AL317" s="466">
        <v>1</v>
      </c>
    </row>
    <row r="318" spans="26:38" x14ac:dyDescent="0.25">
      <c r="Z318" s="583" t="s">
        <v>5</v>
      </c>
      <c r="AA318" s="451" t="str">
        <f>AA284</f>
        <v>Famille à coller.N.Nom de votre recette.Recette mère ►.S.Saisissez le nom de la recette mère</v>
      </c>
      <c r="AB318" s="451">
        <f>AB284</f>
        <v>6</v>
      </c>
      <c r="AC318" s="451" t="str">
        <f>AC284</f>
        <v>couverts</v>
      </c>
      <c r="AD318" s="584"/>
      <c r="AE318" s="584"/>
      <c r="AF318" s="584"/>
      <c r="AG318" s="584"/>
      <c r="AH318" s="584"/>
      <c r="AI318" s="584"/>
      <c r="AJ318" s="585"/>
      <c r="AL318" s="466">
        <v>1</v>
      </c>
    </row>
    <row r="319" spans="26:38" x14ac:dyDescent="0.25">
      <c r="Z319" s="583" t="s">
        <v>5</v>
      </c>
      <c r="AA319" s="451">
        <f>C1162</f>
        <v>0</v>
      </c>
      <c r="AB319" s="451">
        <f>D1162</f>
        <v>0</v>
      </c>
      <c r="AC319" s="451">
        <f>E1162</f>
        <v>0</v>
      </c>
      <c r="AD319" s="584"/>
      <c r="AE319" s="584"/>
      <c r="AF319" s="584"/>
      <c r="AG319" s="584"/>
      <c r="AH319" s="584"/>
      <c r="AI319" s="584"/>
      <c r="AJ319" s="585"/>
      <c r="AL319" s="466">
        <v>1</v>
      </c>
    </row>
    <row r="320" spans="26:38" x14ac:dyDescent="0.25">
      <c r="Z320" s="583" t="s">
        <v>5</v>
      </c>
      <c r="AA320" s="451" t="str">
        <f>AA284</f>
        <v>Famille à coller.N.Nom de votre recette.Recette mère ►.S.Saisissez le nom de la recette mère</v>
      </c>
      <c r="AB320" s="451">
        <f>AB284</f>
        <v>6</v>
      </c>
      <c r="AC320" s="451" t="str">
        <f>AC284</f>
        <v>couverts</v>
      </c>
      <c r="AD320" s="584"/>
      <c r="AE320" s="584"/>
      <c r="AF320" s="584"/>
      <c r="AG320" s="584"/>
      <c r="AH320" s="584"/>
      <c r="AI320" s="584"/>
      <c r="AJ320" s="585"/>
      <c r="AL320" s="466">
        <v>1</v>
      </c>
    </row>
    <row r="321" spans="1:40" x14ac:dyDescent="0.25">
      <c r="Z321" s="583" t="s">
        <v>5</v>
      </c>
      <c r="AA321" s="451" t="str">
        <f>AA284</f>
        <v>Famille à coller.N.Nom de votre recette.Recette mère ►.S.Saisissez le nom de la recette mère</v>
      </c>
      <c r="AB321" s="451">
        <f>AB284</f>
        <v>6</v>
      </c>
      <c r="AC321" s="451" t="str">
        <f>AC284</f>
        <v>couverts</v>
      </c>
      <c r="AD321" s="584"/>
      <c r="AE321" s="584"/>
      <c r="AF321" s="584"/>
      <c r="AG321" s="584"/>
      <c r="AH321" s="584"/>
      <c r="AI321" s="584"/>
      <c r="AJ321" s="585"/>
      <c r="AL321" s="466">
        <v>1</v>
      </c>
    </row>
    <row r="322" spans="1:40" x14ac:dyDescent="0.25">
      <c r="Z322" s="583" t="s">
        <v>5</v>
      </c>
      <c r="AA322" s="451" t="str">
        <f>AA284</f>
        <v>Famille à coller.N.Nom de votre recette.Recette mère ►.S.Saisissez le nom de la recette mère</v>
      </c>
      <c r="AB322" s="451">
        <f>AB284</f>
        <v>6</v>
      </c>
      <c r="AC322" s="451" t="str">
        <f>AC284</f>
        <v>couverts</v>
      </c>
      <c r="AD322" s="584"/>
      <c r="AE322" s="584"/>
      <c r="AF322" s="584"/>
      <c r="AG322" s="584"/>
      <c r="AH322" s="584"/>
      <c r="AI322" s="584"/>
      <c r="AJ322" s="585"/>
      <c r="AL322" s="466">
        <v>1</v>
      </c>
    </row>
    <row r="323" spans="1:40" x14ac:dyDescent="0.25">
      <c r="Z323" s="583" t="s">
        <v>5</v>
      </c>
      <c r="AA323" s="451" t="str">
        <f>AA284</f>
        <v>Famille à coller.N.Nom de votre recette.Recette mère ►.S.Saisissez le nom de la recette mère</v>
      </c>
      <c r="AB323" s="451">
        <f>AB284</f>
        <v>6</v>
      </c>
      <c r="AC323" s="451" t="str">
        <f>AC284</f>
        <v>couverts</v>
      </c>
      <c r="AD323" s="584"/>
      <c r="AE323" s="584"/>
      <c r="AF323" s="584"/>
      <c r="AG323" s="584"/>
      <c r="AH323" s="584"/>
      <c r="AI323" s="584"/>
      <c r="AJ323" s="585"/>
      <c r="AL323" s="466">
        <v>1</v>
      </c>
    </row>
    <row r="324" spans="1:40" x14ac:dyDescent="0.25">
      <c r="Z324" s="583" t="s">
        <v>5</v>
      </c>
      <c r="AA324" s="451" t="str">
        <f>AA284</f>
        <v>Famille à coller.N.Nom de votre recette.Recette mère ►.S.Saisissez le nom de la recette mère</v>
      </c>
      <c r="AB324" s="451">
        <f>AB284</f>
        <v>6</v>
      </c>
      <c r="AC324" s="451" t="str">
        <f>AC284</f>
        <v>couverts</v>
      </c>
      <c r="AD324" s="584"/>
      <c r="AE324" s="584"/>
      <c r="AF324" s="584"/>
      <c r="AG324" s="584"/>
      <c r="AH324" s="584"/>
      <c r="AI324" s="584"/>
      <c r="AJ324" s="585"/>
      <c r="AL324" s="466">
        <v>1</v>
      </c>
    </row>
    <row r="325" spans="1:40" x14ac:dyDescent="0.25">
      <c r="Z325" s="583" t="s">
        <v>5</v>
      </c>
      <c r="AA325" s="451" t="str">
        <f>AA284</f>
        <v>Famille à coller.N.Nom de votre recette.Recette mère ►.S.Saisissez le nom de la recette mère</v>
      </c>
      <c r="AB325" s="451">
        <f>AB284</f>
        <v>6</v>
      </c>
      <c r="AC325" s="451" t="str">
        <f>AC284</f>
        <v>couverts</v>
      </c>
      <c r="AD325" s="584"/>
      <c r="AE325" s="584"/>
      <c r="AF325" s="584"/>
      <c r="AG325" s="584"/>
      <c r="AH325" s="584"/>
      <c r="AI325" s="584"/>
      <c r="AJ325" s="585"/>
      <c r="AL325" s="466">
        <v>1</v>
      </c>
    </row>
    <row r="326" spans="1:40" x14ac:dyDescent="0.25">
      <c r="Z326" s="583" t="s">
        <v>5</v>
      </c>
      <c r="AA326" s="451" t="str">
        <f>AA284</f>
        <v>Famille à coller.N.Nom de votre recette.Recette mère ►.S.Saisissez le nom de la recette mère</v>
      </c>
      <c r="AB326" s="451">
        <f>AB284</f>
        <v>6</v>
      </c>
      <c r="AC326" s="451" t="str">
        <f>AC284</f>
        <v>couverts</v>
      </c>
      <c r="AD326" s="584"/>
      <c r="AE326" s="584"/>
      <c r="AF326" s="584"/>
      <c r="AG326" s="584"/>
      <c r="AH326" s="584"/>
      <c r="AI326" s="584"/>
      <c r="AJ326" s="585"/>
      <c r="AL326" s="466">
        <v>1</v>
      </c>
    </row>
    <row r="327" spans="1:40" x14ac:dyDescent="0.25">
      <c r="Z327" s="583" t="s">
        <v>5</v>
      </c>
      <c r="AA327" s="451" t="str">
        <f>AA284</f>
        <v>Famille à coller.N.Nom de votre recette.Recette mère ►.S.Saisissez le nom de la recette mère</v>
      </c>
      <c r="AB327" s="451">
        <f>AB284</f>
        <v>6</v>
      </c>
      <c r="AC327" s="451" t="str">
        <f>AC284</f>
        <v>couverts</v>
      </c>
      <c r="AD327" s="584"/>
      <c r="AE327" s="584"/>
      <c r="AF327" s="584"/>
      <c r="AG327" s="584"/>
      <c r="AH327" s="584"/>
      <c r="AI327" s="584"/>
      <c r="AJ327" s="585"/>
      <c r="AL327" s="466">
        <v>1</v>
      </c>
    </row>
    <row r="328" spans="1:40" x14ac:dyDescent="0.25">
      <c r="Z328" s="583" t="s">
        <v>5</v>
      </c>
      <c r="AA328" s="451" t="str">
        <f>AA284</f>
        <v>Famille à coller.N.Nom de votre recette.Recette mère ►.S.Saisissez le nom de la recette mère</v>
      </c>
      <c r="AB328" s="451">
        <f>AB284</f>
        <v>6</v>
      </c>
      <c r="AC328" s="451" t="str">
        <f>AC284</f>
        <v>couverts</v>
      </c>
      <c r="AD328" s="584"/>
      <c r="AE328" s="584"/>
      <c r="AF328" s="584"/>
      <c r="AG328" s="584"/>
      <c r="AH328" s="584"/>
      <c r="AI328" s="584"/>
      <c r="AJ328" s="585"/>
      <c r="AL328" s="466">
        <v>1</v>
      </c>
    </row>
    <row r="329" spans="1:40" x14ac:dyDescent="0.25">
      <c r="Z329" s="583" t="s">
        <v>5</v>
      </c>
      <c r="AA329" s="451" t="str">
        <f>AA284</f>
        <v>Famille à coller.N.Nom de votre recette.Recette mère ►.S.Saisissez le nom de la recette mère</v>
      </c>
      <c r="AB329" s="451">
        <f>AB284</f>
        <v>6</v>
      </c>
      <c r="AC329" s="451" t="str">
        <f>AC284</f>
        <v>couverts</v>
      </c>
      <c r="AD329" s="584"/>
      <c r="AE329" s="584"/>
      <c r="AF329" s="584"/>
      <c r="AG329" s="584"/>
      <c r="AH329" s="584"/>
      <c r="AI329" s="584"/>
      <c r="AJ329" s="585"/>
      <c r="AL329" s="466">
        <v>1</v>
      </c>
    </row>
    <row r="330" spans="1:40" ht="16.5" thickBot="1" x14ac:dyDescent="0.3">
      <c r="Z330" s="590" t="s">
        <v>5</v>
      </c>
      <c r="AA330" s="577" t="str">
        <f>AA312</f>
        <v>Famille à coller.N.Nom de votre recette.Recette mère ►.S.Saisissez le nom de la recette mère</v>
      </c>
      <c r="AB330" s="578">
        <f>AB312</f>
        <v>6</v>
      </c>
      <c r="AC330" s="579" t="str">
        <f>AC312</f>
        <v>couverts</v>
      </c>
      <c r="AD330" s="580" t="s">
        <v>62</v>
      </c>
      <c r="AE330" s="581"/>
      <c r="AF330" s="581"/>
      <c r="AG330" s="581"/>
      <c r="AH330" s="581"/>
      <c r="AI330" s="581"/>
      <c r="AJ330" s="582"/>
      <c r="AL330" s="466">
        <v>1</v>
      </c>
    </row>
    <row r="331" spans="1:40" x14ac:dyDescent="0.25">
      <c r="AL331" s="466">
        <v>1</v>
      </c>
    </row>
    <row r="332" spans="1:40" x14ac:dyDescent="0.25">
      <c r="AL332" s="552" t="s">
        <v>344</v>
      </c>
    </row>
    <row r="333" spans="1:40" x14ac:dyDescent="0.25">
      <c r="A333" s="466">
        <v>1</v>
      </c>
      <c r="B333" s="466">
        <v>1</v>
      </c>
      <c r="C333" s="466">
        <v>1</v>
      </c>
      <c r="D333" s="466">
        <v>1</v>
      </c>
      <c r="E333" s="466">
        <v>1</v>
      </c>
      <c r="F333" s="466">
        <v>1</v>
      </c>
      <c r="G333" s="466">
        <v>1</v>
      </c>
      <c r="H333" s="466">
        <v>1</v>
      </c>
      <c r="I333" s="466">
        <v>1</v>
      </c>
      <c r="J333" s="466">
        <v>1</v>
      </c>
      <c r="K333" s="466">
        <v>1</v>
      </c>
      <c r="L333" s="466">
        <v>1</v>
      </c>
      <c r="M333" s="466">
        <v>1</v>
      </c>
      <c r="N333" s="466">
        <v>1</v>
      </c>
      <c r="O333" s="466">
        <v>1</v>
      </c>
      <c r="P333" s="466">
        <v>1</v>
      </c>
      <c r="Q333" s="466">
        <v>1</v>
      </c>
      <c r="R333" s="466">
        <v>1</v>
      </c>
      <c r="S333" s="466">
        <v>1</v>
      </c>
      <c r="T333" s="466">
        <v>1</v>
      </c>
      <c r="U333" s="466">
        <v>1</v>
      </c>
      <c r="V333" s="466">
        <v>1</v>
      </c>
      <c r="W333" s="466">
        <v>1</v>
      </c>
      <c r="X333" s="466">
        <v>1</v>
      </c>
      <c r="Y333" s="466">
        <v>1</v>
      </c>
      <c r="Z333" s="466">
        <v>1</v>
      </c>
      <c r="AA333" s="466">
        <v>1</v>
      </c>
      <c r="AB333" s="466">
        <v>1</v>
      </c>
      <c r="AC333" s="466">
        <v>1</v>
      </c>
      <c r="AD333" s="466">
        <v>1</v>
      </c>
      <c r="AE333" s="466">
        <v>1</v>
      </c>
      <c r="AF333" s="466">
        <v>1</v>
      </c>
      <c r="AG333" s="466">
        <v>1</v>
      </c>
      <c r="AH333" s="466">
        <v>1</v>
      </c>
      <c r="AI333" s="466">
        <v>1</v>
      </c>
      <c r="AJ333" s="466">
        <v>1</v>
      </c>
      <c r="AK333" s="466">
        <v>1</v>
      </c>
      <c r="AL333" s="1" t="str">
        <f>ADDRESS(ROW(),COLUMN(),4)</f>
        <v>AL333</v>
      </c>
      <c r="AM333" s="553"/>
      <c r="AN333" s="554" t="str">
        <f>ADDRESS(ROW(),COLUMN(),4)</f>
        <v>AN333</v>
      </c>
    </row>
  </sheetData>
  <mergeCells count="67">
    <mergeCell ref="U104:U105"/>
    <mergeCell ref="V104:V105"/>
    <mergeCell ref="W104:W105"/>
    <mergeCell ref="AG70:AG71"/>
    <mergeCell ref="AH70:AH71"/>
    <mergeCell ref="V96:X97"/>
    <mergeCell ref="V99:X100"/>
    <mergeCell ref="T102:V102"/>
    <mergeCell ref="T96:U97"/>
    <mergeCell ref="AI70:AI71"/>
    <mergeCell ref="AG232:AG233"/>
    <mergeCell ref="AH232:AH233"/>
    <mergeCell ref="AF278:AG279"/>
    <mergeCell ref="AH278:AJ279"/>
    <mergeCell ref="AF224:AG225"/>
    <mergeCell ref="AH224:AJ225"/>
    <mergeCell ref="AF170:AG171"/>
    <mergeCell ref="AH170:AJ171"/>
    <mergeCell ref="AH173:AJ174"/>
    <mergeCell ref="AF176:AH176"/>
    <mergeCell ref="AH116:AJ117"/>
    <mergeCell ref="AH119:AJ120"/>
    <mergeCell ref="AH281:AJ282"/>
    <mergeCell ref="AF284:AH284"/>
    <mergeCell ref="AH227:AJ228"/>
    <mergeCell ref="AF230:AH230"/>
    <mergeCell ref="AI232:AI233"/>
    <mergeCell ref="V143:X144"/>
    <mergeCell ref="T146:V146"/>
    <mergeCell ref="T140:U141"/>
    <mergeCell ref="V140:X141"/>
    <mergeCell ref="AF116:AG117"/>
    <mergeCell ref="AF122:AH122"/>
    <mergeCell ref="AF62:AG63"/>
    <mergeCell ref="AH62:AJ63"/>
    <mergeCell ref="AH65:AJ66"/>
    <mergeCell ref="AF68:AH68"/>
    <mergeCell ref="H40:J40"/>
    <mergeCell ref="T52:U53"/>
    <mergeCell ref="V52:X53"/>
    <mergeCell ref="V55:X56"/>
    <mergeCell ref="T58:V58"/>
    <mergeCell ref="AG16:AG17"/>
    <mergeCell ref="AH16:AH17"/>
    <mergeCell ref="AI16:AI17"/>
    <mergeCell ref="H34:I35"/>
    <mergeCell ref="J34:L35"/>
    <mergeCell ref="V16:V17"/>
    <mergeCell ref="W16:W17"/>
    <mergeCell ref="J37:L38"/>
    <mergeCell ref="I16:I17"/>
    <mergeCell ref="J16:J17"/>
    <mergeCell ref="K16:K17"/>
    <mergeCell ref="U16:U17"/>
    <mergeCell ref="H14:J14"/>
    <mergeCell ref="T14:V14"/>
    <mergeCell ref="AF14:AH14"/>
    <mergeCell ref="H8:I9"/>
    <mergeCell ref="J8:L9"/>
    <mergeCell ref="T8:U9"/>
    <mergeCell ref="V8:X9"/>
    <mergeCell ref="AF8:AG9"/>
    <mergeCell ref="E3:AI3"/>
    <mergeCell ref="AH8:AJ9"/>
    <mergeCell ref="J11:L12"/>
    <mergeCell ref="V11:X12"/>
    <mergeCell ref="AH11:AJ12"/>
  </mergeCells>
  <conditionalFormatting sqref="K18:K24">
    <cfRule type="cellIs" dxfId="20" priority="6" operator="notEqual">
      <formula>1</formula>
    </cfRule>
  </conditionalFormatting>
  <conditionalFormatting sqref="W18:W31">
    <cfRule type="cellIs" dxfId="19" priority="5" operator="notEqual">
      <formula>1</formula>
    </cfRule>
  </conditionalFormatting>
  <conditionalFormatting sqref="W106:W112">
    <cfRule type="cellIs" dxfId="18" priority="4" operator="notEqual">
      <formula>1</formula>
    </cfRule>
  </conditionalFormatting>
  <conditionalFormatting sqref="AI18:AI49">
    <cfRule type="cellIs" dxfId="17" priority="3" operator="notEqual">
      <formula>1</formula>
    </cfRule>
  </conditionalFormatting>
  <conditionalFormatting sqref="AI72:AI85">
    <cfRule type="cellIs" dxfId="16" priority="2" operator="notEqual">
      <formula>1</formula>
    </cfRule>
  </conditionalFormatting>
  <conditionalFormatting sqref="AI234:AI240">
    <cfRule type="cellIs" dxfId="15" priority="1" operator="notEqual">
      <formula>1</formula>
    </cfRule>
  </conditionalFormatting>
  <printOptions horizontalCentered="1"/>
  <pageMargins left="0.19685039370078741" right="0.19685039370078741" top="0.15748031496062992" bottom="0.15748031496062992" header="0.11811023622047245" footer="0.11811023622047245"/>
  <pageSetup paperSize="9" scale="3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88B8-961F-4516-8380-D0D6E6D35D27}">
  <dimension ref="A1:BK702"/>
  <sheetViews>
    <sheetView showZeros="0" zoomScaleNormal="100" workbookViewId="0">
      <selection activeCell="AB8" sqref="AB8"/>
    </sheetView>
  </sheetViews>
  <sheetFormatPr baseColWidth="10" defaultRowHeight="15" x14ac:dyDescent="0.25"/>
  <cols>
    <col min="1" max="1" width="5.85546875" style="473" customWidth="1"/>
    <col min="2" max="2" width="32.7109375" style="473" customWidth="1"/>
    <col min="3" max="3" width="16.7109375" style="473" customWidth="1"/>
    <col min="4" max="4" width="5.140625" style="473" customWidth="1"/>
    <col min="5" max="5" width="19.7109375" style="473" customWidth="1"/>
    <col min="6" max="6" width="13.7109375" style="473" customWidth="1"/>
    <col min="7" max="7" width="10.7109375" style="473" customWidth="1"/>
    <col min="8" max="8" width="4.7109375" style="473" customWidth="1"/>
    <col min="9" max="11" width="2.7109375" style="473" customWidth="1"/>
    <col min="12" max="13" width="12.7109375" style="473" customWidth="1"/>
    <col min="14" max="14" width="3.7109375" style="473" customWidth="1"/>
    <col min="15" max="15" width="12.7109375" style="473" customWidth="1"/>
    <col min="16" max="16" width="10.7109375" style="473" customWidth="1"/>
    <col min="17" max="17" width="12.7109375" style="473" customWidth="1"/>
    <col min="18" max="18" width="40.7109375" style="473" customWidth="1"/>
    <col min="19" max="19" width="3.85546875" style="473" customWidth="1"/>
    <col min="20" max="20" width="4.7109375" customWidth="1"/>
    <col min="21" max="23" width="2.7109375" customWidth="1"/>
    <col min="24" max="25" width="11.7109375" customWidth="1"/>
    <col min="26" max="26" width="3.7109375" customWidth="1"/>
    <col min="27" max="28" width="11.7109375" customWidth="1"/>
    <col min="29" max="29" width="12.7109375" customWidth="1"/>
    <col min="30" max="30" width="40.7109375" customWidth="1"/>
    <col min="31" max="31" width="5.85546875" customWidth="1"/>
    <col min="32" max="32" width="8.7109375" style="473" customWidth="1"/>
    <col min="33" max="33" width="16.85546875" style="473" customWidth="1"/>
    <col min="34" max="34" width="14" style="473" customWidth="1"/>
    <col min="35" max="36" width="18" style="473" customWidth="1"/>
    <col min="37" max="38" width="11.7109375" style="473" customWidth="1"/>
    <col min="39" max="39" width="30.7109375" style="473" customWidth="1"/>
    <col min="40" max="43" width="11.7109375" style="473" customWidth="1"/>
    <col min="44" max="44" width="4.28515625" customWidth="1"/>
    <col min="45" max="46" width="15.7109375" style="473" customWidth="1"/>
    <col min="47" max="47" width="13.85546875" customWidth="1"/>
    <col min="48" max="48" width="11.7109375" customWidth="1"/>
    <col min="49" max="49" width="20.5703125" customWidth="1"/>
    <col min="50" max="50" width="10.85546875" style="473" customWidth="1"/>
    <col min="51" max="51" width="9.28515625" style="465" customWidth="1"/>
    <col min="52" max="52" width="16.7109375" style="465" customWidth="1"/>
    <col min="53" max="53" width="24.7109375" style="465" customWidth="1"/>
    <col min="54" max="54" width="14.7109375" style="465" customWidth="1"/>
    <col min="55" max="55" width="30.7109375" style="465" customWidth="1"/>
    <col min="56" max="56" width="19.42578125" style="473" customWidth="1"/>
    <col min="57" max="57" width="15.7109375" style="465" customWidth="1"/>
    <col min="58" max="58" width="34.7109375" style="465" customWidth="1"/>
    <col min="59" max="59" width="25.7109375" style="465" customWidth="1"/>
    <col min="60" max="60" width="11.42578125" style="473"/>
    <col min="61" max="61" width="8.7109375" style="465" customWidth="1"/>
    <col min="62" max="62" width="11.42578125" style="464"/>
    <col min="63" max="63" width="43.5703125" style="464" customWidth="1"/>
    <col min="64" max="16384" width="11.42578125" style="473"/>
  </cols>
  <sheetData>
    <row r="1" spans="1:63" ht="15" customHeight="1" thickTop="1" x14ac:dyDescent="0.25">
      <c r="A1" s="1" t="str">
        <f>ADDRESS(ROW(),COLUMN(),4)</f>
        <v>A1</v>
      </c>
      <c r="B1" s="546" t="str">
        <f t="shared" ref="B1:AT1" si="0">SUBSTITUTE(ADDRESS(1,COLUMN(),4),"1","")</f>
        <v>B</v>
      </c>
      <c r="C1" s="546" t="str">
        <f t="shared" si="0"/>
        <v>C</v>
      </c>
      <c r="D1" s="546" t="str">
        <f t="shared" si="0"/>
        <v>D</v>
      </c>
      <c r="E1" s="546" t="str">
        <f t="shared" si="0"/>
        <v>E</v>
      </c>
      <c r="F1" s="546" t="str">
        <f t="shared" si="0"/>
        <v>F</v>
      </c>
      <c r="G1" s="546" t="str">
        <f t="shared" si="0"/>
        <v>G</v>
      </c>
      <c r="H1" s="546" t="str">
        <f t="shared" si="0"/>
        <v>H</v>
      </c>
      <c r="I1" s="546" t="str">
        <f t="shared" si="0"/>
        <v>I</v>
      </c>
      <c r="J1" s="546" t="str">
        <f t="shared" si="0"/>
        <v>J</v>
      </c>
      <c r="K1" s="546" t="str">
        <f t="shared" si="0"/>
        <v>K</v>
      </c>
      <c r="L1" s="546" t="str">
        <f t="shared" si="0"/>
        <v>L</v>
      </c>
      <c r="M1" s="546" t="str">
        <f t="shared" si="0"/>
        <v>M</v>
      </c>
      <c r="N1" s="546" t="str">
        <f t="shared" si="0"/>
        <v>N</v>
      </c>
      <c r="O1" s="546" t="str">
        <f t="shared" si="0"/>
        <v>O</v>
      </c>
      <c r="P1" s="546" t="str">
        <f t="shared" si="0"/>
        <v>P</v>
      </c>
      <c r="Q1" s="546" t="str">
        <f t="shared" si="0"/>
        <v>Q</v>
      </c>
      <c r="R1" s="546" t="str">
        <f t="shared" si="0"/>
        <v>R</v>
      </c>
      <c r="S1" s="546" t="str">
        <f t="shared" si="0"/>
        <v>S</v>
      </c>
      <c r="T1" s="546" t="str">
        <f t="shared" si="0"/>
        <v>T</v>
      </c>
      <c r="U1" s="546" t="str">
        <f t="shared" si="0"/>
        <v>U</v>
      </c>
      <c r="V1" s="546" t="str">
        <f t="shared" si="0"/>
        <v>V</v>
      </c>
      <c r="W1" s="546" t="str">
        <f t="shared" si="0"/>
        <v>W</v>
      </c>
      <c r="X1" s="546" t="str">
        <f t="shared" si="0"/>
        <v>X</v>
      </c>
      <c r="Y1" s="546" t="str">
        <f t="shared" si="0"/>
        <v>Y</v>
      </c>
      <c r="Z1" s="546" t="str">
        <f t="shared" si="0"/>
        <v>Z</v>
      </c>
      <c r="AA1" s="546" t="str">
        <f t="shared" si="0"/>
        <v>AA</v>
      </c>
      <c r="AB1" s="546" t="str">
        <f t="shared" si="0"/>
        <v>AB</v>
      </c>
      <c r="AC1" s="546" t="str">
        <f t="shared" si="0"/>
        <v>AC</v>
      </c>
      <c r="AD1" s="546" t="str">
        <f t="shared" si="0"/>
        <v>AD</v>
      </c>
      <c r="AE1" s="546" t="str">
        <f t="shared" si="0"/>
        <v>AE</v>
      </c>
      <c r="AF1" s="546" t="str">
        <f t="shared" si="0"/>
        <v>AF</v>
      </c>
      <c r="AG1" s="546" t="str">
        <f t="shared" si="0"/>
        <v>AG</v>
      </c>
      <c r="AH1" s="546" t="str">
        <f t="shared" si="0"/>
        <v>AH</v>
      </c>
      <c r="AI1" s="546" t="str">
        <f t="shared" si="0"/>
        <v>AI</v>
      </c>
      <c r="AJ1" s="546" t="str">
        <f t="shared" si="0"/>
        <v>AJ</v>
      </c>
      <c r="AK1" s="546" t="str">
        <f t="shared" si="0"/>
        <v>AK</v>
      </c>
      <c r="AL1" s="546" t="str">
        <f t="shared" si="0"/>
        <v>AL</v>
      </c>
      <c r="AM1" s="546" t="str">
        <f t="shared" si="0"/>
        <v>AM</v>
      </c>
      <c r="AN1" s="546" t="str">
        <f t="shared" si="0"/>
        <v>AN</v>
      </c>
      <c r="AO1" s="546" t="str">
        <f t="shared" si="0"/>
        <v>AO</v>
      </c>
      <c r="AP1" s="546" t="str">
        <f t="shared" si="0"/>
        <v>AP</v>
      </c>
      <c r="AQ1" s="546" t="str">
        <f t="shared" si="0"/>
        <v>AQ</v>
      </c>
      <c r="AR1" s="9"/>
      <c r="AS1" s="546" t="str">
        <f t="shared" si="0"/>
        <v>AS</v>
      </c>
      <c r="AT1" s="546" t="str">
        <f t="shared" si="0"/>
        <v>AT</v>
      </c>
      <c r="AU1" s="2" t="str">
        <f t="shared" ref="AU1:AW1" si="1">SUBSTITUTE(ADDRESS(1,COLUMN(),4),"1","")</f>
        <v>AU</v>
      </c>
      <c r="AV1" s="2" t="str">
        <f t="shared" si="1"/>
        <v>AV</v>
      </c>
      <c r="AW1" s="2" t="str">
        <f t="shared" si="1"/>
        <v>AW</v>
      </c>
      <c r="AX1" s="1051"/>
      <c r="AY1" s="1051"/>
      <c r="AZ1" s="1051"/>
      <c r="BA1" s="2" t="str">
        <f t="shared" ref="BA1:BG1" si="2">SUBSTITUTE(ADDRESS(1,COLUMN(),4),"1","")</f>
        <v>BA</v>
      </c>
      <c r="BB1" s="2" t="str">
        <f t="shared" si="2"/>
        <v>BB</v>
      </c>
      <c r="BC1" s="2" t="str">
        <f t="shared" si="2"/>
        <v>BC</v>
      </c>
      <c r="BD1" s="2" t="str">
        <f t="shared" si="2"/>
        <v>BD</v>
      </c>
      <c r="BE1" s="2" t="str">
        <f t="shared" si="2"/>
        <v>BE</v>
      </c>
      <c r="BF1" s="2" t="str">
        <f t="shared" si="2"/>
        <v>BF</v>
      </c>
      <c r="BG1" s="2" t="str">
        <f t="shared" si="2"/>
        <v>BG</v>
      </c>
      <c r="BH1" s="465"/>
      <c r="BI1" s="466">
        <v>1</v>
      </c>
      <c r="BJ1" s="546" t="str">
        <f>SUBSTITUTE(ADDRESS(1,COLUMN(),4),"1","")</f>
        <v>BJ</v>
      </c>
      <c r="BK1" s="547" t="str">
        <f>SUBSTITUTE(ADDRESS(1,COLUMN(),4),"1","")</f>
        <v>BK</v>
      </c>
    </row>
    <row r="2" spans="1:63" ht="23.25" customHeight="1" thickBot="1" x14ac:dyDescent="0.3">
      <c r="A2" s="2649">
        <f t="shared" ref="A2:AQ2" ca="1" si="3">CELL("largeur",A2)</f>
        <v>5</v>
      </c>
      <c r="B2" s="467">
        <f t="shared" ca="1" si="3"/>
        <v>32</v>
      </c>
      <c r="C2" s="467">
        <f t="shared" ca="1" si="3"/>
        <v>16</v>
      </c>
      <c r="D2" s="467">
        <f t="shared" ca="1" si="3"/>
        <v>4</v>
      </c>
      <c r="E2" s="467">
        <f t="shared" ca="1" si="3"/>
        <v>19</v>
      </c>
      <c r="F2" s="467">
        <f t="shared" ca="1" si="3"/>
        <v>13</v>
      </c>
      <c r="G2" s="467">
        <f t="shared" ca="1" si="3"/>
        <v>10</v>
      </c>
      <c r="H2" s="467">
        <f t="shared" ca="1" si="3"/>
        <v>4</v>
      </c>
      <c r="I2" s="467">
        <f t="shared" ca="1" si="3"/>
        <v>2</v>
      </c>
      <c r="J2" s="467">
        <f t="shared" ca="1" si="3"/>
        <v>2</v>
      </c>
      <c r="K2" s="467">
        <f t="shared" ca="1" si="3"/>
        <v>2</v>
      </c>
      <c r="L2" s="467">
        <f t="shared" ca="1" si="3"/>
        <v>12</v>
      </c>
      <c r="M2" s="467">
        <f t="shared" ca="1" si="3"/>
        <v>12</v>
      </c>
      <c r="N2" s="467">
        <f t="shared" ca="1" si="3"/>
        <v>3</v>
      </c>
      <c r="O2" s="467">
        <f t="shared" ca="1" si="3"/>
        <v>12</v>
      </c>
      <c r="P2" s="467">
        <f t="shared" ca="1" si="3"/>
        <v>10</v>
      </c>
      <c r="Q2" s="467">
        <f t="shared" ca="1" si="3"/>
        <v>12</v>
      </c>
      <c r="R2" s="467">
        <f t="shared" ca="1" si="3"/>
        <v>40</v>
      </c>
      <c r="S2" s="467">
        <f t="shared" ca="1" si="3"/>
        <v>3</v>
      </c>
      <c r="T2" s="467">
        <f t="shared" ca="1" si="3"/>
        <v>4</v>
      </c>
      <c r="U2" s="467">
        <f t="shared" ca="1" si="3"/>
        <v>2</v>
      </c>
      <c r="V2" s="467">
        <f t="shared" ca="1" si="3"/>
        <v>2</v>
      </c>
      <c r="W2" s="467">
        <f t="shared" ca="1" si="3"/>
        <v>2</v>
      </c>
      <c r="X2" s="467">
        <f t="shared" ca="1" si="3"/>
        <v>11</v>
      </c>
      <c r="Y2" s="467">
        <f t="shared" ca="1" si="3"/>
        <v>11</v>
      </c>
      <c r="Z2" s="467">
        <f t="shared" ca="1" si="3"/>
        <v>3</v>
      </c>
      <c r="AA2" s="467">
        <f t="shared" ca="1" si="3"/>
        <v>11</v>
      </c>
      <c r="AB2" s="467">
        <f t="shared" ca="1" si="3"/>
        <v>11</v>
      </c>
      <c r="AC2" s="467">
        <f t="shared" ca="1" si="3"/>
        <v>12</v>
      </c>
      <c r="AD2" s="467">
        <f t="shared" ca="1" si="3"/>
        <v>40</v>
      </c>
      <c r="AE2" s="467">
        <f t="shared" ca="1" si="3"/>
        <v>5</v>
      </c>
      <c r="AF2" s="467">
        <f t="shared" ca="1" si="3"/>
        <v>8</v>
      </c>
      <c r="AG2" s="467">
        <f t="shared" ca="1" si="3"/>
        <v>16</v>
      </c>
      <c r="AH2" s="467">
        <f t="shared" ca="1" si="3"/>
        <v>13</v>
      </c>
      <c r="AI2" s="467">
        <f t="shared" ca="1" si="3"/>
        <v>17</v>
      </c>
      <c r="AJ2" s="467">
        <f t="shared" ca="1" si="3"/>
        <v>17</v>
      </c>
      <c r="AK2" s="467">
        <f t="shared" ca="1" si="3"/>
        <v>11</v>
      </c>
      <c r="AL2" s="467">
        <f t="shared" ca="1" si="3"/>
        <v>11</v>
      </c>
      <c r="AM2" s="467">
        <f t="shared" ca="1" si="3"/>
        <v>30</v>
      </c>
      <c r="AN2" s="467">
        <f t="shared" ca="1" si="3"/>
        <v>11</v>
      </c>
      <c r="AO2" s="467">
        <f t="shared" ca="1" si="3"/>
        <v>11</v>
      </c>
      <c r="AP2" s="467">
        <f t="shared" ca="1" si="3"/>
        <v>11</v>
      </c>
      <c r="AQ2" s="467">
        <f t="shared" ca="1" si="3"/>
        <v>11</v>
      </c>
      <c r="AR2" s="9"/>
      <c r="AS2" s="467">
        <f ca="1">CELL("largeur",AS2)</f>
        <v>15</v>
      </c>
      <c r="AT2" s="467">
        <f ca="1">CELL("largeur",AT2)</f>
        <v>15</v>
      </c>
      <c r="AU2" s="467">
        <f ca="1">CELL("largeur",AU2)</f>
        <v>13</v>
      </c>
      <c r="AV2" s="467">
        <f ca="1">CELL("largeur",AV2)</f>
        <v>11</v>
      </c>
      <c r="AW2" s="467">
        <f ca="1">CELL("largeur",AW2)</f>
        <v>20</v>
      </c>
      <c r="AX2" s="1051"/>
      <c r="AY2" s="1051"/>
      <c r="AZ2" s="1051"/>
      <c r="BA2" s="4">
        <v>16</v>
      </c>
      <c r="BB2" s="4">
        <v>24</v>
      </c>
      <c r="BC2" s="4">
        <v>14</v>
      </c>
      <c r="BD2" s="4">
        <v>30</v>
      </c>
      <c r="BE2" s="4">
        <v>15</v>
      </c>
      <c r="BF2" s="4">
        <v>15</v>
      </c>
      <c r="BG2" s="4">
        <v>34</v>
      </c>
      <c r="BH2" s="465"/>
      <c r="BI2" s="466">
        <v>1</v>
      </c>
      <c r="BJ2" s="548"/>
      <c r="BK2" s="548" t="s">
        <v>340</v>
      </c>
    </row>
    <row r="3" spans="1:63" ht="23.25" customHeight="1" x14ac:dyDescent="0.25">
      <c r="A3" s="2099"/>
      <c r="B3" s="2100"/>
      <c r="C3" s="2101"/>
      <c r="D3" s="2101"/>
      <c r="E3" s="2101"/>
      <c r="F3" s="2101"/>
      <c r="G3" s="2101"/>
      <c r="H3" s="2101"/>
      <c r="I3" s="2101"/>
      <c r="J3" s="2101"/>
      <c r="K3" s="2101"/>
      <c r="L3" s="2101"/>
      <c r="M3" s="2101"/>
      <c r="N3" s="2101"/>
      <c r="O3" s="2101"/>
      <c r="P3" s="2101"/>
      <c r="Q3" s="2101"/>
      <c r="R3" s="2101"/>
      <c r="S3" s="2101"/>
      <c r="T3" s="2673" t="s">
        <v>2280</v>
      </c>
      <c r="U3" s="2674"/>
      <c r="V3" s="2674"/>
      <c r="W3" s="2674"/>
      <c r="X3" s="2674"/>
      <c r="Y3" s="2674"/>
      <c r="Z3" s="2674"/>
      <c r="AA3" s="2675"/>
      <c r="AB3" s="2675"/>
      <c r="AC3" s="2674"/>
      <c r="AD3" s="2675"/>
      <c r="AE3" s="2675"/>
      <c r="AF3" s="1051"/>
      <c r="AG3" s="1051"/>
      <c r="AH3" s="1051"/>
      <c r="AI3" s="1051"/>
      <c r="AJ3" s="1051"/>
      <c r="AK3" s="1051"/>
      <c r="AL3" s="1051"/>
      <c r="AM3" s="1051"/>
      <c r="AN3" s="1051"/>
      <c r="AO3" s="1051"/>
      <c r="AP3" s="1051"/>
      <c r="AQ3" s="1051"/>
      <c r="AR3" s="9"/>
      <c r="AS3" s="2103"/>
      <c r="AT3" s="2103"/>
      <c r="AU3" s="9"/>
      <c r="AV3" s="9"/>
      <c r="AW3" s="9"/>
      <c r="AX3" s="678"/>
      <c r="AY3" s="678"/>
      <c r="AZ3" s="678"/>
      <c r="BA3" s="2637" t="s">
        <v>2</v>
      </c>
      <c r="BB3" s="2638" t="s">
        <v>2268</v>
      </c>
      <c r="BC3" s="2639" t="s">
        <v>2269</v>
      </c>
      <c r="BD3" s="2691" t="s">
        <v>2270</v>
      </c>
      <c r="BE3" s="3312" t="s">
        <v>2271</v>
      </c>
      <c r="BF3" s="3312"/>
      <c r="BG3" s="2640" t="s">
        <v>2272</v>
      </c>
      <c r="BH3" s="465"/>
      <c r="BI3" s="466">
        <v>1</v>
      </c>
      <c r="BJ3" s="550">
        <f ca="1">COUNTA(A1:BI702) + COUNTBLANK(A1:BI702)</f>
        <v>44943</v>
      </c>
      <c r="BK3" s="551" t="str">
        <f>"cellules entre"&amp;" " &amp;A1&amp;" et  "&amp;BI702</f>
        <v>cellules entre A1 et  BI702</v>
      </c>
    </row>
    <row r="4" spans="1:63" ht="23.25" customHeight="1" thickBot="1" x14ac:dyDescent="0.3">
      <c r="A4" s="2099"/>
      <c r="B4" s="2102" t="s">
        <v>2204</v>
      </c>
      <c r="C4" s="2101"/>
      <c r="D4" s="2101"/>
      <c r="E4" s="2101"/>
      <c r="F4" s="2101"/>
      <c r="G4" s="2101"/>
      <c r="H4" s="2656"/>
      <c r="I4" s="2657"/>
      <c r="J4" s="2101"/>
      <c r="K4" s="2101"/>
      <c r="L4" s="2658"/>
      <c r="M4" s="2658"/>
      <c r="N4" s="2658"/>
      <c r="O4" s="2658"/>
      <c r="P4" s="2659"/>
      <c r="Q4" s="2659"/>
      <c r="R4" s="2659"/>
      <c r="S4" s="2659"/>
      <c r="T4" s="2667"/>
      <c r="U4" s="2667"/>
      <c r="V4" s="2667"/>
      <c r="W4" s="2667"/>
      <c r="X4" s="2667"/>
      <c r="Y4" s="2667"/>
      <c r="Z4" s="2667"/>
      <c r="AA4" s="2667"/>
      <c r="AB4" s="2667"/>
      <c r="AC4" s="2667"/>
      <c r="AD4" s="2667"/>
      <c r="AE4" s="2667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9"/>
      <c r="AS4" s="2693" t="s">
        <v>1</v>
      </c>
      <c r="AT4" s="1" t="str">
        <f>BI702</f>
        <v>BI702</v>
      </c>
      <c r="AU4" s="9"/>
      <c r="AV4" s="9"/>
      <c r="AW4" s="9"/>
      <c r="AX4" s="2103"/>
      <c r="AY4" s="2103"/>
      <c r="AZ4" s="2103"/>
      <c r="BA4" s="3313">
        <f>ROWS(A9:A701)</f>
        <v>693</v>
      </c>
      <c r="BB4" s="3314">
        <f>BA4-BC4</f>
        <v>693</v>
      </c>
      <c r="BC4" s="3314">
        <f>ROWS(A9:A701)-SUBTOTAL(103,A9:A701)</f>
        <v>0</v>
      </c>
      <c r="BD4" s="3316">
        <f ca="1">COUNTIF(A2:AQ2,"&gt;0")</f>
        <v>43</v>
      </c>
      <c r="BE4" s="2651">
        <f ca="1">IF(COUNTIF(A2:AQ2,0)=0,0,COUNTIF(A2:AQ2,0))</f>
        <v>0</v>
      </c>
      <c r="BF4" s="2641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</f>
        <v/>
      </c>
      <c r="BG4" s="3316">
        <f ca="1">BD4+BE4</f>
        <v>43</v>
      </c>
      <c r="BH4" s="465"/>
      <c r="BI4" s="466">
        <v>1</v>
      </c>
      <c r="BJ4" s="550">
        <f ca="1">COUNTA(A1:BI702)</f>
        <v>18366</v>
      </c>
      <c r="BK4" s="551" t="s">
        <v>341</v>
      </c>
    </row>
    <row r="5" spans="1:63" ht="23.25" customHeight="1" thickBot="1" x14ac:dyDescent="0.3">
      <c r="A5" s="2105"/>
      <c r="B5" s="2106" t="str">
        <f t="shared" ref="B5:G5" si="4">SUBSTITUTE(ADDRESS(1,COLUMN(),4),"1","")</f>
        <v>B</v>
      </c>
      <c r="C5" s="2106" t="str">
        <f t="shared" si="4"/>
        <v>C</v>
      </c>
      <c r="D5" s="2106" t="str">
        <f t="shared" si="4"/>
        <v>D</v>
      </c>
      <c r="E5" s="2106" t="str">
        <f t="shared" si="4"/>
        <v>E</v>
      </c>
      <c r="F5" s="2106" t="str">
        <f t="shared" si="4"/>
        <v>F</v>
      </c>
      <c r="G5" s="2106" t="str">
        <f t="shared" si="4"/>
        <v>G</v>
      </c>
      <c r="H5" s="2656"/>
      <c r="I5" s="2100"/>
      <c r="J5" s="2100"/>
      <c r="K5" s="2100"/>
      <c r="L5" s="2100" t="str">
        <f>"Pour Filter affichez les colonnes " &amp; IF(B5&lt;&gt;"",B5 &amp; " ","") &amp; IF(C5&lt;&gt;"",C5 &amp; " ","") &amp; IF(D5&lt;&gt;"",D5 &amp; " ","") &amp; IF(E5&lt;&gt;"",E5 &amp; " ","") &amp; IF(F5&lt;&gt;"",F5 &amp; " ","") &amp; IF(G5&lt;&gt;"",G5 &amp; " ","")</f>
        <v xml:space="preserve">Pour Filter affichez les colonnes B C D E F G </v>
      </c>
      <c r="M5" s="2660"/>
      <c r="N5" s="2660"/>
      <c r="O5" s="2660"/>
      <c r="P5" s="2660"/>
      <c r="Q5" s="2660"/>
      <c r="R5" s="2660"/>
      <c r="S5" s="2660"/>
      <c r="T5" s="3330" t="s">
        <v>2282</v>
      </c>
      <c r="U5" s="3330"/>
      <c r="V5" s="3330"/>
      <c r="W5" s="3330"/>
      <c r="X5" s="3330"/>
      <c r="Y5" s="3330"/>
      <c r="Z5" s="3330"/>
      <c r="AA5" s="3330"/>
      <c r="AB5" s="3330"/>
      <c r="AC5" s="3330"/>
      <c r="AD5" s="3330"/>
      <c r="AE5" s="2644"/>
      <c r="AF5" s="3323" t="s">
        <v>2202</v>
      </c>
      <c r="AG5" s="3323"/>
      <c r="AH5" s="3323"/>
      <c r="AI5" s="3323"/>
      <c r="AJ5" s="3323"/>
      <c r="AK5" s="3323"/>
      <c r="AL5" s="3323"/>
      <c r="AM5" s="3323"/>
      <c r="AN5" s="3323"/>
      <c r="AO5" s="3323"/>
      <c r="AP5" s="3323"/>
      <c r="AQ5" s="3323"/>
      <c r="AR5" s="9"/>
      <c r="AS5" s="9" t="s">
        <v>1963</v>
      </c>
      <c r="AT5" s="2103"/>
      <c r="AU5" s="2103"/>
      <c r="AV5" s="2103"/>
      <c r="AW5" s="2103"/>
      <c r="AX5" s="2103"/>
      <c r="AY5" s="2103"/>
      <c r="AZ5" s="2103"/>
      <c r="BA5" s="3314"/>
      <c r="BB5" s="3315"/>
      <c r="BC5" s="3315"/>
      <c r="BD5" s="3317"/>
      <c r="BE5" s="2652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/>
      </c>
      <c r="BF5" s="2653" t="str">
        <f ca="1">IF(AF2&lt;0.5,AF1&amp;".","") &amp; IF(AG2&lt;0.5,AG1&amp;".","") &amp; IF(AH2&lt;0.5,AH1&amp;".","") &amp; IF(AI2&lt;0.5,AI1&amp;".","") &amp; IF(AJ2&lt;0.5,AJ1&amp;".","") &amp; IF(AK2&lt;0.5,AK1&amp;".","") &amp; IF(AL2&lt;0.5,AL1&amp;".","") &amp; IF(AM2&lt;0.5,AM1&amp;".","") &amp; IF(AN2&lt;0.5,AN1&amp;".","") &amp; IF(AO2&lt;0.5,AO1&amp;".","") &amp; IF(AP2&lt;0.5,AP1&amp;".","")&amp; IF(AQ2&lt;0.5,AQ1&amp;".","")</f>
        <v/>
      </c>
      <c r="BG5" s="3317"/>
      <c r="BH5"/>
      <c r="BI5" s="466">
        <v>1</v>
      </c>
      <c r="BJ5" s="550">
        <f ca="1">COUNTBLANK(A1:BI702)</f>
        <v>26577</v>
      </c>
      <c r="BK5" s="551" t="s">
        <v>342</v>
      </c>
    </row>
    <row r="6" spans="1:63" ht="23.25" customHeight="1" x14ac:dyDescent="0.25">
      <c r="A6" s="2105"/>
      <c r="B6" s="2106">
        <f>ROUNDUP(LEN(B17)*0.5/2,0)</f>
        <v>32</v>
      </c>
      <c r="C6" s="2106">
        <f>ROUNDUP(LEN(C17)*1,0)</f>
        <v>16</v>
      </c>
      <c r="D6" s="2106">
        <f>ROUNDUP(LEN(D17)*1.2,0)</f>
        <v>2</v>
      </c>
      <c r="E6" s="2106">
        <f>ROUNDUP(LEN(E17)*0.9,0)</f>
        <v>19</v>
      </c>
      <c r="F6" s="2106">
        <f>ROUNDUP(LEN(F17)*0.9,0)</f>
        <v>13</v>
      </c>
      <c r="G6" s="2106">
        <f>ROUNDUP(LEN(G17)*0.7,0)</f>
        <v>49</v>
      </c>
      <c r="H6" s="2656"/>
      <c r="I6" s="2100"/>
      <c r="J6" s="2100"/>
      <c r="K6" s="2100"/>
      <c r="L6" s="2100" t="str">
        <f>"largeurs de lecture ="&amp;B6&amp;" "&amp;C6&amp;" "&amp;D6&amp;" "&amp;E6&amp;" "&amp;F6&amp;" "&amp;G6</f>
        <v>largeurs de lecture =32 16 2 19 13 49</v>
      </c>
      <c r="M6" s="2660"/>
      <c r="N6" s="2660"/>
      <c r="O6" s="2661"/>
      <c r="P6" s="2661"/>
      <c r="Q6" s="2661"/>
      <c r="R6" s="2661"/>
      <c r="S6" s="2661"/>
      <c r="T6" s="3330"/>
      <c r="U6" s="3330"/>
      <c r="V6" s="3330"/>
      <c r="W6" s="3330"/>
      <c r="X6" s="3330"/>
      <c r="Y6" s="3330"/>
      <c r="Z6" s="3330"/>
      <c r="AA6" s="3330"/>
      <c r="AB6" s="3330"/>
      <c r="AC6" s="3330"/>
      <c r="AD6" s="3330"/>
      <c r="AE6" s="2644"/>
      <c r="AF6" s="2670"/>
      <c r="AG6" s="2670"/>
      <c r="AH6" s="2669"/>
      <c r="AI6" s="2669" t="s">
        <v>2284</v>
      </c>
      <c r="AJ6" s="2692"/>
      <c r="AK6" s="2671"/>
      <c r="AL6" s="2671" t="s">
        <v>2285</v>
      </c>
      <c r="AM6" s="2671"/>
      <c r="AN6" s="2671"/>
      <c r="AO6" s="2671"/>
      <c r="AP6" s="2671"/>
      <c r="AQ6" s="2671"/>
      <c r="AR6" s="9"/>
      <c r="AS6" s="2209" t="s">
        <v>1964</v>
      </c>
      <c r="AT6" s="1051"/>
      <c r="AU6" s="2103"/>
      <c r="AV6" s="2103"/>
      <c r="AW6" s="2103"/>
      <c r="AX6" s="2103"/>
      <c r="AY6" s="2103"/>
      <c r="AZ6" s="2103"/>
      <c r="BA6" s="2642" t="s">
        <v>2273</v>
      </c>
      <c r="BB6" s="2642" t="s">
        <v>2273</v>
      </c>
      <c r="BC6" s="2643"/>
      <c r="BD6" s="2650"/>
      <c r="BE6" s="2648" t="str">
        <f ca="1">IF(COUNTIF(A2:R2, "&lt;0.5")&gt;0, COUNTIF(A2:R2, "&lt;0.5") &amp; " ◄ colonnes masquées"&amp;" "&amp;BE5, "◄ De A à R, pas de colonnes masquées")</f>
        <v>◄ De A à R, pas de colonnes masquées</v>
      </c>
      <c r="BF6" s="2648" t="str">
        <f ca="1">IF(COUNTIF(S2:AC2, "&lt;0.5")&gt;0, COUNTIF(S2:AC2, "&lt;0.5") &amp; " ◄  colonnes masquées"&amp;" "&amp;BF4, "De S à AC, pas de colonnes masquées")</f>
        <v>De S à AC, pas de colonnes masquées</v>
      </c>
      <c r="BG6" s="2648" t="str">
        <f ca="1">IF(COUNTIF(AF2:AQ2, "&lt;0.5")&gt;0, COUNTIF(AF2:AQ2, "&lt;0.5") &amp; " ◄ colonnes masquées"&amp;" "&amp;BF5, "De AE à AP, pas de colonnes masquées")</f>
        <v>De AE à AP, pas de colonnes masquées</v>
      </c>
      <c r="BH6"/>
      <c r="BI6" s="466">
        <v>1</v>
      </c>
      <c r="BJ6" s="550">
        <f>SUM(BI1:BI700)+2</f>
        <v>702</v>
      </c>
      <c r="BK6" s="551" t="s">
        <v>274</v>
      </c>
    </row>
    <row r="7" spans="1:63" ht="23.25" customHeight="1" thickBot="1" x14ac:dyDescent="0.3">
      <c r="A7" s="2105"/>
      <c r="B7" s="2107"/>
      <c r="C7" s="2107"/>
      <c r="D7" s="2107"/>
      <c r="E7" s="2107"/>
      <c r="F7" s="2107"/>
      <c r="G7" s="2107"/>
      <c r="H7" s="2662"/>
      <c r="I7" s="2107"/>
      <c r="J7" s="2107"/>
      <c r="K7" s="15" t="s">
        <v>1965</v>
      </c>
      <c r="L7" s="16" t="str">
        <f ca="1">CELL("nomfichier")</f>
        <v>C:\Users\Joel\Desktop\ccr17.envoyé\[ff.A.16.colonnes.20.03.2025.xlsx]Répertoire.exemple</v>
      </c>
      <c r="M7" s="16"/>
      <c r="N7" s="16"/>
      <c r="O7" s="822"/>
      <c r="P7" s="822"/>
      <c r="Q7" s="822"/>
      <c r="R7" s="2107"/>
      <c r="S7" s="2108" t="s">
        <v>4</v>
      </c>
      <c r="T7" s="2107"/>
      <c r="U7" s="2107"/>
      <c r="V7" s="2107"/>
      <c r="W7" s="2107"/>
      <c r="X7" s="2107"/>
      <c r="Y7" s="2107"/>
      <c r="Z7" s="2107"/>
      <c r="AA7" s="2107"/>
      <c r="AB7" s="2107"/>
      <c r="AC7" s="2107"/>
      <c r="AD7" s="2107"/>
      <c r="AE7" s="2107"/>
      <c r="AF7" s="2103"/>
      <c r="AG7" s="2103"/>
      <c r="AH7" s="2671" t="s">
        <v>2203</v>
      </c>
      <c r="AI7" s="2103"/>
      <c r="AJ7" s="2103"/>
      <c r="AK7" s="2672" t="s">
        <v>1302</v>
      </c>
      <c r="AL7" s="2103"/>
      <c r="AM7" s="2103"/>
      <c r="AN7" s="2103"/>
      <c r="AO7" s="2103"/>
      <c r="AP7" s="2103"/>
      <c r="AQ7" s="2103"/>
      <c r="AR7" s="9"/>
      <c r="AS7" s="2103"/>
      <c r="AT7" s="2103"/>
      <c r="AU7" s="2110"/>
      <c r="AV7" s="9"/>
      <c r="AW7" s="9"/>
      <c r="AX7" s="2103"/>
      <c r="AY7" s="2103"/>
      <c r="AZ7" s="2103"/>
      <c r="BA7" s="2103"/>
      <c r="BB7" s="2103"/>
      <c r="BC7" s="2103"/>
      <c r="BD7" s="2103"/>
      <c r="BE7" s="2103"/>
      <c r="BF7" s="2103"/>
      <c r="BG7" s="2103"/>
      <c r="BH7"/>
      <c r="BI7" s="466">
        <v>1</v>
      </c>
      <c r="BJ7" s="550" cm="1">
        <f t="array" ref="BJ7">SUM(A702:BC702+1)</f>
        <v>107</v>
      </c>
      <c r="BK7" s="551" t="s">
        <v>343</v>
      </c>
    </row>
    <row r="8" spans="1:63" ht="23.25" customHeight="1" thickTop="1" thickBot="1" x14ac:dyDescent="0.3">
      <c r="A8" s="2655" t="s">
        <v>1967</v>
      </c>
      <c r="B8" s="2655" t="s">
        <v>1968</v>
      </c>
      <c r="C8" s="2655" t="s">
        <v>1969</v>
      </c>
      <c r="D8" s="2655" t="s">
        <v>1970</v>
      </c>
      <c r="E8" s="2655" t="s">
        <v>27</v>
      </c>
      <c r="F8" s="2655" t="s">
        <v>28</v>
      </c>
      <c r="G8" s="2655" t="s">
        <v>29</v>
      </c>
      <c r="H8" s="2666"/>
      <c r="I8" s="2107"/>
      <c r="J8" s="2107"/>
      <c r="K8" s="2107"/>
      <c r="L8" s="2107"/>
      <c r="M8" s="2107"/>
      <c r="N8" s="2107"/>
      <c r="O8" s="2107"/>
      <c r="P8" s="2107"/>
      <c r="Q8" s="2107"/>
      <c r="R8" s="2107"/>
      <c r="S8" s="2107"/>
      <c r="T8" s="2107"/>
      <c r="U8" s="2107"/>
      <c r="V8" s="2107"/>
      <c r="W8" s="2107"/>
      <c r="X8" s="2107"/>
      <c r="Y8" s="2107"/>
      <c r="Z8" s="2107"/>
      <c r="AA8" s="2107"/>
      <c r="AB8" s="2107"/>
      <c r="AC8" s="2107"/>
      <c r="AD8" s="2107"/>
      <c r="AE8" s="2107"/>
      <c r="AF8" s="2103"/>
      <c r="AG8" s="2103"/>
      <c r="AH8" s="2103"/>
      <c r="AI8" s="2103"/>
      <c r="AJ8" s="2103"/>
      <c r="AK8" s="2103"/>
      <c r="AL8" s="2103"/>
      <c r="AM8" s="2103"/>
      <c r="AN8" s="2103"/>
      <c r="AO8" s="2103"/>
      <c r="AP8" s="2103"/>
      <c r="AQ8" s="2103"/>
      <c r="AR8" s="85"/>
      <c r="AS8" s="2109" t="s">
        <v>2279</v>
      </c>
      <c r="AT8" s="2668" t="s">
        <v>1966</v>
      </c>
      <c r="AU8" s="2668"/>
      <c r="AV8" s="645"/>
      <c r="AW8" s="1051" t="s">
        <v>4</v>
      </c>
      <c r="AX8" s="2103"/>
      <c r="AY8" s="2103"/>
      <c r="AZ8" s="2103"/>
      <c r="BA8" s="2103"/>
      <c r="BB8" s="2103"/>
      <c r="BC8" s="2103"/>
      <c r="BD8" s="2103"/>
      <c r="BE8" s="2103"/>
      <c r="BF8" s="2103"/>
      <c r="BG8" s="2103"/>
      <c r="BH8"/>
      <c r="BI8" s="466">
        <v>1</v>
      </c>
      <c r="BJ8" s="2090"/>
      <c r="BK8" s="2091"/>
    </row>
    <row r="9" spans="1:63" ht="23.25" customHeight="1" thickTop="1" x14ac:dyDescent="0.25">
      <c r="A9" s="2690" t="s">
        <v>7</v>
      </c>
      <c r="B9" s="2112" t="s">
        <v>6</v>
      </c>
      <c r="C9" s="2113" t="s">
        <v>2278</v>
      </c>
      <c r="D9" s="2114"/>
      <c r="E9" s="2114"/>
      <c r="F9" s="2114"/>
      <c r="G9" s="2115" t="s">
        <v>6</v>
      </c>
      <c r="H9" s="2663"/>
      <c r="I9" s="3340" t="s">
        <v>1971</v>
      </c>
      <c r="J9" s="3340"/>
      <c r="K9" s="3340"/>
      <c r="L9" s="3340"/>
      <c r="M9" s="3340"/>
      <c r="N9" s="3340"/>
      <c r="O9" s="3340"/>
      <c r="P9" s="3340"/>
      <c r="Q9" s="3340"/>
      <c r="R9" s="3340"/>
      <c r="S9" s="2111" t="s">
        <v>4</v>
      </c>
      <c r="T9" s="3341" t="s">
        <v>2283</v>
      </c>
      <c r="U9" s="3341"/>
      <c r="V9" s="3341"/>
      <c r="W9" s="3341"/>
      <c r="X9" s="3341"/>
      <c r="Y9" s="3341"/>
      <c r="Z9" s="3341"/>
      <c r="AA9" s="3341"/>
      <c r="AB9" s="3341"/>
      <c r="AC9" s="3341"/>
      <c r="AD9" s="3341"/>
      <c r="AE9" s="2665"/>
      <c r="AF9" s="2671"/>
      <c r="AG9" s="2671"/>
      <c r="AH9" s="2671"/>
      <c r="AI9" s="2671"/>
      <c r="AJ9" s="2671"/>
      <c r="AK9" s="2671"/>
      <c r="AL9" s="2671"/>
      <c r="AM9" s="2671"/>
      <c r="AN9" s="2671"/>
      <c r="AO9" s="2671"/>
      <c r="AP9" s="2671"/>
      <c r="AQ9" s="2671"/>
      <c r="AR9" s="3"/>
      <c r="AS9" s="1051"/>
      <c r="AT9" s="1051"/>
      <c r="AU9" s="1051"/>
      <c r="AV9" s="1051"/>
      <c r="AW9" s="1051"/>
      <c r="AX9" s="1051"/>
      <c r="AY9" s="678"/>
      <c r="AZ9" s="678"/>
      <c r="BA9" s="678"/>
      <c r="BB9" s="678"/>
      <c r="BC9" s="678"/>
      <c r="BD9" s="678"/>
      <c r="BE9" s="678"/>
      <c r="BF9" s="678"/>
      <c r="BG9" s="678"/>
      <c r="BH9"/>
      <c r="BI9" s="466">
        <v>1</v>
      </c>
    </row>
    <row r="10" spans="1:63" ht="23.25" customHeight="1" x14ac:dyDescent="0.25">
      <c r="A10" s="2690" t="s">
        <v>7</v>
      </c>
      <c r="B10" s="3331" t="s">
        <v>1973</v>
      </c>
      <c r="C10" s="3331"/>
      <c r="D10" s="3331"/>
      <c r="E10" s="3331"/>
      <c r="F10" s="3331"/>
      <c r="G10" s="3331"/>
      <c r="H10" s="2663"/>
      <c r="I10" s="3340"/>
      <c r="J10" s="3340"/>
      <c r="K10" s="3340"/>
      <c r="L10" s="3340"/>
      <c r="M10" s="3340"/>
      <c r="N10" s="3340"/>
      <c r="O10" s="3340"/>
      <c r="P10" s="3340"/>
      <c r="Q10" s="3340"/>
      <c r="R10" s="3340"/>
      <c r="S10" s="2111" t="s">
        <v>4</v>
      </c>
      <c r="T10" s="3341"/>
      <c r="U10" s="3341"/>
      <c r="V10" s="3341"/>
      <c r="W10" s="3341"/>
      <c r="X10" s="3341"/>
      <c r="Y10" s="3341"/>
      <c r="Z10" s="3341"/>
      <c r="AA10" s="3341"/>
      <c r="AB10" s="3341"/>
      <c r="AC10" s="3341"/>
      <c r="AD10" s="3341"/>
      <c r="AE10" s="2665"/>
      <c r="AF10" s="2672"/>
      <c r="AG10" s="2672"/>
      <c r="AH10" s="2672"/>
      <c r="AI10" s="2672"/>
      <c r="AJ10" s="2672"/>
      <c r="AK10" s="2672"/>
      <c r="AL10" s="2672"/>
      <c r="AM10" s="2672"/>
      <c r="AN10" s="2672"/>
      <c r="AO10" s="2672"/>
      <c r="AP10" s="2672"/>
      <c r="AQ10" s="2672"/>
      <c r="AR10" s="3"/>
      <c r="AS10" s="1051"/>
      <c r="AT10" s="1051"/>
      <c r="AU10" s="1051"/>
      <c r="AV10" s="1051"/>
      <c r="AW10" s="1051"/>
      <c r="AX10" s="1051"/>
      <c r="AY10" s="678"/>
      <c r="AZ10" s="678"/>
      <c r="BA10" s="678"/>
      <c r="BB10" s="678"/>
      <c r="BC10" s="678"/>
      <c r="BD10" s="678"/>
      <c r="BE10" s="678"/>
      <c r="BF10" s="678"/>
      <c r="BG10" s="678"/>
      <c r="BH10"/>
      <c r="BI10" s="466">
        <v>1</v>
      </c>
    </row>
    <row r="11" spans="1:63" s="514" customFormat="1" ht="23.25" customHeight="1" x14ac:dyDescent="0.25">
      <c r="A11" s="2690" t="s">
        <v>7</v>
      </c>
      <c r="B11" s="3331"/>
      <c r="C11" s="3331"/>
      <c r="D11" s="3331"/>
      <c r="E11" s="3331"/>
      <c r="F11" s="3331"/>
      <c r="G11" s="3331"/>
      <c r="H11" s="2662"/>
      <c r="I11" s="2654"/>
      <c r="J11" s="2654"/>
      <c r="K11" s="2654"/>
      <c r="L11" s="2654"/>
      <c r="M11" s="2654"/>
      <c r="N11" s="2654"/>
      <c r="O11" s="2635"/>
      <c r="P11" s="2654"/>
      <c r="Q11" s="2654"/>
      <c r="R11" s="2654"/>
      <c r="S11" s="2654"/>
      <c r="T11" s="2635"/>
      <c r="U11" s="2654"/>
      <c r="V11" s="2654"/>
      <c r="W11" s="2654"/>
      <c r="X11" s="2654"/>
      <c r="Y11" s="2654"/>
      <c r="Z11" s="2654"/>
      <c r="AA11" s="2654"/>
      <c r="AB11" s="2654"/>
      <c r="AC11" s="2664" t="s">
        <v>32</v>
      </c>
      <c r="AD11" s="726" t="s">
        <v>467</v>
      </c>
      <c r="AE11" s="726"/>
      <c r="AF11" s="122"/>
      <c r="AG11" s="2635" t="s">
        <v>312</v>
      </c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2116"/>
      <c r="AT11" s="1051"/>
      <c r="AU11" s="122"/>
      <c r="AV11" s="122"/>
      <c r="AW11" s="122"/>
      <c r="AX11" s="2116"/>
      <c r="AY11" s="2116"/>
      <c r="AZ11" s="2116"/>
      <c r="BA11" s="2116"/>
      <c r="BB11" s="2116"/>
      <c r="BC11" s="2116"/>
      <c r="BD11" s="2116"/>
      <c r="BE11" s="2116"/>
      <c r="BF11" s="2116"/>
      <c r="BG11" s="2116"/>
      <c r="BH11"/>
      <c r="BI11" s="466">
        <v>1</v>
      </c>
    </row>
    <row r="12" spans="1:63" s="464" customFormat="1" ht="18" customHeight="1" x14ac:dyDescent="0.3">
      <c r="A12" s="2690" t="s">
        <v>7</v>
      </c>
      <c r="B12" s="2117" t="s">
        <v>1979</v>
      </c>
      <c r="C12" s="2118" t="s">
        <v>1980</v>
      </c>
      <c r="D12" s="2117" t="s">
        <v>1981</v>
      </c>
      <c r="E12" s="2117" t="s">
        <v>1982</v>
      </c>
      <c r="F12" s="2117" t="s">
        <v>1983</v>
      </c>
      <c r="G12" s="2117" t="s">
        <v>1984</v>
      </c>
      <c r="H12" s="2686" t="s">
        <v>5</v>
      </c>
      <c r="I12" s="2635"/>
      <c r="J12" s="2635"/>
      <c r="K12" s="2635"/>
      <c r="L12" s="2635"/>
      <c r="M12" s="2635"/>
      <c r="N12" s="2685" t="s">
        <v>77</v>
      </c>
      <c r="O12" s="2635"/>
      <c r="P12" s="17"/>
      <c r="Q12" s="17"/>
      <c r="R12" s="17"/>
      <c r="S12" s="17"/>
      <c r="T12" s="2686" t="s">
        <v>5</v>
      </c>
      <c r="U12" s="9"/>
      <c r="V12" s="9"/>
      <c r="W12" s="9"/>
      <c r="X12" s="9"/>
      <c r="Y12" s="9"/>
      <c r="Z12" s="2685" t="s">
        <v>77</v>
      </c>
      <c r="AA12" s="9"/>
      <c r="AB12" s="2676" t="s">
        <v>2281</v>
      </c>
      <c r="AC12" s="124" t="s">
        <v>466</v>
      </c>
      <c r="AD12" s="726" t="s">
        <v>2277</v>
      </c>
      <c r="AE12" s="726"/>
      <c r="AF12" s="122"/>
      <c r="AG12" s="2635" t="s">
        <v>313</v>
      </c>
      <c r="AH12" s="3"/>
      <c r="AI12" s="3"/>
      <c r="AJ12" s="3"/>
      <c r="AK12" s="3"/>
      <c r="AL12" s="2686" t="s">
        <v>5</v>
      </c>
      <c r="AM12" s="3"/>
      <c r="AN12" s="3"/>
      <c r="AO12" s="3"/>
      <c r="AP12" s="3"/>
      <c r="AQ12" s="3"/>
      <c r="AR12" s="2685" t="s">
        <v>77</v>
      </c>
      <c r="AS12" s="122"/>
      <c r="AT12" s="122"/>
      <c r="AU12" s="122"/>
      <c r="AV12" s="122"/>
      <c r="AW12" s="122"/>
      <c r="AX12" s="1051"/>
      <c r="AY12" s="2119" t="s">
        <v>1985</v>
      </c>
      <c r="AZ12" s="122"/>
      <c r="BA12" s="122"/>
      <c r="BB12" s="122"/>
      <c r="BC12" s="122"/>
      <c r="BD12" s="122"/>
      <c r="BE12" s="122"/>
      <c r="BF12" s="122"/>
      <c r="BG12" s="122"/>
      <c r="BH12"/>
      <c r="BI12" s="466">
        <v>1</v>
      </c>
    </row>
    <row r="13" spans="1:63" s="464" customFormat="1" ht="26.25" customHeight="1" x14ac:dyDescent="0.3">
      <c r="A13" s="2690" t="s">
        <v>7</v>
      </c>
      <c r="B13" s="2121" t="s">
        <v>1979</v>
      </c>
      <c r="C13" s="2121" t="s">
        <v>1980</v>
      </c>
      <c r="D13" s="2121" t="s">
        <v>1981</v>
      </c>
      <c r="E13" s="2122" t="s">
        <v>1982</v>
      </c>
      <c r="F13" s="2122" t="s">
        <v>1983</v>
      </c>
      <c r="G13" s="2122" t="s">
        <v>1984</v>
      </c>
      <c r="H13" s="17"/>
      <c r="I13" s="2645" t="s">
        <v>2267</v>
      </c>
      <c r="J13" s="2645"/>
      <c r="K13" s="2645"/>
      <c r="L13" s="2645"/>
      <c r="M13" s="2645"/>
      <c r="N13" s="20" t="str">
        <f ca="1">BE6</f>
        <v>◄ De A à R, pas de colonnes masquées</v>
      </c>
      <c r="P13" s="17"/>
      <c r="Q13" s="2123"/>
      <c r="R13" s="2124"/>
      <c r="S13" s="2111" t="s">
        <v>4</v>
      </c>
      <c r="T13" s="17"/>
      <c r="U13" s="2645" t="s">
        <v>2267</v>
      </c>
      <c r="V13" s="2645"/>
      <c r="W13" s="2645"/>
      <c r="X13" s="2645"/>
      <c r="Y13" s="2645"/>
      <c r="Z13" s="20" t="str">
        <f ca="1">BF6</f>
        <v>De S à AC, pas de colonnes masquées</v>
      </c>
      <c r="AB13" s="2125"/>
      <c r="AC13" s="726"/>
      <c r="AD13" s="2126"/>
      <c r="AE13" s="2126"/>
      <c r="AF13" s="2592"/>
      <c r="AG13" s="122"/>
      <c r="AH13" s="277"/>
      <c r="AI13" s="122"/>
      <c r="AJ13" s="122"/>
      <c r="AL13" s="122"/>
      <c r="AM13" s="2645" t="s">
        <v>2267</v>
      </c>
      <c r="AN13" s="2645"/>
      <c r="AO13" s="2645"/>
      <c r="AP13" s="2645"/>
      <c r="AQ13" s="2645"/>
      <c r="AR13" s="2689" t="str">
        <f ca="1">BG6</f>
        <v>De AE à AP, pas de colonnes masquées</v>
      </c>
      <c r="AS13" s="122"/>
      <c r="AT13" s="122"/>
      <c r="AU13" s="122"/>
      <c r="AV13" s="122"/>
      <c r="AW13" s="122"/>
      <c r="AY13" s="647" t="s">
        <v>1986</v>
      </c>
      <c r="AZ13" s="1051"/>
      <c r="BA13" s="2116"/>
      <c r="BB13" s="678"/>
      <c r="BC13" s="678"/>
      <c r="BD13" s="2120"/>
      <c r="BE13" s="122"/>
      <c r="BF13" s="122"/>
      <c r="BG13" s="122"/>
      <c r="BH13"/>
      <c r="BI13" s="466">
        <v>1</v>
      </c>
    </row>
    <row r="14" spans="1:63" s="464" customFormat="1" ht="18" customHeight="1" thickBot="1" x14ac:dyDescent="0.3">
      <c r="A14" s="2127" t="str">
        <f t="shared" ref="A14:A77" si="5">IF(OR(H14="A",T14="A"),"A",IF(AND(H14="►",T14="►"),"►",IF(AND(ISBLANK(H14),ISBLANK(T14)),"►","►")))</f>
        <v>►</v>
      </c>
      <c r="B14" s="2128" t="str">
        <f t="shared" ref="B14" si="6">IF(A14="►","►",IF(A14="A",I14,IF(NOT(ISBLANK(U14)),U14,IF(ISBLANK(I14),"►",I14))))</f>
        <v>►</v>
      </c>
      <c r="C14" s="2129" t="str">
        <f t="shared" ref="C14:C77" si="7">IF(B14="►","►",IFERROR(LEFT(B14,SEARCH(".",B14)-1),0))</f>
        <v>►</v>
      </c>
      <c r="D14" s="2433" t="str">
        <f t="shared" ref="D14:D77" si="8">IF(B14="►","►",IFERROR(MID(B14,SEARCH(".",B14)+1,SEARCH(".",B14,SEARCH(".",B14)+1)-SEARCH(".",B14)-1),0))</f>
        <v>►</v>
      </c>
      <c r="E14" s="2128" t="str">
        <f t="shared" ref="E14:E77" si="9">IF(B14="►","►",IFERROR(MID(B14,SEARCH(".",B14,SEARCH(".",B14)+1)+1,SEARCH(".",B14,SEARCH(".",B14,SEARCH(".",B14)+1)+1)-SEARCH(".",B14,SEARCH(".",B14)+1)-1),0))</f>
        <v>►</v>
      </c>
      <c r="F14" s="2128" t="str">
        <f t="shared" ref="F14:F77" si="10">IF(B14="►","►",IFERROR(MID(I14,SEARCH(".",B14,SEARCH(".",B14,SEARCH(".",B14)+1)+1)+1,SEARCH(".",B14,SEARCH(".",B14,SEARCH(".",B14,SEARCH(".",B14)+1)+1)+1)-SEARCH(".",B14,SEARCH(".",B14,SEARCH(".",B14)+1)+1)-1),0))</f>
        <v>►</v>
      </c>
      <c r="G14" s="2128" t="str">
        <f>IF(B14="►","►",IF(ISBLANK(B14),"►",IFERROR(RIGHT(B14,LEN(B14)-FIND("►",B14)-1),"")))</f>
        <v>►</v>
      </c>
      <c r="H14" s="2687"/>
      <c r="I14" s="18" t="s">
        <v>2274</v>
      </c>
      <c r="J14" s="512"/>
      <c r="K14" s="512"/>
      <c r="L14" s="512"/>
      <c r="M14" s="19"/>
      <c r="N14" s="2687"/>
      <c r="O14" s="2130"/>
      <c r="P14" s="2130"/>
      <c r="Q14" s="2130"/>
      <c r="R14" s="2130"/>
      <c r="S14" s="2111" t="s">
        <v>4</v>
      </c>
      <c r="T14" s="924"/>
      <c r="U14" s="18" t="s">
        <v>2274</v>
      </c>
      <c r="V14" s="512"/>
      <c r="W14" s="512"/>
      <c r="X14" s="512"/>
      <c r="Y14" s="19"/>
      <c r="Z14" s="2688"/>
      <c r="AA14" s="924"/>
      <c r="AB14" s="924"/>
      <c r="AC14" s="726"/>
      <c r="AD14" s="2131"/>
      <c r="AE14" s="2677"/>
      <c r="AF14" s="2684" t="str">
        <f t="shared" ref="AF14" si="11">SUBSTITUTE(ADDRESS(1,COLUMN(),4),"1","")</f>
        <v>AF</v>
      </c>
      <c r="AG14" s="2683"/>
      <c r="AH14" s="2684" t="str">
        <f t="shared" ref="AH14" si="12">SUBSTITUTE(ADDRESS(1,COLUMN(),4),"1","")</f>
        <v>AH</v>
      </c>
      <c r="AI14" s="122"/>
      <c r="AJ14" s="122"/>
      <c r="AK14" s="122"/>
      <c r="AL14" s="924"/>
      <c r="AM14" s="2647" t="s">
        <v>2275</v>
      </c>
      <c r="AN14" s="2645" t="s">
        <v>2276</v>
      </c>
      <c r="AO14" s="2645"/>
      <c r="AP14" s="2645"/>
      <c r="AQ14" s="2636" t="s">
        <v>6</v>
      </c>
      <c r="AR14" s="2592"/>
      <c r="AS14" s="122"/>
      <c r="AT14" s="122"/>
      <c r="AU14" s="122"/>
      <c r="AV14" s="122"/>
      <c r="AW14" s="122"/>
      <c r="AY14" s="2132" t="s">
        <v>6</v>
      </c>
      <c r="AZ14" s="649" t="s">
        <v>378</v>
      </c>
      <c r="BA14" s="1051"/>
      <c r="BB14" s="1051"/>
      <c r="BC14" s="1051"/>
      <c r="BD14" s="2120"/>
      <c r="BE14" s="122"/>
      <c r="BF14" s="122"/>
      <c r="BG14" s="122"/>
      <c r="BH14"/>
      <c r="BI14" s="466">
        <v>1</v>
      </c>
    </row>
    <row r="15" spans="1:63" s="464" customFormat="1" ht="18" customHeight="1" thickTop="1" thickBot="1" x14ac:dyDescent="0.3">
      <c r="A15" s="2127" t="str">
        <f t="shared" si="5"/>
        <v>A</v>
      </c>
      <c r="B15" s="2128" t="str">
        <f t="shared" ref="B15:B48" si="13">IF(A15="►","►",IF(A15="A",IF(AND(ISTEXT(U15),ISTEXT(I15)),U15,IF(ISTEXT(U15),U15,IF(ISBLANK(U15),I15,U15)))))</f>
        <v>Dessert assiette.C.Chiboust pamplemousse.Recette mère ►.M.Mille-feuille meringue et chiboust pamplemousse aux fraises des bois</v>
      </c>
      <c r="C15" s="2129" t="str">
        <f t="shared" si="7"/>
        <v>Dessert assiette</v>
      </c>
      <c r="D15" s="2433" t="str">
        <f t="shared" si="8"/>
        <v>C</v>
      </c>
      <c r="E15" s="2128" t="str">
        <f t="shared" si="9"/>
        <v>Chiboust pamplemousse</v>
      </c>
      <c r="F15" s="2128" t="str">
        <f t="shared" si="10"/>
        <v>Recette mère ►</v>
      </c>
      <c r="G15" s="2128" t="str">
        <f>IF(B15="►","►",IF(ISBLANK(B15),"►",IFERROR(RIGHT(B15,LEN(B15)-FIND("►",B15)-1),"")))</f>
        <v>M.Mille-feuille meringue et chiboust pamplemousse aux fraises des bois</v>
      </c>
      <c r="H15" s="23" t="s">
        <v>7</v>
      </c>
      <c r="I15" s="456" t="str">
        <f>I21</f>
        <v>Dessert assiette.C.Chiboust pamplemousse.Recette mère ►.M.Mille-feuille meringue et chiboust pamplemousse aux fraises des bois</v>
      </c>
      <c r="J15" s="457">
        <f>J21</f>
        <v>18</v>
      </c>
      <c r="K15" s="457" t="str">
        <f>K21</f>
        <v>assiettes</v>
      </c>
      <c r="L15" s="279" t="s">
        <v>4</v>
      </c>
      <c r="M15" s="24" t="s">
        <v>8</v>
      </c>
      <c r="N15" s="3217" t="s">
        <v>463</v>
      </c>
      <c r="O15" s="3217"/>
      <c r="P15" s="3157" t="s">
        <v>464</v>
      </c>
      <c r="Q15" s="3157"/>
      <c r="R15" s="3158"/>
      <c r="S15" s="2111" t="s">
        <v>4</v>
      </c>
      <c r="T15" s="23" t="s">
        <v>7</v>
      </c>
      <c r="U15" s="456" t="str">
        <f>U21</f>
        <v>Dessert assiette.C.Chiboust pamplemousse.Recette mère ►.M.Mille-feuille meringue et chiboust pamplemousse aux fraises des bois</v>
      </c>
      <c r="V15" s="457">
        <f>V21</f>
        <v>18</v>
      </c>
      <c r="W15" s="457" t="str">
        <f>W21</f>
        <v>assiettes</v>
      </c>
      <c r="X15" s="279" t="s">
        <v>4</v>
      </c>
      <c r="Y15" s="24" t="s">
        <v>8</v>
      </c>
      <c r="Z15" s="3217" t="s">
        <v>463</v>
      </c>
      <c r="AA15" s="3217"/>
      <c r="AB15" s="3157" t="s">
        <v>464</v>
      </c>
      <c r="AC15" s="3157"/>
      <c r="AD15" s="3158"/>
      <c r="AE15" s="2677" t="s">
        <v>4</v>
      </c>
      <c r="AF15" s="2681" t="s">
        <v>1990</v>
      </c>
      <c r="AG15" s="2682"/>
      <c r="AH15" s="3332" t="s">
        <v>1991</v>
      </c>
      <c r="AI15" s="3333" t="s">
        <v>45</v>
      </c>
      <c r="AJ15" s="3334"/>
      <c r="AK15" s="3324" t="s">
        <v>46</v>
      </c>
      <c r="AL15" s="3326" t="s">
        <v>47</v>
      </c>
      <c r="AM15" s="3326" t="s">
        <v>51</v>
      </c>
      <c r="AN15" s="3093" t="s">
        <v>1303</v>
      </c>
      <c r="AO15" s="3091" t="s">
        <v>1992</v>
      </c>
      <c r="AP15" s="3093" t="s">
        <v>1301</v>
      </c>
      <c r="AQ15" s="3328" t="s">
        <v>1993</v>
      </c>
      <c r="AR15" s="2593"/>
      <c r="AS15" s="3342" t="s">
        <v>1994</v>
      </c>
      <c r="AT15" s="3318" t="s">
        <v>74</v>
      </c>
      <c r="AU15" s="3320" t="s">
        <v>314</v>
      </c>
      <c r="AV15" s="3321"/>
      <c r="AW15" s="3322"/>
      <c r="AY15" s="23" t="s">
        <v>7</v>
      </c>
      <c r="AZ15" s="650" t="s">
        <v>1988</v>
      </c>
      <c r="BA15" s="1051"/>
      <c r="BB15" s="1051"/>
      <c r="BC15" s="1051"/>
      <c r="BD15" s="2120"/>
      <c r="BE15" s="122"/>
      <c r="BF15" s="122"/>
      <c r="BG15" s="122"/>
      <c r="BH15"/>
      <c r="BI15" s="466">
        <v>1</v>
      </c>
    </row>
    <row r="16" spans="1:63" s="464" customFormat="1" ht="18" customHeight="1" thickBot="1" x14ac:dyDescent="0.3">
      <c r="A16" s="2127" t="str">
        <f t="shared" si="5"/>
        <v>A</v>
      </c>
      <c r="B16" s="2128" t="str">
        <f t="shared" si="13"/>
        <v>Dessert assiette.C.Chiboust pamplemousse.Recette mère ►.M.Mille-feuille meringue et chiboust pamplemousse aux fraises des bois</v>
      </c>
      <c r="C16" s="2129" t="str">
        <f t="shared" si="7"/>
        <v>Dessert assiette</v>
      </c>
      <c r="D16" s="2433" t="str">
        <f t="shared" si="8"/>
        <v>C</v>
      </c>
      <c r="E16" s="2128" t="str">
        <f t="shared" si="9"/>
        <v>Chiboust pamplemousse</v>
      </c>
      <c r="F16" s="2128" t="str">
        <f t="shared" si="10"/>
        <v>Recette mère ►</v>
      </c>
      <c r="G16" s="2128" t="str">
        <f t="shared" ref="G16:G79" si="14">IF(B16="►","►",IF(ISBLANK(B16),"►",IFERROR(RIGHT(B16,LEN(B16)-FIND("►",B16)-1),"")))</f>
        <v>M.Mille-feuille meringue et chiboust pamplemousse aux fraises des bois</v>
      </c>
      <c r="H16" s="25" t="s">
        <v>7</v>
      </c>
      <c r="I16" s="458" t="str">
        <f>I21</f>
        <v>Dessert assiette.C.Chiboust pamplemousse.Recette mère ►.M.Mille-feuille meringue et chiboust pamplemousse aux fraises des bois</v>
      </c>
      <c r="J16" s="459"/>
      <c r="K16" s="459"/>
      <c r="L16" s="281" t="s">
        <v>207</v>
      </c>
      <c r="M16" s="26" t="s">
        <v>12</v>
      </c>
      <c r="N16" s="3218"/>
      <c r="O16" s="3218"/>
      <c r="P16" s="3159"/>
      <c r="Q16" s="3159"/>
      <c r="R16" s="3160"/>
      <c r="S16" s="2111" t="s">
        <v>4</v>
      </c>
      <c r="T16" s="25" t="s">
        <v>7</v>
      </c>
      <c r="U16" s="458" t="str">
        <f>U21</f>
        <v>Dessert assiette.C.Chiboust pamplemousse.Recette mère ►.M.Mille-feuille meringue et chiboust pamplemousse aux fraises des bois</v>
      </c>
      <c r="V16" s="459"/>
      <c r="W16" s="459"/>
      <c r="X16" s="281" t="s">
        <v>207</v>
      </c>
      <c r="Y16" s="26" t="s">
        <v>12</v>
      </c>
      <c r="Z16" s="3218"/>
      <c r="AA16" s="3218"/>
      <c r="AB16" s="3159"/>
      <c r="AC16" s="3159"/>
      <c r="AD16" s="3160"/>
      <c r="AE16" s="2677" t="s">
        <v>4</v>
      </c>
      <c r="AF16" s="2678" t="s">
        <v>48</v>
      </c>
      <c r="AG16" s="2680" t="s">
        <v>49</v>
      </c>
      <c r="AH16" s="3085"/>
      <c r="AI16" s="3335"/>
      <c r="AJ16" s="3336"/>
      <c r="AK16" s="3325"/>
      <c r="AL16" s="3327"/>
      <c r="AM16" s="3327"/>
      <c r="AN16" s="3094"/>
      <c r="AO16" s="3092"/>
      <c r="AP16" s="3094"/>
      <c r="AQ16" s="3329"/>
      <c r="AR16" s="2593"/>
      <c r="AS16" s="3343"/>
      <c r="AT16" s="3319"/>
      <c r="AU16" s="2516" t="s">
        <v>1972</v>
      </c>
      <c r="AV16"/>
      <c r="AW16" s="148"/>
      <c r="AY16" s="2127" t="str">
        <f t="shared" ref="AY16:AY79" si="15">A16</f>
        <v>A</v>
      </c>
      <c r="AZ16" s="675"/>
      <c r="BA16" s="675"/>
      <c r="BB16" s="675"/>
      <c r="BC16" s="1051"/>
      <c r="BD16" s="3061" t="s">
        <v>1296</v>
      </c>
      <c r="BE16" s="3062"/>
      <c r="BF16" s="3062"/>
      <c r="BG16" s="3063"/>
      <c r="BH16"/>
      <c r="BI16" s="466">
        <v>1</v>
      </c>
    </row>
    <row r="17" spans="1:61" s="464" customFormat="1" ht="18" customHeight="1" thickTop="1" x14ac:dyDescent="0.25">
      <c r="A17" s="2127" t="str">
        <f t="shared" si="5"/>
        <v>A</v>
      </c>
      <c r="B17" s="2128" t="str">
        <f t="shared" si="13"/>
        <v>Dessert assiette.C.Chiboust pamplemousse.Recette mère ►.M.Mille-feuille meringue et chiboust pamplemousse aux fraises des bois</v>
      </c>
      <c r="C17" s="2129" t="str">
        <f t="shared" si="7"/>
        <v>Dessert assiette</v>
      </c>
      <c r="D17" s="2433" t="str">
        <f t="shared" si="8"/>
        <v>C</v>
      </c>
      <c r="E17" s="2128" t="str">
        <f t="shared" si="9"/>
        <v>Chiboust pamplemousse</v>
      </c>
      <c r="F17" s="2128" t="str">
        <f t="shared" si="10"/>
        <v>Recette mère ►</v>
      </c>
      <c r="G17" s="2128" t="str">
        <f t="shared" si="14"/>
        <v>M.Mille-feuille meringue et chiboust pamplemousse aux fraises des bois</v>
      </c>
      <c r="H17" s="25" t="s">
        <v>7</v>
      </c>
      <c r="I17" s="460" t="str">
        <f>I21</f>
        <v>Dessert assiette.C.Chiboust pamplemousse.Recette mère ►.M.Mille-feuille meringue et chiboust pamplemousse aux fraises des bois</v>
      </c>
      <c r="J17" s="461"/>
      <c r="K17" s="462"/>
      <c r="L17" s="28"/>
      <c r="M17" s="29" t="s">
        <v>208</v>
      </c>
      <c r="N17" s="283"/>
      <c r="O17" s="30" t="s">
        <v>13</v>
      </c>
      <c r="P17" s="1865" t="s">
        <v>1989</v>
      </c>
      <c r="Q17" s="9"/>
      <c r="R17" s="285"/>
      <c r="S17" s="2111" t="s">
        <v>4</v>
      </c>
      <c r="T17" s="25" t="s">
        <v>7</v>
      </c>
      <c r="U17" s="460" t="str">
        <f>U21</f>
        <v>Dessert assiette.C.Chiboust pamplemousse.Recette mère ►.M.Mille-feuille meringue et chiboust pamplemousse aux fraises des bois</v>
      </c>
      <c r="V17" s="461"/>
      <c r="W17" s="462"/>
      <c r="X17" s="28"/>
      <c r="Y17" s="29" t="s">
        <v>208</v>
      </c>
      <c r="Z17" s="283"/>
      <c r="AA17" s="30" t="s">
        <v>13</v>
      </c>
      <c r="AB17" s="1865" t="s">
        <v>1989</v>
      </c>
      <c r="AC17" s="9"/>
      <c r="AD17" s="285"/>
      <c r="AE17" s="2677" t="s">
        <v>4</v>
      </c>
      <c r="AF17" s="2679">
        <f>IFERROR(IF(AND(ISNUMBER(AH17),U17&gt;0),U17,0),0)</f>
        <v>0</v>
      </c>
      <c r="AG17" s="2453">
        <f>IFERROR(IF(AND(ISNUMBER(AF17),AH17&gt;0),V17,0),0)</f>
        <v>0</v>
      </c>
      <c r="AH17" s="2452"/>
      <c r="AI17" s="2602">
        <f t="shared" ref="AI17:AI80" si="16">IF(ISBLANK(AH17) + (AH17=0), 0, IFERROR(AT17*AS17*AC17, 0))</f>
        <v>0</v>
      </c>
      <c r="AJ17" s="301" t="str">
        <f>IF(OR(AI17=0, ISBLANK(AB17)), "", TEXT(ROUND(AI17/INDEX(AV19:AV89, MATCH(AB17, AU19:AU89, 0)), 0),"# ##0") &amp; " " &amp; AB17)</f>
        <v/>
      </c>
      <c r="AK17" s="2603">
        <f t="shared" ref="AK17:AK80" si="17">IFERROR(IF(AH17&gt;0, X17*AS17*AC17, 0), 0)</f>
        <v>0</v>
      </c>
      <c r="AL17" s="2142">
        <f t="shared" ref="AL17:AL80" si="18">IFERROR(IF(AH17&gt;0,Y17,0),0)</f>
        <v>0</v>
      </c>
      <c r="AM17" s="2142" t="str">
        <f t="shared" ref="AM17:AM80" si="19">IF(AH17&gt;0,AD17,"")</f>
        <v/>
      </c>
      <c r="AN17" s="2604"/>
      <c r="AO17" s="2602">
        <f t="shared" ref="AO17:AO80" si="20">IF(ISBLANK(AN17), AI17, AI17*(1-AN17/100))</f>
        <v>0</v>
      </c>
      <c r="AP17" s="2605"/>
      <c r="AQ17" s="2599" t="str">
        <f t="shared" ref="AQ17:AQ80" si="21">IF(OR(ISBLANK(AP17), ISTEXT(X17)), "", IF(AI17=0, AK17*AP17, AI17*AP17))</f>
        <v/>
      </c>
      <c r="AR17" s="2593"/>
      <c r="AS17" s="2697">
        <f t="shared" ref="AS17:AS80" si="22">IFERROR(IF(ISNUMBER(AH17)*ISNUMBER(AF17),AH17/AF17,0),0)</f>
        <v>0</v>
      </c>
      <c r="AT17" s="2598">
        <f>IF(AND(AH17&lt;&gt;"", ISNUMBER(AF17)), IFERROR(INDEX(AV19:AV89, MATCH(AB17, AU19:AU89, 0)) * AA17 * IF(ISBLANK(X17), 1, X17), 0), 0)</f>
        <v>0</v>
      </c>
      <c r="AU17" s="2594" t="s">
        <v>1975</v>
      </c>
      <c r="AV17"/>
      <c r="AW17" s="2595" t="s">
        <v>1976</v>
      </c>
      <c r="AX17" s="465"/>
      <c r="AY17" s="2127" t="str">
        <f t="shared" si="15"/>
        <v>A</v>
      </c>
      <c r="AZ17" s="653" t="s">
        <v>380</v>
      </c>
      <c r="BA17" s="651"/>
      <c r="BB17" s="651"/>
      <c r="BC17" s="1051"/>
      <c r="BD17" s="3064"/>
      <c r="BE17" s="3065"/>
      <c r="BF17" s="3065"/>
      <c r="BG17" s="3066"/>
      <c r="BH17"/>
      <c r="BI17" s="466">
        <v>1</v>
      </c>
    </row>
    <row r="18" spans="1:61" s="464" customFormat="1" ht="18" customHeight="1" thickBot="1" x14ac:dyDescent="0.3">
      <c r="A18" s="2127" t="str">
        <f t="shared" si="5"/>
        <v>A</v>
      </c>
      <c r="B18" s="2128" t="str">
        <f t="shared" si="13"/>
        <v>Dessert assiette.C.Chiboust pamplemousse.Recette mère ►.M.Mille-feuille meringue et chiboust pamplemousse aux fraises des bois</v>
      </c>
      <c r="C18" s="2129" t="str">
        <f t="shared" si="7"/>
        <v>Dessert assiette</v>
      </c>
      <c r="D18" s="2433" t="str">
        <f t="shared" si="8"/>
        <v>C</v>
      </c>
      <c r="E18" s="2128" t="str">
        <f t="shared" si="9"/>
        <v>Chiboust pamplemousse</v>
      </c>
      <c r="F18" s="2128" t="str">
        <f t="shared" si="10"/>
        <v>Recette mère ►</v>
      </c>
      <c r="G18" s="2128" t="str">
        <f t="shared" si="14"/>
        <v>M.Mille-feuille meringue et chiboust pamplemousse aux fraises des bois</v>
      </c>
      <c r="H18" s="25" t="s">
        <v>7</v>
      </c>
      <c r="I18" s="428" t="str">
        <f>I21</f>
        <v>Dessert assiette.C.Chiboust pamplemousse.Recette mère ►.M.Mille-feuille meringue et chiboust pamplemousse aux fraises des bois</v>
      </c>
      <c r="J18" s="428"/>
      <c r="K18" s="428"/>
      <c r="L18" s="36" t="s">
        <v>16</v>
      </c>
      <c r="M18" s="37"/>
      <c r="N18" s="37"/>
      <c r="O18" s="288" t="s">
        <v>17</v>
      </c>
      <c r="P18" s="3214" t="str">
        <f>L21</f>
        <v>Dessert assiette.C.Chiboust pamplemousse.Recette mère ►.M.Mille-feuille meringue et chiboust pamplemousse aux fraises des bois</v>
      </c>
      <c r="Q18" s="3214"/>
      <c r="R18" s="3215"/>
      <c r="S18" s="2111" t="s">
        <v>4</v>
      </c>
      <c r="T18" s="25" t="s">
        <v>7</v>
      </c>
      <c r="U18" s="428" t="str">
        <f>U21</f>
        <v>Dessert assiette.C.Chiboust pamplemousse.Recette mère ►.M.Mille-feuille meringue et chiboust pamplemousse aux fraises des bois</v>
      </c>
      <c r="V18" s="428"/>
      <c r="W18" s="428"/>
      <c r="X18" s="36" t="s">
        <v>16</v>
      </c>
      <c r="Y18" s="37"/>
      <c r="Z18" s="37"/>
      <c r="AA18" s="288" t="s">
        <v>17</v>
      </c>
      <c r="AB18" s="3214" t="str">
        <f>X21</f>
        <v>Dessert assiette.C.Chiboust pamplemousse.Recette mère ►.M.Mille-feuille meringue et chiboust pamplemousse aux fraises des bois</v>
      </c>
      <c r="AC18" s="3214"/>
      <c r="AD18" s="3215"/>
      <c r="AE18" s="2677" t="s">
        <v>4</v>
      </c>
      <c r="AF18" s="2679">
        <f>IFERROR(IF(AND(ISNUMBER(AH18),U18&gt;0),U18,0),0)</f>
        <v>0</v>
      </c>
      <c r="AG18" s="2453">
        <f>IFERROR(IF(AND(ISNUMBER(AF18),AH18&gt;0),V18,0),0)</f>
        <v>0</v>
      </c>
      <c r="AH18" s="2452"/>
      <c r="AI18" s="2606">
        <f t="shared" si="16"/>
        <v>0</v>
      </c>
      <c r="AJ18" s="2607" t="str">
        <f>IF(OR(AI18=0, ISBLANK(AB18)), "", TEXT(ROUND(AI18/INDEX(AV19:AV89, MATCH(AB18, AU19:AU89, 0)), 0),"# ##0") &amp; " " &amp; AB18)</f>
        <v/>
      </c>
      <c r="AK18" s="2608">
        <f t="shared" si="17"/>
        <v>0</v>
      </c>
      <c r="AL18" s="2609">
        <f t="shared" si="18"/>
        <v>0</v>
      </c>
      <c r="AM18" s="2609" t="str">
        <f t="shared" si="19"/>
        <v/>
      </c>
      <c r="AN18" s="2610"/>
      <c r="AO18" s="2611">
        <f t="shared" si="20"/>
        <v>0</v>
      </c>
      <c r="AP18" s="2612"/>
      <c r="AQ18" s="2600" t="str">
        <f t="shared" si="21"/>
        <v/>
      </c>
      <c r="AR18" s="2593"/>
      <c r="AS18" s="2697">
        <f t="shared" si="22"/>
        <v>0</v>
      </c>
      <c r="AT18" s="2598">
        <f>IF(AND(AH18&lt;&gt;"", ISNUMBER(AF18)), IFERROR(INDEX(AV19:AV89, MATCH(AB18, AU19:AU89, 0)) * AA18 * IF(ISBLANK(X18), 1, X18), 0), 0)</f>
        <v>0</v>
      </c>
      <c r="AU18" s="2596" t="str">
        <f>SUBSTITUTE(ADDRESS(1,COLUMN(),4),"1","")</f>
        <v>AU</v>
      </c>
      <c r="AV18" s="2597" t="str">
        <f>SUBSTITUTE(ADDRESS(1,COLUMN(),4),"1","")</f>
        <v>AV</v>
      </c>
      <c r="AW18" s="2595" t="s">
        <v>1978</v>
      </c>
      <c r="AX18" s="465"/>
      <c r="AY18" s="2127" t="str">
        <f t="shared" si="15"/>
        <v>A</v>
      </c>
      <c r="AZ18" s="675"/>
      <c r="BA18" s="675"/>
      <c r="BB18" s="675"/>
      <c r="BC18" s="1051"/>
      <c r="BD18" s="3064" t="s">
        <v>1962</v>
      </c>
      <c r="BE18" s="3065"/>
      <c r="BF18" s="3065"/>
      <c r="BG18" s="3066"/>
      <c r="BH18"/>
      <c r="BI18" s="466">
        <v>1</v>
      </c>
    </row>
    <row r="19" spans="1:61" s="464" customFormat="1" ht="18" customHeight="1" x14ac:dyDescent="0.25">
      <c r="A19" s="2127" t="str">
        <f t="shared" si="5"/>
        <v>A</v>
      </c>
      <c r="B19" s="2128" t="str">
        <f t="shared" si="13"/>
        <v>Dessert assiette.C.Chiboust pamplemousse.Recette mère ►.M.Mille-feuille meringue et chiboust pamplemousse aux fraises des bois</v>
      </c>
      <c r="C19" s="2129" t="str">
        <f t="shared" si="7"/>
        <v>Dessert assiette</v>
      </c>
      <c r="D19" s="2433" t="str">
        <f t="shared" si="8"/>
        <v>C</v>
      </c>
      <c r="E19" s="2128" t="str">
        <f t="shared" si="9"/>
        <v>Chiboust pamplemousse</v>
      </c>
      <c r="F19" s="2128" t="str">
        <f t="shared" si="10"/>
        <v>Recette mère ►</v>
      </c>
      <c r="G19" s="2128" t="str">
        <f t="shared" si="14"/>
        <v>M.Mille-feuille meringue et chiboust pamplemousse aux fraises des bois</v>
      </c>
      <c r="H19" s="25" t="s">
        <v>7</v>
      </c>
      <c r="I19" s="428" t="str">
        <f>I21</f>
        <v>Dessert assiette.C.Chiboust pamplemousse.Recette mère ►.M.Mille-feuille meringue et chiboust pamplemousse aux fraises des bois</v>
      </c>
      <c r="J19" s="428"/>
      <c r="K19" s="428"/>
      <c r="L19" s="43">
        <v>18</v>
      </c>
      <c r="M19" s="44" t="s">
        <v>19</v>
      </c>
      <c r="N19" s="36"/>
      <c r="O19" s="36"/>
      <c r="P19" s="3214"/>
      <c r="Q19" s="3214"/>
      <c r="R19" s="3215"/>
      <c r="S19" s="2111" t="s">
        <v>4</v>
      </c>
      <c r="T19" s="25" t="s">
        <v>7</v>
      </c>
      <c r="U19" s="428" t="str">
        <f>U21</f>
        <v>Dessert assiette.C.Chiboust pamplemousse.Recette mère ►.M.Mille-feuille meringue et chiboust pamplemousse aux fraises des bois</v>
      </c>
      <c r="V19" s="428"/>
      <c r="W19" s="428"/>
      <c r="X19" s="43">
        <v>18</v>
      </c>
      <c r="Y19" s="44" t="s">
        <v>19</v>
      </c>
      <c r="Z19" s="36"/>
      <c r="AA19" s="36"/>
      <c r="AB19" s="3214"/>
      <c r="AC19" s="3214"/>
      <c r="AD19" s="3215"/>
      <c r="AE19" s="2677" t="s">
        <v>4</v>
      </c>
      <c r="AF19" s="2679">
        <f>IFERROR(IF(AND(ISNUMBER(AH19),U19&gt;0),U19,0),0)</f>
        <v>0</v>
      </c>
      <c r="AG19" s="2453">
        <f>IFERROR(IF(AND(ISNUMBER(AF19),AH19&gt;0),V19,0),0)</f>
        <v>0</v>
      </c>
      <c r="AH19" s="2452"/>
      <c r="AI19" s="2613">
        <f t="shared" si="16"/>
        <v>0</v>
      </c>
      <c r="AJ19" s="2614" t="str">
        <f>IF(OR(AI19=0, ISBLANK(AB19)), "", TEXT(ROUND(AI19/INDEX(AV19:AV89, MATCH(AB19, AU19:AU89, 0)), 0),"# ##0") &amp; " " &amp; AB19)</f>
        <v/>
      </c>
      <c r="AK19" s="2615">
        <f t="shared" si="17"/>
        <v>0</v>
      </c>
      <c r="AL19" s="2616">
        <f t="shared" si="18"/>
        <v>0</v>
      </c>
      <c r="AM19" s="2616" t="str">
        <f t="shared" si="19"/>
        <v/>
      </c>
      <c r="AN19" s="2610"/>
      <c r="AO19" s="2617">
        <f t="shared" si="20"/>
        <v>0</v>
      </c>
      <c r="AP19" s="2612"/>
      <c r="AQ19" s="2601" t="str">
        <f t="shared" si="21"/>
        <v/>
      </c>
      <c r="AR19" s="2593"/>
      <c r="AS19" s="2697">
        <f t="shared" si="22"/>
        <v>0</v>
      </c>
      <c r="AT19" s="2598">
        <f>IF(AND(AH19&lt;&gt;"", ISNUMBER(AF19)), IFERROR(INDEX(AV19:AV89, MATCH(AB19, AU19:AU89, 0)) * AA19 * IF(ISBLANK(X19), 1, X19), 0), 0)</f>
        <v>0</v>
      </c>
      <c r="AU19" s="2618" t="s">
        <v>307</v>
      </c>
      <c r="AV19" s="541">
        <v>0</v>
      </c>
      <c r="AW19" s="2619" t="s">
        <v>315</v>
      </c>
      <c r="AX19" s="465"/>
      <c r="AY19" s="2127" t="str">
        <f t="shared" si="15"/>
        <v>A</v>
      </c>
      <c r="AZ19" s="653" t="s">
        <v>381</v>
      </c>
      <c r="BA19" s="656"/>
      <c r="BB19" s="651"/>
      <c r="BC19" s="1051"/>
      <c r="BD19" s="3064"/>
      <c r="BE19" s="3065"/>
      <c r="BF19" s="3065"/>
      <c r="BG19" s="3066"/>
      <c r="BH19"/>
      <c r="BI19" s="466">
        <v>1</v>
      </c>
    </row>
    <row r="20" spans="1:61" s="464" customFormat="1" ht="18" customHeight="1" x14ac:dyDescent="0.25">
      <c r="A20" s="2127" t="str">
        <f t="shared" si="5"/>
        <v>►</v>
      </c>
      <c r="B20" s="2128" t="str">
        <f t="shared" si="13"/>
        <v>►</v>
      </c>
      <c r="C20" s="2129" t="str">
        <f t="shared" si="7"/>
        <v>►</v>
      </c>
      <c r="D20" s="2433" t="str">
        <f t="shared" si="8"/>
        <v>►</v>
      </c>
      <c r="E20" s="2128" t="str">
        <f t="shared" si="9"/>
        <v>►</v>
      </c>
      <c r="F20" s="2128" t="str">
        <f t="shared" si="10"/>
        <v>►</v>
      </c>
      <c r="G20" s="2128" t="str">
        <f t="shared" si="14"/>
        <v>►</v>
      </c>
      <c r="H20" s="25" t="s">
        <v>5</v>
      </c>
      <c r="I20" s="463" t="str">
        <f>I21</f>
        <v>Dessert assiette.C.Chiboust pamplemousse.Recette mère ►.M.Mille-feuille meringue et chiboust pamplemousse aux fraises des bois</v>
      </c>
      <c r="J20" s="463"/>
      <c r="K20" s="463"/>
      <c r="L20" s="289"/>
      <c r="M20" s="48"/>
      <c r="N20" s="48"/>
      <c r="O20" s="48"/>
      <c r="P20" s="48"/>
      <c r="Q20" s="48"/>
      <c r="R20" s="49"/>
      <c r="S20" s="2111" t="s">
        <v>4</v>
      </c>
      <c r="T20" s="25" t="s">
        <v>5</v>
      </c>
      <c r="U20" s="463" t="str">
        <f>U21</f>
        <v>Dessert assiette.C.Chiboust pamplemousse.Recette mère ►.M.Mille-feuille meringue et chiboust pamplemousse aux fraises des bois</v>
      </c>
      <c r="V20" s="463"/>
      <c r="W20" s="463"/>
      <c r="X20" s="289"/>
      <c r="Y20" s="48"/>
      <c r="Z20" s="48"/>
      <c r="AA20" s="48"/>
      <c r="AB20" s="48"/>
      <c r="AC20" s="48"/>
      <c r="AD20" s="49"/>
      <c r="AE20" s="2677" t="s">
        <v>4</v>
      </c>
      <c r="AF20" s="2679"/>
      <c r="AG20" s="2453"/>
      <c r="AH20" s="2452"/>
      <c r="AI20" s="2606">
        <f t="shared" si="16"/>
        <v>0</v>
      </c>
      <c r="AJ20" s="2607" t="str">
        <f>IF(OR(AI20=0, ISBLANK(AB20)), "", TEXT(ROUND(AI20/INDEX(AV19:AV89, MATCH(AB20, AU19:AU89, 0)), 0),"# ##0") &amp; " " &amp; AB20)</f>
        <v/>
      </c>
      <c r="AK20" s="2608">
        <f t="shared" si="17"/>
        <v>0</v>
      </c>
      <c r="AL20" s="2609">
        <f t="shared" si="18"/>
        <v>0</v>
      </c>
      <c r="AM20" s="2609" t="str">
        <f t="shared" si="19"/>
        <v/>
      </c>
      <c r="AN20" s="2610"/>
      <c r="AO20" s="2611">
        <f t="shared" si="20"/>
        <v>0</v>
      </c>
      <c r="AP20" s="2612"/>
      <c r="AQ20" s="2600" t="str">
        <f t="shared" si="21"/>
        <v/>
      </c>
      <c r="AR20" s="2593"/>
      <c r="AS20" s="2697">
        <f t="shared" si="22"/>
        <v>0</v>
      </c>
      <c r="AT20" s="2598">
        <f>IF(AND(AH20&lt;&gt;"", ISNUMBER(AF20)), IFERROR(INDEX(AV19:AV89, MATCH(AB20, AU19:AU89, 0)) * AA20 * IF(ISBLANK(X20), 1, X20), 0), 0)</f>
        <v>0</v>
      </c>
      <c r="AU20" s="2620" t="s">
        <v>306</v>
      </c>
      <c r="AV20" s="531">
        <v>0</v>
      </c>
      <c r="AW20" s="2621" t="s">
        <v>316</v>
      </c>
      <c r="AY20" s="2127" t="str">
        <f t="shared" si="15"/>
        <v>►</v>
      </c>
      <c r="AZ20" s="675"/>
      <c r="BA20" s="675"/>
      <c r="BB20" s="675"/>
      <c r="BC20" s="1051"/>
      <c r="BD20" s="3064"/>
      <c r="BE20" s="3065"/>
      <c r="BF20" s="3065"/>
      <c r="BG20" s="3066"/>
      <c r="BH20"/>
      <c r="BI20" s="466">
        <v>1</v>
      </c>
    </row>
    <row r="21" spans="1:61" s="464" customFormat="1" ht="18" customHeight="1" thickBot="1" x14ac:dyDescent="0.3">
      <c r="A21" s="2127" t="str">
        <f t="shared" si="5"/>
        <v>►</v>
      </c>
      <c r="B21" s="2128" t="str">
        <f t="shared" si="13"/>
        <v>►</v>
      </c>
      <c r="C21" s="2129" t="str">
        <f t="shared" si="7"/>
        <v>►</v>
      </c>
      <c r="D21" s="2433" t="str">
        <f t="shared" si="8"/>
        <v>►</v>
      </c>
      <c r="E21" s="2128" t="str">
        <f t="shared" si="9"/>
        <v>►</v>
      </c>
      <c r="F21" s="2128" t="str">
        <f t="shared" si="10"/>
        <v>►</v>
      </c>
      <c r="G21" s="2128" t="str">
        <f t="shared" si="14"/>
        <v>►</v>
      </c>
      <c r="H21" s="430" t="s">
        <v>5</v>
      </c>
      <c r="I21" s="431" t="str">
        <f>L21</f>
        <v>Dessert assiette.C.Chiboust pamplemousse.Recette mère ►.M.Mille-feuille meringue et chiboust pamplemousse aux fraises des bois</v>
      </c>
      <c r="J21" s="431">
        <f>L19</f>
        <v>18</v>
      </c>
      <c r="K21" s="431" t="str">
        <f>M19</f>
        <v>assiettes</v>
      </c>
      <c r="L21" s="435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432" t="s">
        <v>22</v>
      </c>
      <c r="N21" s="3216" t="s">
        <v>23</v>
      </c>
      <c r="O21" s="3216"/>
      <c r="P21" s="3216"/>
      <c r="Q21" s="433" t="s">
        <v>24</v>
      </c>
      <c r="R21" s="2134" t="s">
        <v>482</v>
      </c>
      <c r="S21" s="2111" t="s">
        <v>4</v>
      </c>
      <c r="T21" s="430" t="s">
        <v>5</v>
      </c>
      <c r="U21" s="431" t="str">
        <f>X21</f>
        <v>Dessert assiette.C.Chiboust pamplemousse.Recette mère ►.M.Mille-feuille meringue et chiboust pamplemousse aux fraises des bois</v>
      </c>
      <c r="V21" s="431">
        <f>X19</f>
        <v>18</v>
      </c>
      <c r="W21" s="431" t="str">
        <f>Y19</f>
        <v>assiettes</v>
      </c>
      <c r="X21" s="435" t="str">
        <f>UPPER(LEFT(Z15,1))&amp;LOWER(MID(Z15,2,999))&amp;"."&amp;UPPER(LEFT(AB15,1))&amp;"."&amp;UPPER(LEFT(AB15,1))&amp;LOWER(MID(AB15,2,999))&amp;"."&amp;IF(ISTEXT(AD21),AC21&amp;"."&amp;UPPER(LEFT(AD21,1))&amp;"."&amp;UPPER(LEFT(AD21,1))&amp;LOWER(MID(AD21,2,999)),Y21)</f>
        <v>Dessert assiette.C.Chiboust pamplemousse.Recette mère ►.M.Mille-feuille meringue et chiboust pamplemousse aux fraises des bois</v>
      </c>
      <c r="Y21" s="432" t="s">
        <v>22</v>
      </c>
      <c r="Z21" s="3216" t="s">
        <v>23</v>
      </c>
      <c r="AA21" s="3216"/>
      <c r="AB21" s="3216"/>
      <c r="AC21" s="433" t="s">
        <v>24</v>
      </c>
      <c r="AD21" s="2134" t="s">
        <v>482</v>
      </c>
      <c r="AE21" s="2677" t="s">
        <v>4</v>
      </c>
      <c r="AF21" s="2679"/>
      <c r="AG21" s="2453"/>
      <c r="AH21" s="2452"/>
      <c r="AI21" s="2613">
        <f t="shared" si="16"/>
        <v>0</v>
      </c>
      <c r="AJ21" s="2614" t="str">
        <f>IF(OR(AI21=0, ISBLANK(AB21)), "", TEXT(ROUND(AI21/INDEX(AV19:AV89, MATCH(AB21, AU19:AU89, 0)), 0),"# ##0") &amp; " " &amp; AB21)</f>
        <v/>
      </c>
      <c r="AK21" s="2615">
        <f t="shared" si="17"/>
        <v>0</v>
      </c>
      <c r="AL21" s="2616">
        <f t="shared" si="18"/>
        <v>0</v>
      </c>
      <c r="AM21" s="2616" t="str">
        <f t="shared" si="19"/>
        <v/>
      </c>
      <c r="AN21" s="2610"/>
      <c r="AO21" s="2617">
        <f t="shared" si="20"/>
        <v>0</v>
      </c>
      <c r="AP21" s="2612"/>
      <c r="AQ21" s="2601" t="str">
        <f t="shared" si="21"/>
        <v/>
      </c>
      <c r="AR21" s="2593"/>
      <c r="AS21" s="2697">
        <f t="shared" si="22"/>
        <v>0</v>
      </c>
      <c r="AT21" s="2598">
        <f>IF(AND(AH21&lt;&gt;"", ISNUMBER(AF21)), IFERROR(INDEX(AV19:AV89, MATCH(AB21, AU19:AU89, 0)) * AA21 * IF(ISBLANK(X21), 1, X21), 0), 0)</f>
        <v>0</v>
      </c>
      <c r="AU21" s="2620" t="s">
        <v>305</v>
      </c>
      <c r="AV21" s="531">
        <v>0</v>
      </c>
      <c r="AW21" s="2621" t="s">
        <v>317</v>
      </c>
      <c r="AY21" s="2127" t="str">
        <f t="shared" si="15"/>
        <v>►</v>
      </c>
      <c r="AZ21" s="653" t="s">
        <v>382</v>
      </c>
      <c r="BA21" s="651"/>
      <c r="BB21" s="651"/>
      <c r="BC21" s="1051"/>
      <c r="BD21" s="677"/>
      <c r="BE21" s="678"/>
      <c r="BF21" s="678"/>
      <c r="BG21" s="679"/>
      <c r="BH21"/>
      <c r="BI21" s="466">
        <v>1</v>
      </c>
    </row>
    <row r="22" spans="1:61" s="464" customFormat="1" ht="18" customHeight="1" thickTop="1" thickBot="1" x14ac:dyDescent="0.3">
      <c r="A22" s="2127" t="str">
        <f t="shared" si="5"/>
        <v>A</v>
      </c>
      <c r="B22" s="2128" t="str">
        <f t="shared" si="13"/>
        <v>Dessert assiette.C.Chiboust pamplemousse.Recette mère ►.M.Mille-feuille meringue et chiboust pamplemousse aux fraises des bois</v>
      </c>
      <c r="C22" s="2129" t="str">
        <f t="shared" si="7"/>
        <v>Dessert assiette</v>
      </c>
      <c r="D22" s="2433" t="str">
        <f t="shared" si="8"/>
        <v>C</v>
      </c>
      <c r="E22" s="2128" t="str">
        <f t="shared" si="9"/>
        <v>Chiboust pamplemousse</v>
      </c>
      <c r="F22" s="2128" t="str">
        <f t="shared" si="10"/>
        <v>Recette mère ►</v>
      </c>
      <c r="G22" s="2128" t="str">
        <f t="shared" si="14"/>
        <v>M.Mille-feuille meringue et chiboust pamplemousse aux fraises des bois</v>
      </c>
      <c r="H22" s="104" t="s">
        <v>7</v>
      </c>
      <c r="I22" s="2135" t="str">
        <f>I21</f>
        <v>Dessert assiette.C.Chiboust pamplemousse.Recette mère ►.M.Mille-feuille meringue et chiboust pamplemousse aux fraises des bois</v>
      </c>
      <c r="J22" s="2135"/>
      <c r="K22" s="2135"/>
      <c r="L22" s="56" t="s">
        <v>27</v>
      </c>
      <c r="M22" s="106">
        <f>COUNTIF(I24:I36, "*") + COUNT(I24:I36)</f>
        <v>13</v>
      </c>
      <c r="N22" s="107" t="s">
        <v>1995</v>
      </c>
      <c r="O22" s="108"/>
      <c r="P22" s="108"/>
      <c r="Q22" s="108"/>
      <c r="R22" s="2136"/>
      <c r="S22" s="2111" t="s">
        <v>4</v>
      </c>
      <c r="T22" s="25" t="s">
        <v>5</v>
      </c>
      <c r="U22" s="34" t="str">
        <f>U21</f>
        <v>Dessert assiette.C.Chiboust pamplemousse.Recette mère ►.M.Mille-feuille meringue et chiboust pamplemousse aux fraises des bois</v>
      </c>
      <c r="V22" s="34"/>
      <c r="W22" s="34"/>
      <c r="X22" s="1904" t="s">
        <v>27</v>
      </c>
      <c r="Y22" s="1905" t="s">
        <v>28</v>
      </c>
      <c r="Z22" s="1905" t="s">
        <v>29</v>
      </c>
      <c r="AA22" s="1905" t="s">
        <v>30</v>
      </c>
      <c r="AB22" s="1905" t="s">
        <v>31</v>
      </c>
      <c r="AC22" s="1906" t="s">
        <v>32</v>
      </c>
      <c r="AD22" s="1907" t="s">
        <v>33</v>
      </c>
      <c r="AE22" s="2677" t="s">
        <v>4</v>
      </c>
      <c r="AF22" s="2679"/>
      <c r="AG22" s="2453"/>
      <c r="AH22" s="2452"/>
      <c r="AI22" s="2606">
        <f t="shared" si="16"/>
        <v>0</v>
      </c>
      <c r="AJ22" s="2607" t="str">
        <f>IF(OR(AI22=0, ISBLANK(AB22)), "", TEXT(ROUND(AI22/INDEX(AV19:AV89, MATCH(AB22, AU19:AU89, 0)), 0),"# ##0") &amp; " " &amp; AB22)</f>
        <v/>
      </c>
      <c r="AK22" s="2608">
        <f t="shared" si="17"/>
        <v>0</v>
      </c>
      <c r="AL22" s="2609">
        <f t="shared" si="18"/>
        <v>0</v>
      </c>
      <c r="AM22" s="2609" t="str">
        <f t="shared" si="19"/>
        <v/>
      </c>
      <c r="AN22" s="2610"/>
      <c r="AO22" s="2611">
        <f t="shared" si="20"/>
        <v>0</v>
      </c>
      <c r="AP22" s="2612"/>
      <c r="AQ22" s="2600" t="str">
        <f t="shared" si="21"/>
        <v/>
      </c>
      <c r="AR22" s="2593"/>
      <c r="AS22" s="2697">
        <f t="shared" si="22"/>
        <v>0</v>
      </c>
      <c r="AT22" s="2598">
        <f>IF(AND(AH22&lt;&gt;"", ISNUMBER(AF22)), IFERROR(INDEX(AV19:AV89, MATCH(AB22, AU19:AU89, 0)) * AA22 * IF(ISBLANK(X22), 1, X22), 0), 0)</f>
        <v>0</v>
      </c>
      <c r="AU22" s="961" t="s">
        <v>21</v>
      </c>
      <c r="AV22" s="532">
        <f t="shared" ref="AV22:AV85" si="23">AW22 / 1000</f>
        <v>1E-3</v>
      </c>
      <c r="AW22" s="2622">
        <v>1</v>
      </c>
      <c r="AY22" s="2127" t="str">
        <f t="shared" si="15"/>
        <v>A</v>
      </c>
      <c r="AZ22" s="675"/>
      <c r="BA22" s="675"/>
      <c r="BB22" s="675"/>
      <c r="BC22" s="1051"/>
      <c r="BD22" s="2499" t="s">
        <v>2232</v>
      </c>
      <c r="BE22" s="670"/>
      <c r="BF22" s="671"/>
      <c r="BG22" s="672"/>
      <c r="BH22"/>
      <c r="BI22" s="466">
        <v>1</v>
      </c>
    </row>
    <row r="23" spans="1:61" s="464" customFormat="1" ht="18" customHeight="1" thickTop="1" x14ac:dyDescent="0.25">
      <c r="A23" s="2127" t="str">
        <f t="shared" si="5"/>
        <v>A</v>
      </c>
      <c r="B23" s="2128" t="str">
        <f t="shared" si="13"/>
        <v>Dessert assiette.C.Chiboust pamplemousse.Recette mère ►.M.Mille-feuille meringue et chiboust pamplemousse aux fraises des bois</v>
      </c>
      <c r="C23" s="2129" t="str">
        <f t="shared" si="7"/>
        <v>Dessert assiette</v>
      </c>
      <c r="D23" s="2433" t="str">
        <f t="shared" si="8"/>
        <v>C</v>
      </c>
      <c r="E23" s="2128" t="str">
        <f t="shared" si="9"/>
        <v>Chiboust pamplemousse</v>
      </c>
      <c r="F23" s="2128" t="str">
        <f t="shared" si="10"/>
        <v>Recette mère ►</v>
      </c>
      <c r="G23" s="2128" t="str">
        <f t="shared" si="14"/>
        <v>M.Mille-feuille meringue et chiboust pamplemousse aux fraises des bois</v>
      </c>
      <c r="H23" s="2138" t="s">
        <v>7</v>
      </c>
      <c r="I23" s="34" t="str">
        <f>I21</f>
        <v>Dessert assiette.C.Chiboust pamplemousse.Recette mère ►.M.Mille-feuille meringue et chiboust pamplemousse aux fraises des bois</v>
      </c>
      <c r="J23" s="34"/>
      <c r="K23" s="34"/>
      <c r="L23" s="264" t="s">
        <v>68</v>
      </c>
      <c r="M23" s="122"/>
      <c r="N23" s="122"/>
      <c r="O23" s="122"/>
      <c r="P23" s="122"/>
      <c r="Q23" s="122"/>
      <c r="R23" s="112"/>
      <c r="S23" s="2111" t="s">
        <v>4</v>
      </c>
      <c r="T23" s="25" t="s">
        <v>7</v>
      </c>
      <c r="U23" s="34" t="str">
        <f>U21</f>
        <v>Dessert assiette.C.Chiboust pamplemousse.Recette mère ►.M.Mille-feuille meringue et chiboust pamplemousse aux fraises des bois</v>
      </c>
      <c r="V23" s="34"/>
      <c r="W23" s="35"/>
      <c r="X23" s="2139" t="s">
        <v>38</v>
      </c>
      <c r="Y23" s="59" t="s">
        <v>39</v>
      </c>
      <c r="Z23" s="60"/>
      <c r="AA23" s="3337" t="s">
        <v>40</v>
      </c>
      <c r="AB23" s="3338" t="s">
        <v>41</v>
      </c>
      <c r="AC23" s="3339" t="s">
        <v>42</v>
      </c>
      <c r="AD23" s="61" t="s">
        <v>43</v>
      </c>
      <c r="AE23" s="2677" t="s">
        <v>4</v>
      </c>
      <c r="AF23" s="2679"/>
      <c r="AG23" s="2453"/>
      <c r="AH23" s="2452"/>
      <c r="AI23" s="2613">
        <f t="shared" si="16"/>
        <v>0</v>
      </c>
      <c r="AJ23" s="2614" t="str">
        <f>IF(OR(AI23=0, ISBLANK(AB23)), "", TEXT(ROUND(AI23/INDEX(AV19:AV89, MATCH(AB23, AU19:AU89, 0)), 0),"# ##0") &amp; " " &amp; AB23)</f>
        <v/>
      </c>
      <c r="AK23" s="2615">
        <f t="shared" si="17"/>
        <v>0</v>
      </c>
      <c r="AL23" s="2616">
        <f t="shared" si="18"/>
        <v>0</v>
      </c>
      <c r="AM23" s="2616" t="str">
        <f t="shared" si="19"/>
        <v/>
      </c>
      <c r="AN23" s="2610"/>
      <c r="AO23" s="2617">
        <f t="shared" si="20"/>
        <v>0</v>
      </c>
      <c r="AP23" s="2612"/>
      <c r="AQ23" s="2601" t="str">
        <f t="shared" si="21"/>
        <v/>
      </c>
      <c r="AR23" s="2593"/>
      <c r="AS23" s="2697">
        <f t="shared" si="22"/>
        <v>0</v>
      </c>
      <c r="AT23" s="2598">
        <f>IF(AND(AH23&lt;&gt;"", ISNUMBER(AF23)), IFERROR(INDEX(AV19:AV89, MATCH(AB23, AU19:AU89, 0)) * AA23 * IF(ISBLANK(X23), 1, X23), 0), 0)</f>
        <v>0</v>
      </c>
      <c r="AU23" s="962" t="s">
        <v>26</v>
      </c>
      <c r="AV23" s="532">
        <f t="shared" si="23"/>
        <v>1</v>
      </c>
      <c r="AW23" s="2622">
        <v>1000</v>
      </c>
      <c r="AY23" s="2127" t="str">
        <f t="shared" si="15"/>
        <v>A</v>
      </c>
      <c r="AZ23" s="675"/>
      <c r="BA23" s="675"/>
      <c r="BB23" s="675"/>
      <c r="BC23" s="1051"/>
      <c r="BD23" s="677"/>
      <c r="BE23" s="678"/>
      <c r="BF23" s="678"/>
      <c r="BG23" s="679"/>
      <c r="BH23"/>
      <c r="BI23" s="466">
        <v>1</v>
      </c>
    </row>
    <row r="24" spans="1:61" s="464" customFormat="1" ht="18" customHeight="1" x14ac:dyDescent="0.25">
      <c r="A24" s="2127" t="str">
        <f t="shared" si="5"/>
        <v>A</v>
      </c>
      <c r="B24" s="2128" t="str">
        <f t="shared" si="13"/>
        <v>Dessert assiette.C.Chiboust pamplemousse.Recette mère ►.M.Mille-feuille meringue et chiboust pamplemousse aux fraises des bois</v>
      </c>
      <c r="C24" s="2129" t="str">
        <f t="shared" si="7"/>
        <v>Dessert assiette</v>
      </c>
      <c r="D24" s="2433" t="str">
        <f t="shared" si="8"/>
        <v>C</v>
      </c>
      <c r="E24" s="2128" t="str">
        <f t="shared" si="9"/>
        <v>Chiboust pamplemousse</v>
      </c>
      <c r="F24" s="2128" t="str">
        <f t="shared" si="10"/>
        <v>Recette mère ►</v>
      </c>
      <c r="G24" s="2128" t="str">
        <f t="shared" si="14"/>
        <v>M.Mille-feuille meringue et chiboust pamplemousse aux fraises des bois</v>
      </c>
      <c r="H24" s="2146" t="s">
        <v>7</v>
      </c>
      <c r="I24" s="34" t="str">
        <f>I21</f>
        <v>Dessert assiette.C.Chiboust pamplemousse.Recette mère ►.M.Mille-feuille meringue et chiboust pamplemousse aux fraises des bois</v>
      </c>
      <c r="J24" s="34"/>
      <c r="K24" s="34"/>
      <c r="L24" s="205"/>
      <c r="M24" s="85"/>
      <c r="N24" s="85"/>
      <c r="O24" s="85"/>
      <c r="P24" s="85"/>
      <c r="Q24" s="85"/>
      <c r="R24" s="112"/>
      <c r="S24" s="2111" t="s">
        <v>4</v>
      </c>
      <c r="T24" s="25" t="s">
        <v>7</v>
      </c>
      <c r="U24" s="34" t="str">
        <f>U21</f>
        <v>Dessert assiette.C.Chiboust pamplemousse.Recette mère ►.M.Mille-feuille meringue et chiboust pamplemousse aux fraises des bois</v>
      </c>
      <c r="V24" s="34"/>
      <c r="W24" s="35"/>
      <c r="X24" s="2147" t="s">
        <v>48</v>
      </c>
      <c r="Y24" s="62" t="s">
        <v>49</v>
      </c>
      <c r="Z24" s="63" t="s">
        <v>50</v>
      </c>
      <c r="AA24" s="2993"/>
      <c r="AB24" s="2995"/>
      <c r="AC24" s="3170"/>
      <c r="AD24" s="64" t="s">
        <v>51</v>
      </c>
      <c r="AE24" s="2677" t="s">
        <v>4</v>
      </c>
      <c r="AF24" s="2679"/>
      <c r="AG24" s="2453"/>
      <c r="AH24" s="2452"/>
      <c r="AI24" s="2606">
        <f t="shared" si="16"/>
        <v>0</v>
      </c>
      <c r="AJ24" s="2607" t="str">
        <f>IF(OR(AI24=0, ISBLANK(AB24)), "", TEXT(ROUND(AI24/INDEX(AV19:AV89, MATCH(AB24, AU19:AU89, 0)), 0),"# ##0") &amp; " " &amp; AB24)</f>
        <v/>
      </c>
      <c r="AK24" s="2608">
        <f t="shared" si="17"/>
        <v>0</v>
      </c>
      <c r="AL24" s="2609">
        <f t="shared" si="18"/>
        <v>0</v>
      </c>
      <c r="AM24" s="2609" t="str">
        <f t="shared" si="19"/>
        <v/>
      </c>
      <c r="AN24" s="2610"/>
      <c r="AO24" s="2611">
        <f t="shared" si="20"/>
        <v>0</v>
      </c>
      <c r="AP24" s="2612"/>
      <c r="AQ24" s="2600" t="str">
        <f t="shared" si="21"/>
        <v/>
      </c>
      <c r="AR24" s="2593"/>
      <c r="AS24" s="2697">
        <f t="shared" si="22"/>
        <v>0</v>
      </c>
      <c r="AT24" s="2598">
        <f>IF(AND(AH24&lt;&gt;"", ISNUMBER(AF24)), IFERROR(INDEX(AV19:AV89, MATCH(AB24, AU19:AU89, 0)) * AA24 * IF(ISBLANK(X24), 1, X24), 0), 0)</f>
        <v>0</v>
      </c>
      <c r="AU24" s="805" t="s">
        <v>304</v>
      </c>
      <c r="AV24" s="532">
        <f t="shared" si="23"/>
        <v>0.25</v>
      </c>
      <c r="AW24" s="2622">
        <v>250</v>
      </c>
      <c r="AX24" s="465"/>
      <c r="AY24" s="2127" t="str">
        <f t="shared" si="15"/>
        <v>A</v>
      </c>
      <c r="AZ24" s="2151" t="s">
        <v>383</v>
      </c>
      <c r="BA24" s="656"/>
      <c r="BB24" s="656"/>
      <c r="BC24" s="1051"/>
      <c r="BD24" s="2500" t="s">
        <v>2212</v>
      </c>
      <c r="BE24" s="2501"/>
      <c r="BF24" s="2501"/>
      <c r="BG24" s="2502"/>
      <c r="BH24"/>
      <c r="BI24" s="466">
        <v>1</v>
      </c>
    </row>
    <row r="25" spans="1:61" s="464" customFormat="1" ht="18" customHeight="1" x14ac:dyDescent="0.25">
      <c r="A25" s="2127" t="str">
        <f t="shared" si="5"/>
        <v>A</v>
      </c>
      <c r="B25" s="2128" t="str">
        <f t="shared" si="13"/>
        <v>Dessert assiette.C.Chiboust pamplemousse.Recette mère ►.M.Mille-feuille meringue et chiboust pamplemousse aux fraises des bois</v>
      </c>
      <c r="C25" s="2129" t="str">
        <f t="shared" si="7"/>
        <v>Dessert assiette</v>
      </c>
      <c r="D25" s="2433" t="str">
        <f t="shared" si="8"/>
        <v>C</v>
      </c>
      <c r="E25" s="2128" t="str">
        <f t="shared" si="9"/>
        <v>Chiboust pamplemousse</v>
      </c>
      <c r="F25" s="2128" t="str">
        <f t="shared" si="10"/>
        <v>Recette mère ►</v>
      </c>
      <c r="G25" s="2128" t="str">
        <f t="shared" si="14"/>
        <v>M.Mille-feuille meringue et chiboust pamplemousse aux fraises des bois</v>
      </c>
      <c r="H25" s="73" t="str">
        <f>IF(OR(O25&lt;&gt;"",P25&lt;&gt; "",Q25&lt;&gt;"",R25&lt;&gt;""),"A", "►")</f>
        <v>►</v>
      </c>
      <c r="I25" s="34" t="str">
        <f>I21</f>
        <v>Dessert assiette.C.Chiboust pamplemousse.Recette mère ►.M.Mille-feuille meringue et chiboust pamplemousse aux fraises des bois</v>
      </c>
      <c r="J25" s="34">
        <f>J21</f>
        <v>18</v>
      </c>
      <c r="K25" s="34" t="str">
        <f>K21</f>
        <v>assiettes</v>
      </c>
      <c r="L25" s="205"/>
      <c r="M25" s="113"/>
      <c r="N25" s="113"/>
      <c r="O25" s="113"/>
      <c r="P25" s="113"/>
      <c r="Q25" s="114"/>
      <c r="R25" s="115"/>
      <c r="S25" s="2111" t="s">
        <v>4</v>
      </c>
      <c r="T25" s="25" t="s">
        <v>7</v>
      </c>
      <c r="U25" s="34" t="str">
        <f>U21</f>
        <v>Dessert assiette.C.Chiboust pamplemousse.Recette mère ►.M.Mille-feuille meringue et chiboust pamplemousse aux fraises des bois</v>
      </c>
      <c r="V25" s="34">
        <f>V21</f>
        <v>18</v>
      </c>
      <c r="W25" s="35" t="str">
        <f>W21</f>
        <v>assiettes</v>
      </c>
      <c r="X25" s="2152"/>
      <c r="Y25" s="65"/>
      <c r="Z25" s="66" t="str">
        <f t="shared" ref="Z25:Z36" si="24">IF(AND(X25&gt;0,AA25&gt;0),"de","")</f>
        <v/>
      </c>
      <c r="AA25" s="67">
        <v>150</v>
      </c>
      <c r="AB25" s="53" t="s">
        <v>21</v>
      </c>
      <c r="AC25" s="68">
        <v>1</v>
      </c>
      <c r="AD25" s="69" t="s">
        <v>431</v>
      </c>
      <c r="AE25" s="2677" t="s">
        <v>4</v>
      </c>
      <c r="AF25" s="2679">
        <v>18</v>
      </c>
      <c r="AG25" s="2453" t="s">
        <v>19</v>
      </c>
      <c r="AH25" s="2452">
        <v>24</v>
      </c>
      <c r="AI25" s="2613">
        <f t="shared" si="16"/>
        <v>0.19999999999999998</v>
      </c>
      <c r="AJ25" s="2614" t="str">
        <f>IF(OR(AI25=0, ISBLANK(AB25)), "", TEXT(ROUND(AI25/INDEX(AV19:AV89, MATCH(AB25, AU19:AU89, 0)), 0),"# ##0") &amp; " " &amp; AB25)</f>
        <v>200 g</v>
      </c>
      <c r="AK25" s="2615">
        <f t="shared" si="17"/>
        <v>0</v>
      </c>
      <c r="AL25" s="2616">
        <f t="shared" si="18"/>
        <v>0</v>
      </c>
      <c r="AM25" s="2616" t="str">
        <f t="shared" si="19"/>
        <v>crème</v>
      </c>
      <c r="AN25" s="2610"/>
      <c r="AO25" s="2617">
        <f t="shared" si="20"/>
        <v>0.19999999999999998</v>
      </c>
      <c r="AP25" s="2612"/>
      <c r="AQ25" s="2601" t="str">
        <f t="shared" si="21"/>
        <v/>
      </c>
      <c r="AR25" s="2593"/>
      <c r="AS25" s="2697">
        <f t="shared" si="22"/>
        <v>1.3333333333333333</v>
      </c>
      <c r="AT25" s="2598">
        <f>IF(AND(AH25&lt;&gt;"", ISNUMBER(AF25)), IFERROR(INDEX(AV19:AV89, MATCH(AB25, AU19:AU89, 0)) * AA25 * IF(ISBLANK(X25), 1, X25), 0), 0)</f>
        <v>0.15</v>
      </c>
      <c r="AU25" s="805" t="s">
        <v>303</v>
      </c>
      <c r="AV25" s="532">
        <f t="shared" si="23"/>
        <v>0.5</v>
      </c>
      <c r="AW25" s="2622">
        <v>500</v>
      </c>
      <c r="AX25" s="465"/>
      <c r="AY25" s="2127" t="str">
        <f t="shared" si="15"/>
        <v>A</v>
      </c>
      <c r="AZ25" s="675"/>
      <c r="BA25" s="675"/>
      <c r="BB25" s="675"/>
      <c r="BC25" s="1051"/>
      <c r="BD25" s="677"/>
      <c r="BE25" s="678"/>
      <c r="BF25" s="678"/>
      <c r="BG25" s="679"/>
      <c r="BH25"/>
      <c r="BI25" s="466">
        <v>1</v>
      </c>
    </row>
    <row r="26" spans="1:61" s="464" customFormat="1" ht="18" customHeight="1" x14ac:dyDescent="0.25">
      <c r="A26" s="2127" t="str">
        <f t="shared" si="5"/>
        <v>A</v>
      </c>
      <c r="B26" s="2128" t="str">
        <f t="shared" si="13"/>
        <v>Dessert assiette.C.Chiboust pamplemousse.Recette mère ►.M.Mille-feuille meringue et chiboust pamplemousse aux fraises des bois</v>
      </c>
      <c r="C26" s="2129" t="str">
        <f t="shared" si="7"/>
        <v>Dessert assiette</v>
      </c>
      <c r="D26" s="2433" t="str">
        <f t="shared" si="8"/>
        <v>C</v>
      </c>
      <c r="E26" s="2128" t="str">
        <f t="shared" si="9"/>
        <v>Chiboust pamplemousse</v>
      </c>
      <c r="F26" s="2128" t="str">
        <f t="shared" si="10"/>
        <v>Recette mère ►</v>
      </c>
      <c r="G26" s="2128" t="str">
        <f t="shared" si="14"/>
        <v>M.Mille-feuille meringue et chiboust pamplemousse aux fraises des bois</v>
      </c>
      <c r="H26" s="73" t="str">
        <f t="shared" ref="H26:H36" si="25">IF(OR(O26&lt;&gt;"",P26&lt;&gt; "",Q26&lt;&gt;"",R26&lt;&gt;""),"A", "►")</f>
        <v>►</v>
      </c>
      <c r="I26" s="34" t="str">
        <f>I21</f>
        <v>Dessert assiette.C.Chiboust pamplemousse.Recette mère ►.M.Mille-feuille meringue et chiboust pamplemousse aux fraises des bois</v>
      </c>
      <c r="J26" s="34">
        <f>J21</f>
        <v>18</v>
      </c>
      <c r="K26" s="34" t="str">
        <f>K21</f>
        <v>assiettes</v>
      </c>
      <c r="L26" s="205"/>
      <c r="M26" s="114"/>
      <c r="N26" s="114"/>
      <c r="O26" s="114"/>
      <c r="P26" s="114"/>
      <c r="Q26" s="114"/>
      <c r="R26" s="115"/>
      <c r="S26" s="2111" t="s">
        <v>4</v>
      </c>
      <c r="T26" s="73" t="str">
        <f t="shared" ref="T26:T36" si="26">IF(AD26&lt;&gt;"","A","►")</f>
        <v>A</v>
      </c>
      <c r="U26" s="74" t="str">
        <f>U21</f>
        <v>Dessert assiette.C.Chiboust pamplemousse.Recette mère ►.M.Mille-feuille meringue et chiboust pamplemousse aux fraises des bois</v>
      </c>
      <c r="V26" s="34">
        <f>V21</f>
        <v>18</v>
      </c>
      <c r="W26" s="35" t="str">
        <f>W21</f>
        <v>assiettes</v>
      </c>
      <c r="X26" s="2152">
        <v>10</v>
      </c>
      <c r="Y26" s="65"/>
      <c r="Z26" s="75" t="str">
        <f t="shared" si="24"/>
        <v>de</v>
      </c>
      <c r="AA26" s="67">
        <v>8</v>
      </c>
      <c r="AB26" s="53" t="s">
        <v>21</v>
      </c>
      <c r="AC26" s="68">
        <v>2</v>
      </c>
      <c r="AD26" s="69" t="s">
        <v>433</v>
      </c>
      <c r="AE26" s="2677" t="s">
        <v>4</v>
      </c>
      <c r="AF26" s="2679">
        <v>18</v>
      </c>
      <c r="AG26" s="2453" t="s">
        <v>19</v>
      </c>
      <c r="AH26" s="2452">
        <v>24</v>
      </c>
      <c r="AI26" s="2606">
        <f t="shared" si="16"/>
        <v>0.21333333333333332</v>
      </c>
      <c r="AJ26" s="2607" t="str">
        <f>IF(OR(AI26=0, ISBLANK(AB26)), "", TEXT(ROUND(AI26/INDEX(AV19:AV89, MATCH(AB26, AU19:AU89, 0)), 0),"# ##0") &amp; " " &amp; AB26)</f>
        <v>213 g</v>
      </c>
      <c r="AK26" s="2608">
        <f t="shared" si="17"/>
        <v>26.666666666666664</v>
      </c>
      <c r="AL26" s="2609">
        <f t="shared" si="18"/>
        <v>0</v>
      </c>
      <c r="AM26" s="2609" t="str">
        <f t="shared" si="19"/>
        <v>zestes de pamplemousse</v>
      </c>
      <c r="AN26" s="2610"/>
      <c r="AO26" s="2611">
        <f t="shared" si="20"/>
        <v>0.21333333333333332</v>
      </c>
      <c r="AP26" s="2612"/>
      <c r="AQ26" s="2600" t="str">
        <f t="shared" si="21"/>
        <v/>
      </c>
      <c r="AR26" s="2593"/>
      <c r="AS26" s="2697">
        <f t="shared" si="22"/>
        <v>1.3333333333333333</v>
      </c>
      <c r="AT26" s="2598">
        <f>IF(AND(AH26&lt;&gt;"", ISNUMBER(AF26)), IFERROR(INDEX(AV19:AV89, MATCH(AB26, AU19:AU89, 0)) * AA26 * IF(ISBLANK(X26), 1, X26), 0), 0)</f>
        <v>0.08</v>
      </c>
      <c r="AU26" s="805" t="s">
        <v>302</v>
      </c>
      <c r="AV26" s="532">
        <f t="shared" si="23"/>
        <v>0.33332999999999996</v>
      </c>
      <c r="AW26" s="2622">
        <v>333.33</v>
      </c>
      <c r="AX26" s="465"/>
      <c r="AY26" s="2127" t="str">
        <f t="shared" si="15"/>
        <v>A</v>
      </c>
      <c r="AZ26" s="2151" t="s">
        <v>384</v>
      </c>
      <c r="BA26" s="656"/>
      <c r="BB26" s="656"/>
      <c r="BC26" s="1051"/>
      <c r="BD26" s="2503" t="s">
        <v>2213</v>
      </c>
      <c r="BE26" s="678"/>
      <c r="BF26" s="678"/>
      <c r="BG26" s="679"/>
      <c r="BH26"/>
      <c r="BI26" s="466">
        <v>1</v>
      </c>
    </row>
    <row r="27" spans="1:61" s="464" customFormat="1" ht="18" customHeight="1" x14ac:dyDescent="0.25">
      <c r="A27" s="2127" t="str">
        <f t="shared" si="5"/>
        <v>A</v>
      </c>
      <c r="B27" s="2128" t="str">
        <f t="shared" si="13"/>
        <v>Dessert assiette.C.Chiboust pamplemousse.Recette mère ►.M.Mille-feuille meringue et chiboust pamplemousse aux fraises des bois</v>
      </c>
      <c r="C27" s="2129" t="str">
        <f t="shared" si="7"/>
        <v>Dessert assiette</v>
      </c>
      <c r="D27" s="2433" t="str">
        <f t="shared" si="8"/>
        <v>C</v>
      </c>
      <c r="E27" s="2128" t="str">
        <f t="shared" si="9"/>
        <v>Chiboust pamplemousse</v>
      </c>
      <c r="F27" s="2128" t="str">
        <f t="shared" si="10"/>
        <v>Recette mère ►</v>
      </c>
      <c r="G27" s="2128" t="str">
        <f t="shared" si="14"/>
        <v>M.Mille-feuille meringue et chiboust pamplemousse aux fraises des bois</v>
      </c>
      <c r="H27" s="73" t="str">
        <f t="shared" si="25"/>
        <v>►</v>
      </c>
      <c r="I27" s="34" t="str">
        <f>I21</f>
        <v>Dessert assiette.C.Chiboust pamplemousse.Recette mère ►.M.Mille-feuille meringue et chiboust pamplemousse aux fraises des bois</v>
      </c>
      <c r="J27" s="34">
        <f>J21</f>
        <v>18</v>
      </c>
      <c r="K27" s="34" t="str">
        <f>K21</f>
        <v>assiettes</v>
      </c>
      <c r="L27" s="205"/>
      <c r="M27" s="114"/>
      <c r="N27" s="114"/>
      <c r="O27" s="114"/>
      <c r="P27" s="114"/>
      <c r="Q27" s="114"/>
      <c r="R27" s="115"/>
      <c r="S27" s="2111" t="s">
        <v>4</v>
      </c>
      <c r="T27" s="73" t="str">
        <f t="shared" si="26"/>
        <v>A</v>
      </c>
      <c r="U27" s="74" t="str">
        <f>U21</f>
        <v>Dessert assiette.C.Chiboust pamplemousse.Recette mère ►.M.Mille-feuille meringue et chiboust pamplemousse aux fraises des bois</v>
      </c>
      <c r="V27" s="34">
        <f>V21</f>
        <v>18</v>
      </c>
      <c r="W27" s="34" t="str">
        <f>W21</f>
        <v>assiettes</v>
      </c>
      <c r="X27" s="79"/>
      <c r="Y27" s="80"/>
      <c r="Z27" s="66" t="str">
        <f t="shared" si="24"/>
        <v/>
      </c>
      <c r="AA27" s="67">
        <v>105</v>
      </c>
      <c r="AB27" s="53" t="s">
        <v>21</v>
      </c>
      <c r="AC27" s="68">
        <v>1</v>
      </c>
      <c r="AD27" s="69" t="s">
        <v>434</v>
      </c>
      <c r="AE27" s="2677" t="s">
        <v>4</v>
      </c>
      <c r="AF27" s="2679">
        <v>18</v>
      </c>
      <c r="AG27" s="2453" t="s">
        <v>19</v>
      </c>
      <c r="AH27" s="2452">
        <v>24</v>
      </c>
      <c r="AI27" s="2613">
        <f t="shared" si="16"/>
        <v>0.13999999999999999</v>
      </c>
      <c r="AJ27" s="2614" t="str">
        <f>IF(OR(AI27=0, ISBLANK(AB27)), "", TEXT(ROUND(AI27/INDEX(AV19:AV89, MATCH(AB27, AU19:AU89, 0)), 0),"# ##0") &amp; " " &amp; AB27)</f>
        <v>140 g</v>
      </c>
      <c r="AK27" s="2615">
        <f t="shared" si="17"/>
        <v>0</v>
      </c>
      <c r="AL27" s="2616">
        <f t="shared" si="18"/>
        <v>0</v>
      </c>
      <c r="AM27" s="2616" t="str">
        <f t="shared" si="19"/>
        <v>jaunes d'œufs</v>
      </c>
      <c r="AN27" s="2610"/>
      <c r="AO27" s="2617">
        <f t="shared" si="20"/>
        <v>0.13999999999999999</v>
      </c>
      <c r="AP27" s="2612"/>
      <c r="AQ27" s="2601" t="str">
        <f t="shared" si="21"/>
        <v/>
      </c>
      <c r="AR27" s="2593"/>
      <c r="AS27" s="2697">
        <f t="shared" si="22"/>
        <v>1.3333333333333333</v>
      </c>
      <c r="AT27" s="2598">
        <f>IF(AND(AH27&lt;&gt;"", ISNUMBER(AF27)), IFERROR(INDEX(AV19:AV89, MATCH(AB27, AU19:AU89, 0)) * AA27 * IF(ISBLANK(X27), 1, X27), 0), 0)</f>
        <v>0.105</v>
      </c>
      <c r="AU27" s="963" t="s">
        <v>52</v>
      </c>
      <c r="AV27" s="534">
        <f t="shared" si="23"/>
        <v>1E-3</v>
      </c>
      <c r="AW27" s="2623">
        <v>1</v>
      </c>
      <c r="AX27" s="465"/>
      <c r="AY27" s="2127" t="str">
        <f t="shared" si="15"/>
        <v>A</v>
      </c>
      <c r="AZ27" s="675"/>
      <c r="BA27" s="675"/>
      <c r="BB27" s="675"/>
      <c r="BC27" s="1051"/>
      <c r="BD27" s="2504" t="s">
        <v>2214</v>
      </c>
      <c r="BE27" s="678"/>
      <c r="BF27" s="678"/>
      <c r="BG27" s="679"/>
      <c r="BH27"/>
      <c r="BI27" s="466">
        <v>1</v>
      </c>
    </row>
    <row r="28" spans="1:61" s="464" customFormat="1" ht="18" customHeight="1" x14ac:dyDescent="0.25">
      <c r="A28" s="2127" t="str">
        <f t="shared" si="5"/>
        <v>A</v>
      </c>
      <c r="B28" s="2128" t="str">
        <f t="shared" si="13"/>
        <v>Dessert assiette.C.Chiboust pamplemousse.Recette mère ►.M.Mille-feuille meringue et chiboust pamplemousse aux fraises des bois</v>
      </c>
      <c r="C28" s="2129" t="str">
        <f t="shared" si="7"/>
        <v>Dessert assiette</v>
      </c>
      <c r="D28" s="2433" t="str">
        <f t="shared" si="8"/>
        <v>C</v>
      </c>
      <c r="E28" s="2128" t="str">
        <f t="shared" si="9"/>
        <v>Chiboust pamplemousse</v>
      </c>
      <c r="F28" s="2128" t="str">
        <f t="shared" si="10"/>
        <v>Recette mère ►</v>
      </c>
      <c r="G28" s="2128" t="str">
        <f t="shared" si="14"/>
        <v>M.Mille-feuille meringue et chiboust pamplemousse aux fraises des bois</v>
      </c>
      <c r="H28" s="73" t="str">
        <f t="shared" si="25"/>
        <v>►</v>
      </c>
      <c r="I28" s="34" t="str">
        <f>I21</f>
        <v>Dessert assiette.C.Chiboust pamplemousse.Recette mère ►.M.Mille-feuille meringue et chiboust pamplemousse aux fraises des bois</v>
      </c>
      <c r="J28" s="34">
        <f>J21</f>
        <v>18</v>
      </c>
      <c r="K28" s="34" t="str">
        <f>K21</f>
        <v>assiettes</v>
      </c>
      <c r="L28" s="205"/>
      <c r="M28" s="114"/>
      <c r="N28" s="114"/>
      <c r="O28" s="114"/>
      <c r="P28" s="114"/>
      <c r="Q28" s="114"/>
      <c r="R28" s="115"/>
      <c r="S28" s="2111" t="s">
        <v>4</v>
      </c>
      <c r="T28" s="73" t="str">
        <f t="shared" si="26"/>
        <v>A</v>
      </c>
      <c r="U28" s="74" t="str">
        <f>U21</f>
        <v>Dessert assiette.C.Chiboust pamplemousse.Recette mère ►.M.Mille-feuille meringue et chiboust pamplemousse aux fraises des bois</v>
      </c>
      <c r="V28" s="34">
        <f>V21</f>
        <v>18</v>
      </c>
      <c r="W28" s="34" t="str">
        <f>W21</f>
        <v>assiettes</v>
      </c>
      <c r="X28" s="2153"/>
      <c r="Y28" s="80"/>
      <c r="Z28" s="75" t="str">
        <f t="shared" si="24"/>
        <v/>
      </c>
      <c r="AA28" s="67">
        <v>35</v>
      </c>
      <c r="AB28" s="53" t="s">
        <v>21</v>
      </c>
      <c r="AC28" s="68">
        <v>1</v>
      </c>
      <c r="AD28" s="69" t="s">
        <v>1996</v>
      </c>
      <c r="AE28" s="2677" t="s">
        <v>4</v>
      </c>
      <c r="AF28" s="2679">
        <v>18</v>
      </c>
      <c r="AG28" s="2453" t="s">
        <v>19</v>
      </c>
      <c r="AH28" s="2452">
        <v>24</v>
      </c>
      <c r="AI28" s="2606">
        <f t="shared" si="16"/>
        <v>4.6666666666666669E-2</v>
      </c>
      <c r="AJ28" s="2607" t="str">
        <f>IF(OR(AI28=0, ISBLANK(AB28)), "", TEXT(ROUND(AI28/INDEX(AV19:AV89, MATCH(AB28, AU19:AU89, 0)), 0),"# ##0") &amp; " " &amp; AB28)</f>
        <v>47 g</v>
      </c>
      <c r="AK28" s="2608">
        <f t="shared" si="17"/>
        <v>0</v>
      </c>
      <c r="AL28" s="2609">
        <f t="shared" si="18"/>
        <v>0</v>
      </c>
      <c r="AM28" s="2609" t="str">
        <f t="shared" si="19"/>
        <v>cassonade l'antillaise</v>
      </c>
      <c r="AN28" s="2610"/>
      <c r="AO28" s="2611">
        <f t="shared" si="20"/>
        <v>4.6666666666666669E-2</v>
      </c>
      <c r="AP28" s="2612"/>
      <c r="AQ28" s="2600" t="str">
        <f t="shared" si="21"/>
        <v/>
      </c>
      <c r="AR28" s="2593"/>
      <c r="AS28" s="2697">
        <f t="shared" si="22"/>
        <v>1.3333333333333333</v>
      </c>
      <c r="AT28" s="2598">
        <f>IF(AND(AH28&lt;&gt;"", ISNUMBER(AF28)), IFERROR(INDEX(AV19:AV89, MATCH(AB28, AU19:AU89, 0)) * AA28 * IF(ISBLANK(X28), 1, X28), 0), 0)</f>
        <v>3.5000000000000003E-2</v>
      </c>
      <c r="AU28" s="963" t="s">
        <v>53</v>
      </c>
      <c r="AV28" s="534">
        <f t="shared" si="23"/>
        <v>0.01</v>
      </c>
      <c r="AW28" s="2623">
        <v>10</v>
      </c>
      <c r="AX28" s="465"/>
      <c r="AY28" s="2127" t="str">
        <f t="shared" si="15"/>
        <v>A</v>
      </c>
      <c r="AZ28" s="2151" t="s">
        <v>385</v>
      </c>
      <c r="BA28" s="651"/>
      <c r="BB28" s="656"/>
      <c r="BC28" s="1051"/>
      <c r="BD28" s="677"/>
      <c r="BE28" s="678"/>
      <c r="BF28" s="678"/>
      <c r="BG28" s="679"/>
      <c r="BH28"/>
      <c r="BI28" s="466">
        <v>1</v>
      </c>
    </row>
    <row r="29" spans="1:61" s="464" customFormat="1" ht="18" customHeight="1" x14ac:dyDescent="0.25">
      <c r="A29" s="2127" t="str">
        <f t="shared" si="5"/>
        <v>A</v>
      </c>
      <c r="B29" s="2128" t="str">
        <f t="shared" si="13"/>
        <v>Dessert assiette.C.Chiboust pamplemousse.Recette mère ►.M.Mille-feuille meringue et chiboust pamplemousse aux fraises des bois</v>
      </c>
      <c r="C29" s="2129" t="str">
        <f t="shared" si="7"/>
        <v>Dessert assiette</v>
      </c>
      <c r="D29" s="2433" t="str">
        <f t="shared" si="8"/>
        <v>C</v>
      </c>
      <c r="E29" s="2128" t="str">
        <f t="shared" si="9"/>
        <v>Chiboust pamplemousse</v>
      </c>
      <c r="F29" s="2128" t="str">
        <f t="shared" si="10"/>
        <v>Recette mère ►</v>
      </c>
      <c r="G29" s="2128" t="str">
        <f t="shared" si="14"/>
        <v>M.Mille-feuille meringue et chiboust pamplemousse aux fraises des bois</v>
      </c>
      <c r="H29" s="73" t="str">
        <f t="shared" si="25"/>
        <v>►</v>
      </c>
      <c r="I29" s="34" t="str">
        <f>I21</f>
        <v>Dessert assiette.C.Chiboust pamplemousse.Recette mère ►.M.Mille-feuille meringue et chiboust pamplemousse aux fraises des bois</v>
      </c>
      <c r="J29" s="34">
        <f>J21</f>
        <v>18</v>
      </c>
      <c r="K29" s="34" t="str">
        <f>K21</f>
        <v>assiettes</v>
      </c>
      <c r="L29" s="205"/>
      <c r="M29" s="114"/>
      <c r="N29" s="114"/>
      <c r="O29" s="114"/>
      <c r="P29" s="114"/>
      <c r="Q29" s="114"/>
      <c r="R29" s="115"/>
      <c r="S29" s="2111" t="s">
        <v>4</v>
      </c>
      <c r="T29" s="73" t="str">
        <f t="shared" si="26"/>
        <v>A</v>
      </c>
      <c r="U29" s="74" t="str">
        <f>U21</f>
        <v>Dessert assiette.C.Chiboust pamplemousse.Recette mère ►.M.Mille-feuille meringue et chiboust pamplemousse aux fraises des bois</v>
      </c>
      <c r="V29" s="34">
        <f>V21</f>
        <v>18</v>
      </c>
      <c r="W29" s="34" t="str">
        <f>W21</f>
        <v>assiettes</v>
      </c>
      <c r="X29" s="79"/>
      <c r="Y29" s="80"/>
      <c r="Z29" s="66" t="str">
        <f t="shared" si="24"/>
        <v/>
      </c>
      <c r="AA29" s="67">
        <v>15</v>
      </c>
      <c r="AB29" s="53" t="s">
        <v>21</v>
      </c>
      <c r="AC29" s="68">
        <v>1</v>
      </c>
      <c r="AD29" s="69" t="s">
        <v>1997</v>
      </c>
      <c r="AE29" s="2677" t="s">
        <v>4</v>
      </c>
      <c r="AF29" s="2679">
        <v>18</v>
      </c>
      <c r="AG29" s="2453" t="s">
        <v>19</v>
      </c>
      <c r="AH29" s="2452">
        <v>24</v>
      </c>
      <c r="AI29" s="2613">
        <f t="shared" si="16"/>
        <v>1.9999999999999997E-2</v>
      </c>
      <c r="AJ29" s="2614" t="str">
        <f>IF(OR(AI29=0, ISBLANK(AB29)), "", TEXT(ROUND(AI29/INDEX(AV19:AV89, MATCH(AB29, AU19:AU89, 0)), 0),"# ##0") &amp; " " &amp; AB29)</f>
        <v>20 g</v>
      </c>
      <c r="AK29" s="2615">
        <f t="shared" si="17"/>
        <v>0</v>
      </c>
      <c r="AL29" s="2616">
        <f t="shared" si="18"/>
        <v>0</v>
      </c>
      <c r="AM29" s="2616" t="str">
        <f t="shared" si="19"/>
        <v>maïzena</v>
      </c>
      <c r="AN29" s="2610"/>
      <c r="AO29" s="2617">
        <f t="shared" si="20"/>
        <v>1.9999999999999997E-2</v>
      </c>
      <c r="AP29" s="2612"/>
      <c r="AQ29" s="2601" t="str">
        <f t="shared" si="21"/>
        <v/>
      </c>
      <c r="AR29" s="2593"/>
      <c r="AS29" s="2697">
        <f t="shared" si="22"/>
        <v>1.3333333333333333</v>
      </c>
      <c r="AT29" s="2598">
        <f>IF(AND(AH29&lt;&gt;"", ISNUMBER(AF29)), IFERROR(INDEX(AV19:AV89, MATCH(AB29, AU19:AU89, 0)) * AA29 * IF(ISBLANK(X29), 1, X29), 0), 0)</f>
        <v>1.4999999999999999E-2</v>
      </c>
      <c r="AU29" s="963" t="s">
        <v>54</v>
      </c>
      <c r="AV29" s="534">
        <f t="shared" si="23"/>
        <v>0.1</v>
      </c>
      <c r="AW29" s="2623">
        <v>100</v>
      </c>
      <c r="AX29" s="465"/>
      <c r="AY29" s="2127" t="str">
        <f t="shared" si="15"/>
        <v>A</v>
      </c>
      <c r="AZ29" s="675"/>
      <c r="BA29" s="675"/>
      <c r="BB29" s="675"/>
      <c r="BC29" s="1051"/>
      <c r="BD29" s="2504" t="s">
        <v>2215</v>
      </c>
      <c r="BE29" s="678"/>
      <c r="BF29" s="678"/>
      <c r="BG29" s="679"/>
      <c r="BH29"/>
      <c r="BI29" s="466">
        <v>1</v>
      </c>
    </row>
    <row r="30" spans="1:61" s="464" customFormat="1" ht="18" customHeight="1" x14ac:dyDescent="0.25">
      <c r="A30" s="2127" t="str">
        <f t="shared" si="5"/>
        <v>A</v>
      </c>
      <c r="B30" s="2128" t="str">
        <f t="shared" si="13"/>
        <v>Dessert assiette.C.Chiboust pamplemousse.Recette mère ►.M.Mille-feuille meringue et chiboust pamplemousse aux fraises des bois</v>
      </c>
      <c r="C30" s="2129" t="str">
        <f t="shared" si="7"/>
        <v>Dessert assiette</v>
      </c>
      <c r="D30" s="2433" t="str">
        <f t="shared" si="8"/>
        <v>C</v>
      </c>
      <c r="E30" s="2128" t="str">
        <f t="shared" si="9"/>
        <v>Chiboust pamplemousse</v>
      </c>
      <c r="F30" s="2128" t="str">
        <f t="shared" si="10"/>
        <v>Recette mère ►</v>
      </c>
      <c r="G30" s="2128" t="str">
        <f t="shared" si="14"/>
        <v>M.Mille-feuille meringue et chiboust pamplemousse aux fraises des bois</v>
      </c>
      <c r="H30" s="73" t="str">
        <f t="shared" si="25"/>
        <v>►</v>
      </c>
      <c r="I30" s="34" t="str">
        <f>I21</f>
        <v>Dessert assiette.C.Chiboust pamplemousse.Recette mère ►.M.Mille-feuille meringue et chiboust pamplemousse aux fraises des bois</v>
      </c>
      <c r="J30" s="34">
        <f>J21</f>
        <v>18</v>
      </c>
      <c r="K30" s="34" t="str">
        <f>K21</f>
        <v>assiettes</v>
      </c>
      <c r="L30" s="205"/>
      <c r="M30" s="114"/>
      <c r="N30" s="114"/>
      <c r="O30" s="114"/>
      <c r="P30" s="114"/>
      <c r="Q30" s="114"/>
      <c r="R30" s="115"/>
      <c r="S30" s="2111" t="s">
        <v>4</v>
      </c>
      <c r="T30" s="73" t="str">
        <f t="shared" si="26"/>
        <v>A</v>
      </c>
      <c r="U30" s="74" t="str">
        <f>U21</f>
        <v>Dessert assiette.C.Chiboust pamplemousse.Recette mère ►.M.Mille-feuille meringue et chiboust pamplemousse aux fraises des bois</v>
      </c>
      <c r="V30" s="34">
        <f>V21</f>
        <v>18</v>
      </c>
      <c r="W30" s="34" t="str">
        <f>W21</f>
        <v>assiettes</v>
      </c>
      <c r="X30" s="79"/>
      <c r="Y30" s="65"/>
      <c r="Z30" s="75" t="str">
        <f t="shared" si="24"/>
        <v/>
      </c>
      <c r="AA30" s="67">
        <v>8</v>
      </c>
      <c r="AB30" s="53" t="s">
        <v>21</v>
      </c>
      <c r="AC30" s="68">
        <v>1</v>
      </c>
      <c r="AD30" s="69" t="s">
        <v>1998</v>
      </c>
      <c r="AE30" s="2677" t="s">
        <v>4</v>
      </c>
      <c r="AF30" s="2679">
        <v>18</v>
      </c>
      <c r="AG30" s="2453" t="s">
        <v>19</v>
      </c>
      <c r="AH30" s="2452">
        <v>24</v>
      </c>
      <c r="AI30" s="2606">
        <f t="shared" si="16"/>
        <v>1.0666666666666666E-2</v>
      </c>
      <c r="AJ30" s="2607" t="str">
        <f>IF(OR(AI30=0, ISBLANK(AB30)), "", TEXT(ROUND(AI30/INDEX(AV19:AV89, MATCH(AB30, AU19:AU89, 0)), 0),"# ##0") &amp; " " &amp; AB30)</f>
        <v>11 g</v>
      </c>
      <c r="AK30" s="2608">
        <f t="shared" si="17"/>
        <v>0</v>
      </c>
      <c r="AL30" s="2609">
        <f t="shared" si="18"/>
        <v>0</v>
      </c>
      <c r="AM30" s="2609" t="str">
        <f t="shared" si="19"/>
        <v>gélatine</v>
      </c>
      <c r="AN30" s="2610"/>
      <c r="AO30" s="2611">
        <f t="shared" si="20"/>
        <v>1.0666666666666666E-2</v>
      </c>
      <c r="AP30" s="2612"/>
      <c r="AQ30" s="2600" t="str">
        <f t="shared" si="21"/>
        <v/>
      </c>
      <c r="AR30" s="2593"/>
      <c r="AS30" s="2697">
        <f t="shared" si="22"/>
        <v>1.3333333333333333</v>
      </c>
      <c r="AT30" s="2598">
        <f>IF(AND(AH30&lt;&gt;"", ISNUMBER(AF30)), IFERROR(INDEX(AV19:AV89, MATCH(AB30, AU19:AU89, 0)) * AA30 * IF(ISBLANK(X30), 1, X30), 0), 0)</f>
        <v>8.0000000000000002E-3</v>
      </c>
      <c r="AU30" s="963" t="s">
        <v>55</v>
      </c>
      <c r="AV30" s="534">
        <f t="shared" si="23"/>
        <v>1</v>
      </c>
      <c r="AW30" s="2623">
        <v>1000</v>
      </c>
      <c r="AX30" s="465"/>
      <c r="AY30" s="2127" t="str">
        <f t="shared" si="15"/>
        <v>A</v>
      </c>
      <c r="AZ30" s="675"/>
      <c r="BA30" s="675"/>
      <c r="BB30" s="675"/>
      <c r="BC30" s="1051"/>
      <c r="BD30" s="2499" t="s">
        <v>1302</v>
      </c>
      <c r="BE30" s="678"/>
      <c r="BF30" s="678"/>
      <c r="BG30" s="679"/>
      <c r="BH30"/>
      <c r="BI30" s="466">
        <v>1</v>
      </c>
    </row>
    <row r="31" spans="1:61" s="464" customFormat="1" ht="18" customHeight="1" x14ac:dyDescent="0.25">
      <c r="A31" s="2127" t="str">
        <f t="shared" si="5"/>
        <v>A</v>
      </c>
      <c r="B31" s="2128" t="str">
        <f t="shared" si="13"/>
        <v>Dessert assiette.C.Chiboust pamplemousse.Recette mère ►.M.Mille-feuille meringue et chiboust pamplemousse aux fraises des bois</v>
      </c>
      <c r="C31" s="2129" t="str">
        <f t="shared" si="7"/>
        <v>Dessert assiette</v>
      </c>
      <c r="D31" s="2433" t="str">
        <f t="shared" si="8"/>
        <v>C</v>
      </c>
      <c r="E31" s="2128" t="str">
        <f t="shared" si="9"/>
        <v>Chiboust pamplemousse</v>
      </c>
      <c r="F31" s="2128" t="str">
        <f t="shared" si="10"/>
        <v>Recette mère ►</v>
      </c>
      <c r="G31" s="2128" t="str">
        <f t="shared" si="14"/>
        <v>M.Mille-feuille meringue et chiboust pamplemousse aux fraises des bois</v>
      </c>
      <c r="H31" s="73" t="str">
        <f t="shared" si="25"/>
        <v>►</v>
      </c>
      <c r="I31" s="34" t="str">
        <f>I21</f>
        <v>Dessert assiette.C.Chiboust pamplemousse.Recette mère ►.M.Mille-feuille meringue et chiboust pamplemousse aux fraises des bois</v>
      </c>
      <c r="J31" s="34">
        <f>J21</f>
        <v>18</v>
      </c>
      <c r="K31" s="34" t="str">
        <f>K21</f>
        <v>assiettes</v>
      </c>
      <c r="L31" s="205"/>
      <c r="M31" s="114"/>
      <c r="N31" s="114"/>
      <c r="O31" s="114"/>
      <c r="P31" s="114"/>
      <c r="Q31" s="114"/>
      <c r="R31" s="115"/>
      <c r="S31" s="2111" t="s">
        <v>4</v>
      </c>
      <c r="T31" s="73" t="str">
        <f t="shared" si="26"/>
        <v>A</v>
      </c>
      <c r="U31" s="74" t="str">
        <f>U21</f>
        <v>Dessert assiette.C.Chiboust pamplemousse.Recette mère ►.M.Mille-feuille meringue et chiboust pamplemousse aux fraises des bois</v>
      </c>
      <c r="V31" s="34">
        <f>V21</f>
        <v>18</v>
      </c>
      <c r="W31" s="34" t="str">
        <f>W21</f>
        <v>assiettes</v>
      </c>
      <c r="X31" s="79"/>
      <c r="Y31" s="65"/>
      <c r="Z31" s="75" t="str">
        <f t="shared" si="24"/>
        <v/>
      </c>
      <c r="AA31" s="67">
        <v>160</v>
      </c>
      <c r="AB31" s="53" t="s">
        <v>21</v>
      </c>
      <c r="AC31" s="68">
        <v>1</v>
      </c>
      <c r="AD31" s="69" t="s">
        <v>2000</v>
      </c>
      <c r="AE31" s="2677" t="s">
        <v>4</v>
      </c>
      <c r="AF31" s="2679">
        <v>18</v>
      </c>
      <c r="AG31" s="2453" t="s">
        <v>19</v>
      </c>
      <c r="AH31" s="2452">
        <v>24</v>
      </c>
      <c r="AI31" s="2613">
        <f t="shared" si="16"/>
        <v>0.21333333333333332</v>
      </c>
      <c r="AJ31" s="2614" t="str">
        <f>IF(OR(AI31=0, ISBLANK(AB31)), "", TEXT(ROUND(AI31/INDEX(AV19:AV89, MATCH(AB31, AU19:AU89, 0)), 0),"# ##0") &amp; " " &amp; AB31)</f>
        <v>213 g</v>
      </c>
      <c r="AK31" s="2615">
        <f t="shared" si="17"/>
        <v>0</v>
      </c>
      <c r="AL31" s="2616">
        <f t="shared" si="18"/>
        <v>0</v>
      </c>
      <c r="AM31" s="2616" t="str">
        <f t="shared" si="19"/>
        <v>blancs d'œufs</v>
      </c>
      <c r="AN31" s="2610"/>
      <c r="AO31" s="2617">
        <f t="shared" si="20"/>
        <v>0.21333333333333332</v>
      </c>
      <c r="AP31" s="2612"/>
      <c r="AQ31" s="2601" t="str">
        <f t="shared" si="21"/>
        <v/>
      </c>
      <c r="AR31" s="2593"/>
      <c r="AS31" s="2697">
        <f t="shared" si="22"/>
        <v>1.3333333333333333</v>
      </c>
      <c r="AT31" s="2598">
        <f>IF(AND(AH31&lt;&gt;"", ISNUMBER(AF31)), IFERROR(INDEX(AV19:AV89, MATCH(AB31, AU19:AU89, 0)) * AA31 * IF(ISBLANK(X31), 1, X31), 0), 0)</f>
        <v>0.16</v>
      </c>
      <c r="AU31" s="964" t="s">
        <v>56</v>
      </c>
      <c r="AV31" s="534">
        <f t="shared" si="23"/>
        <v>0.25</v>
      </c>
      <c r="AW31" s="2623">
        <v>250</v>
      </c>
      <c r="AX31" s="465"/>
      <c r="AY31" s="2127" t="str">
        <f t="shared" si="15"/>
        <v>A</v>
      </c>
      <c r="AZ31" s="675"/>
      <c r="BA31" s="675"/>
      <c r="BB31" s="675"/>
      <c r="BC31" s="1051"/>
      <c r="BD31" s="677"/>
      <c r="BE31" s="678"/>
      <c r="BF31" s="678"/>
      <c r="BG31" s="679"/>
      <c r="BH31"/>
      <c r="BI31" s="466">
        <v>1</v>
      </c>
    </row>
    <row r="32" spans="1:61" s="464" customFormat="1" ht="18" customHeight="1" x14ac:dyDescent="0.25">
      <c r="A32" s="2127" t="str">
        <f t="shared" si="5"/>
        <v>A</v>
      </c>
      <c r="B32" s="2128" t="str">
        <f t="shared" si="13"/>
        <v>Dessert assiette.C.Chiboust pamplemousse.Recette mère ►.M.Mille-feuille meringue et chiboust pamplemousse aux fraises des bois</v>
      </c>
      <c r="C32" s="2129" t="str">
        <f t="shared" si="7"/>
        <v>Dessert assiette</v>
      </c>
      <c r="D32" s="2433" t="str">
        <f t="shared" si="8"/>
        <v>C</v>
      </c>
      <c r="E32" s="2128" t="str">
        <f t="shared" si="9"/>
        <v>Chiboust pamplemousse</v>
      </c>
      <c r="F32" s="2128" t="str">
        <f t="shared" si="10"/>
        <v>Recette mère ►</v>
      </c>
      <c r="G32" s="2128" t="str">
        <f t="shared" si="14"/>
        <v>M.Mille-feuille meringue et chiboust pamplemousse aux fraises des bois</v>
      </c>
      <c r="H32" s="73" t="str">
        <f t="shared" si="25"/>
        <v>►</v>
      </c>
      <c r="I32" s="34" t="str">
        <f>I21</f>
        <v>Dessert assiette.C.Chiboust pamplemousse.Recette mère ►.M.Mille-feuille meringue et chiboust pamplemousse aux fraises des bois</v>
      </c>
      <c r="J32" s="34">
        <f>J21</f>
        <v>18</v>
      </c>
      <c r="K32" s="34" t="str">
        <f>K21</f>
        <v>assiettes</v>
      </c>
      <c r="L32" s="205"/>
      <c r="M32" s="114"/>
      <c r="N32" s="114"/>
      <c r="O32" s="114"/>
      <c r="P32" s="114"/>
      <c r="Q32" s="114"/>
      <c r="R32" s="115"/>
      <c r="S32" s="2111" t="s">
        <v>4</v>
      </c>
      <c r="T32" s="73" t="str">
        <f t="shared" si="26"/>
        <v>A</v>
      </c>
      <c r="U32" s="74" t="str">
        <f>U21</f>
        <v>Dessert assiette.C.Chiboust pamplemousse.Recette mère ►.M.Mille-feuille meringue et chiboust pamplemousse aux fraises des bois</v>
      </c>
      <c r="V32" s="34">
        <f>V21</f>
        <v>18</v>
      </c>
      <c r="W32" s="34" t="str">
        <f>W21</f>
        <v>assiettes</v>
      </c>
      <c r="X32" s="79"/>
      <c r="Y32" s="65"/>
      <c r="Z32" s="75" t="str">
        <f t="shared" si="24"/>
        <v/>
      </c>
      <c r="AA32" s="67">
        <v>95</v>
      </c>
      <c r="AB32" s="53" t="s">
        <v>21</v>
      </c>
      <c r="AC32" s="68">
        <v>1</v>
      </c>
      <c r="AD32" s="69" t="s">
        <v>1996</v>
      </c>
      <c r="AE32" s="2677" t="s">
        <v>4</v>
      </c>
      <c r="AF32" s="2679">
        <v>18</v>
      </c>
      <c r="AG32" s="2453" t="s">
        <v>19</v>
      </c>
      <c r="AH32" s="2452">
        <v>24</v>
      </c>
      <c r="AI32" s="2606">
        <f t="shared" si="16"/>
        <v>0.12666666666666665</v>
      </c>
      <c r="AJ32" s="2607" t="str">
        <f>IF(OR(AI32=0, ISBLANK(AB32)), "", TEXT(ROUND(AI32/INDEX(AV19:AV89, MATCH(AB32, AU19:AU89, 0)), 0),"# ##0") &amp; " " &amp; AB32)</f>
        <v>127 g</v>
      </c>
      <c r="AK32" s="2608">
        <f t="shared" si="17"/>
        <v>0</v>
      </c>
      <c r="AL32" s="2609">
        <f t="shared" si="18"/>
        <v>0</v>
      </c>
      <c r="AM32" s="2609" t="str">
        <f t="shared" si="19"/>
        <v>cassonade l'antillaise</v>
      </c>
      <c r="AN32" s="2610"/>
      <c r="AO32" s="2611">
        <f t="shared" si="20"/>
        <v>0.12666666666666665</v>
      </c>
      <c r="AP32" s="2612"/>
      <c r="AQ32" s="2600" t="str">
        <f t="shared" si="21"/>
        <v/>
      </c>
      <c r="AR32" s="2593"/>
      <c r="AS32" s="2697">
        <f t="shared" si="22"/>
        <v>1.3333333333333333</v>
      </c>
      <c r="AT32" s="2598">
        <f>IF(AND(AH32&lt;&gt;"", ISNUMBER(AF32)), IFERROR(INDEX(AV19:AV89, MATCH(AB32, AU19:AU89, 0)) * AA32 * IF(ISBLANK(X32), 1, X32), 0), 0)</f>
        <v>9.5000000000000001E-2</v>
      </c>
      <c r="AU32" s="964" t="s">
        <v>57</v>
      </c>
      <c r="AV32" s="534">
        <f t="shared" si="23"/>
        <v>0.5</v>
      </c>
      <c r="AW32" s="2623">
        <v>500</v>
      </c>
      <c r="AX32" s="465"/>
      <c r="AY32" s="2127" t="str">
        <f t="shared" si="15"/>
        <v>A</v>
      </c>
      <c r="AZ32" s="675"/>
      <c r="BA32" s="675"/>
      <c r="BB32" s="675"/>
      <c r="BC32" s="1051"/>
      <c r="BD32" s="669" t="s">
        <v>2216</v>
      </c>
      <c r="BE32" s="670"/>
      <c r="BF32" s="671"/>
      <c r="BG32" s="672"/>
      <c r="BH32"/>
      <c r="BI32" s="466">
        <v>1</v>
      </c>
    </row>
    <row r="33" spans="1:61" s="464" customFormat="1" ht="18" customHeight="1" x14ac:dyDescent="0.25">
      <c r="A33" s="2127" t="str">
        <f t="shared" si="5"/>
        <v>►</v>
      </c>
      <c r="B33" s="2128" t="str">
        <f t="shared" si="13"/>
        <v>►</v>
      </c>
      <c r="C33" s="2129" t="str">
        <f t="shared" si="7"/>
        <v>►</v>
      </c>
      <c r="D33" s="2433" t="str">
        <f t="shared" si="8"/>
        <v>►</v>
      </c>
      <c r="E33" s="2128" t="str">
        <f t="shared" si="9"/>
        <v>►</v>
      </c>
      <c r="F33" s="2128" t="str">
        <f t="shared" si="10"/>
        <v>►</v>
      </c>
      <c r="G33" s="2128" t="str">
        <f t="shared" si="14"/>
        <v>►</v>
      </c>
      <c r="H33" s="73" t="str">
        <f t="shared" si="25"/>
        <v>►</v>
      </c>
      <c r="I33" s="34" t="str">
        <f>I21</f>
        <v>Dessert assiette.C.Chiboust pamplemousse.Recette mère ►.M.Mille-feuille meringue et chiboust pamplemousse aux fraises des bois</v>
      </c>
      <c r="J33" s="34">
        <f>J21</f>
        <v>18</v>
      </c>
      <c r="K33" s="34" t="str">
        <f>K21</f>
        <v>assiettes</v>
      </c>
      <c r="L33" s="205"/>
      <c r="M33" s="114"/>
      <c r="N33" s="114"/>
      <c r="O33" s="114"/>
      <c r="P33" s="114"/>
      <c r="Q33" s="114"/>
      <c r="R33" s="115"/>
      <c r="S33" s="2111" t="s">
        <v>4</v>
      </c>
      <c r="T33" s="73" t="str">
        <f t="shared" si="26"/>
        <v>►</v>
      </c>
      <c r="U33" s="74" t="str">
        <f>U21</f>
        <v>Dessert assiette.C.Chiboust pamplemousse.Recette mère ►.M.Mille-feuille meringue et chiboust pamplemousse aux fraises des bois</v>
      </c>
      <c r="V33" s="34">
        <f>V21</f>
        <v>18</v>
      </c>
      <c r="W33" s="34" t="str">
        <f>W21</f>
        <v>assiettes</v>
      </c>
      <c r="X33" s="79"/>
      <c r="Y33" s="65"/>
      <c r="Z33" s="75" t="str">
        <f t="shared" si="24"/>
        <v/>
      </c>
      <c r="AA33" s="67"/>
      <c r="AB33" s="2157"/>
      <c r="AC33" s="68">
        <v>1</v>
      </c>
      <c r="AD33" s="69"/>
      <c r="AE33" s="2677" t="s">
        <v>4</v>
      </c>
      <c r="AF33" s="2679">
        <f t="shared" ref="AF33:AF48" si="27">IFERROR(IF(AND(ISNUMBER(AH33),V33&gt;0),V33,0),0)</f>
        <v>0</v>
      </c>
      <c r="AG33" s="2453">
        <f t="shared" ref="AG33:AG48" si="28">IFERROR(IF(AND(ISNUMBER(AF33),AH33&gt;0),W33,0),0)</f>
        <v>0</v>
      </c>
      <c r="AH33" s="2452"/>
      <c r="AI33" s="2140">
        <f t="shared" si="16"/>
        <v>0</v>
      </c>
      <c r="AJ33" s="301" t="str">
        <f>IF(OR(AI33=0, ISBLANK(AB33)), "", TEXT(ROUND(AI33/INDEX(AV19:AV89, MATCH(AB33, AU19:AU89, 0)), 0),"# ##0") &amp; " " &amp; AB33)</f>
        <v/>
      </c>
      <c r="AK33" s="82">
        <f t="shared" si="17"/>
        <v>0</v>
      </c>
      <c r="AL33" s="2141">
        <f t="shared" si="18"/>
        <v>0</v>
      </c>
      <c r="AM33" s="2142" t="str">
        <f t="shared" si="19"/>
        <v/>
      </c>
      <c r="AN33" s="2143"/>
      <c r="AO33" s="2140">
        <f t="shared" si="20"/>
        <v>0</v>
      </c>
      <c r="AP33" s="2612"/>
      <c r="AQ33" s="2145" t="str">
        <f t="shared" si="21"/>
        <v/>
      </c>
      <c r="AR33" s="2593"/>
      <c r="AS33" s="2697">
        <f t="shared" si="22"/>
        <v>0</v>
      </c>
      <c r="AT33" s="2598">
        <f>IF(AND(AH33&lt;&gt;"", ISNUMBER(AF33)), IFERROR(INDEX(AV19:AV89, MATCH(AB33, AU19:AU89, 0)) * AA33 * IF(ISBLANK(X33), 1, X33), 0), 0)</f>
        <v>0</v>
      </c>
      <c r="AU33" s="965" t="s">
        <v>58</v>
      </c>
      <c r="AV33" s="534">
        <f t="shared" si="23"/>
        <v>0.1</v>
      </c>
      <c r="AW33" s="2623">
        <v>100</v>
      </c>
      <c r="AX33" s="465"/>
      <c r="AY33" s="2127" t="str">
        <f t="shared" si="15"/>
        <v>►</v>
      </c>
      <c r="AZ33" s="675"/>
      <c r="BA33" s="675"/>
      <c r="BB33" s="675"/>
      <c r="BC33" s="1051"/>
      <c r="BD33" s="677"/>
      <c r="BE33" s="678"/>
      <c r="BF33" s="678"/>
      <c r="BG33" s="679"/>
      <c r="BH33"/>
      <c r="BI33" s="466">
        <v>1</v>
      </c>
    </row>
    <row r="34" spans="1:61" s="464" customFormat="1" ht="18" customHeight="1" x14ac:dyDescent="0.25">
      <c r="A34" s="2127" t="str">
        <f t="shared" si="5"/>
        <v>►</v>
      </c>
      <c r="B34" s="2128" t="str">
        <f t="shared" si="13"/>
        <v>►</v>
      </c>
      <c r="C34" s="2129" t="str">
        <f t="shared" si="7"/>
        <v>►</v>
      </c>
      <c r="D34" s="2433" t="str">
        <f t="shared" si="8"/>
        <v>►</v>
      </c>
      <c r="E34" s="2128" t="str">
        <f t="shared" si="9"/>
        <v>►</v>
      </c>
      <c r="F34" s="2128" t="str">
        <f t="shared" si="10"/>
        <v>►</v>
      </c>
      <c r="G34" s="2128" t="str">
        <f t="shared" si="14"/>
        <v>►</v>
      </c>
      <c r="H34" s="73" t="str">
        <f t="shared" si="25"/>
        <v>►</v>
      </c>
      <c r="I34" s="34" t="str">
        <f>I21</f>
        <v>Dessert assiette.C.Chiboust pamplemousse.Recette mère ►.M.Mille-feuille meringue et chiboust pamplemousse aux fraises des bois</v>
      </c>
      <c r="J34" s="34">
        <f>J21</f>
        <v>18</v>
      </c>
      <c r="K34" s="34" t="str">
        <f>K21</f>
        <v>assiettes</v>
      </c>
      <c r="L34" s="205"/>
      <c r="M34" s="114"/>
      <c r="N34" s="114"/>
      <c r="O34" s="114"/>
      <c r="P34" s="114"/>
      <c r="Q34" s="114"/>
      <c r="R34" s="115"/>
      <c r="S34" s="2111" t="s">
        <v>4</v>
      </c>
      <c r="T34" s="73" t="str">
        <f t="shared" si="26"/>
        <v>►</v>
      </c>
      <c r="U34" s="74" t="str">
        <f>U21</f>
        <v>Dessert assiette.C.Chiboust pamplemousse.Recette mère ►.M.Mille-feuille meringue et chiboust pamplemousse aux fraises des bois</v>
      </c>
      <c r="V34" s="34">
        <f>V21</f>
        <v>18</v>
      </c>
      <c r="W34" s="34" t="str">
        <f>W21</f>
        <v>assiettes</v>
      </c>
      <c r="X34" s="79"/>
      <c r="Y34" s="65"/>
      <c r="Z34" s="75" t="str">
        <f t="shared" si="24"/>
        <v/>
      </c>
      <c r="AA34" s="67"/>
      <c r="AB34" s="2157"/>
      <c r="AC34" s="68">
        <v>1</v>
      </c>
      <c r="AD34" s="69"/>
      <c r="AE34" s="2677" t="s">
        <v>4</v>
      </c>
      <c r="AF34" s="2679">
        <f t="shared" si="27"/>
        <v>0</v>
      </c>
      <c r="AG34" s="2453">
        <f t="shared" si="28"/>
        <v>0</v>
      </c>
      <c r="AH34" s="2452"/>
      <c r="AI34" s="2148">
        <f t="shared" si="16"/>
        <v>0</v>
      </c>
      <c r="AJ34" s="299" t="str">
        <f>IF(OR(AI34=0, ISBLANK(AB34)), "", TEXT(ROUND(AI34/INDEX(AV19:AV89, MATCH(AB34, AU19:AU89, 0)), 0),"# ##0") &amp; " " &amp; AB34)</f>
        <v/>
      </c>
      <c r="AK34" s="77">
        <f t="shared" si="17"/>
        <v>0</v>
      </c>
      <c r="AL34" s="2149">
        <f t="shared" si="18"/>
        <v>0</v>
      </c>
      <c r="AM34" s="2137" t="str">
        <f t="shared" si="19"/>
        <v/>
      </c>
      <c r="AN34" s="2143"/>
      <c r="AO34" s="2148">
        <f t="shared" si="20"/>
        <v>0</v>
      </c>
      <c r="AP34" s="2612"/>
      <c r="AQ34" s="2150" t="str">
        <f t="shared" si="21"/>
        <v/>
      </c>
      <c r="AR34" s="2593"/>
      <c r="AS34" s="2697">
        <f t="shared" si="22"/>
        <v>0</v>
      </c>
      <c r="AT34" s="2598">
        <f>IF(AND(AH34&lt;&gt;"", ISNUMBER(AF34)), IFERROR(INDEX(AV19:AV89, MATCH(AB34, AU19:AU89, 0)) * AA34 * IF(ISBLANK(X34), 1, X34), 0), 0)</f>
        <v>0</v>
      </c>
      <c r="AU34" s="2624" t="s">
        <v>59</v>
      </c>
      <c r="AV34" s="534">
        <f t="shared" si="23"/>
        <v>4.9299999999999995E-3</v>
      </c>
      <c r="AW34" s="2625">
        <v>4.93</v>
      </c>
      <c r="AX34" s="465"/>
      <c r="AY34" s="2127" t="str">
        <f t="shared" si="15"/>
        <v>►</v>
      </c>
      <c r="AZ34" s="675"/>
      <c r="BA34" s="675"/>
      <c r="BB34" s="675"/>
      <c r="BC34" s="1051"/>
      <c r="BD34" s="3067" t="s">
        <v>2233</v>
      </c>
      <c r="BE34" s="3068"/>
      <c r="BF34" s="3068"/>
      <c r="BG34" s="3069"/>
      <c r="BH34"/>
      <c r="BI34" s="466">
        <v>1</v>
      </c>
    </row>
    <row r="35" spans="1:61" s="464" customFormat="1" ht="18" customHeight="1" x14ac:dyDescent="0.25">
      <c r="A35" s="2127" t="str">
        <f t="shared" si="5"/>
        <v>►</v>
      </c>
      <c r="B35" s="2128" t="str">
        <f t="shared" si="13"/>
        <v>►</v>
      </c>
      <c r="C35" s="2129" t="str">
        <f t="shared" si="7"/>
        <v>►</v>
      </c>
      <c r="D35" s="2433" t="str">
        <f t="shared" si="8"/>
        <v>►</v>
      </c>
      <c r="E35" s="2128" t="str">
        <f t="shared" si="9"/>
        <v>►</v>
      </c>
      <c r="F35" s="2128" t="str">
        <f t="shared" si="10"/>
        <v>►</v>
      </c>
      <c r="G35" s="2128" t="str">
        <f t="shared" si="14"/>
        <v>►</v>
      </c>
      <c r="H35" s="73" t="str">
        <f t="shared" si="25"/>
        <v>►</v>
      </c>
      <c r="I35" s="34" t="str">
        <f>I21</f>
        <v>Dessert assiette.C.Chiboust pamplemousse.Recette mère ►.M.Mille-feuille meringue et chiboust pamplemousse aux fraises des bois</v>
      </c>
      <c r="J35" s="34">
        <f>J21</f>
        <v>18</v>
      </c>
      <c r="K35" s="34" t="str">
        <f>K21</f>
        <v>assiettes</v>
      </c>
      <c r="L35" s="205"/>
      <c r="M35" s="114"/>
      <c r="N35" s="114"/>
      <c r="O35" s="114"/>
      <c r="P35" s="114"/>
      <c r="Q35" s="114"/>
      <c r="R35" s="115"/>
      <c r="S35" s="2111" t="s">
        <v>4</v>
      </c>
      <c r="T35" s="73" t="str">
        <f t="shared" si="26"/>
        <v>►</v>
      </c>
      <c r="U35" s="74" t="str">
        <f>U21</f>
        <v>Dessert assiette.C.Chiboust pamplemousse.Recette mère ►.M.Mille-feuille meringue et chiboust pamplemousse aux fraises des bois</v>
      </c>
      <c r="V35" s="34">
        <f>V21</f>
        <v>18</v>
      </c>
      <c r="W35" s="34" t="str">
        <f>W21</f>
        <v>assiettes</v>
      </c>
      <c r="X35" s="79"/>
      <c r="Y35" s="65"/>
      <c r="Z35" s="75" t="str">
        <f t="shared" si="24"/>
        <v/>
      </c>
      <c r="AA35" s="67"/>
      <c r="AB35" s="2157"/>
      <c r="AC35" s="68">
        <v>1</v>
      </c>
      <c r="AD35" s="69"/>
      <c r="AE35" s="2677" t="s">
        <v>4</v>
      </c>
      <c r="AF35" s="2679">
        <f t="shared" si="27"/>
        <v>0</v>
      </c>
      <c r="AG35" s="2453">
        <f t="shared" si="28"/>
        <v>0</v>
      </c>
      <c r="AH35" s="2452"/>
      <c r="AI35" s="2140">
        <f t="shared" si="16"/>
        <v>0</v>
      </c>
      <c r="AJ35" s="301" t="str">
        <f>IF(OR(AI35=0, ISBLANK(AB35)), "", TEXT(ROUND(AI35/INDEX(AV19:AV89, MATCH(AB35, AU19:AU89, 0)), 0),"# ##0") &amp; " " &amp; AB35)</f>
        <v/>
      </c>
      <c r="AK35" s="82">
        <f t="shared" si="17"/>
        <v>0</v>
      </c>
      <c r="AL35" s="2158">
        <f t="shared" si="18"/>
        <v>0</v>
      </c>
      <c r="AM35" s="2142" t="str">
        <f t="shared" si="19"/>
        <v/>
      </c>
      <c r="AN35" s="2143"/>
      <c r="AO35" s="2140">
        <f t="shared" si="20"/>
        <v>0</v>
      </c>
      <c r="AP35" s="2612"/>
      <c r="AQ35" s="2145" t="str">
        <f t="shared" si="21"/>
        <v/>
      </c>
      <c r="AR35" s="2593"/>
      <c r="AS35" s="2697">
        <f t="shared" si="22"/>
        <v>0</v>
      </c>
      <c r="AT35" s="2598">
        <f>IF(AND(AH35&lt;&gt;"", ISNUMBER(AF35)), IFERROR(INDEX(AV19:AV89, MATCH(AB35, AU19:AU89, 0)) * AA35 * IF(ISBLANK(X35), 1, X35), 0), 0)</f>
        <v>0</v>
      </c>
      <c r="AU35" s="2624" t="s">
        <v>60</v>
      </c>
      <c r="AV35" s="534">
        <f t="shared" si="23"/>
        <v>5.0000000000000001E-3</v>
      </c>
      <c r="AW35" s="2623">
        <v>5</v>
      </c>
      <c r="AX35" s="465"/>
      <c r="AY35" s="2127" t="str">
        <f t="shared" si="15"/>
        <v>►</v>
      </c>
      <c r="AZ35" s="675"/>
      <c r="BA35" s="675"/>
      <c r="BB35" s="675"/>
      <c r="BC35" s="1051"/>
      <c r="BD35" s="3067"/>
      <c r="BE35" s="3068"/>
      <c r="BF35" s="3068"/>
      <c r="BG35" s="3069"/>
      <c r="BH35"/>
      <c r="BI35" s="466">
        <v>1</v>
      </c>
    </row>
    <row r="36" spans="1:61" s="464" customFormat="1" ht="18" customHeight="1" x14ac:dyDescent="0.25">
      <c r="A36" s="2127" t="str">
        <f t="shared" si="5"/>
        <v>►</v>
      </c>
      <c r="B36" s="2128" t="str">
        <f t="shared" si="13"/>
        <v>►</v>
      </c>
      <c r="C36" s="2129" t="str">
        <f t="shared" si="7"/>
        <v>►</v>
      </c>
      <c r="D36" s="2433" t="str">
        <f t="shared" si="8"/>
        <v>►</v>
      </c>
      <c r="E36" s="2128" t="str">
        <f t="shared" si="9"/>
        <v>►</v>
      </c>
      <c r="F36" s="2128" t="str">
        <f t="shared" si="10"/>
        <v>►</v>
      </c>
      <c r="G36" s="2128" t="str">
        <f t="shared" si="14"/>
        <v>►</v>
      </c>
      <c r="H36" s="73" t="str">
        <f t="shared" si="25"/>
        <v>►</v>
      </c>
      <c r="I36" s="34" t="str">
        <f>I21</f>
        <v>Dessert assiette.C.Chiboust pamplemousse.Recette mère ►.M.Mille-feuille meringue et chiboust pamplemousse aux fraises des bois</v>
      </c>
      <c r="J36" s="34">
        <f>J21</f>
        <v>18</v>
      </c>
      <c r="K36" s="34" t="str">
        <f>K21</f>
        <v>assiettes</v>
      </c>
      <c r="L36" s="205"/>
      <c r="M36" s="114"/>
      <c r="N36" s="114"/>
      <c r="O36" s="114"/>
      <c r="P36" s="114"/>
      <c r="Q36" s="114"/>
      <c r="R36" s="115"/>
      <c r="S36" s="2111" t="s">
        <v>4</v>
      </c>
      <c r="T36" s="73" t="str">
        <f t="shared" si="26"/>
        <v>►</v>
      </c>
      <c r="U36" s="74" t="str">
        <f>U21</f>
        <v>Dessert assiette.C.Chiboust pamplemousse.Recette mère ►.M.Mille-feuille meringue et chiboust pamplemousse aux fraises des bois</v>
      </c>
      <c r="V36" s="34">
        <f>V21</f>
        <v>18</v>
      </c>
      <c r="W36" s="34" t="str">
        <f>W21</f>
        <v>assiettes</v>
      </c>
      <c r="X36" s="79"/>
      <c r="Y36" s="65"/>
      <c r="Z36" s="75" t="str">
        <f t="shared" si="24"/>
        <v/>
      </c>
      <c r="AA36" s="67"/>
      <c r="AB36" s="2157"/>
      <c r="AC36" s="68">
        <v>1</v>
      </c>
      <c r="AD36" s="69"/>
      <c r="AE36" s="2677" t="s">
        <v>4</v>
      </c>
      <c r="AF36" s="2679">
        <f t="shared" si="27"/>
        <v>0</v>
      </c>
      <c r="AG36" s="2453">
        <f t="shared" si="28"/>
        <v>0</v>
      </c>
      <c r="AH36" s="2452"/>
      <c r="AI36" s="2159">
        <f t="shared" si="16"/>
        <v>0</v>
      </c>
      <c r="AJ36" s="2160" t="str">
        <f>IF(OR(AI36=0, ISBLANK(AB36)), "", TEXT(ROUND(AI36/INDEX(AV19:AV89, MATCH(AB36, AU19:AU89, 0)), 0),"# ##0") &amp; " " &amp; AB36)</f>
        <v/>
      </c>
      <c r="AK36" s="77">
        <f t="shared" si="17"/>
        <v>0</v>
      </c>
      <c r="AL36" s="2149">
        <f t="shared" si="18"/>
        <v>0</v>
      </c>
      <c r="AM36" s="2137" t="str">
        <f t="shared" si="19"/>
        <v/>
      </c>
      <c r="AN36" s="2143"/>
      <c r="AO36" s="2148">
        <f t="shared" si="20"/>
        <v>0</v>
      </c>
      <c r="AP36" s="2612"/>
      <c r="AQ36" s="2150" t="str">
        <f t="shared" si="21"/>
        <v/>
      </c>
      <c r="AR36" s="2593"/>
      <c r="AS36" s="2697">
        <f t="shared" si="22"/>
        <v>0</v>
      </c>
      <c r="AT36" s="2598">
        <f>IF(AND(AH36&lt;&gt;"", ISNUMBER(AF36)), IFERROR(INDEX(AV19:AV89, MATCH(AB36, AU19:AU89, 0)) * AA36 * IF(ISBLANK(X36), 1, X36), 0), 0)</f>
        <v>0</v>
      </c>
      <c r="AU36" s="2624" t="s">
        <v>61</v>
      </c>
      <c r="AV36" s="534">
        <f t="shared" si="23"/>
        <v>1.4999999999999999E-2</v>
      </c>
      <c r="AW36" s="2623">
        <v>15</v>
      </c>
      <c r="AX36" s="465"/>
      <c r="AY36" s="2127" t="str">
        <f t="shared" si="15"/>
        <v>►</v>
      </c>
      <c r="AZ36" s="655" t="s">
        <v>386</v>
      </c>
      <c r="BA36" s="651"/>
      <c r="BB36" s="651"/>
      <c r="BC36" s="1051"/>
      <c r="BD36" s="3070" t="s">
        <v>1974</v>
      </c>
      <c r="BE36" s="3071"/>
      <c r="BF36" s="3071"/>
      <c r="BG36" s="3072"/>
      <c r="BH36"/>
      <c r="BI36" s="466">
        <v>1</v>
      </c>
    </row>
    <row r="37" spans="1:61" s="464" customFormat="1" ht="18" customHeight="1" thickBot="1" x14ac:dyDescent="0.3">
      <c r="A37" s="2127" t="str">
        <f t="shared" si="5"/>
        <v>A</v>
      </c>
      <c r="B37" s="2128" t="str">
        <f t="shared" si="13"/>
        <v>Dessert assiette.C.Chiboust pamplemousse.Recette mère ►.M.Mille-feuille meringue et chiboust pamplemousse aux fraises des bois</v>
      </c>
      <c r="C37" s="2129" t="str">
        <f t="shared" si="7"/>
        <v>Dessert assiette</v>
      </c>
      <c r="D37" s="2433" t="str">
        <f t="shared" si="8"/>
        <v>C</v>
      </c>
      <c r="E37" s="2128" t="str">
        <f t="shared" si="9"/>
        <v>Chiboust pamplemousse</v>
      </c>
      <c r="F37" s="2128" t="str">
        <f t="shared" si="10"/>
        <v>Recette mère ►</v>
      </c>
      <c r="G37" s="2128" t="str">
        <f t="shared" si="14"/>
        <v>M.Mille-feuille meringue et chiboust pamplemousse aux fraises des bois</v>
      </c>
      <c r="H37" s="2161" t="s">
        <v>7</v>
      </c>
      <c r="I37" s="2162" t="str">
        <f>I33</f>
        <v>Dessert assiette.C.Chiboust pamplemousse.Recette mère ►.M.Mille-feuille meringue et chiboust pamplemousse aux fraises des bois</v>
      </c>
      <c r="J37" s="2162">
        <f>J33</f>
        <v>18</v>
      </c>
      <c r="K37" s="2162" t="str">
        <f>K33</f>
        <v>assiettes</v>
      </c>
      <c r="L37" s="2163" t="s">
        <v>62</v>
      </c>
      <c r="M37" s="2164"/>
      <c r="N37" s="2165"/>
      <c r="O37" s="2165"/>
      <c r="P37" s="2165"/>
      <c r="Q37" s="2165"/>
      <c r="R37" s="2166"/>
      <c r="S37" s="2111" t="s">
        <v>4</v>
      </c>
      <c r="T37" s="86" t="s">
        <v>7</v>
      </c>
      <c r="U37" s="87" t="str">
        <f>U33</f>
        <v>Dessert assiette.C.Chiboust pamplemousse.Recette mère ►.M.Mille-feuille meringue et chiboust pamplemousse aux fraises des bois</v>
      </c>
      <c r="V37" s="88">
        <f>V33</f>
        <v>18</v>
      </c>
      <c r="W37" s="89" t="str">
        <f>W33</f>
        <v>assiettes</v>
      </c>
      <c r="X37" s="2167" t="s">
        <v>62</v>
      </c>
      <c r="Y37" s="90"/>
      <c r="Z37" s="91"/>
      <c r="AA37" s="91"/>
      <c r="AB37" s="91"/>
      <c r="AC37" s="91"/>
      <c r="AD37" s="92"/>
      <c r="AE37" s="2677" t="s">
        <v>4</v>
      </c>
      <c r="AF37" s="2679">
        <f t="shared" si="27"/>
        <v>0</v>
      </c>
      <c r="AG37" s="2453">
        <f t="shared" si="28"/>
        <v>0</v>
      </c>
      <c r="AH37" s="2452"/>
      <c r="AI37" s="2140">
        <f t="shared" si="16"/>
        <v>0</v>
      </c>
      <c r="AJ37" s="301" t="str">
        <f>IF(OR(AI37=0, ISBLANK(AB37)), "", TEXT(ROUND(AI37/INDEX(AV19:AV89, MATCH(AB37, AU19:AU89, 0)), 0),"# ##0") &amp; " " &amp; AB37)</f>
        <v/>
      </c>
      <c r="AK37" s="82">
        <f t="shared" si="17"/>
        <v>0</v>
      </c>
      <c r="AL37" s="2141">
        <f t="shared" si="18"/>
        <v>0</v>
      </c>
      <c r="AM37" s="2142" t="str">
        <f t="shared" si="19"/>
        <v/>
      </c>
      <c r="AN37" s="2143"/>
      <c r="AO37" s="2140">
        <f t="shared" si="20"/>
        <v>0</v>
      </c>
      <c r="AP37" s="2612"/>
      <c r="AQ37" s="2145" t="str">
        <f t="shared" si="21"/>
        <v/>
      </c>
      <c r="AR37" s="2593"/>
      <c r="AS37" s="2697">
        <f t="shared" si="22"/>
        <v>0</v>
      </c>
      <c r="AT37" s="2598">
        <f>IF(AND(AH37&lt;&gt;"", ISNUMBER(AF37)), IFERROR(INDEX(AV19:AV89, MATCH(AB37, AU19:AU89, 0)) * AA37 * IF(ISBLANK(X37), 1, X37), 0), 0)</f>
        <v>0</v>
      </c>
      <c r="AU37" s="2626" t="s">
        <v>1999</v>
      </c>
      <c r="AV37" s="2154">
        <f t="shared" si="23"/>
        <v>1.25E-3</v>
      </c>
      <c r="AW37" s="2625">
        <v>1.25</v>
      </c>
      <c r="AX37" s="465"/>
      <c r="AY37" s="2127" t="str">
        <f t="shared" si="15"/>
        <v>A</v>
      </c>
      <c r="AZ37" s="655" t="s">
        <v>387</v>
      </c>
      <c r="BA37" s="651"/>
      <c r="BB37" s="651"/>
      <c r="BC37" s="1051"/>
      <c r="BD37" s="3070"/>
      <c r="BE37" s="3071"/>
      <c r="BF37" s="3071"/>
      <c r="BG37" s="3072"/>
      <c r="BH37"/>
      <c r="BI37" s="466">
        <v>1</v>
      </c>
    </row>
    <row r="38" spans="1:61" s="464" customFormat="1" ht="18" customHeight="1" thickBot="1" x14ac:dyDescent="0.3">
      <c r="A38" s="2127" t="str">
        <f t="shared" si="5"/>
        <v>A</v>
      </c>
      <c r="B38" s="2128">
        <f t="shared" si="13"/>
        <v>0</v>
      </c>
      <c r="C38" s="2129">
        <f t="shared" si="7"/>
        <v>0</v>
      </c>
      <c r="D38" s="2433">
        <f t="shared" si="8"/>
        <v>0</v>
      </c>
      <c r="E38" s="2128">
        <f t="shared" si="9"/>
        <v>0</v>
      </c>
      <c r="F38" s="2128">
        <f t="shared" si="10"/>
        <v>0</v>
      </c>
      <c r="G38" s="2128" t="str">
        <f t="shared" si="14"/>
        <v/>
      </c>
      <c r="H38" s="2168" t="s">
        <v>7</v>
      </c>
      <c r="I38" s="2169"/>
      <c r="J38" s="2169"/>
      <c r="K38" s="2169"/>
      <c r="L38" s="2170" t="s">
        <v>2200</v>
      </c>
      <c r="M38" s="2170"/>
      <c r="N38" s="2170"/>
      <c r="O38" s="2170"/>
      <c r="P38" s="2170"/>
      <c r="Q38" s="2170"/>
      <c r="R38" s="2434" t="s">
        <v>77</v>
      </c>
      <c r="S38" s="2111" t="s">
        <v>4</v>
      </c>
      <c r="T38" s="2168" t="s">
        <v>7</v>
      </c>
      <c r="U38" s="2169"/>
      <c r="V38" s="2169"/>
      <c r="W38" s="2169"/>
      <c r="X38" s="2170" t="s">
        <v>2200</v>
      </c>
      <c r="Y38" s="2170"/>
      <c r="Z38" s="2170"/>
      <c r="AA38" s="2170"/>
      <c r="AB38" s="2170"/>
      <c r="AC38" s="2170"/>
      <c r="AD38" s="2434" t="s">
        <v>77</v>
      </c>
      <c r="AE38" s="2677" t="s">
        <v>4</v>
      </c>
      <c r="AF38" s="2679">
        <f t="shared" si="27"/>
        <v>0</v>
      </c>
      <c r="AG38" s="2453">
        <f t="shared" si="28"/>
        <v>0</v>
      </c>
      <c r="AH38" s="2452"/>
      <c r="AI38" s="2148">
        <f t="shared" si="16"/>
        <v>0</v>
      </c>
      <c r="AJ38" s="299" t="str">
        <f>IF(OR(AI38=0, ISBLANK(AB38)), "", TEXT(ROUND(AI38/INDEX(AV19:AV89, MATCH(AB38, AU19:AU89, 0)), 0),"# ##0") &amp; " " &amp; AB38)</f>
        <v/>
      </c>
      <c r="AK38" s="77">
        <f t="shared" si="17"/>
        <v>0</v>
      </c>
      <c r="AL38" s="2149">
        <f t="shared" si="18"/>
        <v>0</v>
      </c>
      <c r="AM38" s="2137" t="str">
        <f t="shared" si="19"/>
        <v/>
      </c>
      <c r="AN38" s="2143"/>
      <c r="AO38" s="2148">
        <f t="shared" si="20"/>
        <v>0</v>
      </c>
      <c r="AP38" s="2612"/>
      <c r="AQ38" s="2150" t="str">
        <f t="shared" si="21"/>
        <v/>
      </c>
      <c r="AR38" s="2593"/>
      <c r="AS38" s="2697">
        <f t="shared" si="22"/>
        <v>0</v>
      </c>
      <c r="AT38" s="2598">
        <f>IF(AND(AH38&lt;&gt;"", ISNUMBER(AF38)), IFERROR(INDEX(AV19:AV89, MATCH(AB38, AU19:AU89, 0)) * AA38 * IF(ISBLANK(X38), 1, X38), 0), 0)</f>
        <v>0</v>
      </c>
      <c r="AU38" s="2626" t="s">
        <v>2001</v>
      </c>
      <c r="AV38" s="537">
        <f t="shared" si="23"/>
        <v>2.5000000000000001E-3</v>
      </c>
      <c r="AW38" s="2627">
        <v>2.5</v>
      </c>
      <c r="AX38" s="465"/>
      <c r="AY38" s="2127" t="str">
        <f t="shared" si="15"/>
        <v>A</v>
      </c>
      <c r="AZ38" s="675"/>
      <c r="BA38" s="675"/>
      <c r="BB38" s="675"/>
      <c r="BC38" s="1051"/>
      <c r="BD38" s="3073" t="s">
        <v>1977</v>
      </c>
      <c r="BE38" s="2925"/>
      <c r="BF38" s="2925"/>
      <c r="BG38" s="2926"/>
      <c r="BH38"/>
      <c r="BI38" s="466">
        <v>1</v>
      </c>
    </row>
    <row r="39" spans="1:61" s="464" customFormat="1" ht="18" customHeight="1" x14ac:dyDescent="0.25">
      <c r="A39" s="2127" t="str">
        <f t="shared" si="5"/>
        <v>A</v>
      </c>
      <c r="B39" s="2128" t="str">
        <f t="shared" si="13"/>
        <v>Dessert assiette.F.Feuilles de meringue.Recette mère ►.M.Mille-feuille meringue et chiboust pamplemousse aux fraises des bois</v>
      </c>
      <c r="C39" s="2129" t="str">
        <f t="shared" si="7"/>
        <v>Dessert assiette</v>
      </c>
      <c r="D39" s="2433" t="str">
        <f t="shared" si="8"/>
        <v>F</v>
      </c>
      <c r="E39" s="2128" t="str">
        <f t="shared" si="9"/>
        <v>Feuilles de meringue</v>
      </c>
      <c r="F39" s="2128" t="str">
        <f t="shared" si="10"/>
        <v>Recette mère ►</v>
      </c>
      <c r="G39" s="2128" t="str">
        <f t="shared" si="14"/>
        <v>M.Mille-feuille meringue et chiboust pamplemousse aux fraises des bois</v>
      </c>
      <c r="H39" s="23" t="s">
        <v>7</v>
      </c>
      <c r="I39" s="456" t="str">
        <f>I45</f>
        <v>Dessert assiette.F.Feuilles de meringue.Recette mère ►.M.Mille-feuille meringue et chiboust pamplemousse aux fraises des bois</v>
      </c>
      <c r="J39" s="457">
        <f>J45</f>
        <v>18</v>
      </c>
      <c r="K39" s="457" t="str">
        <f>K45</f>
        <v>assiettes</v>
      </c>
      <c r="L39" s="279" t="s">
        <v>4</v>
      </c>
      <c r="M39" s="24" t="s">
        <v>8</v>
      </c>
      <c r="N39" s="3217" t="s">
        <v>463</v>
      </c>
      <c r="O39" s="3217"/>
      <c r="P39" s="3157" t="s">
        <v>2007</v>
      </c>
      <c r="Q39" s="3157"/>
      <c r="R39" s="3158"/>
      <c r="S39" s="2111" t="s">
        <v>4</v>
      </c>
      <c r="T39" s="23" t="s">
        <v>7</v>
      </c>
      <c r="U39" s="456" t="str">
        <f>U45</f>
        <v>Dessert assiette.F.Feuilles de meringue.Recette mère ►.M.Mille-feuille meringue et chiboust pamplemousse aux fraises des bois</v>
      </c>
      <c r="V39" s="457">
        <f>V45</f>
        <v>18</v>
      </c>
      <c r="W39" s="457" t="str">
        <f>W45</f>
        <v>assiettes</v>
      </c>
      <c r="X39" s="279" t="s">
        <v>4</v>
      </c>
      <c r="Y39" s="24" t="s">
        <v>8</v>
      </c>
      <c r="Z39" s="3217" t="s">
        <v>463</v>
      </c>
      <c r="AA39" s="3217"/>
      <c r="AB39" s="3157" t="s">
        <v>2007</v>
      </c>
      <c r="AC39" s="3157"/>
      <c r="AD39" s="3158"/>
      <c r="AE39" s="2677" t="s">
        <v>4</v>
      </c>
      <c r="AF39" s="2679">
        <f t="shared" si="27"/>
        <v>0</v>
      </c>
      <c r="AG39" s="2453">
        <f t="shared" si="28"/>
        <v>0</v>
      </c>
      <c r="AH39" s="2452"/>
      <c r="AI39" s="2140">
        <f t="shared" si="16"/>
        <v>0</v>
      </c>
      <c r="AJ39" s="301" t="str">
        <f>IF(OR(AI39=0, ISBLANK(AB39)), "", TEXT(ROUND(AI39/INDEX(AV19:AV89, MATCH(AB39, AU19:AU89, 0)), 0),"# ##0") &amp; " " &amp; AB39)</f>
        <v/>
      </c>
      <c r="AK39" s="82">
        <f t="shared" si="17"/>
        <v>0</v>
      </c>
      <c r="AL39" s="2141">
        <f t="shared" si="18"/>
        <v>0</v>
      </c>
      <c r="AM39" s="2142" t="str">
        <f t="shared" si="19"/>
        <v/>
      </c>
      <c r="AN39" s="2143"/>
      <c r="AO39" s="2140">
        <f t="shared" si="20"/>
        <v>0</v>
      </c>
      <c r="AP39" s="2612"/>
      <c r="AQ39" s="2145" t="str">
        <f t="shared" si="21"/>
        <v/>
      </c>
      <c r="AR39" s="2593"/>
      <c r="AS39" s="2697">
        <f t="shared" si="22"/>
        <v>0</v>
      </c>
      <c r="AT39" s="2598">
        <f>IF(AND(AH39&lt;&gt;"", ISNUMBER(AF39)), IFERROR(INDEX(AV19:AV89, MATCH(AB39, AU19:AU89, 0)) * AA39 * IF(ISBLANK(X39), 1, X39), 0), 0)</f>
        <v>0</v>
      </c>
      <c r="AU39" s="2626" t="s">
        <v>2002</v>
      </c>
      <c r="AV39" s="537">
        <f t="shared" si="23"/>
        <v>4.4999999999999997E-3</v>
      </c>
      <c r="AW39" s="2627">
        <v>4.5</v>
      </c>
      <c r="AX39" s="465"/>
      <c r="AY39" s="2127" t="str">
        <f t="shared" si="15"/>
        <v>A</v>
      </c>
      <c r="AZ39" s="675"/>
      <c r="BA39" s="675"/>
      <c r="BB39" s="675"/>
      <c r="BC39" s="1051"/>
      <c r="BD39" s="3077" t="s">
        <v>2217</v>
      </c>
      <c r="BE39" s="3078"/>
      <c r="BF39" s="3078"/>
      <c r="BG39" s="3079"/>
      <c r="BH39"/>
      <c r="BI39" s="466">
        <v>1</v>
      </c>
    </row>
    <row r="40" spans="1:61" s="464" customFormat="1" ht="18" customHeight="1" x14ac:dyDescent="0.25">
      <c r="A40" s="2127" t="str">
        <f t="shared" si="5"/>
        <v>A</v>
      </c>
      <c r="B40" s="2128" t="str">
        <f t="shared" si="13"/>
        <v>Dessert assiette.F.Feuilles de meringue.Recette mère ►.M.Mille-feuille meringue et chiboust pamplemousse aux fraises des bois</v>
      </c>
      <c r="C40" s="2129" t="str">
        <f t="shared" si="7"/>
        <v>Dessert assiette</v>
      </c>
      <c r="D40" s="2433" t="str">
        <f t="shared" si="8"/>
        <v>F</v>
      </c>
      <c r="E40" s="2128" t="str">
        <f t="shared" si="9"/>
        <v>Feuilles de meringue</v>
      </c>
      <c r="F40" s="2128" t="str">
        <f t="shared" si="10"/>
        <v>Recette mère ►</v>
      </c>
      <c r="G40" s="2128" t="str">
        <f t="shared" si="14"/>
        <v>M.Mille-feuille meringue et chiboust pamplemousse aux fraises des bois</v>
      </c>
      <c r="H40" s="25" t="s">
        <v>7</v>
      </c>
      <c r="I40" s="458" t="str">
        <f>I45</f>
        <v>Dessert assiette.F.Feuilles de meringue.Recette mère ►.M.Mille-feuille meringue et chiboust pamplemousse aux fraises des bois</v>
      </c>
      <c r="J40" s="459"/>
      <c r="K40" s="459"/>
      <c r="L40" s="281" t="s">
        <v>207</v>
      </c>
      <c r="M40" s="26" t="s">
        <v>12</v>
      </c>
      <c r="N40" s="3218"/>
      <c r="O40" s="3218"/>
      <c r="P40" s="3159"/>
      <c r="Q40" s="3159"/>
      <c r="R40" s="3160"/>
      <c r="S40" s="2111" t="s">
        <v>4</v>
      </c>
      <c r="T40" s="25" t="s">
        <v>7</v>
      </c>
      <c r="U40" s="458" t="str">
        <f>U45</f>
        <v>Dessert assiette.F.Feuilles de meringue.Recette mère ►.M.Mille-feuille meringue et chiboust pamplemousse aux fraises des bois</v>
      </c>
      <c r="V40" s="459"/>
      <c r="W40" s="459"/>
      <c r="X40" s="281" t="s">
        <v>207</v>
      </c>
      <c r="Y40" s="26" t="s">
        <v>12</v>
      </c>
      <c r="Z40" s="3218"/>
      <c r="AA40" s="3218"/>
      <c r="AB40" s="3159"/>
      <c r="AC40" s="3159"/>
      <c r="AD40" s="3160"/>
      <c r="AE40" s="2677" t="s">
        <v>4</v>
      </c>
      <c r="AF40" s="2679">
        <f t="shared" si="27"/>
        <v>0</v>
      </c>
      <c r="AG40" s="2453">
        <f t="shared" si="28"/>
        <v>0</v>
      </c>
      <c r="AH40" s="2452"/>
      <c r="AI40" s="2148">
        <f t="shared" si="16"/>
        <v>0</v>
      </c>
      <c r="AJ40" s="299" t="str">
        <f>IF(OR(AI40=0, ISBLANK(AB40)), "", TEXT(ROUND(AI40/INDEX(AV19:AV89, MATCH(AB40, AU19:AU89, 0)), 0),"# ##0") &amp; " " &amp; AB40)</f>
        <v/>
      </c>
      <c r="AK40" s="77">
        <f t="shared" si="17"/>
        <v>0</v>
      </c>
      <c r="AL40" s="2149">
        <f t="shared" si="18"/>
        <v>0</v>
      </c>
      <c r="AM40" s="2137" t="str">
        <f t="shared" si="19"/>
        <v/>
      </c>
      <c r="AN40" s="2143"/>
      <c r="AO40" s="2148">
        <f t="shared" si="20"/>
        <v>0</v>
      </c>
      <c r="AP40" s="2612"/>
      <c r="AQ40" s="2150" t="str">
        <f t="shared" si="21"/>
        <v/>
      </c>
      <c r="AR40" s="2593"/>
      <c r="AS40" s="2697">
        <f t="shared" si="22"/>
        <v>0</v>
      </c>
      <c r="AT40" s="2598">
        <f>IF(AND(AH40&lt;&gt;"", ISNUMBER(AF40)), IFERROR(INDEX(AV19:AV89, MATCH(AB40, AU19:AU89, 0)) * AA40 * IF(ISBLANK(X40), 1, X40), 0), 0)</f>
        <v>0</v>
      </c>
      <c r="AU40" s="2626" t="s">
        <v>2003</v>
      </c>
      <c r="AV40" s="534">
        <f t="shared" si="23"/>
        <v>5.0000000000000001E-3</v>
      </c>
      <c r="AW40" s="2623">
        <v>5</v>
      </c>
      <c r="AX40" s="465"/>
      <c r="AY40" s="2127" t="str">
        <f t="shared" si="15"/>
        <v>A</v>
      </c>
      <c r="AZ40" s="657" t="s">
        <v>388</v>
      </c>
      <c r="BA40" s="651"/>
      <c r="BB40" s="651"/>
      <c r="BC40" s="1051"/>
      <c r="BD40" s="3077"/>
      <c r="BE40" s="3078"/>
      <c r="BF40" s="3078"/>
      <c r="BG40" s="3079"/>
      <c r="BH40"/>
      <c r="BI40" s="466">
        <v>1</v>
      </c>
    </row>
    <row r="41" spans="1:61" s="464" customFormat="1" ht="18" customHeight="1" x14ac:dyDescent="0.25">
      <c r="A41" s="2127" t="str">
        <f t="shared" si="5"/>
        <v>A</v>
      </c>
      <c r="B41" s="2128" t="str">
        <f t="shared" si="13"/>
        <v>Dessert assiette.F.Feuilles de meringue.Recette mère ►.M.Mille-feuille meringue et chiboust pamplemousse aux fraises des bois</v>
      </c>
      <c r="C41" s="2129" t="str">
        <f t="shared" si="7"/>
        <v>Dessert assiette</v>
      </c>
      <c r="D41" s="2433" t="str">
        <f t="shared" si="8"/>
        <v>F</v>
      </c>
      <c r="E41" s="2128" t="str">
        <f t="shared" si="9"/>
        <v>Feuilles de meringue</v>
      </c>
      <c r="F41" s="2128" t="str">
        <f t="shared" si="10"/>
        <v>Recette mère ►</v>
      </c>
      <c r="G41" s="2128" t="str">
        <f t="shared" si="14"/>
        <v>M.Mille-feuille meringue et chiboust pamplemousse aux fraises des bois</v>
      </c>
      <c r="H41" s="25" t="s">
        <v>7</v>
      </c>
      <c r="I41" s="460" t="str">
        <f>I45</f>
        <v>Dessert assiette.F.Feuilles de meringue.Recette mère ►.M.Mille-feuille meringue et chiboust pamplemousse aux fraises des bois</v>
      </c>
      <c r="J41" s="461"/>
      <c r="K41" s="462"/>
      <c r="L41" s="28"/>
      <c r="M41" s="29" t="s">
        <v>208</v>
      </c>
      <c r="N41" s="283"/>
      <c r="O41" s="30" t="s">
        <v>13</v>
      </c>
      <c r="P41" s="1865" t="s">
        <v>1989</v>
      </c>
      <c r="Q41" s="9"/>
      <c r="R41" s="285"/>
      <c r="S41" s="2111" t="s">
        <v>4</v>
      </c>
      <c r="T41" s="25" t="s">
        <v>7</v>
      </c>
      <c r="U41" s="460" t="str">
        <f>U45</f>
        <v>Dessert assiette.F.Feuilles de meringue.Recette mère ►.M.Mille-feuille meringue et chiboust pamplemousse aux fraises des bois</v>
      </c>
      <c r="V41" s="461"/>
      <c r="W41" s="462"/>
      <c r="X41" s="28"/>
      <c r="Y41" s="29" t="s">
        <v>208</v>
      </c>
      <c r="Z41" s="283"/>
      <c r="AA41" s="30" t="s">
        <v>13</v>
      </c>
      <c r="AB41" s="1865" t="s">
        <v>1989</v>
      </c>
      <c r="AC41" s="9"/>
      <c r="AD41" s="285"/>
      <c r="AE41" s="2677" t="s">
        <v>4</v>
      </c>
      <c r="AF41" s="2679">
        <f t="shared" si="27"/>
        <v>0</v>
      </c>
      <c r="AG41" s="2453">
        <f t="shared" si="28"/>
        <v>0</v>
      </c>
      <c r="AH41" s="2452"/>
      <c r="AI41" s="2140">
        <f t="shared" si="16"/>
        <v>0</v>
      </c>
      <c r="AJ41" s="301" t="str">
        <f>IF(OR(AI41=0, ISBLANK(AB41)), "", TEXT(ROUND(AI41/INDEX(AV19:AV89, MATCH(AB41, AU19:AU89, 0)), 0),"# ##0") &amp; " " &amp; AB41)</f>
        <v/>
      </c>
      <c r="AK41" s="82">
        <f t="shared" si="17"/>
        <v>0</v>
      </c>
      <c r="AL41" s="2141">
        <f t="shared" si="18"/>
        <v>0</v>
      </c>
      <c r="AM41" s="2142" t="str">
        <f t="shared" si="19"/>
        <v/>
      </c>
      <c r="AN41" s="2143"/>
      <c r="AO41" s="2140">
        <f t="shared" si="20"/>
        <v>0</v>
      </c>
      <c r="AP41" s="2612"/>
      <c r="AQ41" s="2145" t="str">
        <f t="shared" si="21"/>
        <v/>
      </c>
      <c r="AR41" s="2593"/>
      <c r="AS41" s="2697">
        <f t="shared" si="22"/>
        <v>0</v>
      </c>
      <c r="AT41" s="2598">
        <f>IF(AND(AH41&lt;&gt;"", ISNUMBER(AF41)), IFERROR(INDEX(AV19:AV89, MATCH(AB41, AU19:AU89, 0)) * AA41 * IF(ISBLANK(X41), 1, X41), 0), 0)</f>
        <v>0</v>
      </c>
      <c r="AU41" s="2626" t="s">
        <v>2004</v>
      </c>
      <c r="AV41" s="537">
        <f t="shared" si="23"/>
        <v>7.4999999999999997E-3</v>
      </c>
      <c r="AW41" s="2627">
        <v>7.5</v>
      </c>
      <c r="AX41" s="465"/>
      <c r="AY41" s="2127" t="str">
        <f t="shared" si="15"/>
        <v>A</v>
      </c>
      <c r="AZ41" s="2171" t="s">
        <v>389</v>
      </c>
      <c r="BA41" s="651"/>
      <c r="BB41" s="651"/>
      <c r="BC41" s="1051"/>
      <c r="BD41" s="677"/>
      <c r="BE41" s="678"/>
      <c r="BF41" s="678"/>
      <c r="BG41" s="679"/>
      <c r="BH41"/>
      <c r="BI41" s="466">
        <v>1</v>
      </c>
    </row>
    <row r="42" spans="1:61" s="464" customFormat="1" ht="18" customHeight="1" x14ac:dyDescent="0.25">
      <c r="A42" s="2127" t="str">
        <f t="shared" si="5"/>
        <v>A</v>
      </c>
      <c r="B42" s="2128" t="str">
        <f t="shared" si="13"/>
        <v>Dessert assiette.F.Feuilles de meringue.Recette mère ►.M.Mille-feuille meringue et chiboust pamplemousse aux fraises des bois</v>
      </c>
      <c r="C42" s="2129" t="str">
        <f t="shared" si="7"/>
        <v>Dessert assiette</v>
      </c>
      <c r="D42" s="2433" t="str">
        <f t="shared" si="8"/>
        <v>F</v>
      </c>
      <c r="E42" s="2128" t="str">
        <f t="shared" si="9"/>
        <v>Feuilles de meringue</v>
      </c>
      <c r="F42" s="2128" t="str">
        <f t="shared" si="10"/>
        <v>Recette mère ►</v>
      </c>
      <c r="G42" s="2128" t="str">
        <f t="shared" si="14"/>
        <v>M.Mille-feuille meringue et chiboust pamplemousse aux fraises des bois</v>
      </c>
      <c r="H42" s="25" t="s">
        <v>7</v>
      </c>
      <c r="I42" s="428" t="str">
        <f>I45</f>
        <v>Dessert assiette.F.Feuilles de meringue.Recette mère ►.M.Mille-feuille meringue et chiboust pamplemousse aux fraises des bois</v>
      </c>
      <c r="J42" s="428"/>
      <c r="K42" s="428"/>
      <c r="L42" s="36" t="s">
        <v>16</v>
      </c>
      <c r="M42" s="37"/>
      <c r="N42" s="37"/>
      <c r="O42" s="288" t="s">
        <v>17</v>
      </c>
      <c r="P42" s="3214" t="str">
        <f>L45</f>
        <v>Dessert assiette.F.Feuilles de meringue.Recette mère ►.M.Mille-feuille meringue et chiboust pamplemousse aux fraises des bois</v>
      </c>
      <c r="Q42" s="3214"/>
      <c r="R42" s="3215"/>
      <c r="S42" s="2111" t="s">
        <v>4</v>
      </c>
      <c r="T42" s="25" t="s">
        <v>7</v>
      </c>
      <c r="U42" s="428" t="str">
        <f>U45</f>
        <v>Dessert assiette.F.Feuilles de meringue.Recette mère ►.M.Mille-feuille meringue et chiboust pamplemousse aux fraises des bois</v>
      </c>
      <c r="V42" s="428"/>
      <c r="W42" s="428"/>
      <c r="X42" s="36" t="s">
        <v>16</v>
      </c>
      <c r="Y42" s="37"/>
      <c r="Z42" s="37"/>
      <c r="AA42" s="288" t="s">
        <v>17</v>
      </c>
      <c r="AB42" s="3214" t="str">
        <f>X45</f>
        <v>Dessert assiette.F.Feuilles de meringue.Recette mère ►.M.Mille-feuille meringue et chiboust pamplemousse aux fraises des bois</v>
      </c>
      <c r="AC42" s="3214"/>
      <c r="AD42" s="3215"/>
      <c r="AE42" s="2677" t="s">
        <v>4</v>
      </c>
      <c r="AF42" s="2679">
        <f t="shared" si="27"/>
        <v>0</v>
      </c>
      <c r="AG42" s="2453">
        <f t="shared" si="28"/>
        <v>0</v>
      </c>
      <c r="AH42" s="2452"/>
      <c r="AI42" s="2148">
        <f t="shared" si="16"/>
        <v>0</v>
      </c>
      <c r="AJ42" s="299" t="str">
        <f>IF(OR(AI42=0, ISBLANK(AB42)), "", TEXT(ROUND(AI42/INDEX(AV19:AV89, MATCH(AB42, AU19:AU89, 0)), 0),"# ##0") &amp; " " &amp; AB42)</f>
        <v/>
      </c>
      <c r="AK42" s="77">
        <f t="shared" si="17"/>
        <v>0</v>
      </c>
      <c r="AL42" s="2149">
        <f t="shared" si="18"/>
        <v>0</v>
      </c>
      <c r="AM42" s="2137" t="str">
        <f t="shared" si="19"/>
        <v/>
      </c>
      <c r="AN42" s="2143"/>
      <c r="AO42" s="2148">
        <f t="shared" si="20"/>
        <v>0</v>
      </c>
      <c r="AP42" s="2612"/>
      <c r="AQ42" s="2150" t="str">
        <f t="shared" si="21"/>
        <v/>
      </c>
      <c r="AR42" s="2593"/>
      <c r="AS42" s="2697">
        <f t="shared" si="22"/>
        <v>0</v>
      </c>
      <c r="AT42" s="2598">
        <f>IF(AND(AH42&lt;&gt;"", ISNUMBER(AF42)), IFERROR(INDEX(AV19:AV89, MATCH(AB42, AU19:AU89, 0)) * AA42 * IF(ISBLANK(X42), 1, X42), 0), 0)</f>
        <v>0</v>
      </c>
      <c r="AU42" s="2626" t="s">
        <v>2005</v>
      </c>
      <c r="AV42" s="534">
        <f t="shared" si="23"/>
        <v>1.4999999999999999E-2</v>
      </c>
      <c r="AW42" s="2623">
        <v>15</v>
      </c>
      <c r="AX42" s="465"/>
      <c r="AY42" s="2127" t="str">
        <f t="shared" si="15"/>
        <v>A</v>
      </c>
      <c r="AZ42" s="675"/>
      <c r="BA42" s="675"/>
      <c r="BB42" s="675"/>
      <c r="BC42" s="1051"/>
      <c r="BD42" s="706" t="s">
        <v>42</v>
      </c>
      <c r="BE42" s="707" t="s">
        <v>2218</v>
      </c>
      <c r="BF42" s="704"/>
      <c r="BG42" s="672"/>
      <c r="BH42"/>
      <c r="BI42" s="466">
        <v>1</v>
      </c>
    </row>
    <row r="43" spans="1:61" s="464" customFormat="1" ht="18" customHeight="1" x14ac:dyDescent="0.25">
      <c r="A43" s="2127" t="str">
        <f t="shared" si="5"/>
        <v>A</v>
      </c>
      <c r="B43" s="2128" t="str">
        <f t="shared" si="13"/>
        <v>Dessert assiette.F.Feuilles de meringue.Recette mère ►.M.Mille-feuille meringue et chiboust pamplemousse aux fraises des bois</v>
      </c>
      <c r="C43" s="2129" t="str">
        <f t="shared" si="7"/>
        <v>Dessert assiette</v>
      </c>
      <c r="D43" s="2433" t="str">
        <f t="shared" si="8"/>
        <v>F</v>
      </c>
      <c r="E43" s="2128" t="str">
        <f t="shared" si="9"/>
        <v>Feuilles de meringue</v>
      </c>
      <c r="F43" s="2128" t="str">
        <f t="shared" si="10"/>
        <v>Recette mère ►</v>
      </c>
      <c r="G43" s="2128" t="str">
        <f t="shared" si="14"/>
        <v>M.Mille-feuille meringue et chiboust pamplemousse aux fraises des bois</v>
      </c>
      <c r="H43" s="25" t="s">
        <v>7</v>
      </c>
      <c r="I43" s="428" t="str">
        <f>I45</f>
        <v>Dessert assiette.F.Feuilles de meringue.Recette mère ►.M.Mille-feuille meringue et chiboust pamplemousse aux fraises des bois</v>
      </c>
      <c r="J43" s="428"/>
      <c r="K43" s="428"/>
      <c r="L43" s="43">
        <v>18</v>
      </c>
      <c r="M43" s="44" t="s">
        <v>19</v>
      </c>
      <c r="N43" s="36"/>
      <c r="O43" s="36"/>
      <c r="P43" s="3214"/>
      <c r="Q43" s="3214"/>
      <c r="R43" s="3215"/>
      <c r="S43" s="2111" t="s">
        <v>4</v>
      </c>
      <c r="T43" s="25" t="s">
        <v>7</v>
      </c>
      <c r="U43" s="428" t="str">
        <f>U45</f>
        <v>Dessert assiette.F.Feuilles de meringue.Recette mère ►.M.Mille-feuille meringue et chiboust pamplemousse aux fraises des bois</v>
      </c>
      <c r="V43" s="428"/>
      <c r="W43" s="428"/>
      <c r="X43" s="43">
        <v>18</v>
      </c>
      <c r="Y43" s="44" t="s">
        <v>19</v>
      </c>
      <c r="Z43" s="36"/>
      <c r="AA43" s="36"/>
      <c r="AB43" s="3214"/>
      <c r="AC43" s="3214"/>
      <c r="AD43" s="3215"/>
      <c r="AE43" s="2677" t="s">
        <v>4</v>
      </c>
      <c r="AF43" s="2679">
        <f t="shared" si="27"/>
        <v>0</v>
      </c>
      <c r="AG43" s="2453">
        <f t="shared" si="28"/>
        <v>0</v>
      </c>
      <c r="AH43" s="2452"/>
      <c r="AI43" s="2140">
        <f t="shared" si="16"/>
        <v>0</v>
      </c>
      <c r="AJ43" s="301" t="str">
        <f>IF(OR(AI43=0, ISBLANK(AB43)), "", TEXT(ROUND(AI43/INDEX(AV19:AV89, MATCH(AB43, AU19:AU89, 0)), 0),"# ##0") &amp; " " &amp; AB43)</f>
        <v/>
      </c>
      <c r="AK43" s="82">
        <f t="shared" si="17"/>
        <v>0</v>
      </c>
      <c r="AL43" s="2141">
        <f t="shared" si="18"/>
        <v>0</v>
      </c>
      <c r="AM43" s="2142" t="str">
        <f t="shared" si="19"/>
        <v/>
      </c>
      <c r="AN43" s="2143"/>
      <c r="AO43" s="2140">
        <f t="shared" si="20"/>
        <v>0</v>
      </c>
      <c r="AP43" s="2612"/>
      <c r="AQ43" s="2145" t="str">
        <f t="shared" si="21"/>
        <v/>
      </c>
      <c r="AR43" s="2593"/>
      <c r="AS43" s="2697">
        <f t="shared" si="22"/>
        <v>0</v>
      </c>
      <c r="AT43" s="2598">
        <f>IF(AND(AH43&lt;&gt;"", ISNUMBER(AF43)), IFERROR(INDEX(AV19:AV89, MATCH(AB43, AU19:AU89, 0)) * AA43 * IF(ISBLANK(X43), 1, X43), 0), 0)</f>
        <v>0</v>
      </c>
      <c r="AU43" s="2624" t="s">
        <v>65</v>
      </c>
      <c r="AV43" s="534">
        <f t="shared" si="23"/>
        <v>0.03</v>
      </c>
      <c r="AW43" s="2623">
        <v>30</v>
      </c>
      <c r="AX43" s="465"/>
      <c r="AY43" s="2127" t="str">
        <f t="shared" si="15"/>
        <v>A</v>
      </c>
      <c r="AZ43" s="675"/>
      <c r="BA43" s="675"/>
      <c r="BB43" s="675"/>
      <c r="BC43" s="1051"/>
      <c r="BD43" s="708" t="s">
        <v>453</v>
      </c>
      <c r="BE43" s="707"/>
      <c r="BF43" s="704"/>
      <c r="BG43" s="672"/>
      <c r="BH43"/>
      <c r="BI43" s="466">
        <v>1</v>
      </c>
    </row>
    <row r="44" spans="1:61" s="464" customFormat="1" ht="18" customHeight="1" x14ac:dyDescent="0.25">
      <c r="A44" s="2127" t="str">
        <f t="shared" si="5"/>
        <v>►</v>
      </c>
      <c r="B44" s="2128" t="str">
        <f t="shared" si="13"/>
        <v>►</v>
      </c>
      <c r="C44" s="2129" t="str">
        <f t="shared" si="7"/>
        <v>►</v>
      </c>
      <c r="D44" s="2433" t="str">
        <f t="shared" si="8"/>
        <v>►</v>
      </c>
      <c r="E44" s="2128" t="str">
        <f t="shared" si="9"/>
        <v>►</v>
      </c>
      <c r="F44" s="2128" t="str">
        <f t="shared" si="10"/>
        <v>►</v>
      </c>
      <c r="G44" s="2128" t="str">
        <f t="shared" si="14"/>
        <v>►</v>
      </c>
      <c r="H44" s="25" t="s">
        <v>5</v>
      </c>
      <c r="I44" s="463" t="str">
        <f>I45</f>
        <v>Dessert assiette.F.Feuilles de meringue.Recette mère ►.M.Mille-feuille meringue et chiboust pamplemousse aux fraises des bois</v>
      </c>
      <c r="J44" s="463"/>
      <c r="K44" s="463"/>
      <c r="L44" s="289"/>
      <c r="M44" s="48"/>
      <c r="N44" s="48"/>
      <c r="O44" s="48"/>
      <c r="P44" s="48"/>
      <c r="Q44" s="48"/>
      <c r="R44" s="49"/>
      <c r="S44" s="2111" t="s">
        <v>4</v>
      </c>
      <c r="T44" s="25" t="s">
        <v>5</v>
      </c>
      <c r="U44" s="463" t="str">
        <f>U45</f>
        <v>Dessert assiette.F.Feuilles de meringue.Recette mère ►.M.Mille-feuille meringue et chiboust pamplemousse aux fraises des bois</v>
      </c>
      <c r="V44" s="463"/>
      <c r="W44" s="463"/>
      <c r="X44" s="289"/>
      <c r="Y44" s="48"/>
      <c r="Z44" s="48"/>
      <c r="AA44" s="48"/>
      <c r="AB44" s="48"/>
      <c r="AC44" s="48"/>
      <c r="AD44" s="49"/>
      <c r="AE44" s="2677" t="s">
        <v>4</v>
      </c>
      <c r="AF44" s="2679">
        <f t="shared" si="27"/>
        <v>0</v>
      </c>
      <c r="AG44" s="2453">
        <f t="shared" si="28"/>
        <v>0</v>
      </c>
      <c r="AH44" s="2452"/>
      <c r="AI44" s="2148">
        <f t="shared" si="16"/>
        <v>0</v>
      </c>
      <c r="AJ44" s="299" t="str">
        <f>IF(OR(AI44=0, ISBLANK(AB44)), "", TEXT(ROUND(AI44/INDEX(AV19:AV89, MATCH(AB44, AU19:AU89, 0)), 0),"# ##0") &amp; " " &amp; AB44)</f>
        <v/>
      </c>
      <c r="AK44" s="77">
        <f t="shared" si="17"/>
        <v>0</v>
      </c>
      <c r="AL44" s="2149">
        <f t="shared" si="18"/>
        <v>0</v>
      </c>
      <c r="AM44" s="2137" t="str">
        <f t="shared" si="19"/>
        <v/>
      </c>
      <c r="AN44" s="2143"/>
      <c r="AO44" s="2148">
        <f t="shared" si="20"/>
        <v>0</v>
      </c>
      <c r="AP44" s="2612"/>
      <c r="AQ44" s="2150" t="str">
        <f t="shared" si="21"/>
        <v/>
      </c>
      <c r="AR44" s="2593"/>
      <c r="AS44" s="2697">
        <f t="shared" si="22"/>
        <v>0</v>
      </c>
      <c r="AT44" s="2598">
        <f>IF(AND(AH44&lt;&gt;"", ISNUMBER(AF44)), IFERROR(INDEX(AV19:AV89, MATCH(AB44, AU19:AU89, 0)) * AA44 * IF(ISBLANK(X44), 1, X44), 0), 0)</f>
        <v>0</v>
      </c>
      <c r="AU44" s="2624" t="s">
        <v>2006</v>
      </c>
      <c r="AV44" s="534">
        <f t="shared" si="23"/>
        <v>0.04</v>
      </c>
      <c r="AW44" s="2623">
        <v>40</v>
      </c>
      <c r="AX44" s="465"/>
      <c r="AY44" s="2127" t="str">
        <f t="shared" si="15"/>
        <v>►</v>
      </c>
      <c r="AZ44" s="675"/>
      <c r="BA44" s="675"/>
      <c r="BB44" s="675"/>
      <c r="BC44" s="1051"/>
      <c r="BD44" s="709" t="s">
        <v>2219</v>
      </c>
      <c r="BE44" s="710"/>
      <c r="BF44" s="671"/>
      <c r="BG44" s="672"/>
      <c r="BH44"/>
      <c r="BI44" s="466">
        <v>1</v>
      </c>
    </row>
    <row r="45" spans="1:61" s="464" customFormat="1" ht="18" customHeight="1" thickBot="1" x14ac:dyDescent="0.3">
      <c r="A45" s="2127" t="str">
        <f t="shared" si="5"/>
        <v>►</v>
      </c>
      <c r="B45" s="2128" t="str">
        <f t="shared" si="13"/>
        <v>►</v>
      </c>
      <c r="C45" s="2129" t="str">
        <f t="shared" si="7"/>
        <v>►</v>
      </c>
      <c r="D45" s="2433" t="str">
        <f t="shared" si="8"/>
        <v>►</v>
      </c>
      <c r="E45" s="2128" t="str">
        <f t="shared" si="9"/>
        <v>►</v>
      </c>
      <c r="F45" s="2128" t="str">
        <f t="shared" si="10"/>
        <v>►</v>
      </c>
      <c r="G45" s="2128" t="str">
        <f t="shared" si="14"/>
        <v>►</v>
      </c>
      <c r="H45" s="430" t="s">
        <v>5</v>
      </c>
      <c r="I45" s="431" t="str">
        <f>L45</f>
        <v>Dessert assiette.F.Feuilles de meringue.Recette mère ►.M.Mille-feuille meringue et chiboust pamplemousse aux fraises des bois</v>
      </c>
      <c r="J45" s="431">
        <f>L43</f>
        <v>18</v>
      </c>
      <c r="K45" s="431" t="str">
        <f>M43</f>
        <v>assiettes</v>
      </c>
      <c r="L45" s="435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432" t="s">
        <v>22</v>
      </c>
      <c r="N45" s="3216" t="s">
        <v>23</v>
      </c>
      <c r="O45" s="3216"/>
      <c r="P45" s="3216"/>
      <c r="Q45" s="433" t="s">
        <v>24</v>
      </c>
      <c r="R45" s="2134" t="s">
        <v>482</v>
      </c>
      <c r="S45" s="2111" t="s">
        <v>4</v>
      </c>
      <c r="T45" s="430" t="s">
        <v>5</v>
      </c>
      <c r="U45" s="431" t="str">
        <f>X45</f>
        <v>Dessert assiette.F.Feuilles de meringue.Recette mère ►.M.Mille-feuille meringue et chiboust pamplemousse aux fraises des bois</v>
      </c>
      <c r="V45" s="431">
        <f>X43</f>
        <v>18</v>
      </c>
      <c r="W45" s="431" t="str">
        <f>Y43</f>
        <v>assiettes</v>
      </c>
      <c r="X45" s="435" t="str">
        <f>UPPER(LEFT(Z39,1))&amp;LOWER(MID(Z39,2,999))&amp;"."&amp;UPPER(LEFT(AB39,1))&amp;"."&amp;UPPER(LEFT(AB39,1))&amp;LOWER(MID(AB39,2,999))&amp;"."&amp;IF(ISTEXT(AD45),AC45&amp;"."&amp;UPPER(LEFT(AD45,1))&amp;"."&amp;UPPER(LEFT(AD45,1))&amp;LOWER(MID(AD45,2,999)),Y45)</f>
        <v>Dessert assiette.F.Feuilles de meringue.Recette mère ►.M.Mille-feuille meringue et chiboust pamplemousse aux fraises des bois</v>
      </c>
      <c r="Y45" s="432" t="s">
        <v>22</v>
      </c>
      <c r="Z45" s="3216" t="s">
        <v>23</v>
      </c>
      <c r="AA45" s="3216"/>
      <c r="AB45" s="3216"/>
      <c r="AC45" s="433" t="s">
        <v>24</v>
      </c>
      <c r="AD45" s="2134" t="s">
        <v>482</v>
      </c>
      <c r="AE45" s="2677" t="s">
        <v>4</v>
      </c>
      <c r="AF45" s="2679">
        <f t="shared" si="27"/>
        <v>0</v>
      </c>
      <c r="AG45" s="2453">
        <f t="shared" si="28"/>
        <v>0</v>
      </c>
      <c r="AH45" s="2452"/>
      <c r="AI45" s="2140">
        <f t="shared" si="16"/>
        <v>0</v>
      </c>
      <c r="AJ45" s="301" t="str">
        <f>IF(OR(AI45=0, ISBLANK(AB45)), "", TEXT(ROUND(AI45/INDEX(AV19:AV89, MATCH(AB45, AU19:AU89, 0)), 0),"# ##0") &amp; " " &amp; AB45)</f>
        <v/>
      </c>
      <c r="AK45" s="82">
        <f t="shared" si="17"/>
        <v>0</v>
      </c>
      <c r="AL45" s="2141">
        <f t="shared" si="18"/>
        <v>0</v>
      </c>
      <c r="AM45" s="2142" t="str">
        <f t="shared" si="19"/>
        <v/>
      </c>
      <c r="AN45" s="2143"/>
      <c r="AO45" s="2140">
        <f t="shared" si="20"/>
        <v>0</v>
      </c>
      <c r="AP45" s="2612"/>
      <c r="AQ45" s="2145" t="str">
        <f t="shared" si="21"/>
        <v/>
      </c>
      <c r="AR45" s="2593"/>
      <c r="AS45" s="2697">
        <f t="shared" si="22"/>
        <v>0</v>
      </c>
      <c r="AT45" s="2598">
        <f>IF(AND(AH45&lt;&gt;"", ISNUMBER(AF45)), IFERROR(INDEX(AV19:AV89, MATCH(AB45, AU19:AU89, 0)) * AA45 * IF(ISBLANK(X45), 1, X45), 0), 0)</f>
        <v>0</v>
      </c>
      <c r="AU45" s="2624" t="s">
        <v>403</v>
      </c>
      <c r="AV45" s="534">
        <f t="shared" si="23"/>
        <v>0.06</v>
      </c>
      <c r="AW45" s="2623">
        <v>60</v>
      </c>
      <c r="AX45" s="465"/>
      <c r="AY45" s="2127" t="str">
        <f t="shared" si="15"/>
        <v>►</v>
      </c>
      <c r="AZ45" s="675"/>
      <c r="BA45" s="675"/>
      <c r="BB45" s="675"/>
      <c r="BC45" s="1051"/>
      <c r="BD45" s="711" t="s">
        <v>2220</v>
      </c>
      <c r="BE45" s="712"/>
      <c r="BF45" s="671"/>
      <c r="BG45" s="672"/>
      <c r="BH45"/>
      <c r="BI45" s="466">
        <v>1</v>
      </c>
    </row>
    <row r="46" spans="1:61" s="464" customFormat="1" ht="18" customHeight="1" thickTop="1" thickBot="1" x14ac:dyDescent="0.3">
      <c r="A46" s="2127" t="str">
        <f t="shared" si="5"/>
        <v>A</v>
      </c>
      <c r="B46" s="2128" t="str">
        <f t="shared" si="13"/>
        <v>Dessert assiette.F.Feuilles de meringue.Recette mère ►.M.Mille-feuille meringue et chiboust pamplemousse aux fraises des bois</v>
      </c>
      <c r="C46" s="2129" t="str">
        <f t="shared" si="7"/>
        <v>Dessert assiette</v>
      </c>
      <c r="D46" s="2433" t="str">
        <f t="shared" si="8"/>
        <v>F</v>
      </c>
      <c r="E46" s="2128" t="str">
        <f t="shared" si="9"/>
        <v>Feuilles de meringue</v>
      </c>
      <c r="F46" s="2128" t="str">
        <f t="shared" si="10"/>
        <v>Recette mère ►</v>
      </c>
      <c r="G46" s="2128" t="str">
        <f t="shared" si="14"/>
        <v>M.Mille-feuille meringue et chiboust pamplemousse aux fraises des bois</v>
      </c>
      <c r="H46" s="104" t="s">
        <v>7</v>
      </c>
      <c r="I46" s="2135" t="str">
        <f>I45</f>
        <v>Dessert assiette.F.Feuilles de meringue.Recette mère ►.M.Mille-feuille meringue et chiboust pamplemousse aux fraises des bois</v>
      </c>
      <c r="J46" s="2135"/>
      <c r="K46" s="2135"/>
      <c r="L46" s="56" t="s">
        <v>27</v>
      </c>
      <c r="M46" s="106">
        <f>COUNTIF(I48:I53, "*") + COUNT(I48:I53)</f>
        <v>6</v>
      </c>
      <c r="N46" s="107" t="s">
        <v>1995</v>
      </c>
      <c r="O46" s="108"/>
      <c r="P46" s="108"/>
      <c r="Q46" s="108"/>
      <c r="R46" s="2136"/>
      <c r="S46" s="2111" t="s">
        <v>4</v>
      </c>
      <c r="T46" s="25" t="s">
        <v>5</v>
      </c>
      <c r="U46" s="34" t="str">
        <f>U45</f>
        <v>Dessert assiette.F.Feuilles de meringue.Recette mère ►.M.Mille-feuille meringue et chiboust pamplemousse aux fraises des bois</v>
      </c>
      <c r="V46" s="34"/>
      <c r="W46" s="34"/>
      <c r="X46" s="1904" t="s">
        <v>27</v>
      </c>
      <c r="Y46" s="1905" t="s">
        <v>28</v>
      </c>
      <c r="Z46" s="1905" t="s">
        <v>29</v>
      </c>
      <c r="AA46" s="1905" t="s">
        <v>30</v>
      </c>
      <c r="AB46" s="1905" t="s">
        <v>31</v>
      </c>
      <c r="AC46" s="1906" t="s">
        <v>32</v>
      </c>
      <c r="AD46" s="1907" t="s">
        <v>33</v>
      </c>
      <c r="AE46" s="2677" t="s">
        <v>4</v>
      </c>
      <c r="AF46" s="2679">
        <f t="shared" si="27"/>
        <v>0</v>
      </c>
      <c r="AG46" s="2453">
        <f t="shared" si="28"/>
        <v>0</v>
      </c>
      <c r="AH46" s="2452"/>
      <c r="AI46" s="2148">
        <f t="shared" si="16"/>
        <v>0</v>
      </c>
      <c r="AJ46" s="299" t="str">
        <f>IF(OR(AI46=0, ISBLANK(AB46)), "", TEXT(ROUND(AI46/INDEX(AV19:AV89, MATCH(AB46, AU19:AU89, 0)), 0),"# ##0") &amp; " " &amp; AB46)</f>
        <v/>
      </c>
      <c r="AK46" s="77">
        <f t="shared" si="17"/>
        <v>0</v>
      </c>
      <c r="AL46" s="2149">
        <f t="shared" si="18"/>
        <v>0</v>
      </c>
      <c r="AM46" s="2137" t="str">
        <f t="shared" si="19"/>
        <v/>
      </c>
      <c r="AN46" s="2143"/>
      <c r="AO46" s="2148">
        <f t="shared" si="20"/>
        <v>0</v>
      </c>
      <c r="AP46" s="2612"/>
      <c r="AQ46" s="2150" t="str">
        <f t="shared" si="21"/>
        <v/>
      </c>
      <c r="AR46" s="2593"/>
      <c r="AS46" s="2697">
        <f t="shared" si="22"/>
        <v>0</v>
      </c>
      <c r="AT46" s="2598">
        <f>IF(AND(AH46&lt;&gt;"", ISNUMBER(AF46)), IFERROR(INDEX(AV19:AV89, MATCH(AB46, AU19:AU89, 0)) * AA46 * IF(ISBLANK(X46), 1, X46), 0), 0)</f>
        <v>0</v>
      </c>
      <c r="AU46" s="2624" t="s">
        <v>407</v>
      </c>
      <c r="AV46" s="534">
        <f t="shared" si="23"/>
        <v>7.0000000000000007E-2</v>
      </c>
      <c r="AW46" s="2623">
        <v>70</v>
      </c>
      <c r="AX46" s="465"/>
      <c r="AY46" s="2127" t="str">
        <f t="shared" si="15"/>
        <v>A</v>
      </c>
      <c r="AZ46" s="675"/>
      <c r="BA46" s="675"/>
      <c r="BB46" s="675"/>
      <c r="BC46" s="1051"/>
      <c r="BD46" s="711" t="s">
        <v>2221</v>
      </c>
      <c r="BE46" s="712"/>
      <c r="BF46" s="671"/>
      <c r="BG46" s="672"/>
      <c r="BH46"/>
      <c r="BI46" s="466">
        <v>1</v>
      </c>
    </row>
    <row r="47" spans="1:61" s="464" customFormat="1" ht="18" customHeight="1" thickTop="1" x14ac:dyDescent="0.25">
      <c r="A47" s="2127" t="str">
        <f t="shared" si="5"/>
        <v>A</v>
      </c>
      <c r="B47" s="2128" t="str">
        <f t="shared" si="13"/>
        <v>Dessert assiette.F.Feuilles de meringue.Recette mère ►.M.Mille-feuille meringue et chiboust pamplemousse aux fraises des bois</v>
      </c>
      <c r="C47" s="2129" t="str">
        <f t="shared" si="7"/>
        <v>Dessert assiette</v>
      </c>
      <c r="D47" s="2433" t="str">
        <f t="shared" si="8"/>
        <v>F</v>
      </c>
      <c r="E47" s="2128" t="str">
        <f t="shared" si="9"/>
        <v>Feuilles de meringue</v>
      </c>
      <c r="F47" s="2128" t="str">
        <f t="shared" si="10"/>
        <v>Recette mère ►</v>
      </c>
      <c r="G47" s="2128" t="str">
        <f t="shared" si="14"/>
        <v>M.Mille-feuille meringue et chiboust pamplemousse aux fraises des bois</v>
      </c>
      <c r="H47" s="2138" t="s">
        <v>7</v>
      </c>
      <c r="I47" s="34" t="str">
        <f>I45</f>
        <v>Dessert assiette.F.Feuilles de meringue.Recette mère ►.M.Mille-feuille meringue et chiboust pamplemousse aux fraises des bois</v>
      </c>
      <c r="J47" s="34"/>
      <c r="K47" s="34"/>
      <c r="L47" s="264" t="s">
        <v>68</v>
      </c>
      <c r="M47" s="122"/>
      <c r="N47" s="122"/>
      <c r="O47" s="122"/>
      <c r="P47" s="122"/>
      <c r="Q47" s="122"/>
      <c r="R47" s="112"/>
      <c r="S47" s="2111" t="s">
        <v>4</v>
      </c>
      <c r="T47" s="25" t="s">
        <v>7</v>
      </c>
      <c r="U47" s="34" t="str">
        <f>U45</f>
        <v>Dessert assiette.F.Feuilles de meringue.Recette mère ►.M.Mille-feuille meringue et chiboust pamplemousse aux fraises des bois</v>
      </c>
      <c r="V47" s="34"/>
      <c r="W47" s="35"/>
      <c r="X47" s="2139" t="s">
        <v>38</v>
      </c>
      <c r="Y47" s="59" t="s">
        <v>39</v>
      </c>
      <c r="Z47" s="60"/>
      <c r="AA47" s="3337" t="s">
        <v>40</v>
      </c>
      <c r="AB47" s="3338" t="s">
        <v>41</v>
      </c>
      <c r="AC47" s="3339" t="s">
        <v>42</v>
      </c>
      <c r="AD47" s="61" t="s">
        <v>43</v>
      </c>
      <c r="AE47" s="2677" t="s">
        <v>4</v>
      </c>
      <c r="AF47" s="2679">
        <f t="shared" si="27"/>
        <v>0</v>
      </c>
      <c r="AG47" s="2453">
        <f t="shared" si="28"/>
        <v>0</v>
      </c>
      <c r="AH47" s="2452"/>
      <c r="AI47" s="2140">
        <f t="shared" si="16"/>
        <v>0</v>
      </c>
      <c r="AJ47" s="301" t="str">
        <f>IF(OR(AI47=0, ISBLANK(AB47)), "", TEXT(ROUND(AI47/INDEX(AV19:AV89, MATCH(AB47, AU19:AU89, 0)), 0),"# ##0") &amp; " " &amp; AB47)</f>
        <v/>
      </c>
      <c r="AK47" s="82">
        <f t="shared" si="17"/>
        <v>0</v>
      </c>
      <c r="AL47" s="2141">
        <f t="shared" si="18"/>
        <v>0</v>
      </c>
      <c r="AM47" s="2142" t="str">
        <f t="shared" si="19"/>
        <v/>
      </c>
      <c r="AN47" s="2143"/>
      <c r="AO47" s="2140">
        <f t="shared" si="20"/>
        <v>0</v>
      </c>
      <c r="AP47" s="2612"/>
      <c r="AQ47" s="2145" t="str">
        <f t="shared" si="21"/>
        <v/>
      </c>
      <c r="AR47" s="2593"/>
      <c r="AS47" s="2697">
        <f t="shared" si="22"/>
        <v>0</v>
      </c>
      <c r="AT47" s="2598">
        <f>IF(AND(AH47&lt;&gt;"", ISNUMBER(AF47)), IFERROR(INDEX(AV19:AV89, MATCH(AB47, AU19:AU89, 0)) * AA47 * IF(ISBLANK(X47), 1, X47), 0), 0)</f>
        <v>0</v>
      </c>
      <c r="AU47" s="2624" t="s">
        <v>2008</v>
      </c>
      <c r="AV47" s="534">
        <f t="shared" si="23"/>
        <v>0.09</v>
      </c>
      <c r="AW47" s="2623">
        <v>90</v>
      </c>
      <c r="AX47" s="465"/>
      <c r="AY47" s="2127" t="str">
        <f t="shared" si="15"/>
        <v>A</v>
      </c>
      <c r="AZ47" s="675"/>
      <c r="BA47" s="675"/>
      <c r="BB47" s="675"/>
      <c r="BC47" s="1051"/>
      <c r="BD47" s="711" t="s">
        <v>2222</v>
      </c>
      <c r="BE47" s="712"/>
      <c r="BF47" s="671"/>
      <c r="BG47" s="672"/>
      <c r="BH47"/>
      <c r="BI47" s="466">
        <v>1</v>
      </c>
    </row>
    <row r="48" spans="1:61" s="464" customFormat="1" ht="18" customHeight="1" x14ac:dyDescent="0.25">
      <c r="A48" s="2127" t="str">
        <f t="shared" si="5"/>
        <v>A</v>
      </c>
      <c r="B48" s="2128" t="str">
        <f t="shared" si="13"/>
        <v>Dessert assiette.F.Feuilles de meringue.Recette mère ►.M.Mille-feuille meringue et chiboust pamplemousse aux fraises des bois</v>
      </c>
      <c r="C48" s="2129" t="str">
        <f t="shared" si="7"/>
        <v>Dessert assiette</v>
      </c>
      <c r="D48" s="2433" t="str">
        <f t="shared" si="8"/>
        <v>F</v>
      </c>
      <c r="E48" s="2128" t="str">
        <f t="shared" si="9"/>
        <v>Feuilles de meringue</v>
      </c>
      <c r="F48" s="2128" t="str">
        <f t="shared" si="10"/>
        <v>Recette mère ►</v>
      </c>
      <c r="G48" s="2128" t="str">
        <f t="shared" si="14"/>
        <v>M.Mille-feuille meringue et chiboust pamplemousse aux fraises des bois</v>
      </c>
      <c r="H48" s="2146" t="s">
        <v>7</v>
      </c>
      <c r="I48" s="34" t="str">
        <f>I45</f>
        <v>Dessert assiette.F.Feuilles de meringue.Recette mère ►.M.Mille-feuille meringue et chiboust pamplemousse aux fraises des bois</v>
      </c>
      <c r="J48" s="34">
        <f>J37</f>
        <v>18</v>
      </c>
      <c r="K48" s="34" t="str">
        <f>K37</f>
        <v>assiettes</v>
      </c>
      <c r="L48" s="205"/>
      <c r="M48" s="85"/>
      <c r="N48" s="85"/>
      <c r="O48" s="85"/>
      <c r="P48" s="85"/>
      <c r="Q48" s="85"/>
      <c r="R48" s="112"/>
      <c r="S48" s="2111" t="s">
        <v>4</v>
      </c>
      <c r="T48" s="25" t="s">
        <v>7</v>
      </c>
      <c r="U48" s="34" t="str">
        <f>U45</f>
        <v>Dessert assiette.F.Feuilles de meringue.Recette mère ►.M.Mille-feuille meringue et chiboust pamplemousse aux fraises des bois</v>
      </c>
      <c r="V48" s="34"/>
      <c r="W48" s="35"/>
      <c r="X48" s="2147" t="s">
        <v>48</v>
      </c>
      <c r="Y48" s="62" t="s">
        <v>49</v>
      </c>
      <c r="Z48" s="63" t="s">
        <v>50</v>
      </c>
      <c r="AA48" s="2993"/>
      <c r="AB48" s="2995"/>
      <c r="AC48" s="3170"/>
      <c r="AD48" s="64" t="s">
        <v>51</v>
      </c>
      <c r="AE48" s="2677" t="s">
        <v>4</v>
      </c>
      <c r="AF48" s="2679">
        <f t="shared" si="27"/>
        <v>0</v>
      </c>
      <c r="AG48" s="2453">
        <f t="shared" si="28"/>
        <v>0</v>
      </c>
      <c r="AH48" s="2452"/>
      <c r="AI48" s="2148">
        <f t="shared" si="16"/>
        <v>0</v>
      </c>
      <c r="AJ48" s="299" t="str">
        <f>IF(OR(AI48=0, ISBLANK(AB48)), "", TEXT(ROUND(AI48/INDEX(AV19:AV89, MATCH(AB48, AU19:AU89, 0)), 0),"# ##0") &amp; " " &amp; AB48)</f>
        <v/>
      </c>
      <c r="AK48" s="77">
        <f t="shared" si="17"/>
        <v>0</v>
      </c>
      <c r="AL48" s="2149">
        <f t="shared" si="18"/>
        <v>0</v>
      </c>
      <c r="AM48" s="2137" t="str">
        <f t="shared" si="19"/>
        <v/>
      </c>
      <c r="AN48" s="2143"/>
      <c r="AO48" s="2148">
        <f t="shared" si="20"/>
        <v>0</v>
      </c>
      <c r="AP48" s="2612"/>
      <c r="AQ48" s="2150" t="str">
        <f t="shared" si="21"/>
        <v/>
      </c>
      <c r="AR48" s="2593"/>
      <c r="AS48" s="2697">
        <f t="shared" si="22"/>
        <v>0</v>
      </c>
      <c r="AT48" s="2598">
        <f>IF(AND(AH48&lt;&gt;"", ISNUMBER(AF48)), IFERROR(INDEX(AV19:AV89, MATCH(AB48, AU19:AU89, 0)) * AA48 * IF(ISBLANK(X48), 1, X48), 0), 0)</f>
        <v>0</v>
      </c>
      <c r="AU48" s="2624" t="s">
        <v>2009</v>
      </c>
      <c r="AV48" s="534">
        <f t="shared" si="23"/>
        <v>0.12</v>
      </c>
      <c r="AW48" s="2623">
        <v>120</v>
      </c>
      <c r="AX48" s="465"/>
      <c r="AY48" s="2127" t="str">
        <f t="shared" si="15"/>
        <v>A</v>
      </c>
      <c r="AZ48" s="2151" t="s">
        <v>390</v>
      </c>
      <c r="BA48" s="651"/>
      <c r="BB48" s="651"/>
      <c r="BC48" s="1051"/>
      <c r="BD48" s="711" t="s">
        <v>2223</v>
      </c>
      <c r="BE48" s="712"/>
      <c r="BF48" s="671"/>
      <c r="BG48" s="672"/>
      <c r="BH48"/>
      <c r="BI48" s="466">
        <v>1</v>
      </c>
    </row>
    <row r="49" spans="1:61" s="464" customFormat="1" ht="18" customHeight="1" x14ac:dyDescent="0.25">
      <c r="A49" s="2127" t="str">
        <f t="shared" si="5"/>
        <v>A</v>
      </c>
      <c r="B49" s="2128" t="str">
        <f>IF(A49="►","►",IF(A49="A",IF(AND(ISTEXT(U49),ISTEXT(I49)),U49,IF(ISTEXT(U49),U49,IF(ISBLANK(U49),I49,U49)))))</f>
        <v>Dessert assiette.F.Feuilles de meringue.Recette mère ►.M.Mille-feuille meringue et chiboust pamplemousse aux fraises des bois</v>
      </c>
      <c r="C49" s="2129" t="str">
        <f t="shared" si="7"/>
        <v>Dessert assiette</v>
      </c>
      <c r="D49" s="2433" t="str">
        <f t="shared" si="8"/>
        <v>F</v>
      </c>
      <c r="E49" s="2128" t="str">
        <f t="shared" si="9"/>
        <v>Feuilles de meringue</v>
      </c>
      <c r="F49" s="2128" t="str">
        <f t="shared" si="10"/>
        <v>Recette mère ►</v>
      </c>
      <c r="G49" s="2128" t="str">
        <f t="shared" si="14"/>
        <v>M.Mille-feuille meringue et chiboust pamplemousse aux fraises des bois</v>
      </c>
      <c r="H49" s="73" t="str">
        <f>IF(OR(O49&lt;&gt;"",P49&lt;&gt; "",Q49&lt;&gt;"",R49&lt;&gt;""),"A", "►")</f>
        <v>►</v>
      </c>
      <c r="I49" s="34" t="str">
        <f>I45</f>
        <v>Dessert assiette.F.Feuilles de meringue.Recette mère ►.M.Mille-feuille meringue et chiboust pamplemousse aux fraises des bois</v>
      </c>
      <c r="J49" s="34">
        <f>J37</f>
        <v>18</v>
      </c>
      <c r="K49" s="34" t="str">
        <f>K37</f>
        <v>assiettes</v>
      </c>
      <c r="L49" s="205"/>
      <c r="M49" s="113"/>
      <c r="N49" s="113"/>
      <c r="O49" s="113"/>
      <c r="P49" s="113"/>
      <c r="Q49" s="114"/>
      <c r="R49" s="115"/>
      <c r="S49" s="2111" t="s">
        <v>4</v>
      </c>
      <c r="T49" s="25" t="s">
        <v>7</v>
      </c>
      <c r="U49" s="34" t="str">
        <f>U45</f>
        <v>Dessert assiette.F.Feuilles de meringue.Recette mère ►.M.Mille-feuille meringue et chiboust pamplemousse aux fraises des bois</v>
      </c>
      <c r="V49" s="34">
        <f>V45</f>
        <v>18</v>
      </c>
      <c r="W49" s="35" t="str">
        <f>W45</f>
        <v>assiettes</v>
      </c>
      <c r="X49" s="2152"/>
      <c r="Y49" s="65"/>
      <c r="Z49" s="66" t="str">
        <f t="shared" ref="Z49:Z53" si="29">IF(AND(X49&gt;0,AA49&gt;0),"de","")</f>
        <v/>
      </c>
      <c r="AA49" s="67">
        <v>100</v>
      </c>
      <c r="AB49" s="53" t="s">
        <v>21</v>
      </c>
      <c r="AC49" s="68">
        <v>1</v>
      </c>
      <c r="AD49" s="69" t="s">
        <v>2011</v>
      </c>
      <c r="AE49" s="2677" t="s">
        <v>4</v>
      </c>
      <c r="AF49" s="2679">
        <v>18</v>
      </c>
      <c r="AG49" s="2453" t="s">
        <v>19</v>
      </c>
      <c r="AH49" s="2452">
        <v>22</v>
      </c>
      <c r="AI49" s="2140">
        <f t="shared" si="16"/>
        <v>0.12222222222222223</v>
      </c>
      <c r="AJ49" s="301" t="str">
        <f>IF(OR(AI49=0, ISBLANK(AB49)), "", TEXT(ROUND(AI49/INDEX(AV19:AV89, MATCH(AB49, AU19:AU89, 0)), 0),"# ##0") &amp; " " &amp; AB49)</f>
        <v>122 g</v>
      </c>
      <c r="AK49" s="82">
        <f t="shared" si="17"/>
        <v>0</v>
      </c>
      <c r="AL49" s="2141">
        <f t="shared" si="18"/>
        <v>0</v>
      </c>
      <c r="AM49" s="2142" t="str">
        <f t="shared" si="19"/>
        <v>blans d'œufs</v>
      </c>
      <c r="AN49" s="2143"/>
      <c r="AO49" s="2140">
        <f t="shared" si="20"/>
        <v>0.12222222222222223</v>
      </c>
      <c r="AP49" s="2612">
        <v>1</v>
      </c>
      <c r="AQ49" s="2145">
        <f t="shared" si="21"/>
        <v>0.12222222222222223</v>
      </c>
      <c r="AR49" s="2593"/>
      <c r="AS49" s="2697">
        <f t="shared" si="22"/>
        <v>1.2222222222222223</v>
      </c>
      <c r="AT49" s="2598">
        <f>IF(AND(AH49&lt;&gt;"", ISNUMBER(AF49)), IFERROR(INDEX(AV19:AV89, MATCH(AB49, AU19:AU89, 0)) * AA49 * IF(ISBLANK(X49), 1, X49), 0), 0)</f>
        <v>0.1</v>
      </c>
      <c r="AU49" s="2624" t="s">
        <v>2010</v>
      </c>
      <c r="AV49" s="534">
        <f t="shared" si="23"/>
        <v>0.12</v>
      </c>
      <c r="AW49" s="2623">
        <v>120</v>
      </c>
      <c r="AX49" s="465"/>
      <c r="AY49" s="2127" t="str">
        <f t="shared" si="15"/>
        <v>A</v>
      </c>
      <c r="AZ49" s="675"/>
      <c r="BA49" s="675"/>
      <c r="BB49" s="675"/>
      <c r="BC49" s="1051"/>
      <c r="BD49" s="711"/>
      <c r="BE49" s="714"/>
      <c r="BF49" s="671"/>
      <c r="BG49" s="672"/>
      <c r="BH49"/>
      <c r="BI49" s="466">
        <v>1</v>
      </c>
    </row>
    <row r="50" spans="1:61" s="464" customFormat="1" ht="18" customHeight="1" x14ac:dyDescent="0.25">
      <c r="A50" s="2127" t="str">
        <f t="shared" si="5"/>
        <v>A</v>
      </c>
      <c r="B50" s="2128" t="str">
        <f>IF(A50="►","►",IF(A50="A",IF(AND(ISTEXT(U50),ISTEXT(I50)),U50,IF(ISTEXT(U50),U50,IF(ISBLANK(U50),I50,U50)))))</f>
        <v>Dessert assiette.F.Feuilles de meringue.Recette mère ►.M.Mille-feuille meringue et chiboust pamplemousse aux fraises des bois</v>
      </c>
      <c r="C50" s="2129" t="str">
        <f t="shared" si="7"/>
        <v>Dessert assiette</v>
      </c>
      <c r="D50" s="2433" t="str">
        <f t="shared" si="8"/>
        <v>F</v>
      </c>
      <c r="E50" s="2128" t="str">
        <f t="shared" si="9"/>
        <v>Feuilles de meringue</v>
      </c>
      <c r="F50" s="2128" t="str">
        <f t="shared" si="10"/>
        <v>Recette mère ►</v>
      </c>
      <c r="G50" s="2128" t="str">
        <f t="shared" si="14"/>
        <v>M.Mille-feuille meringue et chiboust pamplemousse aux fraises des bois</v>
      </c>
      <c r="H50" s="73" t="str">
        <f t="shared" ref="H50:H53" si="30">IF(OR(O50&lt;&gt;"",P50&lt;&gt; "",Q50&lt;&gt;"",R50&lt;&gt;""),"A", "►")</f>
        <v>►</v>
      </c>
      <c r="I50" s="34" t="str">
        <f>I45</f>
        <v>Dessert assiette.F.Feuilles de meringue.Recette mère ►.M.Mille-feuille meringue et chiboust pamplemousse aux fraises des bois</v>
      </c>
      <c r="J50" s="34">
        <f>J37</f>
        <v>18</v>
      </c>
      <c r="K50" s="34" t="str">
        <f>K37</f>
        <v>assiettes</v>
      </c>
      <c r="L50" s="205"/>
      <c r="M50" s="113"/>
      <c r="N50" s="113"/>
      <c r="O50" s="113"/>
      <c r="P50" s="113"/>
      <c r="Q50" s="114"/>
      <c r="R50" s="115"/>
      <c r="S50" s="2111" t="s">
        <v>4</v>
      </c>
      <c r="T50" s="73" t="str">
        <f t="shared" ref="T50:T53" si="31">IF(AD50&lt;&gt;"","A","►")</f>
        <v>A</v>
      </c>
      <c r="U50" s="34" t="str">
        <f>U45</f>
        <v>Dessert assiette.F.Feuilles de meringue.Recette mère ►.M.Mille-feuille meringue et chiboust pamplemousse aux fraises des bois</v>
      </c>
      <c r="V50" s="34">
        <f>V45</f>
        <v>18</v>
      </c>
      <c r="W50" s="35" t="str">
        <f>W45</f>
        <v>assiettes</v>
      </c>
      <c r="X50" s="2152"/>
      <c r="Y50" s="65"/>
      <c r="Z50" s="75" t="str">
        <f t="shared" si="29"/>
        <v/>
      </c>
      <c r="AA50" s="67">
        <v>100</v>
      </c>
      <c r="AB50" s="53" t="s">
        <v>21</v>
      </c>
      <c r="AC50" s="68">
        <v>1</v>
      </c>
      <c r="AD50" s="69" t="s">
        <v>2012</v>
      </c>
      <c r="AE50" s="2677" t="s">
        <v>4</v>
      </c>
      <c r="AF50" s="2679">
        <v>18</v>
      </c>
      <c r="AG50" s="2453" t="s">
        <v>19</v>
      </c>
      <c r="AH50" s="2452">
        <v>22</v>
      </c>
      <c r="AI50" s="2148">
        <f t="shared" si="16"/>
        <v>0.12222222222222223</v>
      </c>
      <c r="AJ50" s="299" t="str">
        <f>IF(OR(AI50=0, ISBLANK(AB50)), "", TEXT(ROUND(AI50/INDEX(AV19:AV89, MATCH(AB50, AU19:AU89, 0)), 0),"# ##0") &amp; " " &amp; AB50)</f>
        <v>122 g</v>
      </c>
      <c r="AK50" s="77">
        <f t="shared" si="17"/>
        <v>0</v>
      </c>
      <c r="AL50" s="2149">
        <f t="shared" si="18"/>
        <v>0</v>
      </c>
      <c r="AM50" s="2137" t="str">
        <f t="shared" si="19"/>
        <v>sucre cristallisé</v>
      </c>
      <c r="AN50" s="2143"/>
      <c r="AO50" s="2148">
        <f t="shared" si="20"/>
        <v>0.12222222222222223</v>
      </c>
      <c r="AP50" s="2612">
        <v>1</v>
      </c>
      <c r="AQ50" s="2150">
        <f t="shared" si="21"/>
        <v>0.12222222222222223</v>
      </c>
      <c r="AR50" s="2593"/>
      <c r="AS50" s="2697">
        <f t="shared" si="22"/>
        <v>1.2222222222222223</v>
      </c>
      <c r="AT50" s="2598">
        <f>IF(AND(AH50&lt;&gt;"", ISNUMBER(AF50)), IFERROR(INDEX(AV19:AV89, MATCH(AB50, AU19:AU89, 0)) * AA50 * IF(ISBLANK(X50), 1, X50), 0), 0)</f>
        <v>0.1</v>
      </c>
      <c r="AU50" s="2624" t="s">
        <v>301</v>
      </c>
      <c r="AV50" s="534">
        <f t="shared" si="23"/>
        <v>0.22500000000000001</v>
      </c>
      <c r="AW50" s="2623">
        <v>225</v>
      </c>
      <c r="AX50" s="465"/>
      <c r="AY50" s="2127" t="str">
        <f t="shared" si="15"/>
        <v>A</v>
      </c>
      <c r="AZ50" s="2151" t="s">
        <v>391</v>
      </c>
      <c r="BA50" s="651"/>
      <c r="BB50" s="651"/>
      <c r="BC50" s="1051"/>
      <c r="BD50" s="716" t="s">
        <v>1297</v>
      </c>
      <c r="BE50" s="122"/>
      <c r="BF50" s="122"/>
      <c r="BG50" s="717"/>
      <c r="BH50"/>
      <c r="BI50" s="466">
        <v>1</v>
      </c>
    </row>
    <row r="51" spans="1:61" s="464" customFormat="1" ht="18" customHeight="1" x14ac:dyDescent="0.25">
      <c r="A51" s="2127" t="str">
        <f t="shared" si="5"/>
        <v>A</v>
      </c>
      <c r="B51" s="2128" t="str">
        <f t="shared" ref="B51:B114" si="32">IF(A51="►","►",IF(A51="A",IF(AND(ISTEXT(U51),ISTEXT(I51)),U51,IF(ISTEXT(U51),U51,IF(ISBLANK(U51),I51,U51)))))</f>
        <v>Dessert assiette.F.Feuilles de meringue.Recette mère ►.M.Mille-feuille meringue et chiboust pamplemousse aux fraises des bois</v>
      </c>
      <c r="C51" s="2129" t="str">
        <f t="shared" si="7"/>
        <v>Dessert assiette</v>
      </c>
      <c r="D51" s="2433" t="str">
        <f t="shared" si="8"/>
        <v>F</v>
      </c>
      <c r="E51" s="2128" t="str">
        <f t="shared" si="9"/>
        <v>Feuilles de meringue</v>
      </c>
      <c r="F51" s="2128" t="str">
        <f t="shared" si="10"/>
        <v>Recette mère ►</v>
      </c>
      <c r="G51" s="2128" t="str">
        <f t="shared" si="14"/>
        <v>M.Mille-feuille meringue et chiboust pamplemousse aux fraises des bois</v>
      </c>
      <c r="H51" s="73" t="str">
        <f t="shared" si="30"/>
        <v>►</v>
      </c>
      <c r="I51" s="34" t="str">
        <f>I45</f>
        <v>Dessert assiette.F.Feuilles de meringue.Recette mère ►.M.Mille-feuille meringue et chiboust pamplemousse aux fraises des bois</v>
      </c>
      <c r="J51" s="34">
        <f>J37</f>
        <v>18</v>
      </c>
      <c r="K51" s="34" t="str">
        <f>K37</f>
        <v>assiettes</v>
      </c>
      <c r="L51" s="205"/>
      <c r="M51" s="113"/>
      <c r="N51" s="113"/>
      <c r="O51" s="113"/>
      <c r="P51" s="113"/>
      <c r="Q51" s="114"/>
      <c r="R51" s="115"/>
      <c r="S51" s="2111" t="s">
        <v>4</v>
      </c>
      <c r="T51" s="73" t="str">
        <f t="shared" si="31"/>
        <v>A</v>
      </c>
      <c r="U51" s="34" t="str">
        <f>U45</f>
        <v>Dessert assiette.F.Feuilles de meringue.Recette mère ►.M.Mille-feuille meringue et chiboust pamplemousse aux fraises des bois</v>
      </c>
      <c r="V51" s="34">
        <f>V45</f>
        <v>18</v>
      </c>
      <c r="W51" s="34" t="str">
        <f>W45</f>
        <v>assiettes</v>
      </c>
      <c r="X51" s="79"/>
      <c r="Y51" s="80"/>
      <c r="Z51" s="66" t="str">
        <f t="shared" si="29"/>
        <v/>
      </c>
      <c r="AA51" s="67">
        <v>100</v>
      </c>
      <c r="AB51" s="53" t="s">
        <v>21</v>
      </c>
      <c r="AC51" s="68">
        <v>1</v>
      </c>
      <c r="AD51" s="69" t="s">
        <v>2014</v>
      </c>
      <c r="AE51" s="2677" t="s">
        <v>4</v>
      </c>
      <c r="AF51" s="2679">
        <v>18</v>
      </c>
      <c r="AG51" s="2453" t="s">
        <v>19</v>
      </c>
      <c r="AH51" s="2452">
        <v>22</v>
      </c>
      <c r="AI51" s="2140">
        <f t="shared" si="16"/>
        <v>0.12222222222222223</v>
      </c>
      <c r="AJ51" s="301" t="str">
        <f>IF(OR(AI51=0, ISBLANK(AB51)), "", TEXT(ROUND(AI51/INDEX(AV19:AV89, MATCH(AB51, AU19:AU89, 0)), 0),"# ##0") &amp; " " &amp; AB51)</f>
        <v>122 g</v>
      </c>
      <c r="AK51" s="82">
        <f t="shared" si="17"/>
        <v>0</v>
      </c>
      <c r="AL51" s="2141">
        <f t="shared" si="18"/>
        <v>0</v>
      </c>
      <c r="AM51" s="2142" t="str">
        <f t="shared" si="19"/>
        <v>sucre glace silice</v>
      </c>
      <c r="AN51" s="2143"/>
      <c r="AO51" s="2140">
        <f t="shared" si="20"/>
        <v>0.12222222222222223</v>
      </c>
      <c r="AP51" s="2612">
        <v>1</v>
      </c>
      <c r="AQ51" s="2145">
        <f t="shared" si="21"/>
        <v>0.12222222222222223</v>
      </c>
      <c r="AR51" s="2593"/>
      <c r="AS51" s="2697">
        <f t="shared" si="22"/>
        <v>1.2222222222222223</v>
      </c>
      <c r="AT51" s="2598">
        <f>IF(AND(AH51&lt;&gt;"", ISNUMBER(AF51)), IFERROR(INDEX(AV19:AV89, MATCH(AB51, AU19:AU89, 0)) * AA51 * IF(ISBLANK(X51), 1, X51), 0), 0)</f>
        <v>0.1</v>
      </c>
      <c r="AU51" s="2624" t="s">
        <v>300</v>
      </c>
      <c r="AV51" s="534">
        <f t="shared" si="23"/>
        <v>0.11799999999999999</v>
      </c>
      <c r="AW51" s="2623">
        <v>118</v>
      </c>
      <c r="AX51" s="465"/>
      <c r="AY51" s="2127" t="str">
        <f t="shared" si="15"/>
        <v>A</v>
      </c>
      <c r="AZ51" s="675"/>
      <c r="BA51" s="675"/>
      <c r="BB51" s="675"/>
      <c r="BC51" s="1051"/>
      <c r="BD51" s="716" t="s">
        <v>1298</v>
      </c>
      <c r="BE51" s="122"/>
      <c r="BF51" s="122"/>
      <c r="BG51" s="717"/>
      <c r="BH51"/>
      <c r="BI51" s="466">
        <v>1</v>
      </c>
    </row>
    <row r="52" spans="1:61" s="464" customFormat="1" ht="18" customHeight="1" x14ac:dyDescent="0.25">
      <c r="A52" s="2127" t="str">
        <f t="shared" si="5"/>
        <v>A</v>
      </c>
      <c r="B52" s="2128" t="str">
        <f t="shared" si="32"/>
        <v>Dessert assiette.F.Feuilles de meringue.Recette mère ►.M.Mille-feuille meringue et chiboust pamplemousse aux fraises des bois</v>
      </c>
      <c r="C52" s="2129" t="str">
        <f t="shared" si="7"/>
        <v>Dessert assiette</v>
      </c>
      <c r="D52" s="2433" t="str">
        <f t="shared" si="8"/>
        <v>F</v>
      </c>
      <c r="E52" s="2128" t="str">
        <f t="shared" si="9"/>
        <v>Feuilles de meringue</v>
      </c>
      <c r="F52" s="2128" t="str">
        <f t="shared" si="10"/>
        <v>Recette mère ►</v>
      </c>
      <c r="G52" s="2128" t="str">
        <f t="shared" si="14"/>
        <v>M.Mille-feuille meringue et chiboust pamplemousse aux fraises des bois</v>
      </c>
      <c r="H52" s="73" t="str">
        <f t="shared" si="30"/>
        <v>►</v>
      </c>
      <c r="I52" s="34" t="str">
        <f>I45</f>
        <v>Dessert assiette.F.Feuilles de meringue.Recette mère ►.M.Mille-feuille meringue et chiboust pamplemousse aux fraises des bois</v>
      </c>
      <c r="J52" s="34">
        <f>J37</f>
        <v>18</v>
      </c>
      <c r="K52" s="34" t="str">
        <f>K37</f>
        <v>assiettes</v>
      </c>
      <c r="L52" s="205"/>
      <c r="M52" s="113"/>
      <c r="N52" s="113"/>
      <c r="O52" s="113"/>
      <c r="P52" s="113"/>
      <c r="Q52" s="114"/>
      <c r="R52" s="115"/>
      <c r="S52" s="2111" t="s">
        <v>4</v>
      </c>
      <c r="T52" s="73" t="str">
        <f t="shared" si="31"/>
        <v>A</v>
      </c>
      <c r="U52" s="34" t="str">
        <f>U45</f>
        <v>Dessert assiette.F.Feuilles de meringue.Recette mère ►.M.Mille-feuille meringue et chiboust pamplemousse aux fraises des bois</v>
      </c>
      <c r="V52" s="34">
        <f>V45</f>
        <v>18</v>
      </c>
      <c r="W52" s="34" t="str">
        <f>W45</f>
        <v>assiettes</v>
      </c>
      <c r="X52" s="2153"/>
      <c r="Y52" s="80"/>
      <c r="Z52" s="75" t="str">
        <f t="shared" si="29"/>
        <v/>
      </c>
      <c r="AA52" s="67">
        <v>30</v>
      </c>
      <c r="AB52" s="53" t="s">
        <v>21</v>
      </c>
      <c r="AC52" s="68">
        <v>1</v>
      </c>
      <c r="AD52" s="69" t="s">
        <v>2015</v>
      </c>
      <c r="AE52" s="2677" t="s">
        <v>4</v>
      </c>
      <c r="AF52" s="2679">
        <v>18</v>
      </c>
      <c r="AG52" s="2453" t="s">
        <v>19</v>
      </c>
      <c r="AH52" s="2452">
        <v>22</v>
      </c>
      <c r="AI52" s="2148">
        <f t="shared" si="16"/>
        <v>3.6666666666666667E-2</v>
      </c>
      <c r="AJ52" s="299" t="str">
        <f>IF(OR(AI52=0, ISBLANK(AB52)), "", TEXT(ROUND(AI52/INDEX(AV19:AV89, MATCH(AB52, AU19:AU89, 0)), 0),"# ##0") &amp; " " &amp; AB52)</f>
        <v>37 g</v>
      </c>
      <c r="AK52" s="77">
        <f t="shared" si="17"/>
        <v>0</v>
      </c>
      <c r="AL52" s="2149">
        <f t="shared" si="18"/>
        <v>0</v>
      </c>
      <c r="AM52" s="2137" t="str">
        <f t="shared" si="19"/>
        <v>noix de coco rapée</v>
      </c>
      <c r="AN52" s="2143"/>
      <c r="AO52" s="2148">
        <f t="shared" si="20"/>
        <v>3.6666666666666667E-2</v>
      </c>
      <c r="AP52" s="2612">
        <v>1</v>
      </c>
      <c r="AQ52" s="2150">
        <f t="shared" si="21"/>
        <v>3.6666666666666667E-2</v>
      </c>
      <c r="AR52" s="2593"/>
      <c r="AS52" s="2697">
        <f t="shared" si="22"/>
        <v>1.2222222222222223</v>
      </c>
      <c r="AT52" s="2598">
        <f>IF(AND(AH52&lt;&gt;"", ISNUMBER(AF52)), IFERROR(INDEX(AV19:AV89, MATCH(AB52, AU19:AU89, 0)) * AA52 * IF(ISBLANK(X52), 1, X52), 0), 0)</f>
        <v>0.03</v>
      </c>
      <c r="AU52" s="2624" t="s">
        <v>63</v>
      </c>
      <c r="AV52" s="534">
        <f t="shared" si="23"/>
        <v>0.15</v>
      </c>
      <c r="AW52" s="2623">
        <v>150</v>
      </c>
      <c r="AX52" s="465"/>
      <c r="AY52" s="2127" t="str">
        <f t="shared" si="15"/>
        <v>A</v>
      </c>
      <c r="AZ52" s="2151" t="s">
        <v>392</v>
      </c>
      <c r="BA52" s="651"/>
      <c r="BB52" s="651"/>
      <c r="BC52" s="1051"/>
      <c r="BD52" s="716" t="s">
        <v>1299</v>
      </c>
      <c r="BE52" s="122"/>
      <c r="BF52" s="122"/>
      <c r="BG52" s="717"/>
      <c r="BH52"/>
      <c r="BI52" s="466">
        <v>1</v>
      </c>
    </row>
    <row r="53" spans="1:61" s="464" customFormat="1" ht="18" customHeight="1" x14ac:dyDescent="0.25">
      <c r="A53" s="2127" t="str">
        <f t="shared" si="5"/>
        <v>►</v>
      </c>
      <c r="B53" s="2128" t="str">
        <f t="shared" si="32"/>
        <v>►</v>
      </c>
      <c r="C53" s="2129" t="str">
        <f t="shared" si="7"/>
        <v>►</v>
      </c>
      <c r="D53" s="2433" t="str">
        <f t="shared" si="8"/>
        <v>►</v>
      </c>
      <c r="E53" s="2128" t="str">
        <f t="shared" si="9"/>
        <v>►</v>
      </c>
      <c r="F53" s="2128" t="str">
        <f t="shared" si="10"/>
        <v>►</v>
      </c>
      <c r="G53" s="2128" t="str">
        <f t="shared" si="14"/>
        <v>►</v>
      </c>
      <c r="H53" s="73" t="str">
        <f t="shared" si="30"/>
        <v>►</v>
      </c>
      <c r="I53" s="34" t="str">
        <f>I45</f>
        <v>Dessert assiette.F.Feuilles de meringue.Recette mère ►.M.Mille-feuille meringue et chiboust pamplemousse aux fraises des bois</v>
      </c>
      <c r="J53" s="34">
        <f>J37</f>
        <v>18</v>
      </c>
      <c r="K53" s="34" t="str">
        <f>K37</f>
        <v>assiettes</v>
      </c>
      <c r="L53" s="205"/>
      <c r="M53" s="113"/>
      <c r="N53" s="113"/>
      <c r="O53" s="113"/>
      <c r="P53" s="113"/>
      <c r="Q53" s="114"/>
      <c r="R53" s="115"/>
      <c r="S53" s="2111" t="s">
        <v>4</v>
      </c>
      <c r="T53" s="73" t="str">
        <f t="shared" si="31"/>
        <v>►</v>
      </c>
      <c r="U53" s="34" t="str">
        <f>U45</f>
        <v>Dessert assiette.F.Feuilles de meringue.Recette mère ►.M.Mille-feuille meringue et chiboust pamplemousse aux fraises des bois</v>
      </c>
      <c r="V53" s="34">
        <f>V45</f>
        <v>18</v>
      </c>
      <c r="W53" s="34" t="str">
        <f>W45</f>
        <v>assiettes</v>
      </c>
      <c r="X53" s="79"/>
      <c r="Y53" s="80"/>
      <c r="Z53" s="66" t="str">
        <f t="shared" si="29"/>
        <v/>
      </c>
      <c r="AA53" s="67"/>
      <c r="AB53" s="2157"/>
      <c r="AC53" s="68">
        <v>1</v>
      </c>
      <c r="AD53" s="69"/>
      <c r="AE53" s="2677" t="s">
        <v>4</v>
      </c>
      <c r="AF53" s="2679"/>
      <c r="AG53" s="2453"/>
      <c r="AH53" s="2452"/>
      <c r="AI53" s="2140">
        <f t="shared" si="16"/>
        <v>0</v>
      </c>
      <c r="AJ53" s="301" t="str">
        <f>IF(OR(AI53=0, ISBLANK(AB53)), "", TEXT(ROUND(AI53/INDEX(AV19:AV89, MATCH(AB53, AU19:AU89, 0)), 0),"# ##0") &amp; " " &amp; AB53)</f>
        <v/>
      </c>
      <c r="AK53" s="82">
        <f t="shared" si="17"/>
        <v>0</v>
      </c>
      <c r="AL53" s="2141">
        <f t="shared" si="18"/>
        <v>0</v>
      </c>
      <c r="AM53" s="2142" t="str">
        <f t="shared" si="19"/>
        <v/>
      </c>
      <c r="AN53" s="2143"/>
      <c r="AO53" s="2140">
        <f t="shared" si="20"/>
        <v>0</v>
      </c>
      <c r="AP53" s="2612"/>
      <c r="AQ53" s="2145" t="str">
        <f t="shared" si="21"/>
        <v/>
      </c>
      <c r="AR53" s="2593"/>
      <c r="AS53" s="2697">
        <f t="shared" si="22"/>
        <v>0</v>
      </c>
      <c r="AT53" s="2598">
        <f>IF(AND(AH53&lt;&gt;"", ISNUMBER(AF53)), IFERROR(INDEX(AV19:AV89, MATCH(AB53, AU19:AU89, 0)) * AA53 * IF(ISBLANK(X53), 1, X53), 0), 0)</f>
        <v>0</v>
      </c>
      <c r="AU53" s="2624" t="s">
        <v>299</v>
      </c>
      <c r="AV53" s="534">
        <f t="shared" si="23"/>
        <v>0.25</v>
      </c>
      <c r="AW53" s="2623">
        <v>250</v>
      </c>
      <c r="AX53" s="465"/>
      <c r="AY53" s="2127" t="str">
        <f t="shared" si="15"/>
        <v>►</v>
      </c>
      <c r="AZ53" s="675"/>
      <c r="BA53" s="675"/>
      <c r="BB53" s="675"/>
      <c r="BC53" s="1051"/>
      <c r="BD53" s="716" t="s">
        <v>1300</v>
      </c>
      <c r="BE53" s="122"/>
      <c r="BF53" s="122"/>
      <c r="BG53" s="717"/>
      <c r="BH53"/>
      <c r="BI53" s="466">
        <v>1</v>
      </c>
    </row>
    <row r="54" spans="1:61" s="464" customFormat="1" ht="18" customHeight="1" thickBot="1" x14ac:dyDescent="0.3">
      <c r="A54" s="2127" t="str">
        <f t="shared" si="5"/>
        <v>A</v>
      </c>
      <c r="B54" s="2128" t="str">
        <f t="shared" si="32"/>
        <v>Dessert assiette.F.Feuilles de meringue.Recette mère ►.M.Mille-feuille meringue et chiboust pamplemousse aux fraises des bois</v>
      </c>
      <c r="C54" s="2129" t="str">
        <f t="shared" si="7"/>
        <v>Dessert assiette</v>
      </c>
      <c r="D54" s="2433" t="str">
        <f t="shared" si="8"/>
        <v>F</v>
      </c>
      <c r="E54" s="2128" t="str">
        <f t="shared" si="9"/>
        <v>Feuilles de meringue</v>
      </c>
      <c r="F54" s="2128" t="str">
        <f t="shared" si="10"/>
        <v/>
      </c>
      <c r="G54" s="2128" t="str">
        <f t="shared" si="14"/>
        <v>M.Mille-feuille meringue et chiboust pamplemousse aux fraises des bois</v>
      </c>
      <c r="H54" s="2161" t="s">
        <v>7</v>
      </c>
      <c r="I54" s="2162">
        <f>L30</f>
        <v>0</v>
      </c>
      <c r="J54" s="2162">
        <f>J30</f>
        <v>18</v>
      </c>
      <c r="K54" s="2162" t="str">
        <f>K30</f>
        <v>assiettes</v>
      </c>
      <c r="L54" s="2163" t="s">
        <v>62</v>
      </c>
      <c r="M54" s="2164"/>
      <c r="N54" s="2165"/>
      <c r="O54" s="2165"/>
      <c r="P54" s="2165"/>
      <c r="Q54" s="2165"/>
      <c r="R54" s="2166"/>
      <c r="S54" s="2111" t="s">
        <v>4</v>
      </c>
      <c r="T54" s="86" t="s">
        <v>5</v>
      </c>
      <c r="U54" s="87" t="str">
        <f>U50</f>
        <v>Dessert assiette.F.Feuilles de meringue.Recette mère ►.M.Mille-feuille meringue et chiboust pamplemousse aux fraises des bois</v>
      </c>
      <c r="V54" s="490">
        <f>V50</f>
        <v>18</v>
      </c>
      <c r="W54" s="89" t="str">
        <f>W50</f>
        <v>assiettes</v>
      </c>
      <c r="X54" s="489"/>
      <c r="Y54" s="91"/>
      <c r="Z54" s="91"/>
      <c r="AA54" s="91"/>
      <c r="AB54" s="91"/>
      <c r="AC54" s="91"/>
      <c r="AD54" s="2173" t="s">
        <v>77</v>
      </c>
      <c r="AE54" s="2677" t="s">
        <v>4</v>
      </c>
      <c r="AF54" s="2679"/>
      <c r="AG54" s="2453"/>
      <c r="AH54" s="2452"/>
      <c r="AI54" s="2148">
        <f t="shared" si="16"/>
        <v>0</v>
      </c>
      <c r="AJ54" s="299" t="str">
        <f>IF(OR(AI54=0, ISBLANK(AB54)), "", TEXT(ROUND(AI54/INDEX(AV19:AV89, MATCH(AB54, AU19:AU89, 0)), 0),"# ##0") &amp; " " &amp; AB54)</f>
        <v/>
      </c>
      <c r="AK54" s="77">
        <f t="shared" si="17"/>
        <v>0</v>
      </c>
      <c r="AL54" s="2149">
        <f t="shared" si="18"/>
        <v>0</v>
      </c>
      <c r="AM54" s="2137" t="str">
        <f t="shared" si="19"/>
        <v/>
      </c>
      <c r="AN54" s="2143"/>
      <c r="AO54" s="2148">
        <f t="shared" si="20"/>
        <v>0</v>
      </c>
      <c r="AP54" s="2612"/>
      <c r="AQ54" s="2150" t="str">
        <f t="shared" si="21"/>
        <v/>
      </c>
      <c r="AR54" s="2593"/>
      <c r="AS54" s="2697">
        <f t="shared" si="22"/>
        <v>0</v>
      </c>
      <c r="AT54" s="2598">
        <f>IF(AND(AH54&lt;&gt;"", ISNUMBER(AF54)), IFERROR(INDEX(AV19:AV89, MATCH(AB54, AU19:AU89, 0)) * AA54 * IF(ISBLANK(X54), 1, X54), 0), 0)</f>
        <v>0</v>
      </c>
      <c r="AU54" s="2624" t="s">
        <v>298</v>
      </c>
      <c r="AV54" s="534">
        <f t="shared" si="23"/>
        <v>0.35</v>
      </c>
      <c r="AW54" s="2623">
        <v>350</v>
      </c>
      <c r="AX54" s="465"/>
      <c r="AY54" s="2127" t="str">
        <f t="shared" si="15"/>
        <v>A</v>
      </c>
      <c r="AZ54" s="675"/>
      <c r="BA54" s="675"/>
      <c r="BB54" s="675"/>
      <c r="BC54" s="1051"/>
      <c r="BD54" s="716"/>
      <c r="BE54" s="2505" t="s">
        <v>32</v>
      </c>
      <c r="BF54" s="2506" t="s">
        <v>42</v>
      </c>
      <c r="BG54" s="717"/>
      <c r="BH54"/>
      <c r="BI54" s="466">
        <v>1</v>
      </c>
    </row>
    <row r="55" spans="1:61" s="464" customFormat="1" ht="18" customHeight="1" thickBot="1" x14ac:dyDescent="0.3">
      <c r="A55" s="2127" t="str">
        <f t="shared" si="5"/>
        <v>A</v>
      </c>
      <c r="B55" s="2128">
        <f t="shared" si="32"/>
        <v>0</v>
      </c>
      <c r="C55" s="2129">
        <f t="shared" si="7"/>
        <v>0</v>
      </c>
      <c r="D55" s="2433">
        <f t="shared" si="8"/>
        <v>0</v>
      </c>
      <c r="E55" s="2128">
        <f t="shared" si="9"/>
        <v>0</v>
      </c>
      <c r="F55" s="2128">
        <f t="shared" si="10"/>
        <v>0</v>
      </c>
      <c r="G55" s="2128" t="str">
        <f t="shared" si="14"/>
        <v/>
      </c>
      <c r="H55" s="2168" t="s">
        <v>7</v>
      </c>
      <c r="I55" s="2169"/>
      <c r="J55" s="2169"/>
      <c r="K55" s="2169"/>
      <c r="L55" s="2170" t="s">
        <v>2200</v>
      </c>
      <c r="M55" s="2170"/>
      <c r="N55" s="2170"/>
      <c r="O55" s="2170"/>
      <c r="P55" s="2170"/>
      <c r="Q55" s="2170"/>
      <c r="R55" s="2434" t="s">
        <v>77</v>
      </c>
      <c r="S55" s="2111" t="s">
        <v>4</v>
      </c>
      <c r="T55" s="2168" t="s">
        <v>7</v>
      </c>
      <c r="U55" s="2169"/>
      <c r="V55" s="2169"/>
      <c r="W55" s="2169"/>
      <c r="X55" s="2170" t="s">
        <v>2200</v>
      </c>
      <c r="Y55" s="2170"/>
      <c r="Z55" s="2170"/>
      <c r="AA55" s="2170"/>
      <c r="AB55" s="2170"/>
      <c r="AC55" s="2170"/>
      <c r="AD55" s="2434" t="s">
        <v>77</v>
      </c>
      <c r="AE55" s="2677" t="s">
        <v>4</v>
      </c>
      <c r="AF55" s="2679"/>
      <c r="AG55" s="2453"/>
      <c r="AH55" s="2452"/>
      <c r="AI55" s="2140">
        <f t="shared" si="16"/>
        <v>0</v>
      </c>
      <c r="AJ55" s="301" t="str">
        <f>IF(OR(AI55=0, ISBLANK(AB55)), "", TEXT(ROUND(AI55/INDEX(AV19:AV89, MATCH(AB55, AU19:AU89, 0)), 0),"# ##0") &amp; " " &amp; AB55)</f>
        <v/>
      </c>
      <c r="AK55" s="82">
        <f t="shared" si="17"/>
        <v>0</v>
      </c>
      <c r="AL55" s="2141">
        <f t="shared" si="18"/>
        <v>0</v>
      </c>
      <c r="AM55" s="2142" t="str">
        <f t="shared" si="19"/>
        <v/>
      </c>
      <c r="AN55" s="2143"/>
      <c r="AO55" s="2140">
        <f t="shared" si="20"/>
        <v>0</v>
      </c>
      <c r="AP55" s="2612"/>
      <c r="AQ55" s="2145" t="str">
        <f t="shared" si="21"/>
        <v/>
      </c>
      <c r="AR55" s="2593"/>
      <c r="AS55" s="2697">
        <f t="shared" si="22"/>
        <v>0</v>
      </c>
      <c r="AT55" s="2598">
        <f>IF(AND(AH55&lt;&gt;"", ISNUMBER(AF55)), IFERROR(INDEX(AV19:AV89, MATCH(AB55, AU19:AU89, 0)) * AA55 * IF(ISBLANK(X55), 1, X55), 0), 0)</f>
        <v>0</v>
      </c>
      <c r="AU55" s="2628" t="s">
        <v>318</v>
      </c>
      <c r="AV55" s="537">
        <f t="shared" si="23"/>
        <v>1.4E-2</v>
      </c>
      <c r="AW55" s="2623">
        <v>14</v>
      </c>
      <c r="AX55" s="465"/>
      <c r="AY55" s="2127" t="str">
        <f t="shared" si="15"/>
        <v>A</v>
      </c>
      <c r="AZ55" s="675"/>
      <c r="BA55" s="675"/>
      <c r="BB55" s="675"/>
      <c r="BC55" s="1051"/>
      <c r="BD55" s="716"/>
      <c r="BE55" s="124" t="s">
        <v>466</v>
      </c>
      <c r="BF55" s="122"/>
      <c r="BG55" s="717"/>
      <c r="BH55"/>
      <c r="BI55" s="466">
        <v>1</v>
      </c>
    </row>
    <row r="56" spans="1:61" s="464" customFormat="1" ht="18" customHeight="1" x14ac:dyDescent="0.25">
      <c r="A56" s="2127" t="str">
        <f t="shared" si="5"/>
        <v>A</v>
      </c>
      <c r="B56" s="2128" t="str">
        <f t="shared" si="32"/>
        <v>Dessert assiette.C.Coulis de mangue.Recette mère ►.M.Mille-feuille meringue et chiboust pamplemousse aux fraises des bois</v>
      </c>
      <c r="C56" s="2129" t="str">
        <f t="shared" si="7"/>
        <v>Dessert assiette</v>
      </c>
      <c r="D56" s="2433" t="str">
        <f t="shared" si="8"/>
        <v>C</v>
      </c>
      <c r="E56" s="2128" t="str">
        <f t="shared" si="9"/>
        <v>Coulis de mangue</v>
      </c>
      <c r="F56" s="2128" t="str">
        <f t="shared" si="10"/>
        <v>Recette mère ►</v>
      </c>
      <c r="G56" s="2128" t="str">
        <f t="shared" si="14"/>
        <v>M.Mille-feuille meringue et chiboust pamplemousse aux fraises des bois</v>
      </c>
      <c r="H56" s="23" t="s">
        <v>7</v>
      </c>
      <c r="I56" s="456" t="str">
        <f>I62</f>
        <v>Dessert assiette.C.Coulis de mangue.Recette mère ►.M.Mille-feuille meringue et chiboust pamplemousse aux fraises des bois</v>
      </c>
      <c r="J56" s="457">
        <f>J62</f>
        <v>18</v>
      </c>
      <c r="K56" s="457" t="str">
        <f>K62</f>
        <v>assiettes</v>
      </c>
      <c r="L56" s="279" t="s">
        <v>4</v>
      </c>
      <c r="M56" s="24" t="s">
        <v>8</v>
      </c>
      <c r="N56" s="3217" t="s">
        <v>463</v>
      </c>
      <c r="O56" s="3217"/>
      <c r="P56" s="3157" t="s">
        <v>2017</v>
      </c>
      <c r="Q56" s="3157"/>
      <c r="R56" s="3158"/>
      <c r="S56" s="2111" t="s">
        <v>4</v>
      </c>
      <c r="T56" s="23" t="s">
        <v>7</v>
      </c>
      <c r="U56" s="456" t="str">
        <f>U62</f>
        <v>Dessert assiette.C.Coulis de mangue.Recette mère ►.M.Mille-feuille meringue et chiboust pamplemousse aux fraises des bois</v>
      </c>
      <c r="V56" s="457">
        <f>V62</f>
        <v>18</v>
      </c>
      <c r="W56" s="457" t="str">
        <f>W62</f>
        <v>assiettes</v>
      </c>
      <c r="X56" s="279" t="s">
        <v>4</v>
      </c>
      <c r="Y56" s="24" t="s">
        <v>8</v>
      </c>
      <c r="Z56" s="3217" t="s">
        <v>463</v>
      </c>
      <c r="AA56" s="3217"/>
      <c r="AB56" s="3157" t="s">
        <v>2017</v>
      </c>
      <c r="AC56" s="3157"/>
      <c r="AD56" s="3158"/>
      <c r="AE56" s="2677" t="s">
        <v>4</v>
      </c>
      <c r="AF56" s="2679"/>
      <c r="AG56" s="2453"/>
      <c r="AH56" s="2452"/>
      <c r="AI56" s="2148">
        <f t="shared" si="16"/>
        <v>0</v>
      </c>
      <c r="AJ56" s="299" t="str">
        <f>IF(OR(AI56=0, ISBLANK(AB56)), "", TEXT(ROUND(AI56/INDEX(AV19:AV89, MATCH(AB56, AU19:AU89, 0)), 0),"# ##0") &amp; " " &amp; AB56)</f>
        <v/>
      </c>
      <c r="AK56" s="77">
        <f t="shared" si="17"/>
        <v>0</v>
      </c>
      <c r="AL56" s="2149">
        <f t="shared" si="18"/>
        <v>0</v>
      </c>
      <c r="AM56" s="2137" t="str">
        <f t="shared" si="19"/>
        <v/>
      </c>
      <c r="AN56" s="2143"/>
      <c r="AO56" s="2148">
        <f t="shared" si="20"/>
        <v>0</v>
      </c>
      <c r="AP56" s="2612"/>
      <c r="AQ56" s="2150" t="str">
        <f t="shared" si="21"/>
        <v/>
      </c>
      <c r="AR56" s="2593"/>
      <c r="AS56" s="2697">
        <f t="shared" si="22"/>
        <v>0</v>
      </c>
      <c r="AT56" s="2598">
        <f>IF(AND(AH56&lt;&gt;"", ISNUMBER(AF56)), IFERROR(INDEX(AV19:AV89, MATCH(AB56, AU19:AU89, 0)) * AA56 * IF(ISBLANK(X56), 1, X56), 0), 0)</f>
        <v>0</v>
      </c>
      <c r="AU56" s="2628" t="s">
        <v>64</v>
      </c>
      <c r="AV56" s="539">
        <f t="shared" si="23"/>
        <v>2.835E-2</v>
      </c>
      <c r="AW56" s="2629">
        <v>28.35</v>
      </c>
      <c r="AX56" s="465"/>
      <c r="AY56" s="2127" t="str">
        <f t="shared" si="15"/>
        <v>A</v>
      </c>
      <c r="AZ56" s="675"/>
      <c r="BA56" s="675"/>
      <c r="BB56" s="675"/>
      <c r="BC56" s="1051"/>
      <c r="BD56" s="716"/>
      <c r="BE56" s="726" t="s">
        <v>467</v>
      </c>
      <c r="BF56" s="122"/>
      <c r="BG56" s="717"/>
      <c r="BH56"/>
      <c r="BI56" s="466">
        <v>1</v>
      </c>
    </row>
    <row r="57" spans="1:61" s="464" customFormat="1" ht="18" customHeight="1" x14ac:dyDescent="0.25">
      <c r="A57" s="2127" t="str">
        <f t="shared" si="5"/>
        <v>A</v>
      </c>
      <c r="B57" s="2128" t="str">
        <f t="shared" si="32"/>
        <v>Dessert assiette.C.Coulis de mangue.Recette mère ►.M.Mille-feuille meringue et chiboust pamplemousse aux fraises des bois</v>
      </c>
      <c r="C57" s="2129" t="str">
        <f t="shared" si="7"/>
        <v>Dessert assiette</v>
      </c>
      <c r="D57" s="2433" t="str">
        <f t="shared" si="8"/>
        <v>C</v>
      </c>
      <c r="E57" s="2128" t="str">
        <f t="shared" si="9"/>
        <v>Coulis de mangue</v>
      </c>
      <c r="F57" s="2128" t="str">
        <f t="shared" si="10"/>
        <v>Recette mère ►</v>
      </c>
      <c r="G57" s="2128" t="str">
        <f t="shared" si="14"/>
        <v>M.Mille-feuille meringue et chiboust pamplemousse aux fraises des bois</v>
      </c>
      <c r="H57" s="25" t="s">
        <v>7</v>
      </c>
      <c r="I57" s="458" t="str">
        <f>I62</f>
        <v>Dessert assiette.C.Coulis de mangue.Recette mère ►.M.Mille-feuille meringue et chiboust pamplemousse aux fraises des bois</v>
      </c>
      <c r="J57" s="459"/>
      <c r="K57" s="459"/>
      <c r="L57" s="281" t="s">
        <v>207</v>
      </c>
      <c r="M57" s="26" t="s">
        <v>12</v>
      </c>
      <c r="N57" s="3218"/>
      <c r="O57" s="3218"/>
      <c r="P57" s="3159"/>
      <c r="Q57" s="3159"/>
      <c r="R57" s="3160"/>
      <c r="S57" s="2111" t="s">
        <v>4</v>
      </c>
      <c r="T57" s="25" t="s">
        <v>7</v>
      </c>
      <c r="U57" s="458" t="str">
        <f>U62</f>
        <v>Dessert assiette.C.Coulis de mangue.Recette mère ►.M.Mille-feuille meringue et chiboust pamplemousse aux fraises des bois</v>
      </c>
      <c r="V57" s="459"/>
      <c r="W57" s="459"/>
      <c r="X57" s="281" t="s">
        <v>207</v>
      </c>
      <c r="Y57" s="26" t="s">
        <v>12</v>
      </c>
      <c r="Z57" s="3218"/>
      <c r="AA57" s="3218"/>
      <c r="AB57" s="3159"/>
      <c r="AC57" s="3159"/>
      <c r="AD57" s="3160"/>
      <c r="AE57" s="2677" t="s">
        <v>4</v>
      </c>
      <c r="AF57" s="2679">
        <f t="shared" ref="AF57:AF65" si="33">IFERROR(IF(AND(ISNUMBER(AH57),V57&gt;0),V57,0),0)</f>
        <v>0</v>
      </c>
      <c r="AG57" s="2453">
        <f t="shared" ref="AG57:AG65" si="34">IFERROR(IF(AND(ISNUMBER(AF57),AH57&gt;0),W57,0),0)</f>
        <v>0</v>
      </c>
      <c r="AH57" s="2452"/>
      <c r="AI57" s="2140">
        <f t="shared" si="16"/>
        <v>0</v>
      </c>
      <c r="AJ57" s="301" t="str">
        <f>IF(OR(AI57=0, ISBLANK(AB57)), "", TEXT(ROUND(AI57/INDEX(AV19:AV89, MATCH(AB57, AU19:AU89, 0)), 0),"# ##0") &amp; " " &amp; AB57)</f>
        <v/>
      </c>
      <c r="AK57" s="82">
        <f t="shared" si="17"/>
        <v>0</v>
      </c>
      <c r="AL57" s="2141">
        <f t="shared" si="18"/>
        <v>0</v>
      </c>
      <c r="AM57" s="2142" t="str">
        <f t="shared" si="19"/>
        <v/>
      </c>
      <c r="AN57" s="2143"/>
      <c r="AO57" s="2140">
        <f t="shared" si="20"/>
        <v>0</v>
      </c>
      <c r="AP57" s="2612"/>
      <c r="AQ57" s="2145" t="str">
        <f t="shared" si="21"/>
        <v/>
      </c>
      <c r="AR57" s="2593"/>
      <c r="AS57" s="2697">
        <f t="shared" si="22"/>
        <v>0</v>
      </c>
      <c r="AT57" s="2598">
        <f>IF(AND(AH57&lt;&gt;"", ISNUMBER(AF57)), IFERROR(INDEX(AV19:AV89, MATCH(AB57, AU19:AU89, 0)) * AA57 * IF(ISBLANK(X57), 1, X57), 0), 0)</f>
        <v>0</v>
      </c>
      <c r="AU57" s="2628" t="s">
        <v>2013</v>
      </c>
      <c r="AV57" s="539">
        <f t="shared" si="23"/>
        <v>2.9569999999999999E-2</v>
      </c>
      <c r="AW57" s="2629">
        <v>29.57</v>
      </c>
      <c r="AX57" s="465"/>
      <c r="AY57" s="2127" t="str">
        <f t="shared" si="15"/>
        <v>A</v>
      </c>
      <c r="AZ57" s="675"/>
      <c r="BA57" s="675"/>
      <c r="BB57" s="675"/>
      <c r="BC57" s="1051"/>
      <c r="BD57" s="716"/>
      <c r="BE57" s="726" t="s">
        <v>468</v>
      </c>
      <c r="BF57" s="122"/>
      <c r="BG57" s="717"/>
      <c r="BH57"/>
      <c r="BI57" s="466">
        <v>1</v>
      </c>
    </row>
    <row r="58" spans="1:61" s="464" customFormat="1" ht="18" customHeight="1" thickBot="1" x14ac:dyDescent="0.3">
      <c r="A58" s="2127" t="str">
        <f t="shared" si="5"/>
        <v>A</v>
      </c>
      <c r="B58" s="2128" t="str">
        <f t="shared" si="32"/>
        <v>Dessert assiette.C.Coulis de mangue.Recette mère ►.M.Mille-feuille meringue et chiboust pamplemousse aux fraises des bois</v>
      </c>
      <c r="C58" s="2129" t="str">
        <f t="shared" si="7"/>
        <v>Dessert assiette</v>
      </c>
      <c r="D58" s="2433" t="str">
        <f t="shared" si="8"/>
        <v>C</v>
      </c>
      <c r="E58" s="2128" t="str">
        <f t="shared" si="9"/>
        <v>Coulis de mangue</v>
      </c>
      <c r="F58" s="2128" t="str">
        <f t="shared" si="10"/>
        <v>Recette mère ►</v>
      </c>
      <c r="G58" s="2128" t="str">
        <f t="shared" si="14"/>
        <v>M.Mille-feuille meringue et chiboust pamplemousse aux fraises des bois</v>
      </c>
      <c r="H58" s="25" t="s">
        <v>7</v>
      </c>
      <c r="I58" s="460" t="str">
        <f>I62</f>
        <v>Dessert assiette.C.Coulis de mangue.Recette mère ►.M.Mille-feuille meringue et chiboust pamplemousse aux fraises des bois</v>
      </c>
      <c r="J58" s="461"/>
      <c r="K58" s="462"/>
      <c r="L58" s="28"/>
      <c r="M58" s="29" t="s">
        <v>208</v>
      </c>
      <c r="N58" s="283"/>
      <c r="O58" s="30" t="s">
        <v>13</v>
      </c>
      <c r="P58" s="1865" t="s">
        <v>1989</v>
      </c>
      <c r="Q58" s="9"/>
      <c r="R58" s="285"/>
      <c r="S58" s="2111" t="s">
        <v>4</v>
      </c>
      <c r="T58" s="25" t="s">
        <v>7</v>
      </c>
      <c r="U58" s="460" t="str">
        <f>U62</f>
        <v>Dessert assiette.C.Coulis de mangue.Recette mère ►.M.Mille-feuille meringue et chiboust pamplemousse aux fraises des bois</v>
      </c>
      <c r="V58" s="461"/>
      <c r="W58" s="462"/>
      <c r="X58" s="28"/>
      <c r="Y58" s="29" t="s">
        <v>208</v>
      </c>
      <c r="Z58" s="283"/>
      <c r="AA58" s="30" t="s">
        <v>13</v>
      </c>
      <c r="AB58" s="1865" t="s">
        <v>1989</v>
      </c>
      <c r="AC58" s="9"/>
      <c r="AD58" s="285"/>
      <c r="AE58" s="2677" t="s">
        <v>4</v>
      </c>
      <c r="AF58" s="2679">
        <f t="shared" si="33"/>
        <v>0</v>
      </c>
      <c r="AG58" s="2453">
        <f t="shared" si="34"/>
        <v>0</v>
      </c>
      <c r="AH58" s="2452"/>
      <c r="AI58" s="2148">
        <f t="shared" si="16"/>
        <v>0</v>
      </c>
      <c r="AJ58" s="299" t="str">
        <f>IF(OR(AI58=0, ISBLANK(AB58)), "", TEXT(ROUND(AI58/INDEX(AV19:AV89, MATCH(AB58, AU19:AU89, 0)), 0),"# ##0") &amp; " " &amp; AB58)</f>
        <v/>
      </c>
      <c r="AK58" s="77">
        <f t="shared" si="17"/>
        <v>0</v>
      </c>
      <c r="AL58" s="2149">
        <f t="shared" si="18"/>
        <v>0</v>
      </c>
      <c r="AM58" s="2137" t="str">
        <f t="shared" si="19"/>
        <v/>
      </c>
      <c r="AN58" s="2143"/>
      <c r="AO58" s="2148">
        <f t="shared" si="20"/>
        <v>0</v>
      </c>
      <c r="AP58" s="2612"/>
      <c r="AQ58" s="2150" t="str">
        <f t="shared" si="21"/>
        <v/>
      </c>
      <c r="AR58" s="2593"/>
      <c r="AS58" s="2697">
        <f t="shared" si="22"/>
        <v>0</v>
      </c>
      <c r="AT58" s="2598">
        <f>IF(AND(AH58&lt;&gt;"", ISNUMBER(AF58)), IFERROR(INDEX(AV19:AV89, MATCH(AB58, AU19:AU89, 0)) * AA58 * IF(ISBLANK(X58), 1, X58), 0), 0)</f>
        <v>0</v>
      </c>
      <c r="AU58" s="2628" t="s">
        <v>319</v>
      </c>
      <c r="AV58" s="534">
        <f t="shared" si="23"/>
        <v>2.9000000000000001E-2</v>
      </c>
      <c r="AW58" s="2623">
        <v>29</v>
      </c>
      <c r="AX58" s="465"/>
      <c r="AY58" s="2127" t="str">
        <f t="shared" si="15"/>
        <v>A</v>
      </c>
      <c r="AZ58" s="675"/>
      <c r="BA58" s="675"/>
      <c r="BB58" s="675"/>
      <c r="BC58" s="1051"/>
      <c r="BD58" s="716"/>
      <c r="BE58" s="122"/>
      <c r="BF58" s="122"/>
      <c r="BG58" s="717"/>
      <c r="BH58"/>
      <c r="BI58" s="466">
        <v>1</v>
      </c>
    </row>
    <row r="59" spans="1:61" s="464" customFormat="1" ht="18" customHeight="1" thickTop="1" x14ac:dyDescent="0.25">
      <c r="A59" s="2127" t="str">
        <f t="shared" si="5"/>
        <v>A</v>
      </c>
      <c r="B59" s="2128" t="str">
        <f t="shared" si="32"/>
        <v>Dessert assiette.C.Coulis de mangue.Recette mère ►.M.Mille-feuille meringue et chiboust pamplemousse aux fraises des bois</v>
      </c>
      <c r="C59" s="2129" t="str">
        <f t="shared" si="7"/>
        <v>Dessert assiette</v>
      </c>
      <c r="D59" s="2433" t="str">
        <f t="shared" si="8"/>
        <v>C</v>
      </c>
      <c r="E59" s="2128" t="str">
        <f t="shared" si="9"/>
        <v>Coulis de mangue</v>
      </c>
      <c r="F59" s="2128" t="str">
        <f t="shared" si="10"/>
        <v>Recette mère ►</v>
      </c>
      <c r="G59" s="2128" t="str">
        <f t="shared" si="14"/>
        <v>M.Mille-feuille meringue et chiboust pamplemousse aux fraises des bois</v>
      </c>
      <c r="H59" s="25" t="s">
        <v>7</v>
      </c>
      <c r="I59" s="428" t="str">
        <f>I62</f>
        <v>Dessert assiette.C.Coulis de mangue.Recette mère ►.M.Mille-feuille meringue et chiboust pamplemousse aux fraises des bois</v>
      </c>
      <c r="J59" s="428"/>
      <c r="K59" s="428"/>
      <c r="L59" s="36" t="s">
        <v>16</v>
      </c>
      <c r="M59" s="37"/>
      <c r="N59" s="37"/>
      <c r="O59" s="288" t="s">
        <v>17</v>
      </c>
      <c r="P59" s="3214" t="str">
        <f>L62</f>
        <v>Dessert assiette.C.Coulis de mangue.Recette mère ►.M.Mille-feuille meringue et chiboust pamplemousse aux fraises des bois</v>
      </c>
      <c r="Q59" s="3214"/>
      <c r="R59" s="3215"/>
      <c r="S59" s="2111" t="s">
        <v>4</v>
      </c>
      <c r="T59" s="25" t="s">
        <v>7</v>
      </c>
      <c r="U59" s="428" t="str">
        <f>U62</f>
        <v>Dessert assiette.C.Coulis de mangue.Recette mère ►.M.Mille-feuille meringue et chiboust pamplemousse aux fraises des bois</v>
      </c>
      <c r="V59" s="428"/>
      <c r="W59" s="428"/>
      <c r="X59" s="36" t="s">
        <v>16</v>
      </c>
      <c r="Y59" s="37"/>
      <c r="Z59" s="37"/>
      <c r="AA59" s="288" t="s">
        <v>17</v>
      </c>
      <c r="AB59" s="3214" t="str">
        <f>X62</f>
        <v>Dessert assiette.C.Coulis de mangue.Recette mère ►.M.Mille-feuille meringue et chiboust pamplemousse aux fraises des bois</v>
      </c>
      <c r="AC59" s="3214"/>
      <c r="AD59" s="3215"/>
      <c r="AE59" s="2677" t="s">
        <v>4</v>
      </c>
      <c r="AF59" s="2679">
        <f t="shared" si="33"/>
        <v>0</v>
      </c>
      <c r="AG59" s="2453">
        <f t="shared" si="34"/>
        <v>0</v>
      </c>
      <c r="AH59" s="2452"/>
      <c r="AI59" s="2140">
        <f t="shared" si="16"/>
        <v>0</v>
      </c>
      <c r="AJ59" s="301" t="str">
        <f>IF(OR(AI59=0, ISBLANK(AB59)), "", TEXT(ROUND(AI59/INDEX(AV19:AV89, MATCH(AB59, AU19:AU89, 0)), 0),"# ##0") &amp; " " &amp; AB59)</f>
        <v/>
      </c>
      <c r="AK59" s="82">
        <f t="shared" si="17"/>
        <v>0</v>
      </c>
      <c r="AL59" s="2141">
        <f t="shared" si="18"/>
        <v>0</v>
      </c>
      <c r="AM59" s="2142" t="str">
        <f t="shared" si="19"/>
        <v/>
      </c>
      <c r="AN59" s="2143"/>
      <c r="AO59" s="2140">
        <f t="shared" si="20"/>
        <v>0</v>
      </c>
      <c r="AP59" s="2612"/>
      <c r="AQ59" s="2145" t="str">
        <f t="shared" si="21"/>
        <v/>
      </c>
      <c r="AR59" s="2593"/>
      <c r="AS59" s="2697">
        <f t="shared" si="22"/>
        <v>0</v>
      </c>
      <c r="AT59" s="2598">
        <f>IF(AND(AH59&lt;&gt;"", ISNUMBER(AF59)), IFERROR(INDEX(AV19:AV89, MATCH(AB59, AU19:AU89, 0)) * AA59 * IF(ISBLANK(X59), 1, X59), 0), 0)</f>
        <v>0</v>
      </c>
      <c r="AU59" s="2628" t="s">
        <v>320</v>
      </c>
      <c r="AV59" s="534">
        <f t="shared" si="23"/>
        <v>5.8999999999999997E-2</v>
      </c>
      <c r="AW59" s="2623">
        <v>59</v>
      </c>
      <c r="AX59" s="465"/>
      <c r="AY59" s="2127" t="str">
        <f t="shared" si="15"/>
        <v>A</v>
      </c>
      <c r="AZ59" s="675"/>
      <c r="BA59" s="675"/>
      <c r="BB59" s="675"/>
      <c r="BC59" s="1051"/>
      <c r="BD59" s="3080" t="s">
        <v>1990</v>
      </c>
      <c r="BE59" s="3081"/>
      <c r="BF59" s="3084" t="s">
        <v>1991</v>
      </c>
      <c r="BG59" s="717"/>
      <c r="BH59"/>
      <c r="BI59" s="466">
        <v>1</v>
      </c>
    </row>
    <row r="60" spans="1:61" s="464" customFormat="1" ht="18" customHeight="1" thickBot="1" x14ac:dyDescent="0.3">
      <c r="A60" s="2127" t="str">
        <f t="shared" si="5"/>
        <v>A</v>
      </c>
      <c r="B60" s="2128" t="str">
        <f t="shared" si="32"/>
        <v>Dessert assiette.C.Coulis de mangue.Recette mère ►.M.Mille-feuille meringue et chiboust pamplemousse aux fraises des bois</v>
      </c>
      <c r="C60" s="2129" t="str">
        <f t="shared" si="7"/>
        <v>Dessert assiette</v>
      </c>
      <c r="D60" s="2433" t="str">
        <f t="shared" si="8"/>
        <v>C</v>
      </c>
      <c r="E60" s="2128" t="str">
        <f t="shared" si="9"/>
        <v>Coulis de mangue</v>
      </c>
      <c r="F60" s="2128" t="str">
        <f t="shared" si="10"/>
        <v>Recette mère ►</v>
      </c>
      <c r="G60" s="2128" t="str">
        <f t="shared" si="14"/>
        <v>M.Mille-feuille meringue et chiboust pamplemousse aux fraises des bois</v>
      </c>
      <c r="H60" s="25" t="s">
        <v>7</v>
      </c>
      <c r="I60" s="428" t="str">
        <f>I62</f>
        <v>Dessert assiette.C.Coulis de mangue.Recette mère ►.M.Mille-feuille meringue et chiboust pamplemousse aux fraises des bois</v>
      </c>
      <c r="J60" s="428"/>
      <c r="K60" s="428"/>
      <c r="L60" s="43">
        <v>18</v>
      </c>
      <c r="M60" s="44" t="s">
        <v>19</v>
      </c>
      <c r="N60" s="36"/>
      <c r="O60" s="36"/>
      <c r="P60" s="3214"/>
      <c r="Q60" s="3214"/>
      <c r="R60" s="3215"/>
      <c r="S60" s="2111" t="s">
        <v>4</v>
      </c>
      <c r="T60" s="25" t="s">
        <v>7</v>
      </c>
      <c r="U60" s="428" t="str">
        <f>U62</f>
        <v>Dessert assiette.C.Coulis de mangue.Recette mère ►.M.Mille-feuille meringue et chiboust pamplemousse aux fraises des bois</v>
      </c>
      <c r="V60" s="428"/>
      <c r="W60" s="428"/>
      <c r="X60" s="43">
        <v>18</v>
      </c>
      <c r="Y60" s="44" t="s">
        <v>19</v>
      </c>
      <c r="Z60" s="36"/>
      <c r="AA60" s="36"/>
      <c r="AB60" s="3214"/>
      <c r="AC60" s="3214"/>
      <c r="AD60" s="3215"/>
      <c r="AE60" s="2677" t="s">
        <v>4</v>
      </c>
      <c r="AF60" s="2679">
        <f t="shared" si="33"/>
        <v>0</v>
      </c>
      <c r="AG60" s="2453">
        <f t="shared" si="34"/>
        <v>0</v>
      </c>
      <c r="AH60" s="2452"/>
      <c r="AI60" s="2148">
        <f t="shared" si="16"/>
        <v>0</v>
      </c>
      <c r="AJ60" s="299" t="str">
        <f>IF(OR(AI60=0, ISBLANK(AB60)), "", TEXT(ROUND(AI60/INDEX(AV19:AV89, MATCH(AB60, AU19:AU89, 0)), 0),"# ##0") &amp; " " &amp; AB60)</f>
        <v/>
      </c>
      <c r="AK60" s="77">
        <f t="shared" si="17"/>
        <v>0</v>
      </c>
      <c r="AL60" s="2149">
        <f t="shared" si="18"/>
        <v>0</v>
      </c>
      <c r="AM60" s="2137" t="str">
        <f t="shared" si="19"/>
        <v/>
      </c>
      <c r="AN60" s="2143"/>
      <c r="AO60" s="2148">
        <f t="shared" si="20"/>
        <v>0</v>
      </c>
      <c r="AP60" s="2612"/>
      <c r="AQ60" s="2150" t="str">
        <f t="shared" si="21"/>
        <v/>
      </c>
      <c r="AR60" s="2593"/>
      <c r="AS60" s="2697">
        <f t="shared" si="22"/>
        <v>0</v>
      </c>
      <c r="AT60" s="2598">
        <f>IF(AND(AH60&lt;&gt;"", ISNUMBER(AF60)), IFERROR(INDEX(AV19:AV89, MATCH(AB60, AU19:AU89, 0)) * AA60 * IF(ISBLANK(X60), 1, X60), 0), 0)</f>
        <v>0</v>
      </c>
      <c r="AU60" s="2628" t="s">
        <v>321</v>
      </c>
      <c r="AV60" s="534">
        <f t="shared" si="23"/>
        <v>0.11799999999999999</v>
      </c>
      <c r="AW60" s="2623">
        <v>118</v>
      </c>
      <c r="AX60" s="465"/>
      <c r="AY60" s="2127" t="str">
        <f t="shared" si="15"/>
        <v>A</v>
      </c>
      <c r="AZ60" s="675"/>
      <c r="BA60" s="675"/>
      <c r="BB60" s="675"/>
      <c r="BC60" s="1051"/>
      <c r="BD60" s="3082"/>
      <c r="BE60" s="3083"/>
      <c r="BF60" s="3085"/>
      <c r="BG60" s="717"/>
      <c r="BH60"/>
      <c r="BI60" s="466">
        <v>1</v>
      </c>
    </row>
    <row r="61" spans="1:61" s="464" customFormat="1" ht="18" customHeight="1" thickTop="1" x14ac:dyDescent="0.25">
      <c r="A61" s="2127" t="str">
        <f t="shared" si="5"/>
        <v>►</v>
      </c>
      <c r="B61" s="2128" t="str">
        <f t="shared" si="32"/>
        <v>►</v>
      </c>
      <c r="C61" s="2129" t="str">
        <f t="shared" si="7"/>
        <v>►</v>
      </c>
      <c r="D61" s="2433" t="str">
        <f t="shared" si="8"/>
        <v>►</v>
      </c>
      <c r="E61" s="2128" t="str">
        <f t="shared" si="9"/>
        <v>►</v>
      </c>
      <c r="F61" s="2128" t="str">
        <f t="shared" si="10"/>
        <v>►</v>
      </c>
      <c r="G61" s="2128" t="str">
        <f t="shared" si="14"/>
        <v>►</v>
      </c>
      <c r="H61" s="25" t="s">
        <v>5</v>
      </c>
      <c r="I61" s="463" t="str">
        <f>I62</f>
        <v>Dessert assiette.C.Coulis de mangue.Recette mère ►.M.Mille-feuille meringue et chiboust pamplemousse aux fraises des bois</v>
      </c>
      <c r="J61" s="463"/>
      <c r="K61" s="463"/>
      <c r="L61" s="289"/>
      <c r="M61" s="48"/>
      <c r="N61" s="48"/>
      <c r="O61" s="48"/>
      <c r="P61" s="48"/>
      <c r="Q61" s="48"/>
      <c r="R61" s="49"/>
      <c r="S61" s="2111" t="s">
        <v>4</v>
      </c>
      <c r="T61" s="25" t="s">
        <v>5</v>
      </c>
      <c r="U61" s="463" t="str">
        <f>U62</f>
        <v>Dessert assiette.C.Coulis de mangue.Recette mère ►.M.Mille-feuille meringue et chiboust pamplemousse aux fraises des bois</v>
      </c>
      <c r="V61" s="463"/>
      <c r="W61" s="463"/>
      <c r="X61" s="289"/>
      <c r="Y61" s="48"/>
      <c r="Z61" s="48"/>
      <c r="AA61" s="48"/>
      <c r="AB61" s="48"/>
      <c r="AC61" s="48"/>
      <c r="AD61" s="49"/>
      <c r="AE61" s="2677" t="s">
        <v>4</v>
      </c>
      <c r="AF61" s="2679">
        <f t="shared" si="33"/>
        <v>0</v>
      </c>
      <c r="AG61" s="2453">
        <f t="shared" si="34"/>
        <v>0</v>
      </c>
      <c r="AH61" s="2452"/>
      <c r="AI61" s="2140">
        <f t="shared" si="16"/>
        <v>0</v>
      </c>
      <c r="AJ61" s="301" t="str">
        <f>IF(OR(AI61=0, ISBLANK(AB61)), "", TEXT(ROUND(AI61/INDEX(AV19:AV89, MATCH(AB61, AU19:AU89, 0)), 0),"# ##0") &amp; " " &amp; AB61)</f>
        <v/>
      </c>
      <c r="AK61" s="82">
        <f t="shared" si="17"/>
        <v>0</v>
      </c>
      <c r="AL61" s="2141">
        <f t="shared" si="18"/>
        <v>0</v>
      </c>
      <c r="AM61" s="2142" t="str">
        <f t="shared" si="19"/>
        <v/>
      </c>
      <c r="AN61" s="2143"/>
      <c r="AO61" s="2140">
        <f t="shared" si="20"/>
        <v>0</v>
      </c>
      <c r="AP61" s="2612"/>
      <c r="AQ61" s="2145" t="str">
        <f t="shared" si="21"/>
        <v/>
      </c>
      <c r="AR61" s="2593"/>
      <c r="AS61" s="2697">
        <f t="shared" si="22"/>
        <v>0</v>
      </c>
      <c r="AT61" s="2598">
        <f>IF(AND(AH61&lt;&gt;"", ISNUMBER(AF61)), IFERROR(INDEX(AV19:AV89, MATCH(AB61, AU19:AU89, 0)) * AA61 * IF(ISBLANK(X61), 1, X61), 0), 0)</f>
        <v>0</v>
      </c>
      <c r="AU61" s="2628" t="s">
        <v>2016</v>
      </c>
      <c r="AV61" s="532">
        <f t="shared" si="23"/>
        <v>0.113</v>
      </c>
      <c r="AW61" s="2622">
        <v>113</v>
      </c>
      <c r="AX61" s="465"/>
      <c r="AY61" s="2127" t="str">
        <f t="shared" si="15"/>
        <v>►</v>
      </c>
      <c r="AZ61" s="675"/>
      <c r="BA61" s="675"/>
      <c r="BB61" s="675"/>
      <c r="BC61" s="1051"/>
      <c r="BD61" s="2451">
        <v>18</v>
      </c>
      <c r="BE61" s="2453" t="s">
        <v>19</v>
      </c>
      <c r="BF61" s="2452">
        <v>22</v>
      </c>
      <c r="BG61" s="717"/>
      <c r="BH61"/>
      <c r="BI61" s="466">
        <v>1</v>
      </c>
    </row>
    <row r="62" spans="1:61" s="464" customFormat="1" ht="18" customHeight="1" thickBot="1" x14ac:dyDescent="0.3">
      <c r="A62" s="2127" t="str">
        <f t="shared" si="5"/>
        <v>►</v>
      </c>
      <c r="B62" s="2128" t="str">
        <f t="shared" si="32"/>
        <v>►</v>
      </c>
      <c r="C62" s="2129" t="str">
        <f t="shared" si="7"/>
        <v>►</v>
      </c>
      <c r="D62" s="2433" t="str">
        <f t="shared" si="8"/>
        <v>►</v>
      </c>
      <c r="E62" s="2128" t="str">
        <f t="shared" si="9"/>
        <v>►</v>
      </c>
      <c r="F62" s="2128" t="str">
        <f t="shared" si="10"/>
        <v>►</v>
      </c>
      <c r="G62" s="2128" t="str">
        <f t="shared" si="14"/>
        <v>►</v>
      </c>
      <c r="H62" s="430" t="s">
        <v>5</v>
      </c>
      <c r="I62" s="431" t="str">
        <f>L62</f>
        <v>Dessert assiette.C.Coulis de mangue.Recette mère ►.M.Mille-feuille meringue et chiboust pamplemousse aux fraises des bois</v>
      </c>
      <c r="J62" s="431">
        <f>L60</f>
        <v>18</v>
      </c>
      <c r="K62" s="431" t="str">
        <f>M60</f>
        <v>assiettes</v>
      </c>
      <c r="L62" s="435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432" t="s">
        <v>22</v>
      </c>
      <c r="N62" s="3216" t="s">
        <v>23</v>
      </c>
      <c r="O62" s="3216"/>
      <c r="P62" s="3216"/>
      <c r="Q62" s="433" t="s">
        <v>24</v>
      </c>
      <c r="R62" s="2134" t="s">
        <v>482</v>
      </c>
      <c r="S62" s="2111" t="s">
        <v>4</v>
      </c>
      <c r="T62" s="430" t="s">
        <v>5</v>
      </c>
      <c r="U62" s="431" t="str">
        <f>X62</f>
        <v>Dessert assiette.C.Coulis de mangue.Recette mère ►.M.Mille-feuille meringue et chiboust pamplemousse aux fraises des bois</v>
      </c>
      <c r="V62" s="431">
        <f>X60</f>
        <v>18</v>
      </c>
      <c r="W62" s="431" t="str">
        <f>Y60</f>
        <v>assiettes</v>
      </c>
      <c r="X62" s="435" t="str">
        <f>UPPER(LEFT(Z56,1))&amp;LOWER(MID(Z56,2,999))&amp;"."&amp;UPPER(LEFT(AB56,1))&amp;"."&amp;UPPER(LEFT(AB56,1))&amp;LOWER(MID(AB56,2,999))&amp;"."&amp;IF(ISTEXT(AD62),AC62&amp;"."&amp;UPPER(LEFT(AD62,1))&amp;"."&amp;UPPER(LEFT(AD62,1))&amp;LOWER(MID(AD62,2,999)),Y62)</f>
        <v>Dessert assiette.C.Coulis de mangue.Recette mère ►.M.Mille-feuille meringue et chiboust pamplemousse aux fraises des bois</v>
      </c>
      <c r="Y62" s="432" t="s">
        <v>22</v>
      </c>
      <c r="Z62" s="3216" t="s">
        <v>23</v>
      </c>
      <c r="AA62" s="3216"/>
      <c r="AB62" s="3216"/>
      <c r="AC62" s="433" t="s">
        <v>24</v>
      </c>
      <c r="AD62" s="2134" t="s">
        <v>482</v>
      </c>
      <c r="AE62" s="2677" t="s">
        <v>4</v>
      </c>
      <c r="AF62" s="2679">
        <f t="shared" si="33"/>
        <v>0</v>
      </c>
      <c r="AG62" s="2453">
        <f t="shared" si="34"/>
        <v>0</v>
      </c>
      <c r="AH62" s="2452"/>
      <c r="AI62" s="2148">
        <f t="shared" si="16"/>
        <v>0</v>
      </c>
      <c r="AJ62" s="299" t="str">
        <f>IF(OR(AI62=0, ISBLANK(AB62)), "", TEXT(ROUND(AI62/INDEX(AV19:AV89, MATCH(AB62, AU19:AU89, 0)), 0),"# ##0") &amp; " " &amp; AB62)</f>
        <v/>
      </c>
      <c r="AK62" s="77">
        <f t="shared" si="17"/>
        <v>0</v>
      </c>
      <c r="AL62" s="2149">
        <f t="shared" si="18"/>
        <v>0</v>
      </c>
      <c r="AM62" s="2137" t="str">
        <f t="shared" si="19"/>
        <v/>
      </c>
      <c r="AN62" s="2143"/>
      <c r="AO62" s="2148">
        <f t="shared" si="20"/>
        <v>0</v>
      </c>
      <c r="AP62" s="2612"/>
      <c r="AQ62" s="2150" t="str">
        <f t="shared" si="21"/>
        <v/>
      </c>
      <c r="AR62" s="2593"/>
      <c r="AS62" s="2697">
        <f t="shared" si="22"/>
        <v>0</v>
      </c>
      <c r="AT62" s="2598">
        <f>IF(AND(AH62&lt;&gt;"", ISNUMBER(AF62)), IFERROR(INDEX(AV19:AV89, MATCH(AB62, AU19:AU89, 0)) * AA62 * IF(ISBLANK(X62), 1, X62), 0), 0)</f>
        <v>0</v>
      </c>
      <c r="AU62" s="2628" t="s">
        <v>322</v>
      </c>
      <c r="AV62" s="532">
        <f t="shared" si="23"/>
        <v>0.13</v>
      </c>
      <c r="AW62" s="2622">
        <v>130</v>
      </c>
      <c r="AX62" s="465"/>
      <c r="AY62" s="2127" t="str">
        <f t="shared" si="15"/>
        <v>►</v>
      </c>
      <c r="AZ62" s="675"/>
      <c r="BA62" s="675"/>
      <c r="BB62" s="675"/>
      <c r="BC62" s="1051"/>
      <c r="BD62" s="3086" t="s">
        <v>2224</v>
      </c>
      <c r="BE62" s="3087"/>
      <c r="BF62" s="3087"/>
      <c r="BG62" s="3088"/>
      <c r="BH62"/>
      <c r="BI62" s="466">
        <v>1</v>
      </c>
    </row>
    <row r="63" spans="1:61" s="464" customFormat="1" ht="18" customHeight="1" thickTop="1" thickBot="1" x14ac:dyDescent="0.3">
      <c r="A63" s="2127" t="str">
        <f t="shared" si="5"/>
        <v>A</v>
      </c>
      <c r="B63" s="2128" t="str">
        <f t="shared" si="32"/>
        <v>Dessert assiette.C.Coulis de mangue.Recette mère ►.M.Mille-feuille meringue et chiboust pamplemousse aux fraises des bois</v>
      </c>
      <c r="C63" s="2129" t="str">
        <f t="shared" si="7"/>
        <v>Dessert assiette</v>
      </c>
      <c r="D63" s="2433" t="str">
        <f t="shared" si="8"/>
        <v>C</v>
      </c>
      <c r="E63" s="2128" t="str">
        <f t="shared" si="9"/>
        <v>Coulis de mangue</v>
      </c>
      <c r="F63" s="2128" t="str">
        <f t="shared" si="10"/>
        <v>Recette mère ►</v>
      </c>
      <c r="G63" s="2128" t="str">
        <f t="shared" si="14"/>
        <v>M.Mille-feuille meringue et chiboust pamplemousse aux fraises des bois</v>
      </c>
      <c r="H63" s="104" t="s">
        <v>7</v>
      </c>
      <c r="I63" s="2135" t="str">
        <f>I62</f>
        <v>Dessert assiette.C.Coulis de mangue.Recette mère ►.M.Mille-feuille meringue et chiboust pamplemousse aux fraises des bois</v>
      </c>
      <c r="J63" s="2135"/>
      <c r="K63" s="2135"/>
      <c r="L63" s="56" t="s">
        <v>27</v>
      </c>
      <c r="M63" s="106">
        <f>COUNTIF(I65:I72, "*") + COUNT(I65:I72)</f>
        <v>8</v>
      </c>
      <c r="N63" s="107" t="s">
        <v>1995</v>
      </c>
      <c r="O63" s="108"/>
      <c r="P63" s="108"/>
      <c r="Q63" s="108"/>
      <c r="R63" s="2136"/>
      <c r="S63" s="2111" t="s">
        <v>4</v>
      </c>
      <c r="T63" s="25" t="s">
        <v>5</v>
      </c>
      <c r="U63" s="34" t="str">
        <f>U62</f>
        <v>Dessert assiette.C.Coulis de mangue.Recette mère ►.M.Mille-feuille meringue et chiboust pamplemousse aux fraises des bois</v>
      </c>
      <c r="V63" s="34"/>
      <c r="W63" s="34"/>
      <c r="X63" s="1904" t="s">
        <v>27</v>
      </c>
      <c r="Y63" s="1905" t="s">
        <v>28</v>
      </c>
      <c r="Z63" s="1905" t="s">
        <v>29</v>
      </c>
      <c r="AA63" s="1905" t="s">
        <v>30</v>
      </c>
      <c r="AB63" s="1905" t="s">
        <v>31</v>
      </c>
      <c r="AC63" s="1906" t="s">
        <v>32</v>
      </c>
      <c r="AD63" s="1907" t="s">
        <v>33</v>
      </c>
      <c r="AE63" s="2677" t="s">
        <v>4</v>
      </c>
      <c r="AF63" s="2679">
        <f t="shared" si="33"/>
        <v>0</v>
      </c>
      <c r="AG63" s="2453">
        <f t="shared" si="34"/>
        <v>0</v>
      </c>
      <c r="AH63" s="2452"/>
      <c r="AI63" s="2140">
        <f t="shared" si="16"/>
        <v>0</v>
      </c>
      <c r="AJ63" s="301" t="str">
        <f>IF(OR(AI63=0, ISBLANK(AB63)), "", TEXT(ROUND(AI63/INDEX(AV19:AV89, MATCH(AB63, AU19:AU89, 0)), 0),"# ##0") &amp; " " &amp; AB63)</f>
        <v/>
      </c>
      <c r="AK63" s="82">
        <f t="shared" si="17"/>
        <v>0</v>
      </c>
      <c r="AL63" s="2141">
        <f t="shared" si="18"/>
        <v>0</v>
      </c>
      <c r="AM63" s="2142" t="str">
        <f t="shared" si="19"/>
        <v/>
      </c>
      <c r="AN63" s="2143"/>
      <c r="AO63" s="2140">
        <f t="shared" si="20"/>
        <v>0</v>
      </c>
      <c r="AP63" s="2612"/>
      <c r="AQ63" s="2145" t="str">
        <f t="shared" si="21"/>
        <v/>
      </c>
      <c r="AR63" s="2593"/>
      <c r="AS63" s="2697">
        <f t="shared" si="22"/>
        <v>0</v>
      </c>
      <c r="AT63" s="2598">
        <f>IF(AND(AH63&lt;&gt;"", ISNUMBER(AF63)), IFERROR(INDEX(AV19:AV89, MATCH(AB63, AU19:AU89, 0)) * AA63 * IF(ISBLANK(X63), 1, X63), 0), 0)</f>
        <v>0</v>
      </c>
      <c r="AU63" s="2628" t="s">
        <v>323</v>
      </c>
      <c r="AV63" s="532">
        <f t="shared" si="23"/>
        <v>0.13</v>
      </c>
      <c r="AW63" s="2622">
        <v>130</v>
      </c>
      <c r="AX63" s="465"/>
      <c r="AY63" s="2127" t="str">
        <f t="shared" si="15"/>
        <v>A</v>
      </c>
      <c r="AZ63" s="675"/>
      <c r="BA63" s="675"/>
      <c r="BB63" s="675"/>
      <c r="BC63" s="1051"/>
      <c r="BD63" s="3086"/>
      <c r="BE63" s="3087"/>
      <c r="BF63" s="3087"/>
      <c r="BG63" s="3088"/>
      <c r="BH63"/>
      <c r="BI63" s="466">
        <v>1</v>
      </c>
    </row>
    <row r="64" spans="1:61" s="464" customFormat="1" ht="18" customHeight="1" thickTop="1" x14ac:dyDescent="0.25">
      <c r="A64" s="2127" t="str">
        <f t="shared" si="5"/>
        <v>A</v>
      </c>
      <c r="B64" s="2128" t="str">
        <f t="shared" si="32"/>
        <v>Dessert assiette.C.Coulis de mangue.Recette mère ►.M.Mille-feuille meringue et chiboust pamplemousse aux fraises des bois</v>
      </c>
      <c r="C64" s="2129" t="str">
        <f t="shared" si="7"/>
        <v>Dessert assiette</v>
      </c>
      <c r="D64" s="2433" t="str">
        <f t="shared" si="8"/>
        <v>C</v>
      </c>
      <c r="E64" s="2128" t="str">
        <f t="shared" si="9"/>
        <v>Coulis de mangue</v>
      </c>
      <c r="F64" s="2128" t="str">
        <f t="shared" si="10"/>
        <v>Recette mère ►</v>
      </c>
      <c r="G64" s="2128" t="str">
        <f t="shared" si="14"/>
        <v>M.Mille-feuille meringue et chiboust pamplemousse aux fraises des bois</v>
      </c>
      <c r="H64" s="2138" t="s">
        <v>7</v>
      </c>
      <c r="I64" s="34" t="str">
        <f>I62</f>
        <v>Dessert assiette.C.Coulis de mangue.Recette mère ►.M.Mille-feuille meringue et chiboust pamplemousse aux fraises des bois</v>
      </c>
      <c r="J64" s="34"/>
      <c r="K64" s="34"/>
      <c r="L64" s="264" t="s">
        <v>68</v>
      </c>
      <c r="M64" s="122"/>
      <c r="N64" s="122"/>
      <c r="O64" s="122"/>
      <c r="P64" s="122"/>
      <c r="Q64" s="122"/>
      <c r="R64" s="112"/>
      <c r="S64" s="2111" t="s">
        <v>4</v>
      </c>
      <c r="T64" s="25" t="s">
        <v>7</v>
      </c>
      <c r="U64" s="34" t="str">
        <f>U62</f>
        <v>Dessert assiette.C.Coulis de mangue.Recette mère ►.M.Mille-feuille meringue et chiboust pamplemousse aux fraises des bois</v>
      </c>
      <c r="V64" s="34"/>
      <c r="W64" s="35"/>
      <c r="X64" s="2139" t="s">
        <v>38</v>
      </c>
      <c r="Y64" s="59" t="s">
        <v>39</v>
      </c>
      <c r="Z64" s="60"/>
      <c r="AA64" s="3337" t="s">
        <v>40</v>
      </c>
      <c r="AB64" s="3338" t="s">
        <v>41</v>
      </c>
      <c r="AC64" s="3339" t="s">
        <v>42</v>
      </c>
      <c r="AD64" s="61" t="s">
        <v>43</v>
      </c>
      <c r="AE64" s="2677" t="s">
        <v>4</v>
      </c>
      <c r="AF64" s="2679">
        <f t="shared" si="33"/>
        <v>0</v>
      </c>
      <c r="AG64" s="2453">
        <f t="shared" si="34"/>
        <v>0</v>
      </c>
      <c r="AH64" s="2452"/>
      <c r="AI64" s="2148">
        <f t="shared" si="16"/>
        <v>0</v>
      </c>
      <c r="AJ64" s="299" t="str">
        <f>IF(OR(AI64=0, ISBLANK(AB64)), "", TEXT(ROUND(AI64/INDEX(AV19:AV89, MATCH(AB64, AU19:AU89, 0)), 0),"# ##0") &amp; " " &amp; AB64)</f>
        <v/>
      </c>
      <c r="AK64" s="77">
        <f t="shared" si="17"/>
        <v>0</v>
      </c>
      <c r="AL64" s="2149">
        <f t="shared" si="18"/>
        <v>0</v>
      </c>
      <c r="AM64" s="2137" t="str">
        <f t="shared" si="19"/>
        <v/>
      </c>
      <c r="AN64" s="2143"/>
      <c r="AO64" s="2148">
        <f t="shared" si="20"/>
        <v>0</v>
      </c>
      <c r="AP64" s="2612"/>
      <c r="AQ64" s="2150" t="str">
        <f t="shared" si="21"/>
        <v/>
      </c>
      <c r="AR64" s="2593"/>
      <c r="AS64" s="2697">
        <f t="shared" si="22"/>
        <v>0</v>
      </c>
      <c r="AT64" s="2598">
        <f>IF(AND(AH64&lt;&gt;"", ISNUMBER(AF64)), IFERROR(INDEX(AV19:AV89, MATCH(AB64, AU19:AU89, 0)) * AA64 * IF(ISBLANK(X64), 1, X64), 0), 0)</f>
        <v>0</v>
      </c>
      <c r="AU64" s="2628" t="s">
        <v>324</v>
      </c>
      <c r="AV64" s="532">
        <f t="shared" si="23"/>
        <v>0.2</v>
      </c>
      <c r="AW64" s="2622">
        <v>200</v>
      </c>
      <c r="AX64" s="465"/>
      <c r="AY64" s="2127" t="str">
        <f t="shared" si="15"/>
        <v>A</v>
      </c>
      <c r="AZ64" s="675"/>
      <c r="BA64" s="675"/>
      <c r="BB64" s="675"/>
      <c r="BC64" s="1051"/>
      <c r="BD64" s="2451">
        <v>10</v>
      </c>
      <c r="BE64" s="2453" t="s">
        <v>66</v>
      </c>
      <c r="BF64" s="671"/>
      <c r="BG64" s="672"/>
      <c r="BH64"/>
      <c r="BI64" s="466">
        <v>1</v>
      </c>
    </row>
    <row r="65" spans="1:61" s="464" customFormat="1" ht="18" customHeight="1" x14ac:dyDescent="0.25">
      <c r="A65" s="2127" t="str">
        <f t="shared" si="5"/>
        <v>A</v>
      </c>
      <c r="B65" s="2128" t="str">
        <f t="shared" si="32"/>
        <v>Dessert assiette.C.Coulis de mangue.Recette mère ►.M.Mille-feuille meringue et chiboust pamplemousse aux fraises des bois</v>
      </c>
      <c r="C65" s="2129" t="str">
        <f t="shared" si="7"/>
        <v>Dessert assiette</v>
      </c>
      <c r="D65" s="2433" t="str">
        <f t="shared" si="8"/>
        <v>C</v>
      </c>
      <c r="E65" s="2128" t="str">
        <f t="shared" si="9"/>
        <v>Coulis de mangue</v>
      </c>
      <c r="F65" s="2128" t="str">
        <f t="shared" si="10"/>
        <v>Recette mère ►</v>
      </c>
      <c r="G65" s="2128" t="str">
        <f t="shared" si="14"/>
        <v>M.Mille-feuille meringue et chiboust pamplemousse aux fraises des bois</v>
      </c>
      <c r="H65" s="2146" t="s">
        <v>7</v>
      </c>
      <c r="I65" s="34" t="str">
        <f>I62</f>
        <v>Dessert assiette.C.Coulis de mangue.Recette mère ►.M.Mille-feuille meringue et chiboust pamplemousse aux fraises des bois</v>
      </c>
      <c r="J65" s="34">
        <f>J54</f>
        <v>18</v>
      </c>
      <c r="K65" s="34" t="str">
        <f>K54</f>
        <v>assiettes</v>
      </c>
      <c r="L65" s="205"/>
      <c r="M65" s="85"/>
      <c r="N65" s="85"/>
      <c r="O65" s="85"/>
      <c r="P65" s="85"/>
      <c r="Q65" s="85"/>
      <c r="R65" s="112"/>
      <c r="S65" s="2111" t="s">
        <v>4</v>
      </c>
      <c r="T65" s="25" t="s">
        <v>7</v>
      </c>
      <c r="U65" s="34" t="str">
        <f>U62</f>
        <v>Dessert assiette.C.Coulis de mangue.Recette mère ►.M.Mille-feuille meringue et chiboust pamplemousse aux fraises des bois</v>
      </c>
      <c r="V65" s="34"/>
      <c r="W65" s="35"/>
      <c r="X65" s="2147" t="s">
        <v>48</v>
      </c>
      <c r="Y65" s="62" t="s">
        <v>49</v>
      </c>
      <c r="Z65" s="63" t="s">
        <v>50</v>
      </c>
      <c r="AA65" s="2993"/>
      <c r="AB65" s="2995"/>
      <c r="AC65" s="3170"/>
      <c r="AD65" s="64" t="s">
        <v>51</v>
      </c>
      <c r="AE65" s="2677" t="s">
        <v>4</v>
      </c>
      <c r="AF65" s="2679">
        <f t="shared" si="33"/>
        <v>0</v>
      </c>
      <c r="AG65" s="2453">
        <f t="shared" si="34"/>
        <v>0</v>
      </c>
      <c r="AH65" s="2452"/>
      <c r="AI65" s="2140">
        <f t="shared" si="16"/>
        <v>0</v>
      </c>
      <c r="AJ65" s="301" t="str">
        <f>IF(OR(AI65=0, ISBLANK(AB65)), "", TEXT(ROUND(AI65/INDEX(AV19:AV89, MATCH(AB65, AU19:AU89, 0)), 0),"# ##0") &amp; " " &amp; AB65)</f>
        <v/>
      </c>
      <c r="AK65" s="82">
        <f t="shared" si="17"/>
        <v>0</v>
      </c>
      <c r="AL65" s="2141">
        <f t="shared" si="18"/>
        <v>0</v>
      </c>
      <c r="AM65" s="2142" t="str">
        <f t="shared" si="19"/>
        <v/>
      </c>
      <c r="AN65" s="2143"/>
      <c r="AO65" s="2140">
        <f t="shared" si="20"/>
        <v>0</v>
      </c>
      <c r="AP65" s="2612"/>
      <c r="AQ65" s="2145" t="str">
        <f t="shared" si="21"/>
        <v/>
      </c>
      <c r="AR65" s="2593"/>
      <c r="AS65" s="2697">
        <f t="shared" si="22"/>
        <v>0</v>
      </c>
      <c r="AT65" s="2598">
        <f>IF(AND(AH65&lt;&gt;"", ISNUMBER(AF65)), IFERROR(INDEX(AV19:AV89, MATCH(AB65, AU19:AU89, 0)) * AA65 * IF(ISBLANK(X65), 1, X65), 0), 0)</f>
        <v>0</v>
      </c>
      <c r="AU65" s="2628" t="s">
        <v>2018</v>
      </c>
      <c r="AV65" s="532">
        <f t="shared" si="23"/>
        <v>0.23</v>
      </c>
      <c r="AW65" s="2622">
        <v>230</v>
      </c>
      <c r="AX65" s="465"/>
      <c r="AY65" s="2127" t="str">
        <f t="shared" si="15"/>
        <v>A</v>
      </c>
      <c r="AZ65" s="675"/>
      <c r="BA65" s="675"/>
      <c r="BB65" s="675"/>
      <c r="BC65" s="1051"/>
      <c r="BD65" s="742" t="s">
        <v>486</v>
      </c>
      <c r="BE65" s="746"/>
      <c r="BF65" s="671"/>
      <c r="BG65" s="672"/>
      <c r="BH65"/>
      <c r="BI65" s="466">
        <v>1</v>
      </c>
    </row>
    <row r="66" spans="1:61" s="464" customFormat="1" ht="18" customHeight="1" x14ac:dyDescent="0.25">
      <c r="A66" s="2127" t="str">
        <f t="shared" si="5"/>
        <v>A</v>
      </c>
      <c r="B66" s="2128" t="str">
        <f t="shared" si="32"/>
        <v>Dessert assiette.C.Coulis de mangue.Recette mère ►.M.Mille-feuille meringue et chiboust pamplemousse aux fraises des bois</v>
      </c>
      <c r="C66" s="2129" t="str">
        <f t="shared" si="7"/>
        <v>Dessert assiette</v>
      </c>
      <c r="D66" s="2433" t="str">
        <f t="shared" si="8"/>
        <v>C</v>
      </c>
      <c r="E66" s="2128" t="str">
        <f t="shared" si="9"/>
        <v>Coulis de mangue</v>
      </c>
      <c r="F66" s="2128" t="str">
        <f t="shared" si="10"/>
        <v>Recette mère ►</v>
      </c>
      <c r="G66" s="2128" t="str">
        <f t="shared" si="14"/>
        <v>M.Mille-feuille meringue et chiboust pamplemousse aux fraises des bois</v>
      </c>
      <c r="H66" s="73" t="str">
        <f>IF(OR(O66&lt;&gt;"",P66&lt;&gt; "",Q66&lt;&gt;"",R66&lt;&gt;""),"A", "►")</f>
        <v>►</v>
      </c>
      <c r="I66" s="34" t="str">
        <f>I62</f>
        <v>Dessert assiette.C.Coulis de mangue.Recette mère ►.M.Mille-feuille meringue et chiboust pamplemousse aux fraises des bois</v>
      </c>
      <c r="J66" s="34">
        <f>J54</f>
        <v>18</v>
      </c>
      <c r="K66" s="34" t="str">
        <f>K54</f>
        <v>assiettes</v>
      </c>
      <c r="L66" s="205"/>
      <c r="M66" s="85"/>
      <c r="N66" s="85"/>
      <c r="O66" s="85"/>
      <c r="P66" s="113"/>
      <c r="Q66" s="114"/>
      <c r="R66" s="115"/>
      <c r="S66" s="2111" t="s">
        <v>4</v>
      </c>
      <c r="T66" s="25" t="s">
        <v>7</v>
      </c>
      <c r="U66" s="34" t="str">
        <f>U62</f>
        <v>Dessert assiette.C.Coulis de mangue.Recette mère ►.M.Mille-feuille meringue et chiboust pamplemousse aux fraises des bois</v>
      </c>
      <c r="V66" s="34">
        <f>V62</f>
        <v>18</v>
      </c>
      <c r="W66" s="35" t="str">
        <f>W62</f>
        <v>assiettes</v>
      </c>
      <c r="X66" s="2152"/>
      <c r="Y66" s="65"/>
      <c r="Z66" s="66" t="str">
        <f t="shared" ref="Z66:Z72" si="35">IF(AND(X66&gt;0,AA66&gt;0),"de","")</f>
        <v/>
      </c>
      <c r="AA66" s="67">
        <v>250</v>
      </c>
      <c r="AB66" s="53" t="s">
        <v>21</v>
      </c>
      <c r="AC66" s="68">
        <v>1</v>
      </c>
      <c r="AD66" s="69" t="s">
        <v>2024</v>
      </c>
      <c r="AE66" s="2677" t="s">
        <v>4</v>
      </c>
      <c r="AF66" s="2679">
        <v>18</v>
      </c>
      <c r="AG66" s="2453" t="s">
        <v>19</v>
      </c>
      <c r="AH66" s="2452">
        <v>22</v>
      </c>
      <c r="AI66" s="2148">
        <f t="shared" si="16"/>
        <v>0.30555555555555558</v>
      </c>
      <c r="AJ66" s="299" t="str">
        <f>IF(OR(AI66=0, ISBLANK(AB66)), "", TEXT(ROUND(AI66/INDEX(AV19:AV89, MATCH(AB66, AU19:AU89, 0)), 0),"# ##0") &amp; " " &amp; AB66)</f>
        <v>306 g</v>
      </c>
      <c r="AK66" s="77">
        <f t="shared" si="17"/>
        <v>0</v>
      </c>
      <c r="AL66" s="2149">
        <f t="shared" si="18"/>
        <v>0</v>
      </c>
      <c r="AM66" s="2137" t="str">
        <f t="shared" si="19"/>
        <v>pulpe</v>
      </c>
      <c r="AN66" s="2143"/>
      <c r="AO66" s="2148">
        <f t="shared" si="20"/>
        <v>0.30555555555555558</v>
      </c>
      <c r="AP66" s="2612">
        <v>1</v>
      </c>
      <c r="AQ66" s="2150">
        <f t="shared" si="21"/>
        <v>0.30555555555555558</v>
      </c>
      <c r="AR66" s="2593"/>
      <c r="AS66" s="2697">
        <f t="shared" si="22"/>
        <v>1.2222222222222223</v>
      </c>
      <c r="AT66" s="2598">
        <f>IF(AND(AH66&lt;&gt;"", ISNUMBER(AF66)), IFERROR(INDEX(AV19:AV89, MATCH(AB66, AU19:AU89, 0)) * AA66 * IF(ISBLANK(X66), 1, X66), 0), 0)</f>
        <v>0.25</v>
      </c>
      <c r="AU66" s="2628" t="s">
        <v>296</v>
      </c>
      <c r="AV66" s="534">
        <f t="shared" si="23"/>
        <v>0.22500000000000001</v>
      </c>
      <c r="AW66" s="2623">
        <v>225</v>
      </c>
      <c r="AX66" s="465"/>
      <c r="AY66" s="2127" t="str">
        <f t="shared" si="15"/>
        <v>A</v>
      </c>
      <c r="AZ66" s="675"/>
      <c r="BA66" s="675"/>
      <c r="BB66" s="675"/>
      <c r="BC66" s="1051"/>
      <c r="BD66" s="2451">
        <v>5</v>
      </c>
      <c r="BE66" s="2453" t="s">
        <v>488</v>
      </c>
      <c r="BF66" s="671"/>
      <c r="BG66" s="672"/>
      <c r="BH66"/>
      <c r="BI66" s="466">
        <v>1</v>
      </c>
    </row>
    <row r="67" spans="1:61" s="464" customFormat="1" ht="18" customHeight="1" x14ac:dyDescent="0.25">
      <c r="A67" s="2127" t="str">
        <f t="shared" si="5"/>
        <v>A</v>
      </c>
      <c r="B67" s="2128" t="str">
        <f t="shared" si="32"/>
        <v>Dessert assiette.C.Coulis de mangue.Recette mère ►.M.Mille-feuille meringue et chiboust pamplemousse aux fraises des bois</v>
      </c>
      <c r="C67" s="2129" t="str">
        <f t="shared" si="7"/>
        <v>Dessert assiette</v>
      </c>
      <c r="D67" s="2433" t="str">
        <f t="shared" si="8"/>
        <v>C</v>
      </c>
      <c r="E67" s="2128" t="str">
        <f t="shared" si="9"/>
        <v>Coulis de mangue</v>
      </c>
      <c r="F67" s="2128" t="str">
        <f t="shared" si="10"/>
        <v>Recette mère ►</v>
      </c>
      <c r="G67" s="2128" t="str">
        <f t="shared" si="14"/>
        <v>M.Mille-feuille meringue et chiboust pamplemousse aux fraises des bois</v>
      </c>
      <c r="H67" s="73" t="str">
        <f t="shared" ref="H67:H72" si="36">IF(OR(O67&lt;&gt;"",P67&lt;&gt; "",Q67&lt;&gt;"",R67&lt;&gt;""),"A", "►")</f>
        <v>►</v>
      </c>
      <c r="I67" s="34" t="str">
        <f>I62</f>
        <v>Dessert assiette.C.Coulis de mangue.Recette mère ►.M.Mille-feuille meringue et chiboust pamplemousse aux fraises des bois</v>
      </c>
      <c r="J67" s="34">
        <f>J54</f>
        <v>18</v>
      </c>
      <c r="K67" s="34" t="str">
        <f>K54</f>
        <v>assiettes</v>
      </c>
      <c r="L67" s="205"/>
      <c r="M67" s="85"/>
      <c r="N67" s="85"/>
      <c r="O67" s="85"/>
      <c r="P67" s="122"/>
      <c r="Q67" s="122"/>
      <c r="R67" s="112"/>
      <c r="S67" s="2111" t="s">
        <v>4</v>
      </c>
      <c r="T67" s="73" t="str">
        <f t="shared" ref="T67:T71" si="37">IF(AD67&lt;&gt;"","A","►")</f>
        <v>A</v>
      </c>
      <c r="U67" s="74" t="str">
        <f>U62</f>
        <v>Dessert assiette.C.Coulis de mangue.Recette mère ►.M.Mille-feuille meringue et chiboust pamplemousse aux fraises des bois</v>
      </c>
      <c r="V67" s="34">
        <f>V62</f>
        <v>18</v>
      </c>
      <c r="W67" s="35" t="str">
        <f>W62</f>
        <v>assiettes</v>
      </c>
      <c r="X67" s="2152"/>
      <c r="Y67" s="65"/>
      <c r="Z67" s="75" t="str">
        <f t="shared" si="35"/>
        <v/>
      </c>
      <c r="AA67" s="67">
        <v>55</v>
      </c>
      <c r="AB67" s="53" t="s">
        <v>21</v>
      </c>
      <c r="AC67" s="68">
        <v>1</v>
      </c>
      <c r="AD67" s="69" t="s">
        <v>2025</v>
      </c>
      <c r="AE67" s="2677" t="s">
        <v>4</v>
      </c>
      <c r="AF67" s="2679">
        <v>18</v>
      </c>
      <c r="AG67" s="2453" t="s">
        <v>19</v>
      </c>
      <c r="AH67" s="2452">
        <v>22</v>
      </c>
      <c r="AI67" s="2140">
        <f t="shared" si="16"/>
        <v>6.7222222222222225E-2</v>
      </c>
      <c r="AJ67" s="301" t="str">
        <f>IF(OR(AI67=0, ISBLANK(AB67)), "", TEXT(ROUND(AI67/INDEX(AV19:AV89, MATCH(AB67, AU19:AU89, 0)), 0),"# ##0") &amp; " " &amp; AB67)</f>
        <v>67 g</v>
      </c>
      <c r="AK67" s="82">
        <f t="shared" si="17"/>
        <v>0</v>
      </c>
      <c r="AL67" s="2141">
        <f t="shared" si="18"/>
        <v>0</v>
      </c>
      <c r="AM67" s="2142" t="str">
        <f t="shared" si="19"/>
        <v>sucre semoule pâtissière</v>
      </c>
      <c r="AN67" s="2143"/>
      <c r="AO67" s="2140">
        <f t="shared" si="20"/>
        <v>6.7222222222222225E-2</v>
      </c>
      <c r="AP67" s="2612">
        <v>1</v>
      </c>
      <c r="AQ67" s="2145">
        <f t="shared" si="21"/>
        <v>6.7222222222222225E-2</v>
      </c>
      <c r="AR67" s="2593"/>
      <c r="AS67" s="2697">
        <f t="shared" si="22"/>
        <v>1.2222222222222223</v>
      </c>
      <c r="AT67" s="2598">
        <f>IF(AND(AH67&lt;&gt;"", ISNUMBER(AF67)), IFERROR(INDEX(AV19:AV89, MATCH(AB67, AU19:AU89, 0)) * AA67 * IF(ISBLANK(X67), 1, X67), 0), 0)</f>
        <v>5.5E-2</v>
      </c>
      <c r="AU67" s="2628" t="s">
        <v>2019</v>
      </c>
      <c r="AV67" s="534">
        <f t="shared" si="23"/>
        <v>0.23599999999999999</v>
      </c>
      <c r="AW67" s="2623">
        <v>236</v>
      </c>
      <c r="AX67" s="465"/>
      <c r="AY67" s="2127" t="str">
        <f t="shared" si="15"/>
        <v>A</v>
      </c>
      <c r="AZ67" s="659" t="s">
        <v>393</v>
      </c>
      <c r="BA67" s="656"/>
      <c r="BB67" s="656"/>
      <c r="BC67" s="1051"/>
      <c r="BD67" s="709" t="s">
        <v>493</v>
      </c>
      <c r="BE67" s="746"/>
      <c r="BF67" s="704"/>
      <c r="BG67" s="705"/>
      <c r="BH67"/>
      <c r="BI67" s="466">
        <v>1</v>
      </c>
    </row>
    <row r="68" spans="1:61" s="464" customFormat="1" ht="18" customHeight="1" x14ac:dyDescent="0.25">
      <c r="A68" s="2127" t="str">
        <f t="shared" si="5"/>
        <v>A</v>
      </c>
      <c r="B68" s="2128" t="str">
        <f t="shared" si="32"/>
        <v>Dessert assiette.C.Coulis de mangue.Recette mère ►.M.Mille-feuille meringue et chiboust pamplemousse aux fraises des bois</v>
      </c>
      <c r="C68" s="2129" t="str">
        <f t="shared" si="7"/>
        <v>Dessert assiette</v>
      </c>
      <c r="D68" s="2433" t="str">
        <f t="shared" si="8"/>
        <v>C</v>
      </c>
      <c r="E68" s="2128" t="str">
        <f t="shared" si="9"/>
        <v>Coulis de mangue</v>
      </c>
      <c r="F68" s="2128" t="str">
        <f t="shared" si="10"/>
        <v>Recette mère ►</v>
      </c>
      <c r="G68" s="2128" t="str">
        <f t="shared" si="14"/>
        <v>M.Mille-feuille meringue et chiboust pamplemousse aux fraises des bois</v>
      </c>
      <c r="H68" s="73" t="str">
        <f t="shared" si="36"/>
        <v>►</v>
      </c>
      <c r="I68" s="34" t="str">
        <f>I62</f>
        <v>Dessert assiette.C.Coulis de mangue.Recette mère ►.M.Mille-feuille meringue et chiboust pamplemousse aux fraises des bois</v>
      </c>
      <c r="J68" s="34">
        <f>J54</f>
        <v>18</v>
      </c>
      <c r="K68" s="34" t="str">
        <f>K54</f>
        <v>assiettes</v>
      </c>
      <c r="L68" s="205"/>
      <c r="M68" s="85"/>
      <c r="N68" s="85"/>
      <c r="O68" s="85"/>
      <c r="P68" s="85"/>
      <c r="Q68" s="85"/>
      <c r="R68" s="112"/>
      <c r="S68" s="2111" t="s">
        <v>4</v>
      </c>
      <c r="T68" s="73" t="str">
        <f t="shared" si="37"/>
        <v>A</v>
      </c>
      <c r="U68" s="74" t="str">
        <f>U62</f>
        <v>Dessert assiette.C.Coulis de mangue.Recette mère ►.M.Mille-feuille meringue et chiboust pamplemousse aux fraises des bois</v>
      </c>
      <c r="V68" s="34">
        <f>V62</f>
        <v>18</v>
      </c>
      <c r="W68" s="34" t="str">
        <f>W62</f>
        <v>assiettes</v>
      </c>
      <c r="X68" s="79"/>
      <c r="Y68" s="80"/>
      <c r="Z68" s="66" t="str">
        <f t="shared" si="35"/>
        <v/>
      </c>
      <c r="AA68" s="67">
        <v>10</v>
      </c>
      <c r="AB68" s="53" t="s">
        <v>21</v>
      </c>
      <c r="AC68" s="68">
        <v>1</v>
      </c>
      <c r="AD68" s="69" t="s">
        <v>2026</v>
      </c>
      <c r="AE68" s="2677" t="s">
        <v>4</v>
      </c>
      <c r="AF68" s="2679">
        <v>18</v>
      </c>
      <c r="AG68" s="2453" t="s">
        <v>19</v>
      </c>
      <c r="AH68" s="2452">
        <v>22</v>
      </c>
      <c r="AI68" s="2148">
        <f t="shared" si="16"/>
        <v>1.2222222222222223E-2</v>
      </c>
      <c r="AJ68" s="299" t="str">
        <f>IF(OR(AI68=0, ISBLANK(AB68)), "", TEXT(ROUND(AI68/INDEX(AV19:AV89, MATCH(AB68, AU19:AU89, 0)), 0),"# ##0") &amp; " " &amp; AB68)</f>
        <v>12 g</v>
      </c>
      <c r="AK68" s="77">
        <f t="shared" si="17"/>
        <v>0</v>
      </c>
      <c r="AL68" s="2149">
        <f t="shared" si="18"/>
        <v>0</v>
      </c>
      <c r="AM68" s="2137" t="str">
        <f t="shared" si="19"/>
        <v>jus de citron</v>
      </c>
      <c r="AN68" s="2143"/>
      <c r="AO68" s="2148">
        <f t="shared" si="20"/>
        <v>1.2222222222222223E-2</v>
      </c>
      <c r="AP68" s="2612">
        <v>1</v>
      </c>
      <c r="AQ68" s="2150">
        <f t="shared" si="21"/>
        <v>1.2222222222222223E-2</v>
      </c>
      <c r="AR68" s="2593"/>
      <c r="AS68" s="2697">
        <f t="shared" si="22"/>
        <v>1.2222222222222223</v>
      </c>
      <c r="AT68" s="2598">
        <f>IF(AND(AH68&lt;&gt;"", ISNUMBER(AF68)), IFERROR(INDEX(AV19:AV89, MATCH(AB68, AU19:AU89, 0)) * AA68 * IF(ISBLANK(X68), 1, X68), 0), 0)</f>
        <v>0.01</v>
      </c>
      <c r="AU68" s="2628" t="s">
        <v>2020</v>
      </c>
      <c r="AV68" s="534">
        <f t="shared" si="23"/>
        <v>0.2366</v>
      </c>
      <c r="AW68" s="2627">
        <v>236.6</v>
      </c>
      <c r="AX68" s="465"/>
      <c r="AY68" s="2127" t="str">
        <f t="shared" si="15"/>
        <v>A</v>
      </c>
      <c r="AZ68" s="675"/>
      <c r="BA68" s="675"/>
      <c r="BB68" s="675"/>
      <c r="BC68" s="1051"/>
      <c r="BD68" s="709"/>
      <c r="BE68" s="746"/>
      <c r="BF68" s="704"/>
      <c r="BG68" s="705"/>
      <c r="BH68"/>
      <c r="BI68" s="466">
        <v>1</v>
      </c>
    </row>
    <row r="69" spans="1:61" s="464" customFormat="1" ht="18" customHeight="1" x14ac:dyDescent="0.25">
      <c r="A69" s="2127" t="str">
        <f t="shared" si="5"/>
        <v>►</v>
      </c>
      <c r="B69" s="2128" t="str">
        <f t="shared" si="32"/>
        <v>►</v>
      </c>
      <c r="C69" s="2129" t="str">
        <f t="shared" si="7"/>
        <v>►</v>
      </c>
      <c r="D69" s="2433" t="str">
        <f t="shared" si="8"/>
        <v>►</v>
      </c>
      <c r="E69" s="2128" t="str">
        <f t="shared" si="9"/>
        <v>►</v>
      </c>
      <c r="F69" s="2128" t="str">
        <f t="shared" si="10"/>
        <v>►</v>
      </c>
      <c r="G69" s="2128" t="str">
        <f t="shared" si="14"/>
        <v>►</v>
      </c>
      <c r="H69" s="73" t="str">
        <f t="shared" si="36"/>
        <v>►</v>
      </c>
      <c r="I69" s="34" t="str">
        <f>I62</f>
        <v>Dessert assiette.C.Coulis de mangue.Recette mère ►.M.Mille-feuille meringue et chiboust pamplemousse aux fraises des bois</v>
      </c>
      <c r="J69" s="34">
        <f>J54</f>
        <v>18</v>
      </c>
      <c r="K69" s="34" t="str">
        <f>K54</f>
        <v>assiettes</v>
      </c>
      <c r="L69" s="205"/>
      <c r="M69" s="85"/>
      <c r="N69" s="85"/>
      <c r="O69" s="85"/>
      <c r="P69" s="113"/>
      <c r="Q69" s="114"/>
      <c r="R69" s="115"/>
      <c r="S69" s="2111" t="s">
        <v>4</v>
      </c>
      <c r="T69" s="73" t="str">
        <f t="shared" si="37"/>
        <v>►</v>
      </c>
      <c r="U69" s="74" t="str">
        <f>U62</f>
        <v>Dessert assiette.C.Coulis de mangue.Recette mère ►.M.Mille-feuille meringue et chiboust pamplemousse aux fraises des bois</v>
      </c>
      <c r="V69" s="34">
        <f>V62</f>
        <v>18</v>
      </c>
      <c r="W69" s="34" t="str">
        <f>W62</f>
        <v>assiettes</v>
      </c>
      <c r="X69" s="2153"/>
      <c r="Y69" s="80"/>
      <c r="Z69" s="75" t="str">
        <f t="shared" si="35"/>
        <v/>
      </c>
      <c r="AA69" s="67"/>
      <c r="AB69" s="2174"/>
      <c r="AC69" s="68">
        <v>1</v>
      </c>
      <c r="AD69" s="69"/>
      <c r="AE69" s="2677" t="s">
        <v>4</v>
      </c>
      <c r="AF69" s="2679">
        <f>IFERROR(IF(AND(ISNUMBER(AH69),V69&gt;0),V69,0),0)</f>
        <v>0</v>
      </c>
      <c r="AG69" s="2453">
        <f>IFERROR(IF(AND(ISNUMBER(AF69),AH69&gt;0),W69,0),0)</f>
        <v>0</v>
      </c>
      <c r="AH69" s="2452"/>
      <c r="AI69" s="2140">
        <f t="shared" si="16"/>
        <v>0</v>
      </c>
      <c r="AJ69" s="301" t="str">
        <f>IF(OR(AI69=0, ISBLANK(AB69)), "", TEXT(ROUND(AI69/INDEX(AV19:AV89, MATCH(AB69, AU19:AU89, 0)), 0),"# ##0") &amp; " " &amp; AB69)</f>
        <v/>
      </c>
      <c r="AK69" s="82">
        <f t="shared" si="17"/>
        <v>0</v>
      </c>
      <c r="AL69" s="2155">
        <f t="shared" si="18"/>
        <v>0</v>
      </c>
      <c r="AM69" s="2156" t="str">
        <f t="shared" si="19"/>
        <v/>
      </c>
      <c r="AN69" s="2143"/>
      <c r="AO69" s="2140">
        <f t="shared" si="20"/>
        <v>0</v>
      </c>
      <c r="AP69" s="2612"/>
      <c r="AQ69" s="2145" t="str">
        <f t="shared" si="21"/>
        <v/>
      </c>
      <c r="AR69" s="2593"/>
      <c r="AS69" s="2697">
        <f t="shared" si="22"/>
        <v>0</v>
      </c>
      <c r="AT69" s="2598">
        <f>IF(AND(AH69&lt;&gt;"", ISNUMBER(AF69)), IFERROR(INDEX(AV19:AV89, MATCH(AB69, AU19:AU89, 0)) * AA69 * IF(ISBLANK(X69), 1, X69), 0), 0)</f>
        <v>0</v>
      </c>
      <c r="AU69" s="2628" t="s">
        <v>2021</v>
      </c>
      <c r="AV69" s="534">
        <f t="shared" si="23"/>
        <v>0.24</v>
      </c>
      <c r="AW69" s="2623">
        <v>240</v>
      </c>
      <c r="AX69" s="465"/>
      <c r="AY69" s="2127" t="str">
        <f t="shared" si="15"/>
        <v>►</v>
      </c>
      <c r="AZ69" s="2175" t="s">
        <v>394</v>
      </c>
      <c r="BA69" s="656"/>
      <c r="BB69" s="656"/>
      <c r="BC69" s="1051"/>
      <c r="BD69" s="770" t="s">
        <v>2225</v>
      </c>
      <c r="BE69" s="771"/>
      <c r="BF69" s="671"/>
      <c r="BG69" s="672"/>
      <c r="BH69"/>
      <c r="BI69" s="466">
        <v>1</v>
      </c>
    </row>
    <row r="70" spans="1:61" s="464" customFormat="1" ht="18" customHeight="1" x14ac:dyDescent="0.25">
      <c r="A70" s="2127" t="str">
        <f t="shared" si="5"/>
        <v>►</v>
      </c>
      <c r="B70" s="2128" t="str">
        <f t="shared" si="32"/>
        <v>►</v>
      </c>
      <c r="C70" s="2129" t="str">
        <f t="shared" si="7"/>
        <v>►</v>
      </c>
      <c r="D70" s="2433" t="str">
        <f t="shared" si="8"/>
        <v>►</v>
      </c>
      <c r="E70" s="2128" t="str">
        <f t="shared" si="9"/>
        <v>►</v>
      </c>
      <c r="F70" s="2128" t="str">
        <f t="shared" si="10"/>
        <v>►</v>
      </c>
      <c r="G70" s="2128" t="str">
        <f t="shared" si="14"/>
        <v>►</v>
      </c>
      <c r="H70" s="73" t="str">
        <f t="shared" si="36"/>
        <v>►</v>
      </c>
      <c r="I70" s="34" t="str">
        <f>I62</f>
        <v>Dessert assiette.C.Coulis de mangue.Recette mère ►.M.Mille-feuille meringue et chiboust pamplemousse aux fraises des bois</v>
      </c>
      <c r="J70" s="34">
        <f>J54</f>
        <v>18</v>
      </c>
      <c r="K70" s="34" t="str">
        <f>K54</f>
        <v>assiettes</v>
      </c>
      <c r="L70" s="205"/>
      <c r="M70" s="85"/>
      <c r="N70" s="85"/>
      <c r="O70" s="85"/>
      <c r="P70" s="122"/>
      <c r="Q70" s="122"/>
      <c r="R70" s="112"/>
      <c r="S70" s="2111" t="s">
        <v>4</v>
      </c>
      <c r="T70" s="73" t="str">
        <f t="shared" si="37"/>
        <v>►</v>
      </c>
      <c r="U70" s="74" t="str">
        <f>U62</f>
        <v>Dessert assiette.C.Coulis de mangue.Recette mère ►.M.Mille-feuille meringue et chiboust pamplemousse aux fraises des bois</v>
      </c>
      <c r="V70" s="34">
        <f>V62</f>
        <v>18</v>
      </c>
      <c r="W70" s="34" t="str">
        <f>W62</f>
        <v>assiettes</v>
      </c>
      <c r="X70" s="79"/>
      <c r="Y70" s="80"/>
      <c r="Z70" s="66" t="str">
        <f t="shared" si="35"/>
        <v/>
      </c>
      <c r="AA70" s="67"/>
      <c r="AB70" s="2174"/>
      <c r="AC70" s="68">
        <v>1</v>
      </c>
      <c r="AD70" s="69"/>
      <c r="AE70" s="2677" t="s">
        <v>4</v>
      </c>
      <c r="AF70" s="2679">
        <f>IFERROR(IF(AND(ISNUMBER(AH70),V70&gt;0),V70,0),0)</f>
        <v>0</v>
      </c>
      <c r="AG70" s="2453">
        <f>IFERROR(IF(AND(ISNUMBER(AF70),AH70&gt;0),W70,0),0)</f>
        <v>0</v>
      </c>
      <c r="AH70" s="2452"/>
      <c r="AI70" s="2148">
        <f t="shared" si="16"/>
        <v>0</v>
      </c>
      <c r="AJ70" s="299" t="str">
        <f>IF(OR(AI70=0, ISBLANK(AB70)), "", TEXT(ROUND(AI70/INDEX(AV19:AV89, MATCH(AB70, AU19:AU89, 0)), 0),"# ##0") &amp; " " &amp; AB70)</f>
        <v/>
      </c>
      <c r="AK70" s="77">
        <f t="shared" si="17"/>
        <v>0</v>
      </c>
      <c r="AL70" s="2149">
        <f t="shared" si="18"/>
        <v>0</v>
      </c>
      <c r="AM70" s="2137" t="str">
        <f t="shared" si="19"/>
        <v/>
      </c>
      <c r="AN70" s="2143"/>
      <c r="AO70" s="2148">
        <f t="shared" si="20"/>
        <v>0</v>
      </c>
      <c r="AP70" s="2612"/>
      <c r="AQ70" s="2150" t="str">
        <f t="shared" si="21"/>
        <v/>
      </c>
      <c r="AR70" s="2593"/>
      <c r="AS70" s="2697">
        <f t="shared" si="22"/>
        <v>0</v>
      </c>
      <c r="AT70" s="2598">
        <f>IF(AND(AH70&lt;&gt;"", ISNUMBER(AF70)), IFERROR(INDEX(AV19:AV89, MATCH(AB70, AU19:AU89, 0)) * AA70 * IF(ISBLANK(X70), 1, X70), 0), 0)</f>
        <v>0</v>
      </c>
      <c r="AU70" s="2628" t="s">
        <v>2022</v>
      </c>
      <c r="AV70" s="534">
        <f t="shared" si="23"/>
        <v>0.23658999999999999</v>
      </c>
      <c r="AW70" s="2623">
        <v>236.59</v>
      </c>
      <c r="AX70" s="465"/>
      <c r="AY70" s="2127" t="str">
        <f t="shared" si="15"/>
        <v>►</v>
      </c>
      <c r="AZ70" s="675"/>
      <c r="BA70" s="675"/>
      <c r="BB70" s="675"/>
      <c r="BC70" s="1051"/>
      <c r="BD70" s="774" t="s">
        <v>2226</v>
      </c>
      <c r="BE70" s="771"/>
      <c r="BF70" s="671"/>
      <c r="BG70" s="672"/>
      <c r="BH70"/>
      <c r="BI70" s="466">
        <v>1</v>
      </c>
    </row>
    <row r="71" spans="1:61" s="464" customFormat="1" ht="18" customHeight="1" x14ac:dyDescent="0.25">
      <c r="A71" s="2127" t="str">
        <f t="shared" si="5"/>
        <v>►</v>
      </c>
      <c r="B71" s="2128" t="str">
        <f t="shared" si="32"/>
        <v>►</v>
      </c>
      <c r="C71" s="2129" t="str">
        <f t="shared" si="7"/>
        <v>►</v>
      </c>
      <c r="D71" s="2433" t="str">
        <f t="shared" si="8"/>
        <v>►</v>
      </c>
      <c r="E71" s="2128" t="str">
        <f t="shared" si="9"/>
        <v>►</v>
      </c>
      <c r="F71" s="2128" t="str">
        <f t="shared" si="10"/>
        <v>►</v>
      </c>
      <c r="G71" s="2128" t="str">
        <f t="shared" si="14"/>
        <v>►</v>
      </c>
      <c r="H71" s="73" t="str">
        <f t="shared" si="36"/>
        <v>►</v>
      </c>
      <c r="I71" s="34" t="str">
        <f>I62</f>
        <v>Dessert assiette.C.Coulis de mangue.Recette mère ►.M.Mille-feuille meringue et chiboust pamplemousse aux fraises des bois</v>
      </c>
      <c r="J71" s="34">
        <f>J54</f>
        <v>18</v>
      </c>
      <c r="K71" s="34" t="str">
        <f>K54</f>
        <v>assiettes</v>
      </c>
      <c r="L71" s="205"/>
      <c r="M71" s="85"/>
      <c r="N71" s="85"/>
      <c r="O71" s="85"/>
      <c r="P71" s="85"/>
      <c r="Q71" s="85"/>
      <c r="R71" s="112"/>
      <c r="S71" s="2111" t="s">
        <v>4</v>
      </c>
      <c r="T71" s="73" t="str">
        <f t="shared" si="37"/>
        <v>►</v>
      </c>
      <c r="U71" s="74" t="str">
        <f>U62</f>
        <v>Dessert assiette.C.Coulis de mangue.Recette mère ►.M.Mille-feuille meringue et chiboust pamplemousse aux fraises des bois</v>
      </c>
      <c r="V71" s="34">
        <f>V62</f>
        <v>18</v>
      </c>
      <c r="W71" s="34" t="str">
        <f>W62</f>
        <v>assiettes</v>
      </c>
      <c r="X71" s="79"/>
      <c r="Y71" s="65"/>
      <c r="Z71" s="75" t="str">
        <f t="shared" si="35"/>
        <v/>
      </c>
      <c r="AA71" s="67"/>
      <c r="AB71" s="2174"/>
      <c r="AC71" s="68">
        <v>1</v>
      </c>
      <c r="AD71" s="69"/>
      <c r="AE71" s="2677" t="s">
        <v>4</v>
      </c>
      <c r="AF71" s="2679">
        <f>IFERROR(IF(AND(ISNUMBER(AH71),V71&gt;0),V71,0),0)</f>
        <v>0</v>
      </c>
      <c r="AG71" s="2453">
        <f>IFERROR(IF(AND(ISNUMBER(AF71),AH71&gt;0),W71,0),0)</f>
        <v>0</v>
      </c>
      <c r="AH71" s="2452"/>
      <c r="AI71" s="2140">
        <f t="shared" si="16"/>
        <v>0</v>
      </c>
      <c r="AJ71" s="301" t="str">
        <f>IF(OR(AI71=0, ISBLANK(AB71)), "", TEXT(ROUND(AI71/INDEX(AV19:AV89, MATCH(AB71, AU19:AU89, 0)), 0),"# ##0") &amp; " " &amp; AB71)</f>
        <v/>
      </c>
      <c r="AK71" s="82">
        <f t="shared" si="17"/>
        <v>0</v>
      </c>
      <c r="AL71" s="2141">
        <f t="shared" si="18"/>
        <v>0</v>
      </c>
      <c r="AM71" s="2142" t="str">
        <f t="shared" si="19"/>
        <v/>
      </c>
      <c r="AN71" s="2143"/>
      <c r="AO71" s="2140">
        <f t="shared" si="20"/>
        <v>0</v>
      </c>
      <c r="AP71" s="2612"/>
      <c r="AQ71" s="2145" t="str">
        <f t="shared" si="21"/>
        <v/>
      </c>
      <c r="AR71" s="2593"/>
      <c r="AS71" s="2697">
        <f t="shared" si="22"/>
        <v>0</v>
      </c>
      <c r="AT71" s="2598">
        <f>IF(AND(AH71&lt;&gt;"", ISNUMBER(AF71)), IFERROR(INDEX(AV19:AV89, MATCH(AB71, AU19:AU89, 0)) * AA71 * IF(ISBLANK(X71), 1, X71), 0), 0)</f>
        <v>0</v>
      </c>
      <c r="AU71" s="2628" t="s">
        <v>2023</v>
      </c>
      <c r="AV71" s="532">
        <f t="shared" si="23"/>
        <v>0.45</v>
      </c>
      <c r="AW71" s="2622">
        <v>450</v>
      </c>
      <c r="AX71" s="465"/>
      <c r="AY71" s="2127" t="str">
        <f t="shared" si="15"/>
        <v>►</v>
      </c>
      <c r="AZ71" s="659" t="s">
        <v>395</v>
      </c>
      <c r="BA71" s="656"/>
      <c r="BB71" s="656"/>
      <c r="BC71" s="1051"/>
      <c r="BD71" s="677"/>
      <c r="BE71" s="771"/>
      <c r="BF71" s="2507" t="s">
        <v>498</v>
      </c>
      <c r="BG71" s="672"/>
      <c r="BH71"/>
      <c r="BI71" s="466">
        <v>1</v>
      </c>
    </row>
    <row r="72" spans="1:61" s="464" customFormat="1" ht="18" customHeight="1" x14ac:dyDescent="0.25">
      <c r="A72" s="2127" t="str">
        <f t="shared" si="5"/>
        <v>A</v>
      </c>
      <c r="B72" s="2128" t="str">
        <f t="shared" si="32"/>
        <v>Dessert assiette.C.Coulis de mangue.Recette mère ►.M.Mille-feuille meringue et chiboust pamplemousse aux fraises des bois</v>
      </c>
      <c r="C72" s="2129" t="str">
        <f t="shared" si="7"/>
        <v>Dessert assiette</v>
      </c>
      <c r="D72" s="2433" t="str">
        <f t="shared" si="8"/>
        <v>C</v>
      </c>
      <c r="E72" s="2128" t="str">
        <f t="shared" si="9"/>
        <v>Coulis de mangue</v>
      </c>
      <c r="F72" s="2128" t="str">
        <f t="shared" si="10"/>
        <v>Recette mère ►</v>
      </c>
      <c r="G72" s="2128" t="str">
        <f t="shared" si="14"/>
        <v>M.Mille-feuille meringue et chiboust pamplemousse aux fraises des bois</v>
      </c>
      <c r="H72" s="73" t="str">
        <f t="shared" si="36"/>
        <v>►</v>
      </c>
      <c r="I72" s="34" t="str">
        <f>I62</f>
        <v>Dessert assiette.C.Coulis de mangue.Recette mère ►.M.Mille-feuille meringue et chiboust pamplemousse aux fraises des bois</v>
      </c>
      <c r="J72" s="34">
        <f>J54</f>
        <v>18</v>
      </c>
      <c r="K72" s="34" t="str">
        <f>K54</f>
        <v>assiettes</v>
      </c>
      <c r="L72" s="205"/>
      <c r="M72" s="113"/>
      <c r="N72" s="113"/>
      <c r="O72" s="113"/>
      <c r="P72" s="113"/>
      <c r="Q72" s="114"/>
      <c r="R72" s="115"/>
      <c r="S72" s="2111" t="s">
        <v>4</v>
      </c>
      <c r="T72" s="25" t="s">
        <v>7</v>
      </c>
      <c r="U72" s="74" t="str">
        <f>U62</f>
        <v>Dessert assiette.C.Coulis de mangue.Recette mère ►.M.Mille-feuille meringue et chiboust pamplemousse aux fraises des bois</v>
      </c>
      <c r="V72" s="34">
        <f>V62</f>
        <v>18</v>
      </c>
      <c r="W72" s="34" t="str">
        <f>W62</f>
        <v>assiettes</v>
      </c>
      <c r="X72" s="79"/>
      <c r="Y72" s="65"/>
      <c r="Z72" s="75" t="str">
        <f t="shared" si="35"/>
        <v/>
      </c>
      <c r="AA72" s="67"/>
      <c r="AB72" s="2174"/>
      <c r="AC72" s="68">
        <v>1</v>
      </c>
      <c r="AD72" s="69"/>
      <c r="AE72" s="2677" t="s">
        <v>4</v>
      </c>
      <c r="AF72" s="2679">
        <f>IFERROR(IF(AND(ISNUMBER(AH72),V72&gt;0),V72,0),0)</f>
        <v>0</v>
      </c>
      <c r="AG72" s="2453">
        <f>IFERROR(IF(AND(ISNUMBER(AF72),AH72&gt;0),W72,0),0)</f>
        <v>0</v>
      </c>
      <c r="AH72" s="2452"/>
      <c r="AI72" s="2148">
        <f t="shared" si="16"/>
        <v>0</v>
      </c>
      <c r="AJ72" s="299" t="str">
        <f>IF(OR(AI72=0, ISBLANK(AB72)), "", TEXT(ROUND(AI72/INDEX(AV19:AV89, MATCH(AB72, AU19:AU89, 0)), 0),"# ##0") &amp; " " &amp; AB72)</f>
        <v/>
      </c>
      <c r="AK72" s="77">
        <f t="shared" si="17"/>
        <v>0</v>
      </c>
      <c r="AL72" s="2149">
        <f t="shared" si="18"/>
        <v>0</v>
      </c>
      <c r="AM72" s="2137" t="str">
        <f t="shared" si="19"/>
        <v/>
      </c>
      <c r="AN72" s="2143"/>
      <c r="AO72" s="2148">
        <f t="shared" si="20"/>
        <v>0</v>
      </c>
      <c r="AP72" s="2612"/>
      <c r="AQ72" s="2150" t="str">
        <f t="shared" si="21"/>
        <v/>
      </c>
      <c r="AR72" s="2593"/>
      <c r="AS72" s="2697">
        <f t="shared" si="22"/>
        <v>0</v>
      </c>
      <c r="AT72" s="2598">
        <f>IF(AND(AH72&lt;&gt;"", ISNUMBER(AF72)), IFERROR(INDEX(AV19:AV89, MATCH(AB72, AU19:AU89, 0)) * AA72 * IF(ISBLANK(X72), 1, X72), 0), 0)</f>
        <v>0</v>
      </c>
      <c r="AU72" s="2630" t="s">
        <v>325</v>
      </c>
      <c r="AV72" s="534">
        <f t="shared" si="23"/>
        <v>1E-3</v>
      </c>
      <c r="AW72" s="2623">
        <v>1</v>
      </c>
      <c r="AX72" s="465"/>
      <c r="AY72" s="2127" t="str">
        <f t="shared" si="15"/>
        <v>A</v>
      </c>
      <c r="AZ72" s="2175" t="s">
        <v>396</v>
      </c>
      <c r="BA72" s="656"/>
      <c r="BB72" s="656"/>
      <c r="BC72" s="1051"/>
      <c r="BD72" s="677"/>
      <c r="BE72" s="678"/>
      <c r="BF72" s="2508">
        <v>22</v>
      </c>
      <c r="BG72" s="2509" t="s">
        <v>66</v>
      </c>
      <c r="BH72"/>
      <c r="BI72" s="466">
        <v>1</v>
      </c>
    </row>
    <row r="73" spans="1:61" s="464" customFormat="1" ht="18" customHeight="1" thickBot="1" x14ac:dyDescent="0.3">
      <c r="A73" s="2127" t="str">
        <f t="shared" si="5"/>
        <v>A</v>
      </c>
      <c r="B73" s="2128" t="str">
        <f t="shared" si="32"/>
        <v>Dessert assiette.C.Coulis de mangue.Recette mère ►.M.Mille-feuille meringue et chiboust pamplemousse aux fraises des bois</v>
      </c>
      <c r="C73" s="2129" t="str">
        <f t="shared" si="7"/>
        <v>Dessert assiette</v>
      </c>
      <c r="D73" s="2433" t="str">
        <f t="shared" si="8"/>
        <v>C</v>
      </c>
      <c r="E73" s="2128" t="str">
        <f t="shared" si="9"/>
        <v>Coulis de mangue</v>
      </c>
      <c r="F73" s="2128" t="str">
        <f t="shared" si="10"/>
        <v>Recette mère ►</v>
      </c>
      <c r="G73" s="2128" t="str">
        <f t="shared" si="14"/>
        <v>M.Mille-feuille meringue et chiboust pamplemousse aux fraises des bois</v>
      </c>
      <c r="H73" s="2161" t="s">
        <v>7</v>
      </c>
      <c r="I73" s="2162" t="str">
        <f>I62</f>
        <v>Dessert assiette.C.Coulis de mangue.Recette mère ►.M.Mille-feuille meringue et chiboust pamplemousse aux fraises des bois</v>
      </c>
      <c r="J73" s="2162">
        <f>J54</f>
        <v>18</v>
      </c>
      <c r="K73" s="2162" t="str">
        <f>K54</f>
        <v>assiettes</v>
      </c>
      <c r="L73" s="2163" t="s">
        <v>62</v>
      </c>
      <c r="M73" s="2164"/>
      <c r="N73" s="2165"/>
      <c r="O73" s="2165"/>
      <c r="P73" s="2165"/>
      <c r="Q73" s="2165"/>
      <c r="R73" s="2166"/>
      <c r="S73" s="2111" t="s">
        <v>4</v>
      </c>
      <c r="T73" s="86" t="s">
        <v>7</v>
      </c>
      <c r="U73" s="87" t="str">
        <f>U69</f>
        <v>Dessert assiette.C.Coulis de mangue.Recette mère ►.M.Mille-feuille meringue et chiboust pamplemousse aux fraises des bois</v>
      </c>
      <c r="V73" s="490">
        <f>V69</f>
        <v>18</v>
      </c>
      <c r="W73" s="89" t="str">
        <f>W69</f>
        <v>assiettes</v>
      </c>
      <c r="X73" s="489" t="s">
        <v>62</v>
      </c>
      <c r="Y73" s="91"/>
      <c r="Z73" s="91"/>
      <c r="AA73" s="91"/>
      <c r="AB73" s="91"/>
      <c r="AC73" s="91"/>
      <c r="AD73" s="92"/>
      <c r="AE73" s="2677" t="s">
        <v>4</v>
      </c>
      <c r="AF73" s="2679"/>
      <c r="AG73" s="2453"/>
      <c r="AH73" s="2452"/>
      <c r="AI73" s="2140">
        <f t="shared" si="16"/>
        <v>0</v>
      </c>
      <c r="AJ73" s="301" t="str">
        <f>IF(OR(AI73=0, ISBLANK(AB73)), "", TEXT(ROUND(AI73/INDEX(AV19:AV89, MATCH(AB73, AU19:AU89, 0)), 0),"# ##0") &amp; " " &amp; AB73)</f>
        <v/>
      </c>
      <c r="AK73" s="82">
        <f t="shared" si="17"/>
        <v>0</v>
      </c>
      <c r="AL73" s="2141">
        <f t="shared" si="18"/>
        <v>0</v>
      </c>
      <c r="AM73" s="2142" t="str">
        <f t="shared" si="19"/>
        <v/>
      </c>
      <c r="AN73" s="2143"/>
      <c r="AO73" s="2140">
        <f t="shared" si="20"/>
        <v>0</v>
      </c>
      <c r="AP73" s="2612"/>
      <c r="AQ73" s="2145" t="str">
        <f t="shared" si="21"/>
        <v/>
      </c>
      <c r="AR73" s="2593"/>
      <c r="AS73" s="2697">
        <f t="shared" si="22"/>
        <v>0</v>
      </c>
      <c r="AT73" s="2598">
        <f>IF(AND(AH73&lt;&gt;"", ISNUMBER(AF73)), IFERROR(INDEX(AV19:AV89, MATCH(AB73, AU19:AU89, 0)) * AA73 * IF(ISBLANK(X73), 1, X73), 0), 0)</f>
        <v>0</v>
      </c>
      <c r="AU73" s="2630" t="s">
        <v>326</v>
      </c>
      <c r="AV73" s="534">
        <f t="shared" si="23"/>
        <v>2.5000000000000001E-3</v>
      </c>
      <c r="AW73" s="2625">
        <v>2.5</v>
      </c>
      <c r="AX73" s="465"/>
      <c r="AY73" s="2127" t="str">
        <f t="shared" si="15"/>
        <v>A</v>
      </c>
      <c r="AZ73" s="675"/>
      <c r="BA73" s="675"/>
      <c r="BB73" s="675"/>
      <c r="BC73" s="1051"/>
      <c r="BD73" s="677"/>
      <c r="BE73" s="678"/>
      <c r="BF73" s="2508">
        <v>25</v>
      </c>
      <c r="BG73" s="2509" t="s">
        <v>488</v>
      </c>
      <c r="BH73"/>
      <c r="BI73" s="466">
        <v>1</v>
      </c>
    </row>
    <row r="74" spans="1:61" s="464" customFormat="1" ht="18" customHeight="1" thickBot="1" x14ac:dyDescent="0.3">
      <c r="A74" s="2127" t="str">
        <f t="shared" si="5"/>
        <v>A</v>
      </c>
      <c r="B74" s="2128">
        <f t="shared" si="32"/>
        <v>0</v>
      </c>
      <c r="C74" s="2129">
        <f t="shared" si="7"/>
        <v>0</v>
      </c>
      <c r="D74" s="2433">
        <f t="shared" si="8"/>
        <v>0</v>
      </c>
      <c r="E74" s="2128">
        <f t="shared" si="9"/>
        <v>0</v>
      </c>
      <c r="F74" s="2128">
        <f t="shared" si="10"/>
        <v>0</v>
      </c>
      <c r="G74" s="2128" t="str">
        <f t="shared" si="14"/>
        <v/>
      </c>
      <c r="H74" s="2168" t="s">
        <v>7</v>
      </c>
      <c r="I74" s="2169"/>
      <c r="J74" s="2169"/>
      <c r="K74" s="2169"/>
      <c r="L74" s="2170" t="s">
        <v>2200</v>
      </c>
      <c r="M74" s="2170"/>
      <c r="N74" s="2170"/>
      <c r="O74" s="2170"/>
      <c r="P74" s="2170"/>
      <c r="Q74" s="2170"/>
      <c r="R74" s="2434" t="s">
        <v>77</v>
      </c>
      <c r="S74" s="2111" t="s">
        <v>4</v>
      </c>
      <c r="T74" s="2168" t="s">
        <v>7</v>
      </c>
      <c r="U74" s="2169"/>
      <c r="V74" s="2169"/>
      <c r="W74" s="2169"/>
      <c r="X74" s="2170" t="s">
        <v>2200</v>
      </c>
      <c r="Y74" s="2170"/>
      <c r="Z74" s="2170"/>
      <c r="AA74" s="2170"/>
      <c r="AB74" s="2170"/>
      <c r="AC74" s="2170"/>
      <c r="AD74" s="2434" t="s">
        <v>77</v>
      </c>
      <c r="AE74" s="2677" t="s">
        <v>4</v>
      </c>
      <c r="AF74" s="2679"/>
      <c r="AG74" s="2453"/>
      <c r="AH74" s="2452"/>
      <c r="AI74" s="2159">
        <f t="shared" si="16"/>
        <v>0</v>
      </c>
      <c r="AJ74" s="2160" t="str">
        <f>IF(OR(AI74=0, ISBLANK(AB74)), "", TEXT(ROUND(AI74/INDEX(AV19:AV89, MATCH(AB74, AU19:AU89, 0)), 0),"# ##0") &amp; " " &amp; AB74)</f>
        <v/>
      </c>
      <c r="AK74" s="77">
        <f t="shared" si="17"/>
        <v>0</v>
      </c>
      <c r="AL74" s="2149">
        <f t="shared" si="18"/>
        <v>0</v>
      </c>
      <c r="AM74" s="2137" t="str">
        <f t="shared" si="19"/>
        <v/>
      </c>
      <c r="AN74" s="2143"/>
      <c r="AO74" s="2148">
        <f t="shared" si="20"/>
        <v>0</v>
      </c>
      <c r="AP74" s="2612"/>
      <c r="AQ74" s="2150" t="str">
        <f t="shared" si="21"/>
        <v/>
      </c>
      <c r="AR74" s="2593"/>
      <c r="AS74" s="2697">
        <f t="shared" si="22"/>
        <v>0</v>
      </c>
      <c r="AT74" s="2598">
        <f>IF(AND(AH74&lt;&gt;"", ISNUMBER(AF74)), IFERROR(INDEX(AV19:AV89, MATCH(AB74, AU19:AU89, 0)) * AA74 * IF(ISBLANK(X74), 1, X74), 0), 0)</f>
        <v>0</v>
      </c>
      <c r="AU74" s="2630" t="s">
        <v>327</v>
      </c>
      <c r="AV74" s="537">
        <f t="shared" si="23"/>
        <v>4.4999999999999997E-3</v>
      </c>
      <c r="AW74" s="2627">
        <v>4.5</v>
      </c>
      <c r="AX74" s="465"/>
      <c r="AY74" s="2127" t="str">
        <f t="shared" si="15"/>
        <v>A</v>
      </c>
      <c r="AZ74" s="659" t="s">
        <v>397</v>
      </c>
      <c r="BA74" s="651"/>
      <c r="BB74" s="651"/>
      <c r="BC74" s="1051"/>
      <c r="BD74" s="2510"/>
      <c r="BE74" s="746"/>
      <c r="BF74" s="704"/>
      <c r="BG74" s="705"/>
      <c r="BH74"/>
      <c r="BI74" s="466">
        <v>1</v>
      </c>
    </row>
    <row r="75" spans="1:61" s="464" customFormat="1" ht="18" customHeight="1" thickTop="1" x14ac:dyDescent="0.25">
      <c r="A75" s="2127" t="str">
        <f t="shared" si="5"/>
        <v>A</v>
      </c>
      <c r="B75" s="2128" t="str">
        <f t="shared" si="32"/>
        <v>Dessert assiette.J.Jus de fraises des bois.Recette mère ►.M.Mille-feuille meringue et chiboust pamplemousse aux fraises des bois</v>
      </c>
      <c r="C75" s="2129" t="str">
        <f t="shared" si="7"/>
        <v>Dessert assiette</v>
      </c>
      <c r="D75" s="2433" t="str">
        <f t="shared" si="8"/>
        <v>J</v>
      </c>
      <c r="E75" s="2128" t="str">
        <f t="shared" si="9"/>
        <v>Jus de fraises des bois</v>
      </c>
      <c r="F75" s="2128" t="str">
        <f t="shared" si="10"/>
        <v>Recette mère ►</v>
      </c>
      <c r="G75" s="2128" t="str">
        <f t="shared" si="14"/>
        <v>M.Mille-feuille meringue et chiboust pamplemousse aux fraises des bois</v>
      </c>
      <c r="H75" s="23" t="s">
        <v>7</v>
      </c>
      <c r="I75" s="456" t="str">
        <f>I81</f>
        <v>Dessert assiette.J.Jus de fraises des bois.Recette mère ►.M.Mille-feuille meringue et chiboust pamplemousse aux fraises des bois</v>
      </c>
      <c r="J75" s="457">
        <f>J81</f>
        <v>18</v>
      </c>
      <c r="K75" s="457" t="str">
        <f>K81</f>
        <v>assiettes</v>
      </c>
      <c r="L75" s="279" t="s">
        <v>4</v>
      </c>
      <c r="M75" s="24" t="s">
        <v>8</v>
      </c>
      <c r="N75" s="3217" t="s">
        <v>463</v>
      </c>
      <c r="O75" s="3217"/>
      <c r="P75" s="3157" t="s">
        <v>2027</v>
      </c>
      <c r="Q75" s="3157"/>
      <c r="R75" s="3158"/>
      <c r="S75" s="2111" t="s">
        <v>4</v>
      </c>
      <c r="T75" s="23" t="s">
        <v>7</v>
      </c>
      <c r="U75" s="456" t="str">
        <f>U81</f>
        <v>Dessert assiette.J.Jus de fraises des bois.Recette mère ►.M.Mille-feuille meringue et chiboust pamplemousse aux fraises des bois</v>
      </c>
      <c r="V75" s="457">
        <f>V81</f>
        <v>18</v>
      </c>
      <c r="W75" s="457" t="str">
        <f>W81</f>
        <v>assiettes</v>
      </c>
      <c r="X75" s="279" t="s">
        <v>4</v>
      </c>
      <c r="Y75" s="24" t="s">
        <v>8</v>
      </c>
      <c r="Z75" s="3217" t="s">
        <v>463</v>
      </c>
      <c r="AA75" s="3217"/>
      <c r="AB75" s="3157" t="s">
        <v>2027</v>
      </c>
      <c r="AC75" s="3157"/>
      <c r="AD75" s="3158"/>
      <c r="AE75" s="2677" t="s">
        <v>4</v>
      </c>
      <c r="AF75" s="2679"/>
      <c r="AG75" s="2453"/>
      <c r="AH75" s="2452"/>
      <c r="AI75" s="2140">
        <f t="shared" si="16"/>
        <v>0</v>
      </c>
      <c r="AJ75" s="301" t="str">
        <f>IF(OR(AI75=0, ISBLANK(AB75)), "", TEXT(ROUND(AI75/INDEX(AV19:AV89, MATCH(AB75, AU19:AU89, 0)), 0),"# ##0") &amp; " " &amp; AB75)</f>
        <v/>
      </c>
      <c r="AK75" s="82">
        <f t="shared" si="17"/>
        <v>0</v>
      </c>
      <c r="AL75" s="2141">
        <f t="shared" si="18"/>
        <v>0</v>
      </c>
      <c r="AM75" s="2142" t="str">
        <f t="shared" si="19"/>
        <v/>
      </c>
      <c r="AN75" s="2143"/>
      <c r="AO75" s="2140">
        <f t="shared" si="20"/>
        <v>0</v>
      </c>
      <c r="AP75" s="2612"/>
      <c r="AQ75" s="2145" t="str">
        <f t="shared" si="21"/>
        <v/>
      </c>
      <c r="AR75" s="2593"/>
      <c r="AS75" s="2697">
        <f t="shared" si="22"/>
        <v>0</v>
      </c>
      <c r="AT75" s="2598">
        <f>IF(AND(AH75&lt;&gt;"", ISNUMBER(AF75)), IFERROR(INDEX(AV19:AV89, MATCH(AB75, AU19:AU89, 0)) * AA75 * IF(ISBLANK(X75), 1, X75), 0), 0)</f>
        <v>0</v>
      </c>
      <c r="AU75" s="2630" t="s">
        <v>328</v>
      </c>
      <c r="AV75" s="534">
        <f t="shared" si="23"/>
        <v>5.9000000000000007E-3</v>
      </c>
      <c r="AW75" s="2625">
        <v>5.9</v>
      </c>
      <c r="AX75" s="465"/>
      <c r="AY75" s="2127" t="str">
        <f t="shared" si="15"/>
        <v>A</v>
      </c>
      <c r="AZ75" s="2175" t="s">
        <v>398</v>
      </c>
      <c r="BA75" s="651"/>
      <c r="BB75" s="651"/>
      <c r="BC75" s="1051"/>
      <c r="BD75" s="3089" t="s">
        <v>1303</v>
      </c>
      <c r="BE75" s="3091" t="s">
        <v>1992</v>
      </c>
      <c r="BF75" s="3093" t="s">
        <v>1301</v>
      </c>
      <c r="BG75" s="717"/>
      <c r="BH75"/>
      <c r="BI75" s="466">
        <v>1</v>
      </c>
    </row>
    <row r="76" spans="1:61" s="464" customFormat="1" ht="18" customHeight="1" thickBot="1" x14ac:dyDescent="0.3">
      <c r="A76" s="2127" t="str">
        <f t="shared" si="5"/>
        <v>A</v>
      </c>
      <c r="B76" s="2128" t="str">
        <f t="shared" si="32"/>
        <v>Dessert assiette.J.Jus de fraises des bois.Recette mère ►.M.Mille-feuille meringue et chiboust pamplemousse aux fraises des bois</v>
      </c>
      <c r="C76" s="2129" t="str">
        <f t="shared" si="7"/>
        <v>Dessert assiette</v>
      </c>
      <c r="D76" s="2433" t="str">
        <f t="shared" si="8"/>
        <v>J</v>
      </c>
      <c r="E76" s="2128" t="str">
        <f t="shared" si="9"/>
        <v>Jus de fraises des bois</v>
      </c>
      <c r="F76" s="2128" t="str">
        <f t="shared" si="10"/>
        <v>Recette mère ►</v>
      </c>
      <c r="G76" s="2128" t="str">
        <f t="shared" si="14"/>
        <v>M.Mille-feuille meringue et chiboust pamplemousse aux fraises des bois</v>
      </c>
      <c r="H76" s="25" t="s">
        <v>7</v>
      </c>
      <c r="I76" s="458" t="str">
        <f>I81</f>
        <v>Dessert assiette.J.Jus de fraises des bois.Recette mère ►.M.Mille-feuille meringue et chiboust pamplemousse aux fraises des bois</v>
      </c>
      <c r="J76" s="459"/>
      <c r="K76" s="459"/>
      <c r="L76" s="281" t="s">
        <v>207</v>
      </c>
      <c r="M76" s="26" t="s">
        <v>12</v>
      </c>
      <c r="N76" s="3218"/>
      <c r="O76" s="3218"/>
      <c r="P76" s="3159"/>
      <c r="Q76" s="3159"/>
      <c r="R76" s="3160"/>
      <c r="S76" s="2111" t="s">
        <v>4</v>
      </c>
      <c r="T76" s="25" t="s">
        <v>7</v>
      </c>
      <c r="U76" s="458" t="str">
        <f>U81</f>
        <v>Dessert assiette.J.Jus de fraises des bois.Recette mère ►.M.Mille-feuille meringue et chiboust pamplemousse aux fraises des bois</v>
      </c>
      <c r="V76" s="459"/>
      <c r="W76" s="459"/>
      <c r="X76" s="281" t="s">
        <v>207</v>
      </c>
      <c r="Y76" s="26" t="s">
        <v>12</v>
      </c>
      <c r="Z76" s="3218"/>
      <c r="AA76" s="3218"/>
      <c r="AB76" s="3159"/>
      <c r="AC76" s="3159"/>
      <c r="AD76" s="3160"/>
      <c r="AE76" s="2677" t="s">
        <v>4</v>
      </c>
      <c r="AF76" s="2679"/>
      <c r="AG76" s="2453"/>
      <c r="AH76" s="2452"/>
      <c r="AI76" s="2148">
        <f t="shared" si="16"/>
        <v>0</v>
      </c>
      <c r="AJ76" s="299" t="str">
        <f>IF(OR(AI76=0, ISBLANK(AB76)), "", TEXT(ROUND(AI76/INDEX(AV19:AV89, MATCH(AB76, AU19:AU89, 0)), 0),"# ##0") &amp; " " &amp; AB76)</f>
        <v/>
      </c>
      <c r="AK76" s="77">
        <f t="shared" si="17"/>
        <v>0</v>
      </c>
      <c r="AL76" s="2149">
        <f t="shared" si="18"/>
        <v>0</v>
      </c>
      <c r="AM76" s="2137" t="str">
        <f t="shared" si="19"/>
        <v/>
      </c>
      <c r="AN76" s="2143"/>
      <c r="AO76" s="2148">
        <f t="shared" si="20"/>
        <v>0</v>
      </c>
      <c r="AP76" s="2612"/>
      <c r="AQ76" s="2150" t="str">
        <f t="shared" si="21"/>
        <v/>
      </c>
      <c r="AR76" s="2593"/>
      <c r="AS76" s="2697">
        <f t="shared" si="22"/>
        <v>0</v>
      </c>
      <c r="AT76" s="2598">
        <f>IF(AND(AH76&lt;&gt;"", ISNUMBER(AF76)), IFERROR(INDEX(AV19:AV89, MATCH(AB76, AU19:AU89, 0)) * AA76 * IF(ISBLANK(X76), 1, X76), 0), 0)</f>
        <v>0</v>
      </c>
      <c r="AU76" s="2630" t="s">
        <v>329</v>
      </c>
      <c r="AV76" s="534">
        <f t="shared" si="23"/>
        <v>0.04</v>
      </c>
      <c r="AW76" s="2623">
        <v>40</v>
      </c>
      <c r="AX76" s="465"/>
      <c r="AY76" s="2127" t="str">
        <f t="shared" si="15"/>
        <v>A</v>
      </c>
      <c r="AZ76" s="675"/>
      <c r="BA76" s="675"/>
      <c r="BB76" s="675"/>
      <c r="BC76" s="1051"/>
      <c r="BD76" s="3090"/>
      <c r="BE76" s="3092"/>
      <c r="BF76" s="3094"/>
      <c r="BG76" s="717"/>
      <c r="BH76"/>
      <c r="BI76" s="466">
        <v>1</v>
      </c>
    </row>
    <row r="77" spans="1:61" s="464" customFormat="1" ht="18" customHeight="1" thickTop="1" x14ac:dyDescent="0.25">
      <c r="A77" s="2127" t="str">
        <f t="shared" si="5"/>
        <v>A</v>
      </c>
      <c r="B77" s="2128" t="str">
        <f t="shared" si="32"/>
        <v>Dessert assiette.J.Jus de fraises des bois.Recette mère ►.M.Mille-feuille meringue et chiboust pamplemousse aux fraises des bois</v>
      </c>
      <c r="C77" s="2129" t="str">
        <f t="shared" si="7"/>
        <v>Dessert assiette</v>
      </c>
      <c r="D77" s="2433" t="str">
        <f t="shared" si="8"/>
        <v>J</v>
      </c>
      <c r="E77" s="2128" t="str">
        <f t="shared" si="9"/>
        <v>Jus de fraises des bois</v>
      </c>
      <c r="F77" s="2128" t="str">
        <f t="shared" si="10"/>
        <v>Recette mère ►</v>
      </c>
      <c r="G77" s="2128" t="str">
        <f t="shared" si="14"/>
        <v>M.Mille-feuille meringue et chiboust pamplemousse aux fraises des bois</v>
      </c>
      <c r="H77" s="25" t="s">
        <v>7</v>
      </c>
      <c r="I77" s="460" t="str">
        <f>I81</f>
        <v>Dessert assiette.J.Jus de fraises des bois.Recette mère ►.M.Mille-feuille meringue et chiboust pamplemousse aux fraises des bois</v>
      </c>
      <c r="J77" s="461"/>
      <c r="K77" s="462"/>
      <c r="L77" s="28"/>
      <c r="M77" s="29" t="s">
        <v>208</v>
      </c>
      <c r="N77" s="283"/>
      <c r="O77" s="30" t="s">
        <v>13</v>
      </c>
      <c r="P77" s="1865" t="s">
        <v>1989</v>
      </c>
      <c r="Q77" s="9"/>
      <c r="R77" s="285"/>
      <c r="S77" s="2111" t="s">
        <v>4</v>
      </c>
      <c r="T77" s="25" t="s">
        <v>7</v>
      </c>
      <c r="U77" s="460" t="str">
        <f>U81</f>
        <v>Dessert assiette.J.Jus de fraises des bois.Recette mère ►.M.Mille-feuille meringue et chiboust pamplemousse aux fraises des bois</v>
      </c>
      <c r="V77" s="461"/>
      <c r="W77" s="462"/>
      <c r="X77" s="28"/>
      <c r="Y77" s="29" t="s">
        <v>208</v>
      </c>
      <c r="Z77" s="283"/>
      <c r="AA77" s="30" t="s">
        <v>13</v>
      </c>
      <c r="AB77" s="1865" t="s">
        <v>1989</v>
      </c>
      <c r="AC77" s="9"/>
      <c r="AD77" s="285"/>
      <c r="AE77" s="2677" t="s">
        <v>4</v>
      </c>
      <c r="AF77" s="2679"/>
      <c r="AG77" s="2453"/>
      <c r="AH77" s="2452"/>
      <c r="AI77" s="2140">
        <f t="shared" si="16"/>
        <v>0</v>
      </c>
      <c r="AJ77" s="301" t="str">
        <f>IF(OR(AI77=0, ISBLANK(AB77)), "", TEXT(ROUND(AI77/INDEX(AV19:AV89, MATCH(AB77, AU19:AU89, 0)), 0),"# ##0") &amp; " " &amp; AB77)</f>
        <v/>
      </c>
      <c r="AK77" s="82">
        <f t="shared" si="17"/>
        <v>0</v>
      </c>
      <c r="AL77" s="2141">
        <f t="shared" si="18"/>
        <v>0</v>
      </c>
      <c r="AM77" s="2142" t="str">
        <f t="shared" si="19"/>
        <v/>
      </c>
      <c r="AN77" s="2143"/>
      <c r="AO77" s="2140">
        <f t="shared" si="20"/>
        <v>0</v>
      </c>
      <c r="AP77" s="2612"/>
      <c r="AQ77" s="2145" t="str">
        <f t="shared" si="21"/>
        <v/>
      </c>
      <c r="AR77" s="2593"/>
      <c r="AS77" s="2697">
        <f t="shared" si="22"/>
        <v>0</v>
      </c>
      <c r="AT77" s="2598">
        <f>IF(AND(AH77&lt;&gt;"", ISNUMBER(AF77)), IFERROR(INDEX(AV19:AV89, MATCH(AB77, AU19:AU89, 0)) * AA77 * IF(ISBLANK(X77), 1, X77), 0), 0)</f>
        <v>0</v>
      </c>
      <c r="AU77" s="2630" t="s">
        <v>330</v>
      </c>
      <c r="AV77" s="534">
        <f t="shared" si="23"/>
        <v>4.4999999999999998E-2</v>
      </c>
      <c r="AW77" s="2623">
        <v>45</v>
      </c>
      <c r="AX77" s="465"/>
      <c r="AY77" s="2127" t="str">
        <f t="shared" si="15"/>
        <v>A</v>
      </c>
      <c r="AZ77" s="675"/>
      <c r="BA77" s="675"/>
      <c r="BB77" s="675"/>
      <c r="BC77" s="1051"/>
      <c r="BD77" s="1770">
        <v>20</v>
      </c>
      <c r="BE77" s="2511">
        <v>0.75</v>
      </c>
      <c r="BF77" s="2144">
        <v>1</v>
      </c>
      <c r="BG77" s="717"/>
      <c r="BH77"/>
      <c r="BI77" s="466">
        <v>1</v>
      </c>
    </row>
    <row r="78" spans="1:61" s="464" customFormat="1" ht="18" customHeight="1" x14ac:dyDescent="0.25">
      <c r="A78" s="2127" t="str">
        <f t="shared" ref="A78:A141" si="38">IF(OR(H78="A",T78="A"),"A",IF(AND(H78="►",T78="►"),"►",IF(AND(ISBLANK(H78),ISBLANK(T78)),"►","►")))</f>
        <v>A</v>
      </c>
      <c r="B78" s="2128" t="str">
        <f t="shared" si="32"/>
        <v>Dessert assiette.J.Jus de fraises des bois.Recette mère ►.M.Mille-feuille meringue et chiboust pamplemousse aux fraises des bois</v>
      </c>
      <c r="C78" s="2129" t="str">
        <f t="shared" ref="C78:C141" si="39">IF(B78="►","►",IFERROR(LEFT(B78,SEARCH(".",B78)-1),0))</f>
        <v>Dessert assiette</v>
      </c>
      <c r="D78" s="2433" t="str">
        <f t="shared" ref="D78:D141" si="40">IF(B78="►","►",IFERROR(MID(B78,SEARCH(".",B78)+1,SEARCH(".",B78,SEARCH(".",B78)+1)-SEARCH(".",B78)-1),0))</f>
        <v>J</v>
      </c>
      <c r="E78" s="2128" t="str">
        <f t="shared" ref="E78:E141" si="41">IF(B78="►","►",IFERROR(MID(B78,SEARCH(".",B78,SEARCH(".",B78)+1)+1,SEARCH(".",B78,SEARCH(".",B78,SEARCH(".",B78)+1)+1)-SEARCH(".",B78,SEARCH(".",B78)+1)-1),0))</f>
        <v>Jus de fraises des bois</v>
      </c>
      <c r="F78" s="2128" t="str">
        <f t="shared" ref="F78:F141" si="42">IF(B78="►","►",IFERROR(MID(I78,SEARCH(".",B78,SEARCH(".",B78,SEARCH(".",B78)+1)+1)+1,SEARCH(".",B78,SEARCH(".",B78,SEARCH(".",B78,SEARCH(".",B78)+1)+1)+1)-SEARCH(".",B78,SEARCH(".",B78,SEARCH(".",B78)+1)+1)-1),0))</f>
        <v>Recette mère ►</v>
      </c>
      <c r="G78" s="2128" t="str">
        <f t="shared" si="14"/>
        <v>M.Mille-feuille meringue et chiboust pamplemousse aux fraises des bois</v>
      </c>
      <c r="H78" s="25" t="s">
        <v>7</v>
      </c>
      <c r="I78" s="428" t="str">
        <f>I81</f>
        <v>Dessert assiette.J.Jus de fraises des bois.Recette mère ►.M.Mille-feuille meringue et chiboust pamplemousse aux fraises des bois</v>
      </c>
      <c r="J78" s="428"/>
      <c r="K78" s="428"/>
      <c r="L78" s="36" t="s">
        <v>16</v>
      </c>
      <c r="M78" s="37"/>
      <c r="N78" s="37"/>
      <c r="O78" s="288" t="s">
        <v>17</v>
      </c>
      <c r="P78" s="3214" t="str">
        <f>L81</f>
        <v>Dessert assiette.J.Jus de fraises des bois.Recette mère ►.M.Mille-feuille meringue et chiboust pamplemousse aux fraises des bois</v>
      </c>
      <c r="Q78" s="3214"/>
      <c r="R78" s="3215"/>
      <c r="S78" s="2111" t="s">
        <v>4</v>
      </c>
      <c r="T78" s="25" t="s">
        <v>7</v>
      </c>
      <c r="U78" s="428" t="str">
        <f>U81</f>
        <v>Dessert assiette.J.Jus de fraises des bois.Recette mère ►.M.Mille-feuille meringue et chiboust pamplemousse aux fraises des bois</v>
      </c>
      <c r="V78" s="428"/>
      <c r="W78" s="428"/>
      <c r="X78" s="36" t="s">
        <v>16</v>
      </c>
      <c r="Y78" s="37"/>
      <c r="Z78" s="37"/>
      <c r="AA78" s="288" t="s">
        <v>17</v>
      </c>
      <c r="AB78" s="3214" t="str">
        <f>X81</f>
        <v>Dessert assiette.J.Jus de fraises des bois.Recette mère ►.M.Mille-feuille meringue et chiboust pamplemousse aux fraises des bois</v>
      </c>
      <c r="AC78" s="3214"/>
      <c r="AD78" s="3215"/>
      <c r="AE78" s="2677" t="s">
        <v>4</v>
      </c>
      <c r="AF78" s="2679"/>
      <c r="AG78" s="2453"/>
      <c r="AH78" s="2452"/>
      <c r="AI78" s="2148">
        <f t="shared" si="16"/>
        <v>0</v>
      </c>
      <c r="AJ78" s="299" t="str">
        <f>IF(OR(AI78=0, ISBLANK(AB78)), "", TEXT(ROUND(AI78/INDEX(AV19:AV89, MATCH(AB78, AU19:AU89, 0)), 0),"# ##0") &amp; " " &amp; AB78)</f>
        <v/>
      </c>
      <c r="AK78" s="77">
        <f t="shared" si="17"/>
        <v>0</v>
      </c>
      <c r="AL78" s="2149">
        <f t="shared" si="18"/>
        <v>0</v>
      </c>
      <c r="AM78" s="2137" t="str">
        <f t="shared" si="19"/>
        <v/>
      </c>
      <c r="AN78" s="2143"/>
      <c r="AO78" s="2148">
        <f t="shared" si="20"/>
        <v>0</v>
      </c>
      <c r="AP78" s="2612"/>
      <c r="AQ78" s="2150" t="str">
        <f t="shared" si="21"/>
        <v/>
      </c>
      <c r="AR78" s="2593"/>
      <c r="AS78" s="2697">
        <f t="shared" si="22"/>
        <v>0</v>
      </c>
      <c r="AT78" s="2598">
        <f>IF(AND(AH78&lt;&gt;"", ISNUMBER(AF78)), IFERROR(INDEX(AV19:AV89, MATCH(AB78, AU19:AU89, 0)) * AA78 * IF(ISBLANK(X78), 1, X78), 0), 0)</f>
        <v>0</v>
      </c>
      <c r="AU78" s="2630" t="s">
        <v>331</v>
      </c>
      <c r="AV78" s="534">
        <f t="shared" si="23"/>
        <v>0.15</v>
      </c>
      <c r="AW78" s="2623">
        <v>150</v>
      </c>
      <c r="AX78" s="465"/>
      <c r="AY78" s="2127" t="str">
        <f t="shared" si="15"/>
        <v>A</v>
      </c>
      <c r="AZ78" s="675"/>
      <c r="BA78" s="675"/>
      <c r="BB78" s="675"/>
      <c r="BC78" s="1051"/>
      <c r="BD78" s="1771"/>
      <c r="BE78" s="822"/>
      <c r="BF78" s="2512" t="s">
        <v>1302</v>
      </c>
      <c r="BG78" s="823"/>
      <c r="BH78"/>
      <c r="BI78" s="466">
        <v>1</v>
      </c>
    </row>
    <row r="79" spans="1:61" s="464" customFormat="1" ht="18" customHeight="1" x14ac:dyDescent="0.25">
      <c r="A79" s="2127" t="str">
        <f t="shared" si="38"/>
        <v>A</v>
      </c>
      <c r="B79" s="2128" t="str">
        <f t="shared" si="32"/>
        <v>Dessert assiette.J.Jus de fraises des bois.Recette mère ►.M.Mille-feuille meringue et chiboust pamplemousse aux fraises des bois</v>
      </c>
      <c r="C79" s="2129" t="str">
        <f t="shared" si="39"/>
        <v>Dessert assiette</v>
      </c>
      <c r="D79" s="2433" t="str">
        <f t="shared" si="40"/>
        <v>J</v>
      </c>
      <c r="E79" s="2128" t="str">
        <f t="shared" si="41"/>
        <v>Jus de fraises des bois</v>
      </c>
      <c r="F79" s="2128" t="str">
        <f t="shared" si="42"/>
        <v>Recette mère ►</v>
      </c>
      <c r="G79" s="2128" t="str">
        <f t="shared" si="14"/>
        <v>M.Mille-feuille meringue et chiboust pamplemousse aux fraises des bois</v>
      </c>
      <c r="H79" s="25" t="s">
        <v>7</v>
      </c>
      <c r="I79" s="428" t="str">
        <f>I81</f>
        <v>Dessert assiette.J.Jus de fraises des bois.Recette mère ►.M.Mille-feuille meringue et chiboust pamplemousse aux fraises des bois</v>
      </c>
      <c r="J79" s="428"/>
      <c r="K79" s="428"/>
      <c r="L79" s="43">
        <v>18</v>
      </c>
      <c r="M79" s="44" t="s">
        <v>19</v>
      </c>
      <c r="N79" s="36"/>
      <c r="O79" s="36"/>
      <c r="P79" s="3214"/>
      <c r="Q79" s="3214"/>
      <c r="R79" s="3215"/>
      <c r="S79" s="2111" t="s">
        <v>4</v>
      </c>
      <c r="T79" s="25" t="s">
        <v>7</v>
      </c>
      <c r="U79" s="428" t="str">
        <f>U81</f>
        <v>Dessert assiette.J.Jus de fraises des bois.Recette mère ►.M.Mille-feuille meringue et chiboust pamplemousse aux fraises des bois</v>
      </c>
      <c r="V79" s="428"/>
      <c r="W79" s="428"/>
      <c r="X79" s="43">
        <v>18</v>
      </c>
      <c r="Y79" s="44" t="s">
        <v>19</v>
      </c>
      <c r="Z79" s="36"/>
      <c r="AA79" s="36"/>
      <c r="AB79" s="3214"/>
      <c r="AC79" s="3214"/>
      <c r="AD79" s="3215"/>
      <c r="AE79" s="2677" t="s">
        <v>4</v>
      </c>
      <c r="AF79" s="2679"/>
      <c r="AG79" s="2453"/>
      <c r="AH79" s="2452"/>
      <c r="AI79" s="2140">
        <f t="shared" si="16"/>
        <v>0</v>
      </c>
      <c r="AJ79" s="301" t="str">
        <f>IF(OR(AI79=0, ISBLANK(AB79)), "", TEXT(ROUND(AI79/INDEX(AV19:AV89, MATCH(AB79, AU19:AU89, 0)), 0),"# ##0") &amp; " " &amp; AB79)</f>
        <v/>
      </c>
      <c r="AK79" s="82">
        <f t="shared" si="17"/>
        <v>0</v>
      </c>
      <c r="AL79" s="2141">
        <f t="shared" si="18"/>
        <v>0</v>
      </c>
      <c r="AM79" s="2142" t="str">
        <f t="shared" si="19"/>
        <v/>
      </c>
      <c r="AN79" s="2143"/>
      <c r="AO79" s="2140">
        <f t="shared" si="20"/>
        <v>0</v>
      </c>
      <c r="AP79" s="2612"/>
      <c r="AQ79" s="2145" t="str">
        <f t="shared" si="21"/>
        <v/>
      </c>
      <c r="AR79" s="2593"/>
      <c r="AS79" s="2697">
        <f t="shared" si="22"/>
        <v>0</v>
      </c>
      <c r="AT79" s="2598">
        <f>IF(AND(AH79&lt;&gt;"", ISNUMBER(AF79)), IFERROR(INDEX(AV19:AV89, MATCH(AB79, AU19:AU89, 0)) * AA79 * IF(ISBLANK(X79), 1, X79), 0), 0)</f>
        <v>0</v>
      </c>
      <c r="AU79" s="2630" t="s">
        <v>332</v>
      </c>
      <c r="AV79" s="534">
        <f t="shared" si="23"/>
        <v>0.25</v>
      </c>
      <c r="AW79" s="2623">
        <v>250</v>
      </c>
      <c r="AX79" s="465"/>
      <c r="AY79" s="2127" t="str">
        <f t="shared" si="15"/>
        <v>A</v>
      </c>
      <c r="AZ79" s="675"/>
      <c r="BA79" s="675"/>
      <c r="BB79" s="675"/>
      <c r="BC79" s="1051"/>
      <c r="BD79" s="3074" t="s">
        <v>1287</v>
      </c>
      <c r="BE79" s="3075"/>
      <c r="BF79" s="3075"/>
      <c r="BG79" s="3076"/>
      <c r="BH79"/>
      <c r="BI79" s="466">
        <v>1</v>
      </c>
    </row>
    <row r="80" spans="1:61" s="464" customFormat="1" ht="18" customHeight="1" x14ac:dyDescent="0.25">
      <c r="A80" s="2127" t="str">
        <f t="shared" si="38"/>
        <v>►</v>
      </c>
      <c r="B80" s="2128" t="str">
        <f t="shared" si="32"/>
        <v>►</v>
      </c>
      <c r="C80" s="2129" t="str">
        <f t="shared" si="39"/>
        <v>►</v>
      </c>
      <c r="D80" s="2433" t="str">
        <f t="shared" si="40"/>
        <v>►</v>
      </c>
      <c r="E80" s="2128" t="str">
        <f t="shared" si="41"/>
        <v>►</v>
      </c>
      <c r="F80" s="2128" t="str">
        <f t="shared" si="42"/>
        <v>►</v>
      </c>
      <c r="G80" s="2128" t="str">
        <f t="shared" ref="G80:G143" si="43">IF(B80="►","►",IF(ISBLANK(B80),"►",IFERROR(RIGHT(B80,LEN(B80)-FIND("►",B80)-1),"")))</f>
        <v>►</v>
      </c>
      <c r="H80" s="25" t="s">
        <v>5</v>
      </c>
      <c r="I80" s="463" t="str">
        <f>I81</f>
        <v>Dessert assiette.J.Jus de fraises des bois.Recette mère ►.M.Mille-feuille meringue et chiboust pamplemousse aux fraises des bois</v>
      </c>
      <c r="J80" s="463"/>
      <c r="K80" s="463"/>
      <c r="L80" s="289"/>
      <c r="M80" s="48"/>
      <c r="N80" s="48"/>
      <c r="O80" s="48"/>
      <c r="P80" s="48"/>
      <c r="Q80" s="48"/>
      <c r="R80" s="49"/>
      <c r="S80" s="2111" t="s">
        <v>4</v>
      </c>
      <c r="T80" s="25" t="s">
        <v>5</v>
      </c>
      <c r="U80" s="463" t="str">
        <f>U81</f>
        <v>Dessert assiette.J.Jus de fraises des bois.Recette mère ►.M.Mille-feuille meringue et chiboust pamplemousse aux fraises des bois</v>
      </c>
      <c r="V80" s="463"/>
      <c r="W80" s="463"/>
      <c r="X80" s="289"/>
      <c r="Y80" s="48"/>
      <c r="Z80" s="48"/>
      <c r="AA80" s="48"/>
      <c r="AB80" s="48"/>
      <c r="AC80" s="48"/>
      <c r="AD80" s="49"/>
      <c r="AE80" s="2677" t="s">
        <v>4</v>
      </c>
      <c r="AF80" s="2679"/>
      <c r="AG80" s="2453"/>
      <c r="AH80" s="2452"/>
      <c r="AI80" s="2148">
        <f t="shared" si="16"/>
        <v>0</v>
      </c>
      <c r="AJ80" s="299" t="str">
        <f>IF(OR(AI80=0, ISBLANK(AB80)), "", TEXT(ROUND(AI80/INDEX(AV19:AV89, MATCH(AB80, AU19:AU89, 0)), 0),"# ##0") &amp; " " &amp; AB80)</f>
        <v/>
      </c>
      <c r="AK80" s="77">
        <f t="shared" si="17"/>
        <v>0</v>
      </c>
      <c r="AL80" s="2149">
        <f t="shared" si="18"/>
        <v>0</v>
      </c>
      <c r="AM80" s="2137" t="str">
        <f t="shared" si="19"/>
        <v/>
      </c>
      <c r="AN80" s="2143"/>
      <c r="AO80" s="2148">
        <f t="shared" si="20"/>
        <v>0</v>
      </c>
      <c r="AP80" s="2612"/>
      <c r="AQ80" s="2150" t="str">
        <f t="shared" si="21"/>
        <v/>
      </c>
      <c r="AR80" s="2593"/>
      <c r="AS80" s="2697">
        <f t="shared" si="22"/>
        <v>0</v>
      </c>
      <c r="AT80" s="2598">
        <f>IF(AND(AH80&lt;&gt;"", ISNUMBER(AF80)), IFERROR(INDEX(AV19:AV89, MATCH(AB80, AU19:AU89, 0)) * AA80 * IF(ISBLANK(X80), 1, X80), 0), 0)</f>
        <v>0</v>
      </c>
      <c r="AU80" s="2630" t="s">
        <v>333</v>
      </c>
      <c r="AV80" s="534">
        <f t="shared" si="23"/>
        <v>0.23699999999999999</v>
      </c>
      <c r="AW80" s="2623">
        <v>237</v>
      </c>
      <c r="AX80" s="465"/>
      <c r="AY80" s="2127" t="str">
        <f t="shared" ref="AY80:AY143" si="44">A80</f>
        <v>►</v>
      </c>
      <c r="AZ80" s="675"/>
      <c r="BA80" s="675"/>
      <c r="BB80" s="675"/>
      <c r="BC80" s="1051"/>
      <c r="BD80" s="831"/>
      <c r="BE80" s="678"/>
      <c r="BF80" s="678"/>
      <c r="BG80" s="679"/>
      <c r="BH80"/>
      <c r="BI80" s="466">
        <v>1</v>
      </c>
    </row>
    <row r="81" spans="1:61" s="464" customFormat="1" ht="18" customHeight="1" thickBot="1" x14ac:dyDescent="0.3">
      <c r="A81" s="2127" t="str">
        <f t="shared" si="38"/>
        <v>►</v>
      </c>
      <c r="B81" s="2128" t="str">
        <f t="shared" si="32"/>
        <v>►</v>
      </c>
      <c r="C81" s="2129" t="str">
        <f t="shared" si="39"/>
        <v>►</v>
      </c>
      <c r="D81" s="2433" t="str">
        <f t="shared" si="40"/>
        <v>►</v>
      </c>
      <c r="E81" s="2128" t="str">
        <f t="shared" si="41"/>
        <v>►</v>
      </c>
      <c r="F81" s="2128" t="str">
        <f t="shared" si="42"/>
        <v>►</v>
      </c>
      <c r="G81" s="2128" t="str">
        <f t="shared" si="43"/>
        <v>►</v>
      </c>
      <c r="H81" s="430" t="s">
        <v>5</v>
      </c>
      <c r="I81" s="431" t="str">
        <f>L81</f>
        <v>Dessert assiette.J.Jus de fraises des bois.Recette mère ►.M.Mille-feuille meringue et chiboust pamplemousse aux fraises des bois</v>
      </c>
      <c r="J81" s="431">
        <f>L79</f>
        <v>18</v>
      </c>
      <c r="K81" s="431" t="str">
        <f>M79</f>
        <v>assiettes</v>
      </c>
      <c r="L81" s="435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432" t="s">
        <v>22</v>
      </c>
      <c r="N81" s="3216" t="s">
        <v>23</v>
      </c>
      <c r="O81" s="3216"/>
      <c r="P81" s="3216"/>
      <c r="Q81" s="433" t="s">
        <v>24</v>
      </c>
      <c r="R81" s="2134" t="s">
        <v>482</v>
      </c>
      <c r="S81" s="2111" t="s">
        <v>4</v>
      </c>
      <c r="T81" s="430" t="s">
        <v>5</v>
      </c>
      <c r="U81" s="431" t="str">
        <f>X81</f>
        <v>Dessert assiette.J.Jus de fraises des bois.Recette mère ►.M.Mille-feuille meringue et chiboust pamplemousse aux fraises des bois</v>
      </c>
      <c r="V81" s="431">
        <f>X79</f>
        <v>18</v>
      </c>
      <c r="W81" s="431" t="str">
        <f>Y79</f>
        <v>assiettes</v>
      </c>
      <c r="X81" s="435" t="str">
        <f>UPPER(LEFT(Z75,1))&amp;LOWER(MID(Z75,2,999))&amp;"."&amp;UPPER(LEFT(AB75,1))&amp;"."&amp;UPPER(LEFT(AB75,1))&amp;LOWER(MID(AB75,2,999))&amp;"."&amp;IF(ISTEXT(AD81),AC81&amp;"."&amp;UPPER(LEFT(AD81,1))&amp;"."&amp;UPPER(LEFT(AD81,1))&amp;LOWER(MID(AD81,2,999)),Y81)</f>
        <v>Dessert assiette.J.Jus de fraises des bois.Recette mère ►.M.Mille-feuille meringue et chiboust pamplemousse aux fraises des bois</v>
      </c>
      <c r="Y81" s="432" t="s">
        <v>22</v>
      </c>
      <c r="Z81" s="3216" t="s">
        <v>23</v>
      </c>
      <c r="AA81" s="3216"/>
      <c r="AB81" s="3216"/>
      <c r="AC81" s="433" t="s">
        <v>24</v>
      </c>
      <c r="AD81" s="2134" t="s">
        <v>482</v>
      </c>
      <c r="AE81" s="2677" t="s">
        <v>4</v>
      </c>
      <c r="AF81" s="2679">
        <f>IFERROR(IF(AND(ISNUMBER(AH81),V81&gt;0),V81,0),0)</f>
        <v>0</v>
      </c>
      <c r="AG81" s="2453">
        <f>IFERROR(IF(AND(ISNUMBER(AF81),AH81&gt;0),W81,0),0)</f>
        <v>0</v>
      </c>
      <c r="AH81" s="2452"/>
      <c r="AI81" s="2140">
        <f t="shared" ref="AI81:AI144" si="45">IF(ISBLANK(AH81) + (AH81=0), 0, IFERROR(AT81*AS81*AC81, 0))</f>
        <v>0</v>
      </c>
      <c r="AJ81" s="301" t="str">
        <f>IF(OR(AI81=0, ISBLANK(AB81)), "", TEXT(ROUND(AI81/INDEX(AV19:AV89, MATCH(AB81, AU19:AU89, 0)), 0),"# ##0") &amp; " " &amp; AB81)</f>
        <v/>
      </c>
      <c r="AK81" s="82">
        <f t="shared" ref="AK81:AK144" si="46">IFERROR(IF(AH81&gt;0, X81*AS81*AC81, 0), 0)</f>
        <v>0</v>
      </c>
      <c r="AL81" s="2141">
        <f t="shared" ref="AL81:AL144" si="47">IFERROR(IF(AH81&gt;0,Y81,0),0)</f>
        <v>0</v>
      </c>
      <c r="AM81" s="2142" t="str">
        <f t="shared" ref="AM81:AM144" si="48">IF(AH81&gt;0,AD81,"")</f>
        <v/>
      </c>
      <c r="AN81" s="2143"/>
      <c r="AO81" s="2140">
        <f t="shared" ref="AO81:AO144" si="49">IF(ISBLANK(AN81), AI81, AI81*(1-AN81/100))</f>
        <v>0</v>
      </c>
      <c r="AP81" s="2612"/>
      <c r="AQ81" s="2145" t="str">
        <f t="shared" ref="AQ81:AQ144" si="50">IF(OR(ISBLANK(AP81), ISTEXT(X81)), "", IF(AI81=0, AK81*AP81, AI81*AP81))</f>
        <v/>
      </c>
      <c r="AR81" s="2593"/>
      <c r="AS81" s="2697">
        <f t="shared" ref="AS81:AS144" si="51">IFERROR(IF(ISNUMBER(AH81)*ISNUMBER(AF81),AH81/AF81,0),0)</f>
        <v>0</v>
      </c>
      <c r="AT81" s="2598">
        <f>IF(AND(AH81&lt;&gt;"", ISNUMBER(AF81)), IFERROR(INDEX(AV19:AV89, MATCH(AB81, AU19:AU89, 0)) * AA81 * IF(ISBLANK(X81), 1, X81), 0), 0)</f>
        <v>0</v>
      </c>
      <c r="AU81" s="2630" t="s">
        <v>334</v>
      </c>
      <c r="AV81" s="534">
        <f t="shared" si="23"/>
        <v>0.47299999999999998</v>
      </c>
      <c r="AW81" s="2623">
        <v>473</v>
      </c>
      <c r="AX81" s="465"/>
      <c r="AY81" s="2127" t="str">
        <f t="shared" si="44"/>
        <v>►</v>
      </c>
      <c r="AZ81" s="675"/>
      <c r="BA81" s="675"/>
      <c r="BB81" s="675"/>
      <c r="BC81" s="1051"/>
      <c r="BD81" s="832" t="s">
        <v>536</v>
      </c>
      <c r="BE81" s="2513" t="s">
        <v>537</v>
      </c>
      <c r="BF81" s="2514"/>
      <c r="BG81" s="2515"/>
      <c r="BH81"/>
      <c r="BI81" s="466">
        <v>1</v>
      </c>
    </row>
    <row r="82" spans="1:61" s="464" customFormat="1" ht="18" customHeight="1" thickTop="1" thickBot="1" x14ac:dyDescent="0.3">
      <c r="A82" s="2127" t="str">
        <f t="shared" si="38"/>
        <v>A</v>
      </c>
      <c r="B82" s="2128" t="str">
        <f t="shared" si="32"/>
        <v>Dessert assiette.J.Jus de fraises des bois.Recette mère ►.M.Mille-feuille meringue et chiboust pamplemousse aux fraises des bois</v>
      </c>
      <c r="C82" s="2129" t="str">
        <f t="shared" si="39"/>
        <v>Dessert assiette</v>
      </c>
      <c r="D82" s="2433" t="str">
        <f t="shared" si="40"/>
        <v>J</v>
      </c>
      <c r="E82" s="2128" t="str">
        <f t="shared" si="41"/>
        <v>Jus de fraises des bois</v>
      </c>
      <c r="F82" s="2128" t="str">
        <f t="shared" si="42"/>
        <v>Recette mère ►</v>
      </c>
      <c r="G82" s="2128" t="str">
        <f t="shared" si="43"/>
        <v>M.Mille-feuille meringue et chiboust pamplemousse aux fraises des bois</v>
      </c>
      <c r="H82" s="104" t="s">
        <v>7</v>
      </c>
      <c r="I82" s="2135" t="str">
        <f>I81</f>
        <v>Dessert assiette.J.Jus de fraises des bois.Recette mère ►.M.Mille-feuille meringue et chiboust pamplemousse aux fraises des bois</v>
      </c>
      <c r="J82" s="2135"/>
      <c r="K82" s="2135"/>
      <c r="L82" s="56" t="s">
        <v>27</v>
      </c>
      <c r="M82" s="106">
        <f>COUNTIF(I84:I91, "*") + COUNT(I84:I91)</f>
        <v>8</v>
      </c>
      <c r="N82" s="107" t="s">
        <v>1995</v>
      </c>
      <c r="O82" s="108"/>
      <c r="P82" s="108"/>
      <c r="Q82" s="108"/>
      <c r="R82" s="2136"/>
      <c r="S82" s="2111" t="s">
        <v>4</v>
      </c>
      <c r="T82" s="25" t="s">
        <v>5</v>
      </c>
      <c r="U82" s="34" t="str">
        <f>U81</f>
        <v>Dessert assiette.J.Jus de fraises des bois.Recette mère ►.M.Mille-feuille meringue et chiboust pamplemousse aux fraises des bois</v>
      </c>
      <c r="V82" s="34"/>
      <c r="W82" s="34"/>
      <c r="X82" s="1904" t="s">
        <v>27</v>
      </c>
      <c r="Y82" s="1905" t="s">
        <v>28</v>
      </c>
      <c r="Z82" s="1905" t="s">
        <v>29</v>
      </c>
      <c r="AA82" s="1905" t="s">
        <v>30</v>
      </c>
      <c r="AB82" s="1905" t="s">
        <v>31</v>
      </c>
      <c r="AC82" s="1906" t="s">
        <v>32</v>
      </c>
      <c r="AD82" s="1907" t="s">
        <v>33</v>
      </c>
      <c r="AE82" s="2677" t="s">
        <v>4</v>
      </c>
      <c r="AF82" s="2679">
        <f>IFERROR(IF(AND(ISNUMBER(AH82),V82&gt;0),V82,0),0)</f>
        <v>0</v>
      </c>
      <c r="AG82" s="2453">
        <f>IFERROR(IF(AND(ISNUMBER(AF82),AH82&gt;0),W82,0),0)</f>
        <v>0</v>
      </c>
      <c r="AH82" s="2452"/>
      <c r="AI82" s="2148">
        <f t="shared" si="45"/>
        <v>0</v>
      </c>
      <c r="AJ82" s="299" t="str">
        <f>IF(OR(AI82=0, ISBLANK(AB82)), "", TEXT(ROUND(AI82/INDEX(AV19:AV89, MATCH(AB82, AU19:AU89, 0)), 0),"# ##0") &amp; " " &amp; AB82)</f>
        <v/>
      </c>
      <c r="AK82" s="77">
        <f t="shared" si="46"/>
        <v>0</v>
      </c>
      <c r="AL82" s="2149">
        <f t="shared" si="47"/>
        <v>0</v>
      </c>
      <c r="AM82" s="2137" t="str">
        <f t="shared" si="48"/>
        <v/>
      </c>
      <c r="AN82" s="2143"/>
      <c r="AO82" s="2148">
        <f t="shared" si="49"/>
        <v>0</v>
      </c>
      <c r="AP82" s="2612"/>
      <c r="AQ82" s="2150" t="str">
        <f t="shared" si="50"/>
        <v/>
      </c>
      <c r="AR82" s="2593"/>
      <c r="AS82" s="2697">
        <f t="shared" si="51"/>
        <v>0</v>
      </c>
      <c r="AT82" s="2598">
        <f>IF(AND(AH82&lt;&gt;"", ISNUMBER(AF82)), IFERROR(INDEX(AV19:AV89, MATCH(AB82, AU19:AU89, 0)) * AA82 * IF(ISBLANK(X82), 1, X82), 0), 0)</f>
        <v>0</v>
      </c>
      <c r="AU82" s="2630" t="s">
        <v>335</v>
      </c>
      <c r="AV82" s="534">
        <f t="shared" si="23"/>
        <v>0.47299999999999998</v>
      </c>
      <c r="AW82" s="2623">
        <v>473</v>
      </c>
      <c r="AX82" s="465"/>
      <c r="AY82" s="2127" t="str">
        <f t="shared" si="44"/>
        <v>A</v>
      </c>
      <c r="AZ82" s="675"/>
      <c r="BA82" s="675"/>
      <c r="BB82" s="675"/>
      <c r="BC82" s="1051"/>
      <c r="BD82" s="834" t="s">
        <v>538</v>
      </c>
      <c r="BE82" s="2514"/>
      <c r="BF82" s="2514"/>
      <c r="BG82" s="2515"/>
      <c r="BH82"/>
      <c r="BI82" s="466">
        <v>1</v>
      </c>
    </row>
    <row r="83" spans="1:61" s="464" customFormat="1" ht="18" customHeight="1" thickTop="1" x14ac:dyDescent="0.25">
      <c r="A83" s="2127" t="str">
        <f t="shared" si="38"/>
        <v>A</v>
      </c>
      <c r="B83" s="2128" t="str">
        <f t="shared" si="32"/>
        <v>Dessert assiette.J.Jus de fraises des bois.Recette mère ►.M.Mille-feuille meringue et chiboust pamplemousse aux fraises des bois</v>
      </c>
      <c r="C83" s="2129" t="str">
        <f t="shared" si="39"/>
        <v>Dessert assiette</v>
      </c>
      <c r="D83" s="2433" t="str">
        <f t="shared" si="40"/>
        <v>J</v>
      </c>
      <c r="E83" s="2128" t="str">
        <f t="shared" si="41"/>
        <v>Jus de fraises des bois</v>
      </c>
      <c r="F83" s="2128" t="str">
        <f t="shared" si="42"/>
        <v>Recette mère ►</v>
      </c>
      <c r="G83" s="2128" t="str">
        <f t="shared" si="43"/>
        <v>M.Mille-feuille meringue et chiboust pamplemousse aux fraises des bois</v>
      </c>
      <c r="H83" s="2138" t="s">
        <v>7</v>
      </c>
      <c r="I83" s="34" t="str">
        <f>I81</f>
        <v>Dessert assiette.J.Jus de fraises des bois.Recette mère ►.M.Mille-feuille meringue et chiboust pamplemousse aux fraises des bois</v>
      </c>
      <c r="J83" s="34">
        <f>J81</f>
        <v>18</v>
      </c>
      <c r="K83" s="34" t="str">
        <f>K81</f>
        <v>assiettes</v>
      </c>
      <c r="L83" s="264" t="s">
        <v>68</v>
      </c>
      <c r="M83" s="122"/>
      <c r="N83" s="122"/>
      <c r="O83" s="122"/>
      <c r="P83" s="122"/>
      <c r="Q83" s="122"/>
      <c r="R83" s="112"/>
      <c r="S83" s="2111" t="s">
        <v>4</v>
      </c>
      <c r="T83" s="25" t="s">
        <v>7</v>
      </c>
      <c r="U83" s="34" t="str">
        <f>U81</f>
        <v>Dessert assiette.J.Jus de fraises des bois.Recette mère ►.M.Mille-feuille meringue et chiboust pamplemousse aux fraises des bois</v>
      </c>
      <c r="V83" s="34"/>
      <c r="W83" s="34"/>
      <c r="X83" s="290" t="s">
        <v>38</v>
      </c>
      <c r="Y83" s="59" t="s">
        <v>39</v>
      </c>
      <c r="Z83" s="60"/>
      <c r="AA83" s="3022" t="s">
        <v>40</v>
      </c>
      <c r="AB83" s="3168" t="s">
        <v>41</v>
      </c>
      <c r="AC83" s="3169" t="s">
        <v>42</v>
      </c>
      <c r="AD83" s="61" t="s">
        <v>43</v>
      </c>
      <c r="AE83" s="2677" t="s">
        <v>4</v>
      </c>
      <c r="AF83" s="2679">
        <f>IFERROR(IF(AND(ISNUMBER(AH83),V83&gt;0),V83,0),0)</f>
        <v>0</v>
      </c>
      <c r="AG83" s="2453">
        <f>IFERROR(IF(AND(ISNUMBER(AF83),AH83&gt;0),W83,0),0)</f>
        <v>0</v>
      </c>
      <c r="AH83" s="2452"/>
      <c r="AI83" s="2140">
        <f t="shared" si="45"/>
        <v>0</v>
      </c>
      <c r="AJ83" s="301" t="str">
        <f>IF(OR(AI83=0, ISBLANK(AB83)), "", TEXT(ROUND(AI83/INDEX(AV19:AV89, MATCH(AB83, AU19:AU89, 0)), 0),"# ##0") &amp; " " &amp; AB83)</f>
        <v/>
      </c>
      <c r="AK83" s="82">
        <f t="shared" si="46"/>
        <v>0</v>
      </c>
      <c r="AL83" s="2141">
        <f t="shared" si="47"/>
        <v>0</v>
      </c>
      <c r="AM83" s="2142" t="str">
        <f t="shared" si="48"/>
        <v/>
      </c>
      <c r="AN83" s="2143"/>
      <c r="AO83" s="2140">
        <f t="shared" si="49"/>
        <v>0</v>
      </c>
      <c r="AP83" s="2612"/>
      <c r="AQ83" s="2145" t="str">
        <f t="shared" si="50"/>
        <v/>
      </c>
      <c r="AR83" s="2593"/>
      <c r="AS83" s="2697">
        <f t="shared" si="51"/>
        <v>0</v>
      </c>
      <c r="AT83" s="2598">
        <f>IF(AND(AH83&lt;&gt;"", ISNUMBER(AF83)), IFERROR(INDEX(AV19:AV89, MATCH(AB83, AU19:AU89, 0)) * AA83 * IF(ISBLANK(X83), 1, X83), 0), 0)</f>
        <v>0</v>
      </c>
      <c r="AU83" s="2630" t="s">
        <v>336</v>
      </c>
      <c r="AV83" s="534">
        <f t="shared" si="23"/>
        <v>0.56799999999999995</v>
      </c>
      <c r="AW83" s="2623">
        <v>568</v>
      </c>
      <c r="AX83" s="465"/>
      <c r="AY83" s="2127" t="str">
        <f t="shared" si="44"/>
        <v>A</v>
      </c>
      <c r="AZ83" s="675"/>
      <c r="BA83" s="675"/>
      <c r="BB83" s="675"/>
      <c r="BC83" s="1051"/>
      <c r="BD83" s="831"/>
      <c r="BE83" s="678"/>
      <c r="BF83" s="678"/>
      <c r="BG83" s="679"/>
      <c r="BH83"/>
      <c r="BI83" s="466">
        <v>1</v>
      </c>
    </row>
    <row r="84" spans="1:61" s="464" customFormat="1" ht="18" customHeight="1" x14ac:dyDescent="0.25">
      <c r="A84" s="2127" t="str">
        <f t="shared" si="38"/>
        <v>A</v>
      </c>
      <c r="B84" s="2128" t="str">
        <f t="shared" si="32"/>
        <v>Dessert assiette.J.Jus de fraises des bois.Recette mère ►.M.Mille-feuille meringue et chiboust pamplemousse aux fraises des bois</v>
      </c>
      <c r="C84" s="2129" t="str">
        <f t="shared" si="39"/>
        <v>Dessert assiette</v>
      </c>
      <c r="D84" s="2433" t="str">
        <f t="shared" si="40"/>
        <v>J</v>
      </c>
      <c r="E84" s="2128" t="str">
        <f t="shared" si="41"/>
        <v>Jus de fraises des bois</v>
      </c>
      <c r="F84" s="2128" t="str">
        <f t="shared" si="42"/>
        <v>Recette mère ►</v>
      </c>
      <c r="G84" s="2128" t="str">
        <f t="shared" si="43"/>
        <v>M.Mille-feuille meringue et chiboust pamplemousse aux fraises des bois</v>
      </c>
      <c r="H84" s="2146" t="s">
        <v>7</v>
      </c>
      <c r="I84" s="34" t="str">
        <f>I81</f>
        <v>Dessert assiette.J.Jus de fraises des bois.Recette mère ►.M.Mille-feuille meringue et chiboust pamplemousse aux fraises des bois</v>
      </c>
      <c r="J84" s="34">
        <f>J81</f>
        <v>18</v>
      </c>
      <c r="K84" s="34" t="str">
        <f>K81</f>
        <v>assiettes</v>
      </c>
      <c r="L84" s="205"/>
      <c r="M84" s="85"/>
      <c r="N84" s="85"/>
      <c r="O84" s="85"/>
      <c r="P84" s="85"/>
      <c r="Q84" s="85"/>
      <c r="R84" s="112"/>
      <c r="S84" s="2111" t="s">
        <v>4</v>
      </c>
      <c r="T84" s="25" t="s">
        <v>7</v>
      </c>
      <c r="U84" s="34" t="str">
        <f>U81</f>
        <v>Dessert assiette.J.Jus de fraises des bois.Recette mère ►.M.Mille-feuille meringue et chiboust pamplemousse aux fraises des bois</v>
      </c>
      <c r="V84" s="34"/>
      <c r="W84" s="34"/>
      <c r="X84" s="1926" t="s">
        <v>48</v>
      </c>
      <c r="Y84" s="62" t="s">
        <v>49</v>
      </c>
      <c r="Z84" s="63" t="s">
        <v>50</v>
      </c>
      <c r="AA84" s="2993"/>
      <c r="AB84" s="2995"/>
      <c r="AC84" s="3170"/>
      <c r="AD84" s="64" t="s">
        <v>51</v>
      </c>
      <c r="AE84" s="2677" t="s">
        <v>4</v>
      </c>
      <c r="AF84" s="2679">
        <f>IFERROR(IF(AND(ISNUMBER(AH84),V84&gt;0),V84,0),0)</f>
        <v>0</v>
      </c>
      <c r="AG84" s="2453">
        <f>IFERROR(IF(AND(ISNUMBER(AF84),AH84&gt;0),W84,0),0)</f>
        <v>0</v>
      </c>
      <c r="AH84" s="2452"/>
      <c r="AI84" s="2148">
        <f t="shared" si="45"/>
        <v>0</v>
      </c>
      <c r="AJ84" s="299" t="str">
        <f>IF(OR(AI84=0, ISBLANK(AB84)), "", TEXT(ROUND(AI84/INDEX(AV19:AV89, MATCH(AB84, AU19:AU89, 0)), 0),"# ##0") &amp; " " &amp; AB84)</f>
        <v/>
      </c>
      <c r="AK84" s="77">
        <f t="shared" si="46"/>
        <v>0</v>
      </c>
      <c r="AL84" s="2149">
        <f t="shared" si="47"/>
        <v>0</v>
      </c>
      <c r="AM84" s="2137" t="str">
        <f t="shared" si="48"/>
        <v/>
      </c>
      <c r="AN84" s="2143"/>
      <c r="AO84" s="2148">
        <f t="shared" si="49"/>
        <v>0</v>
      </c>
      <c r="AP84" s="2612"/>
      <c r="AQ84" s="2150" t="str">
        <f t="shared" si="50"/>
        <v/>
      </c>
      <c r="AR84" s="2593"/>
      <c r="AS84" s="2697">
        <f t="shared" si="51"/>
        <v>0</v>
      </c>
      <c r="AT84" s="2598">
        <f>IF(AND(AH84&lt;&gt;"", ISNUMBER(AF84)), IFERROR(INDEX(AV19:AV89, MATCH(AB84, AU19:AU89, 0)) * AA84 * IF(ISBLANK(X84), 1, X84), 0), 0)</f>
        <v>0</v>
      </c>
      <c r="AU84" s="2630" t="s">
        <v>337</v>
      </c>
      <c r="AV84" s="534">
        <f t="shared" si="23"/>
        <v>0.94599999999999995</v>
      </c>
      <c r="AW84" s="2623">
        <v>946</v>
      </c>
      <c r="AX84" s="465"/>
      <c r="AY84" s="2127" t="str">
        <f t="shared" si="44"/>
        <v>A</v>
      </c>
      <c r="AZ84" s="675"/>
      <c r="BA84" s="659" t="s">
        <v>399</v>
      </c>
      <c r="BB84" s="651"/>
      <c r="BC84" s="1051"/>
      <c r="BD84" s="716" t="s">
        <v>539</v>
      </c>
      <c r="BE84" s="122"/>
      <c r="BF84" s="122"/>
      <c r="BG84" s="717"/>
      <c r="BH84"/>
      <c r="BI84" s="466">
        <v>1</v>
      </c>
    </row>
    <row r="85" spans="1:61" s="464" customFormat="1" ht="18" customHeight="1" thickBot="1" x14ac:dyDescent="0.3">
      <c r="A85" s="2127" t="str">
        <f t="shared" si="38"/>
        <v>A</v>
      </c>
      <c r="B85" s="2128" t="str">
        <f t="shared" si="32"/>
        <v>Dessert assiette.J.Jus de fraises des bois.Recette mère ►.M.Mille-feuille meringue et chiboust pamplemousse aux fraises des bois</v>
      </c>
      <c r="C85" s="2129" t="str">
        <f t="shared" si="39"/>
        <v>Dessert assiette</v>
      </c>
      <c r="D85" s="2433" t="str">
        <f t="shared" si="40"/>
        <v>J</v>
      </c>
      <c r="E85" s="2128" t="str">
        <f t="shared" si="41"/>
        <v>Jus de fraises des bois</v>
      </c>
      <c r="F85" s="2128" t="str">
        <f t="shared" si="42"/>
        <v>Recette mère ►</v>
      </c>
      <c r="G85" s="2128" t="str">
        <f t="shared" si="43"/>
        <v>M.Mille-feuille meringue et chiboust pamplemousse aux fraises des bois</v>
      </c>
      <c r="H85" s="73" t="str">
        <f>IF(OR(O85&lt;&gt;"",P85&lt;&gt; "",Q85&lt;&gt;"",R85&lt;&gt;""),"A", "►")</f>
        <v>►</v>
      </c>
      <c r="I85" s="34" t="str">
        <f>I81</f>
        <v>Dessert assiette.J.Jus de fraises des bois.Recette mère ►.M.Mille-feuille meringue et chiboust pamplemousse aux fraises des bois</v>
      </c>
      <c r="J85" s="34">
        <f>J81</f>
        <v>18</v>
      </c>
      <c r="K85" s="34" t="str">
        <f>K81</f>
        <v>assiettes</v>
      </c>
      <c r="L85" s="205"/>
      <c r="M85" s="85"/>
      <c r="N85" s="85"/>
      <c r="O85" s="85"/>
      <c r="P85" s="113"/>
      <c r="Q85" s="114"/>
      <c r="R85" s="115"/>
      <c r="S85" s="2111" t="s">
        <v>4</v>
      </c>
      <c r="T85" s="25" t="s">
        <v>7</v>
      </c>
      <c r="U85" s="34" t="str">
        <f>U81</f>
        <v>Dessert assiette.J.Jus de fraises des bois.Recette mère ►.M.Mille-feuille meringue et chiboust pamplemousse aux fraises des bois</v>
      </c>
      <c r="V85" s="34">
        <f>V81</f>
        <v>18</v>
      </c>
      <c r="W85" s="35" t="str">
        <f>W81</f>
        <v>assiettes</v>
      </c>
      <c r="X85" s="2152"/>
      <c r="Y85" s="65"/>
      <c r="Z85" s="66" t="str">
        <f t="shared" ref="Z85:Z91" si="52">IF(AND(X85&gt;0,AA85&gt;0),"de","")</f>
        <v/>
      </c>
      <c r="AA85" s="67">
        <v>150</v>
      </c>
      <c r="AB85" s="53" t="s">
        <v>21</v>
      </c>
      <c r="AC85" s="68">
        <v>1</v>
      </c>
      <c r="AD85" s="69" t="s">
        <v>2028</v>
      </c>
      <c r="AE85" s="2677" t="s">
        <v>4</v>
      </c>
      <c r="AF85" s="2679">
        <v>18</v>
      </c>
      <c r="AG85" s="2453" t="s">
        <v>19</v>
      </c>
      <c r="AH85" s="2452">
        <v>22</v>
      </c>
      <c r="AI85" s="2140">
        <f t="shared" si="45"/>
        <v>0.18333333333333335</v>
      </c>
      <c r="AJ85" s="301" t="str">
        <f>IF(OR(AI85=0, ISBLANK(AB85)), "", TEXT(ROUND(AI85/INDEX(AV19:AV89, MATCH(AB85, AU19:AU89, 0)), 0),"# ##0") &amp; " " &amp; AB85)</f>
        <v>183 g</v>
      </c>
      <c r="AK85" s="82">
        <f t="shared" si="46"/>
        <v>0</v>
      </c>
      <c r="AL85" s="2141">
        <f t="shared" si="47"/>
        <v>0</v>
      </c>
      <c r="AM85" s="2142" t="str">
        <f t="shared" si="48"/>
        <v>fraises</v>
      </c>
      <c r="AN85" s="2143"/>
      <c r="AO85" s="2140">
        <f t="shared" si="49"/>
        <v>0.18333333333333335</v>
      </c>
      <c r="AP85" s="2612">
        <v>1</v>
      </c>
      <c r="AQ85" s="2145">
        <f t="shared" si="50"/>
        <v>0.18333333333333335</v>
      </c>
      <c r="AR85" s="2593"/>
      <c r="AS85" s="2697">
        <f t="shared" si="51"/>
        <v>1.2222222222222223</v>
      </c>
      <c r="AT85" s="2598">
        <f>IF(AND(AH85&lt;&gt;"", ISNUMBER(AF85)), IFERROR(INDEX(AV19:AV89, MATCH(AB85, AU19:AU89, 0)) * AA85 * IF(ISBLANK(X85), 1, X85), 0), 0)</f>
        <v>0.15</v>
      </c>
      <c r="AU85" s="2630" t="s">
        <v>338</v>
      </c>
      <c r="AV85" s="534">
        <f t="shared" si="23"/>
        <v>3.7850000000000001</v>
      </c>
      <c r="AW85" s="2623">
        <v>3785</v>
      </c>
      <c r="AX85" s="465"/>
      <c r="AY85" s="2127" t="str">
        <f t="shared" si="44"/>
        <v>A</v>
      </c>
      <c r="AZ85" s="675"/>
      <c r="BA85" s="659" t="s">
        <v>400</v>
      </c>
      <c r="BB85" s="651"/>
      <c r="BC85" s="1051"/>
      <c r="BD85" s="842">
        <v>12</v>
      </c>
      <c r="BE85" s="122" t="s">
        <v>540</v>
      </c>
      <c r="BF85" s="122"/>
      <c r="BG85" s="717"/>
      <c r="BH85"/>
      <c r="BI85" s="466">
        <v>1</v>
      </c>
    </row>
    <row r="86" spans="1:61" s="464" customFormat="1" ht="18" customHeight="1" x14ac:dyDescent="0.25">
      <c r="A86" s="2127" t="str">
        <f t="shared" si="38"/>
        <v>A</v>
      </c>
      <c r="B86" s="2128" t="str">
        <f t="shared" si="32"/>
        <v>Dessert assiette.J.Jus de fraises des bois.Recette mère ►.M.Mille-feuille meringue et chiboust pamplemousse aux fraises des bois</v>
      </c>
      <c r="C86" s="2129" t="str">
        <f t="shared" si="39"/>
        <v>Dessert assiette</v>
      </c>
      <c r="D86" s="2433" t="str">
        <f t="shared" si="40"/>
        <v>J</v>
      </c>
      <c r="E86" s="2128" t="str">
        <f t="shared" si="41"/>
        <v>Jus de fraises des bois</v>
      </c>
      <c r="F86" s="2128" t="str">
        <f t="shared" si="42"/>
        <v>Recette mère ►</v>
      </c>
      <c r="G86" s="2128" t="str">
        <f t="shared" si="43"/>
        <v>M.Mille-feuille meringue et chiboust pamplemousse aux fraises des bois</v>
      </c>
      <c r="H86" s="73" t="str">
        <f t="shared" ref="H86:H91" si="53">IF(OR(O86&lt;&gt;"",P86&lt;&gt; "",Q86&lt;&gt;"",R86&lt;&gt;""),"A", "►")</f>
        <v>►</v>
      </c>
      <c r="I86" s="34" t="str">
        <f>I81</f>
        <v>Dessert assiette.J.Jus de fraises des bois.Recette mère ►.M.Mille-feuille meringue et chiboust pamplemousse aux fraises des bois</v>
      </c>
      <c r="J86" s="34">
        <f>J81</f>
        <v>18</v>
      </c>
      <c r="K86" s="34" t="str">
        <f>K81</f>
        <v>assiettes</v>
      </c>
      <c r="L86" s="205"/>
      <c r="M86" s="85"/>
      <c r="N86" s="85"/>
      <c r="O86" s="85"/>
      <c r="P86" s="113"/>
      <c r="Q86" s="114"/>
      <c r="R86" s="115"/>
      <c r="S86" s="2111" t="s">
        <v>4</v>
      </c>
      <c r="T86" s="73" t="str">
        <f t="shared" ref="T86:T91" si="54">IF(AD86&lt;&gt;"","A","►")</f>
        <v>A</v>
      </c>
      <c r="U86" s="74" t="str">
        <f>U81</f>
        <v>Dessert assiette.J.Jus de fraises des bois.Recette mère ►.M.Mille-feuille meringue et chiboust pamplemousse aux fraises des bois</v>
      </c>
      <c r="V86" s="34">
        <f>V81</f>
        <v>18</v>
      </c>
      <c r="W86" s="35" t="str">
        <f>W81</f>
        <v>assiettes</v>
      </c>
      <c r="X86" s="79"/>
      <c r="Y86" s="80"/>
      <c r="Z86" s="75" t="str">
        <f t="shared" si="52"/>
        <v/>
      </c>
      <c r="AA86" s="67">
        <v>8</v>
      </c>
      <c r="AB86" s="53" t="s">
        <v>21</v>
      </c>
      <c r="AC86" s="68">
        <v>1</v>
      </c>
      <c r="AD86" s="69" t="s">
        <v>2029</v>
      </c>
      <c r="AE86" s="2677" t="s">
        <v>4</v>
      </c>
      <c r="AF86" s="2679">
        <v>18</v>
      </c>
      <c r="AG86" s="2453" t="s">
        <v>19</v>
      </c>
      <c r="AH86" s="2452">
        <v>22</v>
      </c>
      <c r="AI86" s="2148">
        <f t="shared" si="45"/>
        <v>9.7777777777777793E-3</v>
      </c>
      <c r="AJ86" s="299" t="str">
        <f>IF(OR(AI86=0, ISBLANK(AB86)), "", TEXT(ROUND(AI86/INDEX(AV19:AV89, MATCH(AB86, AU19:AU89, 0)), 0),"# ##0") &amp; " " &amp; AB86)</f>
        <v>10 g</v>
      </c>
      <c r="AK86" s="77">
        <f t="shared" si="46"/>
        <v>0</v>
      </c>
      <c r="AL86" s="2149">
        <f t="shared" si="47"/>
        <v>0</v>
      </c>
      <c r="AM86" s="2137" t="str">
        <f t="shared" si="48"/>
        <v>framboises</v>
      </c>
      <c r="AN86" s="2143"/>
      <c r="AO86" s="2148">
        <f t="shared" si="49"/>
        <v>9.7777777777777793E-3</v>
      </c>
      <c r="AP86" s="2612">
        <v>1</v>
      </c>
      <c r="AQ86" s="2150">
        <f t="shared" si="50"/>
        <v>9.7777777777777793E-3</v>
      </c>
      <c r="AR86" s="2593"/>
      <c r="AS86" s="2697">
        <f t="shared" si="51"/>
        <v>1.2222222222222223</v>
      </c>
      <c r="AT86" s="2598">
        <f>IF(AND(AH86&lt;&gt;"", ISNUMBER(AF86)), IFERROR(INDEX(AV19:AV89, MATCH(AB86, AU19:AU89, 0)) * AA86 * IF(ISBLANK(X86), 1, X86), 0), 0)</f>
        <v>8.0000000000000002E-3</v>
      </c>
      <c r="AU86" s="2631" t="s">
        <v>339</v>
      </c>
      <c r="AV86" s="537">
        <f t="shared" ref="AV86:AV89" si="55">AW86 / 1000</f>
        <v>5.0000000000000001E-4</v>
      </c>
      <c r="AW86" s="2627">
        <v>0.5</v>
      </c>
      <c r="AX86" s="465"/>
      <c r="AY86" s="2127" t="str">
        <f t="shared" si="44"/>
        <v>A</v>
      </c>
      <c r="AZ86" s="675"/>
      <c r="BA86" s="651"/>
      <c r="BB86" s="651"/>
      <c r="BC86" s="1051"/>
      <c r="BD86" s="844">
        <f ca="1">CELL("largeur",BD86)</f>
        <v>19</v>
      </c>
      <c r="BE86" s="122" t="s">
        <v>542</v>
      </c>
      <c r="BF86" s="122"/>
      <c r="BG86" s="717"/>
      <c r="BH86"/>
      <c r="BI86" s="466">
        <v>1</v>
      </c>
    </row>
    <row r="87" spans="1:61" s="464" customFormat="1" ht="18" customHeight="1" thickBot="1" x14ac:dyDescent="0.3">
      <c r="A87" s="2127" t="str">
        <f t="shared" si="38"/>
        <v>A</v>
      </c>
      <c r="B87" s="2128" t="str">
        <f t="shared" si="32"/>
        <v>Dessert assiette.J.Jus de fraises des bois.Recette mère ►.M.Mille-feuille meringue et chiboust pamplemousse aux fraises des bois</v>
      </c>
      <c r="C87" s="2129" t="str">
        <f t="shared" si="39"/>
        <v>Dessert assiette</v>
      </c>
      <c r="D87" s="2433" t="str">
        <f t="shared" si="40"/>
        <v>J</v>
      </c>
      <c r="E87" s="2128" t="str">
        <f t="shared" si="41"/>
        <v>Jus de fraises des bois</v>
      </c>
      <c r="F87" s="2128" t="str">
        <f t="shared" si="42"/>
        <v>Recette mère ►</v>
      </c>
      <c r="G87" s="2128" t="str">
        <f t="shared" si="43"/>
        <v>M.Mille-feuille meringue et chiboust pamplemousse aux fraises des bois</v>
      </c>
      <c r="H87" s="73" t="str">
        <f t="shared" si="53"/>
        <v>►</v>
      </c>
      <c r="I87" s="34" t="str">
        <f>I81</f>
        <v>Dessert assiette.J.Jus de fraises des bois.Recette mère ►.M.Mille-feuille meringue et chiboust pamplemousse aux fraises des bois</v>
      </c>
      <c r="J87" s="34">
        <f>J81</f>
        <v>18</v>
      </c>
      <c r="K87" s="34" t="str">
        <f>K81</f>
        <v>assiettes</v>
      </c>
      <c r="L87" s="205"/>
      <c r="M87" s="85"/>
      <c r="N87" s="85"/>
      <c r="O87" s="85"/>
      <c r="P87" s="113"/>
      <c r="Q87" s="114"/>
      <c r="R87" s="115"/>
      <c r="S87" s="2111" t="s">
        <v>4</v>
      </c>
      <c r="T87" s="73" t="str">
        <f t="shared" si="54"/>
        <v>A</v>
      </c>
      <c r="U87" s="74" t="str">
        <f>U81</f>
        <v>Dessert assiette.J.Jus de fraises des bois.Recette mère ►.M.Mille-feuille meringue et chiboust pamplemousse aux fraises des bois</v>
      </c>
      <c r="V87" s="34">
        <f>V81</f>
        <v>18</v>
      </c>
      <c r="W87" s="34" t="str">
        <f>W81</f>
        <v>assiettes</v>
      </c>
      <c r="X87" s="79"/>
      <c r="Y87" s="80"/>
      <c r="Z87" s="66" t="str">
        <f t="shared" si="52"/>
        <v/>
      </c>
      <c r="AA87" s="67">
        <v>105</v>
      </c>
      <c r="AB87" s="53" t="s">
        <v>21</v>
      </c>
      <c r="AC87" s="68">
        <v>1</v>
      </c>
      <c r="AD87" s="69" t="s">
        <v>2025</v>
      </c>
      <c r="AE87" s="2677" t="s">
        <v>4</v>
      </c>
      <c r="AF87" s="2679">
        <v>18</v>
      </c>
      <c r="AG87" s="2453" t="s">
        <v>19</v>
      </c>
      <c r="AH87" s="2452">
        <v>22</v>
      </c>
      <c r="AI87" s="2140">
        <f t="shared" si="45"/>
        <v>0.12833333333333333</v>
      </c>
      <c r="AJ87" s="301" t="str">
        <f>IF(OR(AI87=0, ISBLANK(AB87)), "", TEXT(ROUND(AI87/INDEX(AV19:AV89, MATCH(AB87, AU19:AU89, 0)), 0),"# ##0") &amp; " " &amp; AB87)</f>
        <v>128 g</v>
      </c>
      <c r="AK87" s="82">
        <f t="shared" si="46"/>
        <v>0</v>
      </c>
      <c r="AL87" s="2141">
        <f t="shared" si="47"/>
        <v>0</v>
      </c>
      <c r="AM87" s="2142" t="str">
        <f t="shared" si="48"/>
        <v>sucre semoule pâtissière</v>
      </c>
      <c r="AN87" s="2143"/>
      <c r="AO87" s="2140">
        <f t="shared" si="49"/>
        <v>0.12833333333333333</v>
      </c>
      <c r="AP87" s="2612">
        <v>1</v>
      </c>
      <c r="AQ87" s="2145">
        <f t="shared" si="50"/>
        <v>0.12833333333333333</v>
      </c>
      <c r="AR87" s="2593"/>
      <c r="AS87" s="2697">
        <f t="shared" si="51"/>
        <v>1.2222222222222223</v>
      </c>
      <c r="AT87" s="2598">
        <f>IF(AND(AH87&lt;&gt;"", ISNUMBER(AF87)), IFERROR(INDEX(AV19:AV89, MATCH(AB87, AU19:AU89, 0)) * AA87 * IF(ISBLANK(X87), 1, X87), 0), 0)</f>
        <v>0.105</v>
      </c>
      <c r="AU87" s="2631" t="s">
        <v>339</v>
      </c>
      <c r="AV87" s="537">
        <f t="shared" si="55"/>
        <v>5.0000000000000001E-4</v>
      </c>
      <c r="AW87" s="2627">
        <v>0.5</v>
      </c>
      <c r="AX87" s="465"/>
      <c r="AY87" s="2127" t="str">
        <f t="shared" si="44"/>
        <v>A</v>
      </c>
      <c r="AZ87" s="667">
        <v>11</v>
      </c>
      <c r="BA87" s="667">
        <v>11</v>
      </c>
      <c r="BB87" s="667">
        <v>11</v>
      </c>
      <c r="BC87" s="1051"/>
      <c r="BD87" s="716" t="s">
        <v>544</v>
      </c>
      <c r="BE87" s="122"/>
      <c r="BF87" s="122"/>
      <c r="BG87" s="717"/>
      <c r="BH87"/>
      <c r="BI87" s="466">
        <v>1</v>
      </c>
    </row>
    <row r="88" spans="1:61" s="464" customFormat="1" ht="18" customHeight="1" x14ac:dyDescent="0.25">
      <c r="A88" s="2127" t="str">
        <f t="shared" si="38"/>
        <v>►</v>
      </c>
      <c r="B88" s="2128" t="str">
        <f t="shared" si="32"/>
        <v>►</v>
      </c>
      <c r="C88" s="2129" t="str">
        <f t="shared" si="39"/>
        <v>►</v>
      </c>
      <c r="D88" s="2433" t="str">
        <f t="shared" si="40"/>
        <v>►</v>
      </c>
      <c r="E88" s="2128" t="str">
        <f t="shared" si="41"/>
        <v>►</v>
      </c>
      <c r="F88" s="2128" t="str">
        <f t="shared" si="42"/>
        <v>►</v>
      </c>
      <c r="G88" s="2128" t="str">
        <f t="shared" si="43"/>
        <v>►</v>
      </c>
      <c r="H88" s="73" t="str">
        <f t="shared" si="53"/>
        <v>►</v>
      </c>
      <c r="I88" s="34" t="str">
        <f>I81</f>
        <v>Dessert assiette.J.Jus de fraises des bois.Recette mère ►.M.Mille-feuille meringue et chiboust pamplemousse aux fraises des bois</v>
      </c>
      <c r="J88" s="34">
        <f>J81</f>
        <v>18</v>
      </c>
      <c r="K88" s="34" t="str">
        <f>K81</f>
        <v>assiettes</v>
      </c>
      <c r="L88" s="205"/>
      <c r="M88" s="85"/>
      <c r="N88" s="85"/>
      <c r="O88" s="85"/>
      <c r="P88" s="113"/>
      <c r="Q88" s="114"/>
      <c r="R88" s="115"/>
      <c r="S88" s="2111" t="s">
        <v>4</v>
      </c>
      <c r="T88" s="73" t="str">
        <f t="shared" si="54"/>
        <v>►</v>
      </c>
      <c r="U88" s="74" t="str">
        <f>U81</f>
        <v>Dessert assiette.J.Jus de fraises des bois.Recette mère ►.M.Mille-feuille meringue et chiboust pamplemousse aux fraises des bois</v>
      </c>
      <c r="V88" s="34">
        <f>V81</f>
        <v>18</v>
      </c>
      <c r="W88" s="34" t="str">
        <f>W81</f>
        <v>assiettes</v>
      </c>
      <c r="X88" s="2153"/>
      <c r="Y88" s="80"/>
      <c r="Z88" s="75" t="str">
        <f t="shared" si="52"/>
        <v/>
      </c>
      <c r="AA88" s="67"/>
      <c r="AB88" s="2157"/>
      <c r="AC88" s="68">
        <v>1</v>
      </c>
      <c r="AD88" s="69"/>
      <c r="AE88" s="2677" t="s">
        <v>4</v>
      </c>
      <c r="AF88" s="2679">
        <f t="shared" ref="AF88:AF151" si="56">IFERROR(IF(AND(ISNUMBER(AH88),V88&gt;0),V88,0),0)</f>
        <v>0</v>
      </c>
      <c r="AG88" s="2453">
        <f t="shared" ref="AG88:AG151" si="57">IFERROR(IF(AND(ISNUMBER(AF88),AH88&gt;0),W88,0),0)</f>
        <v>0</v>
      </c>
      <c r="AH88" s="2452"/>
      <c r="AI88" s="2148">
        <f t="shared" si="45"/>
        <v>0</v>
      </c>
      <c r="AJ88" s="299" t="str">
        <f>IF(OR(AI88=0, ISBLANK(AB88)), "", TEXT(ROUND(AI88/INDEX(AV19:AV89, MATCH(AB88, AU19:AU89, 0)), 0),"# ##0") &amp; " " &amp; AB88)</f>
        <v/>
      </c>
      <c r="AK88" s="77">
        <f t="shared" si="46"/>
        <v>0</v>
      </c>
      <c r="AL88" s="2149">
        <f t="shared" si="47"/>
        <v>0</v>
      </c>
      <c r="AM88" s="2137" t="str">
        <f t="shared" si="48"/>
        <v/>
      </c>
      <c r="AN88" s="2143"/>
      <c r="AO88" s="2148">
        <f t="shared" si="49"/>
        <v>0</v>
      </c>
      <c r="AP88" s="2612"/>
      <c r="AQ88" s="2150" t="str">
        <f t="shared" si="50"/>
        <v/>
      </c>
      <c r="AR88" s="2593"/>
      <c r="AS88" s="2697">
        <f t="shared" si="51"/>
        <v>0</v>
      </c>
      <c r="AT88" s="2598">
        <f>IF(AND(AH88&lt;&gt;"", ISNUMBER(AF88)), IFERROR(INDEX(AV19:AV89, MATCH(AB88, AU19:AU89, 0)) * AA88 * IF(ISBLANK(X88), 1, X88), 0), 0)</f>
        <v>0</v>
      </c>
      <c r="AU88" s="2631" t="s">
        <v>339</v>
      </c>
      <c r="AV88" s="537">
        <f t="shared" si="55"/>
        <v>5.0000000000000001E-4</v>
      </c>
      <c r="AW88" s="2627">
        <v>0.5</v>
      </c>
      <c r="AX88" s="465"/>
      <c r="AY88" s="2127" t="str">
        <f t="shared" si="44"/>
        <v>►</v>
      </c>
      <c r="AZ88" s="467">
        <f ca="1">CELL("largeur",AZ88)</f>
        <v>16</v>
      </c>
      <c r="BA88" s="467">
        <f ca="1">CELL("largeur",BA88)</f>
        <v>24</v>
      </c>
      <c r="BB88" s="467">
        <f ca="1">CELL("largeur",BB88)</f>
        <v>14</v>
      </c>
      <c r="BC88" s="1051"/>
      <c r="BD88" s="716" t="s">
        <v>545</v>
      </c>
      <c r="BE88" s="122"/>
      <c r="BF88" s="122"/>
      <c r="BG88" s="717"/>
      <c r="BH88"/>
      <c r="BI88" s="466">
        <v>1</v>
      </c>
    </row>
    <row r="89" spans="1:61" s="464" customFormat="1" ht="18" customHeight="1" thickBot="1" x14ac:dyDescent="0.3">
      <c r="A89" s="2127" t="str">
        <f t="shared" si="38"/>
        <v>►</v>
      </c>
      <c r="B89" s="2128" t="str">
        <f t="shared" si="32"/>
        <v>►</v>
      </c>
      <c r="C89" s="2129" t="str">
        <f t="shared" si="39"/>
        <v>►</v>
      </c>
      <c r="D89" s="2433" t="str">
        <f t="shared" si="40"/>
        <v>►</v>
      </c>
      <c r="E89" s="2128" t="str">
        <f t="shared" si="41"/>
        <v>►</v>
      </c>
      <c r="F89" s="2128" t="str">
        <f t="shared" si="42"/>
        <v>►</v>
      </c>
      <c r="G89" s="2128" t="str">
        <f t="shared" si="43"/>
        <v>►</v>
      </c>
      <c r="H89" s="73" t="str">
        <f t="shared" si="53"/>
        <v>►</v>
      </c>
      <c r="I89" s="34" t="str">
        <f>I81</f>
        <v>Dessert assiette.J.Jus de fraises des bois.Recette mère ►.M.Mille-feuille meringue et chiboust pamplemousse aux fraises des bois</v>
      </c>
      <c r="J89" s="34">
        <f>J81</f>
        <v>18</v>
      </c>
      <c r="K89" s="34" t="str">
        <f>K81</f>
        <v>assiettes</v>
      </c>
      <c r="L89" s="205"/>
      <c r="M89" s="85"/>
      <c r="N89" s="85"/>
      <c r="O89" s="85"/>
      <c r="P89" s="113"/>
      <c r="Q89" s="114"/>
      <c r="R89" s="115"/>
      <c r="S89" s="2111" t="s">
        <v>4</v>
      </c>
      <c r="T89" s="73" t="str">
        <f t="shared" si="54"/>
        <v>►</v>
      </c>
      <c r="U89" s="74" t="str">
        <f>U81</f>
        <v>Dessert assiette.J.Jus de fraises des bois.Recette mère ►.M.Mille-feuille meringue et chiboust pamplemousse aux fraises des bois</v>
      </c>
      <c r="V89" s="34">
        <f>V81</f>
        <v>18</v>
      </c>
      <c r="W89" s="34" t="str">
        <f>W81</f>
        <v>assiettes</v>
      </c>
      <c r="X89" s="79"/>
      <c r="Y89" s="80"/>
      <c r="Z89" s="66" t="str">
        <f t="shared" si="52"/>
        <v/>
      </c>
      <c r="AA89" s="67"/>
      <c r="AB89" s="2157"/>
      <c r="AC89" s="68">
        <v>1</v>
      </c>
      <c r="AD89" s="69"/>
      <c r="AE89" s="2677" t="s">
        <v>4</v>
      </c>
      <c r="AF89" s="2679">
        <f t="shared" si="56"/>
        <v>0</v>
      </c>
      <c r="AG89" s="2453">
        <f t="shared" si="57"/>
        <v>0</v>
      </c>
      <c r="AH89" s="2452"/>
      <c r="AI89" s="2140">
        <f t="shared" si="45"/>
        <v>0</v>
      </c>
      <c r="AJ89" s="301" t="str">
        <f>IF(OR(AI89=0, ISBLANK(AB89)), "", TEXT(ROUND(AI89/INDEX(AV19:AV89, MATCH(AB89, AU19:AU89, 0)), 0),"# ##0") &amp; " " &amp; AB89)</f>
        <v/>
      </c>
      <c r="AK89" s="82">
        <f t="shared" si="46"/>
        <v>0</v>
      </c>
      <c r="AL89" s="2141">
        <f t="shared" si="47"/>
        <v>0</v>
      </c>
      <c r="AM89" s="2142" t="str">
        <f t="shared" si="48"/>
        <v/>
      </c>
      <c r="AN89" s="2143"/>
      <c r="AO89" s="2140">
        <f t="shared" si="49"/>
        <v>0</v>
      </c>
      <c r="AP89" s="2612"/>
      <c r="AQ89" s="2145" t="str">
        <f t="shared" si="50"/>
        <v/>
      </c>
      <c r="AR89" s="2593"/>
      <c r="AS89" s="2697">
        <f t="shared" si="51"/>
        <v>0</v>
      </c>
      <c r="AT89" s="2598">
        <f>IF(AND(AH89&lt;&gt;"", ISNUMBER(AF89)), IFERROR(INDEX(AV19:AV89, MATCH(AB89, AU19:AU89, 0)) * AA89 * IF(ISBLANK(X89), 1, X89), 0), 0)</f>
        <v>0</v>
      </c>
      <c r="AU89" s="2632" t="s">
        <v>339</v>
      </c>
      <c r="AV89" s="2633">
        <f t="shared" si="55"/>
        <v>5.0000000000000001E-4</v>
      </c>
      <c r="AW89" s="2634">
        <v>0.5</v>
      </c>
      <c r="AX89" s="465"/>
      <c r="AY89" s="2127" t="str">
        <f t="shared" si="44"/>
        <v>►</v>
      </c>
      <c r="AZ89" s="465"/>
      <c r="BA89" s="465"/>
      <c r="BB89" s="465"/>
      <c r="BC89" s="1051"/>
      <c r="BD89" s="716" t="s">
        <v>546</v>
      </c>
      <c r="BE89" s="822"/>
      <c r="BF89" s="822"/>
      <c r="BG89" s="823"/>
      <c r="BH89"/>
      <c r="BI89" s="466">
        <v>1</v>
      </c>
    </row>
    <row r="90" spans="1:61" s="464" customFormat="1" ht="18" customHeight="1" x14ac:dyDescent="0.25">
      <c r="A90" s="2127" t="str">
        <f t="shared" si="38"/>
        <v>►</v>
      </c>
      <c r="B90" s="2128" t="str">
        <f t="shared" si="32"/>
        <v>►</v>
      </c>
      <c r="C90" s="2129" t="str">
        <f t="shared" si="39"/>
        <v>►</v>
      </c>
      <c r="D90" s="2433" t="str">
        <f t="shared" si="40"/>
        <v>►</v>
      </c>
      <c r="E90" s="2128" t="str">
        <f t="shared" si="41"/>
        <v>►</v>
      </c>
      <c r="F90" s="2128" t="str">
        <f t="shared" si="42"/>
        <v>►</v>
      </c>
      <c r="G90" s="2128" t="str">
        <f t="shared" si="43"/>
        <v>►</v>
      </c>
      <c r="H90" s="73" t="str">
        <f t="shared" si="53"/>
        <v>►</v>
      </c>
      <c r="I90" s="34" t="str">
        <f>I81</f>
        <v>Dessert assiette.J.Jus de fraises des bois.Recette mère ►.M.Mille-feuille meringue et chiboust pamplemousse aux fraises des bois</v>
      </c>
      <c r="J90" s="34">
        <f>J81</f>
        <v>18</v>
      </c>
      <c r="K90" s="34" t="str">
        <f>K81</f>
        <v>assiettes</v>
      </c>
      <c r="L90" s="205"/>
      <c r="M90" s="85"/>
      <c r="N90" s="85"/>
      <c r="O90" s="85"/>
      <c r="P90" s="113"/>
      <c r="Q90" s="114"/>
      <c r="R90" s="115"/>
      <c r="S90" s="2111" t="s">
        <v>4</v>
      </c>
      <c r="T90" s="73" t="str">
        <f t="shared" si="54"/>
        <v>►</v>
      </c>
      <c r="U90" s="74" t="str">
        <f>U81</f>
        <v>Dessert assiette.J.Jus de fraises des bois.Recette mère ►.M.Mille-feuille meringue et chiboust pamplemousse aux fraises des bois</v>
      </c>
      <c r="V90" s="34">
        <f>V81</f>
        <v>18</v>
      </c>
      <c r="W90" s="34" t="str">
        <f>W81</f>
        <v>assiettes</v>
      </c>
      <c r="X90" s="79"/>
      <c r="Y90" s="80"/>
      <c r="Z90" s="66" t="str">
        <f t="shared" si="52"/>
        <v/>
      </c>
      <c r="AA90" s="67"/>
      <c r="AB90" s="2157"/>
      <c r="AC90" s="68">
        <v>1</v>
      </c>
      <c r="AD90" s="69"/>
      <c r="AE90" s="2677" t="s">
        <v>4</v>
      </c>
      <c r="AF90" s="2679">
        <f t="shared" si="56"/>
        <v>0</v>
      </c>
      <c r="AG90" s="2453">
        <f t="shared" si="57"/>
        <v>0</v>
      </c>
      <c r="AH90" s="2452"/>
      <c r="AI90" s="2148">
        <f t="shared" si="45"/>
        <v>0</v>
      </c>
      <c r="AJ90" s="299" t="str">
        <f>IF(OR(AI90=0, ISBLANK(AB90)), "", TEXT(ROUND(AI90/INDEX(AV19:AV89, MATCH(AB90, AU19:AU89, 0)), 0),"# ##0") &amp; " " &amp; AB90)</f>
        <v/>
      </c>
      <c r="AK90" s="77">
        <f t="shared" si="46"/>
        <v>0</v>
      </c>
      <c r="AL90" s="2149">
        <f t="shared" si="47"/>
        <v>0</v>
      </c>
      <c r="AM90" s="2137" t="str">
        <f t="shared" si="48"/>
        <v/>
      </c>
      <c r="AN90" s="2143"/>
      <c r="AO90" s="2148">
        <f t="shared" si="49"/>
        <v>0</v>
      </c>
      <c r="AP90" s="2612"/>
      <c r="AQ90" s="2150" t="str">
        <f t="shared" si="50"/>
        <v/>
      </c>
      <c r="AR90" s="2593"/>
      <c r="AS90" s="2697">
        <f t="shared" si="51"/>
        <v>0</v>
      </c>
      <c r="AT90" s="2598">
        <f>IF(AND(AH90&lt;&gt;"", ISNUMBER(AF90)), IFERROR(INDEX(AV19:AV89, MATCH(AB90, AU19:AU89, 0)) * AA90 * IF(ISBLANK(X90), 1, X90), 0), 0)</f>
        <v>0</v>
      </c>
      <c r="AX90" s="465"/>
      <c r="AY90" s="2127" t="str">
        <f t="shared" si="44"/>
        <v>►</v>
      </c>
      <c r="AZ90" s="465"/>
      <c r="BA90" s="465"/>
      <c r="BB90" s="465"/>
      <c r="BC90" s="1051"/>
      <c r="BD90" s="845"/>
      <c r="BE90" s="822"/>
      <c r="BF90" s="822"/>
      <c r="BG90" s="823"/>
      <c r="BH90"/>
      <c r="BI90" s="466">
        <v>1</v>
      </c>
    </row>
    <row r="91" spans="1:61" s="464" customFormat="1" ht="18" customHeight="1" x14ac:dyDescent="0.25">
      <c r="A91" s="2127" t="str">
        <f t="shared" si="38"/>
        <v>►</v>
      </c>
      <c r="B91" s="2128" t="str">
        <f t="shared" si="32"/>
        <v>►</v>
      </c>
      <c r="C91" s="2129" t="str">
        <f t="shared" si="39"/>
        <v>►</v>
      </c>
      <c r="D91" s="2433" t="str">
        <f t="shared" si="40"/>
        <v>►</v>
      </c>
      <c r="E91" s="2128" t="str">
        <f t="shared" si="41"/>
        <v>►</v>
      </c>
      <c r="F91" s="2128" t="str">
        <f t="shared" si="42"/>
        <v>►</v>
      </c>
      <c r="G91" s="2128" t="str">
        <f t="shared" si="43"/>
        <v>►</v>
      </c>
      <c r="H91" s="73" t="str">
        <f t="shared" si="53"/>
        <v>►</v>
      </c>
      <c r="I91" s="34" t="str">
        <f>I81</f>
        <v>Dessert assiette.J.Jus de fraises des bois.Recette mère ►.M.Mille-feuille meringue et chiboust pamplemousse aux fraises des bois</v>
      </c>
      <c r="J91" s="34">
        <f>J81</f>
        <v>18</v>
      </c>
      <c r="K91" s="34" t="str">
        <f>K81</f>
        <v>assiettes</v>
      </c>
      <c r="L91" s="205"/>
      <c r="M91" s="85"/>
      <c r="N91" s="85"/>
      <c r="O91" s="85"/>
      <c r="P91" s="113"/>
      <c r="Q91" s="114"/>
      <c r="R91" s="115"/>
      <c r="S91" s="2111" t="s">
        <v>4</v>
      </c>
      <c r="T91" s="73" t="str">
        <f t="shared" si="54"/>
        <v>►</v>
      </c>
      <c r="U91" s="74" t="str">
        <f>U81</f>
        <v>Dessert assiette.J.Jus de fraises des bois.Recette mère ►.M.Mille-feuille meringue et chiboust pamplemousse aux fraises des bois</v>
      </c>
      <c r="V91" s="34">
        <f>V81</f>
        <v>18</v>
      </c>
      <c r="W91" s="34" t="str">
        <f>W81</f>
        <v>assiettes</v>
      </c>
      <c r="X91" s="79"/>
      <c r="Y91" s="80"/>
      <c r="Z91" s="66" t="str">
        <f t="shared" si="52"/>
        <v/>
      </c>
      <c r="AA91" s="67"/>
      <c r="AB91" s="2157"/>
      <c r="AC91" s="68">
        <v>1</v>
      </c>
      <c r="AD91" s="69"/>
      <c r="AE91" s="2677" t="s">
        <v>4</v>
      </c>
      <c r="AF91" s="2679">
        <f t="shared" si="56"/>
        <v>0</v>
      </c>
      <c r="AG91" s="2453">
        <f t="shared" si="57"/>
        <v>0</v>
      </c>
      <c r="AH91" s="2452"/>
      <c r="AI91" s="2140">
        <f t="shared" si="45"/>
        <v>0</v>
      </c>
      <c r="AJ91" s="301" t="str">
        <f>IF(OR(AI91=0, ISBLANK(AB91)), "", TEXT(ROUND(AI91/INDEX(AV19:AV89, MATCH(AB91, AU19:AU89, 0)), 0),"# ##0") &amp; " " &amp; AB91)</f>
        <v/>
      </c>
      <c r="AK91" s="82">
        <f t="shared" si="46"/>
        <v>0</v>
      </c>
      <c r="AL91" s="2141">
        <f t="shared" si="47"/>
        <v>0</v>
      </c>
      <c r="AM91" s="2142" t="str">
        <f t="shared" si="48"/>
        <v/>
      </c>
      <c r="AN91" s="2143"/>
      <c r="AO91" s="2140">
        <f t="shared" si="49"/>
        <v>0</v>
      </c>
      <c r="AP91" s="2612"/>
      <c r="AQ91" s="2145" t="str">
        <f t="shared" si="50"/>
        <v/>
      </c>
      <c r="AR91" s="2593"/>
      <c r="AS91" s="2697">
        <f t="shared" si="51"/>
        <v>0</v>
      </c>
      <c r="AT91" s="2598">
        <f>IF(AND(AH91&lt;&gt;"", ISNUMBER(AF91)), IFERROR(INDEX(AV19:AV89, MATCH(AB91, AU19:AU89, 0)) * AA91 * IF(ISBLANK(X91), 1, X91), 0), 0)</f>
        <v>0</v>
      </c>
      <c r="AX91" s="465"/>
      <c r="AY91" s="2127" t="str">
        <f t="shared" si="44"/>
        <v>►</v>
      </c>
      <c r="AZ91" s="465"/>
      <c r="BA91" s="465"/>
      <c r="BB91" s="465"/>
      <c r="BC91" s="1051"/>
      <c r="BD91" s="847" t="s">
        <v>5</v>
      </c>
      <c r="BE91" s="678" t="s">
        <v>549</v>
      </c>
      <c r="BF91" s="678"/>
      <c r="BG91" s="823"/>
      <c r="BH91"/>
      <c r="BI91" s="466">
        <v>1</v>
      </c>
    </row>
    <row r="92" spans="1:61" s="464" customFormat="1" ht="18" customHeight="1" thickBot="1" x14ac:dyDescent="0.3">
      <c r="A92" s="2127" t="str">
        <f t="shared" si="38"/>
        <v>A</v>
      </c>
      <c r="B92" s="2128" t="str">
        <f t="shared" si="32"/>
        <v>Dessert assiette.J.Jus de fraises des bois.Recette mère ►.M.Mille-feuille meringue et chiboust pamplemousse aux fraises des bois</v>
      </c>
      <c r="C92" s="2129" t="str">
        <f t="shared" si="39"/>
        <v>Dessert assiette</v>
      </c>
      <c r="D92" s="2433" t="str">
        <f t="shared" si="40"/>
        <v>J</v>
      </c>
      <c r="E92" s="2128" t="str">
        <f t="shared" si="41"/>
        <v>Jus de fraises des bois</v>
      </c>
      <c r="F92" s="2128" t="str">
        <f t="shared" si="42"/>
        <v>Recette mère ►</v>
      </c>
      <c r="G92" s="2128" t="str">
        <f t="shared" si="43"/>
        <v>M.Mille-feuille meringue et chiboust pamplemousse aux fraises des bois</v>
      </c>
      <c r="H92" s="2161" t="s">
        <v>7</v>
      </c>
      <c r="I92" s="2162" t="str">
        <f>I88</f>
        <v>Dessert assiette.J.Jus de fraises des bois.Recette mère ►.M.Mille-feuille meringue et chiboust pamplemousse aux fraises des bois</v>
      </c>
      <c r="J92" s="2162">
        <f>J88</f>
        <v>18</v>
      </c>
      <c r="K92" s="2162" t="str">
        <f>K88</f>
        <v>assiettes</v>
      </c>
      <c r="L92" s="2163" t="s">
        <v>62</v>
      </c>
      <c r="M92" s="2164"/>
      <c r="N92" s="2165"/>
      <c r="O92" s="2165"/>
      <c r="P92" s="2165"/>
      <c r="Q92" s="2165"/>
      <c r="R92" s="2166"/>
      <c r="S92" s="2111" t="s">
        <v>4</v>
      </c>
      <c r="T92" s="86" t="s">
        <v>7</v>
      </c>
      <c r="U92" s="87" t="str">
        <f>U88</f>
        <v>Dessert assiette.J.Jus de fraises des bois.Recette mère ►.M.Mille-feuille meringue et chiboust pamplemousse aux fraises des bois</v>
      </c>
      <c r="V92" s="88">
        <f>V88</f>
        <v>18</v>
      </c>
      <c r="W92" s="89" t="str">
        <f>W88</f>
        <v>assiettes</v>
      </c>
      <c r="X92" s="2167" t="s">
        <v>62</v>
      </c>
      <c r="Y92" s="90"/>
      <c r="Z92" s="91"/>
      <c r="AA92" s="91"/>
      <c r="AB92" s="91"/>
      <c r="AC92" s="91"/>
      <c r="AD92" s="92"/>
      <c r="AE92" s="2677" t="s">
        <v>4</v>
      </c>
      <c r="AF92" s="2679">
        <f t="shared" si="56"/>
        <v>0</v>
      </c>
      <c r="AG92" s="2453">
        <f t="shared" si="57"/>
        <v>0</v>
      </c>
      <c r="AH92" s="2452"/>
      <c r="AI92" s="2148">
        <f t="shared" si="45"/>
        <v>0</v>
      </c>
      <c r="AJ92" s="299" t="str">
        <f>IF(OR(AI92=0, ISBLANK(AB92)), "", TEXT(ROUND(AI92/INDEX(AV19:AV89, MATCH(AB92, AU19:AU89, 0)), 0),"# ##0") &amp; " " &amp; AB92)</f>
        <v/>
      </c>
      <c r="AK92" s="77">
        <f t="shared" si="46"/>
        <v>0</v>
      </c>
      <c r="AL92" s="2149">
        <f t="shared" si="47"/>
        <v>0</v>
      </c>
      <c r="AM92" s="2137" t="str">
        <f t="shared" si="48"/>
        <v/>
      </c>
      <c r="AN92" s="2143"/>
      <c r="AO92" s="2148">
        <f t="shared" si="49"/>
        <v>0</v>
      </c>
      <c r="AP92" s="2612"/>
      <c r="AQ92" s="2150" t="str">
        <f t="shared" si="50"/>
        <v/>
      </c>
      <c r="AR92" s="2593"/>
      <c r="AS92" s="2697">
        <f t="shared" si="51"/>
        <v>0</v>
      </c>
      <c r="AT92" s="2598">
        <f>IF(AND(AH92&lt;&gt;"", ISNUMBER(AF92)), IFERROR(INDEX(AV19:AV89, MATCH(AB92, AU19:AU89, 0)) * AA92 * IF(ISBLANK(X92), 1, X92), 0), 0)</f>
        <v>0</v>
      </c>
      <c r="AX92" s="465"/>
      <c r="AY92" s="2127" t="str">
        <f t="shared" si="44"/>
        <v>A</v>
      </c>
      <c r="AZ92" s="465"/>
      <c r="BA92" s="465"/>
      <c r="BB92" s="465"/>
      <c r="BC92" s="1051"/>
      <c r="BD92" s="677"/>
      <c r="BE92" s="678" t="s">
        <v>550</v>
      </c>
      <c r="BF92" s="822"/>
      <c r="BG92" s="823"/>
      <c r="BH92"/>
      <c r="BI92" s="466">
        <v>1</v>
      </c>
    </row>
    <row r="93" spans="1:61" s="464" customFormat="1" ht="18" customHeight="1" thickBot="1" x14ac:dyDescent="0.3">
      <c r="A93" s="2127" t="str">
        <f t="shared" si="38"/>
        <v>A</v>
      </c>
      <c r="B93" s="2128">
        <f t="shared" si="32"/>
        <v>0</v>
      </c>
      <c r="C93" s="2129">
        <f t="shared" si="39"/>
        <v>0</v>
      </c>
      <c r="D93" s="2433">
        <f t="shared" si="40"/>
        <v>0</v>
      </c>
      <c r="E93" s="2128">
        <f t="shared" si="41"/>
        <v>0</v>
      </c>
      <c r="F93" s="2128">
        <f t="shared" si="42"/>
        <v>0</v>
      </c>
      <c r="G93" s="2128" t="str">
        <f t="shared" si="43"/>
        <v/>
      </c>
      <c r="H93" s="2168" t="s">
        <v>7</v>
      </c>
      <c r="I93" s="2169"/>
      <c r="J93" s="2169"/>
      <c r="K93" s="2169"/>
      <c r="L93" s="2170" t="s">
        <v>2200</v>
      </c>
      <c r="M93" s="2170"/>
      <c r="N93" s="2170"/>
      <c r="O93" s="2170"/>
      <c r="P93" s="2170"/>
      <c r="Q93" s="2170"/>
      <c r="R93" s="2434" t="s">
        <v>77</v>
      </c>
      <c r="S93" s="2111" t="s">
        <v>4</v>
      </c>
      <c r="T93" s="2168" t="s">
        <v>7</v>
      </c>
      <c r="U93" s="2169"/>
      <c r="V93" s="2169"/>
      <c r="W93" s="2169"/>
      <c r="X93" s="2170" t="s">
        <v>2200</v>
      </c>
      <c r="Y93" s="2170"/>
      <c r="Z93" s="2170"/>
      <c r="AA93" s="2170"/>
      <c r="AB93" s="2170"/>
      <c r="AC93" s="2170"/>
      <c r="AD93" s="2434" t="s">
        <v>77</v>
      </c>
      <c r="AE93" s="2677" t="s">
        <v>4</v>
      </c>
      <c r="AF93" s="2679">
        <f t="shared" si="56"/>
        <v>0</v>
      </c>
      <c r="AG93" s="2453">
        <f t="shared" si="57"/>
        <v>0</v>
      </c>
      <c r="AH93" s="2452"/>
      <c r="AI93" s="2140">
        <f t="shared" si="45"/>
        <v>0</v>
      </c>
      <c r="AJ93" s="301" t="str">
        <f>IF(OR(AI93=0, ISBLANK(AB93)), "", TEXT(ROUND(AI93/INDEX(AV19:AV89, MATCH(AB93, AU19:AU89, 0)), 0),"# ##0") &amp; " " &amp; AB93)</f>
        <v/>
      </c>
      <c r="AK93" s="82">
        <f t="shared" si="46"/>
        <v>0</v>
      </c>
      <c r="AL93" s="2141">
        <f t="shared" si="47"/>
        <v>0</v>
      </c>
      <c r="AM93" s="2142" t="str">
        <f t="shared" si="48"/>
        <v/>
      </c>
      <c r="AN93" s="2143"/>
      <c r="AO93" s="2140">
        <f t="shared" si="49"/>
        <v>0</v>
      </c>
      <c r="AP93" s="2612"/>
      <c r="AQ93" s="2145" t="str">
        <f t="shared" si="50"/>
        <v/>
      </c>
      <c r="AR93" s="2593"/>
      <c r="AS93" s="2697">
        <f t="shared" si="51"/>
        <v>0</v>
      </c>
      <c r="AT93" s="2598">
        <f>IF(AND(AH93&lt;&gt;"", ISNUMBER(AF93)), IFERROR(INDEX(AV19:AV89, MATCH(AB93, AU19:AU89, 0)) * AA93 * IF(ISBLANK(X93), 1, X93), 0), 0)</f>
        <v>0</v>
      </c>
      <c r="AX93" s="465"/>
      <c r="AY93" s="2127" t="str">
        <f t="shared" si="44"/>
        <v>A</v>
      </c>
      <c r="AZ93" s="465"/>
      <c r="BA93" s="465"/>
      <c r="BB93" s="465"/>
      <c r="BC93" s="1051"/>
      <c r="BD93" s="677"/>
      <c r="BE93" s="822"/>
      <c r="BF93" s="822"/>
      <c r="BG93" s="823"/>
      <c r="BH93"/>
      <c r="BI93" s="466">
        <v>1</v>
      </c>
    </row>
    <row r="94" spans="1:61" s="464" customFormat="1" ht="18" customHeight="1" x14ac:dyDescent="0.25">
      <c r="A94" s="2127" t="str">
        <f t="shared" si="38"/>
        <v>A</v>
      </c>
      <c r="B94" s="2128" t="str">
        <f t="shared" si="32"/>
        <v>Dessert assiette.C.Chiboust pamplemousse.Recette mère ►.M.Mille-feuille meringue et chiboust pamplemousse aux fraises des bois</v>
      </c>
      <c r="C94" s="2129" t="str">
        <f t="shared" si="39"/>
        <v>Dessert assiette</v>
      </c>
      <c r="D94" s="2433" t="str">
        <f t="shared" si="40"/>
        <v>C</v>
      </c>
      <c r="E94" s="2128" t="str">
        <f t="shared" si="41"/>
        <v>Chiboust pamplemousse</v>
      </c>
      <c r="F94" s="2128" t="str">
        <f t="shared" si="42"/>
        <v/>
      </c>
      <c r="G94" s="2128" t="str">
        <f t="shared" si="43"/>
        <v>M.Mille-feuille meringue et chiboust pamplemousse aux fraises des bois</v>
      </c>
      <c r="H94" s="2178" t="s">
        <v>4</v>
      </c>
      <c r="I94" s="2177"/>
      <c r="J94" s="2177"/>
      <c r="K94" s="2177"/>
      <c r="L94" s="2176"/>
      <c r="M94" s="2176"/>
      <c r="N94" s="2176"/>
      <c r="O94" s="2176"/>
      <c r="P94" s="2176"/>
      <c r="Q94" s="2176"/>
      <c r="R94" s="2176"/>
      <c r="S94" s="2111" t="s">
        <v>4</v>
      </c>
      <c r="T94" s="23" t="s">
        <v>7</v>
      </c>
      <c r="U94" s="456" t="str">
        <f>U100</f>
        <v>Dessert assiette.C.Chiboust pamplemousse.Recette mère ►.M.Mille-feuille meringue et chiboust pamplemousse aux fraises des bois</v>
      </c>
      <c r="V94" s="457">
        <f>V100</f>
        <v>18</v>
      </c>
      <c r="W94" s="457" t="str">
        <f>W100</f>
        <v>assiettes</v>
      </c>
      <c r="X94" s="279" t="s">
        <v>4</v>
      </c>
      <c r="Y94" s="24" t="s">
        <v>8</v>
      </c>
      <c r="Z94" s="3217" t="s">
        <v>463</v>
      </c>
      <c r="AA94" s="3217"/>
      <c r="AB94" s="3157" t="s">
        <v>464</v>
      </c>
      <c r="AC94" s="3157"/>
      <c r="AD94" s="3158"/>
      <c r="AE94" s="2677" t="s">
        <v>4</v>
      </c>
      <c r="AF94" s="2679">
        <f t="shared" si="56"/>
        <v>0</v>
      </c>
      <c r="AG94" s="2453">
        <f t="shared" si="57"/>
        <v>0</v>
      </c>
      <c r="AH94" s="2452"/>
      <c r="AI94" s="2148">
        <f t="shared" si="45"/>
        <v>0</v>
      </c>
      <c r="AJ94" s="299" t="str">
        <f>IF(OR(AI94=0, ISBLANK(AB94)), "", TEXT(ROUND(AI94/INDEX(AV19:AV89, MATCH(AB94, AU19:AU89, 0)), 0),"# ##0") &amp; " " &amp; AB94)</f>
        <v/>
      </c>
      <c r="AK94" s="77">
        <f t="shared" si="46"/>
        <v>0</v>
      </c>
      <c r="AL94" s="2149">
        <f t="shared" si="47"/>
        <v>0</v>
      </c>
      <c r="AM94" s="2137" t="str">
        <f t="shared" si="48"/>
        <v/>
      </c>
      <c r="AN94" s="2143"/>
      <c r="AO94" s="2148">
        <f t="shared" si="49"/>
        <v>0</v>
      </c>
      <c r="AP94" s="2612"/>
      <c r="AQ94" s="2150" t="str">
        <f t="shared" si="50"/>
        <v/>
      </c>
      <c r="AR94" s="2593"/>
      <c r="AS94" s="2697">
        <f t="shared" si="51"/>
        <v>0</v>
      </c>
      <c r="AT94" s="2598">
        <f>IF(AND(AH94&lt;&gt;"", ISNUMBER(AF94)), IFERROR(INDEX(AV19:AV89, MATCH(AB94, AU19:AU89, 0)) * AA94 * IF(ISBLANK(X94), 1, X94), 0), 0)</f>
        <v>0</v>
      </c>
      <c r="AX94" s="465"/>
      <c r="AY94" s="2127" t="str">
        <f t="shared" si="44"/>
        <v>A</v>
      </c>
      <c r="AZ94" s="465"/>
      <c r="BA94" s="465"/>
      <c r="BB94" s="465"/>
      <c r="BC94" s="1051"/>
      <c r="BD94" s="848" t="s">
        <v>551</v>
      </c>
      <c r="BE94" s="849"/>
      <c r="BF94" s="822"/>
      <c r="BG94" s="823"/>
      <c r="BH94"/>
      <c r="BI94" s="466">
        <v>1</v>
      </c>
    </row>
    <row r="95" spans="1:61" s="464" customFormat="1" ht="18" customHeight="1" x14ac:dyDescent="0.25">
      <c r="A95" s="2127" t="str">
        <f t="shared" si="38"/>
        <v>A</v>
      </c>
      <c r="B95" s="2128" t="str">
        <f t="shared" si="32"/>
        <v>Dessert assiette.C.Chiboust pamplemousse.Recette mère ►.M.Mille-feuille meringue et chiboust pamplemousse aux fraises des bois</v>
      </c>
      <c r="C95" s="2129" t="str">
        <f t="shared" si="39"/>
        <v>Dessert assiette</v>
      </c>
      <c r="D95" s="2433" t="str">
        <f t="shared" si="40"/>
        <v>C</v>
      </c>
      <c r="E95" s="2128" t="str">
        <f t="shared" si="41"/>
        <v>Chiboust pamplemousse</v>
      </c>
      <c r="F95" s="2128" t="str">
        <f t="shared" si="42"/>
        <v/>
      </c>
      <c r="G95" s="2128" t="str">
        <f t="shared" si="43"/>
        <v>M.Mille-feuille meringue et chiboust pamplemousse aux fraises des bois</v>
      </c>
      <c r="H95" s="2178" t="s">
        <v>4</v>
      </c>
      <c r="I95" s="2177"/>
      <c r="J95" s="2177"/>
      <c r="K95" s="2177"/>
      <c r="L95" s="2176"/>
      <c r="M95" s="2176"/>
      <c r="N95" s="2176"/>
      <c r="O95" s="2176"/>
      <c r="P95" s="2176"/>
      <c r="Q95" s="2176"/>
      <c r="R95" s="2176"/>
      <c r="S95" s="2111" t="s">
        <v>4</v>
      </c>
      <c r="T95" s="25" t="s">
        <v>7</v>
      </c>
      <c r="U95" s="458" t="str">
        <f>U100</f>
        <v>Dessert assiette.C.Chiboust pamplemousse.Recette mère ►.M.Mille-feuille meringue et chiboust pamplemousse aux fraises des bois</v>
      </c>
      <c r="V95" s="459"/>
      <c r="W95" s="459"/>
      <c r="X95" s="281" t="s">
        <v>207</v>
      </c>
      <c r="Y95" s="26" t="s">
        <v>12</v>
      </c>
      <c r="Z95" s="3218"/>
      <c r="AA95" s="3218"/>
      <c r="AB95" s="3159"/>
      <c r="AC95" s="3159"/>
      <c r="AD95" s="3160"/>
      <c r="AE95" s="2677" t="s">
        <v>4</v>
      </c>
      <c r="AF95" s="2679">
        <f t="shared" si="56"/>
        <v>0</v>
      </c>
      <c r="AG95" s="2453">
        <f t="shared" si="57"/>
        <v>0</v>
      </c>
      <c r="AH95" s="2452"/>
      <c r="AI95" s="2140">
        <f t="shared" si="45"/>
        <v>0</v>
      </c>
      <c r="AJ95" s="301" t="str">
        <f>IF(OR(AI95=0, ISBLANK(AB95)), "", TEXT(ROUND(AI95/INDEX(AV19:AV89, MATCH(AB95, AU19:AU89, 0)), 0),"# ##0") &amp; " " &amp; AB95)</f>
        <v/>
      </c>
      <c r="AK95" s="82">
        <f t="shared" si="46"/>
        <v>0</v>
      </c>
      <c r="AL95" s="2141">
        <f t="shared" si="47"/>
        <v>0</v>
      </c>
      <c r="AM95" s="2142" t="str">
        <f t="shared" si="48"/>
        <v/>
      </c>
      <c r="AN95" s="2143"/>
      <c r="AO95" s="2140">
        <f t="shared" si="49"/>
        <v>0</v>
      </c>
      <c r="AP95" s="2612"/>
      <c r="AQ95" s="2145" t="str">
        <f t="shared" si="50"/>
        <v/>
      </c>
      <c r="AR95" s="2593"/>
      <c r="AS95" s="2697">
        <f t="shared" si="51"/>
        <v>0</v>
      </c>
      <c r="AT95" s="2598">
        <f>IF(AND(AH95&lt;&gt;"", ISNUMBER(AF95)), IFERROR(INDEX(AV19:AV89, MATCH(AB95, AU19:AU89, 0)) * AA95 * IF(ISBLANK(X95), 1, X95), 0), 0)</f>
        <v>0</v>
      </c>
      <c r="AX95" s="465"/>
      <c r="AY95" s="2127" t="str">
        <f t="shared" si="44"/>
        <v>A</v>
      </c>
      <c r="AZ95" s="465"/>
      <c r="BA95" s="465"/>
      <c r="BB95" s="465"/>
      <c r="BC95" s="1051"/>
      <c r="BD95" s="850" t="s">
        <v>554</v>
      </c>
      <c r="BE95" s="851"/>
      <c r="BF95" s="822"/>
      <c r="BG95" s="823"/>
      <c r="BH95"/>
      <c r="BI95" s="466">
        <v>1</v>
      </c>
    </row>
    <row r="96" spans="1:61" s="464" customFormat="1" ht="18" customHeight="1" x14ac:dyDescent="0.25">
      <c r="A96" s="2127" t="str">
        <f t="shared" si="38"/>
        <v>A</v>
      </c>
      <c r="B96" s="2128" t="str">
        <f t="shared" si="32"/>
        <v>Dessert assiette.C.Chiboust pamplemousse.Recette mère ►.M.Mille-feuille meringue et chiboust pamplemousse aux fraises des bois</v>
      </c>
      <c r="C96" s="2129" t="str">
        <f t="shared" si="39"/>
        <v>Dessert assiette</v>
      </c>
      <c r="D96" s="2433" t="str">
        <f t="shared" si="40"/>
        <v>C</v>
      </c>
      <c r="E96" s="2128" t="str">
        <f t="shared" si="41"/>
        <v>Chiboust pamplemousse</v>
      </c>
      <c r="F96" s="2128" t="str">
        <f t="shared" si="42"/>
        <v/>
      </c>
      <c r="G96" s="2128" t="str">
        <f t="shared" si="43"/>
        <v>M.Mille-feuille meringue et chiboust pamplemousse aux fraises des bois</v>
      </c>
      <c r="H96" s="2178" t="s">
        <v>4</v>
      </c>
      <c r="I96" s="2177"/>
      <c r="J96" s="2177"/>
      <c r="K96" s="2177"/>
      <c r="L96" s="2176"/>
      <c r="M96" s="2176"/>
      <c r="N96" s="2176"/>
      <c r="O96" s="2176"/>
      <c r="P96" s="2176"/>
      <c r="Q96" s="2176"/>
      <c r="R96" s="2176"/>
      <c r="S96" s="2111" t="s">
        <v>4</v>
      </c>
      <c r="T96" s="25" t="s">
        <v>7</v>
      </c>
      <c r="U96" s="460" t="str">
        <f>U100</f>
        <v>Dessert assiette.C.Chiboust pamplemousse.Recette mère ►.M.Mille-feuille meringue et chiboust pamplemousse aux fraises des bois</v>
      </c>
      <c r="V96" s="461"/>
      <c r="W96" s="462"/>
      <c r="X96" s="28"/>
      <c r="Y96" s="29" t="s">
        <v>208</v>
      </c>
      <c r="Z96" s="283"/>
      <c r="AA96" s="30" t="s">
        <v>13</v>
      </c>
      <c r="AB96" s="1865" t="s">
        <v>1989</v>
      </c>
      <c r="AC96" s="9"/>
      <c r="AD96" s="285"/>
      <c r="AE96" s="2677" t="s">
        <v>4</v>
      </c>
      <c r="AF96" s="2679">
        <f t="shared" si="56"/>
        <v>0</v>
      </c>
      <c r="AG96" s="2453">
        <f t="shared" si="57"/>
        <v>0</v>
      </c>
      <c r="AH96" s="2452"/>
      <c r="AI96" s="2148">
        <f t="shared" si="45"/>
        <v>0</v>
      </c>
      <c r="AJ96" s="299" t="str">
        <f>IF(OR(AI96=0, ISBLANK(AB96)), "", TEXT(ROUND(AI96/INDEX(AV19:AV89, MATCH(AB96, AU19:AU89, 0)), 0),"# ##0") &amp; " " &amp; AB96)</f>
        <v/>
      </c>
      <c r="AK96" s="77">
        <f t="shared" si="46"/>
        <v>0</v>
      </c>
      <c r="AL96" s="2149">
        <f t="shared" si="47"/>
        <v>0</v>
      </c>
      <c r="AM96" s="2137" t="str">
        <f t="shared" si="48"/>
        <v/>
      </c>
      <c r="AN96" s="2143"/>
      <c r="AO96" s="2148">
        <f t="shared" si="49"/>
        <v>0</v>
      </c>
      <c r="AP96" s="2612"/>
      <c r="AQ96" s="2150" t="str">
        <f t="shared" si="50"/>
        <v/>
      </c>
      <c r="AR96" s="2593"/>
      <c r="AS96" s="2697">
        <f t="shared" si="51"/>
        <v>0</v>
      </c>
      <c r="AT96" s="2598">
        <f>IF(AND(AH96&lt;&gt;"", ISNUMBER(AF96)), IFERROR(INDEX(AV19:AV89, MATCH(AB96, AU19:AU89, 0)) * AA96 * IF(ISBLANK(X96), 1, X96), 0), 0)</f>
        <v>0</v>
      </c>
      <c r="AX96" s="465"/>
      <c r="AY96" s="2127" t="str">
        <f t="shared" si="44"/>
        <v>A</v>
      </c>
      <c r="AZ96" s="465"/>
      <c r="BA96" s="465"/>
      <c r="BB96" s="465"/>
      <c r="BC96" s="1051"/>
      <c r="BD96" s="852" t="s">
        <v>7</v>
      </c>
      <c r="BE96" s="851"/>
      <c r="BF96" s="822"/>
      <c r="BG96" s="823"/>
      <c r="BH96"/>
      <c r="BI96" s="466">
        <v>1</v>
      </c>
    </row>
    <row r="97" spans="1:61" s="464" customFormat="1" ht="18" customHeight="1" x14ac:dyDescent="0.25">
      <c r="A97" s="2127" t="str">
        <f t="shared" si="38"/>
        <v>A</v>
      </c>
      <c r="B97" s="2128" t="str">
        <f t="shared" si="32"/>
        <v>Dessert assiette.C.Chiboust pamplemousse.Recette mère ►.M.Mille-feuille meringue et chiboust pamplemousse aux fraises des bois</v>
      </c>
      <c r="C97" s="2129" t="str">
        <f t="shared" si="39"/>
        <v>Dessert assiette</v>
      </c>
      <c r="D97" s="2433" t="str">
        <f t="shared" si="40"/>
        <v>C</v>
      </c>
      <c r="E97" s="2128" t="str">
        <f t="shared" si="41"/>
        <v>Chiboust pamplemousse</v>
      </c>
      <c r="F97" s="2128" t="str">
        <f t="shared" si="42"/>
        <v/>
      </c>
      <c r="G97" s="2128" t="str">
        <f t="shared" si="43"/>
        <v>M.Mille-feuille meringue et chiboust pamplemousse aux fraises des bois</v>
      </c>
      <c r="H97" s="2178" t="s">
        <v>4</v>
      </c>
      <c r="I97" s="2177"/>
      <c r="J97" s="2177"/>
      <c r="K97" s="2177"/>
      <c r="L97" s="2176"/>
      <c r="M97" s="2176"/>
      <c r="N97" s="2176"/>
      <c r="O97" s="2176"/>
      <c r="P97" s="2176"/>
      <c r="Q97" s="2176"/>
      <c r="R97" s="2176"/>
      <c r="S97" s="2111" t="s">
        <v>4</v>
      </c>
      <c r="T97" s="25" t="s">
        <v>7</v>
      </c>
      <c r="U97" s="428" t="str">
        <f>U100</f>
        <v>Dessert assiette.C.Chiboust pamplemousse.Recette mère ►.M.Mille-feuille meringue et chiboust pamplemousse aux fraises des bois</v>
      </c>
      <c r="V97" s="428"/>
      <c r="W97" s="428"/>
      <c r="X97" s="36" t="s">
        <v>16</v>
      </c>
      <c r="Y97" s="37"/>
      <c r="Z97" s="37"/>
      <c r="AA97" s="288" t="s">
        <v>17</v>
      </c>
      <c r="AB97" s="3214" t="str">
        <f>X100</f>
        <v>Dessert assiette.C.Chiboust pamplemousse.Recette mère ►.M.Mille-feuille meringue et chiboust pamplemousse aux fraises des bois</v>
      </c>
      <c r="AC97" s="3214"/>
      <c r="AD97" s="3215"/>
      <c r="AE97" s="2677" t="s">
        <v>4</v>
      </c>
      <c r="AF97" s="2679">
        <f t="shared" si="56"/>
        <v>0</v>
      </c>
      <c r="AG97" s="2453">
        <f t="shared" si="57"/>
        <v>0</v>
      </c>
      <c r="AH97" s="2452"/>
      <c r="AI97" s="2140">
        <f t="shared" si="45"/>
        <v>0</v>
      </c>
      <c r="AJ97" s="301" t="str">
        <f>IF(OR(AI97=0, ISBLANK(AB97)), "", TEXT(ROUND(AI97/INDEX(AV19:AV89, MATCH(AB97, AU19:AU89, 0)), 0),"# ##0") &amp; " " &amp; AB97)</f>
        <v/>
      </c>
      <c r="AK97" s="82">
        <f t="shared" si="46"/>
        <v>0</v>
      </c>
      <c r="AL97" s="2141">
        <f t="shared" si="47"/>
        <v>0</v>
      </c>
      <c r="AM97" s="2142" t="str">
        <f t="shared" si="48"/>
        <v/>
      </c>
      <c r="AN97" s="2143"/>
      <c r="AO97" s="2140">
        <f t="shared" si="49"/>
        <v>0</v>
      </c>
      <c r="AP97" s="2612"/>
      <c r="AQ97" s="2145" t="str">
        <f t="shared" si="50"/>
        <v/>
      </c>
      <c r="AR97" s="2593"/>
      <c r="AS97" s="2697">
        <f t="shared" si="51"/>
        <v>0</v>
      </c>
      <c r="AT97" s="2598">
        <f>IF(AND(AH97&lt;&gt;"", ISNUMBER(AF97)), IFERROR(INDEX(AV19:AV89, MATCH(AB97, AU19:AU89, 0)) * AA97 * IF(ISBLANK(X97), 1, X97), 0), 0)</f>
        <v>0</v>
      </c>
      <c r="AX97" s="465"/>
      <c r="AY97" s="2127" t="str">
        <f t="shared" si="44"/>
        <v>A</v>
      </c>
      <c r="AZ97" s="465"/>
      <c r="BA97" s="465"/>
      <c r="BB97" s="465"/>
      <c r="BC97" s="1051"/>
      <c r="BD97" s="848" t="s">
        <v>380</v>
      </c>
      <c r="BE97" s="849"/>
      <c r="BF97" s="822"/>
      <c r="BG97" s="823"/>
      <c r="BH97"/>
      <c r="BI97" s="466">
        <v>1</v>
      </c>
    </row>
    <row r="98" spans="1:61" s="464" customFormat="1" ht="18" customHeight="1" x14ac:dyDescent="0.25">
      <c r="A98" s="2127" t="str">
        <f t="shared" si="38"/>
        <v>A</v>
      </c>
      <c r="B98" s="2128" t="str">
        <f t="shared" si="32"/>
        <v>Dessert assiette.C.Chiboust pamplemousse.Recette mère ►.M.Mille-feuille meringue et chiboust pamplemousse aux fraises des bois</v>
      </c>
      <c r="C98" s="2129" t="str">
        <f t="shared" si="39"/>
        <v>Dessert assiette</v>
      </c>
      <c r="D98" s="2433" t="str">
        <f t="shared" si="40"/>
        <v>C</v>
      </c>
      <c r="E98" s="2128" t="str">
        <f t="shared" si="41"/>
        <v>Chiboust pamplemousse</v>
      </c>
      <c r="F98" s="2128" t="str">
        <f t="shared" si="42"/>
        <v/>
      </c>
      <c r="G98" s="2128" t="str">
        <f t="shared" si="43"/>
        <v>M.Mille-feuille meringue et chiboust pamplemousse aux fraises des bois</v>
      </c>
      <c r="H98" s="2178" t="s">
        <v>4</v>
      </c>
      <c r="I98" s="2177"/>
      <c r="J98" s="2177"/>
      <c r="K98" s="2177"/>
      <c r="L98" s="2176"/>
      <c r="M98" s="2176"/>
      <c r="N98" s="2176"/>
      <c r="O98" s="2176"/>
      <c r="P98" s="2176"/>
      <c r="Q98" s="2176"/>
      <c r="R98" s="2176"/>
      <c r="S98" s="2111" t="s">
        <v>4</v>
      </c>
      <c r="T98" s="25" t="s">
        <v>7</v>
      </c>
      <c r="U98" s="428" t="str">
        <f>U100</f>
        <v>Dessert assiette.C.Chiboust pamplemousse.Recette mère ►.M.Mille-feuille meringue et chiboust pamplemousse aux fraises des bois</v>
      </c>
      <c r="V98" s="428"/>
      <c r="W98" s="428"/>
      <c r="X98" s="43">
        <v>18</v>
      </c>
      <c r="Y98" s="44" t="s">
        <v>19</v>
      </c>
      <c r="Z98" s="36"/>
      <c r="AA98" s="36"/>
      <c r="AB98" s="3214"/>
      <c r="AC98" s="3214"/>
      <c r="AD98" s="3215"/>
      <c r="AE98" s="2677" t="s">
        <v>4</v>
      </c>
      <c r="AF98" s="2679">
        <f t="shared" si="56"/>
        <v>0</v>
      </c>
      <c r="AG98" s="2453">
        <f t="shared" si="57"/>
        <v>0</v>
      </c>
      <c r="AH98" s="2452"/>
      <c r="AI98" s="2148">
        <f t="shared" si="45"/>
        <v>0</v>
      </c>
      <c r="AJ98" s="299" t="str">
        <f>IF(OR(AI98=0, ISBLANK(AB98)), "", TEXT(ROUND(AI98/INDEX(AV19:AV89, MATCH(AB98, AU19:AU89, 0)), 0),"# ##0") &amp; " " &amp; AB98)</f>
        <v/>
      </c>
      <c r="AK98" s="77">
        <f t="shared" si="46"/>
        <v>0</v>
      </c>
      <c r="AL98" s="2149">
        <f t="shared" si="47"/>
        <v>0</v>
      </c>
      <c r="AM98" s="2137" t="str">
        <f t="shared" si="48"/>
        <v/>
      </c>
      <c r="AN98" s="2143"/>
      <c r="AO98" s="2148">
        <f t="shared" si="49"/>
        <v>0</v>
      </c>
      <c r="AP98" s="2612"/>
      <c r="AQ98" s="2150" t="str">
        <f t="shared" si="50"/>
        <v/>
      </c>
      <c r="AR98" s="2593"/>
      <c r="AS98" s="2697">
        <f t="shared" si="51"/>
        <v>0</v>
      </c>
      <c r="AT98" s="2598">
        <f>IF(AND(AH98&lt;&gt;"", ISNUMBER(AF98)), IFERROR(INDEX(AV19:AV89, MATCH(AB98, AU19:AU89, 0)) * AA98 * IF(ISBLANK(X98), 1, X98), 0), 0)</f>
        <v>0</v>
      </c>
      <c r="AX98" s="465"/>
      <c r="AY98" s="2127" t="str">
        <f t="shared" si="44"/>
        <v>A</v>
      </c>
      <c r="AZ98" s="465"/>
      <c r="BA98" s="465"/>
      <c r="BB98" s="465"/>
      <c r="BC98" s="1051"/>
      <c r="BD98" s="848" t="s">
        <v>381</v>
      </c>
      <c r="BE98" s="849"/>
      <c r="BF98" s="822"/>
      <c r="BG98" s="823"/>
      <c r="BH98"/>
      <c r="BI98" s="466">
        <v>1</v>
      </c>
    </row>
    <row r="99" spans="1:61" s="464" customFormat="1" ht="18" customHeight="1" x14ac:dyDescent="0.25">
      <c r="A99" s="2127" t="str">
        <f t="shared" si="38"/>
        <v>►</v>
      </c>
      <c r="B99" s="2128" t="str">
        <f t="shared" si="32"/>
        <v>►</v>
      </c>
      <c r="C99" s="2129" t="str">
        <f t="shared" si="39"/>
        <v>►</v>
      </c>
      <c r="D99" s="2433" t="str">
        <f t="shared" si="40"/>
        <v>►</v>
      </c>
      <c r="E99" s="2128" t="str">
        <f t="shared" si="41"/>
        <v>►</v>
      </c>
      <c r="F99" s="2128" t="str">
        <f t="shared" si="42"/>
        <v>►</v>
      </c>
      <c r="G99" s="2128" t="str">
        <f t="shared" si="43"/>
        <v>►</v>
      </c>
      <c r="H99" s="2178" t="s">
        <v>4</v>
      </c>
      <c r="I99" s="2179"/>
      <c r="J99" s="2179"/>
      <c r="K99" s="2179"/>
      <c r="L99" s="2180"/>
      <c r="M99" s="2180"/>
      <c r="N99" s="2180"/>
      <c r="O99" s="2180"/>
      <c r="P99" s="2180"/>
      <c r="Q99" s="2180"/>
      <c r="R99" s="2180"/>
      <c r="S99" s="2111" t="s">
        <v>4</v>
      </c>
      <c r="T99" s="25" t="s">
        <v>5</v>
      </c>
      <c r="U99" s="463" t="str">
        <f>U100</f>
        <v>Dessert assiette.C.Chiboust pamplemousse.Recette mère ►.M.Mille-feuille meringue et chiboust pamplemousse aux fraises des bois</v>
      </c>
      <c r="V99" s="463"/>
      <c r="W99" s="463"/>
      <c r="X99" s="289"/>
      <c r="Y99" s="48"/>
      <c r="Z99" s="48"/>
      <c r="AA99" s="48"/>
      <c r="AB99" s="48"/>
      <c r="AC99" s="48"/>
      <c r="AD99" s="49"/>
      <c r="AE99" s="2677" t="s">
        <v>4</v>
      </c>
      <c r="AF99" s="2679">
        <f t="shared" si="56"/>
        <v>0</v>
      </c>
      <c r="AG99" s="2453">
        <f t="shared" si="57"/>
        <v>0</v>
      </c>
      <c r="AH99" s="2452"/>
      <c r="AI99" s="2140">
        <f t="shared" si="45"/>
        <v>0</v>
      </c>
      <c r="AJ99" s="301" t="str">
        <f>IF(OR(AI99=0, ISBLANK(AB99)), "", TEXT(ROUND(AI99/INDEX(AV19:AV89, MATCH(AB99, AU19:AU89, 0)), 0),"# ##0") &amp; " " &amp; AB99)</f>
        <v/>
      </c>
      <c r="AK99" s="82">
        <f t="shared" si="46"/>
        <v>0</v>
      </c>
      <c r="AL99" s="2141">
        <f t="shared" si="47"/>
        <v>0</v>
      </c>
      <c r="AM99" s="2142" t="str">
        <f t="shared" si="48"/>
        <v/>
      </c>
      <c r="AN99" s="2143"/>
      <c r="AO99" s="2140">
        <f t="shared" si="49"/>
        <v>0</v>
      </c>
      <c r="AP99" s="2612"/>
      <c r="AQ99" s="2145" t="str">
        <f t="shared" si="50"/>
        <v/>
      </c>
      <c r="AR99" s="2593"/>
      <c r="AS99" s="2697">
        <f t="shared" si="51"/>
        <v>0</v>
      </c>
      <c r="AT99" s="2598">
        <f>IF(AND(AH99&lt;&gt;"", ISNUMBER(AF99)), IFERROR(INDEX(AV19:AV89, MATCH(AB99, AU19:AU89, 0)) * AA99 * IF(ISBLANK(X99), 1, X99), 0), 0)</f>
        <v>0</v>
      </c>
      <c r="AX99" s="465"/>
      <c r="AY99" s="2127" t="str">
        <f t="shared" si="44"/>
        <v>►</v>
      </c>
      <c r="AZ99" s="465"/>
      <c r="BA99" s="465"/>
      <c r="BB99" s="465"/>
      <c r="BC99" s="1051"/>
      <c r="BD99" s="848" t="s">
        <v>382</v>
      </c>
      <c r="BE99" s="849"/>
      <c r="BF99" s="122"/>
      <c r="BG99" s="679"/>
      <c r="BH99"/>
      <c r="BI99" s="466">
        <v>1</v>
      </c>
    </row>
    <row r="100" spans="1:61" s="464" customFormat="1" ht="18" customHeight="1" x14ac:dyDescent="0.25">
      <c r="A100" s="2127" t="str">
        <f t="shared" si="38"/>
        <v>►</v>
      </c>
      <c r="B100" s="2128" t="str">
        <f t="shared" si="32"/>
        <v>►</v>
      </c>
      <c r="C100" s="2129" t="str">
        <f t="shared" si="39"/>
        <v>►</v>
      </c>
      <c r="D100" s="2433" t="str">
        <f t="shared" si="40"/>
        <v>►</v>
      </c>
      <c r="E100" s="2128" t="str">
        <f t="shared" si="41"/>
        <v>►</v>
      </c>
      <c r="F100" s="2128" t="str">
        <f t="shared" si="42"/>
        <v>►</v>
      </c>
      <c r="G100" s="2128" t="str">
        <f t="shared" si="43"/>
        <v>►</v>
      </c>
      <c r="H100" s="2178" t="s">
        <v>4</v>
      </c>
      <c r="I100" s="2179"/>
      <c r="J100" s="2179"/>
      <c r="K100" s="2179"/>
      <c r="L100" s="2180"/>
      <c r="M100" s="2180"/>
      <c r="N100" s="2180"/>
      <c r="O100" s="2180"/>
      <c r="P100" s="2180"/>
      <c r="Q100" s="2180"/>
      <c r="R100" s="2180"/>
      <c r="S100" s="2111" t="s">
        <v>4</v>
      </c>
      <c r="T100" s="430" t="s">
        <v>5</v>
      </c>
      <c r="U100" s="431" t="str">
        <f>X100</f>
        <v>Dessert assiette.C.Chiboust pamplemousse.Recette mère ►.M.Mille-feuille meringue et chiboust pamplemousse aux fraises des bois</v>
      </c>
      <c r="V100" s="431">
        <f>X98</f>
        <v>18</v>
      </c>
      <c r="W100" s="431" t="str">
        <f>Y98</f>
        <v>assiettes</v>
      </c>
      <c r="X100" s="435" t="str">
        <f>UPPER(LEFT(Z94,1))&amp;LOWER(MID(Z94,2,999))&amp;"."&amp;UPPER(LEFT(AB94,1))&amp;"."&amp;UPPER(LEFT(AB94,1))&amp;LOWER(MID(AB94,2,999))&amp;"."&amp;IF(ISTEXT(AD100),AC100&amp;"."&amp;UPPER(LEFT(AD100,1))&amp;"."&amp;UPPER(LEFT(AD100,1))&amp;LOWER(MID(AD100,2,999)),Y100)</f>
        <v>Dessert assiette.C.Chiboust pamplemousse.Recette mère ►.M.Mille-feuille meringue et chiboust pamplemousse aux fraises des bois</v>
      </c>
      <c r="Y100" s="432" t="s">
        <v>22</v>
      </c>
      <c r="Z100" s="3216" t="s">
        <v>23</v>
      </c>
      <c r="AA100" s="3216"/>
      <c r="AB100" s="3216"/>
      <c r="AC100" s="433" t="s">
        <v>24</v>
      </c>
      <c r="AD100" s="2134" t="s">
        <v>482</v>
      </c>
      <c r="AE100" s="2677" t="s">
        <v>4</v>
      </c>
      <c r="AF100" s="2679">
        <f t="shared" si="56"/>
        <v>0</v>
      </c>
      <c r="AG100" s="2453">
        <f t="shared" si="57"/>
        <v>0</v>
      </c>
      <c r="AH100" s="2452"/>
      <c r="AI100" s="2148">
        <f t="shared" si="45"/>
        <v>0</v>
      </c>
      <c r="AJ100" s="299" t="str">
        <f>IF(OR(AI100=0, ISBLANK(AB100)), "", TEXT(ROUND(AI100/INDEX(AV19:AV89, MATCH(AB100, AU19:AU89, 0)), 0),"# ##0") &amp; " " &amp; AB100)</f>
        <v/>
      </c>
      <c r="AK100" s="77">
        <f t="shared" si="46"/>
        <v>0</v>
      </c>
      <c r="AL100" s="2149">
        <f t="shared" si="47"/>
        <v>0</v>
      </c>
      <c r="AM100" s="2137" t="str">
        <f t="shared" si="48"/>
        <v/>
      </c>
      <c r="AN100" s="2143"/>
      <c r="AO100" s="2148">
        <f t="shared" si="49"/>
        <v>0</v>
      </c>
      <c r="AP100" s="2612"/>
      <c r="AQ100" s="2150" t="str">
        <f t="shared" si="50"/>
        <v/>
      </c>
      <c r="AR100" s="2593"/>
      <c r="AS100" s="2697">
        <f t="shared" si="51"/>
        <v>0</v>
      </c>
      <c r="AT100" s="2598">
        <f>IF(AND(AH100&lt;&gt;"", ISNUMBER(AF100)), IFERROR(INDEX(AV19:AV89, MATCH(AB100, AU19:AU89, 0)) * AA100 * IF(ISBLANK(X100), 1, X100), 0), 0)</f>
        <v>0</v>
      </c>
      <c r="AX100" s="465"/>
      <c r="AY100" s="2127" t="str">
        <f t="shared" si="44"/>
        <v>►</v>
      </c>
      <c r="AZ100" s="465"/>
      <c r="BA100" s="465"/>
      <c r="BB100" s="465"/>
      <c r="BC100" s="1051"/>
      <c r="BD100" s="716"/>
      <c r="BE100" s="122"/>
      <c r="BF100" s="122"/>
      <c r="BG100" s="717"/>
      <c r="BH100"/>
      <c r="BI100" s="466">
        <v>1</v>
      </c>
    </row>
    <row r="101" spans="1:61" s="464" customFormat="1" ht="18" customHeight="1" x14ac:dyDescent="0.25">
      <c r="A101" s="2127" t="str">
        <f t="shared" si="38"/>
        <v>►</v>
      </c>
      <c r="B101" s="2128" t="str">
        <f t="shared" si="32"/>
        <v>►</v>
      </c>
      <c r="C101" s="2129" t="str">
        <f t="shared" si="39"/>
        <v>►</v>
      </c>
      <c r="D101" s="2433" t="str">
        <f t="shared" si="40"/>
        <v>►</v>
      </c>
      <c r="E101" s="2128" t="str">
        <f t="shared" si="41"/>
        <v>►</v>
      </c>
      <c r="F101" s="2128" t="str">
        <f t="shared" si="42"/>
        <v>►</v>
      </c>
      <c r="G101" s="2128" t="str">
        <f t="shared" si="43"/>
        <v>►</v>
      </c>
      <c r="H101" s="2178" t="s">
        <v>4</v>
      </c>
      <c r="I101" s="2179"/>
      <c r="J101" s="2179"/>
      <c r="K101" s="2179"/>
      <c r="L101" s="2180"/>
      <c r="M101" s="2180"/>
      <c r="N101" s="2180"/>
      <c r="O101" s="2180"/>
      <c r="P101" s="2180"/>
      <c r="Q101" s="2180"/>
      <c r="R101" s="2180"/>
      <c r="S101" s="2111" t="s">
        <v>4</v>
      </c>
      <c r="T101" s="443" t="s">
        <v>5</v>
      </c>
      <c r="U101" s="444" t="str">
        <f>U100</f>
        <v>Dessert assiette.C.Chiboust pamplemousse.Recette mère ►.M.Mille-feuille meringue et chiboust pamplemousse aux fraises des bois</v>
      </c>
      <c r="V101" s="445"/>
      <c r="W101" s="445"/>
      <c r="X101" s="446" t="s">
        <v>27</v>
      </c>
      <c r="Y101" s="446" t="s">
        <v>28</v>
      </c>
      <c r="Z101" s="446" t="s">
        <v>29</v>
      </c>
      <c r="AA101" s="446" t="s">
        <v>30</v>
      </c>
      <c r="AB101" s="446" t="s">
        <v>31</v>
      </c>
      <c r="AC101" s="447" t="s">
        <v>32</v>
      </c>
      <c r="AD101" s="448" t="s">
        <v>33</v>
      </c>
      <c r="AE101" s="2677" t="s">
        <v>4</v>
      </c>
      <c r="AF101" s="2679">
        <f t="shared" si="56"/>
        <v>0</v>
      </c>
      <c r="AG101" s="2453">
        <f t="shared" si="57"/>
        <v>0</v>
      </c>
      <c r="AH101" s="2452"/>
      <c r="AI101" s="2140">
        <f t="shared" si="45"/>
        <v>0</v>
      </c>
      <c r="AJ101" s="301" t="str">
        <f>IF(OR(AI101=0, ISBLANK(AB101)), "", TEXT(ROUND(AI101/INDEX(AV19:AV89, MATCH(AB101, AU19:AU89, 0)), 0),"# ##0") &amp; " " &amp; AB101)</f>
        <v/>
      </c>
      <c r="AK101" s="82">
        <f t="shared" si="46"/>
        <v>0</v>
      </c>
      <c r="AL101" s="2141">
        <f t="shared" si="47"/>
        <v>0</v>
      </c>
      <c r="AM101" s="2142" t="str">
        <f t="shared" si="48"/>
        <v/>
      </c>
      <c r="AN101" s="2143"/>
      <c r="AO101" s="2140">
        <f t="shared" si="49"/>
        <v>0</v>
      </c>
      <c r="AP101" s="2612"/>
      <c r="AQ101" s="2145" t="str">
        <f t="shared" si="50"/>
        <v/>
      </c>
      <c r="AR101" s="2593"/>
      <c r="AS101" s="2697">
        <f t="shared" si="51"/>
        <v>0</v>
      </c>
      <c r="AT101" s="2598">
        <f>IF(AND(AH101&lt;&gt;"", ISNUMBER(AF101)), IFERROR(INDEX(AV19:AV89, MATCH(AB101, AU19:AU89, 0)) * AA101 * IF(ISBLANK(X101), 1, X101), 0), 0)</f>
        <v>0</v>
      </c>
      <c r="AX101" s="465"/>
      <c r="AY101" s="2127" t="str">
        <f t="shared" si="44"/>
        <v>►</v>
      </c>
      <c r="AZ101" s="465"/>
      <c r="BA101" s="465"/>
      <c r="BB101" s="465"/>
      <c r="BC101" s="1051"/>
      <c r="BD101" s="709" t="s">
        <v>558</v>
      </c>
      <c r="BE101" s="746"/>
      <c r="BF101" s="746"/>
      <c r="BG101" s="856"/>
      <c r="BH101"/>
      <c r="BI101" s="466">
        <v>1</v>
      </c>
    </row>
    <row r="102" spans="1:61" s="464" customFormat="1" ht="18" customHeight="1" x14ac:dyDescent="0.25">
      <c r="A102" s="2127" t="str">
        <f t="shared" si="38"/>
        <v>A</v>
      </c>
      <c r="B102" s="2128" t="str">
        <f t="shared" si="32"/>
        <v>Dessert assiette.C.Chiboust pamplemousse.Recette mère ►.M.Mille-feuille meringue et chiboust pamplemousse aux fraises des bois</v>
      </c>
      <c r="C102" s="2129" t="str">
        <f t="shared" si="39"/>
        <v>Dessert assiette</v>
      </c>
      <c r="D102" s="2433" t="str">
        <f t="shared" si="40"/>
        <v>C</v>
      </c>
      <c r="E102" s="2128" t="str">
        <f t="shared" si="41"/>
        <v>Chiboust pamplemousse</v>
      </c>
      <c r="F102" s="2128" t="str">
        <f t="shared" si="42"/>
        <v/>
      </c>
      <c r="G102" s="2128" t="str">
        <f t="shared" si="43"/>
        <v>M.Mille-feuille meringue et chiboust pamplemousse aux fraises des bois</v>
      </c>
      <c r="H102" s="2178" t="s">
        <v>4</v>
      </c>
      <c r="I102" s="2179"/>
      <c r="J102" s="2179"/>
      <c r="K102" s="2179"/>
      <c r="L102" s="2180"/>
      <c r="M102" s="2180"/>
      <c r="N102" s="2180"/>
      <c r="O102" s="2180"/>
      <c r="P102" s="2180"/>
      <c r="Q102" s="2180"/>
      <c r="R102" s="2180"/>
      <c r="S102" s="2111" t="s">
        <v>4</v>
      </c>
      <c r="T102" s="25" t="s">
        <v>7</v>
      </c>
      <c r="U102" s="427" t="str">
        <f>U100</f>
        <v>Dessert assiette.C.Chiboust pamplemousse.Recette mère ►.M.Mille-feuille meringue et chiboust pamplemousse aux fraises des bois</v>
      </c>
      <c r="V102" s="428"/>
      <c r="W102" s="428"/>
      <c r="X102" s="290" t="s">
        <v>38</v>
      </c>
      <c r="Y102" s="59" t="s">
        <v>39</v>
      </c>
      <c r="Z102" s="60"/>
      <c r="AA102" s="3237" t="s">
        <v>40</v>
      </c>
      <c r="AB102" s="3238" t="s">
        <v>41</v>
      </c>
      <c r="AC102" s="3239" t="s">
        <v>42</v>
      </c>
      <c r="AD102" s="61" t="s">
        <v>43</v>
      </c>
      <c r="AE102" s="2677" t="s">
        <v>4</v>
      </c>
      <c r="AF102" s="2679">
        <f t="shared" si="56"/>
        <v>0</v>
      </c>
      <c r="AG102" s="2453">
        <f t="shared" si="57"/>
        <v>0</v>
      </c>
      <c r="AH102" s="2452"/>
      <c r="AI102" s="2148">
        <f t="shared" si="45"/>
        <v>0</v>
      </c>
      <c r="AJ102" s="299" t="str">
        <f>IF(OR(AI102=0, ISBLANK(AB102)), "", TEXT(ROUND(AI102/INDEX(AV19:AV89, MATCH(AB102, AU19:AU89, 0)), 0),"# ##0") &amp; " " &amp; AB102)</f>
        <v/>
      </c>
      <c r="AK102" s="77">
        <f t="shared" si="46"/>
        <v>0</v>
      </c>
      <c r="AL102" s="2149">
        <f t="shared" si="47"/>
        <v>0</v>
      </c>
      <c r="AM102" s="2137" t="str">
        <f t="shared" si="48"/>
        <v/>
      </c>
      <c r="AN102" s="2143"/>
      <c r="AO102" s="2148">
        <f t="shared" si="49"/>
        <v>0</v>
      </c>
      <c r="AP102" s="2612"/>
      <c r="AQ102" s="2150" t="str">
        <f t="shared" si="50"/>
        <v/>
      </c>
      <c r="AR102" s="2593"/>
      <c r="AS102" s="2697">
        <f t="shared" si="51"/>
        <v>0</v>
      </c>
      <c r="AT102" s="2598">
        <f>IF(AND(AH102&lt;&gt;"", ISNUMBER(AF102)), IFERROR(INDEX(AV19:AV89, MATCH(AB102, AU19:AU89, 0)) * AA102 * IF(ISBLANK(X102), 1, X102), 0), 0)</f>
        <v>0</v>
      </c>
      <c r="AU102"/>
      <c r="AV102"/>
      <c r="AW102"/>
      <c r="AX102" s="465"/>
      <c r="AY102" s="2127" t="str">
        <f t="shared" si="44"/>
        <v>A</v>
      </c>
      <c r="AZ102" s="465"/>
      <c r="BA102" s="465"/>
      <c r="BB102" s="465"/>
      <c r="BC102" s="1051"/>
      <c r="BD102" s="709" t="s">
        <v>560</v>
      </c>
      <c r="BE102" s="746"/>
      <c r="BF102" s="746"/>
      <c r="BG102" s="856"/>
      <c r="BH102"/>
      <c r="BI102" s="466">
        <v>1</v>
      </c>
    </row>
    <row r="103" spans="1:61" s="464" customFormat="1" ht="18" customHeight="1" x14ac:dyDescent="0.25">
      <c r="A103" s="2127" t="str">
        <f t="shared" si="38"/>
        <v>A</v>
      </c>
      <c r="B103" s="2128" t="str">
        <f t="shared" si="32"/>
        <v>Dessert assiette.C.Chiboust pamplemousse.Recette mère ►.M.Mille-feuille meringue et chiboust pamplemousse aux fraises des bois</v>
      </c>
      <c r="C103" s="2129" t="str">
        <f t="shared" si="39"/>
        <v>Dessert assiette</v>
      </c>
      <c r="D103" s="2433" t="str">
        <f t="shared" si="40"/>
        <v>C</v>
      </c>
      <c r="E103" s="2128" t="str">
        <f t="shared" si="41"/>
        <v>Chiboust pamplemousse</v>
      </c>
      <c r="F103" s="2128" t="str">
        <f t="shared" si="42"/>
        <v/>
      </c>
      <c r="G103" s="2128" t="str">
        <f t="shared" si="43"/>
        <v>M.Mille-feuille meringue et chiboust pamplemousse aux fraises des bois</v>
      </c>
      <c r="H103" s="2178" t="s">
        <v>4</v>
      </c>
      <c r="I103" s="2179"/>
      <c r="J103" s="2179"/>
      <c r="K103" s="2179"/>
      <c r="L103" s="2180"/>
      <c r="M103" s="2180"/>
      <c r="N103" s="2180"/>
      <c r="O103" s="2180"/>
      <c r="P103" s="2180"/>
      <c r="Q103" s="2180"/>
      <c r="R103" s="2180"/>
      <c r="S103" s="2111" t="s">
        <v>4</v>
      </c>
      <c r="T103" s="25" t="s">
        <v>7</v>
      </c>
      <c r="U103" s="427" t="str">
        <f>U100</f>
        <v>Dessert assiette.C.Chiboust pamplemousse.Recette mère ►.M.Mille-feuille meringue et chiboust pamplemousse aux fraises des bois</v>
      </c>
      <c r="V103" s="428"/>
      <c r="W103" s="428"/>
      <c r="X103" s="1926" t="s">
        <v>48</v>
      </c>
      <c r="Y103" s="62" t="s">
        <v>49</v>
      </c>
      <c r="Z103" s="63" t="s">
        <v>50</v>
      </c>
      <c r="AA103" s="2993"/>
      <c r="AB103" s="2995"/>
      <c r="AC103" s="3170"/>
      <c r="AD103" s="64" t="s">
        <v>51</v>
      </c>
      <c r="AE103" s="2677" t="s">
        <v>4</v>
      </c>
      <c r="AF103" s="2679">
        <f t="shared" si="56"/>
        <v>0</v>
      </c>
      <c r="AG103" s="2453">
        <f t="shared" si="57"/>
        <v>0</v>
      </c>
      <c r="AH103" s="2452"/>
      <c r="AI103" s="2140">
        <f t="shared" si="45"/>
        <v>0</v>
      </c>
      <c r="AJ103" s="301" t="str">
        <f>IF(OR(AI103=0, ISBLANK(AB103)), "", TEXT(ROUND(AI103/INDEX(AV19:AV89, MATCH(AB103, AU19:AU89, 0)), 0),"# ##0") &amp; " " &amp; AB103)</f>
        <v/>
      </c>
      <c r="AK103" s="82">
        <f t="shared" si="46"/>
        <v>0</v>
      </c>
      <c r="AL103" s="2141">
        <f t="shared" si="47"/>
        <v>0</v>
      </c>
      <c r="AM103" s="2142" t="str">
        <f t="shared" si="48"/>
        <v/>
      </c>
      <c r="AN103" s="2143"/>
      <c r="AO103" s="2140">
        <f t="shared" si="49"/>
        <v>0</v>
      </c>
      <c r="AP103" s="2612"/>
      <c r="AQ103" s="2145" t="str">
        <f t="shared" si="50"/>
        <v/>
      </c>
      <c r="AR103" s="2593"/>
      <c r="AS103" s="2697">
        <f t="shared" si="51"/>
        <v>0</v>
      </c>
      <c r="AT103" s="2598">
        <f>IF(AND(AH103&lt;&gt;"", ISNUMBER(AF103)), IFERROR(INDEX(AV19:AV89, MATCH(AB103, AU19:AU89, 0)) * AA103 * IF(ISBLANK(X103), 1, X103), 0), 0)</f>
        <v>0</v>
      </c>
      <c r="AU103"/>
      <c r="AV103"/>
      <c r="AW103"/>
      <c r="AX103" s="465"/>
      <c r="AY103" s="2127" t="str">
        <f t="shared" si="44"/>
        <v>A</v>
      </c>
      <c r="AZ103" s="465"/>
      <c r="BA103" s="465"/>
      <c r="BB103" s="465"/>
      <c r="BC103" s="1051"/>
      <c r="BD103" s="677"/>
      <c r="BE103" s="678"/>
      <c r="BF103" s="678"/>
      <c r="BG103" s="679"/>
      <c r="BH103"/>
      <c r="BI103" s="466">
        <v>1</v>
      </c>
    </row>
    <row r="104" spans="1:61" s="464" customFormat="1" ht="18" customHeight="1" x14ac:dyDescent="0.25">
      <c r="A104" s="2127" t="str">
        <f t="shared" si="38"/>
        <v>A</v>
      </c>
      <c r="B104" s="2128" t="str">
        <f t="shared" si="32"/>
        <v>Dessert assiette.C.Chiboust pamplemousse.Recette mère ►.M.Mille-feuille meringue et chiboust pamplemousse aux fraises des bois</v>
      </c>
      <c r="C104" s="2129" t="str">
        <f t="shared" si="39"/>
        <v>Dessert assiette</v>
      </c>
      <c r="D104" s="2433" t="str">
        <f t="shared" si="40"/>
        <v>C</v>
      </c>
      <c r="E104" s="2128" t="str">
        <f t="shared" si="41"/>
        <v>Chiboust pamplemousse</v>
      </c>
      <c r="F104" s="2128" t="str">
        <f t="shared" si="42"/>
        <v/>
      </c>
      <c r="G104" s="2128" t="str">
        <f t="shared" si="43"/>
        <v>M.Mille-feuille meringue et chiboust pamplemousse aux fraises des bois</v>
      </c>
      <c r="H104" s="2178" t="s">
        <v>4</v>
      </c>
      <c r="I104" s="2179"/>
      <c r="J104" s="2179"/>
      <c r="K104" s="2179"/>
      <c r="L104" s="2180"/>
      <c r="M104" s="2180"/>
      <c r="N104" s="2180"/>
      <c r="O104" s="2180"/>
      <c r="P104" s="2180"/>
      <c r="Q104" s="2180"/>
      <c r="R104" s="2180"/>
      <c r="S104" s="2111" t="s">
        <v>4</v>
      </c>
      <c r="T104" s="25" t="s">
        <v>7</v>
      </c>
      <c r="U104" s="427" t="str">
        <f>U100</f>
        <v>Dessert assiette.C.Chiboust pamplemousse.Recette mère ►.M.Mille-feuille meringue et chiboust pamplemousse aux fraises des bois</v>
      </c>
      <c r="V104" s="428">
        <f>V100</f>
        <v>18</v>
      </c>
      <c r="W104" s="428" t="str">
        <f>W100</f>
        <v>assiettes</v>
      </c>
      <c r="X104" s="79"/>
      <c r="Y104" s="65"/>
      <c r="Z104" s="75" t="str">
        <f t="shared" ref="Z104:Z117" si="58">IF(OR(ISTEXT(X104), X104&lt;=0, AA104&lt;=0), "", "de")</f>
        <v/>
      </c>
      <c r="AA104" s="67">
        <v>150</v>
      </c>
      <c r="AB104" s="53" t="s">
        <v>21</v>
      </c>
      <c r="AC104" s="68">
        <v>1</v>
      </c>
      <c r="AD104" s="69" t="s">
        <v>431</v>
      </c>
      <c r="AE104" s="2677" t="s">
        <v>4</v>
      </c>
      <c r="AF104" s="2679">
        <f t="shared" si="56"/>
        <v>0</v>
      </c>
      <c r="AG104" s="2453">
        <f t="shared" si="57"/>
        <v>0</v>
      </c>
      <c r="AH104" s="2452"/>
      <c r="AI104" s="2148">
        <f t="shared" si="45"/>
        <v>0</v>
      </c>
      <c r="AJ104" s="299" t="str">
        <f>IF(OR(AI104=0, ISBLANK(AB104)), "", TEXT(ROUND(AI104/INDEX(AV19:AV89, MATCH(AB104, AU19:AU89, 0)), 0),"# ##0") &amp; " " &amp; AB104)</f>
        <v/>
      </c>
      <c r="AK104" s="77">
        <f t="shared" si="46"/>
        <v>0</v>
      </c>
      <c r="AL104" s="2149">
        <f t="shared" si="47"/>
        <v>0</v>
      </c>
      <c r="AM104" s="2137" t="str">
        <f t="shared" si="48"/>
        <v/>
      </c>
      <c r="AN104" s="2143"/>
      <c r="AO104" s="2148">
        <f t="shared" si="49"/>
        <v>0</v>
      </c>
      <c r="AP104" s="2612"/>
      <c r="AQ104" s="2150" t="str">
        <f t="shared" si="50"/>
        <v/>
      </c>
      <c r="AR104" s="2593"/>
      <c r="AS104" s="2697">
        <f t="shared" si="51"/>
        <v>0</v>
      </c>
      <c r="AT104" s="2598">
        <f>IF(AND(AH104&lt;&gt;"", ISNUMBER(AF104)), IFERROR(INDEX(AV19:AV89, MATCH(AB104, AU19:AU89, 0)) * AA104 * IF(ISBLANK(X104), 1, X104), 0), 0)</f>
        <v>0</v>
      </c>
      <c r="AU104"/>
      <c r="AV104"/>
      <c r="AW104"/>
      <c r="AX104" s="465"/>
      <c r="AY104" s="2127" t="str">
        <f t="shared" si="44"/>
        <v>A</v>
      </c>
      <c r="AZ104" s="465"/>
      <c r="BA104" s="465"/>
      <c r="BB104" s="465"/>
      <c r="BC104" s="1051"/>
      <c r="BD104" s="2516" t="s">
        <v>2227</v>
      </c>
      <c r="BE104" s="2517"/>
      <c r="BF104" s="2517"/>
      <c r="BG104" s="2518"/>
      <c r="BH104"/>
      <c r="BI104" s="466">
        <v>1</v>
      </c>
    </row>
    <row r="105" spans="1:61" s="464" customFormat="1" ht="18" customHeight="1" x14ac:dyDescent="0.3">
      <c r="A105" s="2127" t="str">
        <f t="shared" si="38"/>
        <v>A</v>
      </c>
      <c r="B105" s="2128" t="str">
        <f t="shared" si="32"/>
        <v>Dessert assiette.C.Chiboust pamplemousse.Recette mère ►.M.Mille-feuille meringue et chiboust pamplemousse aux fraises des bois</v>
      </c>
      <c r="C105" s="2129" t="str">
        <f t="shared" si="39"/>
        <v>Dessert assiette</v>
      </c>
      <c r="D105" s="2433" t="str">
        <f t="shared" si="40"/>
        <v>C</v>
      </c>
      <c r="E105" s="2128" t="str">
        <f t="shared" si="41"/>
        <v>Chiboust pamplemousse</v>
      </c>
      <c r="F105" s="2128" t="str">
        <f t="shared" si="42"/>
        <v/>
      </c>
      <c r="G105" s="2128" t="str">
        <f t="shared" si="43"/>
        <v>M.Mille-feuille meringue et chiboust pamplemousse aux fraises des bois</v>
      </c>
      <c r="H105" s="2178" t="s">
        <v>4</v>
      </c>
      <c r="I105" s="2179"/>
      <c r="J105" s="2179"/>
      <c r="K105" s="2179"/>
      <c r="L105" s="2180"/>
      <c r="M105" s="2180"/>
      <c r="N105" s="2180"/>
      <c r="O105" s="2180"/>
      <c r="P105" s="2180"/>
      <c r="Q105" s="2180"/>
      <c r="R105" s="2180"/>
      <c r="S105" s="2111" t="s">
        <v>4</v>
      </c>
      <c r="T105" s="73" t="str">
        <f t="shared" ref="T105:T117" si="59">IF(AD105&lt;&gt;"","A","►")</f>
        <v>A</v>
      </c>
      <c r="U105" s="427" t="str">
        <f>U100</f>
        <v>Dessert assiette.C.Chiboust pamplemousse.Recette mère ►.M.Mille-feuille meringue et chiboust pamplemousse aux fraises des bois</v>
      </c>
      <c r="V105" s="428">
        <f>V100</f>
        <v>18</v>
      </c>
      <c r="W105" s="428" t="str">
        <f>W100</f>
        <v>assiettes</v>
      </c>
      <c r="X105" s="79"/>
      <c r="Y105" s="65"/>
      <c r="Z105" s="75" t="str">
        <f t="shared" si="58"/>
        <v/>
      </c>
      <c r="AA105" s="67">
        <v>8</v>
      </c>
      <c r="AB105" s="53" t="s">
        <v>21</v>
      </c>
      <c r="AC105" s="68">
        <v>1</v>
      </c>
      <c r="AD105" s="69" t="s">
        <v>433</v>
      </c>
      <c r="AE105" s="2677" t="s">
        <v>4</v>
      </c>
      <c r="AF105" s="2679">
        <f t="shared" si="56"/>
        <v>0</v>
      </c>
      <c r="AG105" s="2453">
        <f t="shared" si="57"/>
        <v>0</v>
      </c>
      <c r="AH105" s="2452"/>
      <c r="AI105" s="2140">
        <f t="shared" si="45"/>
        <v>0</v>
      </c>
      <c r="AJ105" s="301" t="str">
        <f>IF(OR(AI105=0, ISBLANK(AB105)), "", TEXT(ROUND(AI105/INDEX(AV19:AV89, MATCH(AB105, AU19:AU89, 0)), 0),"# ##0") &amp; " " &amp; AB105)</f>
        <v/>
      </c>
      <c r="AK105" s="82">
        <f t="shared" si="46"/>
        <v>0</v>
      </c>
      <c r="AL105" s="2141">
        <f t="shared" si="47"/>
        <v>0</v>
      </c>
      <c r="AM105" s="2142" t="str">
        <f t="shared" si="48"/>
        <v/>
      </c>
      <c r="AN105" s="2143"/>
      <c r="AO105" s="2140">
        <f t="shared" si="49"/>
        <v>0</v>
      </c>
      <c r="AP105" s="2612"/>
      <c r="AQ105" s="2145" t="str">
        <f t="shared" si="50"/>
        <v/>
      </c>
      <c r="AR105" s="2593"/>
      <c r="AS105" s="2697">
        <f t="shared" si="51"/>
        <v>0</v>
      </c>
      <c r="AT105" s="2598">
        <f>IF(AND(AH105&lt;&gt;"", ISNUMBER(AF105)), IFERROR(INDEX(AV19:AV89, MATCH(AB105, AU19:AU89, 0)) * AA105 * IF(ISBLANK(X105), 1, X105), 0), 0)</f>
        <v>0</v>
      </c>
      <c r="AU105"/>
      <c r="AV105"/>
      <c r="AW105"/>
      <c r="AX105" s="465"/>
      <c r="AY105" s="2127" t="str">
        <f t="shared" si="44"/>
        <v>A</v>
      </c>
      <c r="AZ105" s="465"/>
      <c r="BA105" s="465"/>
      <c r="BB105" s="465"/>
      <c r="BC105" s="1051"/>
      <c r="BD105" s="2519"/>
      <c r="BE105" s="678"/>
      <c r="BF105" s="678"/>
      <c r="BG105" s="679"/>
      <c r="BH105"/>
      <c r="BI105" s="466">
        <v>1</v>
      </c>
    </row>
    <row r="106" spans="1:61" s="464" customFormat="1" ht="18" customHeight="1" x14ac:dyDescent="0.25">
      <c r="A106" s="2127" t="str">
        <f t="shared" si="38"/>
        <v>A</v>
      </c>
      <c r="B106" s="2128" t="str">
        <f t="shared" si="32"/>
        <v>Dessert assiette.C.Chiboust pamplemousse.Recette mère ►.M.Mille-feuille meringue et chiboust pamplemousse aux fraises des bois</v>
      </c>
      <c r="C106" s="2129" t="str">
        <f t="shared" si="39"/>
        <v>Dessert assiette</v>
      </c>
      <c r="D106" s="2433" t="str">
        <f t="shared" si="40"/>
        <v>C</v>
      </c>
      <c r="E106" s="2128" t="str">
        <f t="shared" si="41"/>
        <v>Chiboust pamplemousse</v>
      </c>
      <c r="F106" s="2128" t="str">
        <f t="shared" si="42"/>
        <v/>
      </c>
      <c r="G106" s="2128" t="str">
        <f t="shared" si="43"/>
        <v>M.Mille-feuille meringue et chiboust pamplemousse aux fraises des bois</v>
      </c>
      <c r="H106" s="2178" t="s">
        <v>4</v>
      </c>
      <c r="I106" s="2179"/>
      <c r="J106" s="2179"/>
      <c r="K106" s="2179"/>
      <c r="L106" s="2180"/>
      <c r="M106" s="2180"/>
      <c r="N106" s="2180"/>
      <c r="O106" s="2180"/>
      <c r="P106" s="2180"/>
      <c r="Q106" s="2180"/>
      <c r="R106" s="2180"/>
      <c r="S106" s="2111" t="s">
        <v>4</v>
      </c>
      <c r="T106" s="73" t="str">
        <f t="shared" si="59"/>
        <v>A</v>
      </c>
      <c r="U106" s="427" t="str">
        <f>U100</f>
        <v>Dessert assiette.C.Chiboust pamplemousse.Recette mère ►.M.Mille-feuille meringue et chiboust pamplemousse aux fraises des bois</v>
      </c>
      <c r="V106" s="428">
        <f>V100</f>
        <v>18</v>
      </c>
      <c r="W106" s="428" t="str">
        <f>W100</f>
        <v>assiettes</v>
      </c>
      <c r="X106" s="79"/>
      <c r="Y106" s="80"/>
      <c r="Z106" s="75" t="str">
        <f t="shared" si="58"/>
        <v/>
      </c>
      <c r="AA106" s="67">
        <v>105</v>
      </c>
      <c r="AB106" s="53" t="s">
        <v>21</v>
      </c>
      <c r="AC106" s="68">
        <v>1</v>
      </c>
      <c r="AD106" s="69" t="s">
        <v>434</v>
      </c>
      <c r="AE106" s="2677" t="s">
        <v>4</v>
      </c>
      <c r="AF106" s="2679">
        <f t="shared" si="56"/>
        <v>0</v>
      </c>
      <c r="AG106" s="2453">
        <f t="shared" si="57"/>
        <v>0</v>
      </c>
      <c r="AH106" s="2452"/>
      <c r="AI106" s="2148">
        <f t="shared" si="45"/>
        <v>0</v>
      </c>
      <c r="AJ106" s="299" t="str">
        <f>IF(OR(AI106=0, ISBLANK(AB106)), "", TEXT(ROUND(AI106/INDEX(AV19:AV89, MATCH(AB106, AU19:AU89, 0)), 0),"# ##0") &amp; " " &amp; AB106)</f>
        <v/>
      </c>
      <c r="AK106" s="77">
        <f t="shared" si="46"/>
        <v>0</v>
      </c>
      <c r="AL106" s="2149">
        <f t="shared" si="47"/>
        <v>0</v>
      </c>
      <c r="AM106" s="2137" t="str">
        <f t="shared" si="48"/>
        <v/>
      </c>
      <c r="AN106" s="2143"/>
      <c r="AO106" s="2148">
        <f t="shared" si="49"/>
        <v>0</v>
      </c>
      <c r="AP106" s="2612"/>
      <c r="AQ106" s="2150" t="str">
        <f t="shared" si="50"/>
        <v/>
      </c>
      <c r="AR106" s="2593"/>
      <c r="AS106" s="2697">
        <f t="shared" si="51"/>
        <v>0</v>
      </c>
      <c r="AT106" s="2598">
        <f>IF(AND(AH106&lt;&gt;"", ISNUMBER(AF106)), IFERROR(INDEX(AV19:AV89, MATCH(AB106, AU19:AU89, 0)) * AA106 * IF(ISBLANK(X106), 1, X106), 0), 0)</f>
        <v>0</v>
      </c>
      <c r="AW106"/>
      <c r="AX106" s="465"/>
      <c r="AY106" s="2127" t="str">
        <f t="shared" si="44"/>
        <v>A</v>
      </c>
      <c r="AZ106" s="465"/>
      <c r="BA106" s="465"/>
      <c r="BB106" s="465"/>
      <c r="BC106" s="1051"/>
      <c r="BD106" s="2516" t="s">
        <v>2204</v>
      </c>
      <c r="BE106" s="670"/>
      <c r="BF106" s="671"/>
      <c r="BG106" s="672"/>
      <c r="BH106"/>
      <c r="BI106" s="466">
        <v>1</v>
      </c>
    </row>
    <row r="107" spans="1:61" s="464" customFormat="1" ht="18" customHeight="1" x14ac:dyDescent="0.3">
      <c r="A107" s="2127" t="str">
        <f t="shared" si="38"/>
        <v>A</v>
      </c>
      <c r="B107" s="2128" t="str">
        <f t="shared" si="32"/>
        <v>Dessert assiette.C.Chiboust pamplemousse.Recette mère ►.M.Mille-feuille meringue et chiboust pamplemousse aux fraises des bois</v>
      </c>
      <c r="C107" s="2129" t="str">
        <f t="shared" si="39"/>
        <v>Dessert assiette</v>
      </c>
      <c r="D107" s="2433" t="str">
        <f t="shared" si="40"/>
        <v>C</v>
      </c>
      <c r="E107" s="2128" t="str">
        <f t="shared" si="41"/>
        <v>Chiboust pamplemousse</v>
      </c>
      <c r="F107" s="2128" t="str">
        <f t="shared" si="42"/>
        <v/>
      </c>
      <c r="G107" s="2128" t="str">
        <f t="shared" si="43"/>
        <v>M.Mille-feuille meringue et chiboust pamplemousse aux fraises des bois</v>
      </c>
      <c r="H107" s="2178" t="s">
        <v>4</v>
      </c>
      <c r="I107" s="2179"/>
      <c r="J107" s="2179"/>
      <c r="K107" s="2179"/>
      <c r="L107" s="2180"/>
      <c r="M107" s="2180"/>
      <c r="N107" s="2180"/>
      <c r="O107" s="2180"/>
      <c r="P107" s="2180"/>
      <c r="Q107" s="2180"/>
      <c r="R107" s="2180"/>
      <c r="S107" s="2111" t="s">
        <v>4</v>
      </c>
      <c r="T107" s="73" t="str">
        <f t="shared" si="59"/>
        <v>A</v>
      </c>
      <c r="U107" s="427" t="str">
        <f>U100</f>
        <v>Dessert assiette.C.Chiboust pamplemousse.Recette mère ►.M.Mille-feuille meringue et chiboust pamplemousse aux fraises des bois</v>
      </c>
      <c r="V107" s="428">
        <f>V100</f>
        <v>18</v>
      </c>
      <c r="W107" s="428" t="str">
        <f>W100</f>
        <v>assiettes</v>
      </c>
      <c r="X107" s="79"/>
      <c r="Y107" s="80"/>
      <c r="Z107" s="75" t="str">
        <f t="shared" si="58"/>
        <v/>
      </c>
      <c r="AA107" s="67">
        <v>35</v>
      </c>
      <c r="AB107" s="53" t="s">
        <v>21</v>
      </c>
      <c r="AC107" s="68">
        <v>1</v>
      </c>
      <c r="AD107" s="69" t="s">
        <v>1996</v>
      </c>
      <c r="AE107" s="2677" t="s">
        <v>4</v>
      </c>
      <c r="AF107" s="2679">
        <f t="shared" si="56"/>
        <v>0</v>
      </c>
      <c r="AG107" s="2453">
        <f t="shared" si="57"/>
        <v>0</v>
      </c>
      <c r="AH107" s="2452"/>
      <c r="AI107" s="2140">
        <f t="shared" si="45"/>
        <v>0</v>
      </c>
      <c r="AJ107" s="301" t="str">
        <f>IF(OR(AI107=0, ISBLANK(AB107)), "", TEXT(ROUND(AI107/INDEX(AV19:AV89, MATCH(AB107, AU19:AU89, 0)), 0),"# ##0") &amp; " " &amp; AB107)</f>
        <v/>
      </c>
      <c r="AK107" s="82">
        <f t="shared" si="46"/>
        <v>0</v>
      </c>
      <c r="AL107" s="2155">
        <f t="shared" si="47"/>
        <v>0</v>
      </c>
      <c r="AM107" s="2156" t="str">
        <f t="shared" si="48"/>
        <v/>
      </c>
      <c r="AN107" s="2143"/>
      <c r="AO107" s="2140">
        <f t="shared" si="49"/>
        <v>0</v>
      </c>
      <c r="AP107" s="2612"/>
      <c r="AQ107" s="2145" t="str">
        <f t="shared" si="50"/>
        <v/>
      </c>
      <c r="AR107" s="2593"/>
      <c r="AS107" s="2697">
        <f t="shared" si="51"/>
        <v>0</v>
      </c>
      <c r="AT107" s="2598">
        <f>IF(AND(AH107&lt;&gt;"", ISNUMBER(AF107)), IFERROR(INDEX(AV19:AV89, MATCH(AB107, AU19:AU89, 0)) * AA107 * IF(ISBLANK(X107), 1, X107), 0), 0)</f>
        <v>0</v>
      </c>
      <c r="AW107"/>
      <c r="AX107" s="465"/>
      <c r="AY107" s="2127" t="str">
        <f t="shared" si="44"/>
        <v>A</v>
      </c>
      <c r="AZ107" s="465"/>
      <c r="BA107" s="465"/>
      <c r="BB107" s="465"/>
      <c r="BC107" s="1051"/>
      <c r="BD107" s="2519"/>
      <c r="BE107" s="678"/>
      <c r="BF107" s="678"/>
      <c r="BG107" s="679"/>
      <c r="BH107"/>
      <c r="BI107" s="466">
        <v>1</v>
      </c>
    </row>
    <row r="108" spans="1:61" s="464" customFormat="1" ht="18" customHeight="1" x14ac:dyDescent="0.25">
      <c r="A108" s="2127" t="str">
        <f t="shared" si="38"/>
        <v>A</v>
      </c>
      <c r="B108" s="2128" t="str">
        <f t="shared" si="32"/>
        <v>Dessert assiette.C.Chiboust pamplemousse.Recette mère ►.M.Mille-feuille meringue et chiboust pamplemousse aux fraises des bois</v>
      </c>
      <c r="C108" s="2129" t="str">
        <f t="shared" si="39"/>
        <v>Dessert assiette</v>
      </c>
      <c r="D108" s="2433" t="str">
        <f t="shared" si="40"/>
        <v>C</v>
      </c>
      <c r="E108" s="2128" t="str">
        <f t="shared" si="41"/>
        <v>Chiboust pamplemousse</v>
      </c>
      <c r="F108" s="2128" t="str">
        <f t="shared" si="42"/>
        <v/>
      </c>
      <c r="G108" s="2128" t="str">
        <f t="shared" si="43"/>
        <v>M.Mille-feuille meringue et chiboust pamplemousse aux fraises des bois</v>
      </c>
      <c r="H108" s="2178" t="s">
        <v>4</v>
      </c>
      <c r="I108" s="2179"/>
      <c r="J108" s="2179"/>
      <c r="K108" s="2179"/>
      <c r="L108" s="2180"/>
      <c r="M108" s="2180"/>
      <c r="N108" s="2180"/>
      <c r="O108" s="2180"/>
      <c r="P108" s="2180"/>
      <c r="Q108" s="2180"/>
      <c r="R108" s="2180"/>
      <c r="S108" s="2111" t="s">
        <v>4</v>
      </c>
      <c r="T108" s="73" t="str">
        <f t="shared" si="59"/>
        <v>A</v>
      </c>
      <c r="U108" s="427" t="str">
        <f>U100</f>
        <v>Dessert assiette.C.Chiboust pamplemousse.Recette mère ►.M.Mille-feuille meringue et chiboust pamplemousse aux fraises des bois</v>
      </c>
      <c r="V108" s="428">
        <f>V100</f>
        <v>18</v>
      </c>
      <c r="W108" s="428" t="str">
        <f>W100</f>
        <v>assiettes</v>
      </c>
      <c r="X108" s="79"/>
      <c r="Y108" s="80"/>
      <c r="Z108" s="75" t="str">
        <f t="shared" si="58"/>
        <v/>
      </c>
      <c r="AA108" s="67">
        <v>15</v>
      </c>
      <c r="AB108" s="53" t="s">
        <v>21</v>
      </c>
      <c r="AC108" s="68">
        <v>1</v>
      </c>
      <c r="AD108" s="69" t="s">
        <v>1997</v>
      </c>
      <c r="AE108" s="2677" t="s">
        <v>4</v>
      </c>
      <c r="AF108" s="2679">
        <f t="shared" si="56"/>
        <v>0</v>
      </c>
      <c r="AG108" s="2453">
        <f t="shared" si="57"/>
        <v>0</v>
      </c>
      <c r="AH108" s="2452"/>
      <c r="AI108" s="2148">
        <f t="shared" si="45"/>
        <v>0</v>
      </c>
      <c r="AJ108" s="299" t="str">
        <f>IF(OR(AI108=0, ISBLANK(AB108)), "", TEXT(ROUND(AI108/INDEX(AV19:AV89, MATCH(AB108, AU19:AU89, 0)), 0),"# ##0") &amp; " " &amp; AB108)</f>
        <v/>
      </c>
      <c r="AK108" s="77">
        <f t="shared" si="46"/>
        <v>0</v>
      </c>
      <c r="AL108" s="2149">
        <f t="shared" si="47"/>
        <v>0</v>
      </c>
      <c r="AM108" s="2137" t="str">
        <f t="shared" si="48"/>
        <v/>
      </c>
      <c r="AN108" s="2143"/>
      <c r="AO108" s="2148">
        <f t="shared" si="49"/>
        <v>0</v>
      </c>
      <c r="AP108" s="2612"/>
      <c r="AQ108" s="2150" t="str">
        <f t="shared" si="50"/>
        <v/>
      </c>
      <c r="AR108" s="2593"/>
      <c r="AS108" s="2697">
        <f t="shared" si="51"/>
        <v>0</v>
      </c>
      <c r="AT108" s="2598">
        <f>IF(AND(AH108&lt;&gt;"", ISNUMBER(AF108)), IFERROR(INDEX(AV19:AV89, MATCH(AB108, AU19:AU89, 0)) * AA108 * IF(ISBLANK(X108), 1, X108), 0), 0)</f>
        <v>0</v>
      </c>
      <c r="AW108"/>
      <c r="AX108" s="465"/>
      <c r="AY108" s="2127" t="str">
        <f t="shared" si="44"/>
        <v>A</v>
      </c>
      <c r="AZ108" s="465"/>
      <c r="BA108" s="465"/>
      <c r="BB108" s="465"/>
      <c r="BC108" s="1051"/>
      <c r="BD108" s="2983" t="s">
        <v>2228</v>
      </c>
      <c r="BE108" s="2984"/>
      <c r="BF108" s="2984"/>
      <c r="BG108" s="2985"/>
      <c r="BH108"/>
      <c r="BI108" s="466">
        <v>1</v>
      </c>
    </row>
    <row r="109" spans="1:61" s="464" customFormat="1" ht="18" customHeight="1" x14ac:dyDescent="0.25">
      <c r="A109" s="2127" t="str">
        <f t="shared" si="38"/>
        <v>A</v>
      </c>
      <c r="B109" s="2128" t="str">
        <f t="shared" si="32"/>
        <v>Dessert assiette.C.Chiboust pamplemousse.Recette mère ►.M.Mille-feuille meringue et chiboust pamplemousse aux fraises des bois</v>
      </c>
      <c r="C109" s="2129" t="str">
        <f t="shared" si="39"/>
        <v>Dessert assiette</v>
      </c>
      <c r="D109" s="2433" t="str">
        <f t="shared" si="40"/>
        <v>C</v>
      </c>
      <c r="E109" s="2128" t="str">
        <f t="shared" si="41"/>
        <v>Chiboust pamplemousse</v>
      </c>
      <c r="F109" s="2128" t="str">
        <f t="shared" si="42"/>
        <v/>
      </c>
      <c r="G109" s="2128" t="str">
        <f t="shared" si="43"/>
        <v>M.Mille-feuille meringue et chiboust pamplemousse aux fraises des bois</v>
      </c>
      <c r="H109" s="2178" t="s">
        <v>4</v>
      </c>
      <c r="I109" s="2179"/>
      <c r="J109" s="2179"/>
      <c r="K109" s="2179"/>
      <c r="L109" s="2180"/>
      <c r="M109" s="2180"/>
      <c r="N109" s="2180"/>
      <c r="O109" s="2180"/>
      <c r="P109" s="2180"/>
      <c r="Q109" s="2180"/>
      <c r="R109" s="2180"/>
      <c r="S109" s="2111" t="s">
        <v>4</v>
      </c>
      <c r="T109" s="73" t="str">
        <f t="shared" si="59"/>
        <v>A</v>
      </c>
      <c r="U109" s="427" t="str">
        <f>U100</f>
        <v>Dessert assiette.C.Chiboust pamplemousse.Recette mère ►.M.Mille-feuille meringue et chiboust pamplemousse aux fraises des bois</v>
      </c>
      <c r="V109" s="428">
        <f>V100</f>
        <v>18</v>
      </c>
      <c r="W109" s="428" t="str">
        <f>W100</f>
        <v>assiettes</v>
      </c>
      <c r="X109" s="79"/>
      <c r="Y109" s="80"/>
      <c r="Z109" s="75" t="str">
        <f t="shared" si="58"/>
        <v/>
      </c>
      <c r="AA109" s="67">
        <v>8</v>
      </c>
      <c r="AB109" s="53" t="s">
        <v>21</v>
      </c>
      <c r="AC109" s="68">
        <v>1</v>
      </c>
      <c r="AD109" s="69" t="s">
        <v>1998</v>
      </c>
      <c r="AE109" s="2677" t="s">
        <v>4</v>
      </c>
      <c r="AF109" s="2679">
        <f t="shared" si="56"/>
        <v>0</v>
      </c>
      <c r="AG109" s="2453">
        <f t="shared" si="57"/>
        <v>0</v>
      </c>
      <c r="AH109" s="2452"/>
      <c r="AI109" s="2140">
        <f t="shared" si="45"/>
        <v>0</v>
      </c>
      <c r="AJ109" s="301" t="str">
        <f>IF(OR(AI109=0, ISBLANK(AB109)), "", TEXT(ROUND(AI109/INDEX(AV19:AV89, MATCH(AB109, AU19:AU89, 0)), 0),"# ##0") &amp; " " &amp; AB109)</f>
        <v/>
      </c>
      <c r="AK109" s="82">
        <f t="shared" si="46"/>
        <v>0</v>
      </c>
      <c r="AL109" s="2141">
        <f t="shared" si="47"/>
        <v>0</v>
      </c>
      <c r="AM109" s="2142" t="str">
        <f t="shared" si="48"/>
        <v/>
      </c>
      <c r="AN109" s="2143"/>
      <c r="AO109" s="2140">
        <f t="shared" si="49"/>
        <v>0</v>
      </c>
      <c r="AP109" s="2612"/>
      <c r="AQ109" s="2145" t="str">
        <f t="shared" si="50"/>
        <v/>
      </c>
      <c r="AR109" s="2593"/>
      <c r="AS109" s="2697">
        <f t="shared" si="51"/>
        <v>0</v>
      </c>
      <c r="AT109" s="2598">
        <f>IF(AND(AH109&lt;&gt;"", ISNUMBER(AF109)), IFERROR(INDEX(AV19:AV89, MATCH(AB109, AU19:AU89, 0)) * AA109 * IF(ISBLANK(X109), 1, X109), 0), 0)</f>
        <v>0</v>
      </c>
      <c r="AW109"/>
      <c r="AX109" s="465"/>
      <c r="AY109" s="2127" t="str">
        <f t="shared" si="44"/>
        <v>A</v>
      </c>
      <c r="AZ109" s="465"/>
      <c r="BA109" s="465"/>
      <c r="BB109" s="465"/>
      <c r="BC109" s="1051"/>
      <c r="BD109" s="2983"/>
      <c r="BE109" s="2984"/>
      <c r="BF109" s="2984"/>
      <c r="BG109" s="2985"/>
      <c r="BH109"/>
      <c r="BI109" s="466">
        <v>1</v>
      </c>
    </row>
    <row r="110" spans="1:61" s="464" customFormat="1" ht="18" customHeight="1" x14ac:dyDescent="0.25">
      <c r="A110" s="2127" t="str">
        <f t="shared" si="38"/>
        <v>A</v>
      </c>
      <c r="B110" s="2128" t="str">
        <f t="shared" si="32"/>
        <v>Dessert assiette.C.Chiboust pamplemousse.Recette mère ►.M.Mille-feuille meringue et chiboust pamplemousse aux fraises des bois</v>
      </c>
      <c r="C110" s="2129" t="str">
        <f t="shared" si="39"/>
        <v>Dessert assiette</v>
      </c>
      <c r="D110" s="2433" t="str">
        <f t="shared" si="40"/>
        <v>C</v>
      </c>
      <c r="E110" s="2128" t="str">
        <f t="shared" si="41"/>
        <v>Chiboust pamplemousse</v>
      </c>
      <c r="F110" s="2128" t="str">
        <f t="shared" si="42"/>
        <v/>
      </c>
      <c r="G110" s="2128" t="str">
        <f t="shared" si="43"/>
        <v>M.Mille-feuille meringue et chiboust pamplemousse aux fraises des bois</v>
      </c>
      <c r="H110" s="2178" t="s">
        <v>4</v>
      </c>
      <c r="I110" s="2179"/>
      <c r="J110" s="2179"/>
      <c r="K110" s="2179"/>
      <c r="L110" s="2180"/>
      <c r="M110" s="2180"/>
      <c r="N110" s="2180"/>
      <c r="O110" s="2180"/>
      <c r="P110" s="2180"/>
      <c r="Q110" s="2180"/>
      <c r="R110" s="2180"/>
      <c r="S110" s="2111" t="s">
        <v>4</v>
      </c>
      <c r="T110" s="73" t="str">
        <f t="shared" si="59"/>
        <v>A</v>
      </c>
      <c r="U110" s="427" t="str">
        <f>U100</f>
        <v>Dessert assiette.C.Chiboust pamplemousse.Recette mère ►.M.Mille-feuille meringue et chiboust pamplemousse aux fraises des bois</v>
      </c>
      <c r="V110" s="428">
        <f>V100</f>
        <v>18</v>
      </c>
      <c r="W110" s="428" t="str">
        <f>W100</f>
        <v>assiettes</v>
      </c>
      <c r="X110" s="79"/>
      <c r="Y110" s="80"/>
      <c r="Z110" s="75" t="str">
        <f t="shared" si="58"/>
        <v/>
      </c>
      <c r="AA110" s="67">
        <v>160</v>
      </c>
      <c r="AB110" s="53" t="s">
        <v>21</v>
      </c>
      <c r="AC110" s="68">
        <v>1</v>
      </c>
      <c r="AD110" s="69" t="s">
        <v>2000</v>
      </c>
      <c r="AE110" s="2677" t="s">
        <v>4</v>
      </c>
      <c r="AF110" s="2679">
        <f t="shared" si="56"/>
        <v>0</v>
      </c>
      <c r="AG110" s="2453">
        <f t="shared" si="57"/>
        <v>0</v>
      </c>
      <c r="AH110" s="2452"/>
      <c r="AI110" s="2148">
        <f t="shared" si="45"/>
        <v>0</v>
      </c>
      <c r="AJ110" s="299" t="str">
        <f>IF(OR(AI110=0, ISBLANK(AB110)), "", TEXT(ROUND(AI110/INDEX(AV19:AV89, MATCH(AB110, AU19:AU89, 0)), 0),"# ##0") &amp; " " &amp; AB110)</f>
        <v/>
      </c>
      <c r="AK110" s="77">
        <f t="shared" si="46"/>
        <v>0</v>
      </c>
      <c r="AL110" s="2149">
        <f t="shared" si="47"/>
        <v>0</v>
      </c>
      <c r="AM110" s="2137" t="str">
        <f t="shared" si="48"/>
        <v/>
      </c>
      <c r="AN110" s="2143"/>
      <c r="AO110" s="2148">
        <f t="shared" si="49"/>
        <v>0</v>
      </c>
      <c r="AP110" s="2612"/>
      <c r="AQ110" s="2150" t="str">
        <f t="shared" si="50"/>
        <v/>
      </c>
      <c r="AR110" s="2593"/>
      <c r="AS110" s="2697">
        <f t="shared" si="51"/>
        <v>0</v>
      </c>
      <c r="AT110" s="2598">
        <f>IF(AND(AH110&lt;&gt;"", ISNUMBER(AF110)), IFERROR(INDEX(AV19:AV89, MATCH(AB110, AU19:AU89, 0)) * AA110 * IF(ISBLANK(X110), 1, X110), 0), 0)</f>
        <v>0</v>
      </c>
      <c r="AW110"/>
      <c r="AX110" s="465"/>
      <c r="AY110" s="2127" t="str">
        <f t="shared" si="44"/>
        <v>A</v>
      </c>
      <c r="AZ110" s="465"/>
      <c r="BA110" s="465"/>
      <c r="BB110" s="465"/>
      <c r="BC110" s="1051"/>
      <c r="BD110" s="677"/>
      <c r="BE110" s="678"/>
      <c r="BF110" s="678"/>
      <c r="BG110" s="679"/>
      <c r="BH110"/>
      <c r="BI110" s="466">
        <v>1</v>
      </c>
    </row>
    <row r="111" spans="1:61" s="464" customFormat="1" ht="18" customHeight="1" x14ac:dyDescent="0.25">
      <c r="A111" s="2127" t="str">
        <f t="shared" si="38"/>
        <v>A</v>
      </c>
      <c r="B111" s="2128" t="str">
        <f t="shared" si="32"/>
        <v>Dessert assiette.C.Chiboust pamplemousse.Recette mère ►.M.Mille-feuille meringue et chiboust pamplemousse aux fraises des bois</v>
      </c>
      <c r="C111" s="2129" t="str">
        <f t="shared" si="39"/>
        <v>Dessert assiette</v>
      </c>
      <c r="D111" s="2433" t="str">
        <f t="shared" si="40"/>
        <v>C</v>
      </c>
      <c r="E111" s="2128" t="str">
        <f t="shared" si="41"/>
        <v>Chiboust pamplemousse</v>
      </c>
      <c r="F111" s="2128" t="str">
        <f t="shared" si="42"/>
        <v/>
      </c>
      <c r="G111" s="2128" t="str">
        <f t="shared" si="43"/>
        <v>M.Mille-feuille meringue et chiboust pamplemousse aux fraises des bois</v>
      </c>
      <c r="H111" s="2178" t="s">
        <v>4</v>
      </c>
      <c r="I111" s="2179"/>
      <c r="J111" s="2179"/>
      <c r="K111" s="2179"/>
      <c r="L111" s="2180"/>
      <c r="M111" s="2180"/>
      <c r="N111" s="2180"/>
      <c r="O111" s="2180"/>
      <c r="P111" s="2180"/>
      <c r="Q111" s="2180"/>
      <c r="R111" s="2180"/>
      <c r="S111" s="2111" t="s">
        <v>4</v>
      </c>
      <c r="T111" s="73" t="str">
        <f t="shared" si="59"/>
        <v>A</v>
      </c>
      <c r="U111" s="427" t="str">
        <f>U100</f>
        <v>Dessert assiette.C.Chiboust pamplemousse.Recette mère ►.M.Mille-feuille meringue et chiboust pamplemousse aux fraises des bois</v>
      </c>
      <c r="V111" s="428">
        <f>V100</f>
        <v>18</v>
      </c>
      <c r="W111" s="428" t="str">
        <f>W100</f>
        <v>assiettes</v>
      </c>
      <c r="X111" s="79"/>
      <c r="Y111" s="80"/>
      <c r="Z111" s="75" t="str">
        <f t="shared" si="58"/>
        <v/>
      </c>
      <c r="AA111" s="67">
        <v>95</v>
      </c>
      <c r="AB111" s="53" t="s">
        <v>21</v>
      </c>
      <c r="AC111" s="68">
        <v>1</v>
      </c>
      <c r="AD111" s="69" t="s">
        <v>1996</v>
      </c>
      <c r="AE111" s="2677" t="s">
        <v>4</v>
      </c>
      <c r="AF111" s="2679">
        <f t="shared" si="56"/>
        <v>0</v>
      </c>
      <c r="AG111" s="2453">
        <f t="shared" si="57"/>
        <v>0</v>
      </c>
      <c r="AH111" s="2452"/>
      <c r="AI111" s="2140">
        <f t="shared" si="45"/>
        <v>0</v>
      </c>
      <c r="AJ111" s="301" t="str">
        <f>IF(OR(AI111=0, ISBLANK(AB111)), "", TEXT(ROUND(AI111/INDEX(AV19:AV89, MATCH(AB111, AU19:AU89, 0)), 0),"# ##0") &amp; " " &amp; AB111)</f>
        <v/>
      </c>
      <c r="AK111" s="82">
        <f t="shared" si="46"/>
        <v>0</v>
      </c>
      <c r="AL111" s="2141">
        <f t="shared" si="47"/>
        <v>0</v>
      </c>
      <c r="AM111" s="2142" t="str">
        <f t="shared" si="48"/>
        <v/>
      </c>
      <c r="AN111" s="2143"/>
      <c r="AO111" s="2140">
        <f t="shared" si="49"/>
        <v>0</v>
      </c>
      <c r="AP111" s="2612"/>
      <c r="AQ111" s="2145" t="str">
        <f t="shared" si="50"/>
        <v/>
      </c>
      <c r="AR111" s="2593"/>
      <c r="AS111" s="2697">
        <f t="shared" si="51"/>
        <v>0</v>
      </c>
      <c r="AT111" s="2598">
        <f>IF(AND(AH111&lt;&gt;"", ISNUMBER(AF111)), IFERROR(INDEX(AV19:AV89, MATCH(AB111, AU19:AU89, 0)) * AA111 * IF(ISBLANK(X111), 1, X111), 0), 0)</f>
        <v>0</v>
      </c>
      <c r="AW111"/>
      <c r="AX111" s="465"/>
      <c r="AY111" s="2127" t="str">
        <f t="shared" si="44"/>
        <v>A</v>
      </c>
      <c r="AZ111" s="465"/>
      <c r="BA111" s="465"/>
      <c r="BB111" s="465"/>
      <c r="BC111" s="1051"/>
      <c r="BD111" s="716" t="s">
        <v>2229</v>
      </c>
      <c r="BE111" s="726"/>
      <c r="BF111" s="122"/>
      <c r="BG111" s="717"/>
      <c r="BH111"/>
      <c r="BI111" s="466">
        <v>1</v>
      </c>
    </row>
    <row r="112" spans="1:61" s="464" customFormat="1" ht="18" customHeight="1" x14ac:dyDescent="0.25">
      <c r="A112" s="2127" t="str">
        <f t="shared" si="38"/>
        <v>►</v>
      </c>
      <c r="B112" s="2128" t="str">
        <f t="shared" si="32"/>
        <v>►</v>
      </c>
      <c r="C112" s="2129" t="str">
        <f t="shared" si="39"/>
        <v>►</v>
      </c>
      <c r="D112" s="2433" t="str">
        <f t="shared" si="40"/>
        <v>►</v>
      </c>
      <c r="E112" s="2128" t="str">
        <f t="shared" si="41"/>
        <v>►</v>
      </c>
      <c r="F112" s="2128" t="str">
        <f t="shared" si="42"/>
        <v>►</v>
      </c>
      <c r="G112" s="2128" t="str">
        <f t="shared" si="43"/>
        <v>►</v>
      </c>
      <c r="H112" s="2178" t="s">
        <v>4</v>
      </c>
      <c r="I112" s="2179"/>
      <c r="J112" s="2179"/>
      <c r="K112" s="2179"/>
      <c r="L112" s="2180"/>
      <c r="M112" s="2180"/>
      <c r="N112" s="2180"/>
      <c r="O112" s="2180"/>
      <c r="P112" s="2180"/>
      <c r="Q112" s="2180"/>
      <c r="R112" s="2180"/>
      <c r="S112" s="2111" t="s">
        <v>4</v>
      </c>
      <c r="T112" s="73" t="str">
        <f t="shared" si="59"/>
        <v>►</v>
      </c>
      <c r="U112" s="427" t="str">
        <f>U100</f>
        <v>Dessert assiette.C.Chiboust pamplemousse.Recette mère ►.M.Mille-feuille meringue et chiboust pamplemousse aux fraises des bois</v>
      </c>
      <c r="V112" s="428">
        <f>V100</f>
        <v>18</v>
      </c>
      <c r="W112" s="428" t="str">
        <f>W100</f>
        <v>assiettes</v>
      </c>
      <c r="X112" s="79"/>
      <c r="Y112" s="80"/>
      <c r="Z112" s="75" t="str">
        <f t="shared" si="58"/>
        <v/>
      </c>
      <c r="AA112" s="67"/>
      <c r="AB112" s="562"/>
      <c r="AC112" s="68">
        <v>1</v>
      </c>
      <c r="AD112" s="69"/>
      <c r="AE112" s="2677" t="s">
        <v>4</v>
      </c>
      <c r="AF112" s="2679">
        <f t="shared" si="56"/>
        <v>0</v>
      </c>
      <c r="AG112" s="2453">
        <f t="shared" si="57"/>
        <v>0</v>
      </c>
      <c r="AH112" s="2452"/>
      <c r="AI112" s="2159">
        <f t="shared" si="45"/>
        <v>0</v>
      </c>
      <c r="AJ112" s="2160" t="str">
        <f>IF(OR(AI112=0, ISBLANK(AB112)), "", TEXT(ROUND(AI112/INDEX(AV19:AV89, MATCH(AB112, AU19:AU89, 0)), 0),"# ##0") &amp; " " &amp; AB112)</f>
        <v/>
      </c>
      <c r="AK112" s="77">
        <f t="shared" si="46"/>
        <v>0</v>
      </c>
      <c r="AL112" s="2149">
        <f t="shared" si="47"/>
        <v>0</v>
      </c>
      <c r="AM112" s="2137" t="str">
        <f t="shared" si="48"/>
        <v/>
      </c>
      <c r="AN112" s="2143"/>
      <c r="AO112" s="2148">
        <f t="shared" si="49"/>
        <v>0</v>
      </c>
      <c r="AP112" s="2612"/>
      <c r="AQ112" s="2150" t="str">
        <f t="shared" si="50"/>
        <v/>
      </c>
      <c r="AR112" s="2593"/>
      <c r="AS112" s="2697">
        <f t="shared" si="51"/>
        <v>0</v>
      </c>
      <c r="AT112" s="2598">
        <f>IF(AND(AH112&lt;&gt;"", ISNUMBER(AF112)), IFERROR(INDEX(AV19:AV89, MATCH(AB112, AU19:AU89, 0)) * AA112 * IF(ISBLANK(X112), 1, X112), 0), 0)</f>
        <v>0</v>
      </c>
      <c r="AW112"/>
      <c r="AX112" s="465"/>
      <c r="AY112" s="2127" t="str">
        <f t="shared" si="44"/>
        <v>►</v>
      </c>
      <c r="AZ112" s="465"/>
      <c r="BA112" s="465"/>
      <c r="BB112" s="465"/>
      <c r="BC112" s="1051"/>
      <c r="BD112" s="716" t="s">
        <v>469</v>
      </c>
      <c r="BE112" s="122"/>
      <c r="BF112" s="122"/>
      <c r="BG112" s="717"/>
      <c r="BH112"/>
      <c r="BI112" s="466">
        <v>1</v>
      </c>
    </row>
    <row r="113" spans="1:61" s="464" customFormat="1" ht="18" customHeight="1" x14ac:dyDescent="0.25">
      <c r="A113" s="2127" t="str">
        <f t="shared" si="38"/>
        <v>►</v>
      </c>
      <c r="B113" s="2128" t="str">
        <f t="shared" si="32"/>
        <v>►</v>
      </c>
      <c r="C113" s="2129" t="str">
        <f t="shared" si="39"/>
        <v>►</v>
      </c>
      <c r="D113" s="2433" t="str">
        <f t="shared" si="40"/>
        <v>►</v>
      </c>
      <c r="E113" s="2128" t="str">
        <f t="shared" si="41"/>
        <v>►</v>
      </c>
      <c r="F113" s="2128" t="str">
        <f t="shared" si="42"/>
        <v>►</v>
      </c>
      <c r="G113" s="2128" t="str">
        <f t="shared" si="43"/>
        <v>►</v>
      </c>
      <c r="H113" s="2178" t="s">
        <v>4</v>
      </c>
      <c r="I113" s="2179"/>
      <c r="J113" s="2179"/>
      <c r="K113" s="2179"/>
      <c r="L113" s="2180"/>
      <c r="M113" s="2180"/>
      <c r="N113" s="2180"/>
      <c r="O113" s="2180"/>
      <c r="P113" s="2180"/>
      <c r="Q113" s="2180"/>
      <c r="R113" s="2180"/>
      <c r="S113" s="2111" t="s">
        <v>4</v>
      </c>
      <c r="T113" s="73" t="str">
        <f t="shared" si="59"/>
        <v>►</v>
      </c>
      <c r="U113" s="427" t="str">
        <f>U100</f>
        <v>Dessert assiette.C.Chiboust pamplemousse.Recette mère ►.M.Mille-feuille meringue et chiboust pamplemousse aux fraises des bois</v>
      </c>
      <c r="V113" s="428">
        <f>V100</f>
        <v>18</v>
      </c>
      <c r="W113" s="428" t="str">
        <f>W100</f>
        <v>assiettes</v>
      </c>
      <c r="X113" s="79"/>
      <c r="Y113" s="80"/>
      <c r="Z113" s="75" t="str">
        <f t="shared" si="58"/>
        <v/>
      </c>
      <c r="AA113" s="67"/>
      <c r="AB113" s="562"/>
      <c r="AC113" s="68">
        <v>1</v>
      </c>
      <c r="AD113" s="69"/>
      <c r="AE113" s="2677" t="s">
        <v>4</v>
      </c>
      <c r="AF113" s="2679">
        <f t="shared" si="56"/>
        <v>0</v>
      </c>
      <c r="AG113" s="2453">
        <f t="shared" si="57"/>
        <v>0</v>
      </c>
      <c r="AH113" s="2452"/>
      <c r="AI113" s="2140">
        <f t="shared" si="45"/>
        <v>0</v>
      </c>
      <c r="AJ113" s="301" t="str">
        <f>IF(OR(AI113=0, ISBLANK(AB113)), "", TEXT(ROUND(AI113/INDEX(AV19:AV89, MATCH(AB113, AU19:AU89, 0)), 0),"# ##0") &amp; " " &amp; AB113)</f>
        <v/>
      </c>
      <c r="AK113" s="82">
        <f t="shared" si="46"/>
        <v>0</v>
      </c>
      <c r="AL113" s="2141">
        <f t="shared" si="47"/>
        <v>0</v>
      </c>
      <c r="AM113" s="2142" t="str">
        <f t="shared" si="48"/>
        <v/>
      </c>
      <c r="AN113" s="2143"/>
      <c r="AO113" s="2140">
        <f t="shared" si="49"/>
        <v>0</v>
      </c>
      <c r="AP113" s="2612"/>
      <c r="AQ113" s="2145" t="str">
        <f t="shared" si="50"/>
        <v/>
      </c>
      <c r="AR113" s="2593"/>
      <c r="AS113" s="2697">
        <f t="shared" si="51"/>
        <v>0</v>
      </c>
      <c r="AT113" s="2598">
        <f>IF(AND(AH113&lt;&gt;"", ISNUMBER(AF113)), IFERROR(INDEX(AV19:AV89, MATCH(AB113, AU19:AU89, 0)) * AA113 * IF(ISBLANK(X113), 1, X113), 0), 0)</f>
        <v>0</v>
      </c>
      <c r="AW113"/>
      <c r="AX113" s="465"/>
      <c r="AY113" s="2127" t="str">
        <f t="shared" si="44"/>
        <v>►</v>
      </c>
      <c r="AZ113" s="465"/>
      <c r="BA113" s="465"/>
      <c r="BB113" s="465"/>
      <c r="BC113" s="1051"/>
      <c r="BD113" s="716" t="s">
        <v>472</v>
      </c>
      <c r="BE113" s="122"/>
      <c r="BF113" s="122"/>
      <c r="BG113" s="717"/>
      <c r="BH113"/>
      <c r="BI113" s="466">
        <v>1</v>
      </c>
    </row>
    <row r="114" spans="1:61" s="464" customFormat="1" ht="18" customHeight="1" x14ac:dyDescent="0.25">
      <c r="A114" s="2127" t="str">
        <f t="shared" si="38"/>
        <v>►</v>
      </c>
      <c r="B114" s="2128" t="str">
        <f t="shared" si="32"/>
        <v>►</v>
      </c>
      <c r="C114" s="2129" t="str">
        <f t="shared" si="39"/>
        <v>►</v>
      </c>
      <c r="D114" s="2433" t="str">
        <f t="shared" si="40"/>
        <v>►</v>
      </c>
      <c r="E114" s="2128" t="str">
        <f t="shared" si="41"/>
        <v>►</v>
      </c>
      <c r="F114" s="2128" t="str">
        <f t="shared" si="42"/>
        <v>►</v>
      </c>
      <c r="G114" s="2128" t="str">
        <f t="shared" si="43"/>
        <v>►</v>
      </c>
      <c r="H114" s="2178" t="s">
        <v>4</v>
      </c>
      <c r="I114" s="2179"/>
      <c r="J114" s="2179"/>
      <c r="K114" s="2179"/>
      <c r="L114" s="2180"/>
      <c r="M114" s="2180"/>
      <c r="N114" s="2180"/>
      <c r="O114" s="2180"/>
      <c r="P114" s="2180"/>
      <c r="Q114" s="2180"/>
      <c r="R114" s="2180"/>
      <c r="S114" s="2111" t="s">
        <v>4</v>
      </c>
      <c r="T114" s="73" t="str">
        <f t="shared" si="59"/>
        <v>►</v>
      </c>
      <c r="U114" s="427" t="str">
        <f>U100</f>
        <v>Dessert assiette.C.Chiboust pamplemousse.Recette mère ►.M.Mille-feuille meringue et chiboust pamplemousse aux fraises des bois</v>
      </c>
      <c r="V114" s="428">
        <f>V100</f>
        <v>18</v>
      </c>
      <c r="W114" s="428" t="str">
        <f>W100</f>
        <v>assiettes</v>
      </c>
      <c r="X114" s="79"/>
      <c r="Y114" s="80"/>
      <c r="Z114" s="75" t="str">
        <f t="shared" si="58"/>
        <v/>
      </c>
      <c r="AA114" s="67"/>
      <c r="AB114" s="562"/>
      <c r="AC114" s="68">
        <v>1</v>
      </c>
      <c r="AD114" s="69"/>
      <c r="AE114" s="2677" t="s">
        <v>4</v>
      </c>
      <c r="AF114" s="2679">
        <f t="shared" si="56"/>
        <v>0</v>
      </c>
      <c r="AG114" s="2453">
        <f t="shared" si="57"/>
        <v>0</v>
      </c>
      <c r="AH114" s="2452"/>
      <c r="AI114" s="2148">
        <f t="shared" si="45"/>
        <v>0</v>
      </c>
      <c r="AJ114" s="299" t="str">
        <f>IF(OR(AI114=0, ISBLANK(AB114)), "", TEXT(ROUND(AI114/INDEX(AV19:AV89, MATCH(AB114, AU19:AU89, 0)), 0),"# ##0") &amp; " " &amp; AB114)</f>
        <v/>
      </c>
      <c r="AK114" s="77">
        <f t="shared" si="46"/>
        <v>0</v>
      </c>
      <c r="AL114" s="2149">
        <f t="shared" si="47"/>
        <v>0</v>
      </c>
      <c r="AM114" s="2137" t="str">
        <f t="shared" si="48"/>
        <v/>
      </c>
      <c r="AN114" s="2143"/>
      <c r="AO114" s="2148">
        <f t="shared" si="49"/>
        <v>0</v>
      </c>
      <c r="AP114" s="2612"/>
      <c r="AQ114" s="2150" t="str">
        <f t="shared" si="50"/>
        <v/>
      </c>
      <c r="AR114" s="2593"/>
      <c r="AS114" s="2697">
        <f t="shared" si="51"/>
        <v>0</v>
      </c>
      <c r="AT114" s="2598">
        <f>IF(AND(AH114&lt;&gt;"", ISNUMBER(AF114)), IFERROR(INDEX(AV19:AV89, MATCH(AB114, AU19:AU89, 0)) * AA114 * IF(ISBLANK(X114), 1, X114), 0), 0)</f>
        <v>0</v>
      </c>
      <c r="AW114"/>
      <c r="AX114" s="465"/>
      <c r="AY114" s="2127" t="str">
        <f t="shared" si="44"/>
        <v>►</v>
      </c>
      <c r="AZ114" s="465"/>
      <c r="BA114" s="465"/>
      <c r="BB114" s="465"/>
      <c r="BC114" s="1051"/>
      <c r="BD114" s="716" t="s">
        <v>475</v>
      </c>
      <c r="BE114" s="122"/>
      <c r="BF114" s="122"/>
      <c r="BG114" s="717"/>
      <c r="BH114"/>
      <c r="BI114" s="466">
        <v>1</v>
      </c>
    </row>
    <row r="115" spans="1:61" s="464" customFormat="1" ht="18" customHeight="1" x14ac:dyDescent="0.25">
      <c r="A115" s="2127" t="str">
        <f t="shared" si="38"/>
        <v>►</v>
      </c>
      <c r="B115" s="2128" t="str">
        <f t="shared" ref="B115:B178" si="60">IF(A115="►","►",IF(A115="A",IF(AND(ISTEXT(U115),ISTEXT(I115)),U115,IF(ISTEXT(U115),U115,IF(ISBLANK(U115),I115,U115)))))</f>
        <v>►</v>
      </c>
      <c r="C115" s="2129" t="str">
        <f t="shared" si="39"/>
        <v>►</v>
      </c>
      <c r="D115" s="2433" t="str">
        <f t="shared" si="40"/>
        <v>►</v>
      </c>
      <c r="E115" s="2128" t="str">
        <f t="shared" si="41"/>
        <v>►</v>
      </c>
      <c r="F115" s="2128" t="str">
        <f t="shared" si="42"/>
        <v>►</v>
      </c>
      <c r="G115" s="2128" t="str">
        <f t="shared" si="43"/>
        <v>►</v>
      </c>
      <c r="H115" s="2178" t="s">
        <v>4</v>
      </c>
      <c r="I115" s="2179"/>
      <c r="J115" s="2179"/>
      <c r="K115" s="2179"/>
      <c r="L115" s="2180"/>
      <c r="M115" s="2180"/>
      <c r="N115" s="2180"/>
      <c r="O115" s="2180"/>
      <c r="P115" s="2180"/>
      <c r="Q115" s="2180"/>
      <c r="R115" s="2180"/>
      <c r="S115" s="2111" t="s">
        <v>4</v>
      </c>
      <c r="T115" s="73" t="str">
        <f t="shared" si="59"/>
        <v>►</v>
      </c>
      <c r="U115" s="427" t="str">
        <f>U100</f>
        <v>Dessert assiette.C.Chiboust pamplemousse.Recette mère ►.M.Mille-feuille meringue et chiboust pamplemousse aux fraises des bois</v>
      </c>
      <c r="V115" s="428">
        <f>V100</f>
        <v>18</v>
      </c>
      <c r="W115" s="428" t="str">
        <f>W100</f>
        <v>assiettes</v>
      </c>
      <c r="X115" s="79"/>
      <c r="Y115" s="80"/>
      <c r="Z115" s="75" t="str">
        <f t="shared" si="58"/>
        <v/>
      </c>
      <c r="AA115" s="67"/>
      <c r="AB115" s="562"/>
      <c r="AC115" s="68">
        <v>1</v>
      </c>
      <c r="AD115" s="69"/>
      <c r="AE115" s="2677" t="s">
        <v>4</v>
      </c>
      <c r="AF115" s="2679">
        <f t="shared" si="56"/>
        <v>0</v>
      </c>
      <c r="AG115" s="2453">
        <f t="shared" si="57"/>
        <v>0</v>
      </c>
      <c r="AH115" s="2452"/>
      <c r="AI115" s="2140">
        <f t="shared" si="45"/>
        <v>0</v>
      </c>
      <c r="AJ115" s="301" t="str">
        <f>IF(OR(AI115=0, ISBLANK(AB115)), "", TEXT(ROUND(AI115/INDEX(AV19:AV89, MATCH(AB115, AU19:AU89, 0)), 0),"# ##0") &amp; " " &amp; AB115)</f>
        <v/>
      </c>
      <c r="AK115" s="82">
        <f t="shared" si="46"/>
        <v>0</v>
      </c>
      <c r="AL115" s="2141">
        <f t="shared" si="47"/>
        <v>0</v>
      </c>
      <c r="AM115" s="2142" t="str">
        <f t="shared" si="48"/>
        <v/>
      </c>
      <c r="AN115" s="2143"/>
      <c r="AO115" s="2140">
        <f t="shared" si="49"/>
        <v>0</v>
      </c>
      <c r="AP115" s="2612"/>
      <c r="AQ115" s="2145" t="str">
        <f t="shared" si="50"/>
        <v/>
      </c>
      <c r="AR115" s="2593"/>
      <c r="AS115" s="2697">
        <f t="shared" si="51"/>
        <v>0</v>
      </c>
      <c r="AT115" s="2598">
        <f>IF(AND(AH115&lt;&gt;"", ISNUMBER(AF115)), IFERROR(INDEX(AV19:AV89, MATCH(AB115, AU19:AU89, 0)) * AA115 * IF(ISBLANK(X115), 1, X115), 0), 0)</f>
        <v>0</v>
      </c>
      <c r="AW115"/>
      <c r="AX115" s="465"/>
      <c r="AY115" s="2127" t="str">
        <f t="shared" si="44"/>
        <v>►</v>
      </c>
      <c r="AZ115" s="465"/>
      <c r="BA115" s="465"/>
      <c r="BB115" s="465"/>
      <c r="BC115" s="1051"/>
      <c r="BD115" s="716" t="s">
        <v>2230</v>
      </c>
      <c r="BE115" s="122"/>
      <c r="BF115" s="122"/>
      <c r="BG115" s="717"/>
      <c r="BH115"/>
      <c r="BI115" s="466">
        <v>1</v>
      </c>
    </row>
    <row r="116" spans="1:61" s="464" customFormat="1" ht="18" customHeight="1" x14ac:dyDescent="0.25">
      <c r="A116" s="2127" t="str">
        <f t="shared" si="38"/>
        <v>►</v>
      </c>
      <c r="B116" s="2128" t="str">
        <f t="shared" si="60"/>
        <v>►</v>
      </c>
      <c r="C116" s="2129" t="str">
        <f t="shared" si="39"/>
        <v>►</v>
      </c>
      <c r="D116" s="2433" t="str">
        <f t="shared" si="40"/>
        <v>►</v>
      </c>
      <c r="E116" s="2128" t="str">
        <f t="shared" si="41"/>
        <v>►</v>
      </c>
      <c r="F116" s="2128" t="str">
        <f t="shared" si="42"/>
        <v>►</v>
      </c>
      <c r="G116" s="2128" t="str">
        <f t="shared" si="43"/>
        <v>►</v>
      </c>
      <c r="H116" s="2178" t="s">
        <v>4</v>
      </c>
      <c r="I116" s="2179"/>
      <c r="J116" s="2179"/>
      <c r="K116" s="2179"/>
      <c r="L116" s="2180"/>
      <c r="M116" s="2180"/>
      <c r="N116" s="2180"/>
      <c r="O116" s="2180"/>
      <c r="P116" s="2180"/>
      <c r="Q116" s="2180"/>
      <c r="R116" s="2180"/>
      <c r="S116" s="2111" t="s">
        <v>4</v>
      </c>
      <c r="T116" s="73" t="str">
        <f t="shared" si="59"/>
        <v>►</v>
      </c>
      <c r="U116" s="427" t="str">
        <f>U100</f>
        <v>Dessert assiette.C.Chiboust pamplemousse.Recette mère ►.M.Mille-feuille meringue et chiboust pamplemousse aux fraises des bois</v>
      </c>
      <c r="V116" s="428">
        <f>V100</f>
        <v>18</v>
      </c>
      <c r="W116" s="428" t="str">
        <f>W100</f>
        <v>assiettes</v>
      </c>
      <c r="X116" s="79"/>
      <c r="Y116" s="80"/>
      <c r="Z116" s="75" t="str">
        <f t="shared" si="58"/>
        <v/>
      </c>
      <c r="AA116" s="67"/>
      <c r="AB116" s="562"/>
      <c r="AC116" s="68">
        <v>1</v>
      </c>
      <c r="AD116" s="69"/>
      <c r="AE116" s="2677" t="s">
        <v>4</v>
      </c>
      <c r="AF116" s="2679">
        <f t="shared" si="56"/>
        <v>0</v>
      </c>
      <c r="AG116" s="2453">
        <f t="shared" si="57"/>
        <v>0</v>
      </c>
      <c r="AH116" s="2452"/>
      <c r="AI116" s="2148">
        <f t="shared" si="45"/>
        <v>0</v>
      </c>
      <c r="AJ116" s="299" t="str">
        <f>IF(OR(AI116=0, ISBLANK(AB116)), "", TEXT(ROUND(AI116/INDEX(AV19:AV89, MATCH(AB116, AU19:AU89, 0)), 0),"# ##0") &amp; " " &amp; AB116)</f>
        <v/>
      </c>
      <c r="AK116" s="77">
        <f t="shared" si="46"/>
        <v>0</v>
      </c>
      <c r="AL116" s="2149">
        <f t="shared" si="47"/>
        <v>0</v>
      </c>
      <c r="AM116" s="2137" t="str">
        <f t="shared" si="48"/>
        <v/>
      </c>
      <c r="AN116" s="2143"/>
      <c r="AO116" s="2148">
        <f t="shared" si="49"/>
        <v>0</v>
      </c>
      <c r="AP116" s="2612"/>
      <c r="AQ116" s="2150" t="str">
        <f t="shared" si="50"/>
        <v/>
      </c>
      <c r="AR116" s="2593"/>
      <c r="AS116" s="2697">
        <f t="shared" si="51"/>
        <v>0</v>
      </c>
      <c r="AT116" s="2598">
        <f>IF(AND(AH116&lt;&gt;"", ISNUMBER(AF116)), IFERROR(INDEX(AV19:AV89, MATCH(AB116, AU19:AU89, 0)) * AA116 * IF(ISBLANK(X116), 1, X116), 0), 0)</f>
        <v>0</v>
      </c>
      <c r="AX116" s="465"/>
      <c r="AY116" s="2127" t="str">
        <f t="shared" si="44"/>
        <v>►</v>
      </c>
      <c r="AZ116" s="465"/>
      <c r="BA116" s="465"/>
      <c r="BB116" s="465"/>
      <c r="BC116" s="1051"/>
      <c r="BD116" s="677"/>
      <c r="BE116" s="678"/>
      <c r="BF116" s="678"/>
      <c r="BG116" s="679"/>
      <c r="BH116"/>
      <c r="BI116" s="466">
        <v>1</v>
      </c>
    </row>
    <row r="117" spans="1:61" s="464" customFormat="1" ht="18" customHeight="1" x14ac:dyDescent="0.25">
      <c r="A117" s="2127" t="str">
        <f t="shared" si="38"/>
        <v>►</v>
      </c>
      <c r="B117" s="2128" t="str">
        <f t="shared" si="60"/>
        <v>►</v>
      </c>
      <c r="C117" s="2129" t="str">
        <f t="shared" si="39"/>
        <v>►</v>
      </c>
      <c r="D117" s="2433" t="str">
        <f t="shared" si="40"/>
        <v>►</v>
      </c>
      <c r="E117" s="2128" t="str">
        <f t="shared" si="41"/>
        <v>►</v>
      </c>
      <c r="F117" s="2128" t="str">
        <f t="shared" si="42"/>
        <v>►</v>
      </c>
      <c r="G117" s="2128" t="str">
        <f t="shared" si="43"/>
        <v>►</v>
      </c>
      <c r="H117" s="2178" t="s">
        <v>4</v>
      </c>
      <c r="I117" s="2179"/>
      <c r="J117" s="2179"/>
      <c r="K117" s="2179"/>
      <c r="L117" s="2180"/>
      <c r="M117" s="2180"/>
      <c r="N117" s="2180"/>
      <c r="O117" s="2180"/>
      <c r="P117" s="2180"/>
      <c r="Q117" s="2180"/>
      <c r="R117" s="2180"/>
      <c r="S117" s="2111" t="s">
        <v>4</v>
      </c>
      <c r="T117" s="73" t="str">
        <f t="shared" si="59"/>
        <v>►</v>
      </c>
      <c r="U117" s="427" t="str">
        <f>U100</f>
        <v>Dessert assiette.C.Chiboust pamplemousse.Recette mère ►.M.Mille-feuille meringue et chiboust pamplemousse aux fraises des bois</v>
      </c>
      <c r="V117" s="428">
        <f>V100</f>
        <v>18</v>
      </c>
      <c r="W117" s="428" t="str">
        <f>W100</f>
        <v>assiettes</v>
      </c>
      <c r="X117" s="79"/>
      <c r="Y117" s="80"/>
      <c r="Z117" s="75" t="str">
        <f t="shared" si="58"/>
        <v/>
      </c>
      <c r="AA117" s="67"/>
      <c r="AB117" s="562"/>
      <c r="AC117" s="68">
        <v>1</v>
      </c>
      <c r="AD117" s="69"/>
      <c r="AE117" s="2677" t="s">
        <v>4</v>
      </c>
      <c r="AF117" s="2679">
        <f t="shared" si="56"/>
        <v>0</v>
      </c>
      <c r="AG117" s="2453">
        <f t="shared" si="57"/>
        <v>0</v>
      </c>
      <c r="AH117" s="2452"/>
      <c r="AI117" s="2140">
        <f t="shared" si="45"/>
        <v>0</v>
      </c>
      <c r="AJ117" s="301" t="str">
        <f>IF(OR(AI117=0, ISBLANK(AB117)), "", TEXT(ROUND(AI117/INDEX(AV19:AV89, MATCH(AB117, AU19:AU89, 0)), 0),"# ##0") &amp; " " &amp; AB117)</f>
        <v/>
      </c>
      <c r="AK117" s="82">
        <f t="shared" si="46"/>
        <v>0</v>
      </c>
      <c r="AL117" s="2141">
        <f t="shared" si="47"/>
        <v>0</v>
      </c>
      <c r="AM117" s="2142" t="str">
        <f t="shared" si="48"/>
        <v/>
      </c>
      <c r="AN117" s="2143"/>
      <c r="AO117" s="2140">
        <f t="shared" si="49"/>
        <v>0</v>
      </c>
      <c r="AP117" s="2612"/>
      <c r="AQ117" s="2145" t="str">
        <f t="shared" si="50"/>
        <v/>
      </c>
      <c r="AR117" s="2593"/>
      <c r="AS117" s="2697">
        <f t="shared" si="51"/>
        <v>0</v>
      </c>
      <c r="AT117" s="2598">
        <f>IF(AND(AH117&lt;&gt;"", ISNUMBER(AF117)), IFERROR(INDEX(AV19:AV89, MATCH(AB117, AU19:AU89, 0)) * AA117 * IF(ISBLANK(X117), 1, X117), 0), 0)</f>
        <v>0</v>
      </c>
      <c r="AX117" s="465"/>
      <c r="AY117" s="2127" t="str">
        <f t="shared" si="44"/>
        <v>►</v>
      </c>
      <c r="AZ117" s="465"/>
      <c r="BA117" s="465"/>
      <c r="BB117" s="465"/>
      <c r="BC117" s="1051"/>
      <c r="BD117" s="709" t="s">
        <v>2231</v>
      </c>
      <c r="BE117" s="678"/>
      <c r="BF117" s="678"/>
      <c r="BG117" s="679"/>
      <c r="BH117"/>
      <c r="BI117" s="466">
        <v>1</v>
      </c>
    </row>
    <row r="118" spans="1:61" s="464" customFormat="1" ht="18" customHeight="1" x14ac:dyDescent="0.25">
      <c r="A118" s="2127" t="str">
        <f t="shared" si="38"/>
        <v>A</v>
      </c>
      <c r="B118" s="2128" t="str">
        <f t="shared" si="60"/>
        <v>Dessert assiette.C.Chiboust pamplemousse.Recette mère ►.M.Mille-feuille meringue et chiboust pamplemousse aux fraises des bois</v>
      </c>
      <c r="C118" s="2129" t="str">
        <f t="shared" si="39"/>
        <v>Dessert assiette</v>
      </c>
      <c r="D118" s="2433" t="str">
        <f t="shared" si="40"/>
        <v>C</v>
      </c>
      <c r="E118" s="2128" t="str">
        <f t="shared" si="41"/>
        <v>Chiboust pamplemousse</v>
      </c>
      <c r="F118" s="2128" t="str">
        <f t="shared" si="42"/>
        <v/>
      </c>
      <c r="G118" s="2128" t="str">
        <f t="shared" si="43"/>
        <v>M.Mille-feuille meringue et chiboust pamplemousse aux fraises des bois</v>
      </c>
      <c r="H118" s="2178" t="s">
        <v>4</v>
      </c>
      <c r="I118" s="2179"/>
      <c r="J118" s="2179"/>
      <c r="K118" s="2179"/>
      <c r="L118" s="2180"/>
      <c r="M118" s="2180"/>
      <c r="N118" s="2180"/>
      <c r="O118" s="2180"/>
      <c r="P118" s="2180"/>
      <c r="Q118" s="2180"/>
      <c r="R118" s="2180"/>
      <c r="S118" s="2111" t="s">
        <v>4</v>
      </c>
      <c r="T118" s="25" t="s">
        <v>7</v>
      </c>
      <c r="U118" s="2435" t="str">
        <f>U100</f>
        <v>Dessert assiette.C.Chiboust pamplemousse.Recette mère ►.M.Mille-feuille meringue et chiboust pamplemousse aux fraises des bois</v>
      </c>
      <c r="V118" s="2436">
        <f>V100</f>
        <v>18</v>
      </c>
      <c r="W118" s="2437" t="str">
        <f>W100</f>
        <v>assiettes</v>
      </c>
      <c r="X118" s="2438" t="s">
        <v>62</v>
      </c>
      <c r="Y118" s="2439"/>
      <c r="Z118" s="2440"/>
      <c r="AA118" s="2440"/>
      <c r="AB118" s="2440"/>
      <c r="AC118" s="2440"/>
      <c r="AD118" s="2441"/>
      <c r="AE118" s="2677" t="s">
        <v>4</v>
      </c>
      <c r="AF118" s="2679">
        <f t="shared" si="56"/>
        <v>0</v>
      </c>
      <c r="AG118" s="2453">
        <f t="shared" si="57"/>
        <v>0</v>
      </c>
      <c r="AH118" s="2452"/>
      <c r="AI118" s="2148">
        <f t="shared" si="45"/>
        <v>0</v>
      </c>
      <c r="AJ118" s="299" t="str">
        <f>IF(OR(AI118=0, ISBLANK(AB118)), "", TEXT(ROUND(AI118/INDEX(AV19:AV89, MATCH(AB118, AU19:AU89, 0)), 0),"# ##0") &amp; " " &amp; AB118)</f>
        <v/>
      </c>
      <c r="AK118" s="77">
        <f t="shared" si="46"/>
        <v>0</v>
      </c>
      <c r="AL118" s="2149">
        <f t="shared" si="47"/>
        <v>0</v>
      </c>
      <c r="AM118" s="2137" t="str">
        <f t="shared" si="48"/>
        <v/>
      </c>
      <c r="AN118" s="2143"/>
      <c r="AO118" s="2148">
        <f t="shared" si="49"/>
        <v>0</v>
      </c>
      <c r="AP118" s="2612"/>
      <c r="AQ118" s="2150" t="str">
        <f t="shared" si="50"/>
        <v/>
      </c>
      <c r="AR118" s="2593"/>
      <c r="AS118" s="2697">
        <f t="shared" si="51"/>
        <v>0</v>
      </c>
      <c r="AT118" s="2598">
        <f>IF(AND(AH118&lt;&gt;"", ISNUMBER(AF118)), IFERROR(INDEX(AV19:AV89, MATCH(AB118, AU19:AU89, 0)) * AA118 * IF(ISBLANK(X118), 1, X118), 0), 0)</f>
        <v>0</v>
      </c>
      <c r="AX118" s="465"/>
      <c r="AY118" s="2127" t="str">
        <f t="shared" si="44"/>
        <v>A</v>
      </c>
      <c r="AZ118" s="465"/>
      <c r="BA118" s="465"/>
      <c r="BB118" s="465"/>
      <c r="BC118" s="1051"/>
      <c r="BD118" s="677"/>
      <c r="BE118" s="678"/>
      <c r="BF118" s="678"/>
      <c r="BG118" s="679"/>
      <c r="BH118"/>
      <c r="BI118" s="466">
        <v>1</v>
      </c>
    </row>
    <row r="119" spans="1:61" s="464" customFormat="1" ht="18" customHeight="1" thickBot="1" x14ac:dyDescent="0.3">
      <c r="A119" s="2127" t="str">
        <f t="shared" si="38"/>
        <v>A</v>
      </c>
      <c r="B119" s="2128" t="str">
        <f t="shared" si="60"/>
        <v>Dessert assiette.C.Chiboust pamplemousse.Recette mère ►.M.Mille-feuille meringue et chiboust pamplemousse aux fraises des bois</v>
      </c>
      <c r="C119" s="2129" t="str">
        <f t="shared" si="39"/>
        <v>Dessert assiette</v>
      </c>
      <c r="D119" s="2433" t="str">
        <f t="shared" si="40"/>
        <v>C</v>
      </c>
      <c r="E119" s="2128" t="str">
        <f t="shared" si="41"/>
        <v>Chiboust pamplemousse</v>
      </c>
      <c r="F119" s="2128" t="str">
        <f t="shared" si="42"/>
        <v/>
      </c>
      <c r="G119" s="2128" t="str">
        <f t="shared" si="43"/>
        <v>M.Mille-feuille meringue et chiboust pamplemousse aux fraises des bois</v>
      </c>
      <c r="H119" s="2178" t="s">
        <v>4</v>
      </c>
      <c r="I119" s="2179"/>
      <c r="J119" s="2179"/>
      <c r="K119" s="2179"/>
      <c r="L119" s="2180"/>
      <c r="M119" s="2180"/>
      <c r="N119" s="2180"/>
      <c r="O119" s="2180"/>
      <c r="P119" s="2180"/>
      <c r="Q119" s="2180"/>
      <c r="R119" s="2180"/>
      <c r="S119" s="2111" t="s">
        <v>4</v>
      </c>
      <c r="T119" s="2442" t="s">
        <v>7</v>
      </c>
      <c r="U119" s="2443" t="str">
        <f>U100</f>
        <v>Dessert assiette.C.Chiboust pamplemousse.Recette mère ►.M.Mille-feuille meringue et chiboust pamplemousse aux fraises des bois</v>
      </c>
      <c r="V119" s="2443">
        <f>V100</f>
        <v>18</v>
      </c>
      <c r="W119" s="2443" t="str">
        <f>W100</f>
        <v>assiettes</v>
      </c>
      <c r="X119" s="441" t="s">
        <v>27</v>
      </c>
      <c r="Y119" s="2444">
        <v>9</v>
      </c>
      <c r="Z119" s="2445" t="s">
        <v>67</v>
      </c>
      <c r="AA119" s="2446"/>
      <c r="AB119" s="2446"/>
      <c r="AC119" s="2446"/>
      <c r="AD119" s="2447"/>
      <c r="AE119" s="2677" t="s">
        <v>4</v>
      </c>
      <c r="AF119" s="2679">
        <f t="shared" si="56"/>
        <v>0</v>
      </c>
      <c r="AG119" s="2453">
        <f t="shared" si="57"/>
        <v>0</v>
      </c>
      <c r="AH119" s="2452"/>
      <c r="AI119" s="2140">
        <f t="shared" si="45"/>
        <v>0</v>
      </c>
      <c r="AJ119" s="301" t="str">
        <f>IF(OR(AI119=0, ISBLANK(AB119)), "", TEXT(ROUND(AI119/INDEX(AV19:AV89, MATCH(AB119, AU19:AU89, 0)), 0),"# ##0") &amp; " " &amp; AB119)</f>
        <v/>
      </c>
      <c r="AK119" s="82">
        <f t="shared" si="46"/>
        <v>0</v>
      </c>
      <c r="AL119" s="2141">
        <f t="shared" si="47"/>
        <v>0</v>
      </c>
      <c r="AM119" s="2142" t="str">
        <f t="shared" si="48"/>
        <v/>
      </c>
      <c r="AN119" s="2143"/>
      <c r="AO119" s="2140">
        <f t="shared" si="49"/>
        <v>0</v>
      </c>
      <c r="AP119" s="2612"/>
      <c r="AQ119" s="2145" t="str">
        <f t="shared" si="50"/>
        <v/>
      </c>
      <c r="AR119" s="2593"/>
      <c r="AS119" s="2697">
        <f t="shared" si="51"/>
        <v>0</v>
      </c>
      <c r="AT119" s="2598">
        <f>IF(AND(AH119&lt;&gt;"", ISNUMBER(AF119)), IFERROR(INDEX(AV19:AV89, MATCH(AB119, AU19:AU89, 0)) * AA119 * IF(ISBLANK(X119), 1, X119), 0), 0)</f>
        <v>0</v>
      </c>
      <c r="AX119" s="465"/>
      <c r="AY119" s="2127" t="str">
        <f t="shared" si="44"/>
        <v>A</v>
      </c>
      <c r="AZ119" s="465"/>
      <c r="BA119" s="465"/>
      <c r="BB119" s="465"/>
      <c r="BC119" s="1051"/>
      <c r="BD119" s="859">
        <v>19</v>
      </c>
      <c r="BE119" s="860">
        <v>18</v>
      </c>
      <c r="BF119" s="860">
        <v>25</v>
      </c>
      <c r="BG119" s="861">
        <v>16</v>
      </c>
      <c r="BH119"/>
      <c r="BI119" s="466">
        <v>1</v>
      </c>
    </row>
    <row r="120" spans="1:61" s="464" customFormat="1" ht="18" customHeight="1" x14ac:dyDescent="0.25">
      <c r="A120" s="2127" t="str">
        <f t="shared" si="38"/>
        <v>A</v>
      </c>
      <c r="B120" s="2128" t="str">
        <f t="shared" si="60"/>
        <v>Dessert assiette.C.Chiboust pamplemousse.Recette mère ►.M.Mille-feuille meringue et chiboust pamplemousse aux fraises des bois</v>
      </c>
      <c r="C120" s="2129" t="str">
        <f t="shared" si="39"/>
        <v>Dessert assiette</v>
      </c>
      <c r="D120" s="2433" t="str">
        <f t="shared" si="40"/>
        <v>C</v>
      </c>
      <c r="E120" s="2128" t="str">
        <f t="shared" si="41"/>
        <v>Chiboust pamplemousse</v>
      </c>
      <c r="F120" s="2128" t="str">
        <f t="shared" si="42"/>
        <v/>
      </c>
      <c r="G120" s="2128" t="str">
        <f t="shared" si="43"/>
        <v>M.Mille-feuille meringue et chiboust pamplemousse aux fraises des bois</v>
      </c>
      <c r="H120" s="2178" t="s">
        <v>4</v>
      </c>
      <c r="I120" s="2179"/>
      <c r="J120" s="2179"/>
      <c r="K120" s="2179"/>
      <c r="L120" s="2180"/>
      <c r="M120" s="2180"/>
      <c r="N120" s="2180"/>
      <c r="O120" s="2180"/>
      <c r="P120" s="2180"/>
      <c r="Q120" s="2180"/>
      <c r="R120" s="2180"/>
      <c r="S120" s="2111" t="s">
        <v>4</v>
      </c>
      <c r="T120" s="104" t="s">
        <v>7</v>
      </c>
      <c r="U120" s="451" t="str">
        <f>U100</f>
        <v>Dessert assiette.C.Chiboust pamplemousse.Recette mère ►.M.Mille-feuille meringue et chiboust pamplemousse aux fraises des bois</v>
      </c>
      <c r="V120" s="451">
        <f>V100</f>
        <v>18</v>
      </c>
      <c r="W120" s="451" t="str">
        <f>W100</f>
        <v>assiettes</v>
      </c>
      <c r="X120" s="264" t="s">
        <v>68</v>
      </c>
      <c r="Y120" s="122"/>
      <c r="Z120" s="122"/>
      <c r="AA120" s="122"/>
      <c r="AB120" s="122"/>
      <c r="AC120" s="122"/>
      <c r="AD120" s="112"/>
      <c r="AE120" s="2677" t="s">
        <v>4</v>
      </c>
      <c r="AF120" s="2679">
        <f t="shared" si="56"/>
        <v>0</v>
      </c>
      <c r="AG120" s="2453">
        <f t="shared" si="57"/>
        <v>0</v>
      </c>
      <c r="AH120" s="2452"/>
      <c r="AI120" s="2148">
        <f t="shared" si="45"/>
        <v>0</v>
      </c>
      <c r="AJ120" s="299" t="str">
        <f>IF(OR(AI120=0, ISBLANK(AB120)), "", TEXT(ROUND(AI120/INDEX(AV19:AV89, MATCH(AB120, AU19:AU89, 0)), 0),"# ##0") &amp; " " &amp; AB120)</f>
        <v/>
      </c>
      <c r="AK120" s="77">
        <f t="shared" si="46"/>
        <v>0</v>
      </c>
      <c r="AL120" s="2149">
        <f t="shared" si="47"/>
        <v>0</v>
      </c>
      <c r="AM120" s="2137" t="str">
        <f t="shared" si="48"/>
        <v/>
      </c>
      <c r="AN120" s="2143"/>
      <c r="AO120" s="2148">
        <f t="shared" si="49"/>
        <v>0</v>
      </c>
      <c r="AP120" s="2612"/>
      <c r="AQ120" s="2150" t="str">
        <f t="shared" si="50"/>
        <v/>
      </c>
      <c r="AR120" s="2593"/>
      <c r="AS120" s="2697">
        <f t="shared" si="51"/>
        <v>0</v>
      </c>
      <c r="AT120" s="2598">
        <f>IF(AND(AH120&lt;&gt;"", ISNUMBER(AF120)), IFERROR(INDEX(AV19:AV89, MATCH(AB120, AU19:AU89, 0)) * AA120 * IF(ISBLANK(X120), 1, X120), 0), 0)</f>
        <v>0</v>
      </c>
      <c r="AX120" s="465"/>
      <c r="AY120" s="2127" t="str">
        <f t="shared" si="44"/>
        <v>A</v>
      </c>
      <c r="AZ120" s="465"/>
      <c r="BA120" s="465"/>
      <c r="BB120" s="465"/>
      <c r="BC120" s="1051"/>
      <c r="BD120" s="467">
        <f ca="1">CELL("largeur",BD120)</f>
        <v>19</v>
      </c>
      <c r="BE120" s="467">
        <f ca="1">CELL("largeur",BE120)</f>
        <v>15</v>
      </c>
      <c r="BF120" s="467">
        <f ca="1">CELL("largeur",BF120)</f>
        <v>34</v>
      </c>
      <c r="BG120" s="467">
        <f ca="1">CELL("largeur",BG120)</f>
        <v>25</v>
      </c>
      <c r="BH120"/>
      <c r="BI120" s="466">
        <v>1</v>
      </c>
    </row>
    <row r="121" spans="1:61" s="464" customFormat="1" ht="18" customHeight="1" x14ac:dyDescent="0.25">
      <c r="A121" s="2127" t="str">
        <f t="shared" si="38"/>
        <v>A</v>
      </c>
      <c r="B121" s="2128" t="str">
        <f t="shared" si="60"/>
        <v>Dessert assiette.C.Chiboust pamplemousse.Recette mère ►.M.Mille-feuille meringue et chiboust pamplemousse aux fraises des bois</v>
      </c>
      <c r="C121" s="2129" t="str">
        <f t="shared" si="39"/>
        <v>Dessert assiette</v>
      </c>
      <c r="D121" s="2433" t="str">
        <f t="shared" si="40"/>
        <v>C</v>
      </c>
      <c r="E121" s="2128" t="str">
        <f t="shared" si="41"/>
        <v>Chiboust pamplemousse</v>
      </c>
      <c r="F121" s="2128" t="str">
        <f t="shared" si="42"/>
        <v/>
      </c>
      <c r="G121" s="2128" t="str">
        <f t="shared" si="43"/>
        <v>M.Mille-feuille meringue et chiboust pamplemousse aux fraises des bois</v>
      </c>
      <c r="H121" s="2178" t="s">
        <v>4</v>
      </c>
      <c r="I121" s="2179"/>
      <c r="J121" s="2179"/>
      <c r="K121" s="2179"/>
      <c r="L121" s="2180"/>
      <c r="M121" s="2180"/>
      <c r="N121" s="2180"/>
      <c r="O121" s="2180"/>
      <c r="P121" s="2180"/>
      <c r="Q121" s="2180"/>
      <c r="R121" s="2180"/>
      <c r="S121" s="2111" t="s">
        <v>4</v>
      </c>
      <c r="T121" s="73" t="str">
        <f t="shared" ref="T121:T131" si="61">IF(OR(X121&lt;&gt;"",Y121&lt;&gt; "",Z121&lt;&gt;"",AA121&lt;&gt;""),"A", "►")</f>
        <v>A</v>
      </c>
      <c r="U121" s="451" t="str">
        <f>U100</f>
        <v>Dessert assiette.C.Chiboust pamplemousse.Recette mère ►.M.Mille-feuille meringue et chiboust pamplemousse aux fraises des bois</v>
      </c>
      <c r="V121" s="451">
        <f>V100</f>
        <v>18</v>
      </c>
      <c r="W121" s="451" t="str">
        <f>W100</f>
        <v>assiettes</v>
      </c>
      <c r="X121" s="205" t="s">
        <v>69</v>
      </c>
      <c r="Y121" s="85"/>
      <c r="Z121" s="85"/>
      <c r="AA121" s="85"/>
      <c r="AB121" s="85"/>
      <c r="AC121" s="85"/>
      <c r="AD121" s="112"/>
      <c r="AE121" s="2677" t="s">
        <v>4</v>
      </c>
      <c r="AF121" s="2679">
        <f t="shared" si="56"/>
        <v>0</v>
      </c>
      <c r="AG121" s="2453">
        <f t="shared" si="57"/>
        <v>0</v>
      </c>
      <c r="AH121" s="2452"/>
      <c r="AI121" s="2140">
        <f t="shared" si="45"/>
        <v>0</v>
      </c>
      <c r="AJ121" s="301" t="str">
        <f>IF(OR(AI121=0, ISBLANK(AB121)), "", TEXT(ROUND(AI121/INDEX(AV19:AV89, MATCH(AB121, AU19:AU89, 0)), 0),"# ##0") &amp; " " &amp; AB121)</f>
        <v/>
      </c>
      <c r="AK121" s="82">
        <f t="shared" si="46"/>
        <v>0</v>
      </c>
      <c r="AL121" s="2141">
        <f t="shared" si="47"/>
        <v>0</v>
      </c>
      <c r="AM121" s="2142" t="str">
        <f t="shared" si="48"/>
        <v/>
      </c>
      <c r="AN121" s="2143"/>
      <c r="AO121" s="2140">
        <f t="shared" si="49"/>
        <v>0</v>
      </c>
      <c r="AP121" s="2612"/>
      <c r="AQ121" s="2145" t="str">
        <f t="shared" si="50"/>
        <v/>
      </c>
      <c r="AR121" s="2593"/>
      <c r="AS121" s="2697">
        <f t="shared" si="51"/>
        <v>0</v>
      </c>
      <c r="AT121" s="2598">
        <f>IF(AND(AH121&lt;&gt;"", ISNUMBER(AF121)), IFERROR(INDEX(AV19:AV89, MATCH(AB121, AU19:AU89, 0)) * AA121 * IF(ISBLANK(X121), 1, X121), 0), 0)</f>
        <v>0</v>
      </c>
      <c r="AX121" s="465"/>
      <c r="AY121" s="2127" t="str">
        <f t="shared" si="44"/>
        <v>A</v>
      </c>
      <c r="AZ121" s="465"/>
      <c r="BA121" s="465"/>
      <c r="BB121" s="465"/>
      <c r="BC121" s="1051"/>
      <c r="BD121" s="465"/>
      <c r="BE121" s="465"/>
      <c r="BF121" s="465"/>
      <c r="BG121" s="465"/>
      <c r="BH121"/>
      <c r="BI121" s="466">
        <v>1</v>
      </c>
    </row>
    <row r="122" spans="1:61" s="464" customFormat="1" ht="18" customHeight="1" x14ac:dyDescent="0.25">
      <c r="A122" s="2127" t="str">
        <f t="shared" si="38"/>
        <v>►</v>
      </c>
      <c r="B122" s="2128" t="str">
        <f t="shared" si="60"/>
        <v>►</v>
      </c>
      <c r="C122" s="2129" t="str">
        <f t="shared" si="39"/>
        <v>►</v>
      </c>
      <c r="D122" s="2433" t="str">
        <f t="shared" si="40"/>
        <v>►</v>
      </c>
      <c r="E122" s="2128" t="str">
        <f t="shared" si="41"/>
        <v>►</v>
      </c>
      <c r="F122" s="2128" t="str">
        <f t="shared" si="42"/>
        <v>►</v>
      </c>
      <c r="G122" s="2128" t="str">
        <f t="shared" si="43"/>
        <v>►</v>
      </c>
      <c r="H122" s="2178" t="s">
        <v>4</v>
      </c>
      <c r="I122" s="2179"/>
      <c r="J122" s="2179"/>
      <c r="K122" s="2179"/>
      <c r="L122" s="2180"/>
      <c r="M122" s="2180"/>
      <c r="N122" s="2180"/>
      <c r="O122" s="2180"/>
      <c r="P122" s="2180"/>
      <c r="Q122" s="2180"/>
      <c r="R122" s="2180"/>
      <c r="S122" s="2111" t="s">
        <v>4</v>
      </c>
      <c r="T122" s="73" t="str">
        <f t="shared" si="61"/>
        <v>►</v>
      </c>
      <c r="U122" s="451" t="str">
        <f>U100</f>
        <v>Dessert assiette.C.Chiboust pamplemousse.Recette mère ►.M.Mille-feuille meringue et chiboust pamplemousse aux fraises des bois</v>
      </c>
      <c r="V122" s="451">
        <f>V100</f>
        <v>18</v>
      </c>
      <c r="W122" s="451" t="str">
        <f>W100</f>
        <v>assiettes</v>
      </c>
      <c r="X122" s="205"/>
      <c r="Y122" s="114"/>
      <c r="Z122" s="114"/>
      <c r="AA122" s="114"/>
      <c r="AB122" s="114"/>
      <c r="AC122" s="114"/>
      <c r="AD122" s="115"/>
      <c r="AE122" s="2677" t="s">
        <v>4</v>
      </c>
      <c r="AF122" s="2679">
        <f t="shared" si="56"/>
        <v>0</v>
      </c>
      <c r="AG122" s="2453">
        <f t="shared" si="57"/>
        <v>0</v>
      </c>
      <c r="AH122" s="2452"/>
      <c r="AI122" s="2148">
        <f t="shared" si="45"/>
        <v>0</v>
      </c>
      <c r="AJ122" s="299" t="str">
        <f>IF(OR(AI122=0, ISBLANK(AB122)), "", TEXT(ROUND(AI122/INDEX(AV19:AV89, MATCH(AB122, AU19:AU89, 0)), 0),"# ##0") &amp; " " &amp; AB122)</f>
        <v/>
      </c>
      <c r="AK122" s="77">
        <f t="shared" si="46"/>
        <v>0</v>
      </c>
      <c r="AL122" s="2149">
        <f t="shared" si="47"/>
        <v>0</v>
      </c>
      <c r="AM122" s="2137" t="str">
        <f t="shared" si="48"/>
        <v/>
      </c>
      <c r="AN122" s="2143"/>
      <c r="AO122" s="2148">
        <f t="shared" si="49"/>
        <v>0</v>
      </c>
      <c r="AP122" s="2612"/>
      <c r="AQ122" s="2150" t="str">
        <f t="shared" si="50"/>
        <v/>
      </c>
      <c r="AR122" s="2593"/>
      <c r="AS122" s="2697">
        <f t="shared" si="51"/>
        <v>0</v>
      </c>
      <c r="AT122" s="2598">
        <f>IF(AND(AH122&lt;&gt;"", ISNUMBER(AF122)), IFERROR(INDEX(AV19:AV89, MATCH(AB122, AU19:AU89, 0)) * AA122 * IF(ISBLANK(X122), 1, X122), 0), 0)</f>
        <v>0</v>
      </c>
      <c r="AX122" s="465"/>
      <c r="AY122" s="2127" t="str">
        <f t="shared" si="44"/>
        <v>►</v>
      </c>
      <c r="AZ122" s="465"/>
      <c r="BA122" s="465"/>
      <c r="BB122" s="465"/>
      <c r="BC122" s="1051"/>
      <c r="BD122" s="465"/>
      <c r="BE122" s="465"/>
      <c r="BF122" s="465"/>
      <c r="BG122" s="465"/>
      <c r="BH122"/>
      <c r="BI122" s="466">
        <v>1</v>
      </c>
    </row>
    <row r="123" spans="1:61" s="464" customFormat="1" ht="18" customHeight="1" x14ac:dyDescent="0.25">
      <c r="A123" s="2127" t="str">
        <f t="shared" si="38"/>
        <v>►</v>
      </c>
      <c r="B123" s="2128" t="str">
        <f t="shared" si="60"/>
        <v>►</v>
      </c>
      <c r="C123" s="2129" t="str">
        <f t="shared" si="39"/>
        <v>►</v>
      </c>
      <c r="D123" s="2433" t="str">
        <f t="shared" si="40"/>
        <v>►</v>
      </c>
      <c r="E123" s="2128" t="str">
        <f t="shared" si="41"/>
        <v>►</v>
      </c>
      <c r="F123" s="2128" t="str">
        <f t="shared" si="42"/>
        <v>►</v>
      </c>
      <c r="G123" s="2128" t="str">
        <f t="shared" si="43"/>
        <v>►</v>
      </c>
      <c r="H123" s="2178" t="s">
        <v>4</v>
      </c>
      <c r="I123" s="2179"/>
      <c r="J123" s="2179"/>
      <c r="K123" s="2179"/>
      <c r="L123" s="2180"/>
      <c r="M123" s="2180"/>
      <c r="N123" s="2180"/>
      <c r="O123" s="2180"/>
      <c r="P123" s="2180"/>
      <c r="Q123" s="2180"/>
      <c r="R123" s="2180"/>
      <c r="S123" s="2111" t="s">
        <v>4</v>
      </c>
      <c r="T123" s="73" t="str">
        <f t="shared" si="61"/>
        <v>►</v>
      </c>
      <c r="U123" s="451" t="str">
        <f>U100</f>
        <v>Dessert assiette.C.Chiboust pamplemousse.Recette mère ►.M.Mille-feuille meringue et chiboust pamplemousse aux fraises des bois</v>
      </c>
      <c r="V123" s="451">
        <f>V100</f>
        <v>18</v>
      </c>
      <c r="W123" s="451" t="str">
        <f>W100</f>
        <v>assiettes</v>
      </c>
      <c r="X123" s="205"/>
      <c r="Y123" s="114"/>
      <c r="Z123" s="114"/>
      <c r="AA123" s="114"/>
      <c r="AB123" s="114"/>
      <c r="AC123" s="114"/>
      <c r="AD123" s="115"/>
      <c r="AE123" s="2677" t="s">
        <v>4</v>
      </c>
      <c r="AF123" s="2679">
        <f t="shared" si="56"/>
        <v>0</v>
      </c>
      <c r="AG123" s="2453">
        <f t="shared" si="57"/>
        <v>0</v>
      </c>
      <c r="AH123" s="2452"/>
      <c r="AI123" s="2140">
        <f t="shared" si="45"/>
        <v>0</v>
      </c>
      <c r="AJ123" s="301" t="str">
        <f>IF(OR(AI123=0, ISBLANK(AB123)), "", TEXT(ROUND(AI123/INDEX(AV19:AV89, MATCH(AB123, AU19:AU89, 0)), 0),"# ##0") &amp; " " &amp; AB123)</f>
        <v/>
      </c>
      <c r="AK123" s="82">
        <f t="shared" si="46"/>
        <v>0</v>
      </c>
      <c r="AL123" s="2141">
        <f t="shared" si="47"/>
        <v>0</v>
      </c>
      <c r="AM123" s="2142" t="str">
        <f t="shared" si="48"/>
        <v/>
      </c>
      <c r="AN123" s="2143"/>
      <c r="AO123" s="2140">
        <f t="shared" si="49"/>
        <v>0</v>
      </c>
      <c r="AP123" s="2612"/>
      <c r="AQ123" s="2145" t="str">
        <f t="shared" si="50"/>
        <v/>
      </c>
      <c r="AR123" s="2593"/>
      <c r="AS123" s="2697">
        <f t="shared" si="51"/>
        <v>0</v>
      </c>
      <c r="AT123" s="2598">
        <f>IF(AND(AH123&lt;&gt;"", ISNUMBER(AF123)), IFERROR(INDEX(AV19:AV89, MATCH(AB123, AU19:AU89, 0)) * AA123 * IF(ISBLANK(X123), 1, X123), 0), 0)</f>
        <v>0</v>
      </c>
      <c r="AX123" s="465"/>
      <c r="AY123" s="2127" t="str">
        <f t="shared" si="44"/>
        <v>►</v>
      </c>
      <c r="AZ123" s="465"/>
      <c r="BA123" s="465"/>
      <c r="BB123" s="465"/>
      <c r="BC123" s="465"/>
      <c r="BD123" s="465"/>
      <c r="BE123" s="465"/>
      <c r="BF123" s="465"/>
      <c r="BG123" s="465"/>
      <c r="BH123"/>
      <c r="BI123" s="466">
        <v>1</v>
      </c>
    </row>
    <row r="124" spans="1:61" s="464" customFormat="1" ht="18" customHeight="1" x14ac:dyDescent="0.25">
      <c r="A124" s="2127" t="str">
        <f t="shared" si="38"/>
        <v>►</v>
      </c>
      <c r="B124" s="2128" t="str">
        <f t="shared" si="60"/>
        <v>►</v>
      </c>
      <c r="C124" s="2129" t="str">
        <f t="shared" si="39"/>
        <v>►</v>
      </c>
      <c r="D124" s="2433" t="str">
        <f t="shared" si="40"/>
        <v>►</v>
      </c>
      <c r="E124" s="2128" t="str">
        <f t="shared" si="41"/>
        <v>►</v>
      </c>
      <c r="F124" s="2128" t="str">
        <f t="shared" si="42"/>
        <v>►</v>
      </c>
      <c r="G124" s="2128" t="str">
        <f t="shared" si="43"/>
        <v>►</v>
      </c>
      <c r="H124" s="2178" t="s">
        <v>4</v>
      </c>
      <c r="I124" s="2179"/>
      <c r="J124" s="2179"/>
      <c r="K124" s="2179"/>
      <c r="L124" s="2180"/>
      <c r="M124" s="2180"/>
      <c r="N124" s="2180"/>
      <c r="O124" s="2180"/>
      <c r="P124" s="2180"/>
      <c r="Q124" s="2180"/>
      <c r="R124" s="2180"/>
      <c r="S124" s="2111" t="s">
        <v>4</v>
      </c>
      <c r="T124" s="73" t="str">
        <f t="shared" si="61"/>
        <v>►</v>
      </c>
      <c r="U124" s="451" t="str">
        <f>U100</f>
        <v>Dessert assiette.C.Chiboust pamplemousse.Recette mère ►.M.Mille-feuille meringue et chiboust pamplemousse aux fraises des bois</v>
      </c>
      <c r="V124" s="451">
        <f>V100</f>
        <v>18</v>
      </c>
      <c r="W124" s="451" t="str">
        <f>W100</f>
        <v>assiettes</v>
      </c>
      <c r="X124" s="205"/>
      <c r="Y124" s="114"/>
      <c r="Z124" s="114"/>
      <c r="AA124" s="114"/>
      <c r="AB124" s="114"/>
      <c r="AC124" s="114"/>
      <c r="AD124" s="115"/>
      <c r="AE124" s="2677" t="s">
        <v>4</v>
      </c>
      <c r="AF124" s="2679">
        <f t="shared" si="56"/>
        <v>0</v>
      </c>
      <c r="AG124" s="2453">
        <f t="shared" si="57"/>
        <v>0</v>
      </c>
      <c r="AH124" s="2452"/>
      <c r="AI124" s="2148">
        <f t="shared" si="45"/>
        <v>0</v>
      </c>
      <c r="AJ124" s="299" t="str">
        <f>IF(OR(AI124=0, ISBLANK(AB124)), "", TEXT(ROUND(AI124/INDEX(AV19:AV89, MATCH(AB124, AU19:AU89, 0)), 0),"# ##0") &amp; " " &amp; AB124)</f>
        <v/>
      </c>
      <c r="AK124" s="77">
        <f t="shared" si="46"/>
        <v>0</v>
      </c>
      <c r="AL124" s="2149">
        <f t="shared" si="47"/>
        <v>0</v>
      </c>
      <c r="AM124" s="2137" t="str">
        <f t="shared" si="48"/>
        <v/>
      </c>
      <c r="AN124" s="2143"/>
      <c r="AO124" s="2148">
        <f t="shared" si="49"/>
        <v>0</v>
      </c>
      <c r="AP124" s="2612"/>
      <c r="AQ124" s="2150" t="str">
        <f t="shared" si="50"/>
        <v/>
      </c>
      <c r="AR124" s="2593"/>
      <c r="AS124" s="2697">
        <f t="shared" si="51"/>
        <v>0</v>
      </c>
      <c r="AT124" s="2598">
        <f>IF(AND(AH124&lt;&gt;"", ISNUMBER(AF124)), IFERROR(INDEX(AV19:AV89, MATCH(AB124, AU19:AU89, 0)) * AA124 * IF(ISBLANK(X124), 1, X124), 0), 0)</f>
        <v>0</v>
      </c>
      <c r="AX124" s="465"/>
      <c r="AY124" s="2127" t="str">
        <f t="shared" si="44"/>
        <v>►</v>
      </c>
      <c r="AZ124" s="465"/>
      <c r="BA124" s="465"/>
      <c r="BB124" s="465"/>
      <c r="BC124" s="465"/>
      <c r="BD124" s="465"/>
      <c r="BE124" s="465"/>
      <c r="BF124" s="465"/>
      <c r="BG124" s="465"/>
      <c r="BH124"/>
      <c r="BI124" s="466">
        <v>1</v>
      </c>
    </row>
    <row r="125" spans="1:61" s="464" customFormat="1" ht="18" customHeight="1" x14ac:dyDescent="0.25">
      <c r="A125" s="2127" t="str">
        <f t="shared" si="38"/>
        <v>►</v>
      </c>
      <c r="B125" s="2128" t="str">
        <f t="shared" si="60"/>
        <v>►</v>
      </c>
      <c r="C125" s="2129" t="str">
        <f t="shared" si="39"/>
        <v>►</v>
      </c>
      <c r="D125" s="2433" t="str">
        <f t="shared" si="40"/>
        <v>►</v>
      </c>
      <c r="E125" s="2128" t="str">
        <f t="shared" si="41"/>
        <v>►</v>
      </c>
      <c r="F125" s="2128" t="str">
        <f t="shared" si="42"/>
        <v>►</v>
      </c>
      <c r="G125" s="2128" t="str">
        <f t="shared" si="43"/>
        <v>►</v>
      </c>
      <c r="H125" s="2178" t="s">
        <v>4</v>
      </c>
      <c r="I125" s="2177"/>
      <c r="J125" s="2177"/>
      <c r="K125" s="2177"/>
      <c r="L125" s="2176"/>
      <c r="M125" s="2176"/>
      <c r="N125" s="2176"/>
      <c r="O125" s="2176"/>
      <c r="P125" s="2176"/>
      <c r="Q125" s="2176"/>
      <c r="R125" s="2176"/>
      <c r="S125" s="2111" t="s">
        <v>4</v>
      </c>
      <c r="T125" s="73" t="str">
        <f t="shared" si="61"/>
        <v>►</v>
      </c>
      <c r="U125" s="451" t="str">
        <f>U100</f>
        <v>Dessert assiette.C.Chiboust pamplemousse.Recette mère ►.M.Mille-feuille meringue et chiboust pamplemousse aux fraises des bois</v>
      </c>
      <c r="V125" s="451">
        <f>V100</f>
        <v>18</v>
      </c>
      <c r="W125" s="451" t="str">
        <f>W100</f>
        <v>assiettes</v>
      </c>
      <c r="X125" s="205"/>
      <c r="Y125" s="114"/>
      <c r="Z125" s="114"/>
      <c r="AA125" s="114"/>
      <c r="AB125" s="114"/>
      <c r="AC125" s="114"/>
      <c r="AD125" s="115"/>
      <c r="AE125" s="2677" t="s">
        <v>4</v>
      </c>
      <c r="AF125" s="2679">
        <f t="shared" si="56"/>
        <v>0</v>
      </c>
      <c r="AG125" s="2453">
        <f t="shared" si="57"/>
        <v>0</v>
      </c>
      <c r="AH125" s="2452"/>
      <c r="AI125" s="2140">
        <f t="shared" si="45"/>
        <v>0</v>
      </c>
      <c r="AJ125" s="301" t="str">
        <f>IF(OR(AI125=0, ISBLANK(AB125)), "", TEXT(ROUND(AI125/INDEX(AV19:AV89, MATCH(AB125, AU19:AU89, 0)), 0),"# ##0") &amp; " " &amp; AB125)</f>
        <v/>
      </c>
      <c r="AK125" s="82">
        <f t="shared" si="46"/>
        <v>0</v>
      </c>
      <c r="AL125" s="2141">
        <f t="shared" si="47"/>
        <v>0</v>
      </c>
      <c r="AM125" s="2142" t="str">
        <f t="shared" si="48"/>
        <v/>
      </c>
      <c r="AN125" s="2143"/>
      <c r="AO125" s="2140">
        <f t="shared" si="49"/>
        <v>0</v>
      </c>
      <c r="AP125" s="2612"/>
      <c r="AQ125" s="2145" t="str">
        <f t="shared" si="50"/>
        <v/>
      </c>
      <c r="AR125" s="2593"/>
      <c r="AS125" s="2697">
        <f t="shared" si="51"/>
        <v>0</v>
      </c>
      <c r="AT125" s="2598">
        <f>IF(AND(AH125&lt;&gt;"", ISNUMBER(AF125)), IFERROR(INDEX(AV19:AV89, MATCH(AB125, AU19:AU89, 0)) * AA125 * IF(ISBLANK(X125), 1, X125), 0), 0)</f>
        <v>0</v>
      </c>
      <c r="AX125" s="465"/>
      <c r="AY125" s="2127" t="str">
        <f t="shared" si="44"/>
        <v>►</v>
      </c>
      <c r="AZ125" s="465"/>
      <c r="BA125" s="465"/>
      <c r="BB125" s="465"/>
      <c r="BC125" s="465"/>
      <c r="BD125" s="465"/>
      <c r="BE125" s="465"/>
      <c r="BF125" s="465"/>
      <c r="BG125" s="465"/>
      <c r="BH125"/>
      <c r="BI125" s="466">
        <v>1</v>
      </c>
    </row>
    <row r="126" spans="1:61" s="464" customFormat="1" ht="18" customHeight="1" x14ac:dyDescent="0.25">
      <c r="A126" s="2127" t="str">
        <f t="shared" si="38"/>
        <v>►</v>
      </c>
      <c r="B126" s="2128" t="str">
        <f t="shared" si="60"/>
        <v>►</v>
      </c>
      <c r="C126" s="2129" t="str">
        <f t="shared" si="39"/>
        <v>►</v>
      </c>
      <c r="D126" s="2433" t="str">
        <f t="shared" si="40"/>
        <v>►</v>
      </c>
      <c r="E126" s="2128" t="str">
        <f t="shared" si="41"/>
        <v>►</v>
      </c>
      <c r="F126" s="2128" t="str">
        <f t="shared" si="42"/>
        <v>►</v>
      </c>
      <c r="G126" s="2128" t="str">
        <f t="shared" si="43"/>
        <v>►</v>
      </c>
      <c r="H126" s="2178" t="s">
        <v>4</v>
      </c>
      <c r="I126" s="2177"/>
      <c r="J126" s="2177"/>
      <c r="K126" s="2177"/>
      <c r="L126" s="2176"/>
      <c r="M126" s="2176"/>
      <c r="N126" s="2176"/>
      <c r="O126" s="2176"/>
      <c r="P126" s="2176"/>
      <c r="Q126" s="2176"/>
      <c r="R126" s="2176"/>
      <c r="S126" s="2111" t="s">
        <v>4</v>
      </c>
      <c r="T126" s="73" t="str">
        <f t="shared" si="61"/>
        <v>►</v>
      </c>
      <c r="U126" s="451" t="str">
        <f>U100</f>
        <v>Dessert assiette.C.Chiboust pamplemousse.Recette mère ►.M.Mille-feuille meringue et chiboust pamplemousse aux fraises des bois</v>
      </c>
      <c r="V126" s="451">
        <f>V100</f>
        <v>18</v>
      </c>
      <c r="W126" s="451" t="str">
        <f>W100</f>
        <v>assiettes</v>
      </c>
      <c r="X126" s="205"/>
      <c r="Y126" s="114"/>
      <c r="Z126" s="114"/>
      <c r="AA126" s="114"/>
      <c r="AB126" s="114" t="s">
        <v>351</v>
      </c>
      <c r="AC126" s="114"/>
      <c r="AD126" s="115"/>
      <c r="AE126" s="2677" t="s">
        <v>4</v>
      </c>
      <c r="AF126" s="2679">
        <f t="shared" si="56"/>
        <v>0</v>
      </c>
      <c r="AG126" s="2453">
        <f t="shared" si="57"/>
        <v>0</v>
      </c>
      <c r="AH126" s="2452"/>
      <c r="AI126" s="2148">
        <f t="shared" si="45"/>
        <v>0</v>
      </c>
      <c r="AJ126" s="299" t="str">
        <f>IF(OR(AI126=0, ISBLANK(AB126)), "", TEXT(ROUND(AI126/INDEX(AV19:AV89, MATCH(AB126, AU19:AU89, 0)), 0),"# ##0") &amp; " " &amp; AB126)</f>
        <v/>
      </c>
      <c r="AK126" s="77">
        <f t="shared" si="46"/>
        <v>0</v>
      </c>
      <c r="AL126" s="2149">
        <f t="shared" si="47"/>
        <v>0</v>
      </c>
      <c r="AM126" s="2137" t="str">
        <f t="shared" si="48"/>
        <v/>
      </c>
      <c r="AN126" s="2143"/>
      <c r="AO126" s="2148">
        <f t="shared" si="49"/>
        <v>0</v>
      </c>
      <c r="AP126" s="2612"/>
      <c r="AQ126" s="2150" t="str">
        <f t="shared" si="50"/>
        <v/>
      </c>
      <c r="AR126" s="2593"/>
      <c r="AS126" s="2697">
        <f t="shared" si="51"/>
        <v>0</v>
      </c>
      <c r="AT126" s="2598">
        <f>IF(AND(AH126&lt;&gt;"", ISNUMBER(AF126)), IFERROR(INDEX(AV19:AV89, MATCH(AB126, AU19:AU89, 0)) * AA126 * IF(ISBLANK(X126), 1, X126), 0), 0)</f>
        <v>0</v>
      </c>
      <c r="AX126" s="465"/>
      <c r="AY126" s="2127" t="str">
        <f t="shared" si="44"/>
        <v>►</v>
      </c>
      <c r="AZ126" s="465"/>
      <c r="BA126" s="465"/>
      <c r="BB126" s="465"/>
      <c r="BC126" s="465"/>
      <c r="BD126" s="465"/>
      <c r="BE126" s="465"/>
      <c r="BF126" s="465"/>
      <c r="BG126" s="465"/>
      <c r="BH126"/>
      <c r="BI126" s="466">
        <v>1</v>
      </c>
    </row>
    <row r="127" spans="1:61" s="464" customFormat="1" ht="18" customHeight="1" x14ac:dyDescent="0.25">
      <c r="A127" s="2127" t="str">
        <f t="shared" si="38"/>
        <v>►</v>
      </c>
      <c r="B127" s="2128" t="str">
        <f t="shared" si="60"/>
        <v>►</v>
      </c>
      <c r="C127" s="2129" t="str">
        <f t="shared" si="39"/>
        <v>►</v>
      </c>
      <c r="D127" s="2433" t="str">
        <f t="shared" si="40"/>
        <v>►</v>
      </c>
      <c r="E127" s="2128" t="str">
        <f t="shared" si="41"/>
        <v>►</v>
      </c>
      <c r="F127" s="2128" t="str">
        <f t="shared" si="42"/>
        <v>►</v>
      </c>
      <c r="G127" s="2128" t="str">
        <f t="shared" si="43"/>
        <v>►</v>
      </c>
      <c r="H127" s="2178" t="s">
        <v>4</v>
      </c>
      <c r="I127" s="2177"/>
      <c r="J127" s="2177"/>
      <c r="K127" s="2177"/>
      <c r="L127" s="2176"/>
      <c r="M127" s="2176"/>
      <c r="N127" s="2176"/>
      <c r="O127" s="2176"/>
      <c r="P127" s="2176"/>
      <c r="Q127" s="2176"/>
      <c r="R127" s="2176"/>
      <c r="S127" s="2111" t="s">
        <v>4</v>
      </c>
      <c r="T127" s="73" t="str">
        <f t="shared" si="61"/>
        <v>►</v>
      </c>
      <c r="U127" s="451" t="str">
        <f>U100</f>
        <v>Dessert assiette.C.Chiboust pamplemousse.Recette mère ►.M.Mille-feuille meringue et chiboust pamplemousse aux fraises des bois</v>
      </c>
      <c r="V127" s="451">
        <f>V100</f>
        <v>18</v>
      </c>
      <c r="W127" s="451" t="str">
        <f>W100</f>
        <v>assiettes</v>
      </c>
      <c r="X127" s="205"/>
      <c r="Y127" s="114"/>
      <c r="Z127" s="114"/>
      <c r="AA127" s="114"/>
      <c r="AB127" s="114"/>
      <c r="AC127" s="114"/>
      <c r="AD127" s="115"/>
      <c r="AE127" s="2677" t="s">
        <v>4</v>
      </c>
      <c r="AF127" s="2679">
        <f t="shared" si="56"/>
        <v>0</v>
      </c>
      <c r="AG127" s="2453">
        <f t="shared" si="57"/>
        <v>0</v>
      </c>
      <c r="AH127" s="2452"/>
      <c r="AI127" s="2140">
        <f t="shared" si="45"/>
        <v>0</v>
      </c>
      <c r="AJ127" s="301" t="str">
        <f>IF(OR(AI127=0, ISBLANK(AB127)), "", TEXT(ROUND(AI127/INDEX(AV19:AV89, MATCH(AB127, AU19:AU89, 0)), 0),"# ##0") &amp; " " &amp; AB127)</f>
        <v/>
      </c>
      <c r="AK127" s="82">
        <f t="shared" si="46"/>
        <v>0</v>
      </c>
      <c r="AL127" s="2141">
        <f t="shared" si="47"/>
        <v>0</v>
      </c>
      <c r="AM127" s="2142" t="str">
        <f t="shared" si="48"/>
        <v/>
      </c>
      <c r="AN127" s="2143"/>
      <c r="AO127" s="2140">
        <f t="shared" si="49"/>
        <v>0</v>
      </c>
      <c r="AP127" s="2612"/>
      <c r="AQ127" s="2145" t="str">
        <f t="shared" si="50"/>
        <v/>
      </c>
      <c r="AR127" s="2593"/>
      <c r="AS127" s="2697">
        <f t="shared" si="51"/>
        <v>0</v>
      </c>
      <c r="AT127" s="2598">
        <f>IF(AND(AH127&lt;&gt;"", ISNUMBER(AF127)), IFERROR(INDEX(AV19:AV89, MATCH(AB127, AU19:AU89, 0)) * AA127 * IF(ISBLANK(X127), 1, X127), 0), 0)</f>
        <v>0</v>
      </c>
      <c r="AX127" s="465"/>
      <c r="AY127" s="2127" t="str">
        <f t="shared" si="44"/>
        <v>►</v>
      </c>
      <c r="AZ127" s="465"/>
      <c r="BA127" s="465"/>
      <c r="BB127" s="465"/>
      <c r="BC127" s="465"/>
      <c r="BD127" s="465"/>
      <c r="BE127" s="465"/>
      <c r="BF127" s="465"/>
      <c r="BG127" s="465"/>
      <c r="BH127"/>
      <c r="BI127" s="466">
        <v>1</v>
      </c>
    </row>
    <row r="128" spans="1:61" s="464" customFormat="1" ht="18" customHeight="1" x14ac:dyDescent="0.25">
      <c r="A128" s="2127" t="str">
        <f t="shared" si="38"/>
        <v>►</v>
      </c>
      <c r="B128" s="2128" t="str">
        <f t="shared" si="60"/>
        <v>►</v>
      </c>
      <c r="C128" s="2129" t="str">
        <f t="shared" si="39"/>
        <v>►</v>
      </c>
      <c r="D128" s="2433" t="str">
        <f t="shared" si="40"/>
        <v>►</v>
      </c>
      <c r="E128" s="2128" t="str">
        <f t="shared" si="41"/>
        <v>►</v>
      </c>
      <c r="F128" s="2128" t="str">
        <f t="shared" si="42"/>
        <v>►</v>
      </c>
      <c r="G128" s="2128" t="str">
        <f t="shared" si="43"/>
        <v>►</v>
      </c>
      <c r="H128" s="2178" t="s">
        <v>4</v>
      </c>
      <c r="I128" s="2177"/>
      <c r="J128" s="2177"/>
      <c r="K128" s="2177"/>
      <c r="L128" s="2176"/>
      <c r="M128" s="2176"/>
      <c r="N128" s="2176"/>
      <c r="O128" s="2176"/>
      <c r="P128" s="2176"/>
      <c r="Q128" s="2176"/>
      <c r="R128" s="2176"/>
      <c r="S128" s="2111" t="s">
        <v>4</v>
      </c>
      <c r="T128" s="73" t="str">
        <f t="shared" si="61"/>
        <v>►</v>
      </c>
      <c r="U128" s="451" t="str">
        <f>U100</f>
        <v>Dessert assiette.C.Chiboust pamplemousse.Recette mère ►.M.Mille-feuille meringue et chiboust pamplemousse aux fraises des bois</v>
      </c>
      <c r="V128" s="451">
        <f>V100</f>
        <v>18</v>
      </c>
      <c r="W128" s="451" t="str">
        <f>W100</f>
        <v>assiettes</v>
      </c>
      <c r="X128" s="205"/>
      <c r="Y128" s="114"/>
      <c r="Z128" s="114"/>
      <c r="AA128" s="114"/>
      <c r="AB128" s="114"/>
      <c r="AC128" s="114"/>
      <c r="AD128" s="115"/>
      <c r="AE128" s="2677" t="s">
        <v>4</v>
      </c>
      <c r="AF128" s="2679">
        <f t="shared" si="56"/>
        <v>0</v>
      </c>
      <c r="AG128" s="2453">
        <f t="shared" si="57"/>
        <v>0</v>
      </c>
      <c r="AH128" s="2452"/>
      <c r="AI128" s="2148">
        <f t="shared" si="45"/>
        <v>0</v>
      </c>
      <c r="AJ128" s="299" t="str">
        <f>IF(OR(AI128=0, ISBLANK(AB128)), "", TEXT(ROUND(AI128/INDEX(AV19:AV89, MATCH(AB128, AU19:AU89, 0)), 0),"# ##0") &amp; " " &amp; AB128)</f>
        <v/>
      </c>
      <c r="AK128" s="77">
        <f t="shared" si="46"/>
        <v>0</v>
      </c>
      <c r="AL128" s="2149">
        <f t="shared" si="47"/>
        <v>0</v>
      </c>
      <c r="AM128" s="2137" t="str">
        <f t="shared" si="48"/>
        <v/>
      </c>
      <c r="AN128" s="2143"/>
      <c r="AO128" s="2148">
        <f t="shared" si="49"/>
        <v>0</v>
      </c>
      <c r="AP128" s="2612"/>
      <c r="AQ128" s="2150" t="str">
        <f t="shared" si="50"/>
        <v/>
      </c>
      <c r="AR128" s="2593"/>
      <c r="AS128" s="2697">
        <f t="shared" si="51"/>
        <v>0</v>
      </c>
      <c r="AT128" s="2598">
        <f>IF(AND(AH128&lt;&gt;"", ISNUMBER(AF128)), IFERROR(INDEX(AV19:AV89, MATCH(AB128, AU19:AU89, 0)) * AA128 * IF(ISBLANK(X128), 1, X128), 0), 0)</f>
        <v>0</v>
      </c>
      <c r="AX128" s="465"/>
      <c r="AY128" s="2127" t="str">
        <f t="shared" si="44"/>
        <v>►</v>
      </c>
      <c r="AZ128" s="465"/>
      <c r="BA128" s="465"/>
      <c r="BB128" s="465"/>
      <c r="BC128" s="465"/>
      <c r="BD128" s="465"/>
      <c r="BE128" s="465"/>
      <c r="BF128" s="465"/>
      <c r="BG128" s="465"/>
      <c r="BH128"/>
      <c r="BI128" s="466">
        <v>1</v>
      </c>
    </row>
    <row r="129" spans="1:61" s="464" customFormat="1" ht="18" customHeight="1" x14ac:dyDescent="0.25">
      <c r="A129" s="2127" t="str">
        <f t="shared" si="38"/>
        <v>►</v>
      </c>
      <c r="B129" s="2128" t="str">
        <f t="shared" si="60"/>
        <v>►</v>
      </c>
      <c r="C129" s="2129" t="str">
        <f t="shared" si="39"/>
        <v>►</v>
      </c>
      <c r="D129" s="2433" t="str">
        <f t="shared" si="40"/>
        <v>►</v>
      </c>
      <c r="E129" s="2128" t="str">
        <f t="shared" si="41"/>
        <v>►</v>
      </c>
      <c r="F129" s="2128" t="str">
        <f t="shared" si="42"/>
        <v>►</v>
      </c>
      <c r="G129" s="2128" t="str">
        <f t="shared" si="43"/>
        <v>►</v>
      </c>
      <c r="H129" s="2178" t="s">
        <v>4</v>
      </c>
      <c r="I129" s="2177"/>
      <c r="J129" s="2177"/>
      <c r="K129" s="2177"/>
      <c r="L129" s="2176"/>
      <c r="M129" s="2176"/>
      <c r="N129" s="2176"/>
      <c r="O129" s="2176"/>
      <c r="P129" s="2176"/>
      <c r="Q129" s="2176"/>
      <c r="R129" s="2176"/>
      <c r="S129" s="2111" t="s">
        <v>4</v>
      </c>
      <c r="T129" s="73" t="str">
        <f t="shared" si="61"/>
        <v>►</v>
      </c>
      <c r="U129" s="451" t="str">
        <f>U100</f>
        <v>Dessert assiette.C.Chiboust pamplemousse.Recette mère ►.M.Mille-feuille meringue et chiboust pamplemousse aux fraises des bois</v>
      </c>
      <c r="V129" s="451">
        <f>V100</f>
        <v>18</v>
      </c>
      <c r="W129" s="451" t="str">
        <f>W100</f>
        <v>assiettes</v>
      </c>
      <c r="X129" s="205"/>
      <c r="Y129" s="114"/>
      <c r="Z129" s="114"/>
      <c r="AA129" s="114"/>
      <c r="AB129" s="114"/>
      <c r="AC129" s="114"/>
      <c r="AD129" s="115"/>
      <c r="AE129" s="2677" t="s">
        <v>4</v>
      </c>
      <c r="AF129" s="2679">
        <f t="shared" si="56"/>
        <v>0</v>
      </c>
      <c r="AG129" s="2453">
        <f t="shared" si="57"/>
        <v>0</v>
      </c>
      <c r="AH129" s="2452"/>
      <c r="AI129" s="2140">
        <f t="shared" si="45"/>
        <v>0</v>
      </c>
      <c r="AJ129" s="301" t="str">
        <f>IF(OR(AI129=0, ISBLANK(AB129)), "", TEXT(ROUND(AI129/INDEX(AV19:AV89, MATCH(AB129, AU19:AU89, 0)), 0),"# ##0") &amp; " " &amp; AB129)</f>
        <v/>
      </c>
      <c r="AK129" s="82">
        <f t="shared" si="46"/>
        <v>0</v>
      </c>
      <c r="AL129" s="2141">
        <f t="shared" si="47"/>
        <v>0</v>
      </c>
      <c r="AM129" s="2142" t="str">
        <f t="shared" si="48"/>
        <v/>
      </c>
      <c r="AN129" s="2143"/>
      <c r="AO129" s="2140">
        <f t="shared" si="49"/>
        <v>0</v>
      </c>
      <c r="AP129" s="2612"/>
      <c r="AQ129" s="2145" t="str">
        <f t="shared" si="50"/>
        <v/>
      </c>
      <c r="AR129" s="2593"/>
      <c r="AS129" s="2697">
        <f t="shared" si="51"/>
        <v>0</v>
      </c>
      <c r="AT129" s="2598">
        <f>IF(AND(AH129&lt;&gt;"", ISNUMBER(AF129)), IFERROR(INDEX(AV19:AV89, MATCH(AB129, AU19:AU89, 0)) * AA129 * IF(ISBLANK(X129), 1, X129), 0), 0)</f>
        <v>0</v>
      </c>
      <c r="AX129" s="465"/>
      <c r="AY129" s="2127" t="str">
        <f t="shared" si="44"/>
        <v>►</v>
      </c>
      <c r="AZ129" s="822"/>
      <c r="BA129" s="122"/>
      <c r="BB129" s="122"/>
      <c r="BC129" s="465"/>
      <c r="BD129" s="465"/>
      <c r="BE129" s="465"/>
      <c r="BF129" s="465"/>
      <c r="BG129" s="465"/>
      <c r="BH129"/>
      <c r="BI129" s="466">
        <v>1</v>
      </c>
    </row>
    <row r="130" spans="1:61" s="464" customFormat="1" ht="18" customHeight="1" x14ac:dyDescent="0.25">
      <c r="A130" s="2127" t="str">
        <f t="shared" si="38"/>
        <v>►</v>
      </c>
      <c r="B130" s="2128" t="str">
        <f t="shared" si="60"/>
        <v>►</v>
      </c>
      <c r="C130" s="2129" t="str">
        <f t="shared" si="39"/>
        <v>►</v>
      </c>
      <c r="D130" s="2433" t="str">
        <f t="shared" si="40"/>
        <v>►</v>
      </c>
      <c r="E130" s="2128" t="str">
        <f t="shared" si="41"/>
        <v>►</v>
      </c>
      <c r="F130" s="2128" t="str">
        <f t="shared" si="42"/>
        <v>►</v>
      </c>
      <c r="G130" s="2128" t="str">
        <f t="shared" si="43"/>
        <v>►</v>
      </c>
      <c r="H130" s="2178" t="s">
        <v>4</v>
      </c>
      <c r="I130" s="2177"/>
      <c r="J130" s="2177"/>
      <c r="K130" s="2177"/>
      <c r="L130" s="2176"/>
      <c r="M130" s="2176"/>
      <c r="N130" s="2176"/>
      <c r="O130" s="2176"/>
      <c r="P130" s="2176"/>
      <c r="Q130" s="2176"/>
      <c r="R130" s="2176"/>
      <c r="S130" s="2111" t="s">
        <v>4</v>
      </c>
      <c r="T130" s="73" t="str">
        <f t="shared" si="61"/>
        <v>►</v>
      </c>
      <c r="U130" s="451" t="str">
        <f>U100</f>
        <v>Dessert assiette.C.Chiboust pamplemousse.Recette mère ►.M.Mille-feuille meringue et chiboust pamplemousse aux fraises des bois</v>
      </c>
      <c r="V130" s="451">
        <f>V100</f>
        <v>18</v>
      </c>
      <c r="W130" s="451" t="str">
        <f>W100</f>
        <v>assiettes</v>
      </c>
      <c r="X130" s="205"/>
      <c r="Y130" s="114"/>
      <c r="Z130" s="114"/>
      <c r="AA130" s="114"/>
      <c r="AB130" s="114"/>
      <c r="AC130" s="114"/>
      <c r="AD130" s="115"/>
      <c r="AE130" s="2677" t="s">
        <v>4</v>
      </c>
      <c r="AF130" s="2679">
        <f t="shared" si="56"/>
        <v>0</v>
      </c>
      <c r="AG130" s="2453">
        <f t="shared" si="57"/>
        <v>0</v>
      </c>
      <c r="AH130" s="2452"/>
      <c r="AI130" s="2148">
        <f t="shared" si="45"/>
        <v>0</v>
      </c>
      <c r="AJ130" s="299" t="str">
        <f>IF(OR(AI130=0, ISBLANK(AB130)), "", TEXT(ROUND(AI130/INDEX(AV19:AV89, MATCH(AB130, AU19:AU89, 0)), 0),"# ##0") &amp; " " &amp; AB130)</f>
        <v/>
      </c>
      <c r="AK130" s="77">
        <f t="shared" si="46"/>
        <v>0</v>
      </c>
      <c r="AL130" s="2149">
        <f t="shared" si="47"/>
        <v>0</v>
      </c>
      <c r="AM130" s="2137" t="str">
        <f t="shared" si="48"/>
        <v/>
      </c>
      <c r="AN130" s="2143"/>
      <c r="AO130" s="2148">
        <f t="shared" si="49"/>
        <v>0</v>
      </c>
      <c r="AP130" s="2612"/>
      <c r="AQ130" s="2150" t="str">
        <f t="shared" si="50"/>
        <v/>
      </c>
      <c r="AR130" s="2593"/>
      <c r="AS130" s="2697">
        <f t="shared" si="51"/>
        <v>0</v>
      </c>
      <c r="AT130" s="2598">
        <f>IF(AND(AH130&lt;&gt;"", ISNUMBER(AF130)), IFERROR(INDEX(AV19:AV89, MATCH(AB130, AU19:AU89, 0)) * AA130 * IF(ISBLANK(X130), 1, X130), 0), 0)</f>
        <v>0</v>
      </c>
      <c r="AX130" s="465"/>
      <c r="AY130" s="2127" t="str">
        <f t="shared" si="44"/>
        <v>►</v>
      </c>
      <c r="AZ130" s="2133"/>
      <c r="BA130" s="2133"/>
      <c r="BB130" s="2133"/>
      <c r="BC130" s="2133"/>
      <c r="BD130" s="2133"/>
      <c r="BE130" s="465"/>
      <c r="BF130" s="465"/>
      <c r="BG130" s="465"/>
      <c r="BH130"/>
      <c r="BI130" s="466">
        <v>1</v>
      </c>
    </row>
    <row r="131" spans="1:61" s="464" customFormat="1" ht="18" customHeight="1" x14ac:dyDescent="0.25">
      <c r="A131" s="2127" t="str">
        <f t="shared" si="38"/>
        <v>►</v>
      </c>
      <c r="B131" s="2128" t="str">
        <f t="shared" si="60"/>
        <v>►</v>
      </c>
      <c r="C131" s="2129" t="str">
        <f t="shared" si="39"/>
        <v>►</v>
      </c>
      <c r="D131" s="2433" t="str">
        <f t="shared" si="40"/>
        <v>►</v>
      </c>
      <c r="E131" s="2128" t="str">
        <f t="shared" si="41"/>
        <v>►</v>
      </c>
      <c r="F131" s="2128" t="str">
        <f t="shared" si="42"/>
        <v>►</v>
      </c>
      <c r="G131" s="2128" t="str">
        <f t="shared" si="43"/>
        <v>►</v>
      </c>
      <c r="H131" s="2178" t="s">
        <v>4</v>
      </c>
      <c r="I131" s="2177"/>
      <c r="J131" s="2177"/>
      <c r="K131" s="2177"/>
      <c r="L131" s="2176"/>
      <c r="M131" s="2176"/>
      <c r="N131" s="2176"/>
      <c r="O131" s="2176"/>
      <c r="P131" s="2176"/>
      <c r="Q131" s="2176"/>
      <c r="R131" s="2176"/>
      <c r="S131" s="2111" t="s">
        <v>4</v>
      </c>
      <c r="T131" s="73" t="str">
        <f t="shared" si="61"/>
        <v>►</v>
      </c>
      <c r="U131" s="451" t="str">
        <f>U100</f>
        <v>Dessert assiette.C.Chiboust pamplemousse.Recette mère ►.M.Mille-feuille meringue et chiboust pamplemousse aux fraises des bois</v>
      </c>
      <c r="V131" s="451">
        <f>V100</f>
        <v>18</v>
      </c>
      <c r="W131" s="451" t="str">
        <f>W100</f>
        <v>assiettes</v>
      </c>
      <c r="X131" s="205"/>
      <c r="Y131" s="114"/>
      <c r="Z131" s="114"/>
      <c r="AA131" s="114"/>
      <c r="AB131" s="114"/>
      <c r="AC131" s="114"/>
      <c r="AD131" s="115"/>
      <c r="AE131" s="2677" t="s">
        <v>4</v>
      </c>
      <c r="AF131" s="2679">
        <f t="shared" si="56"/>
        <v>0</v>
      </c>
      <c r="AG131" s="2453">
        <f t="shared" si="57"/>
        <v>0</v>
      </c>
      <c r="AH131" s="2452"/>
      <c r="AI131" s="2140">
        <f t="shared" si="45"/>
        <v>0</v>
      </c>
      <c r="AJ131" s="301" t="str">
        <f>IF(OR(AI131=0, ISBLANK(AB131)), "", TEXT(ROUND(AI131/INDEX(AV19:AV89, MATCH(AB131, AU19:AU89, 0)), 0),"# ##0") &amp; " " &amp; AB131)</f>
        <v/>
      </c>
      <c r="AK131" s="82">
        <f t="shared" si="46"/>
        <v>0</v>
      </c>
      <c r="AL131" s="2141">
        <f t="shared" si="47"/>
        <v>0</v>
      </c>
      <c r="AM131" s="2142" t="str">
        <f t="shared" si="48"/>
        <v/>
      </c>
      <c r="AN131" s="2143"/>
      <c r="AO131" s="2140">
        <f t="shared" si="49"/>
        <v>0</v>
      </c>
      <c r="AP131" s="2612"/>
      <c r="AQ131" s="2145" t="str">
        <f t="shared" si="50"/>
        <v/>
      </c>
      <c r="AR131" s="2593"/>
      <c r="AS131" s="2697">
        <f t="shared" si="51"/>
        <v>0</v>
      </c>
      <c r="AT131" s="2598">
        <f>IF(AND(AH131&lt;&gt;"", ISNUMBER(AF131)), IFERROR(INDEX(AV19:AV89, MATCH(AB131, AU19:AU89, 0)) * AA131 * IF(ISBLANK(X131), 1, X131), 0), 0)</f>
        <v>0</v>
      </c>
      <c r="AX131" s="465"/>
      <c r="AY131" s="2127" t="str">
        <f t="shared" si="44"/>
        <v>►</v>
      </c>
      <c r="AZ131" s="2133"/>
      <c r="BA131" s="2133"/>
      <c r="BB131" s="2133"/>
      <c r="BC131" s="2133"/>
      <c r="BD131" s="2133"/>
      <c r="BE131" s="465"/>
      <c r="BF131" s="465"/>
      <c r="BG131" s="465"/>
      <c r="BH131"/>
      <c r="BI131" s="466">
        <v>1</v>
      </c>
    </row>
    <row r="132" spans="1:61" s="464" customFormat="1" ht="18" customHeight="1" x14ac:dyDescent="0.25">
      <c r="A132" s="2127" t="str">
        <f t="shared" si="38"/>
        <v>A</v>
      </c>
      <c r="B132" s="2128" t="str">
        <f t="shared" si="60"/>
        <v>Dessert assiette.C.Chiboust pamplemousse.Recette mère ►.M.Mille-feuille meringue et chiboust pamplemousse aux fraises des bois</v>
      </c>
      <c r="C132" s="2129" t="str">
        <f t="shared" si="39"/>
        <v>Dessert assiette</v>
      </c>
      <c r="D132" s="2433" t="str">
        <f t="shared" si="40"/>
        <v>C</v>
      </c>
      <c r="E132" s="2128" t="str">
        <f t="shared" si="41"/>
        <v>Chiboust pamplemousse</v>
      </c>
      <c r="F132" s="2128" t="str">
        <f t="shared" si="42"/>
        <v/>
      </c>
      <c r="G132" s="2128" t="str">
        <f t="shared" si="43"/>
        <v>M.Mille-feuille meringue et chiboust pamplemousse aux fraises des bois</v>
      </c>
      <c r="H132" s="2178" t="s">
        <v>4</v>
      </c>
      <c r="I132" s="2177"/>
      <c r="J132" s="2177"/>
      <c r="K132" s="2177"/>
      <c r="L132" s="2176"/>
      <c r="M132" s="2176"/>
      <c r="N132" s="2176"/>
      <c r="O132" s="2176"/>
      <c r="P132" s="2176"/>
      <c r="Q132" s="2176"/>
      <c r="R132" s="2176"/>
      <c r="S132" s="2111" t="s">
        <v>4</v>
      </c>
      <c r="T132" s="116" t="s">
        <v>7</v>
      </c>
      <c r="U132" s="451" t="str">
        <f>U100</f>
        <v>Dessert assiette.C.Chiboust pamplemousse.Recette mère ►.M.Mille-feuille meringue et chiboust pamplemousse aux fraises des bois</v>
      </c>
      <c r="V132" s="451">
        <f>V100</f>
        <v>18</v>
      </c>
      <c r="W132" s="451" t="str">
        <f>W100</f>
        <v>assiettes</v>
      </c>
      <c r="X132" s="517" t="s">
        <v>98</v>
      </c>
      <c r="Y132" s="518"/>
      <c r="Z132" s="518"/>
      <c r="AA132" s="518"/>
      <c r="AB132" s="518"/>
      <c r="AC132" s="519"/>
      <c r="AD132" s="520" t="s">
        <v>127</v>
      </c>
      <c r="AE132" s="2677" t="s">
        <v>4</v>
      </c>
      <c r="AF132" s="2679">
        <f t="shared" si="56"/>
        <v>0</v>
      </c>
      <c r="AG132" s="2453">
        <f t="shared" si="57"/>
        <v>0</v>
      </c>
      <c r="AH132" s="2452"/>
      <c r="AI132" s="2148">
        <f t="shared" si="45"/>
        <v>0</v>
      </c>
      <c r="AJ132" s="299" t="str">
        <f>IF(OR(AI132=0, ISBLANK(AB132)), "", TEXT(ROUND(AI132/INDEX(AV19:AV89, MATCH(AB132, AU19:AU89, 0)), 0),"# ##0") &amp; " " &amp; AB132)</f>
        <v/>
      </c>
      <c r="AK132" s="77">
        <f t="shared" si="46"/>
        <v>0</v>
      </c>
      <c r="AL132" s="2149">
        <f t="shared" si="47"/>
        <v>0</v>
      </c>
      <c r="AM132" s="2137" t="str">
        <f t="shared" si="48"/>
        <v/>
      </c>
      <c r="AN132" s="2143"/>
      <c r="AO132" s="2148">
        <f t="shared" si="49"/>
        <v>0</v>
      </c>
      <c r="AP132" s="2612"/>
      <c r="AQ132" s="2150" t="str">
        <f t="shared" si="50"/>
        <v/>
      </c>
      <c r="AR132" s="2593"/>
      <c r="AS132" s="2697">
        <f t="shared" si="51"/>
        <v>0</v>
      </c>
      <c r="AT132" s="2598">
        <f>IF(AND(AH132&lt;&gt;"", ISNUMBER(AF132)), IFERROR(INDEX(AV19:AV89, MATCH(AB132, AU19:AU89, 0)) * AA132 * IF(ISBLANK(X132), 1, X132), 0), 0)</f>
        <v>0</v>
      </c>
      <c r="AX132" s="465"/>
      <c r="AY132" s="2127" t="str">
        <f t="shared" si="44"/>
        <v>A</v>
      </c>
      <c r="AZ132" s="2133"/>
      <c r="BA132" s="2133"/>
      <c r="BB132" s="2133"/>
      <c r="BC132" s="2133"/>
      <c r="BD132" s="2133"/>
      <c r="BE132" s="465"/>
      <c r="BF132" s="465"/>
      <c r="BG132" s="465"/>
      <c r="BH132"/>
      <c r="BI132" s="466">
        <v>1</v>
      </c>
    </row>
    <row r="133" spans="1:61" s="464" customFormat="1" ht="18" customHeight="1" x14ac:dyDescent="0.25">
      <c r="A133" s="2127" t="str">
        <f t="shared" si="38"/>
        <v>A</v>
      </c>
      <c r="B133" s="2128" t="str">
        <f t="shared" si="60"/>
        <v>Dessert assiette.C.Chiboust pamplemousse.Recette mère ►.M.Mille-feuille meringue et chiboust pamplemousse aux fraises des bois</v>
      </c>
      <c r="C133" s="2129" t="str">
        <f t="shared" si="39"/>
        <v>Dessert assiette</v>
      </c>
      <c r="D133" s="2433" t="str">
        <f t="shared" si="40"/>
        <v>C</v>
      </c>
      <c r="E133" s="2128" t="str">
        <f t="shared" si="41"/>
        <v>Chiboust pamplemousse</v>
      </c>
      <c r="F133" s="2128" t="str">
        <f t="shared" si="42"/>
        <v/>
      </c>
      <c r="G133" s="2128" t="str">
        <f t="shared" si="43"/>
        <v>M.Mille-feuille meringue et chiboust pamplemousse aux fraises des bois</v>
      </c>
      <c r="H133" s="2178" t="s">
        <v>4</v>
      </c>
      <c r="I133" s="2177"/>
      <c r="J133" s="2177"/>
      <c r="K133" s="2177"/>
      <c r="L133" s="2176"/>
      <c r="M133" s="2176"/>
      <c r="N133" s="2176"/>
      <c r="O133" s="2176"/>
      <c r="P133" s="2176"/>
      <c r="Q133" s="2176"/>
      <c r="R133" s="2176"/>
      <c r="S133" s="2111" t="s">
        <v>4</v>
      </c>
      <c r="T133" s="116" t="s">
        <v>7</v>
      </c>
      <c r="U133" s="451" t="str">
        <f>U100</f>
        <v>Dessert assiette.C.Chiboust pamplemousse.Recette mère ►.M.Mille-feuille meringue et chiboust pamplemousse aux fraises des bois</v>
      </c>
      <c r="V133" s="451">
        <f>V100</f>
        <v>18</v>
      </c>
      <c r="W133" s="451" t="str">
        <f>W100</f>
        <v>assiettes</v>
      </c>
      <c r="X133" s="145"/>
      <c r="Y133" s="146"/>
      <c r="Z133" s="146"/>
      <c r="AA133" s="146"/>
      <c r="AB133" s="146"/>
      <c r="AC133" s="472"/>
      <c r="AD133" s="147" t="s">
        <v>128</v>
      </c>
      <c r="AE133" s="2677" t="s">
        <v>4</v>
      </c>
      <c r="AF133" s="2679">
        <f t="shared" si="56"/>
        <v>0</v>
      </c>
      <c r="AG133" s="2453">
        <f t="shared" si="57"/>
        <v>0</v>
      </c>
      <c r="AH133" s="2452"/>
      <c r="AI133" s="2140">
        <f t="shared" si="45"/>
        <v>0</v>
      </c>
      <c r="AJ133" s="301" t="str">
        <f>IF(OR(AI133=0, ISBLANK(AB133)), "", TEXT(ROUND(AI133/INDEX(AV19:AV89, MATCH(AB133, AU19:AU89, 0)), 0),"# ##0") &amp; " " &amp; AB133)</f>
        <v/>
      </c>
      <c r="AK133" s="82">
        <f t="shared" si="46"/>
        <v>0</v>
      </c>
      <c r="AL133" s="2141">
        <f t="shared" si="47"/>
        <v>0</v>
      </c>
      <c r="AM133" s="2142" t="str">
        <f t="shared" si="48"/>
        <v/>
      </c>
      <c r="AN133" s="2143"/>
      <c r="AO133" s="2140">
        <f t="shared" si="49"/>
        <v>0</v>
      </c>
      <c r="AP133" s="2612"/>
      <c r="AQ133" s="2145" t="str">
        <f t="shared" si="50"/>
        <v/>
      </c>
      <c r="AR133" s="2593"/>
      <c r="AS133" s="2697">
        <f t="shared" si="51"/>
        <v>0</v>
      </c>
      <c r="AT133" s="2598">
        <f>IF(AND(AH133&lt;&gt;"", ISNUMBER(AF133)), IFERROR(INDEX(AV19:AV89, MATCH(AB133, AU19:AU89, 0)) * AA133 * IF(ISBLANK(X133), 1, X133), 0), 0)</f>
        <v>0</v>
      </c>
      <c r="AX133" s="465"/>
      <c r="AY133" s="2127" t="str">
        <f t="shared" si="44"/>
        <v>A</v>
      </c>
      <c r="AZ133" s="2133"/>
      <c r="BA133" s="2133"/>
      <c r="BB133" s="2133"/>
      <c r="BC133" s="2133"/>
      <c r="BD133" s="2133"/>
      <c r="BH133"/>
      <c r="BI133" s="466">
        <v>1</v>
      </c>
    </row>
    <row r="134" spans="1:61" s="464" customFormat="1" ht="18" customHeight="1" x14ac:dyDescent="0.25">
      <c r="A134" s="2127" t="str">
        <f t="shared" si="38"/>
        <v>A</v>
      </c>
      <c r="B134" s="2128" t="str">
        <f t="shared" si="60"/>
        <v>Dessert assiette.C.Chiboust pamplemousse.Recette mère ►.M.Mille-feuille meringue et chiboust pamplemousse aux fraises des bois</v>
      </c>
      <c r="C134" s="2129" t="str">
        <f t="shared" si="39"/>
        <v>Dessert assiette</v>
      </c>
      <c r="D134" s="2433" t="str">
        <f t="shared" si="40"/>
        <v>C</v>
      </c>
      <c r="E134" s="2128" t="str">
        <f t="shared" si="41"/>
        <v>Chiboust pamplemousse</v>
      </c>
      <c r="F134" s="2128" t="str">
        <f t="shared" si="42"/>
        <v/>
      </c>
      <c r="G134" s="2128" t="str">
        <f t="shared" si="43"/>
        <v>M.Mille-feuille meringue et chiboust pamplemousse aux fraises des bois</v>
      </c>
      <c r="H134" s="2178" t="s">
        <v>4</v>
      </c>
      <c r="I134" s="2177"/>
      <c r="J134" s="2177"/>
      <c r="K134" s="2177"/>
      <c r="L134" s="2176"/>
      <c r="M134" s="2176"/>
      <c r="N134" s="2176"/>
      <c r="O134" s="2176"/>
      <c r="P134" s="2176"/>
      <c r="Q134" s="2176"/>
      <c r="R134" s="2176"/>
      <c r="S134" s="2111" t="s">
        <v>4</v>
      </c>
      <c r="T134" s="116" t="s">
        <v>7</v>
      </c>
      <c r="U134" s="451" t="str">
        <f>U100</f>
        <v>Dessert assiette.C.Chiboust pamplemousse.Recette mère ►.M.Mille-feuille meringue et chiboust pamplemousse aux fraises des bois</v>
      </c>
      <c r="V134" s="451">
        <f>V100</f>
        <v>18</v>
      </c>
      <c r="W134" s="451" t="str">
        <f>W100</f>
        <v>assiettes</v>
      </c>
      <c r="X134" s="2448"/>
      <c r="Y134" s="146"/>
      <c r="Z134" s="146"/>
      <c r="AA134" s="146"/>
      <c r="AB134" s="146"/>
      <c r="AC134" s="472"/>
      <c r="AD134" s="147" t="s">
        <v>266</v>
      </c>
      <c r="AE134" s="2677" t="s">
        <v>4</v>
      </c>
      <c r="AF134" s="2679">
        <f t="shared" si="56"/>
        <v>0</v>
      </c>
      <c r="AG134" s="2453">
        <f t="shared" si="57"/>
        <v>0</v>
      </c>
      <c r="AH134" s="2452"/>
      <c r="AI134" s="2148">
        <f t="shared" si="45"/>
        <v>0</v>
      </c>
      <c r="AJ134" s="299" t="str">
        <f>IF(OR(AI134=0, ISBLANK(AB134)), "", TEXT(ROUND(AI134/INDEX(AV19:AV89, MATCH(AB134, AU19:AU89, 0)), 0),"# ##0") &amp; " " &amp; AB134)</f>
        <v/>
      </c>
      <c r="AK134" s="77">
        <f t="shared" si="46"/>
        <v>0</v>
      </c>
      <c r="AL134" s="2149">
        <f t="shared" si="47"/>
        <v>0</v>
      </c>
      <c r="AM134" s="2137" t="str">
        <f t="shared" si="48"/>
        <v/>
      </c>
      <c r="AN134" s="2143"/>
      <c r="AO134" s="2148">
        <f t="shared" si="49"/>
        <v>0</v>
      </c>
      <c r="AP134" s="2612"/>
      <c r="AQ134" s="2150" t="str">
        <f t="shared" si="50"/>
        <v/>
      </c>
      <c r="AR134" s="2593"/>
      <c r="AS134" s="2697">
        <f t="shared" si="51"/>
        <v>0</v>
      </c>
      <c r="AT134" s="2598">
        <f>IF(AND(AH134&lt;&gt;"", ISNUMBER(AF134)), IFERROR(INDEX(AV19:AV89, MATCH(AB134, AU19:AU89, 0)) * AA134 * IF(ISBLANK(X134), 1, X134), 0), 0)</f>
        <v>0</v>
      </c>
      <c r="AX134" s="465"/>
      <c r="AY134" s="2127" t="str">
        <f t="shared" si="44"/>
        <v>A</v>
      </c>
      <c r="AZ134" s="2133"/>
      <c r="BA134" s="2133"/>
      <c r="BB134" s="2133"/>
      <c r="BC134" s="2133"/>
      <c r="BD134" s="2133"/>
      <c r="BH134"/>
      <c r="BI134" s="466">
        <v>1</v>
      </c>
    </row>
    <row r="135" spans="1:61" s="464" customFormat="1" ht="18" customHeight="1" x14ac:dyDescent="0.25">
      <c r="A135" s="2127" t="str">
        <f t="shared" si="38"/>
        <v>A</v>
      </c>
      <c r="B135" s="2128" t="str">
        <f t="shared" si="60"/>
        <v>Dessert assiette.C.Chiboust pamplemousse.Recette mère ►.M.Mille-feuille meringue et chiboust pamplemousse aux fraises des bois</v>
      </c>
      <c r="C135" s="2129" t="str">
        <f t="shared" si="39"/>
        <v>Dessert assiette</v>
      </c>
      <c r="D135" s="2433" t="str">
        <f t="shared" si="40"/>
        <v>C</v>
      </c>
      <c r="E135" s="2128" t="str">
        <f t="shared" si="41"/>
        <v>Chiboust pamplemousse</v>
      </c>
      <c r="F135" s="2128" t="str">
        <f t="shared" si="42"/>
        <v/>
      </c>
      <c r="G135" s="2128" t="str">
        <f t="shared" si="43"/>
        <v>M.Mille-feuille meringue et chiboust pamplemousse aux fraises des bois</v>
      </c>
      <c r="H135" s="2178" t="s">
        <v>4</v>
      </c>
      <c r="I135" s="2177"/>
      <c r="J135" s="2177"/>
      <c r="K135" s="2177"/>
      <c r="L135" s="2176"/>
      <c r="M135" s="2176"/>
      <c r="N135" s="2176"/>
      <c r="O135" s="2176"/>
      <c r="P135" s="2176"/>
      <c r="Q135" s="2176"/>
      <c r="R135" s="2176"/>
      <c r="S135" s="2111" t="s">
        <v>4</v>
      </c>
      <c r="T135" s="116" t="s">
        <v>7</v>
      </c>
      <c r="U135" s="451" t="str">
        <f>U100</f>
        <v>Dessert assiette.C.Chiboust pamplemousse.Recette mère ►.M.Mille-feuille meringue et chiboust pamplemousse aux fraises des bois</v>
      </c>
      <c r="V135" s="451">
        <f>V100</f>
        <v>18</v>
      </c>
      <c r="W135" s="451" t="str">
        <f>W100</f>
        <v>assiettes</v>
      </c>
      <c r="X135" s="265"/>
      <c r="Y135" s="265"/>
      <c r="Z135" s="265" t="s">
        <v>73</v>
      </c>
      <c r="AA135" s="266"/>
      <c r="AB135" s="267"/>
      <c r="AC135" s="267"/>
      <c r="AD135" s="268"/>
      <c r="AE135" s="2677" t="s">
        <v>4</v>
      </c>
      <c r="AF135" s="2679">
        <f t="shared" si="56"/>
        <v>0</v>
      </c>
      <c r="AG135" s="2453">
        <f t="shared" si="57"/>
        <v>0</v>
      </c>
      <c r="AH135" s="2452"/>
      <c r="AI135" s="2140">
        <f t="shared" si="45"/>
        <v>0</v>
      </c>
      <c r="AJ135" s="301" t="str">
        <f>IF(OR(AI135=0, ISBLANK(AB135)), "", TEXT(ROUND(AI135/INDEX(AV19:AV89, MATCH(AB135, AU19:AU89, 0)), 0),"# ##0") &amp; " " &amp; AB135)</f>
        <v/>
      </c>
      <c r="AK135" s="82">
        <f t="shared" si="46"/>
        <v>0</v>
      </c>
      <c r="AL135" s="2141">
        <f t="shared" si="47"/>
        <v>0</v>
      </c>
      <c r="AM135" s="2142" t="str">
        <f t="shared" si="48"/>
        <v/>
      </c>
      <c r="AN135" s="2143"/>
      <c r="AO135" s="2140">
        <f t="shared" si="49"/>
        <v>0</v>
      </c>
      <c r="AP135" s="2612"/>
      <c r="AQ135" s="2145" t="str">
        <f t="shared" si="50"/>
        <v/>
      </c>
      <c r="AR135" s="2593"/>
      <c r="AS135" s="2697">
        <f t="shared" si="51"/>
        <v>0</v>
      </c>
      <c r="AT135" s="2598">
        <f>IF(AND(AH135&lt;&gt;"", ISNUMBER(AF135)), IFERROR(INDEX(AV19:AV89, MATCH(AB135, AU19:AU89, 0)) * AA135 * IF(ISBLANK(X135), 1, X135), 0), 0)</f>
        <v>0</v>
      </c>
      <c r="AX135" s="465"/>
      <c r="AY135" s="2127" t="str">
        <f t="shared" si="44"/>
        <v>A</v>
      </c>
      <c r="AZ135" s="2133"/>
      <c r="BA135" s="2133"/>
      <c r="BB135" s="2133"/>
      <c r="BC135" s="2133"/>
      <c r="BD135" s="2133"/>
      <c r="BH135"/>
      <c r="BI135" s="466">
        <v>1</v>
      </c>
    </row>
    <row r="136" spans="1:61" s="464" customFormat="1" ht="18" customHeight="1" thickBot="1" x14ac:dyDescent="0.3">
      <c r="A136" s="2127" t="str">
        <f t="shared" si="38"/>
        <v>A</v>
      </c>
      <c r="B136" s="2128" t="str">
        <f t="shared" si="60"/>
        <v>Dessert assiette.C.Chiboust pamplemousse.Recette mère ►.M.Mille-feuille meringue et chiboust pamplemousse aux fraises des bois</v>
      </c>
      <c r="C136" s="2129" t="str">
        <f t="shared" si="39"/>
        <v>Dessert assiette</v>
      </c>
      <c r="D136" s="2433" t="str">
        <f t="shared" si="40"/>
        <v>C</v>
      </c>
      <c r="E136" s="2128" t="str">
        <f t="shared" si="41"/>
        <v>Chiboust pamplemousse</v>
      </c>
      <c r="F136" s="2128" t="str">
        <f t="shared" si="42"/>
        <v/>
      </c>
      <c r="G136" s="2128" t="str">
        <f t="shared" si="43"/>
        <v>M.Mille-feuille meringue et chiboust pamplemousse aux fraises des bois</v>
      </c>
      <c r="H136" s="2178" t="s">
        <v>4</v>
      </c>
      <c r="I136" s="2177"/>
      <c r="J136" s="2177"/>
      <c r="K136" s="2177"/>
      <c r="L136" s="2176"/>
      <c r="M136" s="2176"/>
      <c r="N136" s="2176"/>
      <c r="O136" s="2176"/>
      <c r="P136" s="2176"/>
      <c r="Q136" s="2176"/>
      <c r="R136" s="2176"/>
      <c r="S136" s="2111" t="s">
        <v>4</v>
      </c>
      <c r="T136" s="123" t="s">
        <v>7</v>
      </c>
      <c r="U136" s="455" t="str">
        <f>U100</f>
        <v>Dessert assiette.C.Chiboust pamplemousse.Recette mère ►.M.Mille-feuille meringue et chiboust pamplemousse aux fraises des bois</v>
      </c>
      <c r="V136" s="455">
        <f>V100</f>
        <v>18</v>
      </c>
      <c r="W136" s="455" t="str">
        <f>W100</f>
        <v>assiettes</v>
      </c>
      <c r="X136" s="269" t="s">
        <v>62</v>
      </c>
      <c r="Y136" s="270"/>
      <c r="Z136" s="271"/>
      <c r="AA136" s="272"/>
      <c r="AB136" s="271"/>
      <c r="AC136" s="271"/>
      <c r="AD136" s="273"/>
      <c r="AE136" s="2677" t="s">
        <v>4</v>
      </c>
      <c r="AF136" s="2679">
        <f t="shared" si="56"/>
        <v>0</v>
      </c>
      <c r="AG136" s="2453">
        <f t="shared" si="57"/>
        <v>0</v>
      </c>
      <c r="AH136" s="2452"/>
      <c r="AI136" s="2148">
        <f t="shared" si="45"/>
        <v>0</v>
      </c>
      <c r="AJ136" s="299" t="str">
        <f>IF(OR(AI136=0, ISBLANK(AB136)), "", TEXT(ROUND(AI136/INDEX(AV19:AV89, MATCH(AB136, AU19:AU89, 0)), 0),"# ##0") &amp; " " &amp; AB136)</f>
        <v/>
      </c>
      <c r="AK136" s="77">
        <f t="shared" si="46"/>
        <v>0</v>
      </c>
      <c r="AL136" s="2149">
        <f t="shared" si="47"/>
        <v>0</v>
      </c>
      <c r="AM136" s="2137" t="str">
        <f t="shared" si="48"/>
        <v/>
      </c>
      <c r="AN136" s="2143"/>
      <c r="AO136" s="2148">
        <f t="shared" si="49"/>
        <v>0</v>
      </c>
      <c r="AP136" s="2612"/>
      <c r="AQ136" s="2150" t="str">
        <f t="shared" si="50"/>
        <v/>
      </c>
      <c r="AR136" s="2593"/>
      <c r="AS136" s="2697">
        <f t="shared" si="51"/>
        <v>0</v>
      </c>
      <c r="AT136" s="2598">
        <f>IF(AND(AH136&lt;&gt;"", ISNUMBER(AF136)), IFERROR(INDEX(AV19:AV89, MATCH(AB136, AU19:AU89, 0)) * AA136 * IF(ISBLANK(X136), 1, X136), 0), 0)</f>
        <v>0</v>
      </c>
      <c r="AX136" s="465"/>
      <c r="AY136" s="2127" t="str">
        <f t="shared" si="44"/>
        <v>A</v>
      </c>
      <c r="AZ136" s="2133"/>
      <c r="BA136" s="2133"/>
      <c r="BB136" s="2133"/>
      <c r="BC136" s="2133"/>
      <c r="BD136" s="2133"/>
      <c r="BH136"/>
      <c r="BI136" s="466">
        <v>1</v>
      </c>
    </row>
    <row r="137" spans="1:61" s="464" customFormat="1" ht="18" customHeight="1" thickBot="1" x14ac:dyDescent="0.3">
      <c r="A137" s="2127" t="str">
        <f t="shared" si="38"/>
        <v>A</v>
      </c>
      <c r="B137" s="2128">
        <f t="shared" si="60"/>
        <v>0</v>
      </c>
      <c r="C137" s="2129">
        <f t="shared" si="39"/>
        <v>0</v>
      </c>
      <c r="D137" s="2433">
        <f t="shared" si="40"/>
        <v>0</v>
      </c>
      <c r="E137" s="2128">
        <f t="shared" si="41"/>
        <v>0</v>
      </c>
      <c r="F137" s="2128">
        <f t="shared" si="42"/>
        <v>0</v>
      </c>
      <c r="G137" s="2128" t="str">
        <f t="shared" si="43"/>
        <v/>
      </c>
      <c r="H137" s="2178" t="s">
        <v>4</v>
      </c>
      <c r="I137" s="2177"/>
      <c r="J137" s="2177"/>
      <c r="K137" s="2177"/>
      <c r="L137" s="2176"/>
      <c r="M137" s="2176"/>
      <c r="N137" s="2176"/>
      <c r="O137" s="2176"/>
      <c r="P137" s="2176"/>
      <c r="Q137" s="2176"/>
      <c r="R137" s="2176"/>
      <c r="S137" s="2111" t="s">
        <v>4</v>
      </c>
      <c r="T137" s="2168" t="s">
        <v>7</v>
      </c>
      <c r="U137" s="2169"/>
      <c r="V137" s="2169"/>
      <c r="W137" s="2169"/>
      <c r="X137" s="2170" t="s">
        <v>2200</v>
      </c>
      <c r="Y137" s="2170"/>
      <c r="Z137" s="2170"/>
      <c r="AA137" s="2170"/>
      <c r="AB137" s="2170"/>
      <c r="AC137" s="2170"/>
      <c r="AD137" s="2434" t="s">
        <v>77</v>
      </c>
      <c r="AE137" s="2677" t="s">
        <v>4</v>
      </c>
      <c r="AF137" s="2679">
        <f t="shared" si="56"/>
        <v>0</v>
      </c>
      <c r="AG137" s="2453">
        <f t="shared" si="57"/>
        <v>0</v>
      </c>
      <c r="AH137" s="2452"/>
      <c r="AI137" s="2140">
        <f t="shared" si="45"/>
        <v>0</v>
      </c>
      <c r="AJ137" s="301" t="str">
        <f>IF(OR(AI137=0, ISBLANK(AB137)), "", TEXT(ROUND(AI137/INDEX(AV19:AV89, MATCH(AB137, AU19:AU89, 0)), 0),"# ##0") &amp; " " &amp; AB137)</f>
        <v/>
      </c>
      <c r="AK137" s="82">
        <f t="shared" si="46"/>
        <v>0</v>
      </c>
      <c r="AL137" s="2141">
        <f t="shared" si="47"/>
        <v>0</v>
      </c>
      <c r="AM137" s="2142" t="str">
        <f t="shared" si="48"/>
        <v/>
      </c>
      <c r="AN137" s="2143"/>
      <c r="AO137" s="2140">
        <f t="shared" si="49"/>
        <v>0</v>
      </c>
      <c r="AP137" s="2612"/>
      <c r="AQ137" s="2145" t="str">
        <f t="shared" si="50"/>
        <v/>
      </c>
      <c r="AR137" s="2593"/>
      <c r="AS137" s="2697">
        <f t="shared" si="51"/>
        <v>0</v>
      </c>
      <c r="AT137" s="2598">
        <f>IF(AND(AH137&lt;&gt;"", ISNUMBER(AF137)), IFERROR(INDEX(AV19:AV89, MATCH(AB137, AU19:AU89, 0)) * AA137 * IF(ISBLANK(X137), 1, X137), 0), 0)</f>
        <v>0</v>
      </c>
      <c r="AX137" s="465"/>
      <c r="AY137" s="2127" t="str">
        <f t="shared" si="44"/>
        <v>A</v>
      </c>
      <c r="AZ137" s="2133"/>
      <c r="BA137" s="2133"/>
      <c r="BB137" s="2133"/>
      <c r="BC137" s="2133"/>
      <c r="BD137" s="2133"/>
      <c r="BH137"/>
      <c r="BI137" s="466">
        <v>1</v>
      </c>
    </row>
    <row r="138" spans="1:61" s="464" customFormat="1" ht="18" customHeight="1" x14ac:dyDescent="0.25">
      <c r="A138" s="2127" t="str">
        <f t="shared" si="38"/>
        <v>A</v>
      </c>
      <c r="B138" s="2128" t="str">
        <f t="shared" si="60"/>
        <v>Dessert assiette.C.Coulis de mangue.Recette mère ►.M.Mille-feuille meringue et chiboust pamplemousse aux fraises des bois</v>
      </c>
      <c r="C138" s="2129" t="str">
        <f t="shared" si="39"/>
        <v>Dessert assiette</v>
      </c>
      <c r="D138" s="2433" t="str">
        <f t="shared" si="40"/>
        <v>C</v>
      </c>
      <c r="E138" s="2128" t="str">
        <f t="shared" si="41"/>
        <v>Coulis de mangue</v>
      </c>
      <c r="F138" s="2128" t="str">
        <f t="shared" si="42"/>
        <v/>
      </c>
      <c r="G138" s="2128" t="str">
        <f t="shared" si="43"/>
        <v>M.Mille-feuille meringue et chiboust pamplemousse aux fraises des bois</v>
      </c>
      <c r="H138" s="2178" t="s">
        <v>4</v>
      </c>
      <c r="I138" s="2177"/>
      <c r="J138" s="2177"/>
      <c r="K138" s="2177"/>
      <c r="L138" s="2176"/>
      <c r="M138" s="2176"/>
      <c r="N138" s="2176"/>
      <c r="O138" s="2176"/>
      <c r="P138" s="2176"/>
      <c r="Q138" s="2176"/>
      <c r="R138" s="2176"/>
      <c r="S138" s="2111" t="s">
        <v>4</v>
      </c>
      <c r="T138" s="23" t="s">
        <v>7</v>
      </c>
      <c r="U138" s="456" t="str">
        <f>U144</f>
        <v>Dessert assiette.C.Coulis de mangue.Recette mère ►.M.Mille-feuille meringue et chiboust pamplemousse aux fraises des bois</v>
      </c>
      <c r="V138" s="457">
        <f>V144</f>
        <v>18</v>
      </c>
      <c r="W138" s="457" t="str">
        <f>W144</f>
        <v>assiettes</v>
      </c>
      <c r="X138" s="279" t="s">
        <v>4</v>
      </c>
      <c r="Y138" s="24" t="s">
        <v>8</v>
      </c>
      <c r="Z138" s="3217" t="s">
        <v>463</v>
      </c>
      <c r="AA138" s="3217"/>
      <c r="AB138" s="3157" t="s">
        <v>2017</v>
      </c>
      <c r="AC138" s="3157"/>
      <c r="AD138" s="3158"/>
      <c r="AE138" s="2677" t="s">
        <v>4</v>
      </c>
      <c r="AF138" s="2679">
        <f t="shared" si="56"/>
        <v>0</v>
      </c>
      <c r="AG138" s="2453">
        <f t="shared" si="57"/>
        <v>0</v>
      </c>
      <c r="AH138" s="2452"/>
      <c r="AI138" s="2148">
        <f t="shared" si="45"/>
        <v>0</v>
      </c>
      <c r="AJ138" s="299" t="str">
        <f>IF(OR(AI138=0, ISBLANK(AB138)), "", TEXT(ROUND(AI138/INDEX(AV19:AV89, MATCH(AB138, AU19:AU89, 0)), 0),"# ##0") &amp; " " &amp; AB138)</f>
        <v/>
      </c>
      <c r="AK138" s="77">
        <f t="shared" si="46"/>
        <v>0</v>
      </c>
      <c r="AL138" s="2149">
        <f t="shared" si="47"/>
        <v>0</v>
      </c>
      <c r="AM138" s="2137" t="str">
        <f t="shared" si="48"/>
        <v/>
      </c>
      <c r="AN138" s="2143"/>
      <c r="AO138" s="2148">
        <f t="shared" si="49"/>
        <v>0</v>
      </c>
      <c r="AP138" s="2612"/>
      <c r="AQ138" s="2150" t="str">
        <f t="shared" si="50"/>
        <v/>
      </c>
      <c r="AR138" s="2593"/>
      <c r="AS138" s="2697">
        <f t="shared" si="51"/>
        <v>0</v>
      </c>
      <c r="AT138" s="2598">
        <f>IF(AND(AH138&lt;&gt;"", ISNUMBER(AF138)), IFERROR(INDEX(AV19:AV89, MATCH(AB138, AU19:AU89, 0)) * AA138 * IF(ISBLANK(X138), 1, X138), 0), 0)</f>
        <v>0</v>
      </c>
      <c r="AX138" s="465"/>
      <c r="AY138" s="2127" t="str">
        <f t="shared" si="44"/>
        <v>A</v>
      </c>
      <c r="AZ138" s="2133"/>
      <c r="BA138" s="2133"/>
      <c r="BB138" s="2133"/>
      <c r="BC138" s="2133"/>
      <c r="BD138" s="2133"/>
      <c r="BH138"/>
      <c r="BI138" s="466">
        <v>1</v>
      </c>
    </row>
    <row r="139" spans="1:61" s="464" customFormat="1" ht="18" customHeight="1" x14ac:dyDescent="0.25">
      <c r="A139" s="2127" t="str">
        <f t="shared" si="38"/>
        <v>A</v>
      </c>
      <c r="B139" s="2128" t="str">
        <f t="shared" si="60"/>
        <v>Dessert assiette.C.Coulis de mangue.Recette mère ►.M.Mille-feuille meringue et chiboust pamplemousse aux fraises des bois</v>
      </c>
      <c r="C139" s="2129" t="str">
        <f t="shared" si="39"/>
        <v>Dessert assiette</v>
      </c>
      <c r="D139" s="2433" t="str">
        <f t="shared" si="40"/>
        <v>C</v>
      </c>
      <c r="E139" s="2128" t="str">
        <f t="shared" si="41"/>
        <v>Coulis de mangue</v>
      </c>
      <c r="F139" s="2128" t="str">
        <f t="shared" si="42"/>
        <v/>
      </c>
      <c r="G139" s="2128" t="str">
        <f t="shared" si="43"/>
        <v>M.Mille-feuille meringue et chiboust pamplemousse aux fraises des bois</v>
      </c>
      <c r="H139" s="2178" t="s">
        <v>4</v>
      </c>
      <c r="I139" s="2177"/>
      <c r="J139" s="2177"/>
      <c r="K139" s="2177"/>
      <c r="L139" s="2176"/>
      <c r="M139" s="2176"/>
      <c r="N139" s="2176"/>
      <c r="O139" s="2176"/>
      <c r="P139" s="2176"/>
      <c r="Q139" s="2176"/>
      <c r="R139" s="2176"/>
      <c r="S139" s="2111" t="s">
        <v>4</v>
      </c>
      <c r="T139" s="25" t="s">
        <v>7</v>
      </c>
      <c r="U139" s="458" t="str">
        <f>U144</f>
        <v>Dessert assiette.C.Coulis de mangue.Recette mère ►.M.Mille-feuille meringue et chiboust pamplemousse aux fraises des bois</v>
      </c>
      <c r="V139" s="459"/>
      <c r="W139" s="459"/>
      <c r="X139" s="281" t="s">
        <v>207</v>
      </c>
      <c r="Y139" s="26" t="s">
        <v>12</v>
      </c>
      <c r="Z139" s="3218"/>
      <c r="AA139" s="3218"/>
      <c r="AB139" s="3159"/>
      <c r="AC139" s="3159"/>
      <c r="AD139" s="3160"/>
      <c r="AE139" s="2677" t="s">
        <v>4</v>
      </c>
      <c r="AF139" s="2679">
        <f t="shared" si="56"/>
        <v>0</v>
      </c>
      <c r="AG139" s="2453">
        <f t="shared" si="57"/>
        <v>0</v>
      </c>
      <c r="AH139" s="2452"/>
      <c r="AI139" s="2140">
        <f t="shared" si="45"/>
        <v>0</v>
      </c>
      <c r="AJ139" s="301" t="str">
        <f>IF(OR(AI139=0, ISBLANK(AB139)), "", TEXT(ROUND(AI139/INDEX(AV19:AV89, MATCH(AB139, AU19:AU89, 0)), 0),"# ##0") &amp; " " &amp; AB139)</f>
        <v/>
      </c>
      <c r="AK139" s="82">
        <f t="shared" si="46"/>
        <v>0</v>
      </c>
      <c r="AL139" s="2141">
        <f t="shared" si="47"/>
        <v>0</v>
      </c>
      <c r="AM139" s="2142" t="str">
        <f t="shared" si="48"/>
        <v/>
      </c>
      <c r="AN139" s="2143"/>
      <c r="AO139" s="2140">
        <f t="shared" si="49"/>
        <v>0</v>
      </c>
      <c r="AP139" s="2612"/>
      <c r="AQ139" s="2145" t="str">
        <f t="shared" si="50"/>
        <v/>
      </c>
      <c r="AR139" s="2593"/>
      <c r="AS139" s="2697">
        <f t="shared" si="51"/>
        <v>0</v>
      </c>
      <c r="AT139" s="2598">
        <f>IF(AND(AH139&lt;&gt;"", ISNUMBER(AF139)), IFERROR(INDEX(AV19:AV89, MATCH(AB139, AU19:AU89, 0)) * AA139 * IF(ISBLANK(X139), 1, X139), 0), 0)</f>
        <v>0</v>
      </c>
      <c r="AX139" s="465"/>
      <c r="AY139" s="2127" t="str">
        <f t="shared" si="44"/>
        <v>A</v>
      </c>
      <c r="AZ139" s="2133"/>
      <c r="BA139" s="2133"/>
      <c r="BB139" s="2133"/>
      <c r="BC139" s="2133"/>
      <c r="BD139" s="2133"/>
      <c r="BH139"/>
      <c r="BI139" s="466">
        <v>1</v>
      </c>
    </row>
    <row r="140" spans="1:61" s="464" customFormat="1" ht="18" customHeight="1" x14ac:dyDescent="0.25">
      <c r="A140" s="2127" t="str">
        <f t="shared" si="38"/>
        <v>A</v>
      </c>
      <c r="B140" s="2128" t="str">
        <f t="shared" si="60"/>
        <v>Dessert assiette.C.Coulis de mangue.Recette mère ►.M.Mille-feuille meringue et chiboust pamplemousse aux fraises des bois</v>
      </c>
      <c r="C140" s="2129" t="str">
        <f t="shared" si="39"/>
        <v>Dessert assiette</v>
      </c>
      <c r="D140" s="2433" t="str">
        <f t="shared" si="40"/>
        <v>C</v>
      </c>
      <c r="E140" s="2128" t="str">
        <f t="shared" si="41"/>
        <v>Coulis de mangue</v>
      </c>
      <c r="F140" s="2128" t="str">
        <f t="shared" si="42"/>
        <v/>
      </c>
      <c r="G140" s="2128" t="str">
        <f t="shared" si="43"/>
        <v>M.Mille-feuille meringue et chiboust pamplemousse aux fraises des bois</v>
      </c>
      <c r="H140" s="2178" t="s">
        <v>4</v>
      </c>
      <c r="I140" s="2177"/>
      <c r="J140" s="2177"/>
      <c r="K140" s="2177"/>
      <c r="L140" s="2176"/>
      <c r="M140" s="2176"/>
      <c r="N140" s="2176"/>
      <c r="O140" s="2176"/>
      <c r="P140" s="2176"/>
      <c r="Q140" s="2176"/>
      <c r="R140" s="2176"/>
      <c r="S140" s="2111" t="s">
        <v>4</v>
      </c>
      <c r="T140" s="25" t="s">
        <v>7</v>
      </c>
      <c r="U140" s="460" t="str">
        <f>U144</f>
        <v>Dessert assiette.C.Coulis de mangue.Recette mère ►.M.Mille-feuille meringue et chiboust pamplemousse aux fraises des bois</v>
      </c>
      <c r="V140" s="461"/>
      <c r="W140" s="462"/>
      <c r="X140" s="28"/>
      <c r="Y140" s="29" t="s">
        <v>208</v>
      </c>
      <c r="Z140" s="283"/>
      <c r="AA140" s="30" t="s">
        <v>13</v>
      </c>
      <c r="AB140" s="1865" t="s">
        <v>1989</v>
      </c>
      <c r="AC140" s="9"/>
      <c r="AD140" s="285"/>
      <c r="AE140" s="2677" t="s">
        <v>4</v>
      </c>
      <c r="AF140" s="2679">
        <f t="shared" si="56"/>
        <v>0</v>
      </c>
      <c r="AG140" s="2453">
        <f t="shared" si="57"/>
        <v>0</v>
      </c>
      <c r="AH140" s="2452"/>
      <c r="AI140" s="2148">
        <f t="shared" si="45"/>
        <v>0</v>
      </c>
      <c r="AJ140" s="299" t="str">
        <f>IF(OR(AI140=0, ISBLANK(AB140)), "", TEXT(ROUND(AI140/INDEX(AV19:AV89, MATCH(AB140, AU19:AU89, 0)), 0),"# ##0") &amp; " " &amp; AB140)</f>
        <v/>
      </c>
      <c r="AK140" s="77">
        <f t="shared" si="46"/>
        <v>0</v>
      </c>
      <c r="AL140" s="2149">
        <f t="shared" si="47"/>
        <v>0</v>
      </c>
      <c r="AM140" s="2137" t="str">
        <f t="shared" si="48"/>
        <v/>
      </c>
      <c r="AN140" s="2143"/>
      <c r="AO140" s="2148">
        <f t="shared" si="49"/>
        <v>0</v>
      </c>
      <c r="AP140" s="2612"/>
      <c r="AQ140" s="2150" t="str">
        <f t="shared" si="50"/>
        <v/>
      </c>
      <c r="AR140" s="2593"/>
      <c r="AS140" s="2697">
        <f t="shared" si="51"/>
        <v>0</v>
      </c>
      <c r="AT140" s="2598">
        <f>IF(AND(AH140&lt;&gt;"", ISNUMBER(AF140)), IFERROR(INDEX(AV19:AV89, MATCH(AB140, AU19:AU89, 0)) * AA140 * IF(ISBLANK(X140), 1, X140), 0), 0)</f>
        <v>0</v>
      </c>
      <c r="AX140" s="465"/>
      <c r="AY140" s="2127" t="str">
        <f t="shared" si="44"/>
        <v>A</v>
      </c>
      <c r="AZ140" s="2133"/>
      <c r="BA140" s="2133"/>
      <c r="BB140" s="2133"/>
      <c r="BC140" s="2133"/>
      <c r="BD140" s="2133"/>
      <c r="BH140"/>
      <c r="BI140" s="466">
        <v>1</v>
      </c>
    </row>
    <row r="141" spans="1:61" s="464" customFormat="1" ht="18" customHeight="1" x14ac:dyDescent="0.25">
      <c r="A141" s="2127" t="str">
        <f t="shared" si="38"/>
        <v>A</v>
      </c>
      <c r="B141" s="2128" t="str">
        <f t="shared" si="60"/>
        <v>Dessert assiette.C.Coulis de mangue.Recette mère ►.M.Mille-feuille meringue et chiboust pamplemousse aux fraises des bois</v>
      </c>
      <c r="C141" s="2129" t="str">
        <f t="shared" si="39"/>
        <v>Dessert assiette</v>
      </c>
      <c r="D141" s="2433" t="str">
        <f t="shared" si="40"/>
        <v>C</v>
      </c>
      <c r="E141" s="2128" t="str">
        <f t="shared" si="41"/>
        <v>Coulis de mangue</v>
      </c>
      <c r="F141" s="2128" t="str">
        <f t="shared" si="42"/>
        <v/>
      </c>
      <c r="G141" s="2128" t="str">
        <f t="shared" si="43"/>
        <v>M.Mille-feuille meringue et chiboust pamplemousse aux fraises des bois</v>
      </c>
      <c r="H141" s="2178" t="s">
        <v>4</v>
      </c>
      <c r="I141" s="2177"/>
      <c r="J141" s="2177"/>
      <c r="K141" s="2177"/>
      <c r="L141" s="2176"/>
      <c r="M141" s="2176"/>
      <c r="N141" s="2176"/>
      <c r="O141" s="2176"/>
      <c r="P141" s="2176"/>
      <c r="Q141" s="2176"/>
      <c r="R141" s="2176"/>
      <c r="S141" s="2111" t="s">
        <v>4</v>
      </c>
      <c r="T141" s="25" t="s">
        <v>7</v>
      </c>
      <c r="U141" s="428" t="str">
        <f>U144</f>
        <v>Dessert assiette.C.Coulis de mangue.Recette mère ►.M.Mille-feuille meringue et chiboust pamplemousse aux fraises des bois</v>
      </c>
      <c r="V141" s="428"/>
      <c r="W141" s="428"/>
      <c r="X141" s="36" t="s">
        <v>16</v>
      </c>
      <c r="Y141" s="37"/>
      <c r="Z141" s="37"/>
      <c r="AA141" s="288" t="s">
        <v>17</v>
      </c>
      <c r="AB141" s="3214" t="str">
        <f>X144</f>
        <v>Dessert assiette.C.Coulis de mangue.Recette mère ►.M.Mille-feuille meringue et chiboust pamplemousse aux fraises des bois</v>
      </c>
      <c r="AC141" s="3214"/>
      <c r="AD141" s="3215"/>
      <c r="AE141" s="2677" t="s">
        <v>4</v>
      </c>
      <c r="AF141" s="2679">
        <f t="shared" si="56"/>
        <v>0</v>
      </c>
      <c r="AG141" s="2453">
        <f t="shared" si="57"/>
        <v>0</v>
      </c>
      <c r="AH141" s="2452"/>
      <c r="AI141" s="2140">
        <f t="shared" si="45"/>
        <v>0</v>
      </c>
      <c r="AJ141" s="301" t="str">
        <f>IF(OR(AI141=0, ISBLANK(AB141)), "", TEXT(ROUND(AI141/INDEX(AV19:AV89, MATCH(AB141, AU19:AU89, 0)), 0),"# ##0") &amp; " " &amp; AB141)</f>
        <v/>
      </c>
      <c r="AK141" s="82">
        <f t="shared" si="46"/>
        <v>0</v>
      </c>
      <c r="AL141" s="2141">
        <f t="shared" si="47"/>
        <v>0</v>
      </c>
      <c r="AM141" s="2142" t="str">
        <f t="shared" si="48"/>
        <v/>
      </c>
      <c r="AN141" s="2143"/>
      <c r="AO141" s="2140">
        <f t="shared" si="49"/>
        <v>0</v>
      </c>
      <c r="AP141" s="2612"/>
      <c r="AQ141" s="2145" t="str">
        <f t="shared" si="50"/>
        <v/>
      </c>
      <c r="AR141" s="2593"/>
      <c r="AS141" s="2697">
        <f t="shared" si="51"/>
        <v>0</v>
      </c>
      <c r="AT141" s="2598">
        <f>IF(AND(AH141&lt;&gt;"", ISNUMBER(AF141)), IFERROR(INDEX(AV19:AV89, MATCH(AB141, AU19:AU89, 0)) * AA141 * IF(ISBLANK(X141), 1, X141), 0), 0)</f>
        <v>0</v>
      </c>
      <c r="AX141" s="465"/>
      <c r="AY141" s="2127" t="str">
        <f t="shared" si="44"/>
        <v>A</v>
      </c>
      <c r="AZ141" s="2133"/>
      <c r="BA141" s="2133"/>
      <c r="BB141" s="2133"/>
      <c r="BC141" s="2133"/>
      <c r="BD141" s="2133"/>
      <c r="BH141"/>
      <c r="BI141" s="466">
        <v>1</v>
      </c>
    </row>
    <row r="142" spans="1:61" s="464" customFormat="1" ht="18" customHeight="1" x14ac:dyDescent="0.25">
      <c r="A142" s="2127" t="str">
        <f t="shared" ref="A142:A205" si="62">IF(OR(H142="A",T142="A"),"A",IF(AND(H142="►",T142="►"),"►",IF(AND(ISBLANK(H142),ISBLANK(T142)),"►","►")))</f>
        <v>A</v>
      </c>
      <c r="B142" s="2128" t="str">
        <f t="shared" si="60"/>
        <v>Dessert assiette.C.Coulis de mangue.Recette mère ►.M.Mille-feuille meringue et chiboust pamplemousse aux fraises des bois</v>
      </c>
      <c r="C142" s="2129" t="str">
        <f t="shared" ref="C142:C205" si="63">IF(B142="►","►",IFERROR(LEFT(B142,SEARCH(".",B142)-1),0))</f>
        <v>Dessert assiette</v>
      </c>
      <c r="D142" s="2433" t="str">
        <f t="shared" ref="D142:D205" si="64">IF(B142="►","►",IFERROR(MID(B142,SEARCH(".",B142)+1,SEARCH(".",B142,SEARCH(".",B142)+1)-SEARCH(".",B142)-1),0))</f>
        <v>C</v>
      </c>
      <c r="E142" s="2128" t="str">
        <f t="shared" ref="E142:E205" si="65">IF(B142="►","►",IFERROR(MID(B142,SEARCH(".",B142,SEARCH(".",B142)+1)+1,SEARCH(".",B142,SEARCH(".",B142,SEARCH(".",B142)+1)+1)-SEARCH(".",B142,SEARCH(".",B142)+1)-1),0))</f>
        <v>Coulis de mangue</v>
      </c>
      <c r="F142" s="2128" t="str">
        <f t="shared" ref="F142:F205" si="66">IF(B142="►","►",IFERROR(MID(I142,SEARCH(".",B142,SEARCH(".",B142,SEARCH(".",B142)+1)+1)+1,SEARCH(".",B142,SEARCH(".",B142,SEARCH(".",B142,SEARCH(".",B142)+1)+1)+1)-SEARCH(".",B142,SEARCH(".",B142,SEARCH(".",B142)+1)+1)-1),0))</f>
        <v/>
      </c>
      <c r="G142" s="2128" t="str">
        <f t="shared" si="43"/>
        <v>M.Mille-feuille meringue et chiboust pamplemousse aux fraises des bois</v>
      </c>
      <c r="H142" s="2178" t="s">
        <v>4</v>
      </c>
      <c r="I142" s="2177"/>
      <c r="J142" s="2177"/>
      <c r="K142" s="2177"/>
      <c r="L142" s="2176"/>
      <c r="M142" s="2176"/>
      <c r="N142" s="2176"/>
      <c r="O142" s="2176"/>
      <c r="P142" s="2176"/>
      <c r="Q142" s="2176"/>
      <c r="R142" s="2176"/>
      <c r="S142" s="2111" t="s">
        <v>4</v>
      </c>
      <c r="T142" s="25" t="s">
        <v>7</v>
      </c>
      <c r="U142" s="428" t="str">
        <f>U144</f>
        <v>Dessert assiette.C.Coulis de mangue.Recette mère ►.M.Mille-feuille meringue et chiboust pamplemousse aux fraises des bois</v>
      </c>
      <c r="V142" s="428"/>
      <c r="W142" s="428"/>
      <c r="X142" s="43">
        <v>18</v>
      </c>
      <c r="Y142" s="44" t="s">
        <v>19</v>
      </c>
      <c r="Z142" s="36"/>
      <c r="AA142" s="36"/>
      <c r="AB142" s="3214"/>
      <c r="AC142" s="3214"/>
      <c r="AD142" s="3215"/>
      <c r="AE142" s="2677" t="s">
        <v>4</v>
      </c>
      <c r="AF142" s="2679">
        <f t="shared" si="56"/>
        <v>0</v>
      </c>
      <c r="AG142" s="2453">
        <f t="shared" si="57"/>
        <v>0</v>
      </c>
      <c r="AH142" s="2452"/>
      <c r="AI142" s="2148">
        <f t="shared" si="45"/>
        <v>0</v>
      </c>
      <c r="AJ142" s="299" t="str">
        <f>IF(OR(AI142=0, ISBLANK(AB142)), "", TEXT(ROUND(AI142/INDEX(AV19:AV89, MATCH(AB142, AU19:AU89, 0)), 0),"# ##0") &amp; " " &amp; AB142)</f>
        <v/>
      </c>
      <c r="AK142" s="77">
        <f t="shared" si="46"/>
        <v>0</v>
      </c>
      <c r="AL142" s="2149">
        <f t="shared" si="47"/>
        <v>0</v>
      </c>
      <c r="AM142" s="2137" t="str">
        <f t="shared" si="48"/>
        <v/>
      </c>
      <c r="AN142" s="2143"/>
      <c r="AO142" s="2148">
        <f t="shared" si="49"/>
        <v>0</v>
      </c>
      <c r="AP142" s="2612"/>
      <c r="AQ142" s="2150" t="str">
        <f t="shared" si="50"/>
        <v/>
      </c>
      <c r="AR142" s="2593"/>
      <c r="AS142" s="2697">
        <f t="shared" si="51"/>
        <v>0</v>
      </c>
      <c r="AT142" s="2598">
        <f>IF(AND(AH142&lt;&gt;"", ISNUMBER(AF142)), IFERROR(INDEX(AV19:AV89, MATCH(AB142, AU19:AU89, 0)) * AA142 * IF(ISBLANK(X142), 1, X142), 0), 0)</f>
        <v>0</v>
      </c>
      <c r="AX142" s="465"/>
      <c r="AY142" s="2127" t="str">
        <f t="shared" si="44"/>
        <v>A</v>
      </c>
      <c r="AZ142" s="2133"/>
      <c r="BA142" s="2133"/>
      <c r="BB142" s="2133"/>
      <c r="BC142" s="2133"/>
      <c r="BD142" s="2133"/>
      <c r="BH142"/>
      <c r="BI142" s="466">
        <v>1</v>
      </c>
    </row>
    <row r="143" spans="1:61" s="464" customFormat="1" ht="18" customHeight="1" x14ac:dyDescent="0.25">
      <c r="A143" s="2127" t="str">
        <f t="shared" si="62"/>
        <v>►</v>
      </c>
      <c r="B143" s="2128" t="str">
        <f t="shared" si="60"/>
        <v>►</v>
      </c>
      <c r="C143" s="2129" t="str">
        <f t="shared" si="63"/>
        <v>►</v>
      </c>
      <c r="D143" s="2433" t="str">
        <f t="shared" si="64"/>
        <v>►</v>
      </c>
      <c r="E143" s="2128" t="str">
        <f t="shared" si="65"/>
        <v>►</v>
      </c>
      <c r="F143" s="2128" t="str">
        <f t="shared" si="66"/>
        <v>►</v>
      </c>
      <c r="G143" s="2128" t="str">
        <f t="shared" si="43"/>
        <v>►</v>
      </c>
      <c r="H143" s="2178" t="s">
        <v>4</v>
      </c>
      <c r="I143" s="2177"/>
      <c r="J143" s="2177"/>
      <c r="K143" s="2177"/>
      <c r="L143" s="2176"/>
      <c r="M143" s="2176"/>
      <c r="N143" s="2176"/>
      <c r="O143" s="2176"/>
      <c r="P143" s="2176"/>
      <c r="Q143" s="2176"/>
      <c r="R143" s="2176"/>
      <c r="S143" s="2111" t="s">
        <v>4</v>
      </c>
      <c r="T143" s="25" t="s">
        <v>5</v>
      </c>
      <c r="U143" s="463" t="str">
        <f>U144</f>
        <v>Dessert assiette.C.Coulis de mangue.Recette mère ►.M.Mille-feuille meringue et chiboust pamplemousse aux fraises des bois</v>
      </c>
      <c r="V143" s="463"/>
      <c r="W143" s="463"/>
      <c r="X143" s="289"/>
      <c r="Y143" s="48"/>
      <c r="Z143" s="48"/>
      <c r="AA143" s="48"/>
      <c r="AB143" s="48"/>
      <c r="AC143" s="48"/>
      <c r="AD143" s="49"/>
      <c r="AE143" s="2677" t="s">
        <v>4</v>
      </c>
      <c r="AF143" s="2679">
        <f t="shared" si="56"/>
        <v>0</v>
      </c>
      <c r="AG143" s="2453">
        <f t="shared" si="57"/>
        <v>0</v>
      </c>
      <c r="AH143" s="2452"/>
      <c r="AI143" s="2140">
        <f t="shared" si="45"/>
        <v>0</v>
      </c>
      <c r="AJ143" s="301" t="str">
        <f>IF(OR(AI143=0, ISBLANK(AB143)), "", TEXT(ROUND(AI143/INDEX(AV19:AV89, MATCH(AB143, AU19:AU89, 0)), 0),"# ##0") &amp; " " &amp; AB143)</f>
        <v/>
      </c>
      <c r="AK143" s="82">
        <f t="shared" si="46"/>
        <v>0</v>
      </c>
      <c r="AL143" s="2141">
        <f t="shared" si="47"/>
        <v>0</v>
      </c>
      <c r="AM143" s="2142" t="str">
        <f t="shared" si="48"/>
        <v/>
      </c>
      <c r="AN143" s="2143"/>
      <c r="AO143" s="2140">
        <f t="shared" si="49"/>
        <v>0</v>
      </c>
      <c r="AP143" s="2612"/>
      <c r="AQ143" s="2145" t="str">
        <f t="shared" si="50"/>
        <v/>
      </c>
      <c r="AR143" s="2593"/>
      <c r="AS143" s="2697">
        <f t="shared" si="51"/>
        <v>0</v>
      </c>
      <c r="AT143" s="2598">
        <f>IF(AND(AH143&lt;&gt;"", ISNUMBER(AF143)), IFERROR(INDEX(AV19:AV89, MATCH(AB143, AU19:AU89, 0)) * AA143 * IF(ISBLANK(X143), 1, X143), 0), 0)</f>
        <v>0</v>
      </c>
      <c r="AX143" s="465"/>
      <c r="AY143" s="2127" t="str">
        <f t="shared" si="44"/>
        <v>►</v>
      </c>
      <c r="AZ143" s="2133"/>
      <c r="BA143" s="2133"/>
      <c r="BB143" s="2133"/>
      <c r="BC143" s="2133"/>
      <c r="BD143" s="2133"/>
      <c r="BH143"/>
      <c r="BI143" s="466">
        <v>1</v>
      </c>
    </row>
    <row r="144" spans="1:61" s="464" customFormat="1" ht="18" customHeight="1" x14ac:dyDescent="0.25">
      <c r="A144" s="2127" t="str">
        <f t="shared" si="62"/>
        <v>►</v>
      </c>
      <c r="B144" s="2128" t="str">
        <f t="shared" si="60"/>
        <v>►</v>
      </c>
      <c r="C144" s="2129" t="str">
        <f t="shared" si="63"/>
        <v>►</v>
      </c>
      <c r="D144" s="2433" t="str">
        <f t="shared" si="64"/>
        <v>►</v>
      </c>
      <c r="E144" s="2128" t="str">
        <f t="shared" si="65"/>
        <v>►</v>
      </c>
      <c r="F144" s="2128" t="str">
        <f t="shared" si="66"/>
        <v>►</v>
      </c>
      <c r="G144" s="2128" t="str">
        <f t="shared" ref="G144:G207" si="67">IF(B144="►","►",IF(ISBLANK(B144),"►",IFERROR(RIGHT(B144,LEN(B144)-FIND("►",B144)-1),"")))</f>
        <v>►</v>
      </c>
      <c r="H144" s="2178" t="s">
        <v>4</v>
      </c>
      <c r="I144" s="2177"/>
      <c r="J144" s="2177"/>
      <c r="K144" s="2177"/>
      <c r="L144" s="2176"/>
      <c r="M144" s="2176"/>
      <c r="N144" s="2176"/>
      <c r="O144" s="2176"/>
      <c r="P144" s="2176"/>
      <c r="Q144" s="2176"/>
      <c r="R144" s="2176"/>
      <c r="S144" s="2111" t="s">
        <v>4</v>
      </c>
      <c r="T144" s="430" t="s">
        <v>5</v>
      </c>
      <c r="U144" s="431" t="str">
        <f>X144</f>
        <v>Dessert assiette.C.Coulis de mangue.Recette mère ►.M.Mille-feuille meringue et chiboust pamplemousse aux fraises des bois</v>
      </c>
      <c r="V144" s="431">
        <f>X142</f>
        <v>18</v>
      </c>
      <c r="W144" s="431" t="str">
        <f>Y142</f>
        <v>assiettes</v>
      </c>
      <c r="X144" s="435" t="str">
        <f>UPPER(LEFT(Z138,1))&amp;LOWER(MID(Z138,2,999))&amp;"."&amp;UPPER(LEFT(AB138,1))&amp;"."&amp;UPPER(LEFT(AB138,1))&amp;LOWER(MID(AB138,2,999))&amp;"."&amp;IF(ISTEXT(AD144),AC144&amp;"."&amp;UPPER(LEFT(AD144,1))&amp;"."&amp;UPPER(LEFT(AD144,1))&amp;LOWER(MID(AD144,2,999)),Y144)</f>
        <v>Dessert assiette.C.Coulis de mangue.Recette mère ►.M.Mille-feuille meringue et chiboust pamplemousse aux fraises des bois</v>
      </c>
      <c r="Y144" s="432" t="s">
        <v>22</v>
      </c>
      <c r="Z144" s="3216" t="s">
        <v>23</v>
      </c>
      <c r="AA144" s="3216"/>
      <c r="AB144" s="3216"/>
      <c r="AC144" s="433" t="s">
        <v>24</v>
      </c>
      <c r="AD144" s="2134" t="s">
        <v>482</v>
      </c>
      <c r="AE144" s="2677" t="s">
        <v>4</v>
      </c>
      <c r="AF144" s="2679">
        <f t="shared" si="56"/>
        <v>0</v>
      </c>
      <c r="AG144" s="2453">
        <f t="shared" si="57"/>
        <v>0</v>
      </c>
      <c r="AH144" s="2452"/>
      <c r="AI144" s="2148">
        <f t="shared" si="45"/>
        <v>0</v>
      </c>
      <c r="AJ144" s="299" t="str">
        <f>IF(OR(AI144=0, ISBLANK(AB144)), "", TEXT(ROUND(AI144/INDEX(AV19:AV89, MATCH(AB144, AU19:AU89, 0)), 0),"# ##0") &amp; " " &amp; AB144)</f>
        <v/>
      </c>
      <c r="AK144" s="77">
        <f t="shared" si="46"/>
        <v>0</v>
      </c>
      <c r="AL144" s="2149">
        <f t="shared" si="47"/>
        <v>0</v>
      </c>
      <c r="AM144" s="2137" t="str">
        <f t="shared" si="48"/>
        <v/>
      </c>
      <c r="AN144" s="2143"/>
      <c r="AO144" s="2148">
        <f t="shared" si="49"/>
        <v>0</v>
      </c>
      <c r="AP144" s="2612"/>
      <c r="AQ144" s="2150" t="str">
        <f t="shared" si="50"/>
        <v/>
      </c>
      <c r="AR144" s="2593"/>
      <c r="AS144" s="2697">
        <f t="shared" si="51"/>
        <v>0</v>
      </c>
      <c r="AT144" s="2598">
        <f>IF(AND(AH144&lt;&gt;"", ISNUMBER(AF144)), IFERROR(INDEX(AV19:AV89, MATCH(AB144, AU19:AU89, 0)) * AA144 * IF(ISBLANK(X144), 1, X144), 0), 0)</f>
        <v>0</v>
      </c>
      <c r="AX144" s="465"/>
      <c r="AY144" s="2127" t="str">
        <f t="shared" ref="AY144:AY207" si="68">A144</f>
        <v>►</v>
      </c>
      <c r="AZ144" s="2133"/>
      <c r="BA144" s="2133"/>
      <c r="BB144" s="2133"/>
      <c r="BC144" s="2133"/>
      <c r="BD144" s="2133"/>
      <c r="BH144" s="2133"/>
      <c r="BI144" s="466">
        <v>1</v>
      </c>
    </row>
    <row r="145" spans="1:61" s="464" customFormat="1" ht="18" customHeight="1" x14ac:dyDescent="0.25">
      <c r="A145" s="2127" t="str">
        <f t="shared" si="62"/>
        <v>►</v>
      </c>
      <c r="B145" s="2128" t="str">
        <f t="shared" si="60"/>
        <v>►</v>
      </c>
      <c r="C145" s="2129" t="str">
        <f t="shared" si="63"/>
        <v>►</v>
      </c>
      <c r="D145" s="2433" t="str">
        <f t="shared" si="64"/>
        <v>►</v>
      </c>
      <c r="E145" s="2128" t="str">
        <f t="shared" si="65"/>
        <v>►</v>
      </c>
      <c r="F145" s="2128" t="str">
        <f t="shared" si="66"/>
        <v>►</v>
      </c>
      <c r="G145" s="2128" t="str">
        <f t="shared" si="67"/>
        <v>►</v>
      </c>
      <c r="H145" s="2178" t="s">
        <v>4</v>
      </c>
      <c r="I145" s="2177"/>
      <c r="J145" s="2177"/>
      <c r="K145" s="2177"/>
      <c r="L145" s="2176"/>
      <c r="M145" s="2176"/>
      <c r="N145" s="2176"/>
      <c r="O145" s="2176"/>
      <c r="P145" s="2176"/>
      <c r="Q145" s="2176"/>
      <c r="R145" s="2176"/>
      <c r="S145" s="2111" t="s">
        <v>4</v>
      </c>
      <c r="T145" s="443" t="s">
        <v>5</v>
      </c>
      <c r="U145" s="444" t="str">
        <f>U144</f>
        <v>Dessert assiette.C.Coulis de mangue.Recette mère ►.M.Mille-feuille meringue et chiboust pamplemousse aux fraises des bois</v>
      </c>
      <c r="V145" s="445"/>
      <c r="W145" s="445"/>
      <c r="X145" s="446" t="s">
        <v>27</v>
      </c>
      <c r="Y145" s="446" t="s">
        <v>28</v>
      </c>
      <c r="Z145" s="446" t="s">
        <v>29</v>
      </c>
      <c r="AA145" s="446" t="s">
        <v>30</v>
      </c>
      <c r="AB145" s="446" t="s">
        <v>31</v>
      </c>
      <c r="AC145" s="447" t="s">
        <v>32</v>
      </c>
      <c r="AD145" s="448" t="s">
        <v>33</v>
      </c>
      <c r="AE145" s="2677" t="s">
        <v>4</v>
      </c>
      <c r="AF145" s="2679">
        <f t="shared" si="56"/>
        <v>0</v>
      </c>
      <c r="AG145" s="2453">
        <f t="shared" si="57"/>
        <v>0</v>
      </c>
      <c r="AH145" s="2452"/>
      <c r="AI145" s="2140">
        <f t="shared" ref="AI145:AI208" si="69">IF(ISBLANK(AH145) + (AH145=0), 0, IFERROR(AT145*AS145*AC145, 0))</f>
        <v>0</v>
      </c>
      <c r="AJ145" s="301" t="str">
        <f>IF(OR(AI145=0, ISBLANK(AB145)), "", TEXT(ROUND(AI145/INDEX(AV19:AV89, MATCH(AB145, AU19:AU89, 0)), 0),"# ##0") &amp; " " &amp; AB145)</f>
        <v/>
      </c>
      <c r="AK145" s="82">
        <f t="shared" ref="AK145:AK208" si="70">IFERROR(IF(AH145&gt;0, X145*AS145*AC145, 0), 0)</f>
        <v>0</v>
      </c>
      <c r="AL145" s="2155">
        <f t="shared" ref="AL145:AL208" si="71">IFERROR(IF(AH145&gt;0,Y145,0),0)</f>
        <v>0</v>
      </c>
      <c r="AM145" s="2156" t="str">
        <f t="shared" ref="AM145:AM208" si="72">IF(AH145&gt;0,AD145,"")</f>
        <v/>
      </c>
      <c r="AN145" s="2143"/>
      <c r="AO145" s="2140">
        <f t="shared" ref="AO145:AO208" si="73">IF(ISBLANK(AN145), AI145, AI145*(1-AN145/100))</f>
        <v>0</v>
      </c>
      <c r="AP145" s="2612"/>
      <c r="AQ145" s="2145" t="str">
        <f t="shared" ref="AQ145:AQ208" si="74">IF(OR(ISBLANK(AP145), ISTEXT(X145)), "", IF(AI145=0, AK145*AP145, AI145*AP145))</f>
        <v/>
      </c>
      <c r="AR145" s="2593"/>
      <c r="AS145" s="2697">
        <f t="shared" ref="AS145:AS208" si="75">IFERROR(IF(ISNUMBER(AH145)*ISNUMBER(AF145),AH145/AF145,0),0)</f>
        <v>0</v>
      </c>
      <c r="AT145" s="2598">
        <f>IF(AND(AH145&lt;&gt;"", ISNUMBER(AF145)), IFERROR(INDEX(AV19:AV89, MATCH(AB145, AU19:AU89, 0)) * AA145 * IF(ISBLANK(X145), 1, X145), 0), 0)</f>
        <v>0</v>
      </c>
      <c r="AX145" s="465"/>
      <c r="AY145" s="2127" t="str">
        <f t="shared" si="68"/>
        <v>►</v>
      </c>
      <c r="AZ145" s="2133"/>
      <c r="BA145" s="2133"/>
      <c r="BB145" s="2133"/>
      <c r="BC145" s="2133"/>
      <c r="BD145" s="2133"/>
      <c r="BH145" s="2133"/>
      <c r="BI145" s="466">
        <v>1</v>
      </c>
    </row>
    <row r="146" spans="1:61" s="464" customFormat="1" ht="18" customHeight="1" x14ac:dyDescent="0.25">
      <c r="A146" s="2127" t="str">
        <f t="shared" si="62"/>
        <v>A</v>
      </c>
      <c r="B146" s="2128" t="str">
        <f t="shared" si="60"/>
        <v>Dessert assiette.C.Coulis de mangue.Recette mère ►.M.Mille-feuille meringue et chiboust pamplemousse aux fraises des bois</v>
      </c>
      <c r="C146" s="2129" t="str">
        <f t="shared" si="63"/>
        <v>Dessert assiette</v>
      </c>
      <c r="D146" s="2433" t="str">
        <f t="shared" si="64"/>
        <v>C</v>
      </c>
      <c r="E146" s="2128" t="str">
        <f t="shared" si="65"/>
        <v>Coulis de mangue</v>
      </c>
      <c r="F146" s="2128" t="str">
        <f t="shared" si="66"/>
        <v/>
      </c>
      <c r="G146" s="2128" t="str">
        <f t="shared" si="67"/>
        <v>M.Mille-feuille meringue et chiboust pamplemousse aux fraises des bois</v>
      </c>
      <c r="H146" s="2178" t="s">
        <v>4</v>
      </c>
      <c r="I146" s="2177"/>
      <c r="J146" s="2177"/>
      <c r="K146" s="2177"/>
      <c r="L146" s="2176"/>
      <c r="M146" s="2176"/>
      <c r="N146" s="2176"/>
      <c r="O146" s="2176"/>
      <c r="P146" s="2176"/>
      <c r="Q146" s="2176"/>
      <c r="R146" s="2176"/>
      <c r="S146" s="2111" t="s">
        <v>4</v>
      </c>
      <c r="T146" s="25" t="s">
        <v>7</v>
      </c>
      <c r="U146" s="427" t="str">
        <f>U144</f>
        <v>Dessert assiette.C.Coulis de mangue.Recette mère ►.M.Mille-feuille meringue et chiboust pamplemousse aux fraises des bois</v>
      </c>
      <c r="V146" s="428"/>
      <c r="W146" s="428"/>
      <c r="X146" s="290" t="s">
        <v>38</v>
      </c>
      <c r="Y146" s="59" t="s">
        <v>39</v>
      </c>
      <c r="Z146" s="60"/>
      <c r="AA146" s="3237" t="s">
        <v>40</v>
      </c>
      <c r="AB146" s="3238" t="s">
        <v>41</v>
      </c>
      <c r="AC146" s="3239" t="s">
        <v>42</v>
      </c>
      <c r="AD146" s="61" t="s">
        <v>43</v>
      </c>
      <c r="AE146" s="2677" t="s">
        <v>4</v>
      </c>
      <c r="AF146" s="2679">
        <f t="shared" si="56"/>
        <v>0</v>
      </c>
      <c r="AG146" s="2453">
        <f t="shared" si="57"/>
        <v>0</v>
      </c>
      <c r="AH146" s="2452"/>
      <c r="AI146" s="2148">
        <f t="shared" si="69"/>
        <v>0</v>
      </c>
      <c r="AJ146" s="299" t="str">
        <f>IF(OR(AI146=0, ISBLANK(AB146)), "", TEXT(ROUND(AI146/INDEX(AV19:AV89, MATCH(AB146, AU19:AU89, 0)), 0),"# ##0") &amp; " " &amp; AB146)</f>
        <v/>
      </c>
      <c r="AK146" s="77">
        <f t="shared" si="70"/>
        <v>0</v>
      </c>
      <c r="AL146" s="2149">
        <f t="shared" si="71"/>
        <v>0</v>
      </c>
      <c r="AM146" s="2137" t="str">
        <f t="shared" si="72"/>
        <v/>
      </c>
      <c r="AN146" s="2143"/>
      <c r="AO146" s="2148">
        <f t="shared" si="73"/>
        <v>0</v>
      </c>
      <c r="AP146" s="2612"/>
      <c r="AQ146" s="2150" t="str">
        <f t="shared" si="74"/>
        <v/>
      </c>
      <c r="AR146" s="2593"/>
      <c r="AS146" s="2697">
        <f t="shared" si="75"/>
        <v>0</v>
      </c>
      <c r="AT146" s="2598">
        <f>IF(AND(AH146&lt;&gt;"", ISNUMBER(AF146)), IFERROR(INDEX(AV19:AV89, MATCH(AB146, AU19:AU89, 0)) * AA146 * IF(ISBLANK(X146), 1, X146), 0), 0)</f>
        <v>0</v>
      </c>
      <c r="AX146" s="465"/>
      <c r="AY146" s="2127" t="str">
        <f t="shared" si="68"/>
        <v>A</v>
      </c>
      <c r="AZ146" s="2133"/>
      <c r="BA146" s="2133"/>
      <c r="BB146" s="2133"/>
      <c r="BC146" s="2133"/>
      <c r="BD146" s="2133"/>
      <c r="BH146" s="2133"/>
      <c r="BI146" s="466">
        <v>1</v>
      </c>
    </row>
    <row r="147" spans="1:61" s="464" customFormat="1" ht="18" customHeight="1" x14ac:dyDescent="0.25">
      <c r="A147" s="2127" t="str">
        <f t="shared" si="62"/>
        <v>A</v>
      </c>
      <c r="B147" s="2128" t="str">
        <f t="shared" si="60"/>
        <v>Dessert assiette.C.Coulis de mangue.Recette mère ►.M.Mille-feuille meringue et chiboust pamplemousse aux fraises des bois</v>
      </c>
      <c r="C147" s="2129" t="str">
        <f t="shared" si="63"/>
        <v>Dessert assiette</v>
      </c>
      <c r="D147" s="2433" t="str">
        <f t="shared" si="64"/>
        <v>C</v>
      </c>
      <c r="E147" s="2128" t="str">
        <f t="shared" si="65"/>
        <v>Coulis de mangue</v>
      </c>
      <c r="F147" s="2128" t="str">
        <f t="shared" si="66"/>
        <v/>
      </c>
      <c r="G147" s="2128" t="str">
        <f t="shared" si="67"/>
        <v>M.Mille-feuille meringue et chiboust pamplemousse aux fraises des bois</v>
      </c>
      <c r="H147" s="2178" t="s">
        <v>4</v>
      </c>
      <c r="I147" s="2177"/>
      <c r="J147" s="2177"/>
      <c r="K147" s="2177"/>
      <c r="L147" s="2176"/>
      <c r="M147" s="2176"/>
      <c r="N147" s="2176"/>
      <c r="O147" s="2176"/>
      <c r="P147" s="2176"/>
      <c r="Q147" s="2176"/>
      <c r="R147" s="2176"/>
      <c r="S147" s="2111" t="s">
        <v>4</v>
      </c>
      <c r="T147" s="25" t="s">
        <v>7</v>
      </c>
      <c r="U147" s="427" t="str">
        <f>U144</f>
        <v>Dessert assiette.C.Coulis de mangue.Recette mère ►.M.Mille-feuille meringue et chiboust pamplemousse aux fraises des bois</v>
      </c>
      <c r="V147" s="428"/>
      <c r="W147" s="428"/>
      <c r="X147" s="1926" t="s">
        <v>48</v>
      </c>
      <c r="Y147" s="62" t="s">
        <v>49</v>
      </c>
      <c r="Z147" s="63" t="s">
        <v>50</v>
      </c>
      <c r="AA147" s="2993"/>
      <c r="AB147" s="2995"/>
      <c r="AC147" s="3170"/>
      <c r="AD147" s="64" t="s">
        <v>51</v>
      </c>
      <c r="AE147" s="2677" t="s">
        <v>4</v>
      </c>
      <c r="AF147" s="2679">
        <f t="shared" si="56"/>
        <v>0</v>
      </c>
      <c r="AG147" s="2453">
        <f t="shared" si="57"/>
        <v>0</v>
      </c>
      <c r="AH147" s="2452"/>
      <c r="AI147" s="2140">
        <f t="shared" si="69"/>
        <v>0</v>
      </c>
      <c r="AJ147" s="301" t="str">
        <f>IF(OR(AI147=0, ISBLANK(AB147)), "", TEXT(ROUND(AI147/INDEX(AV19:AV89, MATCH(AB147, AU19:AU89, 0)), 0),"# ##0") &amp; " " &amp; AB147)</f>
        <v/>
      </c>
      <c r="AK147" s="82">
        <f t="shared" si="70"/>
        <v>0</v>
      </c>
      <c r="AL147" s="2141">
        <f t="shared" si="71"/>
        <v>0</v>
      </c>
      <c r="AM147" s="2142" t="str">
        <f t="shared" si="72"/>
        <v/>
      </c>
      <c r="AN147" s="2143"/>
      <c r="AO147" s="2140">
        <f t="shared" si="73"/>
        <v>0</v>
      </c>
      <c r="AP147" s="2612"/>
      <c r="AQ147" s="2145" t="str">
        <f t="shared" si="74"/>
        <v/>
      </c>
      <c r="AR147" s="2593"/>
      <c r="AS147" s="2697">
        <f t="shared" si="75"/>
        <v>0</v>
      </c>
      <c r="AT147" s="2598">
        <f>IF(AND(AH147&lt;&gt;"", ISNUMBER(AF147)), IFERROR(INDEX(AV19:AV89, MATCH(AB147, AU19:AU89, 0)) * AA147 * IF(ISBLANK(X147), 1, X147), 0), 0)</f>
        <v>0</v>
      </c>
      <c r="AX147" s="465"/>
      <c r="AY147" s="2127" t="str">
        <f t="shared" si="68"/>
        <v>A</v>
      </c>
      <c r="AZ147" s="2133"/>
      <c r="BA147" s="2133"/>
      <c r="BB147" s="2133"/>
      <c r="BC147" s="2133"/>
      <c r="BD147" s="2133"/>
      <c r="BH147" s="2133"/>
      <c r="BI147" s="466">
        <v>1</v>
      </c>
    </row>
    <row r="148" spans="1:61" s="464" customFormat="1" ht="18" customHeight="1" x14ac:dyDescent="0.25">
      <c r="A148" s="2127" t="str">
        <f t="shared" si="62"/>
        <v>A</v>
      </c>
      <c r="B148" s="2128" t="str">
        <f t="shared" si="60"/>
        <v>Dessert assiette.C.Coulis de mangue.Recette mère ►.M.Mille-feuille meringue et chiboust pamplemousse aux fraises des bois</v>
      </c>
      <c r="C148" s="2129" t="str">
        <f t="shared" si="63"/>
        <v>Dessert assiette</v>
      </c>
      <c r="D148" s="2433" t="str">
        <f t="shared" si="64"/>
        <v>C</v>
      </c>
      <c r="E148" s="2128" t="str">
        <f t="shared" si="65"/>
        <v>Coulis de mangue</v>
      </c>
      <c r="F148" s="2128" t="str">
        <f t="shared" si="66"/>
        <v/>
      </c>
      <c r="G148" s="2128" t="str">
        <f t="shared" si="67"/>
        <v>M.Mille-feuille meringue et chiboust pamplemousse aux fraises des bois</v>
      </c>
      <c r="H148" s="2178" t="s">
        <v>4</v>
      </c>
      <c r="I148" s="2177"/>
      <c r="J148" s="2177"/>
      <c r="K148" s="2177"/>
      <c r="L148" s="2176"/>
      <c r="M148" s="2176"/>
      <c r="N148" s="2176"/>
      <c r="O148" s="2176"/>
      <c r="P148" s="2176"/>
      <c r="Q148" s="2176"/>
      <c r="R148" s="2176"/>
      <c r="S148" s="2111" t="s">
        <v>4</v>
      </c>
      <c r="T148" s="25" t="s">
        <v>7</v>
      </c>
      <c r="U148" s="427" t="str">
        <f>U144</f>
        <v>Dessert assiette.C.Coulis de mangue.Recette mère ►.M.Mille-feuille meringue et chiboust pamplemousse aux fraises des bois</v>
      </c>
      <c r="V148" s="428">
        <f>V144</f>
        <v>18</v>
      </c>
      <c r="W148" s="428" t="str">
        <f>W144</f>
        <v>assiettes</v>
      </c>
      <c r="X148" s="79"/>
      <c r="Y148" s="65"/>
      <c r="Z148" s="75" t="str">
        <f t="shared" ref="Z148:Z154" si="76">IF(OR(ISTEXT(X148), X148&lt;=0, AA148&lt;=0), "", "de")</f>
        <v/>
      </c>
      <c r="AA148" s="67">
        <v>250</v>
      </c>
      <c r="AB148" s="53" t="s">
        <v>21</v>
      </c>
      <c r="AC148" s="68">
        <v>1</v>
      </c>
      <c r="AD148" s="69" t="s">
        <v>2024</v>
      </c>
      <c r="AE148" s="2677" t="s">
        <v>4</v>
      </c>
      <c r="AF148" s="2679">
        <v>55</v>
      </c>
      <c r="AG148" s="2453" t="s">
        <v>2286</v>
      </c>
      <c r="AH148" s="2452">
        <v>100</v>
      </c>
      <c r="AI148" s="2148">
        <f t="shared" si="69"/>
        <v>0.45454545454545453</v>
      </c>
      <c r="AJ148" s="299" t="str">
        <f>IF(OR(AI148=0, ISBLANK(AB148)), "", TEXT(ROUND(AI148/INDEX(AV19:AV89, MATCH(AB148, AU19:AU89, 0)), 0),"# ##0") &amp; " " &amp; AB148)</f>
        <v>455 g</v>
      </c>
      <c r="AK148" s="77">
        <f t="shared" si="70"/>
        <v>0</v>
      </c>
      <c r="AL148" s="2149">
        <f t="shared" si="71"/>
        <v>0</v>
      </c>
      <c r="AM148" s="2137" t="str">
        <f t="shared" si="72"/>
        <v>pulpe</v>
      </c>
      <c r="AN148" s="2143"/>
      <c r="AO148" s="2148">
        <f t="shared" si="73"/>
        <v>0.45454545454545453</v>
      </c>
      <c r="AP148" s="2612"/>
      <c r="AQ148" s="2150" t="str">
        <f t="shared" si="74"/>
        <v/>
      </c>
      <c r="AR148" s="2593"/>
      <c r="AS148" s="2697">
        <f t="shared" si="75"/>
        <v>1.8181818181818181</v>
      </c>
      <c r="AT148" s="2598">
        <f>IF(AND(AH148&lt;&gt;"", ISNUMBER(AF148)), IFERROR(INDEX(AV19:AV89, MATCH(AB148, AU19:AU89, 0)) * AA148 * IF(ISBLANK(X148), 1, X148), 0), 0)</f>
        <v>0.25</v>
      </c>
      <c r="AX148" s="465"/>
      <c r="AY148" s="2127" t="str">
        <f t="shared" si="68"/>
        <v>A</v>
      </c>
      <c r="AZ148" s="2133"/>
      <c r="BA148" s="2133"/>
      <c r="BB148" s="2133"/>
      <c r="BC148" s="2133"/>
      <c r="BD148" s="2133"/>
      <c r="BH148" s="2133"/>
      <c r="BI148" s="466">
        <v>1</v>
      </c>
    </row>
    <row r="149" spans="1:61" s="464" customFormat="1" ht="18" customHeight="1" x14ac:dyDescent="0.25">
      <c r="A149" s="2127" t="str">
        <f t="shared" si="62"/>
        <v>A</v>
      </c>
      <c r="B149" s="2128" t="str">
        <f t="shared" si="60"/>
        <v>Dessert assiette.C.Coulis de mangue.Recette mère ►.M.Mille-feuille meringue et chiboust pamplemousse aux fraises des bois</v>
      </c>
      <c r="C149" s="2129" t="str">
        <f t="shared" si="63"/>
        <v>Dessert assiette</v>
      </c>
      <c r="D149" s="2433" t="str">
        <f t="shared" si="64"/>
        <v>C</v>
      </c>
      <c r="E149" s="2128" t="str">
        <f t="shared" si="65"/>
        <v>Coulis de mangue</v>
      </c>
      <c r="F149" s="2128" t="str">
        <f t="shared" si="66"/>
        <v/>
      </c>
      <c r="G149" s="2128" t="str">
        <f t="shared" si="67"/>
        <v>M.Mille-feuille meringue et chiboust pamplemousse aux fraises des bois</v>
      </c>
      <c r="H149" s="2178" t="s">
        <v>4</v>
      </c>
      <c r="I149" s="2177"/>
      <c r="J149" s="2177"/>
      <c r="K149" s="2177"/>
      <c r="L149" s="2176"/>
      <c r="M149" s="2176"/>
      <c r="N149" s="2176"/>
      <c r="O149" s="2176"/>
      <c r="P149" s="2176"/>
      <c r="Q149" s="2176"/>
      <c r="R149" s="2176"/>
      <c r="S149" s="2111" t="s">
        <v>4</v>
      </c>
      <c r="T149" s="73" t="str">
        <f t="shared" ref="T149:T154" si="77">IF(AD149&lt;&gt;"","A","►")</f>
        <v>A</v>
      </c>
      <c r="U149" s="427" t="str">
        <f>U144</f>
        <v>Dessert assiette.C.Coulis de mangue.Recette mère ►.M.Mille-feuille meringue et chiboust pamplemousse aux fraises des bois</v>
      </c>
      <c r="V149" s="428">
        <f>V144</f>
        <v>18</v>
      </c>
      <c r="W149" s="428" t="str">
        <f>W144</f>
        <v>assiettes</v>
      </c>
      <c r="X149" s="79"/>
      <c r="Y149" s="65"/>
      <c r="Z149" s="75" t="str">
        <f t="shared" si="76"/>
        <v/>
      </c>
      <c r="AA149" s="67">
        <v>55</v>
      </c>
      <c r="AB149" s="53" t="s">
        <v>21</v>
      </c>
      <c r="AC149" s="68">
        <v>1</v>
      </c>
      <c r="AD149" s="69" t="s">
        <v>2025</v>
      </c>
      <c r="AE149" s="2677" t="s">
        <v>4</v>
      </c>
      <c r="AF149" s="2679">
        <v>55</v>
      </c>
      <c r="AG149" s="2453" t="s">
        <v>2286</v>
      </c>
      <c r="AH149" s="2452">
        <v>100</v>
      </c>
      <c r="AI149" s="2140">
        <f t="shared" si="69"/>
        <v>9.9999999999999992E-2</v>
      </c>
      <c r="AJ149" s="301" t="str">
        <f>IF(OR(AI149=0, ISBLANK(AB149)), "", TEXT(ROUND(AI149/INDEX(AV19:AV89, MATCH(AB149, AU19:AU89, 0)), 0),"# ##0") &amp; " " &amp; AB149)</f>
        <v>100 g</v>
      </c>
      <c r="AK149" s="82">
        <f t="shared" si="70"/>
        <v>0</v>
      </c>
      <c r="AL149" s="2141">
        <f t="shared" si="71"/>
        <v>0</v>
      </c>
      <c r="AM149" s="2142" t="str">
        <f t="shared" si="72"/>
        <v>sucre semoule pâtissière</v>
      </c>
      <c r="AN149" s="2143"/>
      <c r="AO149" s="2140">
        <f t="shared" si="73"/>
        <v>9.9999999999999992E-2</v>
      </c>
      <c r="AP149" s="2612"/>
      <c r="AQ149" s="2145" t="str">
        <f t="shared" si="74"/>
        <v/>
      </c>
      <c r="AR149" s="2593"/>
      <c r="AS149" s="2697">
        <f t="shared" si="75"/>
        <v>1.8181818181818181</v>
      </c>
      <c r="AT149" s="2598">
        <f>IF(AND(AH149&lt;&gt;"", ISNUMBER(AF149)), IFERROR(INDEX(AV19:AV89, MATCH(AB149, AU19:AU89, 0)) * AA149 * IF(ISBLANK(X149), 1, X149), 0), 0)</f>
        <v>5.5E-2</v>
      </c>
      <c r="AX149" s="465"/>
      <c r="AY149" s="2127" t="str">
        <f t="shared" si="68"/>
        <v>A</v>
      </c>
      <c r="AZ149" s="2133"/>
      <c r="BA149" s="2133"/>
      <c r="BB149" s="2133"/>
      <c r="BC149" s="2133"/>
      <c r="BD149" s="2133"/>
      <c r="BH149" s="2133"/>
      <c r="BI149" s="466">
        <v>1</v>
      </c>
    </row>
    <row r="150" spans="1:61" s="464" customFormat="1" ht="18" customHeight="1" x14ac:dyDescent="0.25">
      <c r="A150" s="2127" t="str">
        <f t="shared" si="62"/>
        <v>A</v>
      </c>
      <c r="B150" s="2128" t="str">
        <f t="shared" si="60"/>
        <v>Dessert assiette.C.Coulis de mangue.Recette mère ►.M.Mille-feuille meringue et chiboust pamplemousse aux fraises des bois</v>
      </c>
      <c r="C150" s="2129" t="str">
        <f t="shared" si="63"/>
        <v>Dessert assiette</v>
      </c>
      <c r="D150" s="2433" t="str">
        <f t="shared" si="64"/>
        <v>C</v>
      </c>
      <c r="E150" s="2128" t="str">
        <f t="shared" si="65"/>
        <v>Coulis de mangue</v>
      </c>
      <c r="F150" s="2128" t="str">
        <f t="shared" si="66"/>
        <v/>
      </c>
      <c r="G150" s="2128" t="str">
        <f t="shared" si="67"/>
        <v>M.Mille-feuille meringue et chiboust pamplemousse aux fraises des bois</v>
      </c>
      <c r="H150" s="2178" t="s">
        <v>4</v>
      </c>
      <c r="I150" s="2177"/>
      <c r="J150" s="2177"/>
      <c r="K150" s="2177"/>
      <c r="L150" s="2176"/>
      <c r="M150" s="2176"/>
      <c r="N150" s="2176"/>
      <c r="O150" s="2176"/>
      <c r="P150" s="2176"/>
      <c r="Q150" s="2176"/>
      <c r="R150" s="2176"/>
      <c r="S150" s="2111" t="s">
        <v>4</v>
      </c>
      <c r="T150" s="73" t="str">
        <f t="shared" si="77"/>
        <v>A</v>
      </c>
      <c r="U150" s="427" t="str">
        <f>U144</f>
        <v>Dessert assiette.C.Coulis de mangue.Recette mère ►.M.Mille-feuille meringue et chiboust pamplemousse aux fraises des bois</v>
      </c>
      <c r="V150" s="428">
        <f>V144</f>
        <v>18</v>
      </c>
      <c r="W150" s="428" t="str">
        <f>W144</f>
        <v>assiettes</v>
      </c>
      <c r="X150" s="79"/>
      <c r="Y150" s="80"/>
      <c r="Z150" s="75" t="str">
        <f t="shared" si="76"/>
        <v/>
      </c>
      <c r="AA150" s="67">
        <v>10</v>
      </c>
      <c r="AB150" s="53" t="s">
        <v>21</v>
      </c>
      <c r="AC150" s="68">
        <v>1</v>
      </c>
      <c r="AD150" s="69" t="s">
        <v>2026</v>
      </c>
      <c r="AE150" s="2677" t="s">
        <v>4</v>
      </c>
      <c r="AF150" s="2679">
        <v>55</v>
      </c>
      <c r="AG150" s="2453" t="s">
        <v>2286</v>
      </c>
      <c r="AH150" s="2452">
        <v>100</v>
      </c>
      <c r="AI150" s="2159">
        <f t="shared" si="69"/>
        <v>1.8181818181818181E-2</v>
      </c>
      <c r="AJ150" s="2160" t="str">
        <f>IF(OR(AI150=0, ISBLANK(AB150)), "", TEXT(ROUND(AI150/INDEX(AV19:AV89, MATCH(AB150, AU19:AU89, 0)), 0),"# ##0") &amp; " " &amp; AB150)</f>
        <v>18 g</v>
      </c>
      <c r="AK150" s="77">
        <f t="shared" si="70"/>
        <v>0</v>
      </c>
      <c r="AL150" s="2149">
        <f t="shared" si="71"/>
        <v>0</v>
      </c>
      <c r="AM150" s="2137" t="str">
        <f t="shared" si="72"/>
        <v>jus de citron</v>
      </c>
      <c r="AN150" s="2143"/>
      <c r="AO150" s="2148">
        <f t="shared" si="73"/>
        <v>1.8181818181818181E-2</v>
      </c>
      <c r="AP150" s="2612"/>
      <c r="AQ150" s="2150" t="str">
        <f t="shared" si="74"/>
        <v/>
      </c>
      <c r="AR150" s="2593"/>
      <c r="AS150" s="2697">
        <f t="shared" si="75"/>
        <v>1.8181818181818181</v>
      </c>
      <c r="AT150" s="2598">
        <f>IF(AND(AH150&lt;&gt;"", ISNUMBER(AF150)), IFERROR(INDEX(AV19:AV89, MATCH(AB150, AU19:AU89, 0)) * AA150 * IF(ISBLANK(X150), 1, X150), 0), 0)</f>
        <v>0.01</v>
      </c>
      <c r="AX150" s="465"/>
      <c r="AY150" s="2127" t="str">
        <f t="shared" si="68"/>
        <v>A</v>
      </c>
      <c r="AZ150" s="2133"/>
      <c r="BA150" s="2133"/>
      <c r="BB150" s="2133"/>
      <c r="BC150" s="2133"/>
      <c r="BD150" s="2133"/>
      <c r="BH150" s="2133"/>
      <c r="BI150" s="466">
        <v>1</v>
      </c>
    </row>
    <row r="151" spans="1:61" s="464" customFormat="1" ht="18" customHeight="1" x14ac:dyDescent="0.25">
      <c r="A151" s="2127" t="str">
        <f t="shared" si="62"/>
        <v>►</v>
      </c>
      <c r="B151" s="2128" t="str">
        <f t="shared" si="60"/>
        <v>►</v>
      </c>
      <c r="C151" s="2129" t="str">
        <f t="shared" si="63"/>
        <v>►</v>
      </c>
      <c r="D151" s="2433" t="str">
        <f t="shared" si="64"/>
        <v>►</v>
      </c>
      <c r="E151" s="2128" t="str">
        <f t="shared" si="65"/>
        <v>►</v>
      </c>
      <c r="F151" s="2128" t="str">
        <f t="shared" si="66"/>
        <v>►</v>
      </c>
      <c r="G151" s="2128" t="str">
        <f t="shared" si="67"/>
        <v>►</v>
      </c>
      <c r="H151" s="2178" t="s">
        <v>4</v>
      </c>
      <c r="I151" s="2177"/>
      <c r="J151" s="2177"/>
      <c r="K151" s="2177"/>
      <c r="L151" s="2176"/>
      <c r="M151" s="2176"/>
      <c r="N151" s="2176"/>
      <c r="O151" s="2176"/>
      <c r="P151" s="2176"/>
      <c r="Q151" s="2176"/>
      <c r="R151" s="2176"/>
      <c r="S151" s="2111" t="s">
        <v>4</v>
      </c>
      <c r="T151" s="73" t="str">
        <f t="shared" si="77"/>
        <v>►</v>
      </c>
      <c r="U151" s="427" t="str">
        <f>U144</f>
        <v>Dessert assiette.C.Coulis de mangue.Recette mère ►.M.Mille-feuille meringue et chiboust pamplemousse aux fraises des bois</v>
      </c>
      <c r="V151" s="428">
        <f>V144</f>
        <v>18</v>
      </c>
      <c r="W151" s="428" t="str">
        <f>W144</f>
        <v>assiettes</v>
      </c>
      <c r="X151" s="79"/>
      <c r="Y151" s="80"/>
      <c r="Z151" s="75" t="str">
        <f t="shared" si="76"/>
        <v/>
      </c>
      <c r="AA151" s="67"/>
      <c r="AB151" s="562"/>
      <c r="AC151" s="68">
        <v>1</v>
      </c>
      <c r="AD151" s="69"/>
      <c r="AE151" s="2677" t="s">
        <v>4</v>
      </c>
      <c r="AF151" s="2679">
        <f t="shared" si="56"/>
        <v>0</v>
      </c>
      <c r="AG151" s="2453">
        <f t="shared" si="57"/>
        <v>0</v>
      </c>
      <c r="AH151" s="2452"/>
      <c r="AI151" s="2140">
        <f t="shared" si="69"/>
        <v>0</v>
      </c>
      <c r="AJ151" s="301" t="str">
        <f>IF(OR(AI151=0, ISBLANK(AB151)), "", TEXT(ROUND(AI151/INDEX(AV19:AV89, MATCH(AB151, AU19:AU89, 0)), 0),"# ##0") &amp; " " &amp; AB151)</f>
        <v/>
      </c>
      <c r="AK151" s="82">
        <f t="shared" si="70"/>
        <v>0</v>
      </c>
      <c r="AL151" s="2141">
        <f t="shared" si="71"/>
        <v>0</v>
      </c>
      <c r="AM151" s="2142" t="str">
        <f t="shared" si="72"/>
        <v/>
      </c>
      <c r="AN151" s="2143"/>
      <c r="AO151" s="2140">
        <f t="shared" si="73"/>
        <v>0</v>
      </c>
      <c r="AP151" s="2612"/>
      <c r="AQ151" s="2145" t="str">
        <f t="shared" si="74"/>
        <v/>
      </c>
      <c r="AR151" s="2593"/>
      <c r="AS151" s="2697">
        <f t="shared" si="75"/>
        <v>0</v>
      </c>
      <c r="AT151" s="2598">
        <f>IF(AND(AH151&lt;&gt;"", ISNUMBER(AF151)), IFERROR(INDEX(AV19:AV89, MATCH(AB151, AU19:AU89, 0)) * AA151 * IF(ISBLANK(X151), 1, X151), 0), 0)</f>
        <v>0</v>
      </c>
      <c r="AX151" s="465"/>
      <c r="AY151" s="2127" t="str">
        <f t="shared" si="68"/>
        <v>►</v>
      </c>
      <c r="AZ151" s="2133"/>
      <c r="BA151" s="2133"/>
      <c r="BB151" s="2133"/>
      <c r="BC151" s="2133"/>
      <c r="BD151" s="2133"/>
      <c r="BH151" s="2133"/>
      <c r="BI151" s="466">
        <v>1</v>
      </c>
    </row>
    <row r="152" spans="1:61" s="464" customFormat="1" ht="18" customHeight="1" x14ac:dyDescent="0.25">
      <c r="A152" s="2127" t="str">
        <f t="shared" si="62"/>
        <v>►</v>
      </c>
      <c r="B152" s="2128" t="str">
        <f t="shared" si="60"/>
        <v>►</v>
      </c>
      <c r="C152" s="2129" t="str">
        <f t="shared" si="63"/>
        <v>►</v>
      </c>
      <c r="D152" s="2433" t="str">
        <f t="shared" si="64"/>
        <v>►</v>
      </c>
      <c r="E152" s="2128" t="str">
        <f t="shared" si="65"/>
        <v>►</v>
      </c>
      <c r="F152" s="2128" t="str">
        <f t="shared" si="66"/>
        <v>►</v>
      </c>
      <c r="G152" s="2128" t="str">
        <f t="shared" si="67"/>
        <v>►</v>
      </c>
      <c r="H152" s="2178" t="s">
        <v>4</v>
      </c>
      <c r="I152" s="2177"/>
      <c r="J152" s="2177"/>
      <c r="K152" s="2177"/>
      <c r="L152" s="2176"/>
      <c r="M152" s="2176"/>
      <c r="N152" s="2176"/>
      <c r="O152" s="2176"/>
      <c r="P152" s="2176"/>
      <c r="Q152" s="2176"/>
      <c r="R152" s="2176"/>
      <c r="S152" s="2111" t="s">
        <v>4</v>
      </c>
      <c r="T152" s="73" t="str">
        <f t="shared" si="77"/>
        <v>►</v>
      </c>
      <c r="U152" s="427" t="str">
        <f>U144</f>
        <v>Dessert assiette.C.Coulis de mangue.Recette mère ►.M.Mille-feuille meringue et chiboust pamplemousse aux fraises des bois</v>
      </c>
      <c r="V152" s="428">
        <f>V144</f>
        <v>18</v>
      </c>
      <c r="W152" s="428" t="str">
        <f>W144</f>
        <v>assiettes</v>
      </c>
      <c r="X152" s="79"/>
      <c r="Y152" s="80"/>
      <c r="Z152" s="75" t="str">
        <f t="shared" si="76"/>
        <v/>
      </c>
      <c r="AA152" s="67"/>
      <c r="AB152" s="562"/>
      <c r="AC152" s="68">
        <v>1</v>
      </c>
      <c r="AD152" s="69"/>
      <c r="AE152" s="2677" t="s">
        <v>4</v>
      </c>
      <c r="AF152" s="2679">
        <f t="shared" ref="AF152:AF215" si="78">IFERROR(IF(AND(ISNUMBER(AH152),V152&gt;0),V152,0),0)</f>
        <v>0</v>
      </c>
      <c r="AG152" s="2453">
        <f t="shared" ref="AG152:AG215" si="79">IFERROR(IF(AND(ISNUMBER(AF152),AH152&gt;0),W152,0),0)</f>
        <v>0</v>
      </c>
      <c r="AH152" s="2452"/>
      <c r="AI152" s="2148">
        <f t="shared" si="69"/>
        <v>0</v>
      </c>
      <c r="AJ152" s="299" t="str">
        <f>IF(OR(AI152=0, ISBLANK(AB152)), "", TEXT(ROUND(AI152/INDEX(AV19:AV89, MATCH(AB152, AU19:AU89, 0)), 0),"# ##0") &amp; " " &amp; AB152)</f>
        <v/>
      </c>
      <c r="AK152" s="77">
        <f t="shared" si="70"/>
        <v>0</v>
      </c>
      <c r="AL152" s="2149">
        <f t="shared" si="71"/>
        <v>0</v>
      </c>
      <c r="AM152" s="2137" t="str">
        <f t="shared" si="72"/>
        <v/>
      </c>
      <c r="AN152" s="2143"/>
      <c r="AO152" s="2148">
        <f t="shared" si="73"/>
        <v>0</v>
      </c>
      <c r="AP152" s="2612"/>
      <c r="AQ152" s="2150" t="str">
        <f t="shared" si="74"/>
        <v/>
      </c>
      <c r="AR152" s="2593"/>
      <c r="AS152" s="2697">
        <f t="shared" si="75"/>
        <v>0</v>
      </c>
      <c r="AT152" s="2598">
        <f>IF(AND(AH152&lt;&gt;"", ISNUMBER(AF152)), IFERROR(INDEX(AV19:AV89, MATCH(AB152, AU19:AU89, 0)) * AA152 * IF(ISBLANK(X152), 1, X152), 0), 0)</f>
        <v>0</v>
      </c>
      <c r="AX152" s="465"/>
      <c r="AY152" s="2127" t="str">
        <f t="shared" si="68"/>
        <v>►</v>
      </c>
      <c r="AZ152" s="2133"/>
      <c r="BA152" s="2133"/>
      <c r="BB152" s="2133"/>
      <c r="BC152" s="2133"/>
      <c r="BD152" s="2133"/>
      <c r="BH152" s="2133"/>
      <c r="BI152" s="466">
        <v>1</v>
      </c>
    </row>
    <row r="153" spans="1:61" s="464" customFormat="1" ht="18" customHeight="1" x14ac:dyDescent="0.25">
      <c r="A153" s="2127" t="str">
        <f t="shared" si="62"/>
        <v>►</v>
      </c>
      <c r="B153" s="2128" t="str">
        <f t="shared" si="60"/>
        <v>►</v>
      </c>
      <c r="C153" s="2129" t="str">
        <f t="shared" si="63"/>
        <v>►</v>
      </c>
      <c r="D153" s="2433" t="str">
        <f t="shared" si="64"/>
        <v>►</v>
      </c>
      <c r="E153" s="2128" t="str">
        <f t="shared" si="65"/>
        <v>►</v>
      </c>
      <c r="F153" s="2128" t="str">
        <f t="shared" si="66"/>
        <v>►</v>
      </c>
      <c r="G153" s="2128" t="str">
        <f t="shared" si="67"/>
        <v>►</v>
      </c>
      <c r="H153" s="2178" t="s">
        <v>4</v>
      </c>
      <c r="I153" s="2177"/>
      <c r="J153" s="2177"/>
      <c r="K153" s="2177"/>
      <c r="L153" s="2176"/>
      <c r="M153" s="2176"/>
      <c r="N153" s="2176"/>
      <c r="O153" s="2176"/>
      <c r="P153" s="2176"/>
      <c r="Q153" s="2176"/>
      <c r="R153" s="2176"/>
      <c r="S153" s="2111" t="s">
        <v>4</v>
      </c>
      <c r="T153" s="73" t="str">
        <f t="shared" si="77"/>
        <v>►</v>
      </c>
      <c r="U153" s="427" t="str">
        <f>U144</f>
        <v>Dessert assiette.C.Coulis de mangue.Recette mère ►.M.Mille-feuille meringue et chiboust pamplemousse aux fraises des bois</v>
      </c>
      <c r="V153" s="428">
        <f>V144</f>
        <v>18</v>
      </c>
      <c r="W153" s="428" t="str">
        <f>W144</f>
        <v>assiettes</v>
      </c>
      <c r="X153" s="79"/>
      <c r="Y153" s="80"/>
      <c r="Z153" s="75" t="str">
        <f t="shared" si="76"/>
        <v/>
      </c>
      <c r="AA153" s="67"/>
      <c r="AB153" s="562"/>
      <c r="AC153" s="68">
        <v>1</v>
      </c>
      <c r="AD153" s="69"/>
      <c r="AE153" s="2677" t="s">
        <v>4</v>
      </c>
      <c r="AF153" s="2679">
        <f t="shared" si="78"/>
        <v>0</v>
      </c>
      <c r="AG153" s="2453">
        <f t="shared" si="79"/>
        <v>0</v>
      </c>
      <c r="AH153" s="2452"/>
      <c r="AI153" s="2140">
        <f t="shared" si="69"/>
        <v>0</v>
      </c>
      <c r="AJ153" s="301" t="str">
        <f>IF(OR(AI153=0, ISBLANK(AB153)), "", TEXT(ROUND(AI153/INDEX(AV19:AV89, MATCH(AB153, AU19:AU89, 0)), 0),"# ##0") &amp; " " &amp; AB153)</f>
        <v/>
      </c>
      <c r="AK153" s="82">
        <f t="shared" si="70"/>
        <v>0</v>
      </c>
      <c r="AL153" s="2141">
        <f t="shared" si="71"/>
        <v>0</v>
      </c>
      <c r="AM153" s="2142" t="str">
        <f t="shared" si="72"/>
        <v/>
      </c>
      <c r="AN153" s="2143"/>
      <c r="AO153" s="2140">
        <f t="shared" si="73"/>
        <v>0</v>
      </c>
      <c r="AP153" s="2612"/>
      <c r="AQ153" s="2145" t="str">
        <f t="shared" si="74"/>
        <v/>
      </c>
      <c r="AR153" s="2593"/>
      <c r="AS153" s="2697">
        <f t="shared" si="75"/>
        <v>0</v>
      </c>
      <c r="AT153" s="2598">
        <f>IF(AND(AH153&lt;&gt;"", ISNUMBER(AF153)), IFERROR(INDEX(AV19:AV89, MATCH(AB153, AU19:AU89, 0)) * AA153 * IF(ISBLANK(X153), 1, X153), 0), 0)</f>
        <v>0</v>
      </c>
      <c r="AX153" s="465"/>
      <c r="AY153" s="2127" t="str">
        <f t="shared" si="68"/>
        <v>►</v>
      </c>
      <c r="AZ153" s="2133"/>
      <c r="BA153" s="2133"/>
      <c r="BB153" s="2133"/>
      <c r="BC153" s="2133"/>
      <c r="BD153" s="2133"/>
      <c r="BH153" s="2133"/>
      <c r="BI153" s="466">
        <v>1</v>
      </c>
    </row>
    <row r="154" spans="1:61" s="464" customFormat="1" ht="18" customHeight="1" x14ac:dyDescent="0.25">
      <c r="A154" s="2127" t="str">
        <f t="shared" si="62"/>
        <v>►</v>
      </c>
      <c r="B154" s="2128" t="str">
        <f t="shared" si="60"/>
        <v>►</v>
      </c>
      <c r="C154" s="2129" t="str">
        <f t="shared" si="63"/>
        <v>►</v>
      </c>
      <c r="D154" s="2433" t="str">
        <f t="shared" si="64"/>
        <v>►</v>
      </c>
      <c r="E154" s="2128" t="str">
        <f t="shared" si="65"/>
        <v>►</v>
      </c>
      <c r="F154" s="2128" t="str">
        <f t="shared" si="66"/>
        <v>►</v>
      </c>
      <c r="G154" s="2128" t="str">
        <f t="shared" si="67"/>
        <v>►</v>
      </c>
      <c r="H154" s="2178" t="s">
        <v>4</v>
      </c>
      <c r="I154" s="2177"/>
      <c r="J154" s="2177"/>
      <c r="K154" s="2177"/>
      <c r="L154" s="2176"/>
      <c r="M154" s="2176"/>
      <c r="N154" s="2176"/>
      <c r="O154" s="2176"/>
      <c r="P154" s="2176"/>
      <c r="Q154" s="2176"/>
      <c r="R154" s="2176"/>
      <c r="S154" s="2111" t="s">
        <v>4</v>
      </c>
      <c r="T154" s="73" t="str">
        <f t="shared" si="77"/>
        <v>►</v>
      </c>
      <c r="U154" s="427" t="str">
        <f>U144</f>
        <v>Dessert assiette.C.Coulis de mangue.Recette mère ►.M.Mille-feuille meringue et chiboust pamplemousse aux fraises des bois</v>
      </c>
      <c r="V154" s="428">
        <f>V144</f>
        <v>18</v>
      </c>
      <c r="W154" s="428" t="str">
        <f>W144</f>
        <v>assiettes</v>
      </c>
      <c r="X154" s="79"/>
      <c r="Y154" s="80"/>
      <c r="Z154" s="75" t="str">
        <f t="shared" si="76"/>
        <v/>
      </c>
      <c r="AA154" s="67"/>
      <c r="AB154" s="562"/>
      <c r="AC154" s="68">
        <v>1</v>
      </c>
      <c r="AD154" s="69"/>
      <c r="AE154" s="2677" t="s">
        <v>4</v>
      </c>
      <c r="AF154" s="2679">
        <f t="shared" si="78"/>
        <v>0</v>
      </c>
      <c r="AG154" s="2453">
        <f t="shared" si="79"/>
        <v>0</v>
      </c>
      <c r="AH154" s="2452"/>
      <c r="AI154" s="2148">
        <f t="shared" si="69"/>
        <v>0</v>
      </c>
      <c r="AJ154" s="299" t="str">
        <f>IF(OR(AI154=0, ISBLANK(AB154)), "", TEXT(ROUND(AI154/INDEX(AV19:AV89, MATCH(AB154, AU19:AU89, 0)), 0),"# ##0") &amp; " " &amp; AB154)</f>
        <v/>
      </c>
      <c r="AK154" s="77">
        <f t="shared" si="70"/>
        <v>0</v>
      </c>
      <c r="AL154" s="2149">
        <f t="shared" si="71"/>
        <v>0</v>
      </c>
      <c r="AM154" s="2137" t="str">
        <f t="shared" si="72"/>
        <v/>
      </c>
      <c r="AN154" s="2143"/>
      <c r="AO154" s="2148">
        <f t="shared" si="73"/>
        <v>0</v>
      </c>
      <c r="AP154" s="2612"/>
      <c r="AQ154" s="2150" t="str">
        <f t="shared" si="74"/>
        <v/>
      </c>
      <c r="AR154" s="2593"/>
      <c r="AS154" s="2697">
        <f t="shared" si="75"/>
        <v>0</v>
      </c>
      <c r="AT154" s="2598">
        <f>IF(AND(AH154&lt;&gt;"", ISNUMBER(AF154)), IFERROR(INDEX(AV19:AV89, MATCH(AB154, AU19:AU89, 0)) * AA154 * IF(ISBLANK(X154), 1, X154), 0), 0)</f>
        <v>0</v>
      </c>
      <c r="AX154" s="465"/>
      <c r="AY154" s="2127" t="str">
        <f t="shared" si="68"/>
        <v>►</v>
      </c>
      <c r="AZ154" s="2133"/>
      <c r="BA154" s="2133"/>
      <c r="BB154" s="2133"/>
      <c r="BC154" s="2133"/>
      <c r="BD154" s="2133"/>
      <c r="BH154" s="2133"/>
      <c r="BI154" s="466">
        <v>1</v>
      </c>
    </row>
    <row r="155" spans="1:61" s="464" customFormat="1" ht="18" customHeight="1" x14ac:dyDescent="0.25">
      <c r="A155" s="2127" t="str">
        <f t="shared" si="62"/>
        <v>A</v>
      </c>
      <c r="B155" s="2128" t="str">
        <f t="shared" si="60"/>
        <v>Dessert assiette.C.Coulis de mangue.Recette mère ►.M.Mille-feuille meringue et chiboust pamplemousse aux fraises des bois</v>
      </c>
      <c r="C155" s="2129" t="str">
        <f t="shared" si="63"/>
        <v>Dessert assiette</v>
      </c>
      <c r="D155" s="2433" t="str">
        <f t="shared" si="64"/>
        <v>C</v>
      </c>
      <c r="E155" s="2128" t="str">
        <f t="shared" si="65"/>
        <v>Coulis de mangue</v>
      </c>
      <c r="F155" s="2128" t="str">
        <f t="shared" si="66"/>
        <v/>
      </c>
      <c r="G155" s="2128" t="str">
        <f t="shared" si="67"/>
        <v>M.Mille-feuille meringue et chiboust pamplemousse aux fraises des bois</v>
      </c>
      <c r="H155" s="2178" t="s">
        <v>4</v>
      </c>
      <c r="I155" s="2177"/>
      <c r="J155" s="2177"/>
      <c r="K155" s="2177"/>
      <c r="L155" s="2176"/>
      <c r="M155" s="2176"/>
      <c r="N155" s="2176"/>
      <c r="O155" s="2176"/>
      <c r="P155" s="2176"/>
      <c r="Q155" s="2176"/>
      <c r="R155" s="2176"/>
      <c r="S155" s="2111" t="s">
        <v>4</v>
      </c>
      <c r="T155" s="25" t="s">
        <v>7</v>
      </c>
      <c r="U155" s="2435" t="str">
        <f>U144</f>
        <v>Dessert assiette.C.Coulis de mangue.Recette mère ►.M.Mille-feuille meringue et chiboust pamplemousse aux fraises des bois</v>
      </c>
      <c r="V155" s="2436">
        <f>V144</f>
        <v>18</v>
      </c>
      <c r="W155" s="2437" t="str">
        <f>W144</f>
        <v>assiettes</v>
      </c>
      <c r="X155" s="2438" t="s">
        <v>62</v>
      </c>
      <c r="Y155" s="2439"/>
      <c r="Z155" s="2440"/>
      <c r="AA155" s="2440"/>
      <c r="AB155" s="2440"/>
      <c r="AC155" s="2440"/>
      <c r="AD155" s="2441"/>
      <c r="AE155" s="2677" t="s">
        <v>4</v>
      </c>
      <c r="AF155" s="2679">
        <f t="shared" si="78"/>
        <v>0</v>
      </c>
      <c r="AG155" s="2453">
        <f t="shared" si="79"/>
        <v>0</v>
      </c>
      <c r="AH155" s="2452"/>
      <c r="AI155" s="2140">
        <f t="shared" si="69"/>
        <v>0</v>
      </c>
      <c r="AJ155" s="301" t="str">
        <f>IF(OR(AI155=0, ISBLANK(AB155)), "", TEXT(ROUND(AI155/INDEX(AV19:AV89, MATCH(AB155, AU19:AU89, 0)), 0),"# ##0") &amp; " " &amp; AB155)</f>
        <v/>
      </c>
      <c r="AK155" s="82">
        <f t="shared" si="70"/>
        <v>0</v>
      </c>
      <c r="AL155" s="2141">
        <f t="shared" si="71"/>
        <v>0</v>
      </c>
      <c r="AM155" s="2142" t="str">
        <f t="shared" si="72"/>
        <v/>
      </c>
      <c r="AN155" s="2143"/>
      <c r="AO155" s="2140">
        <f t="shared" si="73"/>
        <v>0</v>
      </c>
      <c r="AP155" s="2612"/>
      <c r="AQ155" s="2145" t="str">
        <f t="shared" si="74"/>
        <v/>
      </c>
      <c r="AR155" s="2593"/>
      <c r="AS155" s="2697">
        <f t="shared" si="75"/>
        <v>0</v>
      </c>
      <c r="AT155" s="2598">
        <f>IF(AND(AH155&lt;&gt;"", ISNUMBER(AF155)), IFERROR(INDEX(AV19:AV89, MATCH(AB155, AU19:AU89, 0)) * AA155 * IF(ISBLANK(X155), 1, X155), 0), 0)</f>
        <v>0</v>
      </c>
      <c r="AX155" s="465"/>
      <c r="AY155" s="2127" t="str">
        <f t="shared" si="68"/>
        <v>A</v>
      </c>
      <c r="AZ155" s="2133"/>
      <c r="BA155" s="2133"/>
      <c r="BB155" s="2133"/>
      <c r="BC155" s="2133"/>
      <c r="BD155" s="2133"/>
      <c r="BH155" s="2133"/>
      <c r="BI155" s="466">
        <v>1</v>
      </c>
    </row>
    <row r="156" spans="1:61" s="464" customFormat="1" ht="18" customHeight="1" x14ac:dyDescent="0.25">
      <c r="A156" s="2127" t="str">
        <f t="shared" si="62"/>
        <v>A</v>
      </c>
      <c r="B156" s="2128" t="str">
        <f t="shared" si="60"/>
        <v>Dessert assiette.C.Coulis de mangue.Recette mère ►.M.Mille-feuille meringue et chiboust pamplemousse aux fraises des bois</v>
      </c>
      <c r="C156" s="2129" t="str">
        <f t="shared" si="63"/>
        <v>Dessert assiette</v>
      </c>
      <c r="D156" s="2433" t="str">
        <f t="shared" si="64"/>
        <v>C</v>
      </c>
      <c r="E156" s="2128" t="str">
        <f t="shared" si="65"/>
        <v>Coulis de mangue</v>
      </c>
      <c r="F156" s="2128" t="str">
        <f t="shared" si="66"/>
        <v/>
      </c>
      <c r="G156" s="2128" t="str">
        <f t="shared" si="67"/>
        <v>M.Mille-feuille meringue et chiboust pamplemousse aux fraises des bois</v>
      </c>
      <c r="H156" s="2178" t="s">
        <v>4</v>
      </c>
      <c r="I156" s="2177"/>
      <c r="J156" s="2177"/>
      <c r="K156" s="2177"/>
      <c r="L156" s="2176"/>
      <c r="M156" s="2176"/>
      <c r="N156" s="2176"/>
      <c r="O156" s="2176"/>
      <c r="P156" s="2176"/>
      <c r="Q156" s="2176"/>
      <c r="R156" s="2176"/>
      <c r="S156" s="2111" t="s">
        <v>4</v>
      </c>
      <c r="T156" s="2442" t="s">
        <v>7</v>
      </c>
      <c r="U156" s="2443" t="str">
        <f>U144</f>
        <v>Dessert assiette.C.Coulis de mangue.Recette mère ►.M.Mille-feuille meringue et chiboust pamplemousse aux fraises des bois</v>
      </c>
      <c r="V156" s="2443">
        <f>V144</f>
        <v>18</v>
      </c>
      <c r="W156" s="2443" t="str">
        <f>W144</f>
        <v>assiettes</v>
      </c>
      <c r="X156" s="441" t="s">
        <v>27</v>
      </c>
      <c r="Y156" s="2444">
        <v>9</v>
      </c>
      <c r="Z156" s="2445" t="s">
        <v>67</v>
      </c>
      <c r="AA156" s="2446"/>
      <c r="AB156" s="2446"/>
      <c r="AC156" s="2446"/>
      <c r="AD156" s="2447"/>
      <c r="AE156" s="2677" t="s">
        <v>4</v>
      </c>
      <c r="AF156" s="2679">
        <f t="shared" si="78"/>
        <v>0</v>
      </c>
      <c r="AG156" s="2453">
        <f t="shared" si="79"/>
        <v>0</v>
      </c>
      <c r="AH156" s="2452"/>
      <c r="AI156" s="2148">
        <f t="shared" si="69"/>
        <v>0</v>
      </c>
      <c r="AJ156" s="299" t="str">
        <f>IF(OR(AI156=0, ISBLANK(AB156)), "", TEXT(ROUND(AI156/INDEX(AV19:AV89, MATCH(AB156, AU19:AU89, 0)), 0),"# ##0") &amp; " " &amp; AB156)</f>
        <v/>
      </c>
      <c r="AK156" s="77">
        <f t="shared" si="70"/>
        <v>0</v>
      </c>
      <c r="AL156" s="2149">
        <f t="shared" si="71"/>
        <v>0</v>
      </c>
      <c r="AM156" s="2137" t="str">
        <f t="shared" si="72"/>
        <v/>
      </c>
      <c r="AN156" s="2143"/>
      <c r="AO156" s="2148">
        <f t="shared" si="73"/>
        <v>0</v>
      </c>
      <c r="AP156" s="2612"/>
      <c r="AQ156" s="2150" t="str">
        <f t="shared" si="74"/>
        <v/>
      </c>
      <c r="AR156" s="2593"/>
      <c r="AS156" s="2697">
        <f t="shared" si="75"/>
        <v>0</v>
      </c>
      <c r="AT156" s="2598">
        <f>IF(AND(AH156&lt;&gt;"", ISNUMBER(AF156)), IFERROR(INDEX(AV19:AV89, MATCH(AB156, AU19:AU89, 0)) * AA156 * IF(ISBLANK(X156), 1, X156), 0), 0)</f>
        <v>0</v>
      </c>
      <c r="AX156" s="465"/>
      <c r="AY156" s="2127" t="str">
        <f t="shared" si="68"/>
        <v>A</v>
      </c>
      <c r="AZ156" s="2133"/>
      <c r="BA156" s="2133"/>
      <c r="BB156" s="2133"/>
      <c r="BC156" s="2133"/>
      <c r="BD156" s="2133"/>
      <c r="BH156" s="2133"/>
      <c r="BI156" s="466">
        <v>1</v>
      </c>
    </row>
    <row r="157" spans="1:61" s="464" customFormat="1" ht="18" customHeight="1" x14ac:dyDescent="0.25">
      <c r="A157" s="2127" t="str">
        <f t="shared" si="62"/>
        <v>A</v>
      </c>
      <c r="B157" s="2128" t="str">
        <f t="shared" si="60"/>
        <v>Dessert assiette.C.Coulis de mangue.Recette mère ►.M.Mille-feuille meringue et chiboust pamplemousse aux fraises des bois</v>
      </c>
      <c r="C157" s="2129" t="str">
        <f t="shared" si="63"/>
        <v>Dessert assiette</v>
      </c>
      <c r="D157" s="2433" t="str">
        <f t="shared" si="64"/>
        <v>C</v>
      </c>
      <c r="E157" s="2128" t="str">
        <f t="shared" si="65"/>
        <v>Coulis de mangue</v>
      </c>
      <c r="F157" s="2128" t="str">
        <f t="shared" si="66"/>
        <v/>
      </c>
      <c r="G157" s="2128" t="str">
        <f t="shared" si="67"/>
        <v>M.Mille-feuille meringue et chiboust pamplemousse aux fraises des bois</v>
      </c>
      <c r="H157" s="2178" t="s">
        <v>4</v>
      </c>
      <c r="I157" s="2177"/>
      <c r="J157" s="2177"/>
      <c r="K157" s="2177"/>
      <c r="L157" s="2176"/>
      <c r="M157" s="2176"/>
      <c r="N157" s="2176"/>
      <c r="O157" s="2176"/>
      <c r="P157" s="2176"/>
      <c r="Q157" s="2176"/>
      <c r="R157" s="2176"/>
      <c r="S157" s="2111" t="s">
        <v>4</v>
      </c>
      <c r="T157" s="104" t="s">
        <v>7</v>
      </c>
      <c r="U157" s="451" t="str">
        <f>U144</f>
        <v>Dessert assiette.C.Coulis de mangue.Recette mère ►.M.Mille-feuille meringue et chiboust pamplemousse aux fraises des bois</v>
      </c>
      <c r="V157" s="451">
        <f>V144</f>
        <v>18</v>
      </c>
      <c r="W157" s="451" t="str">
        <f>W144</f>
        <v>assiettes</v>
      </c>
      <c r="X157" s="264" t="s">
        <v>68</v>
      </c>
      <c r="Y157" s="122"/>
      <c r="Z157" s="122"/>
      <c r="AA157" s="122"/>
      <c r="AB157" s="122"/>
      <c r="AC157" s="122"/>
      <c r="AD157" s="112"/>
      <c r="AE157" s="2677" t="s">
        <v>4</v>
      </c>
      <c r="AF157" s="2679">
        <f t="shared" si="78"/>
        <v>0</v>
      </c>
      <c r="AG157" s="2453">
        <f t="shared" si="79"/>
        <v>0</v>
      </c>
      <c r="AH157" s="2452"/>
      <c r="AI157" s="2140">
        <f t="shared" si="69"/>
        <v>0</v>
      </c>
      <c r="AJ157" s="301" t="str">
        <f>IF(OR(AI157=0, ISBLANK(AB157)), "", TEXT(ROUND(AI157/INDEX(AV19:AV89, MATCH(AB157, AU19:AU89, 0)), 0),"# ##0") &amp; " " &amp; AB157)</f>
        <v/>
      </c>
      <c r="AK157" s="82">
        <f t="shared" si="70"/>
        <v>0</v>
      </c>
      <c r="AL157" s="2141">
        <f t="shared" si="71"/>
        <v>0</v>
      </c>
      <c r="AM157" s="2142" t="str">
        <f t="shared" si="72"/>
        <v/>
      </c>
      <c r="AN157" s="2143"/>
      <c r="AO157" s="2140">
        <f t="shared" si="73"/>
        <v>0</v>
      </c>
      <c r="AP157" s="2612"/>
      <c r="AQ157" s="2145" t="str">
        <f t="shared" si="74"/>
        <v/>
      </c>
      <c r="AR157" s="2593"/>
      <c r="AS157" s="2697">
        <f t="shared" si="75"/>
        <v>0</v>
      </c>
      <c r="AT157" s="2598">
        <f>IF(AND(AH157&lt;&gt;"", ISNUMBER(AF157)), IFERROR(INDEX(AV19:AV89, MATCH(AB157, AU19:AU89, 0)) * AA157 * IF(ISBLANK(X157), 1, X157), 0), 0)</f>
        <v>0</v>
      </c>
      <c r="AX157" s="465"/>
      <c r="AY157" s="2127" t="str">
        <f t="shared" si="68"/>
        <v>A</v>
      </c>
      <c r="AZ157" s="2133"/>
      <c r="BA157" s="2133"/>
      <c r="BB157" s="2133"/>
      <c r="BC157" s="2133"/>
      <c r="BD157" s="2133"/>
      <c r="BH157" s="2133"/>
      <c r="BI157" s="466">
        <v>1</v>
      </c>
    </row>
    <row r="158" spans="1:61" s="464" customFormat="1" ht="18" customHeight="1" x14ac:dyDescent="0.25">
      <c r="A158" s="2127" t="str">
        <f t="shared" si="62"/>
        <v>A</v>
      </c>
      <c r="B158" s="2128" t="str">
        <f t="shared" si="60"/>
        <v>Dessert assiette.C.Coulis de mangue.Recette mère ►.M.Mille-feuille meringue et chiboust pamplemousse aux fraises des bois</v>
      </c>
      <c r="C158" s="2129" t="str">
        <f t="shared" si="63"/>
        <v>Dessert assiette</v>
      </c>
      <c r="D158" s="2433" t="str">
        <f t="shared" si="64"/>
        <v>C</v>
      </c>
      <c r="E158" s="2128" t="str">
        <f t="shared" si="65"/>
        <v>Coulis de mangue</v>
      </c>
      <c r="F158" s="2128" t="str">
        <f t="shared" si="66"/>
        <v/>
      </c>
      <c r="G158" s="2128" t="str">
        <f t="shared" si="67"/>
        <v>M.Mille-feuille meringue et chiboust pamplemousse aux fraises des bois</v>
      </c>
      <c r="H158" s="2178" t="s">
        <v>4</v>
      </c>
      <c r="I158" s="2177"/>
      <c r="J158" s="2177"/>
      <c r="K158" s="2177"/>
      <c r="L158" s="2176"/>
      <c r="M158" s="2176"/>
      <c r="N158" s="2176"/>
      <c r="O158" s="2176"/>
      <c r="P158" s="2176"/>
      <c r="Q158" s="2176"/>
      <c r="R158" s="2176"/>
      <c r="S158" s="2111" t="s">
        <v>4</v>
      </c>
      <c r="T158" s="73" t="str">
        <f t="shared" ref="T158:T164" si="80">IF(OR(X158&lt;&gt;"",Y158&lt;&gt; "",Z158&lt;&gt;"",AA158&lt;&gt;""),"A", "►")</f>
        <v>A</v>
      </c>
      <c r="U158" s="451" t="str">
        <f>U144</f>
        <v>Dessert assiette.C.Coulis de mangue.Recette mère ►.M.Mille-feuille meringue et chiboust pamplemousse aux fraises des bois</v>
      </c>
      <c r="V158" s="451">
        <f>V144</f>
        <v>18</v>
      </c>
      <c r="W158" s="451" t="str">
        <f>W144</f>
        <v>assiettes</v>
      </c>
      <c r="X158" s="205" t="s">
        <v>69</v>
      </c>
      <c r="Y158" s="85"/>
      <c r="Z158" s="85"/>
      <c r="AA158" s="85"/>
      <c r="AB158" s="85"/>
      <c r="AC158" s="85"/>
      <c r="AD158" s="112"/>
      <c r="AE158" s="2677" t="s">
        <v>4</v>
      </c>
      <c r="AF158" s="2679">
        <f t="shared" si="78"/>
        <v>0</v>
      </c>
      <c r="AG158" s="2453">
        <f t="shared" si="79"/>
        <v>0</v>
      </c>
      <c r="AH158" s="2452"/>
      <c r="AI158" s="2148">
        <f t="shared" si="69"/>
        <v>0</v>
      </c>
      <c r="AJ158" s="299" t="str">
        <f>IF(OR(AI158=0, ISBLANK(AB158)), "", TEXT(ROUND(AI158/INDEX(AV19:AV89, MATCH(AB158, AU19:AU89, 0)), 0),"# ##0") &amp; " " &amp; AB158)</f>
        <v/>
      </c>
      <c r="AK158" s="77">
        <f t="shared" si="70"/>
        <v>0</v>
      </c>
      <c r="AL158" s="2149">
        <f t="shared" si="71"/>
        <v>0</v>
      </c>
      <c r="AM158" s="2137" t="str">
        <f t="shared" si="72"/>
        <v/>
      </c>
      <c r="AN158" s="2143"/>
      <c r="AO158" s="2148">
        <f t="shared" si="73"/>
        <v>0</v>
      </c>
      <c r="AP158" s="2612"/>
      <c r="AQ158" s="2150" t="str">
        <f t="shared" si="74"/>
        <v/>
      </c>
      <c r="AR158" s="2593"/>
      <c r="AS158" s="2697">
        <f t="shared" si="75"/>
        <v>0</v>
      </c>
      <c r="AT158" s="2598">
        <f>IF(AND(AH158&lt;&gt;"", ISNUMBER(AF158)), IFERROR(INDEX(AV19:AV89, MATCH(AB158, AU19:AU89, 0)) * AA158 * IF(ISBLANK(X158), 1, X158), 0), 0)</f>
        <v>0</v>
      </c>
      <c r="AX158" s="465"/>
      <c r="AY158" s="2127" t="str">
        <f t="shared" si="68"/>
        <v>A</v>
      </c>
      <c r="AZ158" s="2133"/>
      <c r="BA158" s="2133"/>
      <c r="BB158" s="2133"/>
      <c r="BC158" s="2133"/>
      <c r="BD158" s="2133"/>
      <c r="BH158" s="2133"/>
      <c r="BI158" s="466">
        <v>1</v>
      </c>
    </row>
    <row r="159" spans="1:61" s="464" customFormat="1" ht="18" customHeight="1" x14ac:dyDescent="0.25">
      <c r="A159" s="2127" t="str">
        <f t="shared" si="62"/>
        <v>►</v>
      </c>
      <c r="B159" s="2128" t="str">
        <f t="shared" si="60"/>
        <v>►</v>
      </c>
      <c r="C159" s="2129" t="str">
        <f t="shared" si="63"/>
        <v>►</v>
      </c>
      <c r="D159" s="2433" t="str">
        <f t="shared" si="64"/>
        <v>►</v>
      </c>
      <c r="E159" s="2128" t="str">
        <f t="shared" si="65"/>
        <v>►</v>
      </c>
      <c r="F159" s="2128" t="str">
        <f t="shared" si="66"/>
        <v>►</v>
      </c>
      <c r="G159" s="2128" t="str">
        <f t="shared" si="67"/>
        <v>►</v>
      </c>
      <c r="H159" s="2178" t="s">
        <v>4</v>
      </c>
      <c r="I159" s="2177"/>
      <c r="J159" s="2177"/>
      <c r="K159" s="2177"/>
      <c r="L159" s="2176"/>
      <c r="M159" s="2176"/>
      <c r="N159" s="2176"/>
      <c r="O159" s="2176"/>
      <c r="P159" s="2176"/>
      <c r="Q159" s="2176"/>
      <c r="R159" s="2176"/>
      <c r="S159" s="2111" t="s">
        <v>4</v>
      </c>
      <c r="T159" s="73" t="str">
        <f t="shared" si="80"/>
        <v>►</v>
      </c>
      <c r="U159" s="451" t="str">
        <f>U144</f>
        <v>Dessert assiette.C.Coulis de mangue.Recette mère ►.M.Mille-feuille meringue et chiboust pamplemousse aux fraises des bois</v>
      </c>
      <c r="V159" s="451">
        <f>V144</f>
        <v>18</v>
      </c>
      <c r="W159" s="451" t="str">
        <f>W144</f>
        <v>assiettes</v>
      </c>
      <c r="X159" s="205"/>
      <c r="Y159" s="114"/>
      <c r="Z159" s="114"/>
      <c r="AA159" s="114"/>
      <c r="AB159" s="114"/>
      <c r="AC159" s="114"/>
      <c r="AD159" s="115"/>
      <c r="AE159" s="2677" t="s">
        <v>4</v>
      </c>
      <c r="AF159" s="2679">
        <f t="shared" si="78"/>
        <v>0</v>
      </c>
      <c r="AG159" s="2453">
        <f t="shared" si="79"/>
        <v>0</v>
      </c>
      <c r="AH159" s="2452"/>
      <c r="AI159" s="2140">
        <f t="shared" si="69"/>
        <v>0</v>
      </c>
      <c r="AJ159" s="301" t="str">
        <f>IF(OR(AI159=0, ISBLANK(AB159)), "", TEXT(ROUND(AI159/INDEX(AV19:AV89, MATCH(AB159, AU19:AU89, 0)), 0),"# ##0") &amp; " " &amp; AB159)</f>
        <v/>
      </c>
      <c r="AK159" s="82">
        <f t="shared" si="70"/>
        <v>0</v>
      </c>
      <c r="AL159" s="2141">
        <f t="shared" si="71"/>
        <v>0</v>
      </c>
      <c r="AM159" s="2142" t="str">
        <f t="shared" si="72"/>
        <v/>
      </c>
      <c r="AN159" s="2143"/>
      <c r="AO159" s="2140">
        <f t="shared" si="73"/>
        <v>0</v>
      </c>
      <c r="AP159" s="2612"/>
      <c r="AQ159" s="2145" t="str">
        <f t="shared" si="74"/>
        <v/>
      </c>
      <c r="AR159" s="2593"/>
      <c r="AS159" s="2697">
        <f t="shared" si="75"/>
        <v>0</v>
      </c>
      <c r="AT159" s="2598">
        <f>IF(AND(AH159&lt;&gt;"", ISNUMBER(AF159)), IFERROR(INDEX(AV19:AV89, MATCH(AB159, AU19:AU89, 0)) * AA159 * IF(ISBLANK(X159), 1, X159), 0), 0)</f>
        <v>0</v>
      </c>
      <c r="AX159" s="465"/>
      <c r="AY159" s="2127" t="str">
        <f t="shared" si="68"/>
        <v>►</v>
      </c>
      <c r="AZ159" s="2133"/>
      <c r="BA159" s="2133"/>
      <c r="BB159" s="2133"/>
      <c r="BC159" s="2133"/>
      <c r="BD159" s="2133"/>
      <c r="BH159" s="2133"/>
      <c r="BI159" s="466">
        <v>1</v>
      </c>
    </row>
    <row r="160" spans="1:61" s="464" customFormat="1" ht="18" customHeight="1" x14ac:dyDescent="0.25">
      <c r="A160" s="2127" t="str">
        <f t="shared" si="62"/>
        <v>►</v>
      </c>
      <c r="B160" s="2128" t="str">
        <f t="shared" si="60"/>
        <v>►</v>
      </c>
      <c r="C160" s="2129" t="str">
        <f t="shared" si="63"/>
        <v>►</v>
      </c>
      <c r="D160" s="2433" t="str">
        <f t="shared" si="64"/>
        <v>►</v>
      </c>
      <c r="E160" s="2128" t="str">
        <f t="shared" si="65"/>
        <v>►</v>
      </c>
      <c r="F160" s="2128" t="str">
        <f t="shared" si="66"/>
        <v>►</v>
      </c>
      <c r="G160" s="2128" t="str">
        <f t="shared" si="67"/>
        <v>►</v>
      </c>
      <c r="H160" s="2178" t="s">
        <v>4</v>
      </c>
      <c r="I160" s="2177"/>
      <c r="J160" s="2177"/>
      <c r="K160" s="2177"/>
      <c r="L160" s="2176"/>
      <c r="M160" s="2176"/>
      <c r="N160" s="2176"/>
      <c r="O160" s="2176"/>
      <c r="P160" s="2176"/>
      <c r="Q160" s="2176"/>
      <c r="R160" s="2176"/>
      <c r="S160" s="2111" t="s">
        <v>4</v>
      </c>
      <c r="T160" s="73" t="str">
        <f t="shared" si="80"/>
        <v>►</v>
      </c>
      <c r="U160" s="451" t="str">
        <f>U144</f>
        <v>Dessert assiette.C.Coulis de mangue.Recette mère ►.M.Mille-feuille meringue et chiboust pamplemousse aux fraises des bois</v>
      </c>
      <c r="V160" s="451">
        <f>V144</f>
        <v>18</v>
      </c>
      <c r="W160" s="451" t="str">
        <f>W144</f>
        <v>assiettes</v>
      </c>
      <c r="X160" s="205"/>
      <c r="Y160" s="114"/>
      <c r="Z160" s="114"/>
      <c r="AA160" s="114"/>
      <c r="AB160" s="114"/>
      <c r="AC160" s="114" t="s">
        <v>2201</v>
      </c>
      <c r="AD160" s="115"/>
      <c r="AE160" s="2677" t="s">
        <v>4</v>
      </c>
      <c r="AF160" s="2679">
        <f t="shared" si="78"/>
        <v>0</v>
      </c>
      <c r="AG160" s="2453">
        <f t="shared" si="79"/>
        <v>0</v>
      </c>
      <c r="AH160" s="2452"/>
      <c r="AI160" s="2148">
        <f t="shared" si="69"/>
        <v>0</v>
      </c>
      <c r="AJ160" s="299" t="str">
        <f>IF(OR(AI160=0, ISBLANK(AB160)), "", TEXT(ROUND(AI160/INDEX(AV19:AV89, MATCH(AB160, AU19:AU89, 0)), 0),"# ##0") &amp; " " &amp; AB160)</f>
        <v/>
      </c>
      <c r="AK160" s="77">
        <f t="shared" si="70"/>
        <v>0</v>
      </c>
      <c r="AL160" s="2149">
        <f t="shared" si="71"/>
        <v>0</v>
      </c>
      <c r="AM160" s="2137" t="str">
        <f t="shared" si="72"/>
        <v/>
      </c>
      <c r="AN160" s="2143"/>
      <c r="AO160" s="2148">
        <f t="shared" si="73"/>
        <v>0</v>
      </c>
      <c r="AP160" s="2612"/>
      <c r="AQ160" s="2150" t="str">
        <f t="shared" si="74"/>
        <v/>
      </c>
      <c r="AR160" s="2593"/>
      <c r="AS160" s="2697">
        <f t="shared" si="75"/>
        <v>0</v>
      </c>
      <c r="AT160" s="2598">
        <f>IF(AND(AH160&lt;&gt;"", ISNUMBER(AF160)), IFERROR(INDEX(AV19:AV89, MATCH(AB160, AU19:AU89, 0)) * AA160 * IF(ISBLANK(X160), 1, X160), 0), 0)</f>
        <v>0</v>
      </c>
      <c r="AX160" s="465"/>
      <c r="AY160" s="2127" t="str">
        <f t="shared" si="68"/>
        <v>►</v>
      </c>
      <c r="AZ160" s="2133"/>
      <c r="BA160" s="2133"/>
      <c r="BB160" s="2133"/>
      <c r="BC160" s="2133"/>
      <c r="BD160" s="2133"/>
      <c r="BH160" s="2133"/>
      <c r="BI160" s="466">
        <v>1</v>
      </c>
    </row>
    <row r="161" spans="1:61" s="464" customFormat="1" ht="18" customHeight="1" x14ac:dyDescent="0.25">
      <c r="A161" s="2127" t="str">
        <f t="shared" si="62"/>
        <v>►</v>
      </c>
      <c r="B161" s="2128" t="str">
        <f t="shared" si="60"/>
        <v>►</v>
      </c>
      <c r="C161" s="2129" t="str">
        <f t="shared" si="63"/>
        <v>►</v>
      </c>
      <c r="D161" s="2433" t="str">
        <f t="shared" si="64"/>
        <v>►</v>
      </c>
      <c r="E161" s="2128" t="str">
        <f t="shared" si="65"/>
        <v>►</v>
      </c>
      <c r="F161" s="2128" t="str">
        <f t="shared" si="66"/>
        <v>►</v>
      </c>
      <c r="G161" s="2128" t="str">
        <f t="shared" si="67"/>
        <v>►</v>
      </c>
      <c r="H161" s="2178" t="s">
        <v>4</v>
      </c>
      <c r="I161" s="2177"/>
      <c r="J161" s="2177"/>
      <c r="K161" s="2177"/>
      <c r="L161" s="2176"/>
      <c r="M161" s="2176"/>
      <c r="N161" s="2176"/>
      <c r="O161" s="2176"/>
      <c r="P161" s="2176"/>
      <c r="Q161" s="2176"/>
      <c r="R161" s="2176"/>
      <c r="S161" s="2111" t="s">
        <v>4</v>
      </c>
      <c r="T161" s="73" t="str">
        <f t="shared" si="80"/>
        <v>►</v>
      </c>
      <c r="U161" s="451" t="str">
        <f>U144</f>
        <v>Dessert assiette.C.Coulis de mangue.Recette mère ►.M.Mille-feuille meringue et chiboust pamplemousse aux fraises des bois</v>
      </c>
      <c r="V161" s="451">
        <f>V144</f>
        <v>18</v>
      </c>
      <c r="W161" s="451" t="str">
        <f>W144</f>
        <v>assiettes</v>
      </c>
      <c r="X161" s="205"/>
      <c r="Y161" s="114"/>
      <c r="Z161" s="114"/>
      <c r="AA161" s="114"/>
      <c r="AB161" s="114"/>
      <c r="AC161" s="114"/>
      <c r="AD161" s="115"/>
      <c r="AE161" s="2677" t="s">
        <v>4</v>
      </c>
      <c r="AF161" s="2679">
        <f t="shared" si="78"/>
        <v>0</v>
      </c>
      <c r="AG161" s="2453">
        <f t="shared" si="79"/>
        <v>0</v>
      </c>
      <c r="AH161" s="2452"/>
      <c r="AI161" s="2140">
        <f t="shared" si="69"/>
        <v>0</v>
      </c>
      <c r="AJ161" s="301" t="str">
        <f>IF(OR(AI161=0, ISBLANK(AB161)), "", TEXT(ROUND(AI161/INDEX(AV19:AV89, MATCH(AB161, AU19:AU89, 0)), 0),"# ##0") &amp; " " &amp; AB161)</f>
        <v/>
      </c>
      <c r="AK161" s="82">
        <f t="shared" si="70"/>
        <v>0</v>
      </c>
      <c r="AL161" s="2141">
        <f t="shared" si="71"/>
        <v>0</v>
      </c>
      <c r="AM161" s="2142" t="str">
        <f t="shared" si="72"/>
        <v/>
      </c>
      <c r="AN161" s="2143"/>
      <c r="AO161" s="2140">
        <f t="shared" si="73"/>
        <v>0</v>
      </c>
      <c r="AP161" s="2612"/>
      <c r="AQ161" s="2145" t="str">
        <f t="shared" si="74"/>
        <v/>
      </c>
      <c r="AR161" s="2593"/>
      <c r="AS161" s="2697">
        <f t="shared" si="75"/>
        <v>0</v>
      </c>
      <c r="AT161" s="2598">
        <f>IF(AND(AH161&lt;&gt;"", ISNUMBER(AF161)), IFERROR(INDEX(AV19:AV89, MATCH(AB161, AU19:AU89, 0)) * AA161 * IF(ISBLANK(X161), 1, X161), 0), 0)</f>
        <v>0</v>
      </c>
      <c r="AX161" s="465"/>
      <c r="AY161" s="2127" t="str">
        <f t="shared" si="68"/>
        <v>►</v>
      </c>
      <c r="AZ161" s="2133"/>
      <c r="BA161" s="2133"/>
      <c r="BB161" s="2133"/>
      <c r="BC161" s="2133"/>
      <c r="BD161" s="2133"/>
      <c r="BH161" s="2133"/>
      <c r="BI161" s="466">
        <v>1</v>
      </c>
    </row>
    <row r="162" spans="1:61" s="464" customFormat="1" ht="18" customHeight="1" x14ac:dyDescent="0.25">
      <c r="A162" s="2127" t="str">
        <f t="shared" si="62"/>
        <v>►</v>
      </c>
      <c r="B162" s="2128" t="str">
        <f t="shared" si="60"/>
        <v>►</v>
      </c>
      <c r="C162" s="2129" t="str">
        <f t="shared" si="63"/>
        <v>►</v>
      </c>
      <c r="D162" s="2433" t="str">
        <f t="shared" si="64"/>
        <v>►</v>
      </c>
      <c r="E162" s="2128" t="str">
        <f t="shared" si="65"/>
        <v>►</v>
      </c>
      <c r="F162" s="2128" t="str">
        <f t="shared" si="66"/>
        <v>►</v>
      </c>
      <c r="G162" s="2128" t="str">
        <f t="shared" si="67"/>
        <v>►</v>
      </c>
      <c r="H162" s="2178" t="s">
        <v>4</v>
      </c>
      <c r="I162" s="2177"/>
      <c r="J162" s="2177"/>
      <c r="K162" s="2177"/>
      <c r="L162" s="2176"/>
      <c r="M162" s="2176"/>
      <c r="N162" s="2176"/>
      <c r="O162" s="2176"/>
      <c r="P162" s="2176"/>
      <c r="Q162" s="2176"/>
      <c r="R162" s="2176"/>
      <c r="S162" s="2111" t="s">
        <v>4</v>
      </c>
      <c r="T162" s="73" t="str">
        <f t="shared" si="80"/>
        <v>►</v>
      </c>
      <c r="U162" s="451" t="str">
        <f>U144</f>
        <v>Dessert assiette.C.Coulis de mangue.Recette mère ►.M.Mille-feuille meringue et chiboust pamplemousse aux fraises des bois</v>
      </c>
      <c r="V162" s="451">
        <f>V144</f>
        <v>18</v>
      </c>
      <c r="W162" s="451" t="str">
        <f>W144</f>
        <v>assiettes</v>
      </c>
      <c r="X162" s="205"/>
      <c r="Y162" s="114"/>
      <c r="Z162" s="114"/>
      <c r="AA162" s="114"/>
      <c r="AB162" s="114"/>
      <c r="AC162" s="114"/>
      <c r="AD162" s="115"/>
      <c r="AE162" s="2677" t="s">
        <v>4</v>
      </c>
      <c r="AF162" s="2679">
        <f t="shared" si="78"/>
        <v>0</v>
      </c>
      <c r="AG162" s="2453">
        <f t="shared" si="79"/>
        <v>0</v>
      </c>
      <c r="AH162" s="2452"/>
      <c r="AI162" s="2148">
        <f t="shared" si="69"/>
        <v>0</v>
      </c>
      <c r="AJ162" s="299" t="str">
        <f>IF(OR(AI162=0, ISBLANK(AB162)), "", TEXT(ROUND(AI162/INDEX(AV19:AV89, MATCH(AB162, AU19:AU89, 0)), 0),"# ##0") &amp; " " &amp; AB162)</f>
        <v/>
      </c>
      <c r="AK162" s="77">
        <f t="shared" si="70"/>
        <v>0</v>
      </c>
      <c r="AL162" s="2149">
        <f t="shared" si="71"/>
        <v>0</v>
      </c>
      <c r="AM162" s="2137" t="str">
        <f t="shared" si="72"/>
        <v/>
      </c>
      <c r="AN162" s="2143"/>
      <c r="AO162" s="2148">
        <f t="shared" si="73"/>
        <v>0</v>
      </c>
      <c r="AP162" s="2612"/>
      <c r="AQ162" s="2150" t="str">
        <f t="shared" si="74"/>
        <v/>
      </c>
      <c r="AR162" s="2593"/>
      <c r="AS162" s="2697">
        <f t="shared" si="75"/>
        <v>0</v>
      </c>
      <c r="AT162" s="2598">
        <f>IF(AND(AH162&lt;&gt;"", ISNUMBER(AF162)), IFERROR(INDEX(AV19:AV89, MATCH(AB162, AU19:AU89, 0)) * AA162 * IF(ISBLANK(X162), 1, X162), 0), 0)</f>
        <v>0</v>
      </c>
      <c r="AX162" s="465"/>
      <c r="AY162" s="2127" t="str">
        <f t="shared" si="68"/>
        <v>►</v>
      </c>
      <c r="AZ162" s="2133"/>
      <c r="BA162" s="2133"/>
      <c r="BB162" s="2133"/>
      <c r="BC162" s="2133"/>
      <c r="BD162" s="2133"/>
      <c r="BH162" s="2133"/>
      <c r="BI162" s="466">
        <v>1</v>
      </c>
    </row>
    <row r="163" spans="1:61" s="464" customFormat="1" ht="18" customHeight="1" x14ac:dyDescent="0.25">
      <c r="A163" s="2127" t="str">
        <f t="shared" si="62"/>
        <v>►</v>
      </c>
      <c r="B163" s="2128" t="str">
        <f t="shared" si="60"/>
        <v>►</v>
      </c>
      <c r="C163" s="2129" t="str">
        <f t="shared" si="63"/>
        <v>►</v>
      </c>
      <c r="D163" s="2433" t="str">
        <f t="shared" si="64"/>
        <v>►</v>
      </c>
      <c r="E163" s="2128" t="str">
        <f t="shared" si="65"/>
        <v>►</v>
      </c>
      <c r="F163" s="2128" t="str">
        <f t="shared" si="66"/>
        <v>►</v>
      </c>
      <c r="G163" s="2128" t="str">
        <f t="shared" si="67"/>
        <v>►</v>
      </c>
      <c r="H163" s="2178" t="s">
        <v>4</v>
      </c>
      <c r="I163" s="2177"/>
      <c r="J163" s="2177"/>
      <c r="K163" s="2177"/>
      <c r="L163" s="2176"/>
      <c r="M163" s="2176"/>
      <c r="N163" s="2176"/>
      <c r="O163" s="2176"/>
      <c r="P163" s="2176"/>
      <c r="Q163" s="2176"/>
      <c r="R163" s="2176"/>
      <c r="S163" s="2111" t="s">
        <v>4</v>
      </c>
      <c r="T163" s="73" t="str">
        <f t="shared" si="80"/>
        <v>►</v>
      </c>
      <c r="U163" s="451" t="str">
        <f>U144</f>
        <v>Dessert assiette.C.Coulis de mangue.Recette mère ►.M.Mille-feuille meringue et chiboust pamplemousse aux fraises des bois</v>
      </c>
      <c r="V163" s="451">
        <f>V144</f>
        <v>18</v>
      </c>
      <c r="W163" s="451" t="str">
        <f>W144</f>
        <v>assiettes</v>
      </c>
      <c r="X163" s="205"/>
      <c r="Y163" s="114"/>
      <c r="Z163" s="114"/>
      <c r="AA163" s="114"/>
      <c r="AB163" s="114"/>
      <c r="AC163" s="114"/>
      <c r="AD163" s="147"/>
      <c r="AE163" s="2677" t="s">
        <v>4</v>
      </c>
      <c r="AF163" s="2679">
        <f t="shared" si="78"/>
        <v>0</v>
      </c>
      <c r="AG163" s="2453">
        <f t="shared" si="79"/>
        <v>0</v>
      </c>
      <c r="AH163" s="2452"/>
      <c r="AI163" s="2140">
        <f t="shared" si="69"/>
        <v>0</v>
      </c>
      <c r="AJ163" s="301" t="str">
        <f>IF(OR(AI163=0, ISBLANK(AB163)), "", TEXT(ROUND(AI163/INDEX(AV19:AV89, MATCH(AB163, AU19:AU89, 0)), 0),"# ##0") &amp; " " &amp; AB163)</f>
        <v/>
      </c>
      <c r="AK163" s="82">
        <f t="shared" si="70"/>
        <v>0</v>
      </c>
      <c r="AL163" s="2141">
        <f t="shared" si="71"/>
        <v>0</v>
      </c>
      <c r="AM163" s="2142" t="str">
        <f t="shared" si="72"/>
        <v/>
      </c>
      <c r="AN163" s="2143"/>
      <c r="AO163" s="2140">
        <f t="shared" si="73"/>
        <v>0</v>
      </c>
      <c r="AP163" s="2612"/>
      <c r="AQ163" s="2145" t="str">
        <f t="shared" si="74"/>
        <v/>
      </c>
      <c r="AR163" s="2593"/>
      <c r="AS163" s="2697">
        <f t="shared" si="75"/>
        <v>0</v>
      </c>
      <c r="AT163" s="2598">
        <f>IF(AND(AH163&lt;&gt;"", ISNUMBER(AF163)), IFERROR(INDEX(AV19:AV89, MATCH(AB163, AU19:AU89, 0)) * AA163 * IF(ISBLANK(X163), 1, X163), 0), 0)</f>
        <v>0</v>
      </c>
      <c r="AX163" s="465"/>
      <c r="AY163" s="2127" t="str">
        <f t="shared" si="68"/>
        <v>►</v>
      </c>
      <c r="AZ163" s="2133"/>
      <c r="BA163" s="2133"/>
      <c r="BB163" s="2133"/>
      <c r="BC163" s="2133"/>
      <c r="BD163" s="2133"/>
      <c r="BH163" s="2133"/>
      <c r="BI163" s="466">
        <v>1</v>
      </c>
    </row>
    <row r="164" spans="1:61" s="464" customFormat="1" ht="18" customHeight="1" x14ac:dyDescent="0.25">
      <c r="A164" s="2127" t="str">
        <f t="shared" si="62"/>
        <v>►</v>
      </c>
      <c r="B164" s="2128" t="str">
        <f t="shared" si="60"/>
        <v>►</v>
      </c>
      <c r="C164" s="2129" t="str">
        <f t="shared" si="63"/>
        <v>►</v>
      </c>
      <c r="D164" s="2433" t="str">
        <f t="shared" si="64"/>
        <v>►</v>
      </c>
      <c r="E164" s="2128" t="str">
        <f t="shared" si="65"/>
        <v>►</v>
      </c>
      <c r="F164" s="2128" t="str">
        <f t="shared" si="66"/>
        <v>►</v>
      </c>
      <c r="G164" s="2128" t="str">
        <f t="shared" si="67"/>
        <v>►</v>
      </c>
      <c r="H164" s="2178" t="s">
        <v>4</v>
      </c>
      <c r="I164" s="2177"/>
      <c r="J164" s="2177"/>
      <c r="K164" s="2177"/>
      <c r="L164" s="2176"/>
      <c r="M164" s="2176"/>
      <c r="N164" s="2176"/>
      <c r="O164" s="2176"/>
      <c r="P164" s="2176"/>
      <c r="Q164" s="2176"/>
      <c r="R164" s="2176"/>
      <c r="S164" s="2111" t="s">
        <v>4</v>
      </c>
      <c r="T164" s="73" t="str">
        <f t="shared" si="80"/>
        <v>►</v>
      </c>
      <c r="U164" s="451" t="str">
        <f>U144</f>
        <v>Dessert assiette.C.Coulis de mangue.Recette mère ►.M.Mille-feuille meringue et chiboust pamplemousse aux fraises des bois</v>
      </c>
      <c r="V164" s="451">
        <f>V144</f>
        <v>18</v>
      </c>
      <c r="W164" s="451" t="str">
        <f>W144</f>
        <v>assiettes</v>
      </c>
      <c r="X164" s="205"/>
      <c r="Y164" s="114"/>
      <c r="Z164" s="114"/>
      <c r="AA164" s="114"/>
      <c r="AB164" s="114"/>
      <c r="AC164" s="114"/>
      <c r="AD164" s="147" t="s">
        <v>127</v>
      </c>
      <c r="AE164" s="2677" t="s">
        <v>4</v>
      </c>
      <c r="AF164" s="2679">
        <f t="shared" si="78"/>
        <v>0</v>
      </c>
      <c r="AG164" s="2453">
        <f t="shared" si="79"/>
        <v>0</v>
      </c>
      <c r="AH164" s="2452"/>
      <c r="AI164" s="2148">
        <f t="shared" si="69"/>
        <v>0</v>
      </c>
      <c r="AJ164" s="299" t="str">
        <f>IF(OR(AI164=0, ISBLANK(AB164)), "", TEXT(ROUND(AI164/INDEX(AV19:AV89, MATCH(AB164, AU19:AU89, 0)), 0),"# ##0") &amp; " " &amp; AB164)</f>
        <v/>
      </c>
      <c r="AK164" s="77">
        <f t="shared" si="70"/>
        <v>0</v>
      </c>
      <c r="AL164" s="2149">
        <f t="shared" si="71"/>
        <v>0</v>
      </c>
      <c r="AM164" s="2137" t="str">
        <f t="shared" si="72"/>
        <v/>
      </c>
      <c r="AN164" s="2143"/>
      <c r="AO164" s="2148">
        <f t="shared" si="73"/>
        <v>0</v>
      </c>
      <c r="AP164" s="2612"/>
      <c r="AQ164" s="2150" t="str">
        <f t="shared" si="74"/>
        <v/>
      </c>
      <c r="AR164" s="2593"/>
      <c r="AS164" s="2697">
        <f t="shared" si="75"/>
        <v>0</v>
      </c>
      <c r="AT164" s="2598">
        <f>IF(AND(AH164&lt;&gt;"", ISNUMBER(AF164)), IFERROR(INDEX(AV19:AV89, MATCH(AB164, AU19:AU89, 0)) * AA164 * IF(ISBLANK(X164), 1, X164), 0), 0)</f>
        <v>0</v>
      </c>
      <c r="AX164" s="465"/>
      <c r="AY164" s="2127" t="str">
        <f t="shared" si="68"/>
        <v>►</v>
      </c>
      <c r="AZ164" s="2133"/>
      <c r="BA164" s="2133"/>
      <c r="BB164" s="2133"/>
      <c r="BC164" s="2133"/>
      <c r="BD164" s="2133"/>
      <c r="BH164" s="2133"/>
      <c r="BI164" s="466">
        <v>1</v>
      </c>
    </row>
    <row r="165" spans="1:61" s="464" customFormat="1" ht="18" customHeight="1" x14ac:dyDescent="0.25">
      <c r="A165" s="2127" t="str">
        <f t="shared" si="62"/>
        <v>A</v>
      </c>
      <c r="B165" s="2128" t="str">
        <f t="shared" si="60"/>
        <v>Dessert assiette.C.Coulis de mangue.Recette mère ►.M.Mille-feuille meringue et chiboust pamplemousse aux fraises des bois</v>
      </c>
      <c r="C165" s="2129" t="str">
        <f t="shared" si="63"/>
        <v>Dessert assiette</v>
      </c>
      <c r="D165" s="2433" t="str">
        <f t="shared" si="64"/>
        <v>C</v>
      </c>
      <c r="E165" s="2128" t="str">
        <f t="shared" si="65"/>
        <v>Coulis de mangue</v>
      </c>
      <c r="F165" s="2128" t="str">
        <f t="shared" si="66"/>
        <v/>
      </c>
      <c r="G165" s="2128" t="str">
        <f t="shared" si="67"/>
        <v>M.Mille-feuille meringue et chiboust pamplemousse aux fraises des bois</v>
      </c>
      <c r="H165" s="2178" t="s">
        <v>4</v>
      </c>
      <c r="I165" s="2177"/>
      <c r="J165" s="2177"/>
      <c r="K165" s="2177"/>
      <c r="L165" s="2176"/>
      <c r="M165" s="2176"/>
      <c r="N165" s="2176"/>
      <c r="O165" s="2176"/>
      <c r="P165" s="2176"/>
      <c r="Q165" s="2176"/>
      <c r="R165" s="2176"/>
      <c r="S165" s="2111" t="s">
        <v>4</v>
      </c>
      <c r="T165" s="116" t="s">
        <v>7</v>
      </c>
      <c r="U165" s="451" t="str">
        <f>U144</f>
        <v>Dessert assiette.C.Coulis de mangue.Recette mère ►.M.Mille-feuille meringue et chiboust pamplemousse aux fraises des bois</v>
      </c>
      <c r="V165" s="451">
        <f>V144</f>
        <v>18</v>
      </c>
      <c r="W165" s="451" t="str">
        <f>W144</f>
        <v>assiettes</v>
      </c>
      <c r="X165" s="2449"/>
      <c r="Y165" s="114"/>
      <c r="Z165" s="114"/>
      <c r="AA165" s="114"/>
      <c r="AB165" s="114"/>
      <c r="AC165" s="114"/>
      <c r="AD165" s="147" t="s">
        <v>128</v>
      </c>
      <c r="AE165" s="2677" t="s">
        <v>4</v>
      </c>
      <c r="AF165" s="2679">
        <f t="shared" si="78"/>
        <v>0</v>
      </c>
      <c r="AG165" s="2453">
        <f t="shared" si="79"/>
        <v>0</v>
      </c>
      <c r="AH165" s="2452"/>
      <c r="AI165" s="2140">
        <f t="shared" si="69"/>
        <v>0</v>
      </c>
      <c r="AJ165" s="301" t="str">
        <f>IF(OR(AI165=0, ISBLANK(AB165)), "", TEXT(ROUND(AI165/INDEX(AV19:AV89, MATCH(AB165, AU19:AU89, 0)), 0),"# ##0") &amp; " " &amp; AB165)</f>
        <v/>
      </c>
      <c r="AK165" s="82">
        <f t="shared" si="70"/>
        <v>0</v>
      </c>
      <c r="AL165" s="2141">
        <f t="shared" si="71"/>
        <v>0</v>
      </c>
      <c r="AM165" s="2142" t="str">
        <f t="shared" si="72"/>
        <v/>
      </c>
      <c r="AN165" s="2143"/>
      <c r="AO165" s="2140">
        <f t="shared" si="73"/>
        <v>0</v>
      </c>
      <c r="AP165" s="2612"/>
      <c r="AQ165" s="2145" t="str">
        <f t="shared" si="74"/>
        <v/>
      </c>
      <c r="AR165" s="2593"/>
      <c r="AS165" s="2697">
        <f t="shared" si="75"/>
        <v>0</v>
      </c>
      <c r="AT165" s="2598">
        <f>IF(AND(AH165&lt;&gt;"", ISNUMBER(AF165)), IFERROR(INDEX(AV19:AV89, MATCH(AB165, AU19:AU89, 0)) * AA165 * IF(ISBLANK(X165), 1, X165), 0), 0)</f>
        <v>0</v>
      </c>
      <c r="AX165" s="465"/>
      <c r="AY165" s="2127" t="str">
        <f t="shared" si="68"/>
        <v>A</v>
      </c>
      <c r="AZ165" s="2133"/>
      <c r="BA165" s="2133"/>
      <c r="BB165" s="2133"/>
      <c r="BC165" s="2133"/>
      <c r="BD165" s="2133"/>
      <c r="BH165" s="2133"/>
      <c r="BI165" s="466">
        <v>1</v>
      </c>
    </row>
    <row r="166" spans="1:61" s="464" customFormat="1" ht="18" customHeight="1" x14ac:dyDescent="0.25">
      <c r="A166" s="2127" t="str">
        <f t="shared" si="62"/>
        <v>A</v>
      </c>
      <c r="B166" s="2128" t="str">
        <f t="shared" si="60"/>
        <v>Dessert assiette.C.Coulis de mangue.Recette mère ►.M.Mille-feuille meringue et chiboust pamplemousse aux fraises des bois</v>
      </c>
      <c r="C166" s="2129" t="str">
        <f t="shared" si="63"/>
        <v>Dessert assiette</v>
      </c>
      <c r="D166" s="2433" t="str">
        <f t="shared" si="64"/>
        <v>C</v>
      </c>
      <c r="E166" s="2128" t="str">
        <f t="shared" si="65"/>
        <v>Coulis de mangue</v>
      </c>
      <c r="F166" s="2128" t="str">
        <f t="shared" si="66"/>
        <v/>
      </c>
      <c r="G166" s="2128" t="str">
        <f t="shared" si="67"/>
        <v>M.Mille-feuille meringue et chiboust pamplemousse aux fraises des bois</v>
      </c>
      <c r="H166" s="2178" t="s">
        <v>4</v>
      </c>
      <c r="I166" s="2177"/>
      <c r="J166" s="2177"/>
      <c r="K166" s="2177"/>
      <c r="L166" s="2176"/>
      <c r="M166" s="2176"/>
      <c r="N166" s="2176"/>
      <c r="O166" s="2176"/>
      <c r="P166" s="2176"/>
      <c r="Q166" s="2176"/>
      <c r="R166" s="2176"/>
      <c r="S166" s="2111" t="s">
        <v>4</v>
      </c>
      <c r="T166" s="116" t="s">
        <v>7</v>
      </c>
      <c r="U166" s="451" t="str">
        <f>U144</f>
        <v>Dessert assiette.C.Coulis de mangue.Recette mère ►.M.Mille-feuille meringue et chiboust pamplemousse aux fraises des bois</v>
      </c>
      <c r="V166" s="451">
        <f>V144</f>
        <v>18</v>
      </c>
      <c r="W166" s="451" t="str">
        <f>W144</f>
        <v>assiettes</v>
      </c>
      <c r="X166" s="265"/>
      <c r="Y166" s="265"/>
      <c r="Z166" s="265" t="s">
        <v>73</v>
      </c>
      <c r="AA166" s="266"/>
      <c r="AB166" s="267"/>
      <c r="AC166" s="267"/>
      <c r="AD166" s="268"/>
      <c r="AE166" s="2677" t="s">
        <v>4</v>
      </c>
      <c r="AF166" s="2679">
        <f t="shared" si="78"/>
        <v>0</v>
      </c>
      <c r="AG166" s="2453">
        <f t="shared" si="79"/>
        <v>0</v>
      </c>
      <c r="AH166" s="2452"/>
      <c r="AI166" s="2148">
        <f t="shared" si="69"/>
        <v>0</v>
      </c>
      <c r="AJ166" s="299" t="str">
        <f>IF(OR(AI166=0, ISBLANK(AB166)), "", TEXT(ROUND(AI166/INDEX(AV19:AV89, MATCH(AB166, AU19:AU89, 0)), 0),"# ##0") &amp; " " &amp; AB166)</f>
        <v/>
      </c>
      <c r="AK166" s="77">
        <f t="shared" si="70"/>
        <v>0</v>
      </c>
      <c r="AL166" s="2149">
        <f t="shared" si="71"/>
        <v>0</v>
      </c>
      <c r="AM166" s="2137" t="str">
        <f t="shared" si="72"/>
        <v/>
      </c>
      <c r="AN166" s="2143"/>
      <c r="AO166" s="2148">
        <f t="shared" si="73"/>
        <v>0</v>
      </c>
      <c r="AP166" s="2612"/>
      <c r="AQ166" s="2150" t="str">
        <f t="shared" si="74"/>
        <v/>
      </c>
      <c r="AR166" s="2593"/>
      <c r="AS166" s="2697">
        <f t="shared" si="75"/>
        <v>0</v>
      </c>
      <c r="AT166" s="2598">
        <f>IF(AND(AH166&lt;&gt;"", ISNUMBER(AF166)), IFERROR(INDEX(AV19:AV89, MATCH(AB166, AU19:AU89, 0)) * AA166 * IF(ISBLANK(X166), 1, X166), 0), 0)</f>
        <v>0</v>
      </c>
      <c r="AX166" s="465"/>
      <c r="AY166" s="2127" t="str">
        <f t="shared" si="68"/>
        <v>A</v>
      </c>
      <c r="AZ166" s="2133"/>
      <c r="BA166" s="2133"/>
      <c r="BB166" s="2133"/>
      <c r="BC166" s="2133"/>
      <c r="BD166" s="2133"/>
      <c r="BH166" s="2133"/>
      <c r="BI166" s="466">
        <v>1</v>
      </c>
    </row>
    <row r="167" spans="1:61" s="464" customFormat="1" ht="18" customHeight="1" thickBot="1" x14ac:dyDescent="0.3">
      <c r="A167" s="2127" t="str">
        <f t="shared" si="62"/>
        <v>A</v>
      </c>
      <c r="B167" s="2128" t="str">
        <f t="shared" si="60"/>
        <v>Dessert assiette.C.Coulis de mangue.Recette mère ►.M.Mille-feuille meringue et chiboust pamplemousse aux fraises des bois</v>
      </c>
      <c r="C167" s="2129" t="str">
        <f t="shared" si="63"/>
        <v>Dessert assiette</v>
      </c>
      <c r="D167" s="2433" t="str">
        <f t="shared" si="64"/>
        <v>C</v>
      </c>
      <c r="E167" s="2128" t="str">
        <f t="shared" si="65"/>
        <v>Coulis de mangue</v>
      </c>
      <c r="F167" s="2128" t="str">
        <f t="shared" si="66"/>
        <v/>
      </c>
      <c r="G167" s="2128" t="str">
        <f t="shared" si="67"/>
        <v>M.Mille-feuille meringue et chiboust pamplemousse aux fraises des bois</v>
      </c>
      <c r="H167" s="2178" t="s">
        <v>4</v>
      </c>
      <c r="I167" s="2177"/>
      <c r="J167" s="2177"/>
      <c r="K167" s="2177"/>
      <c r="L167" s="2176"/>
      <c r="M167" s="2176"/>
      <c r="N167" s="2176"/>
      <c r="O167" s="2176"/>
      <c r="P167" s="2176"/>
      <c r="Q167" s="2176"/>
      <c r="R167" s="2176"/>
      <c r="S167" s="2111" t="s">
        <v>4</v>
      </c>
      <c r="T167" s="123" t="s">
        <v>7</v>
      </c>
      <c r="U167" s="455" t="str">
        <f>U144</f>
        <v>Dessert assiette.C.Coulis de mangue.Recette mère ►.M.Mille-feuille meringue et chiboust pamplemousse aux fraises des bois</v>
      </c>
      <c r="V167" s="455">
        <f>V144</f>
        <v>18</v>
      </c>
      <c r="W167" s="455" t="str">
        <f>W144</f>
        <v>assiettes</v>
      </c>
      <c r="X167" s="269" t="s">
        <v>62</v>
      </c>
      <c r="Y167" s="270"/>
      <c r="Z167" s="271"/>
      <c r="AA167" s="272"/>
      <c r="AB167" s="271"/>
      <c r="AC167" s="271"/>
      <c r="AD167" s="273"/>
      <c r="AE167" s="2677" t="s">
        <v>4</v>
      </c>
      <c r="AF167" s="2679">
        <f t="shared" si="78"/>
        <v>0</v>
      </c>
      <c r="AG167" s="2453">
        <f t="shared" si="79"/>
        <v>0</v>
      </c>
      <c r="AH167" s="2452"/>
      <c r="AI167" s="2140">
        <f t="shared" si="69"/>
        <v>0</v>
      </c>
      <c r="AJ167" s="301" t="str">
        <f>IF(OR(AI167=0, ISBLANK(AB167)), "", TEXT(ROUND(AI167/INDEX(AV19:AV89, MATCH(AB167, AU19:AU89, 0)), 0),"# ##0") &amp; " " &amp; AB167)</f>
        <v/>
      </c>
      <c r="AK167" s="82">
        <f t="shared" si="70"/>
        <v>0</v>
      </c>
      <c r="AL167" s="2141">
        <f t="shared" si="71"/>
        <v>0</v>
      </c>
      <c r="AM167" s="2142" t="str">
        <f t="shared" si="72"/>
        <v/>
      </c>
      <c r="AN167" s="2143"/>
      <c r="AO167" s="2140">
        <f t="shared" si="73"/>
        <v>0</v>
      </c>
      <c r="AP167" s="2612"/>
      <c r="AQ167" s="2145" t="str">
        <f t="shared" si="74"/>
        <v/>
      </c>
      <c r="AR167" s="2593"/>
      <c r="AS167" s="2697">
        <f t="shared" si="75"/>
        <v>0</v>
      </c>
      <c r="AT167" s="2598">
        <f>IF(AND(AH167&lt;&gt;"", ISNUMBER(AF167)), IFERROR(INDEX(AV19:AV89, MATCH(AB167, AU19:AU89, 0)) * AA167 * IF(ISBLANK(X167), 1, X167), 0), 0)</f>
        <v>0</v>
      </c>
      <c r="AX167" s="465"/>
      <c r="AY167" s="2127" t="str">
        <f t="shared" si="68"/>
        <v>A</v>
      </c>
      <c r="AZ167" s="2133"/>
      <c r="BA167" s="2133"/>
      <c r="BB167" s="2133"/>
      <c r="BC167" s="2133"/>
      <c r="BD167" s="2133"/>
      <c r="BH167" s="2133"/>
      <c r="BI167" s="466">
        <v>1</v>
      </c>
    </row>
    <row r="168" spans="1:61" s="464" customFormat="1" ht="18" customHeight="1" thickBot="1" x14ac:dyDescent="0.3">
      <c r="A168" s="2127" t="str">
        <f t="shared" si="62"/>
        <v>A</v>
      </c>
      <c r="B168" s="2128">
        <f t="shared" si="60"/>
        <v>0</v>
      </c>
      <c r="C168" s="2129">
        <f t="shared" si="63"/>
        <v>0</v>
      </c>
      <c r="D168" s="2433">
        <f t="shared" si="64"/>
        <v>0</v>
      </c>
      <c r="E168" s="2128">
        <f t="shared" si="65"/>
        <v>0</v>
      </c>
      <c r="F168" s="2128">
        <f t="shared" si="66"/>
        <v>0</v>
      </c>
      <c r="G168" s="2128" t="str">
        <f t="shared" si="67"/>
        <v/>
      </c>
      <c r="H168" s="2178" t="s">
        <v>4</v>
      </c>
      <c r="I168" s="2177"/>
      <c r="J168" s="2177"/>
      <c r="K168" s="2177"/>
      <c r="L168" s="2176"/>
      <c r="M168" s="2176"/>
      <c r="N168" s="2176"/>
      <c r="O168" s="2176"/>
      <c r="P168" s="2176"/>
      <c r="Q168" s="2176"/>
      <c r="R168" s="2176"/>
      <c r="S168" s="2111" t="s">
        <v>4</v>
      </c>
      <c r="T168" s="2168" t="s">
        <v>7</v>
      </c>
      <c r="U168" s="2169"/>
      <c r="V168" s="2169"/>
      <c r="W168" s="2169"/>
      <c r="X168" s="2170" t="s">
        <v>2200</v>
      </c>
      <c r="Y168" s="2170"/>
      <c r="Z168" s="2170"/>
      <c r="AA168" s="2170"/>
      <c r="AB168" s="2170"/>
      <c r="AC168" s="2170"/>
      <c r="AD168" s="2434" t="s">
        <v>77</v>
      </c>
      <c r="AE168" s="2677" t="s">
        <v>4</v>
      </c>
      <c r="AF168" s="2679">
        <f t="shared" si="78"/>
        <v>0</v>
      </c>
      <c r="AG168" s="2453">
        <f t="shared" si="79"/>
        <v>0</v>
      </c>
      <c r="AH168" s="2452"/>
      <c r="AI168" s="2148">
        <f t="shared" si="69"/>
        <v>0</v>
      </c>
      <c r="AJ168" s="299" t="str">
        <f>IF(OR(AI168=0, ISBLANK(AB168)), "", TEXT(ROUND(AI168/INDEX(AV19:AV89, MATCH(AB168, AU19:AU89, 0)), 0),"# ##0") &amp; " " &amp; AB168)</f>
        <v/>
      </c>
      <c r="AK168" s="77">
        <f t="shared" si="70"/>
        <v>0</v>
      </c>
      <c r="AL168" s="2149">
        <f t="shared" si="71"/>
        <v>0</v>
      </c>
      <c r="AM168" s="2137" t="str">
        <f t="shared" si="72"/>
        <v/>
      </c>
      <c r="AN168" s="2143"/>
      <c r="AO168" s="2148">
        <f t="shared" si="73"/>
        <v>0</v>
      </c>
      <c r="AP168" s="2612"/>
      <c r="AQ168" s="2150" t="str">
        <f t="shared" si="74"/>
        <v/>
      </c>
      <c r="AR168" s="2593"/>
      <c r="AS168" s="2697">
        <f t="shared" si="75"/>
        <v>0</v>
      </c>
      <c r="AT168" s="2598">
        <f>IF(AND(AH168&lt;&gt;"", ISNUMBER(AF168)), IFERROR(INDEX(AV19:AV89, MATCH(AB168, AU19:AU89, 0)) * AA168 * IF(ISBLANK(X168), 1, X168), 0), 0)</f>
        <v>0</v>
      </c>
      <c r="AX168" s="465"/>
      <c r="AY168" s="2127" t="str">
        <f t="shared" si="68"/>
        <v>A</v>
      </c>
      <c r="AZ168" s="2133"/>
      <c r="BA168" s="2133"/>
      <c r="BB168" s="2133"/>
      <c r="BC168" s="2133"/>
      <c r="BD168" s="2133"/>
      <c r="BH168" s="2133"/>
      <c r="BI168" s="466">
        <v>1</v>
      </c>
    </row>
    <row r="169" spans="1:61" s="464" customFormat="1" ht="18" customHeight="1" x14ac:dyDescent="0.25">
      <c r="A169" s="2127" t="str">
        <f t="shared" si="62"/>
        <v>A</v>
      </c>
      <c r="B169" s="2128" t="str">
        <f t="shared" si="60"/>
        <v>Dessert assiette.J.Jus de fraises des bois.Recette mère ►.M.Mille-feuille meringue et chiboust pamplemousse aux fraises des bois</v>
      </c>
      <c r="C169" s="2129" t="str">
        <f t="shared" si="63"/>
        <v>Dessert assiette</v>
      </c>
      <c r="D169" s="2433" t="str">
        <f t="shared" si="64"/>
        <v>J</v>
      </c>
      <c r="E169" s="2128" t="str">
        <f t="shared" si="65"/>
        <v>Jus de fraises des bois</v>
      </c>
      <c r="F169" s="2128" t="str">
        <f t="shared" si="66"/>
        <v/>
      </c>
      <c r="G169" s="2128" t="str">
        <f t="shared" si="67"/>
        <v>M.Mille-feuille meringue et chiboust pamplemousse aux fraises des bois</v>
      </c>
      <c r="H169" s="2178" t="s">
        <v>4</v>
      </c>
      <c r="I169" s="2177"/>
      <c r="J169" s="2177"/>
      <c r="K169" s="2177"/>
      <c r="L169" s="2176"/>
      <c r="M169" s="2176"/>
      <c r="N169" s="2176"/>
      <c r="O169" s="2176"/>
      <c r="P169" s="2176"/>
      <c r="Q169" s="2176"/>
      <c r="R169" s="2176"/>
      <c r="S169" s="2111" t="s">
        <v>4</v>
      </c>
      <c r="T169" s="23" t="s">
        <v>7</v>
      </c>
      <c r="U169" s="456" t="str">
        <f>U175</f>
        <v>Dessert assiette.J.Jus de fraises des bois.Recette mère ►.M.Mille-feuille meringue et chiboust pamplemousse aux fraises des bois</v>
      </c>
      <c r="V169" s="457">
        <f>V175</f>
        <v>18</v>
      </c>
      <c r="W169" s="457" t="str">
        <f>W175</f>
        <v>assiettes</v>
      </c>
      <c r="X169" s="279" t="s">
        <v>4</v>
      </c>
      <c r="Y169" s="24" t="s">
        <v>8</v>
      </c>
      <c r="Z169" s="3217" t="s">
        <v>463</v>
      </c>
      <c r="AA169" s="3217"/>
      <c r="AB169" s="3157" t="s">
        <v>2027</v>
      </c>
      <c r="AC169" s="3157"/>
      <c r="AD169" s="3158"/>
      <c r="AE169" s="2677" t="s">
        <v>4</v>
      </c>
      <c r="AF169" s="2679">
        <f t="shared" si="78"/>
        <v>0</v>
      </c>
      <c r="AG169" s="2453">
        <f t="shared" si="79"/>
        <v>0</v>
      </c>
      <c r="AH169" s="2452"/>
      <c r="AI169" s="2140">
        <f t="shared" si="69"/>
        <v>0</v>
      </c>
      <c r="AJ169" s="301" t="str">
        <f>IF(OR(AI169=0, ISBLANK(AB169)), "", TEXT(ROUND(AI169/INDEX(AV19:AV89, MATCH(AB169, AU19:AU89, 0)), 0),"# ##0") &amp; " " &amp; AB169)</f>
        <v/>
      </c>
      <c r="AK169" s="82">
        <f t="shared" si="70"/>
        <v>0</v>
      </c>
      <c r="AL169" s="2141">
        <f t="shared" si="71"/>
        <v>0</v>
      </c>
      <c r="AM169" s="2142" t="str">
        <f t="shared" si="72"/>
        <v/>
      </c>
      <c r="AN169" s="2143"/>
      <c r="AO169" s="2140">
        <f t="shared" si="73"/>
        <v>0</v>
      </c>
      <c r="AP169" s="2612"/>
      <c r="AQ169" s="2145" t="str">
        <f t="shared" si="74"/>
        <v/>
      </c>
      <c r="AR169" s="2593"/>
      <c r="AS169" s="2697">
        <f t="shared" si="75"/>
        <v>0</v>
      </c>
      <c r="AT169" s="2598">
        <f>IF(AND(AH169&lt;&gt;"", ISNUMBER(AF169)), IFERROR(INDEX(AV19:AV89, MATCH(AB169, AU19:AU89, 0)) * AA169 * IF(ISBLANK(X169), 1, X169), 0), 0)</f>
        <v>0</v>
      </c>
      <c r="AX169" s="465"/>
      <c r="AY169" s="2127" t="str">
        <f t="shared" si="68"/>
        <v>A</v>
      </c>
      <c r="AZ169" s="2133"/>
      <c r="BA169" s="2133"/>
      <c r="BB169" s="2133"/>
      <c r="BC169" s="2133"/>
      <c r="BD169" s="2133"/>
      <c r="BH169" s="2133"/>
      <c r="BI169" s="466">
        <v>1</v>
      </c>
    </row>
    <row r="170" spans="1:61" s="464" customFormat="1" ht="18" customHeight="1" x14ac:dyDescent="0.25">
      <c r="A170" s="2127" t="str">
        <f t="shared" si="62"/>
        <v>A</v>
      </c>
      <c r="B170" s="2128" t="str">
        <f t="shared" si="60"/>
        <v>Dessert assiette.J.Jus de fraises des bois.Recette mère ►.M.Mille-feuille meringue et chiboust pamplemousse aux fraises des bois</v>
      </c>
      <c r="C170" s="2129" t="str">
        <f t="shared" si="63"/>
        <v>Dessert assiette</v>
      </c>
      <c r="D170" s="2433" t="str">
        <f t="shared" si="64"/>
        <v>J</v>
      </c>
      <c r="E170" s="2128" t="str">
        <f t="shared" si="65"/>
        <v>Jus de fraises des bois</v>
      </c>
      <c r="F170" s="2128" t="str">
        <f t="shared" si="66"/>
        <v/>
      </c>
      <c r="G170" s="2128" t="str">
        <f t="shared" si="67"/>
        <v>M.Mille-feuille meringue et chiboust pamplemousse aux fraises des bois</v>
      </c>
      <c r="H170" s="2178" t="s">
        <v>4</v>
      </c>
      <c r="I170" s="2177"/>
      <c r="J170" s="2177"/>
      <c r="K170" s="2177"/>
      <c r="L170" s="2176"/>
      <c r="M170" s="2176"/>
      <c r="N170" s="2176"/>
      <c r="O170" s="2176"/>
      <c r="P170" s="2176"/>
      <c r="Q170" s="2176"/>
      <c r="R170" s="2176"/>
      <c r="S170" s="2111" t="s">
        <v>4</v>
      </c>
      <c r="T170" s="25" t="s">
        <v>7</v>
      </c>
      <c r="U170" s="458" t="str">
        <f>U175</f>
        <v>Dessert assiette.J.Jus de fraises des bois.Recette mère ►.M.Mille-feuille meringue et chiboust pamplemousse aux fraises des bois</v>
      </c>
      <c r="V170" s="459"/>
      <c r="W170" s="459"/>
      <c r="X170" s="281" t="s">
        <v>207</v>
      </c>
      <c r="Y170" s="26" t="s">
        <v>12</v>
      </c>
      <c r="Z170" s="3218"/>
      <c r="AA170" s="3218"/>
      <c r="AB170" s="3159"/>
      <c r="AC170" s="3159"/>
      <c r="AD170" s="3160"/>
      <c r="AE170" s="2677" t="s">
        <v>4</v>
      </c>
      <c r="AF170" s="2679">
        <f t="shared" si="78"/>
        <v>0</v>
      </c>
      <c r="AG170" s="2453">
        <f t="shared" si="79"/>
        <v>0</v>
      </c>
      <c r="AH170" s="2452"/>
      <c r="AI170" s="2148">
        <f t="shared" si="69"/>
        <v>0</v>
      </c>
      <c r="AJ170" s="299" t="str">
        <f>IF(OR(AI170=0, ISBLANK(AB170)), "", TEXT(ROUND(AI170/INDEX(AV19:AV89, MATCH(AB170, AU19:AU89, 0)), 0),"# ##0") &amp; " " &amp; AB170)</f>
        <v/>
      </c>
      <c r="AK170" s="77">
        <f t="shared" si="70"/>
        <v>0</v>
      </c>
      <c r="AL170" s="2149">
        <f t="shared" si="71"/>
        <v>0</v>
      </c>
      <c r="AM170" s="2137" t="str">
        <f t="shared" si="72"/>
        <v/>
      </c>
      <c r="AN170" s="2143"/>
      <c r="AO170" s="2148">
        <f t="shared" si="73"/>
        <v>0</v>
      </c>
      <c r="AP170" s="2612"/>
      <c r="AQ170" s="2150" t="str">
        <f t="shared" si="74"/>
        <v/>
      </c>
      <c r="AR170" s="2593"/>
      <c r="AS170" s="2697">
        <f t="shared" si="75"/>
        <v>0</v>
      </c>
      <c r="AT170" s="2598">
        <f>IF(AND(AH170&lt;&gt;"", ISNUMBER(AF170)), IFERROR(INDEX(AV19:AV89, MATCH(AB170, AU19:AU89, 0)) * AA170 * IF(ISBLANK(X170), 1, X170), 0), 0)</f>
        <v>0</v>
      </c>
      <c r="AX170" s="465"/>
      <c r="AY170" s="2127" t="str">
        <f t="shared" si="68"/>
        <v>A</v>
      </c>
      <c r="AZ170" s="2133"/>
      <c r="BA170" s="2133"/>
      <c r="BB170" s="2133"/>
      <c r="BC170" s="2133"/>
      <c r="BD170" s="2133"/>
      <c r="BH170" s="2133"/>
      <c r="BI170" s="466">
        <v>1</v>
      </c>
    </row>
    <row r="171" spans="1:61" s="464" customFormat="1" ht="18" customHeight="1" x14ac:dyDescent="0.25">
      <c r="A171" s="2127" t="str">
        <f t="shared" si="62"/>
        <v>A</v>
      </c>
      <c r="B171" s="2128" t="str">
        <f t="shared" si="60"/>
        <v>Dessert assiette.J.Jus de fraises des bois.Recette mère ►.M.Mille-feuille meringue et chiboust pamplemousse aux fraises des bois</v>
      </c>
      <c r="C171" s="2129" t="str">
        <f t="shared" si="63"/>
        <v>Dessert assiette</v>
      </c>
      <c r="D171" s="2433" t="str">
        <f t="shared" si="64"/>
        <v>J</v>
      </c>
      <c r="E171" s="2128" t="str">
        <f t="shared" si="65"/>
        <v>Jus de fraises des bois</v>
      </c>
      <c r="F171" s="2128" t="str">
        <f t="shared" si="66"/>
        <v/>
      </c>
      <c r="G171" s="2128" t="str">
        <f t="shared" si="67"/>
        <v>M.Mille-feuille meringue et chiboust pamplemousse aux fraises des bois</v>
      </c>
      <c r="H171" s="2178" t="s">
        <v>4</v>
      </c>
      <c r="I171" s="2177"/>
      <c r="J171" s="2177"/>
      <c r="K171" s="2177"/>
      <c r="L171" s="2176"/>
      <c r="M171" s="2176"/>
      <c r="N171" s="2176"/>
      <c r="O171" s="2176"/>
      <c r="P171" s="2176"/>
      <c r="Q171" s="2176"/>
      <c r="R171" s="2176"/>
      <c r="S171" s="2111" t="s">
        <v>4</v>
      </c>
      <c r="T171" s="25" t="s">
        <v>7</v>
      </c>
      <c r="U171" s="460" t="str">
        <f>U175</f>
        <v>Dessert assiette.J.Jus de fraises des bois.Recette mère ►.M.Mille-feuille meringue et chiboust pamplemousse aux fraises des bois</v>
      </c>
      <c r="V171" s="461"/>
      <c r="W171" s="462"/>
      <c r="X171" s="28"/>
      <c r="Y171" s="29" t="s">
        <v>208</v>
      </c>
      <c r="Z171" s="283"/>
      <c r="AA171" s="30" t="s">
        <v>13</v>
      </c>
      <c r="AB171" s="1865" t="s">
        <v>1989</v>
      </c>
      <c r="AC171" s="9"/>
      <c r="AD171" s="285"/>
      <c r="AE171" s="2677" t="s">
        <v>4</v>
      </c>
      <c r="AF171" s="2679">
        <f t="shared" si="78"/>
        <v>0</v>
      </c>
      <c r="AG171" s="2453">
        <f t="shared" si="79"/>
        <v>0</v>
      </c>
      <c r="AH171" s="2452"/>
      <c r="AI171" s="2140">
        <f t="shared" si="69"/>
        <v>0</v>
      </c>
      <c r="AJ171" s="301" t="str">
        <f>IF(OR(AI171=0, ISBLANK(AB171)), "", TEXT(ROUND(AI171/INDEX(AV19:AV89, MATCH(AB171, AU19:AU89, 0)), 0),"# ##0") &amp; " " &amp; AB171)</f>
        <v/>
      </c>
      <c r="AK171" s="82">
        <f t="shared" si="70"/>
        <v>0</v>
      </c>
      <c r="AL171" s="2141">
        <f t="shared" si="71"/>
        <v>0</v>
      </c>
      <c r="AM171" s="2142" t="str">
        <f t="shared" si="72"/>
        <v/>
      </c>
      <c r="AN171" s="2143"/>
      <c r="AO171" s="2140">
        <f t="shared" si="73"/>
        <v>0</v>
      </c>
      <c r="AP171" s="2612"/>
      <c r="AQ171" s="2145" t="str">
        <f t="shared" si="74"/>
        <v/>
      </c>
      <c r="AR171" s="2593"/>
      <c r="AS171" s="2697">
        <f t="shared" si="75"/>
        <v>0</v>
      </c>
      <c r="AT171" s="2598">
        <f>IF(AND(AH171&lt;&gt;"", ISNUMBER(AF171)), IFERROR(INDEX(AV19:AV89, MATCH(AB171, AU19:AU89, 0)) * AA171 * IF(ISBLANK(X171), 1, X171), 0), 0)</f>
        <v>0</v>
      </c>
      <c r="AX171" s="465"/>
      <c r="AY171" s="2127" t="str">
        <f t="shared" si="68"/>
        <v>A</v>
      </c>
      <c r="AZ171" s="2133"/>
      <c r="BA171" s="2133"/>
      <c r="BB171" s="2133"/>
      <c r="BC171" s="2133"/>
      <c r="BD171" s="2133"/>
      <c r="BH171" s="2133"/>
      <c r="BI171" s="466">
        <v>1</v>
      </c>
    </row>
    <row r="172" spans="1:61" s="464" customFormat="1" ht="18" customHeight="1" x14ac:dyDescent="0.25">
      <c r="A172" s="2127" t="str">
        <f t="shared" si="62"/>
        <v>A</v>
      </c>
      <c r="B172" s="2128" t="str">
        <f t="shared" si="60"/>
        <v>Dessert assiette.J.Jus de fraises des bois.Recette mère ►.M.Mille-feuille meringue et chiboust pamplemousse aux fraises des bois</v>
      </c>
      <c r="C172" s="2129" t="str">
        <f t="shared" si="63"/>
        <v>Dessert assiette</v>
      </c>
      <c r="D172" s="2433" t="str">
        <f t="shared" si="64"/>
        <v>J</v>
      </c>
      <c r="E172" s="2128" t="str">
        <f t="shared" si="65"/>
        <v>Jus de fraises des bois</v>
      </c>
      <c r="F172" s="2128" t="str">
        <f t="shared" si="66"/>
        <v/>
      </c>
      <c r="G172" s="2128" t="str">
        <f t="shared" si="67"/>
        <v>M.Mille-feuille meringue et chiboust pamplemousse aux fraises des bois</v>
      </c>
      <c r="H172" s="2178" t="s">
        <v>4</v>
      </c>
      <c r="I172" s="2177"/>
      <c r="J172" s="2177"/>
      <c r="K172" s="2177"/>
      <c r="L172" s="2176"/>
      <c r="M172" s="2176"/>
      <c r="N172" s="2176"/>
      <c r="O172" s="2176"/>
      <c r="P172" s="2176"/>
      <c r="Q172" s="2176"/>
      <c r="R172" s="2176"/>
      <c r="S172" s="2111" t="s">
        <v>4</v>
      </c>
      <c r="T172" s="25" t="s">
        <v>7</v>
      </c>
      <c r="U172" s="428" t="str">
        <f>U175</f>
        <v>Dessert assiette.J.Jus de fraises des bois.Recette mère ►.M.Mille-feuille meringue et chiboust pamplemousse aux fraises des bois</v>
      </c>
      <c r="V172" s="428"/>
      <c r="W172" s="428"/>
      <c r="X172" s="36" t="s">
        <v>16</v>
      </c>
      <c r="Y172" s="37"/>
      <c r="Z172" s="37"/>
      <c r="AA172" s="288" t="s">
        <v>17</v>
      </c>
      <c r="AB172" s="3214" t="str">
        <f>X175</f>
        <v>Dessert assiette.J.Jus de fraises des bois.Recette mère ►.M.Mille-feuille meringue et chiboust pamplemousse aux fraises des bois</v>
      </c>
      <c r="AC172" s="3214"/>
      <c r="AD172" s="3215"/>
      <c r="AE172" s="2677" t="s">
        <v>4</v>
      </c>
      <c r="AF172" s="2679">
        <f t="shared" si="78"/>
        <v>0</v>
      </c>
      <c r="AG172" s="2453">
        <f t="shared" si="79"/>
        <v>0</v>
      </c>
      <c r="AH172" s="2452"/>
      <c r="AI172" s="2148">
        <f t="shared" si="69"/>
        <v>0</v>
      </c>
      <c r="AJ172" s="299" t="str">
        <f>IF(OR(AI172=0, ISBLANK(AB172)), "", TEXT(ROUND(AI172/INDEX(AV19:AV89, MATCH(AB172, AU19:AU89, 0)), 0),"# ##0") &amp; " " &amp; AB172)</f>
        <v/>
      </c>
      <c r="AK172" s="77">
        <f t="shared" si="70"/>
        <v>0</v>
      </c>
      <c r="AL172" s="2149">
        <f t="shared" si="71"/>
        <v>0</v>
      </c>
      <c r="AM172" s="2137" t="str">
        <f t="shared" si="72"/>
        <v/>
      </c>
      <c r="AN172" s="2143"/>
      <c r="AO172" s="2148">
        <f t="shared" si="73"/>
        <v>0</v>
      </c>
      <c r="AP172" s="2612"/>
      <c r="AQ172" s="2150" t="str">
        <f t="shared" si="74"/>
        <v/>
      </c>
      <c r="AR172" s="2593"/>
      <c r="AS172" s="2697">
        <f t="shared" si="75"/>
        <v>0</v>
      </c>
      <c r="AT172" s="2598">
        <f>IF(AND(AH172&lt;&gt;"", ISNUMBER(AF172)), IFERROR(INDEX(AV19:AV89, MATCH(AB172, AU19:AU89, 0)) * AA172 * IF(ISBLANK(X172), 1, X172), 0), 0)</f>
        <v>0</v>
      </c>
      <c r="AX172" s="465"/>
      <c r="AY172" s="2127" t="str">
        <f t="shared" si="68"/>
        <v>A</v>
      </c>
      <c r="AZ172" s="465"/>
      <c r="BA172" s="465"/>
      <c r="BB172" s="465"/>
      <c r="BC172" s="2133"/>
      <c r="BD172" s="2133"/>
      <c r="BH172" s="2133"/>
      <c r="BI172" s="466">
        <v>1</v>
      </c>
    </row>
    <row r="173" spans="1:61" s="464" customFormat="1" ht="18" customHeight="1" x14ac:dyDescent="0.25">
      <c r="A173" s="2127" t="str">
        <f t="shared" si="62"/>
        <v>A</v>
      </c>
      <c r="B173" s="2128" t="str">
        <f t="shared" si="60"/>
        <v>Dessert assiette.J.Jus de fraises des bois.Recette mère ►.M.Mille-feuille meringue et chiboust pamplemousse aux fraises des bois</v>
      </c>
      <c r="C173" s="2129" t="str">
        <f t="shared" si="63"/>
        <v>Dessert assiette</v>
      </c>
      <c r="D173" s="2433" t="str">
        <f t="shared" si="64"/>
        <v>J</v>
      </c>
      <c r="E173" s="2128" t="str">
        <f t="shared" si="65"/>
        <v>Jus de fraises des bois</v>
      </c>
      <c r="F173" s="2128" t="str">
        <f t="shared" si="66"/>
        <v/>
      </c>
      <c r="G173" s="2128" t="str">
        <f t="shared" si="67"/>
        <v>M.Mille-feuille meringue et chiboust pamplemousse aux fraises des bois</v>
      </c>
      <c r="H173" s="2178" t="s">
        <v>4</v>
      </c>
      <c r="I173" s="2177"/>
      <c r="J173" s="2177"/>
      <c r="K173" s="2177"/>
      <c r="L173" s="2176"/>
      <c r="M173" s="2176"/>
      <c r="N173" s="2176"/>
      <c r="O173" s="2176"/>
      <c r="P173" s="2176"/>
      <c r="Q173" s="2176"/>
      <c r="R173" s="2176"/>
      <c r="S173" s="2111" t="s">
        <v>4</v>
      </c>
      <c r="T173" s="25" t="s">
        <v>7</v>
      </c>
      <c r="U173" s="428" t="str">
        <f>U175</f>
        <v>Dessert assiette.J.Jus de fraises des bois.Recette mère ►.M.Mille-feuille meringue et chiboust pamplemousse aux fraises des bois</v>
      </c>
      <c r="V173" s="428"/>
      <c r="W173" s="428"/>
      <c r="X173" s="43">
        <v>18</v>
      </c>
      <c r="Y173" s="44" t="s">
        <v>19</v>
      </c>
      <c r="Z173" s="36"/>
      <c r="AA173" s="36"/>
      <c r="AB173" s="3214"/>
      <c r="AC173" s="3214"/>
      <c r="AD173" s="3215"/>
      <c r="AE173" s="2677" t="s">
        <v>4</v>
      </c>
      <c r="AF173" s="2679">
        <f t="shared" si="78"/>
        <v>0</v>
      </c>
      <c r="AG173" s="2453">
        <f t="shared" si="79"/>
        <v>0</v>
      </c>
      <c r="AH173" s="2452"/>
      <c r="AI173" s="2140">
        <f t="shared" si="69"/>
        <v>0</v>
      </c>
      <c r="AJ173" s="301" t="str">
        <f>IF(OR(AI173=0, ISBLANK(AB173)), "", TEXT(ROUND(AI173/INDEX(AV19:AV89, MATCH(AB173, AU19:AU89, 0)), 0),"# ##0") &amp; " " &amp; AB173)</f>
        <v/>
      </c>
      <c r="AK173" s="82">
        <f t="shared" si="70"/>
        <v>0</v>
      </c>
      <c r="AL173" s="2141">
        <f t="shared" si="71"/>
        <v>0</v>
      </c>
      <c r="AM173" s="2142" t="str">
        <f t="shared" si="72"/>
        <v/>
      </c>
      <c r="AN173" s="2143"/>
      <c r="AO173" s="2140">
        <f t="shared" si="73"/>
        <v>0</v>
      </c>
      <c r="AP173" s="2612"/>
      <c r="AQ173" s="2145" t="str">
        <f t="shared" si="74"/>
        <v/>
      </c>
      <c r="AR173" s="2593"/>
      <c r="AS173" s="2697">
        <f t="shared" si="75"/>
        <v>0</v>
      </c>
      <c r="AT173" s="2598">
        <f>IF(AND(AH173&lt;&gt;"", ISNUMBER(AF173)), IFERROR(INDEX(AV19:AV89, MATCH(AB173, AU19:AU89, 0)) * AA173 * IF(ISBLANK(X173), 1, X173), 0), 0)</f>
        <v>0</v>
      </c>
      <c r="AX173" s="465"/>
      <c r="AY173" s="2127" t="str">
        <f t="shared" si="68"/>
        <v>A</v>
      </c>
      <c r="AZ173" s="465"/>
      <c r="BA173" s="465"/>
      <c r="BB173" s="465"/>
      <c r="BC173" s="2133"/>
      <c r="BD173" s="2133"/>
      <c r="BH173" s="2133"/>
      <c r="BI173" s="466">
        <v>1</v>
      </c>
    </row>
    <row r="174" spans="1:61" s="464" customFormat="1" ht="18" customHeight="1" x14ac:dyDescent="0.25">
      <c r="A174" s="2127" t="str">
        <f t="shared" si="62"/>
        <v>►</v>
      </c>
      <c r="B174" s="2128" t="str">
        <f t="shared" si="60"/>
        <v>►</v>
      </c>
      <c r="C174" s="2129" t="str">
        <f t="shared" si="63"/>
        <v>►</v>
      </c>
      <c r="D174" s="2433" t="str">
        <f t="shared" si="64"/>
        <v>►</v>
      </c>
      <c r="E174" s="2128" t="str">
        <f t="shared" si="65"/>
        <v>►</v>
      </c>
      <c r="F174" s="2128" t="str">
        <f t="shared" si="66"/>
        <v>►</v>
      </c>
      <c r="G174" s="2128" t="str">
        <f t="shared" si="67"/>
        <v>►</v>
      </c>
      <c r="H174" s="2178" t="s">
        <v>4</v>
      </c>
      <c r="I174" s="2177"/>
      <c r="J174" s="2177"/>
      <c r="K174" s="2177"/>
      <c r="L174" s="2176"/>
      <c r="M174" s="2176"/>
      <c r="N174" s="2176"/>
      <c r="O174" s="2176"/>
      <c r="P174" s="2176"/>
      <c r="Q174" s="2176"/>
      <c r="R174" s="2176"/>
      <c r="S174" s="2111" t="s">
        <v>4</v>
      </c>
      <c r="T174" s="25" t="s">
        <v>5</v>
      </c>
      <c r="U174" s="463" t="str">
        <f>U175</f>
        <v>Dessert assiette.J.Jus de fraises des bois.Recette mère ►.M.Mille-feuille meringue et chiboust pamplemousse aux fraises des bois</v>
      </c>
      <c r="V174" s="463"/>
      <c r="W174" s="463"/>
      <c r="X174" s="289"/>
      <c r="Y174" s="48"/>
      <c r="Z174" s="48"/>
      <c r="AA174" s="48"/>
      <c r="AB174" s="48"/>
      <c r="AC174" s="48"/>
      <c r="AD174" s="49"/>
      <c r="AE174" s="2677" t="s">
        <v>4</v>
      </c>
      <c r="AF174" s="2679">
        <f t="shared" si="78"/>
        <v>0</v>
      </c>
      <c r="AG174" s="2453">
        <f t="shared" si="79"/>
        <v>0</v>
      </c>
      <c r="AH174" s="2452"/>
      <c r="AI174" s="2148">
        <f t="shared" si="69"/>
        <v>0</v>
      </c>
      <c r="AJ174" s="299" t="str">
        <f>IF(OR(AI174=0, ISBLANK(AB174)), "", TEXT(ROUND(AI174/INDEX(AV19:AV89, MATCH(AB174, AU19:AU89, 0)), 0),"# ##0") &amp; " " &amp; AB174)</f>
        <v/>
      </c>
      <c r="AK174" s="77">
        <f t="shared" si="70"/>
        <v>0</v>
      </c>
      <c r="AL174" s="2149">
        <f t="shared" si="71"/>
        <v>0</v>
      </c>
      <c r="AM174" s="2137" t="str">
        <f t="shared" si="72"/>
        <v/>
      </c>
      <c r="AN174" s="2143"/>
      <c r="AO174" s="2148">
        <f t="shared" si="73"/>
        <v>0</v>
      </c>
      <c r="AP174" s="2612"/>
      <c r="AQ174" s="2150" t="str">
        <f t="shared" si="74"/>
        <v/>
      </c>
      <c r="AR174" s="2593"/>
      <c r="AS174" s="2697">
        <f t="shared" si="75"/>
        <v>0</v>
      </c>
      <c r="AT174" s="2598">
        <f>IF(AND(AH174&lt;&gt;"", ISNUMBER(AF174)), IFERROR(INDEX(AV19:AV89, MATCH(AB174, AU19:AU89, 0)) * AA174 * IF(ISBLANK(X174), 1, X174), 0), 0)</f>
        <v>0</v>
      </c>
      <c r="AX174" s="465"/>
      <c r="AY174" s="2127" t="str">
        <f t="shared" si="68"/>
        <v>►</v>
      </c>
      <c r="AZ174" s="465"/>
      <c r="BA174" s="465"/>
      <c r="BB174" s="465"/>
      <c r="BC174" s="2133"/>
      <c r="BD174" s="2133"/>
      <c r="BH174" s="2133"/>
      <c r="BI174" s="466">
        <v>1</v>
      </c>
    </row>
    <row r="175" spans="1:61" s="464" customFormat="1" ht="18" customHeight="1" x14ac:dyDescent="0.25">
      <c r="A175" s="2127" t="str">
        <f t="shared" si="62"/>
        <v>►</v>
      </c>
      <c r="B175" s="2128" t="str">
        <f t="shared" si="60"/>
        <v>►</v>
      </c>
      <c r="C175" s="2129" t="str">
        <f t="shared" si="63"/>
        <v>►</v>
      </c>
      <c r="D175" s="2433" t="str">
        <f t="shared" si="64"/>
        <v>►</v>
      </c>
      <c r="E175" s="2128" t="str">
        <f t="shared" si="65"/>
        <v>►</v>
      </c>
      <c r="F175" s="2128" t="str">
        <f t="shared" si="66"/>
        <v>►</v>
      </c>
      <c r="G175" s="2128" t="str">
        <f t="shared" si="67"/>
        <v>►</v>
      </c>
      <c r="H175" s="2178" t="s">
        <v>4</v>
      </c>
      <c r="I175" s="2177"/>
      <c r="J175" s="2177"/>
      <c r="K175" s="2177"/>
      <c r="L175" s="2176"/>
      <c r="M175" s="2176"/>
      <c r="N175" s="2176"/>
      <c r="O175" s="2176"/>
      <c r="P175" s="2176"/>
      <c r="Q175" s="2176"/>
      <c r="R175" s="2176"/>
      <c r="S175" s="2111" t="s">
        <v>4</v>
      </c>
      <c r="T175" s="430" t="s">
        <v>5</v>
      </c>
      <c r="U175" s="431" t="str">
        <f>X175</f>
        <v>Dessert assiette.J.Jus de fraises des bois.Recette mère ►.M.Mille-feuille meringue et chiboust pamplemousse aux fraises des bois</v>
      </c>
      <c r="V175" s="431">
        <f>X173</f>
        <v>18</v>
      </c>
      <c r="W175" s="431" t="str">
        <f>Y173</f>
        <v>assiettes</v>
      </c>
      <c r="X175" s="435" t="str">
        <f>UPPER(LEFT(Z169,1))&amp;LOWER(MID(Z169,2,999))&amp;"."&amp;UPPER(LEFT(AB169,1))&amp;"."&amp;UPPER(LEFT(AB169,1))&amp;LOWER(MID(AB169,2,999))&amp;"."&amp;IF(ISTEXT(AD175),AC175&amp;"."&amp;UPPER(LEFT(AD175,1))&amp;"."&amp;UPPER(LEFT(AD175,1))&amp;LOWER(MID(AD175,2,999)),Y175)</f>
        <v>Dessert assiette.J.Jus de fraises des bois.Recette mère ►.M.Mille-feuille meringue et chiboust pamplemousse aux fraises des bois</v>
      </c>
      <c r="Y175" s="432" t="s">
        <v>22</v>
      </c>
      <c r="Z175" s="3216" t="s">
        <v>23</v>
      </c>
      <c r="AA175" s="3216"/>
      <c r="AB175" s="3216"/>
      <c r="AC175" s="433" t="s">
        <v>24</v>
      </c>
      <c r="AD175" s="2134" t="s">
        <v>482</v>
      </c>
      <c r="AE175" s="2677" t="s">
        <v>4</v>
      </c>
      <c r="AF175" s="2679">
        <f t="shared" si="78"/>
        <v>0</v>
      </c>
      <c r="AG175" s="2453">
        <f t="shared" si="79"/>
        <v>0</v>
      </c>
      <c r="AH175" s="2452"/>
      <c r="AI175" s="2140">
        <f t="shared" si="69"/>
        <v>0</v>
      </c>
      <c r="AJ175" s="301" t="str">
        <f>IF(OR(AI175=0, ISBLANK(AB175)), "", TEXT(ROUND(AI175/INDEX(AV19:AV89, MATCH(AB175, AU19:AU89, 0)), 0),"# ##0") &amp; " " &amp; AB175)</f>
        <v/>
      </c>
      <c r="AK175" s="82">
        <f t="shared" si="70"/>
        <v>0</v>
      </c>
      <c r="AL175" s="2141">
        <f t="shared" si="71"/>
        <v>0</v>
      </c>
      <c r="AM175" s="2142" t="str">
        <f t="shared" si="72"/>
        <v/>
      </c>
      <c r="AN175" s="2143"/>
      <c r="AO175" s="2140">
        <f t="shared" si="73"/>
        <v>0</v>
      </c>
      <c r="AP175" s="2612"/>
      <c r="AQ175" s="2145" t="str">
        <f t="shared" si="74"/>
        <v/>
      </c>
      <c r="AR175" s="2593"/>
      <c r="AS175" s="2697">
        <f t="shared" si="75"/>
        <v>0</v>
      </c>
      <c r="AT175" s="2598">
        <f>IF(AND(AH175&lt;&gt;"", ISNUMBER(AF175)), IFERROR(INDEX(AV19:AV89, MATCH(AB175, AU19:AU89, 0)) * AA175 * IF(ISBLANK(X175), 1, X175), 0), 0)</f>
        <v>0</v>
      </c>
      <c r="AX175" s="465"/>
      <c r="AY175" s="2127" t="str">
        <f t="shared" si="68"/>
        <v>►</v>
      </c>
      <c r="AZ175" s="465"/>
      <c r="BA175" s="465"/>
      <c r="BB175" s="465"/>
      <c r="BC175" s="2133"/>
      <c r="BD175" s="2133"/>
      <c r="BH175" s="2133"/>
      <c r="BI175" s="466">
        <v>1</v>
      </c>
    </row>
    <row r="176" spans="1:61" s="464" customFormat="1" ht="18" customHeight="1" x14ac:dyDescent="0.25">
      <c r="A176" s="2127" t="str">
        <f t="shared" si="62"/>
        <v>►</v>
      </c>
      <c r="B176" s="2128" t="str">
        <f t="shared" si="60"/>
        <v>►</v>
      </c>
      <c r="C176" s="2129" t="str">
        <f t="shared" si="63"/>
        <v>►</v>
      </c>
      <c r="D176" s="2433" t="str">
        <f t="shared" si="64"/>
        <v>►</v>
      </c>
      <c r="E176" s="2128" t="str">
        <f t="shared" si="65"/>
        <v>►</v>
      </c>
      <c r="F176" s="2128" t="str">
        <f t="shared" si="66"/>
        <v>►</v>
      </c>
      <c r="G176" s="2128" t="str">
        <f t="shared" si="67"/>
        <v>►</v>
      </c>
      <c r="H176" s="2178" t="s">
        <v>4</v>
      </c>
      <c r="I176" s="2177"/>
      <c r="J176" s="2177"/>
      <c r="K176" s="2177"/>
      <c r="L176" s="2176"/>
      <c r="M176" s="2176"/>
      <c r="N176" s="2176"/>
      <c r="O176" s="2176"/>
      <c r="P176" s="2176"/>
      <c r="Q176" s="2176"/>
      <c r="R176" s="2176"/>
      <c r="S176" s="2111" t="s">
        <v>4</v>
      </c>
      <c r="T176" s="443" t="s">
        <v>5</v>
      </c>
      <c r="U176" s="444" t="str">
        <f>U175</f>
        <v>Dessert assiette.J.Jus de fraises des bois.Recette mère ►.M.Mille-feuille meringue et chiboust pamplemousse aux fraises des bois</v>
      </c>
      <c r="V176" s="445"/>
      <c r="W176" s="445"/>
      <c r="X176" s="446" t="s">
        <v>27</v>
      </c>
      <c r="Y176" s="446" t="s">
        <v>28</v>
      </c>
      <c r="Z176" s="446" t="s">
        <v>29</v>
      </c>
      <c r="AA176" s="446" t="s">
        <v>30</v>
      </c>
      <c r="AB176" s="446" t="s">
        <v>31</v>
      </c>
      <c r="AC176" s="447" t="s">
        <v>32</v>
      </c>
      <c r="AD176" s="448" t="s">
        <v>33</v>
      </c>
      <c r="AE176" s="2677" t="s">
        <v>4</v>
      </c>
      <c r="AF176" s="2679">
        <f t="shared" si="78"/>
        <v>0</v>
      </c>
      <c r="AG176" s="2453">
        <f t="shared" si="79"/>
        <v>0</v>
      </c>
      <c r="AH176" s="2452"/>
      <c r="AI176" s="2148">
        <f t="shared" si="69"/>
        <v>0</v>
      </c>
      <c r="AJ176" s="299" t="str">
        <f>IF(OR(AI176=0, ISBLANK(AB176)), "", TEXT(ROUND(AI176/INDEX(AV19:AV89, MATCH(AB176, AU19:AU89, 0)), 0),"# ##0") &amp; " " &amp; AB176)</f>
        <v/>
      </c>
      <c r="AK176" s="77">
        <f t="shared" si="70"/>
        <v>0</v>
      </c>
      <c r="AL176" s="2149">
        <f t="shared" si="71"/>
        <v>0</v>
      </c>
      <c r="AM176" s="2137" t="str">
        <f t="shared" si="72"/>
        <v/>
      </c>
      <c r="AN176" s="2143"/>
      <c r="AO176" s="2148">
        <f t="shared" si="73"/>
        <v>0</v>
      </c>
      <c r="AP176" s="2612"/>
      <c r="AQ176" s="2150" t="str">
        <f t="shared" si="74"/>
        <v/>
      </c>
      <c r="AR176" s="2593"/>
      <c r="AS176" s="2697">
        <f t="shared" si="75"/>
        <v>0</v>
      </c>
      <c r="AT176" s="2598">
        <f>IF(AND(AH176&lt;&gt;"", ISNUMBER(AF176)), IFERROR(INDEX(AV19:AV89, MATCH(AB176, AU19:AU89, 0)) * AA176 * IF(ISBLANK(X176), 1, X176), 0), 0)</f>
        <v>0</v>
      </c>
      <c r="AX176" s="465"/>
      <c r="AY176" s="2127" t="str">
        <f t="shared" si="68"/>
        <v>►</v>
      </c>
      <c r="AZ176" s="465"/>
      <c r="BA176" s="465"/>
      <c r="BB176" s="465"/>
      <c r="BC176" s="2133"/>
      <c r="BD176" s="2133"/>
      <c r="BH176" s="2133"/>
      <c r="BI176" s="466">
        <v>1</v>
      </c>
    </row>
    <row r="177" spans="1:61" s="464" customFormat="1" ht="18" customHeight="1" x14ac:dyDescent="0.25">
      <c r="A177" s="2127" t="str">
        <f t="shared" si="62"/>
        <v>A</v>
      </c>
      <c r="B177" s="2128" t="str">
        <f t="shared" si="60"/>
        <v>Dessert assiette.J.Jus de fraises des bois.Recette mère ►.M.Mille-feuille meringue et chiboust pamplemousse aux fraises des bois</v>
      </c>
      <c r="C177" s="2129" t="str">
        <f t="shared" si="63"/>
        <v>Dessert assiette</v>
      </c>
      <c r="D177" s="2433" t="str">
        <f t="shared" si="64"/>
        <v>J</v>
      </c>
      <c r="E177" s="2128" t="str">
        <f t="shared" si="65"/>
        <v>Jus de fraises des bois</v>
      </c>
      <c r="F177" s="2128" t="str">
        <f t="shared" si="66"/>
        <v/>
      </c>
      <c r="G177" s="2128" t="str">
        <f t="shared" si="67"/>
        <v>M.Mille-feuille meringue et chiboust pamplemousse aux fraises des bois</v>
      </c>
      <c r="H177" s="2178" t="s">
        <v>4</v>
      </c>
      <c r="I177" s="2177"/>
      <c r="J177" s="2177"/>
      <c r="K177" s="2177"/>
      <c r="L177" s="2176"/>
      <c r="M177" s="2176"/>
      <c r="N177" s="2176"/>
      <c r="O177" s="2176"/>
      <c r="P177" s="2176"/>
      <c r="Q177" s="2176"/>
      <c r="R177" s="2176"/>
      <c r="S177" s="2111" t="s">
        <v>4</v>
      </c>
      <c r="T177" s="25" t="s">
        <v>7</v>
      </c>
      <c r="U177" s="427" t="str">
        <f>U175</f>
        <v>Dessert assiette.J.Jus de fraises des bois.Recette mère ►.M.Mille-feuille meringue et chiboust pamplemousse aux fraises des bois</v>
      </c>
      <c r="V177" s="428"/>
      <c r="W177" s="428"/>
      <c r="X177" s="290" t="s">
        <v>38</v>
      </c>
      <c r="Y177" s="59" t="s">
        <v>39</v>
      </c>
      <c r="Z177" s="60"/>
      <c r="AA177" s="3237" t="s">
        <v>40</v>
      </c>
      <c r="AB177" s="3238" t="s">
        <v>41</v>
      </c>
      <c r="AC177" s="3239" t="s">
        <v>42</v>
      </c>
      <c r="AD177" s="61" t="s">
        <v>43</v>
      </c>
      <c r="AE177" s="2677" t="s">
        <v>4</v>
      </c>
      <c r="AF177" s="2679">
        <f t="shared" si="78"/>
        <v>0</v>
      </c>
      <c r="AG177" s="2453">
        <f t="shared" si="79"/>
        <v>0</v>
      </c>
      <c r="AH177" s="2452"/>
      <c r="AI177" s="2140">
        <f t="shared" si="69"/>
        <v>0</v>
      </c>
      <c r="AJ177" s="301" t="str">
        <f>IF(OR(AI177=0, ISBLANK(AB177)), "", TEXT(ROUND(AI177/INDEX(AV19:AV89, MATCH(AB177, AU19:AU89, 0)), 0),"# ##0") &amp; " " &amp; AB177)</f>
        <v/>
      </c>
      <c r="AK177" s="82">
        <f t="shared" si="70"/>
        <v>0</v>
      </c>
      <c r="AL177" s="2141">
        <f t="shared" si="71"/>
        <v>0</v>
      </c>
      <c r="AM177" s="2142" t="str">
        <f t="shared" si="72"/>
        <v/>
      </c>
      <c r="AN177" s="2143"/>
      <c r="AO177" s="2140">
        <f t="shared" si="73"/>
        <v>0</v>
      </c>
      <c r="AP177" s="2612"/>
      <c r="AQ177" s="2145" t="str">
        <f t="shared" si="74"/>
        <v/>
      </c>
      <c r="AR177" s="2593"/>
      <c r="AS177" s="2697">
        <f t="shared" si="75"/>
        <v>0</v>
      </c>
      <c r="AT177" s="2598">
        <f>IF(AND(AH177&lt;&gt;"", ISNUMBER(AF177)), IFERROR(INDEX(AV19:AV89, MATCH(AB177, AU19:AU89, 0)) * AA177 * IF(ISBLANK(X177), 1, X177), 0), 0)</f>
        <v>0</v>
      </c>
      <c r="AX177" s="465"/>
      <c r="AY177" s="2127" t="str">
        <f t="shared" si="68"/>
        <v>A</v>
      </c>
      <c r="AZ177" s="465"/>
      <c r="BA177" s="465"/>
      <c r="BB177" s="465"/>
      <c r="BC177" s="2133"/>
      <c r="BD177" s="2133"/>
      <c r="BH177" s="2133"/>
      <c r="BI177" s="466">
        <v>1</v>
      </c>
    </row>
    <row r="178" spans="1:61" s="464" customFormat="1" ht="18" customHeight="1" x14ac:dyDescent="0.25">
      <c r="A178" s="2127" t="str">
        <f t="shared" si="62"/>
        <v>A</v>
      </c>
      <c r="B178" s="2128" t="str">
        <f t="shared" si="60"/>
        <v>Dessert assiette.J.Jus de fraises des bois.Recette mère ►.M.Mille-feuille meringue et chiboust pamplemousse aux fraises des bois</v>
      </c>
      <c r="C178" s="2129" t="str">
        <f t="shared" si="63"/>
        <v>Dessert assiette</v>
      </c>
      <c r="D178" s="2433" t="str">
        <f t="shared" si="64"/>
        <v>J</v>
      </c>
      <c r="E178" s="2128" t="str">
        <f t="shared" si="65"/>
        <v>Jus de fraises des bois</v>
      </c>
      <c r="F178" s="2128" t="str">
        <f t="shared" si="66"/>
        <v/>
      </c>
      <c r="G178" s="2128" t="str">
        <f t="shared" si="67"/>
        <v>M.Mille-feuille meringue et chiboust pamplemousse aux fraises des bois</v>
      </c>
      <c r="H178" s="2178" t="s">
        <v>4</v>
      </c>
      <c r="I178" s="2177"/>
      <c r="J178" s="2177"/>
      <c r="K178" s="2177"/>
      <c r="L178" s="2176"/>
      <c r="M178" s="2176"/>
      <c r="N178" s="2176"/>
      <c r="O178" s="2176"/>
      <c r="P178" s="2176"/>
      <c r="Q178" s="2176"/>
      <c r="R178" s="2176"/>
      <c r="S178" s="2111" t="s">
        <v>4</v>
      </c>
      <c r="T178" s="25" t="s">
        <v>7</v>
      </c>
      <c r="U178" s="427" t="str">
        <f>U175</f>
        <v>Dessert assiette.J.Jus de fraises des bois.Recette mère ►.M.Mille-feuille meringue et chiboust pamplemousse aux fraises des bois</v>
      </c>
      <c r="V178" s="428"/>
      <c r="W178" s="428"/>
      <c r="X178" s="1926" t="s">
        <v>48</v>
      </c>
      <c r="Y178" s="62" t="s">
        <v>49</v>
      </c>
      <c r="Z178" s="63" t="s">
        <v>50</v>
      </c>
      <c r="AA178" s="2993"/>
      <c r="AB178" s="2995"/>
      <c r="AC178" s="3170"/>
      <c r="AD178" s="64" t="s">
        <v>51</v>
      </c>
      <c r="AE178" s="2677" t="s">
        <v>4</v>
      </c>
      <c r="AF178" s="2679">
        <f t="shared" si="78"/>
        <v>0</v>
      </c>
      <c r="AG178" s="2453">
        <f t="shared" si="79"/>
        <v>0</v>
      </c>
      <c r="AH178" s="2452"/>
      <c r="AI178" s="2148">
        <f t="shared" si="69"/>
        <v>0</v>
      </c>
      <c r="AJ178" s="299" t="str">
        <f>IF(OR(AI178=0, ISBLANK(AB178)), "", TEXT(ROUND(AI178/INDEX(AV19:AV89, MATCH(AB178, AU19:AU89, 0)), 0),"# ##0") &amp; " " &amp; AB178)</f>
        <v/>
      </c>
      <c r="AK178" s="77">
        <f t="shared" si="70"/>
        <v>0</v>
      </c>
      <c r="AL178" s="2149">
        <f t="shared" si="71"/>
        <v>0</v>
      </c>
      <c r="AM178" s="2137" t="str">
        <f t="shared" si="72"/>
        <v/>
      </c>
      <c r="AN178" s="2143"/>
      <c r="AO178" s="2148">
        <f t="shared" si="73"/>
        <v>0</v>
      </c>
      <c r="AP178" s="2612"/>
      <c r="AQ178" s="2150" t="str">
        <f t="shared" si="74"/>
        <v/>
      </c>
      <c r="AR178" s="2593"/>
      <c r="AS178" s="2697">
        <f t="shared" si="75"/>
        <v>0</v>
      </c>
      <c r="AT178" s="2598">
        <f>IF(AND(AH178&lt;&gt;"", ISNUMBER(AF178)), IFERROR(INDEX(AV19:AV89, MATCH(AB178, AU19:AU89, 0)) * AA178 * IF(ISBLANK(X178), 1, X178), 0), 0)</f>
        <v>0</v>
      </c>
      <c r="AX178" s="465"/>
      <c r="AY178" s="2127" t="str">
        <f t="shared" si="68"/>
        <v>A</v>
      </c>
      <c r="AZ178" s="465"/>
      <c r="BA178" s="465"/>
      <c r="BB178" s="465"/>
      <c r="BC178" s="2133"/>
      <c r="BD178" s="2133"/>
      <c r="BH178" s="2133"/>
      <c r="BI178" s="466">
        <v>1</v>
      </c>
    </row>
    <row r="179" spans="1:61" s="464" customFormat="1" ht="18" customHeight="1" x14ac:dyDescent="0.25">
      <c r="A179" s="2127" t="str">
        <f t="shared" si="62"/>
        <v>A</v>
      </c>
      <c r="B179" s="2128" t="str">
        <f t="shared" ref="B179:B242" si="81">IF(A179="►","►",IF(A179="A",IF(AND(ISTEXT(U179),ISTEXT(I179)),U179,IF(ISTEXT(U179),U179,IF(ISBLANK(U179),I179,U179)))))</f>
        <v>Dessert assiette.J.Jus de fraises des bois.Recette mère ►.M.Mille-feuille meringue et chiboust pamplemousse aux fraises des bois</v>
      </c>
      <c r="C179" s="2129" t="str">
        <f t="shared" si="63"/>
        <v>Dessert assiette</v>
      </c>
      <c r="D179" s="2433" t="str">
        <f t="shared" si="64"/>
        <v>J</v>
      </c>
      <c r="E179" s="2128" t="str">
        <f t="shared" si="65"/>
        <v>Jus de fraises des bois</v>
      </c>
      <c r="F179" s="2128" t="str">
        <f t="shared" si="66"/>
        <v/>
      </c>
      <c r="G179" s="2128" t="str">
        <f t="shared" si="67"/>
        <v>M.Mille-feuille meringue et chiboust pamplemousse aux fraises des bois</v>
      </c>
      <c r="H179" s="2178" t="s">
        <v>4</v>
      </c>
      <c r="I179" s="2177"/>
      <c r="J179" s="2177"/>
      <c r="K179" s="2177"/>
      <c r="L179" s="2176"/>
      <c r="M179" s="2176"/>
      <c r="N179" s="2176"/>
      <c r="O179" s="2176"/>
      <c r="P179" s="2176"/>
      <c r="Q179" s="2176"/>
      <c r="R179" s="2176"/>
      <c r="S179" s="2111" t="s">
        <v>4</v>
      </c>
      <c r="T179" s="25" t="s">
        <v>7</v>
      </c>
      <c r="U179" s="427" t="str">
        <f>U175</f>
        <v>Dessert assiette.J.Jus de fraises des bois.Recette mère ►.M.Mille-feuille meringue et chiboust pamplemousse aux fraises des bois</v>
      </c>
      <c r="V179" s="428">
        <f>V175</f>
        <v>18</v>
      </c>
      <c r="W179" s="428" t="str">
        <f>W175</f>
        <v>assiettes</v>
      </c>
      <c r="X179" s="79"/>
      <c r="Y179" s="65"/>
      <c r="Z179" s="75" t="str">
        <f t="shared" ref="Z179:Z185" si="82">IF(OR(ISTEXT(X179), X179&lt;=0, AA179&lt;=0), "", "de")</f>
        <v/>
      </c>
      <c r="AA179" s="67">
        <v>150</v>
      </c>
      <c r="AB179" s="53" t="s">
        <v>21</v>
      </c>
      <c r="AC179" s="68">
        <v>1</v>
      </c>
      <c r="AD179" s="69" t="s">
        <v>2028</v>
      </c>
      <c r="AE179" s="2677" t="s">
        <v>4</v>
      </c>
      <c r="AF179" s="2679">
        <v>150</v>
      </c>
      <c r="AG179" s="2453" t="s">
        <v>2287</v>
      </c>
      <c r="AH179" s="2452">
        <v>200</v>
      </c>
      <c r="AI179" s="2140">
        <f t="shared" si="69"/>
        <v>0.19999999999999998</v>
      </c>
      <c r="AJ179" s="301" t="str">
        <f>IF(OR(AI179=0, ISBLANK(AB179)), "", TEXT(ROUND(AI179/INDEX(AV19:AV89, MATCH(AB179, AU19:AU89, 0)), 0),"# ##0") &amp; " " &amp; AB179)</f>
        <v>200 g</v>
      </c>
      <c r="AK179" s="82">
        <f t="shared" si="70"/>
        <v>0</v>
      </c>
      <c r="AL179" s="2141">
        <f t="shared" si="71"/>
        <v>0</v>
      </c>
      <c r="AM179" s="2142" t="str">
        <f t="shared" si="72"/>
        <v>fraises</v>
      </c>
      <c r="AN179" s="2143"/>
      <c r="AO179" s="2140">
        <f t="shared" si="73"/>
        <v>0.19999999999999998</v>
      </c>
      <c r="AP179" s="2612"/>
      <c r="AQ179" s="2145" t="str">
        <f t="shared" si="74"/>
        <v/>
      </c>
      <c r="AR179" s="2593"/>
      <c r="AS179" s="2697">
        <f t="shared" si="75"/>
        <v>1.3333333333333333</v>
      </c>
      <c r="AT179" s="2598">
        <f>IF(AND(AH179&lt;&gt;"", ISNUMBER(AF179)), IFERROR(INDEX(AV19:AV89, MATCH(AB179, AU19:AU89, 0)) * AA179 * IF(ISBLANK(X179), 1, X179), 0), 0)</f>
        <v>0.15</v>
      </c>
      <c r="AX179" s="465"/>
      <c r="AY179" s="2127" t="str">
        <f t="shared" si="68"/>
        <v>A</v>
      </c>
      <c r="AZ179" s="465"/>
      <c r="BA179" s="465"/>
      <c r="BB179" s="465"/>
      <c r="BC179" s="2133"/>
      <c r="BD179" s="2133"/>
      <c r="BH179" s="2133"/>
      <c r="BI179" s="466">
        <v>1</v>
      </c>
    </row>
    <row r="180" spans="1:61" s="464" customFormat="1" ht="18" customHeight="1" x14ac:dyDescent="0.25">
      <c r="A180" s="2127" t="str">
        <f t="shared" si="62"/>
        <v>A</v>
      </c>
      <c r="B180" s="2128" t="str">
        <f t="shared" si="81"/>
        <v>Dessert assiette.J.Jus de fraises des bois.Recette mère ►.M.Mille-feuille meringue et chiboust pamplemousse aux fraises des bois</v>
      </c>
      <c r="C180" s="2129" t="str">
        <f t="shared" si="63"/>
        <v>Dessert assiette</v>
      </c>
      <c r="D180" s="2433" t="str">
        <f t="shared" si="64"/>
        <v>J</v>
      </c>
      <c r="E180" s="2128" t="str">
        <f t="shared" si="65"/>
        <v>Jus de fraises des bois</v>
      </c>
      <c r="F180" s="2128" t="str">
        <f t="shared" si="66"/>
        <v/>
      </c>
      <c r="G180" s="2128" t="str">
        <f t="shared" si="67"/>
        <v>M.Mille-feuille meringue et chiboust pamplemousse aux fraises des bois</v>
      </c>
      <c r="H180" s="2178" t="s">
        <v>4</v>
      </c>
      <c r="I180" s="2177"/>
      <c r="J180" s="2177"/>
      <c r="K180" s="2177"/>
      <c r="L180" s="2176"/>
      <c r="M180" s="2176"/>
      <c r="N180" s="2176"/>
      <c r="O180" s="2176"/>
      <c r="P180" s="2176"/>
      <c r="Q180" s="2176"/>
      <c r="R180" s="2176"/>
      <c r="S180" s="2111" t="s">
        <v>4</v>
      </c>
      <c r="T180" s="73" t="str">
        <f t="shared" ref="T180:T185" si="83">IF(AD180&lt;&gt;"","A","►")</f>
        <v>A</v>
      </c>
      <c r="U180" s="427" t="str">
        <f>U175</f>
        <v>Dessert assiette.J.Jus de fraises des bois.Recette mère ►.M.Mille-feuille meringue et chiboust pamplemousse aux fraises des bois</v>
      </c>
      <c r="V180" s="428">
        <f>V175</f>
        <v>18</v>
      </c>
      <c r="W180" s="428" t="str">
        <f>W175</f>
        <v>assiettes</v>
      </c>
      <c r="X180" s="79"/>
      <c r="Y180" s="65"/>
      <c r="Z180" s="75" t="str">
        <f t="shared" si="82"/>
        <v/>
      </c>
      <c r="AA180" s="67">
        <v>8</v>
      </c>
      <c r="AB180" s="53" t="s">
        <v>21</v>
      </c>
      <c r="AC180" s="68">
        <v>1</v>
      </c>
      <c r="AD180" s="69" t="s">
        <v>2029</v>
      </c>
      <c r="AE180" s="2677" t="s">
        <v>4</v>
      </c>
      <c r="AF180" s="2679">
        <v>150</v>
      </c>
      <c r="AG180" s="2453" t="s">
        <v>2287</v>
      </c>
      <c r="AH180" s="2452">
        <v>200</v>
      </c>
      <c r="AI180" s="2148">
        <f t="shared" si="69"/>
        <v>1.0666666666666666E-2</v>
      </c>
      <c r="AJ180" s="299" t="str">
        <f>IF(OR(AI180=0, ISBLANK(AB180)), "", TEXT(ROUND(AI180/INDEX(AV19:AV89, MATCH(AB180, AU19:AU89, 0)), 0),"# ##0") &amp; " " &amp; AB180)</f>
        <v>11 g</v>
      </c>
      <c r="AK180" s="77">
        <f t="shared" si="70"/>
        <v>0</v>
      </c>
      <c r="AL180" s="2149">
        <f t="shared" si="71"/>
        <v>0</v>
      </c>
      <c r="AM180" s="2137" t="str">
        <f t="shared" si="72"/>
        <v>framboises</v>
      </c>
      <c r="AN180" s="2143"/>
      <c r="AO180" s="2148">
        <f t="shared" si="73"/>
        <v>1.0666666666666666E-2</v>
      </c>
      <c r="AP180" s="2612"/>
      <c r="AQ180" s="2150" t="str">
        <f t="shared" si="74"/>
        <v/>
      </c>
      <c r="AR180" s="2593"/>
      <c r="AS180" s="2697">
        <f t="shared" si="75"/>
        <v>1.3333333333333333</v>
      </c>
      <c r="AT180" s="2598">
        <f>IF(AND(AH180&lt;&gt;"", ISNUMBER(AF180)), IFERROR(INDEX(AV19:AV89, MATCH(AB180, AU19:AU89, 0)) * AA180 * IF(ISBLANK(X180), 1, X180), 0), 0)</f>
        <v>8.0000000000000002E-3</v>
      </c>
      <c r="AX180" s="465"/>
      <c r="AY180" s="2127" t="str">
        <f t="shared" si="68"/>
        <v>A</v>
      </c>
      <c r="AZ180" s="465"/>
      <c r="BA180" s="465"/>
      <c r="BB180" s="465"/>
      <c r="BC180" s="2133"/>
      <c r="BD180" s="2133"/>
      <c r="BH180" s="2133"/>
      <c r="BI180" s="466">
        <v>1</v>
      </c>
    </row>
    <row r="181" spans="1:61" s="464" customFormat="1" ht="18" customHeight="1" x14ac:dyDescent="0.25">
      <c r="A181" s="2127" t="str">
        <f t="shared" si="62"/>
        <v>A</v>
      </c>
      <c r="B181" s="2128" t="str">
        <f t="shared" si="81"/>
        <v>Dessert assiette.J.Jus de fraises des bois.Recette mère ►.M.Mille-feuille meringue et chiboust pamplemousse aux fraises des bois</v>
      </c>
      <c r="C181" s="2129" t="str">
        <f t="shared" si="63"/>
        <v>Dessert assiette</v>
      </c>
      <c r="D181" s="2433" t="str">
        <f t="shared" si="64"/>
        <v>J</v>
      </c>
      <c r="E181" s="2128" t="str">
        <f t="shared" si="65"/>
        <v>Jus de fraises des bois</v>
      </c>
      <c r="F181" s="2128" t="str">
        <f t="shared" si="66"/>
        <v/>
      </c>
      <c r="G181" s="2128" t="str">
        <f t="shared" si="67"/>
        <v>M.Mille-feuille meringue et chiboust pamplemousse aux fraises des bois</v>
      </c>
      <c r="H181" s="2178" t="s">
        <v>4</v>
      </c>
      <c r="I181" s="2177"/>
      <c r="J181" s="2177"/>
      <c r="K181" s="2177"/>
      <c r="L181" s="2176"/>
      <c r="M181" s="2176"/>
      <c r="N181" s="2176"/>
      <c r="O181" s="2176"/>
      <c r="P181" s="2176"/>
      <c r="Q181" s="2176"/>
      <c r="R181" s="2176"/>
      <c r="S181" s="2111" t="s">
        <v>4</v>
      </c>
      <c r="T181" s="73" t="str">
        <f t="shared" si="83"/>
        <v>A</v>
      </c>
      <c r="U181" s="427" t="str">
        <f>U175</f>
        <v>Dessert assiette.J.Jus de fraises des bois.Recette mère ►.M.Mille-feuille meringue et chiboust pamplemousse aux fraises des bois</v>
      </c>
      <c r="V181" s="428">
        <f>V175</f>
        <v>18</v>
      </c>
      <c r="W181" s="428" t="str">
        <f>W175</f>
        <v>assiettes</v>
      </c>
      <c r="X181" s="79"/>
      <c r="Y181" s="80"/>
      <c r="Z181" s="75" t="str">
        <f t="shared" si="82"/>
        <v/>
      </c>
      <c r="AA181" s="67">
        <v>105</v>
      </c>
      <c r="AB181" s="53" t="s">
        <v>21</v>
      </c>
      <c r="AC181" s="68">
        <v>1</v>
      </c>
      <c r="AD181" s="69" t="s">
        <v>2025</v>
      </c>
      <c r="AE181" s="2677" t="s">
        <v>4</v>
      </c>
      <c r="AF181" s="2679">
        <v>150</v>
      </c>
      <c r="AG181" s="2453" t="s">
        <v>2287</v>
      </c>
      <c r="AH181" s="2452">
        <v>200</v>
      </c>
      <c r="AI181" s="2140">
        <f t="shared" si="69"/>
        <v>0.13999999999999999</v>
      </c>
      <c r="AJ181" s="301" t="str">
        <f>IF(OR(AI181=0, ISBLANK(AB181)), "", TEXT(ROUND(AI181/INDEX(AV19:AV89, MATCH(AB181, AU19:AU89, 0)), 0),"# ##0") &amp; " " &amp; AB181)</f>
        <v>140 g</v>
      </c>
      <c r="AK181" s="82">
        <f t="shared" si="70"/>
        <v>0</v>
      </c>
      <c r="AL181" s="2141">
        <f t="shared" si="71"/>
        <v>0</v>
      </c>
      <c r="AM181" s="2142" t="str">
        <f t="shared" si="72"/>
        <v>sucre semoule pâtissière</v>
      </c>
      <c r="AN181" s="2143"/>
      <c r="AO181" s="2140">
        <f t="shared" si="73"/>
        <v>0.13999999999999999</v>
      </c>
      <c r="AP181" s="2612"/>
      <c r="AQ181" s="2145" t="str">
        <f t="shared" si="74"/>
        <v/>
      </c>
      <c r="AR181" s="2593"/>
      <c r="AS181" s="2697">
        <f t="shared" si="75"/>
        <v>1.3333333333333333</v>
      </c>
      <c r="AT181" s="2598">
        <f>IF(AND(AH181&lt;&gt;"", ISNUMBER(AF181)), IFERROR(INDEX(AV19:AV89, MATCH(AB181, AU19:AU89, 0)) * AA181 * IF(ISBLANK(X181), 1, X181), 0), 0)</f>
        <v>0.105</v>
      </c>
      <c r="AX181" s="465"/>
      <c r="AY181" s="2127" t="str">
        <f t="shared" si="68"/>
        <v>A</v>
      </c>
      <c r="AZ181" s="465"/>
      <c r="BA181" s="465"/>
      <c r="BB181" s="465"/>
      <c r="BC181" s="2133"/>
      <c r="BD181" s="2133"/>
      <c r="BH181" s="2133"/>
      <c r="BI181" s="466">
        <v>1</v>
      </c>
    </row>
    <row r="182" spans="1:61" s="464" customFormat="1" ht="18" customHeight="1" x14ac:dyDescent="0.25">
      <c r="A182" s="2127" t="str">
        <f t="shared" si="62"/>
        <v>►</v>
      </c>
      <c r="B182" s="2128" t="str">
        <f t="shared" si="81"/>
        <v>►</v>
      </c>
      <c r="C182" s="2129" t="str">
        <f t="shared" si="63"/>
        <v>►</v>
      </c>
      <c r="D182" s="2433" t="str">
        <f t="shared" si="64"/>
        <v>►</v>
      </c>
      <c r="E182" s="2128" t="str">
        <f t="shared" si="65"/>
        <v>►</v>
      </c>
      <c r="F182" s="2128" t="str">
        <f t="shared" si="66"/>
        <v>►</v>
      </c>
      <c r="G182" s="2128" t="str">
        <f t="shared" si="67"/>
        <v>►</v>
      </c>
      <c r="H182" s="2178" t="s">
        <v>4</v>
      </c>
      <c r="I182" s="2177"/>
      <c r="J182" s="2177"/>
      <c r="K182" s="2177"/>
      <c r="L182" s="2176"/>
      <c r="M182" s="2176"/>
      <c r="N182" s="2176"/>
      <c r="O182" s="2176"/>
      <c r="P182" s="2176"/>
      <c r="Q182" s="2176"/>
      <c r="R182" s="2176"/>
      <c r="S182" s="2111" t="s">
        <v>4</v>
      </c>
      <c r="T182" s="73" t="str">
        <f t="shared" si="83"/>
        <v>►</v>
      </c>
      <c r="U182" s="427" t="str">
        <f>U175</f>
        <v>Dessert assiette.J.Jus de fraises des bois.Recette mère ►.M.Mille-feuille meringue et chiboust pamplemousse aux fraises des bois</v>
      </c>
      <c r="V182" s="428">
        <f>V175</f>
        <v>18</v>
      </c>
      <c r="W182" s="428" t="str">
        <f>W175</f>
        <v>assiettes</v>
      </c>
      <c r="X182" s="79"/>
      <c r="Y182" s="80"/>
      <c r="Z182" s="75" t="str">
        <f t="shared" si="82"/>
        <v/>
      </c>
      <c r="AA182" s="67"/>
      <c r="AB182" s="562"/>
      <c r="AC182" s="68">
        <v>1</v>
      </c>
      <c r="AD182" s="69"/>
      <c r="AE182" s="2677" t="s">
        <v>4</v>
      </c>
      <c r="AF182" s="2679">
        <f t="shared" si="78"/>
        <v>0</v>
      </c>
      <c r="AG182" s="2453">
        <f t="shared" si="79"/>
        <v>0</v>
      </c>
      <c r="AH182" s="2452"/>
      <c r="AI182" s="2148">
        <f t="shared" si="69"/>
        <v>0</v>
      </c>
      <c r="AJ182" s="299" t="str">
        <f>IF(OR(AI182=0, ISBLANK(AB182)), "", TEXT(ROUND(AI182/INDEX(AV19:AV89, MATCH(AB182, AU19:AU89, 0)), 0),"# ##0") &amp; " " &amp; AB182)</f>
        <v/>
      </c>
      <c r="AK182" s="77">
        <f t="shared" si="70"/>
        <v>0</v>
      </c>
      <c r="AL182" s="2149">
        <f t="shared" si="71"/>
        <v>0</v>
      </c>
      <c r="AM182" s="2137" t="str">
        <f t="shared" si="72"/>
        <v/>
      </c>
      <c r="AN182" s="2143"/>
      <c r="AO182" s="2148">
        <f t="shared" si="73"/>
        <v>0</v>
      </c>
      <c r="AP182" s="2612"/>
      <c r="AQ182" s="2150" t="str">
        <f t="shared" si="74"/>
        <v/>
      </c>
      <c r="AR182" s="2593"/>
      <c r="AS182" s="2697">
        <f t="shared" si="75"/>
        <v>0</v>
      </c>
      <c r="AT182" s="2598">
        <f>IF(AND(AH182&lt;&gt;"", ISNUMBER(AF182)), IFERROR(INDEX(AV19:AV89, MATCH(AB182, AU19:AU89, 0)) * AA182 * IF(ISBLANK(X182), 1, X182), 0), 0)</f>
        <v>0</v>
      </c>
      <c r="AX182" s="465"/>
      <c r="AY182" s="2127" t="str">
        <f t="shared" si="68"/>
        <v>►</v>
      </c>
      <c r="AZ182" s="465"/>
      <c r="BA182" s="465"/>
      <c r="BB182" s="465"/>
      <c r="BC182" s="2133"/>
      <c r="BD182" s="2133"/>
      <c r="BH182" s="2133"/>
      <c r="BI182" s="466">
        <v>1</v>
      </c>
    </row>
    <row r="183" spans="1:61" s="464" customFormat="1" ht="18" customHeight="1" x14ac:dyDescent="0.25">
      <c r="A183" s="2127" t="str">
        <f t="shared" si="62"/>
        <v>►</v>
      </c>
      <c r="B183" s="2128" t="str">
        <f t="shared" si="81"/>
        <v>►</v>
      </c>
      <c r="C183" s="2129" t="str">
        <f t="shared" si="63"/>
        <v>►</v>
      </c>
      <c r="D183" s="2433" t="str">
        <f t="shared" si="64"/>
        <v>►</v>
      </c>
      <c r="E183" s="2128" t="str">
        <f t="shared" si="65"/>
        <v>►</v>
      </c>
      <c r="F183" s="2128" t="str">
        <f t="shared" si="66"/>
        <v>►</v>
      </c>
      <c r="G183" s="2128" t="str">
        <f t="shared" si="67"/>
        <v>►</v>
      </c>
      <c r="H183" s="2178" t="s">
        <v>4</v>
      </c>
      <c r="I183" s="2177"/>
      <c r="J183" s="2177"/>
      <c r="K183" s="2177"/>
      <c r="L183" s="2176"/>
      <c r="M183" s="2176"/>
      <c r="N183" s="2176"/>
      <c r="O183" s="2176"/>
      <c r="P183" s="2176"/>
      <c r="Q183" s="2176"/>
      <c r="R183" s="2176"/>
      <c r="S183" s="2111" t="s">
        <v>4</v>
      </c>
      <c r="T183" s="73" t="str">
        <f t="shared" si="83"/>
        <v>►</v>
      </c>
      <c r="U183" s="427" t="str">
        <f>U175</f>
        <v>Dessert assiette.J.Jus de fraises des bois.Recette mère ►.M.Mille-feuille meringue et chiboust pamplemousse aux fraises des bois</v>
      </c>
      <c r="V183" s="428">
        <f>V175</f>
        <v>18</v>
      </c>
      <c r="W183" s="428" t="str">
        <f>W175</f>
        <v>assiettes</v>
      </c>
      <c r="X183" s="79"/>
      <c r="Y183" s="80"/>
      <c r="Z183" s="75" t="str">
        <f t="shared" si="82"/>
        <v/>
      </c>
      <c r="AA183" s="67"/>
      <c r="AB183" s="562"/>
      <c r="AC183" s="68">
        <v>1</v>
      </c>
      <c r="AD183" s="69"/>
      <c r="AE183" s="2677" t="s">
        <v>4</v>
      </c>
      <c r="AF183" s="2679">
        <f t="shared" si="78"/>
        <v>0</v>
      </c>
      <c r="AG183" s="2453">
        <f t="shared" si="79"/>
        <v>0</v>
      </c>
      <c r="AH183" s="2452"/>
      <c r="AI183" s="2140">
        <f t="shared" si="69"/>
        <v>0</v>
      </c>
      <c r="AJ183" s="301" t="str">
        <f>IF(OR(AI183=0, ISBLANK(AB183)), "", TEXT(ROUND(AI183/INDEX(AV19:AV89, MATCH(AB183, AU19:AU89, 0)), 0),"# ##0") &amp; " " &amp; AB183)</f>
        <v/>
      </c>
      <c r="AK183" s="82">
        <f t="shared" si="70"/>
        <v>0</v>
      </c>
      <c r="AL183" s="2155">
        <f t="shared" si="71"/>
        <v>0</v>
      </c>
      <c r="AM183" s="2156" t="str">
        <f t="shared" si="72"/>
        <v/>
      </c>
      <c r="AN183" s="2143"/>
      <c r="AO183" s="2140">
        <f t="shared" si="73"/>
        <v>0</v>
      </c>
      <c r="AP183" s="2612"/>
      <c r="AQ183" s="2145" t="str">
        <f t="shared" si="74"/>
        <v/>
      </c>
      <c r="AR183" s="2593"/>
      <c r="AS183" s="2697">
        <f t="shared" si="75"/>
        <v>0</v>
      </c>
      <c r="AT183" s="2598">
        <f>IF(AND(AH183&lt;&gt;"", ISNUMBER(AF183)), IFERROR(INDEX(AV19:AV89, MATCH(AB183, AU19:AU89, 0)) * AA183 * IF(ISBLANK(X183), 1, X183), 0), 0)</f>
        <v>0</v>
      </c>
      <c r="AU183"/>
      <c r="AV183"/>
      <c r="AW183"/>
      <c r="AX183" s="465"/>
      <c r="AY183" s="2127" t="str">
        <f t="shared" si="68"/>
        <v>►</v>
      </c>
      <c r="AZ183" s="465"/>
      <c r="BA183" s="465"/>
      <c r="BB183" s="465"/>
      <c r="BC183" s="2133"/>
      <c r="BD183" s="2133"/>
      <c r="BH183" s="2133"/>
      <c r="BI183" s="466">
        <v>1</v>
      </c>
    </row>
    <row r="184" spans="1:61" s="464" customFormat="1" ht="18" customHeight="1" x14ac:dyDescent="0.25">
      <c r="A184" s="2127" t="str">
        <f t="shared" si="62"/>
        <v>►</v>
      </c>
      <c r="B184" s="2128" t="str">
        <f t="shared" si="81"/>
        <v>►</v>
      </c>
      <c r="C184" s="2129" t="str">
        <f t="shared" si="63"/>
        <v>►</v>
      </c>
      <c r="D184" s="2433" t="str">
        <f t="shared" si="64"/>
        <v>►</v>
      </c>
      <c r="E184" s="2128" t="str">
        <f t="shared" si="65"/>
        <v>►</v>
      </c>
      <c r="F184" s="2128" t="str">
        <f t="shared" si="66"/>
        <v>►</v>
      </c>
      <c r="G184" s="2128" t="str">
        <f t="shared" si="67"/>
        <v>►</v>
      </c>
      <c r="H184" s="2178" t="s">
        <v>4</v>
      </c>
      <c r="I184" s="2177"/>
      <c r="J184" s="2177"/>
      <c r="K184" s="2177"/>
      <c r="L184" s="2176"/>
      <c r="M184" s="2176"/>
      <c r="N184" s="2176"/>
      <c r="O184" s="2176"/>
      <c r="P184" s="2176"/>
      <c r="Q184" s="2176"/>
      <c r="R184" s="2176"/>
      <c r="S184" s="2111" t="s">
        <v>4</v>
      </c>
      <c r="T184" s="73" t="str">
        <f t="shared" si="83"/>
        <v>►</v>
      </c>
      <c r="U184" s="427" t="str">
        <f>U175</f>
        <v>Dessert assiette.J.Jus de fraises des bois.Recette mère ►.M.Mille-feuille meringue et chiboust pamplemousse aux fraises des bois</v>
      </c>
      <c r="V184" s="428">
        <f>V175</f>
        <v>18</v>
      </c>
      <c r="W184" s="428" t="str">
        <f>W175</f>
        <v>assiettes</v>
      </c>
      <c r="X184" s="79"/>
      <c r="Y184" s="80"/>
      <c r="Z184" s="75" t="str">
        <f t="shared" si="82"/>
        <v/>
      </c>
      <c r="AA184" s="67"/>
      <c r="AB184" s="562"/>
      <c r="AC184" s="68">
        <v>1</v>
      </c>
      <c r="AD184" s="69"/>
      <c r="AE184" s="2677" t="s">
        <v>4</v>
      </c>
      <c r="AF184" s="2679">
        <f t="shared" si="78"/>
        <v>0</v>
      </c>
      <c r="AG184" s="2453">
        <f t="shared" si="79"/>
        <v>0</v>
      </c>
      <c r="AH184" s="2452"/>
      <c r="AI184" s="2148">
        <f t="shared" si="69"/>
        <v>0</v>
      </c>
      <c r="AJ184" s="299" t="str">
        <f>IF(OR(AI184=0, ISBLANK(AB184)), "", TEXT(ROUND(AI184/INDEX(AV19:AV89, MATCH(AB184, AU19:AU89, 0)), 0),"# ##0") &amp; " " &amp; AB184)</f>
        <v/>
      </c>
      <c r="AK184" s="77">
        <f t="shared" si="70"/>
        <v>0</v>
      </c>
      <c r="AL184" s="2149">
        <f t="shared" si="71"/>
        <v>0</v>
      </c>
      <c r="AM184" s="2137" t="str">
        <f t="shared" si="72"/>
        <v/>
      </c>
      <c r="AN184" s="2143"/>
      <c r="AO184" s="2148">
        <f t="shared" si="73"/>
        <v>0</v>
      </c>
      <c r="AP184" s="2612"/>
      <c r="AQ184" s="2150" t="str">
        <f t="shared" si="74"/>
        <v/>
      </c>
      <c r="AR184" s="2593"/>
      <c r="AS184" s="2697">
        <f t="shared" si="75"/>
        <v>0</v>
      </c>
      <c r="AT184" s="2598">
        <f>IF(AND(AH184&lt;&gt;"", ISNUMBER(AF184)), IFERROR(INDEX(AV19:AV89, MATCH(AB184, AU19:AU89, 0)) * AA184 * IF(ISBLANK(X184), 1, X184), 0), 0)</f>
        <v>0</v>
      </c>
      <c r="AU184"/>
      <c r="AV184"/>
      <c r="AW184"/>
      <c r="AX184" s="465"/>
      <c r="AY184" s="2127" t="str">
        <f t="shared" si="68"/>
        <v>►</v>
      </c>
      <c r="AZ184" s="465"/>
      <c r="BA184" s="465"/>
      <c r="BB184" s="465"/>
      <c r="BC184" s="2133"/>
      <c r="BD184" s="2133"/>
      <c r="BH184" s="2133"/>
      <c r="BI184" s="466">
        <v>1</v>
      </c>
    </row>
    <row r="185" spans="1:61" s="464" customFormat="1" ht="18" customHeight="1" x14ac:dyDescent="0.25">
      <c r="A185" s="2127" t="str">
        <f t="shared" si="62"/>
        <v>►</v>
      </c>
      <c r="B185" s="2128" t="str">
        <f t="shared" si="81"/>
        <v>►</v>
      </c>
      <c r="C185" s="2129" t="str">
        <f t="shared" si="63"/>
        <v>►</v>
      </c>
      <c r="D185" s="2433" t="str">
        <f t="shared" si="64"/>
        <v>►</v>
      </c>
      <c r="E185" s="2128" t="str">
        <f t="shared" si="65"/>
        <v>►</v>
      </c>
      <c r="F185" s="2128" t="str">
        <f t="shared" si="66"/>
        <v>►</v>
      </c>
      <c r="G185" s="2128" t="str">
        <f t="shared" si="67"/>
        <v>►</v>
      </c>
      <c r="H185" s="2178" t="s">
        <v>4</v>
      </c>
      <c r="I185" s="2177"/>
      <c r="J185" s="2177"/>
      <c r="K185" s="2177"/>
      <c r="L185" s="2176"/>
      <c r="M185" s="2176"/>
      <c r="N185" s="2176"/>
      <c r="O185" s="2176"/>
      <c r="P185" s="2176"/>
      <c r="Q185" s="2176"/>
      <c r="R185" s="2176"/>
      <c r="S185" s="2111" t="s">
        <v>4</v>
      </c>
      <c r="T185" s="73" t="str">
        <f t="shared" si="83"/>
        <v>►</v>
      </c>
      <c r="U185" s="427" t="str">
        <f>U175</f>
        <v>Dessert assiette.J.Jus de fraises des bois.Recette mère ►.M.Mille-feuille meringue et chiboust pamplemousse aux fraises des bois</v>
      </c>
      <c r="V185" s="428">
        <f>V175</f>
        <v>18</v>
      </c>
      <c r="W185" s="428" t="str">
        <f>W175</f>
        <v>assiettes</v>
      </c>
      <c r="X185" s="79"/>
      <c r="Y185" s="80"/>
      <c r="Z185" s="75" t="str">
        <f t="shared" si="82"/>
        <v/>
      </c>
      <c r="AA185" s="67"/>
      <c r="AB185" s="562"/>
      <c r="AC185" s="68">
        <v>1</v>
      </c>
      <c r="AD185" s="69"/>
      <c r="AE185" s="2677" t="s">
        <v>4</v>
      </c>
      <c r="AF185" s="2679">
        <f t="shared" si="78"/>
        <v>0</v>
      </c>
      <c r="AG185" s="2453">
        <f t="shared" si="79"/>
        <v>0</v>
      </c>
      <c r="AH185" s="2452"/>
      <c r="AI185" s="2140">
        <f t="shared" si="69"/>
        <v>0</v>
      </c>
      <c r="AJ185" s="301" t="str">
        <f>IF(OR(AI185=0, ISBLANK(AB185)), "", TEXT(ROUND(AI185/INDEX(AV19:AV89, MATCH(AB185, AU19:AU89, 0)), 0),"# ##0") &amp; " " &amp; AB185)</f>
        <v/>
      </c>
      <c r="AK185" s="82">
        <f t="shared" si="70"/>
        <v>0</v>
      </c>
      <c r="AL185" s="2141">
        <f t="shared" si="71"/>
        <v>0</v>
      </c>
      <c r="AM185" s="2142" t="str">
        <f t="shared" si="72"/>
        <v/>
      </c>
      <c r="AN185" s="2143"/>
      <c r="AO185" s="2140">
        <f t="shared" si="73"/>
        <v>0</v>
      </c>
      <c r="AP185" s="2612"/>
      <c r="AQ185" s="2145" t="str">
        <f t="shared" si="74"/>
        <v/>
      </c>
      <c r="AR185" s="2593"/>
      <c r="AS185" s="2697">
        <f t="shared" si="75"/>
        <v>0</v>
      </c>
      <c r="AT185" s="2598">
        <f>IF(AND(AH185&lt;&gt;"", ISNUMBER(AF185)), IFERROR(INDEX(AV19:AV89, MATCH(AB185, AU19:AU89, 0)) * AA185 * IF(ISBLANK(X185), 1, X185), 0), 0)</f>
        <v>0</v>
      </c>
      <c r="AU185"/>
      <c r="AV185"/>
      <c r="AW185"/>
      <c r="AX185" s="465"/>
      <c r="AY185" s="2127" t="str">
        <f t="shared" si="68"/>
        <v>►</v>
      </c>
      <c r="AZ185" s="465"/>
      <c r="BA185" s="465"/>
      <c r="BB185" s="465"/>
      <c r="BC185" s="2133"/>
      <c r="BD185" s="2133"/>
      <c r="BH185" s="2133"/>
      <c r="BI185" s="466">
        <v>1</v>
      </c>
    </row>
    <row r="186" spans="1:61" s="464" customFormat="1" ht="18" customHeight="1" x14ac:dyDescent="0.25">
      <c r="A186" s="2127" t="str">
        <f t="shared" si="62"/>
        <v>A</v>
      </c>
      <c r="B186" s="2128" t="str">
        <f t="shared" si="81"/>
        <v>Dessert assiette.J.Jus de fraises des bois.Recette mère ►.M.Mille-feuille meringue et chiboust pamplemousse aux fraises des bois</v>
      </c>
      <c r="C186" s="2129" t="str">
        <f t="shared" si="63"/>
        <v>Dessert assiette</v>
      </c>
      <c r="D186" s="2433" t="str">
        <f t="shared" si="64"/>
        <v>J</v>
      </c>
      <c r="E186" s="2128" t="str">
        <f t="shared" si="65"/>
        <v>Jus de fraises des bois</v>
      </c>
      <c r="F186" s="2128" t="str">
        <f t="shared" si="66"/>
        <v/>
      </c>
      <c r="G186" s="2128" t="str">
        <f t="shared" si="67"/>
        <v>M.Mille-feuille meringue et chiboust pamplemousse aux fraises des bois</v>
      </c>
      <c r="H186" s="2178" t="s">
        <v>4</v>
      </c>
      <c r="I186" s="2177"/>
      <c r="J186" s="2177"/>
      <c r="K186" s="2177"/>
      <c r="L186" s="2176"/>
      <c r="M186" s="2176"/>
      <c r="N186" s="2176"/>
      <c r="O186" s="2176"/>
      <c r="P186" s="2176"/>
      <c r="Q186" s="2176"/>
      <c r="R186" s="2176"/>
      <c r="S186" s="2111" t="s">
        <v>4</v>
      </c>
      <c r="T186" s="25" t="s">
        <v>7</v>
      </c>
      <c r="U186" s="2435" t="str">
        <f>U175</f>
        <v>Dessert assiette.J.Jus de fraises des bois.Recette mère ►.M.Mille-feuille meringue et chiboust pamplemousse aux fraises des bois</v>
      </c>
      <c r="V186" s="2436">
        <f>V175</f>
        <v>18</v>
      </c>
      <c r="W186" s="2437" t="str">
        <f>W175</f>
        <v>assiettes</v>
      </c>
      <c r="X186" s="2438" t="s">
        <v>62</v>
      </c>
      <c r="Y186" s="2439"/>
      <c r="Z186" s="2440"/>
      <c r="AA186" s="2440"/>
      <c r="AB186" s="2440"/>
      <c r="AC186" s="2440"/>
      <c r="AD186" s="2441"/>
      <c r="AE186" s="2677" t="s">
        <v>4</v>
      </c>
      <c r="AF186" s="2679">
        <f t="shared" si="78"/>
        <v>0</v>
      </c>
      <c r="AG186" s="2453">
        <f t="shared" si="79"/>
        <v>0</v>
      </c>
      <c r="AH186" s="2452"/>
      <c r="AI186" s="2148">
        <f t="shared" si="69"/>
        <v>0</v>
      </c>
      <c r="AJ186" s="299" t="str">
        <f>IF(OR(AI186=0, ISBLANK(AB186)), "", TEXT(ROUND(AI186/INDEX(AV19:AV89, MATCH(AB186, AU19:AU89, 0)), 0),"# ##0") &amp; " " &amp; AB186)</f>
        <v/>
      </c>
      <c r="AK186" s="77">
        <f t="shared" si="70"/>
        <v>0</v>
      </c>
      <c r="AL186" s="2149">
        <f t="shared" si="71"/>
        <v>0</v>
      </c>
      <c r="AM186" s="2137" t="str">
        <f t="shared" si="72"/>
        <v/>
      </c>
      <c r="AN186" s="2143"/>
      <c r="AO186" s="2148">
        <f t="shared" si="73"/>
        <v>0</v>
      </c>
      <c r="AP186" s="2612"/>
      <c r="AQ186" s="2150" t="str">
        <f t="shared" si="74"/>
        <v/>
      </c>
      <c r="AR186" s="2593"/>
      <c r="AS186" s="2697">
        <f t="shared" si="75"/>
        <v>0</v>
      </c>
      <c r="AT186" s="2598">
        <f>IF(AND(AH186&lt;&gt;"", ISNUMBER(AF186)), IFERROR(INDEX(AV19:AV89, MATCH(AB186, AU19:AU89, 0)) * AA186 * IF(ISBLANK(X186), 1, X186), 0), 0)</f>
        <v>0</v>
      </c>
      <c r="AU186"/>
      <c r="AV186"/>
      <c r="AW186"/>
      <c r="AX186" s="465"/>
      <c r="AY186" s="2127" t="str">
        <f t="shared" si="68"/>
        <v>A</v>
      </c>
      <c r="AZ186" s="465"/>
      <c r="BA186" s="465"/>
      <c r="BB186" s="465"/>
      <c r="BC186" s="2133"/>
      <c r="BD186" s="2133"/>
      <c r="BH186" s="2133"/>
      <c r="BI186" s="466">
        <v>1</v>
      </c>
    </row>
    <row r="187" spans="1:61" s="464" customFormat="1" ht="18" customHeight="1" x14ac:dyDescent="0.25">
      <c r="A187" s="2127" t="str">
        <f t="shared" si="62"/>
        <v>A</v>
      </c>
      <c r="B187" s="2128" t="str">
        <f t="shared" si="81"/>
        <v>Dessert assiette.J.Jus de fraises des bois.Recette mère ►.M.Mille-feuille meringue et chiboust pamplemousse aux fraises des bois</v>
      </c>
      <c r="C187" s="2129" t="str">
        <f t="shared" si="63"/>
        <v>Dessert assiette</v>
      </c>
      <c r="D187" s="2433" t="str">
        <f t="shared" si="64"/>
        <v>J</v>
      </c>
      <c r="E187" s="2128" t="str">
        <f t="shared" si="65"/>
        <v>Jus de fraises des bois</v>
      </c>
      <c r="F187" s="2128" t="str">
        <f t="shared" si="66"/>
        <v/>
      </c>
      <c r="G187" s="2128" t="str">
        <f t="shared" si="67"/>
        <v>M.Mille-feuille meringue et chiboust pamplemousse aux fraises des bois</v>
      </c>
      <c r="H187" s="2178" t="s">
        <v>4</v>
      </c>
      <c r="I187" s="2177"/>
      <c r="J187" s="2177"/>
      <c r="K187" s="2177"/>
      <c r="L187" s="2176"/>
      <c r="M187" s="2176"/>
      <c r="N187" s="2176"/>
      <c r="O187" s="2176"/>
      <c r="P187" s="2176"/>
      <c r="Q187" s="2176"/>
      <c r="R187" s="2176"/>
      <c r="S187" s="2111" t="s">
        <v>4</v>
      </c>
      <c r="T187" s="2442" t="s">
        <v>7</v>
      </c>
      <c r="U187" s="2443" t="str">
        <f>U175</f>
        <v>Dessert assiette.J.Jus de fraises des bois.Recette mère ►.M.Mille-feuille meringue et chiboust pamplemousse aux fraises des bois</v>
      </c>
      <c r="V187" s="2443">
        <f>V175</f>
        <v>18</v>
      </c>
      <c r="W187" s="2443" t="str">
        <f>W175</f>
        <v>assiettes</v>
      </c>
      <c r="X187" s="441" t="s">
        <v>27</v>
      </c>
      <c r="Y187" s="2444">
        <v>9</v>
      </c>
      <c r="Z187" s="2445" t="s">
        <v>67</v>
      </c>
      <c r="AA187" s="2446"/>
      <c r="AB187" s="2446"/>
      <c r="AC187" s="2446"/>
      <c r="AD187" s="2447"/>
      <c r="AE187" s="2677" t="s">
        <v>4</v>
      </c>
      <c r="AF187" s="2679">
        <f t="shared" si="78"/>
        <v>0</v>
      </c>
      <c r="AG187" s="2453">
        <f t="shared" si="79"/>
        <v>0</v>
      </c>
      <c r="AH187" s="2452"/>
      <c r="AI187" s="2140">
        <f t="shared" si="69"/>
        <v>0</v>
      </c>
      <c r="AJ187" s="301" t="str">
        <f>IF(OR(AI187=0, ISBLANK(AB187)), "", TEXT(ROUND(AI187/INDEX(AV19:AV89, MATCH(AB187, AU19:AU89, 0)), 0),"# ##0") &amp; " " &amp; AB187)</f>
        <v/>
      </c>
      <c r="AK187" s="82">
        <f t="shared" si="70"/>
        <v>0</v>
      </c>
      <c r="AL187" s="2141">
        <f t="shared" si="71"/>
        <v>0</v>
      </c>
      <c r="AM187" s="2142" t="str">
        <f t="shared" si="72"/>
        <v/>
      </c>
      <c r="AN187" s="2143"/>
      <c r="AO187" s="2140">
        <f t="shared" si="73"/>
        <v>0</v>
      </c>
      <c r="AP187" s="2612"/>
      <c r="AQ187" s="2145" t="str">
        <f t="shared" si="74"/>
        <v/>
      </c>
      <c r="AR187" s="2593"/>
      <c r="AS187" s="2697">
        <f t="shared" si="75"/>
        <v>0</v>
      </c>
      <c r="AT187" s="2598">
        <f>IF(AND(AH187&lt;&gt;"", ISNUMBER(AF187)), IFERROR(INDEX(AV19:AV89, MATCH(AB187, AU19:AU89, 0)) * AA187 * IF(ISBLANK(X187), 1, X187), 0), 0)</f>
        <v>0</v>
      </c>
      <c r="AU187"/>
      <c r="AV187"/>
      <c r="AW187"/>
      <c r="AX187" s="465"/>
      <c r="AY187" s="2127" t="str">
        <f t="shared" si="68"/>
        <v>A</v>
      </c>
      <c r="AZ187" s="465"/>
      <c r="BA187" s="465"/>
      <c r="BB187" s="465"/>
      <c r="BC187" s="2133"/>
      <c r="BD187" s="2133"/>
      <c r="BH187" s="2133"/>
      <c r="BI187" s="466">
        <v>1</v>
      </c>
    </row>
    <row r="188" spans="1:61" s="464" customFormat="1" ht="18" customHeight="1" x14ac:dyDescent="0.25">
      <c r="A188" s="2127" t="str">
        <f t="shared" si="62"/>
        <v>A</v>
      </c>
      <c r="B188" s="2128" t="str">
        <f t="shared" si="81"/>
        <v>Dessert assiette.J.Jus de fraises des bois.Recette mère ►.M.Mille-feuille meringue et chiboust pamplemousse aux fraises des bois</v>
      </c>
      <c r="C188" s="2129" t="str">
        <f t="shared" si="63"/>
        <v>Dessert assiette</v>
      </c>
      <c r="D188" s="2433" t="str">
        <f t="shared" si="64"/>
        <v>J</v>
      </c>
      <c r="E188" s="2128" t="str">
        <f t="shared" si="65"/>
        <v>Jus de fraises des bois</v>
      </c>
      <c r="F188" s="2128" t="str">
        <f t="shared" si="66"/>
        <v/>
      </c>
      <c r="G188" s="2128" t="str">
        <f t="shared" si="67"/>
        <v>M.Mille-feuille meringue et chiboust pamplemousse aux fraises des bois</v>
      </c>
      <c r="H188" s="2178" t="s">
        <v>4</v>
      </c>
      <c r="I188" s="2177"/>
      <c r="J188" s="2177"/>
      <c r="K188" s="2177"/>
      <c r="L188" s="2176"/>
      <c r="M188" s="2176"/>
      <c r="N188" s="2176"/>
      <c r="O188" s="2176"/>
      <c r="P188" s="2176"/>
      <c r="Q188" s="2176"/>
      <c r="R188" s="2176"/>
      <c r="S188" s="2111" t="s">
        <v>4</v>
      </c>
      <c r="T188" s="104" t="s">
        <v>7</v>
      </c>
      <c r="U188" s="451" t="str">
        <f>U175</f>
        <v>Dessert assiette.J.Jus de fraises des bois.Recette mère ►.M.Mille-feuille meringue et chiboust pamplemousse aux fraises des bois</v>
      </c>
      <c r="V188" s="451">
        <f>V175</f>
        <v>18</v>
      </c>
      <c r="W188" s="451" t="str">
        <f>W175</f>
        <v>assiettes</v>
      </c>
      <c r="X188" s="264" t="s">
        <v>68</v>
      </c>
      <c r="Y188" s="122"/>
      <c r="Z188" s="122"/>
      <c r="AA188" s="122"/>
      <c r="AB188" s="122"/>
      <c r="AC188" s="122"/>
      <c r="AD188" s="112"/>
      <c r="AE188" s="2677" t="s">
        <v>4</v>
      </c>
      <c r="AF188" s="2679">
        <f t="shared" si="78"/>
        <v>0</v>
      </c>
      <c r="AG188" s="2453">
        <f t="shared" si="79"/>
        <v>0</v>
      </c>
      <c r="AH188" s="2452"/>
      <c r="AI188" s="2159">
        <f t="shared" si="69"/>
        <v>0</v>
      </c>
      <c r="AJ188" s="2160" t="str">
        <f>IF(OR(AI188=0, ISBLANK(AB188)), "", TEXT(ROUND(AI188/INDEX(AV19:AV89, MATCH(AB188, AU19:AU89, 0)), 0),"# ##0") &amp; " " &amp; AB188)</f>
        <v/>
      </c>
      <c r="AK188" s="77">
        <f t="shared" si="70"/>
        <v>0</v>
      </c>
      <c r="AL188" s="2149">
        <f t="shared" si="71"/>
        <v>0</v>
      </c>
      <c r="AM188" s="2137" t="str">
        <f t="shared" si="72"/>
        <v/>
      </c>
      <c r="AN188" s="2143"/>
      <c r="AO188" s="2148">
        <f t="shared" si="73"/>
        <v>0</v>
      </c>
      <c r="AP188" s="2612"/>
      <c r="AQ188" s="2150" t="str">
        <f t="shared" si="74"/>
        <v/>
      </c>
      <c r="AR188" s="2593"/>
      <c r="AS188" s="2697">
        <f t="shared" si="75"/>
        <v>0</v>
      </c>
      <c r="AT188" s="2598">
        <f>IF(AND(AH188&lt;&gt;"", ISNUMBER(AF188)), IFERROR(INDEX(AV19:AV89, MATCH(AB188, AU19:AU89, 0)) * AA188 * IF(ISBLANK(X188), 1, X188), 0), 0)</f>
        <v>0</v>
      </c>
      <c r="AU188"/>
      <c r="AV188"/>
      <c r="AW188"/>
      <c r="AX188" s="465"/>
      <c r="AY188" s="2127" t="str">
        <f t="shared" si="68"/>
        <v>A</v>
      </c>
      <c r="AZ188" s="465"/>
      <c r="BA188" s="465"/>
      <c r="BB188" s="465"/>
      <c r="BC188" s="2133"/>
      <c r="BD188" s="2133"/>
      <c r="BH188" s="2133"/>
      <c r="BI188" s="466">
        <v>1</v>
      </c>
    </row>
    <row r="189" spans="1:61" s="464" customFormat="1" ht="18" customHeight="1" x14ac:dyDescent="0.25">
      <c r="A189" s="2127" t="str">
        <f t="shared" si="62"/>
        <v>A</v>
      </c>
      <c r="B189" s="2128" t="str">
        <f t="shared" si="81"/>
        <v>Dessert assiette.J.Jus de fraises des bois.Recette mère ►.M.Mille-feuille meringue et chiboust pamplemousse aux fraises des bois</v>
      </c>
      <c r="C189" s="2129" t="str">
        <f t="shared" si="63"/>
        <v>Dessert assiette</v>
      </c>
      <c r="D189" s="2433" t="str">
        <f t="shared" si="64"/>
        <v>J</v>
      </c>
      <c r="E189" s="2128" t="str">
        <f t="shared" si="65"/>
        <v>Jus de fraises des bois</v>
      </c>
      <c r="F189" s="2128" t="str">
        <f t="shared" si="66"/>
        <v/>
      </c>
      <c r="G189" s="2128" t="str">
        <f t="shared" si="67"/>
        <v>M.Mille-feuille meringue et chiboust pamplemousse aux fraises des bois</v>
      </c>
      <c r="H189" s="2178" t="s">
        <v>4</v>
      </c>
      <c r="I189" s="2177"/>
      <c r="J189" s="2177"/>
      <c r="K189" s="2177"/>
      <c r="L189" s="2176"/>
      <c r="M189" s="2176"/>
      <c r="N189" s="2176"/>
      <c r="O189" s="2176"/>
      <c r="P189" s="2176"/>
      <c r="Q189" s="2176"/>
      <c r="R189" s="2176"/>
      <c r="S189" s="2111" t="s">
        <v>4</v>
      </c>
      <c r="T189" s="73" t="str">
        <f t="shared" ref="T189:T195" si="84">IF(OR(X189&lt;&gt;"",Y189&lt;&gt; "",Z189&lt;&gt;"",AA189&lt;&gt;""),"A", "►")</f>
        <v>A</v>
      </c>
      <c r="U189" s="451" t="str">
        <f>U175</f>
        <v>Dessert assiette.J.Jus de fraises des bois.Recette mère ►.M.Mille-feuille meringue et chiboust pamplemousse aux fraises des bois</v>
      </c>
      <c r="V189" s="451">
        <f>V175</f>
        <v>18</v>
      </c>
      <c r="W189" s="451" t="str">
        <f>W175</f>
        <v>assiettes</v>
      </c>
      <c r="X189" s="205" t="s">
        <v>69</v>
      </c>
      <c r="Y189" s="85"/>
      <c r="Z189" s="85"/>
      <c r="AA189" s="85"/>
      <c r="AB189" s="85"/>
      <c r="AC189" s="85"/>
      <c r="AD189" s="112"/>
      <c r="AE189" s="2677" t="s">
        <v>4</v>
      </c>
      <c r="AF189" s="2679">
        <f t="shared" si="78"/>
        <v>0</v>
      </c>
      <c r="AG189" s="2453">
        <f t="shared" si="79"/>
        <v>0</v>
      </c>
      <c r="AH189" s="2452"/>
      <c r="AI189" s="2140">
        <f t="shared" si="69"/>
        <v>0</v>
      </c>
      <c r="AJ189" s="301" t="str">
        <f>IF(OR(AI189=0, ISBLANK(AB189)), "", TEXT(ROUND(AI189/INDEX(AV19:AV89, MATCH(AB189, AU19:AU89, 0)), 0),"# ##0") &amp; " " &amp; AB189)</f>
        <v/>
      </c>
      <c r="AK189" s="82">
        <f t="shared" si="70"/>
        <v>0</v>
      </c>
      <c r="AL189" s="2141">
        <f t="shared" si="71"/>
        <v>0</v>
      </c>
      <c r="AM189" s="2142" t="str">
        <f t="shared" si="72"/>
        <v/>
      </c>
      <c r="AN189" s="2143"/>
      <c r="AO189" s="2140">
        <f t="shared" si="73"/>
        <v>0</v>
      </c>
      <c r="AP189" s="2612"/>
      <c r="AQ189" s="2145" t="str">
        <f t="shared" si="74"/>
        <v/>
      </c>
      <c r="AR189" s="2593"/>
      <c r="AS189" s="2697">
        <f t="shared" si="75"/>
        <v>0</v>
      </c>
      <c r="AT189" s="2598">
        <f>IF(AND(AH189&lt;&gt;"", ISNUMBER(AF189)), IFERROR(INDEX(AV19:AV89, MATCH(AB189, AU19:AU89, 0)) * AA189 * IF(ISBLANK(X189), 1, X189), 0), 0)</f>
        <v>0</v>
      </c>
      <c r="AU189"/>
      <c r="AV189"/>
      <c r="AW189"/>
      <c r="AX189" s="465"/>
      <c r="AY189" s="2127" t="str">
        <f t="shared" si="68"/>
        <v>A</v>
      </c>
      <c r="AZ189" s="465"/>
      <c r="BA189" s="465"/>
      <c r="BB189" s="465"/>
      <c r="BC189" s="2133"/>
      <c r="BD189" s="2133"/>
      <c r="BH189" s="2133"/>
      <c r="BI189" s="466">
        <v>1</v>
      </c>
    </row>
    <row r="190" spans="1:61" s="464" customFormat="1" ht="18" customHeight="1" x14ac:dyDescent="0.25">
      <c r="A190" s="2127" t="str">
        <f t="shared" si="62"/>
        <v>►</v>
      </c>
      <c r="B190" s="2128" t="str">
        <f t="shared" si="81"/>
        <v>►</v>
      </c>
      <c r="C190" s="2129" t="str">
        <f t="shared" si="63"/>
        <v>►</v>
      </c>
      <c r="D190" s="2433" t="str">
        <f t="shared" si="64"/>
        <v>►</v>
      </c>
      <c r="E190" s="2128" t="str">
        <f t="shared" si="65"/>
        <v>►</v>
      </c>
      <c r="F190" s="2128" t="str">
        <f t="shared" si="66"/>
        <v>►</v>
      </c>
      <c r="G190" s="2128" t="str">
        <f t="shared" si="67"/>
        <v>►</v>
      </c>
      <c r="H190" s="2178" t="s">
        <v>4</v>
      </c>
      <c r="I190" s="2177"/>
      <c r="J190" s="2177"/>
      <c r="K190" s="2177"/>
      <c r="L190" s="2176"/>
      <c r="M190" s="2176"/>
      <c r="N190" s="2176"/>
      <c r="O190" s="2176"/>
      <c r="P190" s="2176"/>
      <c r="Q190" s="2176"/>
      <c r="R190" s="2176"/>
      <c r="S190" s="2111" t="s">
        <v>4</v>
      </c>
      <c r="T190" s="73" t="str">
        <f t="shared" si="84"/>
        <v>►</v>
      </c>
      <c r="U190" s="451" t="str">
        <f>U175</f>
        <v>Dessert assiette.J.Jus de fraises des bois.Recette mère ►.M.Mille-feuille meringue et chiboust pamplemousse aux fraises des bois</v>
      </c>
      <c r="V190" s="451">
        <f>V175</f>
        <v>18</v>
      </c>
      <c r="W190" s="451" t="str">
        <f>W175</f>
        <v>assiettes</v>
      </c>
      <c r="X190" s="205"/>
      <c r="Y190" s="114"/>
      <c r="Z190" s="114"/>
      <c r="AA190" s="114"/>
      <c r="AB190" s="114"/>
      <c r="AC190" s="114"/>
      <c r="AD190" s="115"/>
      <c r="AE190" s="2677" t="s">
        <v>4</v>
      </c>
      <c r="AF190" s="2679">
        <f t="shared" si="78"/>
        <v>0</v>
      </c>
      <c r="AG190" s="2453">
        <f t="shared" si="79"/>
        <v>0</v>
      </c>
      <c r="AH190" s="2452"/>
      <c r="AI190" s="2148">
        <f t="shared" si="69"/>
        <v>0</v>
      </c>
      <c r="AJ190" s="299" t="str">
        <f>IF(OR(AI190=0, ISBLANK(AB190)), "", TEXT(ROUND(AI190/INDEX(AV19:AV89, MATCH(AB190, AU19:AU89, 0)), 0),"# ##0") &amp; " " &amp; AB190)</f>
        <v/>
      </c>
      <c r="AK190" s="77">
        <f t="shared" si="70"/>
        <v>0</v>
      </c>
      <c r="AL190" s="2149">
        <f t="shared" si="71"/>
        <v>0</v>
      </c>
      <c r="AM190" s="2137" t="str">
        <f t="shared" si="72"/>
        <v/>
      </c>
      <c r="AN190" s="2143"/>
      <c r="AO190" s="2148">
        <f t="shared" si="73"/>
        <v>0</v>
      </c>
      <c r="AP190" s="2612"/>
      <c r="AQ190" s="2150" t="str">
        <f t="shared" si="74"/>
        <v/>
      </c>
      <c r="AR190" s="2593"/>
      <c r="AS190" s="2697">
        <f t="shared" si="75"/>
        <v>0</v>
      </c>
      <c r="AT190" s="2598">
        <f>IF(AND(AH190&lt;&gt;"", ISNUMBER(AF190)), IFERROR(INDEX(AV19:AV89, MATCH(AB190, AU19:AU89, 0)) * AA190 * IF(ISBLANK(X190), 1, X190), 0), 0)</f>
        <v>0</v>
      </c>
      <c r="AU190"/>
      <c r="AV190"/>
      <c r="AW190"/>
      <c r="AX190" s="465"/>
      <c r="AY190" s="2127" t="str">
        <f t="shared" si="68"/>
        <v>►</v>
      </c>
      <c r="AZ190" s="465"/>
      <c r="BA190" s="465"/>
      <c r="BB190" s="465"/>
      <c r="BC190" s="2133"/>
      <c r="BD190" s="2133"/>
      <c r="BH190" s="2133"/>
      <c r="BI190" s="466">
        <v>1</v>
      </c>
    </row>
    <row r="191" spans="1:61" s="464" customFormat="1" ht="18" customHeight="1" x14ac:dyDescent="0.25">
      <c r="A191" s="2127" t="str">
        <f t="shared" si="62"/>
        <v>►</v>
      </c>
      <c r="B191" s="2128" t="str">
        <f t="shared" si="81"/>
        <v>►</v>
      </c>
      <c r="C191" s="2129" t="str">
        <f t="shared" si="63"/>
        <v>►</v>
      </c>
      <c r="D191" s="2433" t="str">
        <f t="shared" si="64"/>
        <v>►</v>
      </c>
      <c r="E191" s="2128" t="str">
        <f t="shared" si="65"/>
        <v>►</v>
      </c>
      <c r="F191" s="2128" t="str">
        <f t="shared" si="66"/>
        <v>►</v>
      </c>
      <c r="G191" s="2128" t="str">
        <f t="shared" si="67"/>
        <v>►</v>
      </c>
      <c r="H191" s="2178" t="s">
        <v>4</v>
      </c>
      <c r="I191" s="2177"/>
      <c r="J191" s="2177"/>
      <c r="K191" s="2177"/>
      <c r="L191" s="2176"/>
      <c r="M191" s="2176"/>
      <c r="N191" s="2176"/>
      <c r="O191" s="2176"/>
      <c r="P191" s="2176"/>
      <c r="Q191" s="2176"/>
      <c r="R191" s="2176"/>
      <c r="S191" s="2111" t="s">
        <v>4</v>
      </c>
      <c r="T191" s="73" t="str">
        <f t="shared" si="84"/>
        <v>►</v>
      </c>
      <c r="U191" s="451" t="str">
        <f>U175</f>
        <v>Dessert assiette.J.Jus de fraises des bois.Recette mère ►.M.Mille-feuille meringue et chiboust pamplemousse aux fraises des bois</v>
      </c>
      <c r="V191" s="451">
        <f>V175</f>
        <v>18</v>
      </c>
      <c r="W191" s="451" t="str">
        <f>W175</f>
        <v>assiettes</v>
      </c>
      <c r="X191" s="205"/>
      <c r="Y191" s="114"/>
      <c r="Z191" s="114"/>
      <c r="AA191" s="114"/>
      <c r="AB191" s="114"/>
      <c r="AC191" s="114" t="s">
        <v>2201</v>
      </c>
      <c r="AD191" s="115"/>
      <c r="AE191" s="2677" t="s">
        <v>4</v>
      </c>
      <c r="AF191" s="2679">
        <f t="shared" si="78"/>
        <v>0</v>
      </c>
      <c r="AG191" s="2453">
        <f t="shared" si="79"/>
        <v>0</v>
      </c>
      <c r="AH191" s="2452"/>
      <c r="AI191" s="2140">
        <f t="shared" si="69"/>
        <v>0</v>
      </c>
      <c r="AJ191" s="301" t="str">
        <f>IF(OR(AI191=0, ISBLANK(AB191)), "", TEXT(ROUND(AI191/INDEX(AV19:AV89, MATCH(AB191, AU19:AU89, 0)), 0),"# ##0") &amp; " " &amp; AB191)</f>
        <v/>
      </c>
      <c r="AK191" s="82">
        <f t="shared" si="70"/>
        <v>0</v>
      </c>
      <c r="AL191" s="2141">
        <f t="shared" si="71"/>
        <v>0</v>
      </c>
      <c r="AM191" s="2142" t="str">
        <f t="shared" si="72"/>
        <v/>
      </c>
      <c r="AN191" s="2143"/>
      <c r="AO191" s="2140">
        <f t="shared" si="73"/>
        <v>0</v>
      </c>
      <c r="AP191" s="2612"/>
      <c r="AQ191" s="2145" t="str">
        <f t="shared" si="74"/>
        <v/>
      </c>
      <c r="AR191" s="2593"/>
      <c r="AS191" s="2697">
        <f t="shared" si="75"/>
        <v>0</v>
      </c>
      <c r="AT191" s="2598">
        <f>IF(AND(AH191&lt;&gt;"", ISNUMBER(AF191)), IFERROR(INDEX(AV19:AV89, MATCH(AB191, AU19:AU89, 0)) * AA191 * IF(ISBLANK(X191), 1, X191), 0), 0)</f>
        <v>0</v>
      </c>
      <c r="AU191"/>
      <c r="AV191"/>
      <c r="AW191"/>
      <c r="AX191" s="465"/>
      <c r="AY191" s="2127" t="str">
        <f t="shared" si="68"/>
        <v>►</v>
      </c>
      <c r="AZ191" s="465"/>
      <c r="BA191" s="465"/>
      <c r="BB191" s="465"/>
      <c r="BC191" s="2133"/>
      <c r="BD191" s="2133"/>
      <c r="BH191" s="2133"/>
      <c r="BI191" s="466">
        <v>1</v>
      </c>
    </row>
    <row r="192" spans="1:61" s="464" customFormat="1" ht="18" customHeight="1" x14ac:dyDescent="0.25">
      <c r="A192" s="2127" t="str">
        <f t="shared" si="62"/>
        <v>►</v>
      </c>
      <c r="B192" s="2128" t="str">
        <f t="shared" si="81"/>
        <v>►</v>
      </c>
      <c r="C192" s="2129" t="str">
        <f t="shared" si="63"/>
        <v>►</v>
      </c>
      <c r="D192" s="2433" t="str">
        <f t="shared" si="64"/>
        <v>►</v>
      </c>
      <c r="E192" s="2128" t="str">
        <f t="shared" si="65"/>
        <v>►</v>
      </c>
      <c r="F192" s="2128" t="str">
        <f t="shared" si="66"/>
        <v>►</v>
      </c>
      <c r="G192" s="2128" t="str">
        <f t="shared" si="67"/>
        <v>►</v>
      </c>
      <c r="H192" s="2178" t="s">
        <v>4</v>
      </c>
      <c r="I192" s="2177"/>
      <c r="J192" s="2177"/>
      <c r="K192" s="2177"/>
      <c r="L192" s="2176"/>
      <c r="M192" s="2176"/>
      <c r="N192" s="2176"/>
      <c r="O192" s="2176"/>
      <c r="P192" s="2176"/>
      <c r="Q192" s="2176"/>
      <c r="R192" s="2176"/>
      <c r="S192" s="2111" t="s">
        <v>4</v>
      </c>
      <c r="T192" s="73" t="str">
        <f t="shared" si="84"/>
        <v>►</v>
      </c>
      <c r="U192" s="451" t="str">
        <f>U175</f>
        <v>Dessert assiette.J.Jus de fraises des bois.Recette mère ►.M.Mille-feuille meringue et chiboust pamplemousse aux fraises des bois</v>
      </c>
      <c r="V192" s="451">
        <f>V175</f>
        <v>18</v>
      </c>
      <c r="W192" s="451" t="str">
        <f>W175</f>
        <v>assiettes</v>
      </c>
      <c r="X192" s="205"/>
      <c r="Y192" s="114"/>
      <c r="Z192" s="114"/>
      <c r="AA192" s="114"/>
      <c r="AB192" s="114"/>
      <c r="AC192" s="114"/>
      <c r="AD192" s="115"/>
      <c r="AE192" s="2677" t="s">
        <v>4</v>
      </c>
      <c r="AF192" s="2679">
        <f t="shared" si="78"/>
        <v>0</v>
      </c>
      <c r="AG192" s="2453">
        <f t="shared" si="79"/>
        <v>0</v>
      </c>
      <c r="AH192" s="2452"/>
      <c r="AI192" s="2148">
        <f t="shared" si="69"/>
        <v>0</v>
      </c>
      <c r="AJ192" s="299" t="str">
        <f>IF(OR(AI192=0, ISBLANK(AB192)), "", TEXT(ROUND(AI192/INDEX(AV19:AV89, MATCH(AB192, AU19:AU89, 0)), 0),"# ##0") &amp; " " &amp; AB192)</f>
        <v/>
      </c>
      <c r="AK192" s="77">
        <f t="shared" si="70"/>
        <v>0</v>
      </c>
      <c r="AL192" s="2149">
        <f t="shared" si="71"/>
        <v>0</v>
      </c>
      <c r="AM192" s="2137" t="str">
        <f t="shared" si="72"/>
        <v/>
      </c>
      <c r="AN192" s="2143"/>
      <c r="AO192" s="2148">
        <f t="shared" si="73"/>
        <v>0</v>
      </c>
      <c r="AP192" s="2612"/>
      <c r="AQ192" s="2150" t="str">
        <f t="shared" si="74"/>
        <v/>
      </c>
      <c r="AR192" s="2593"/>
      <c r="AS192" s="2697">
        <f t="shared" si="75"/>
        <v>0</v>
      </c>
      <c r="AT192" s="2598">
        <f>IF(AND(AH192&lt;&gt;"", ISNUMBER(AF192)), IFERROR(INDEX(AV19:AV89, MATCH(AB192, AU19:AU89, 0)) * AA192 * IF(ISBLANK(X192), 1, X192), 0), 0)</f>
        <v>0</v>
      </c>
      <c r="AU192"/>
      <c r="AV192"/>
      <c r="AW192"/>
      <c r="AX192" s="465"/>
      <c r="AY192" s="2127" t="str">
        <f t="shared" si="68"/>
        <v>►</v>
      </c>
      <c r="AZ192" s="465"/>
      <c r="BA192" s="465"/>
      <c r="BB192" s="465"/>
      <c r="BC192" s="2133"/>
      <c r="BD192" s="2133"/>
      <c r="BH192" s="2133"/>
      <c r="BI192" s="466">
        <v>1</v>
      </c>
    </row>
    <row r="193" spans="1:61" s="464" customFormat="1" ht="18" customHeight="1" x14ac:dyDescent="0.25">
      <c r="A193" s="2127" t="str">
        <f t="shared" si="62"/>
        <v>►</v>
      </c>
      <c r="B193" s="2128" t="str">
        <f t="shared" si="81"/>
        <v>►</v>
      </c>
      <c r="C193" s="2129" t="str">
        <f t="shared" si="63"/>
        <v>►</v>
      </c>
      <c r="D193" s="2433" t="str">
        <f t="shared" si="64"/>
        <v>►</v>
      </c>
      <c r="E193" s="2128" t="str">
        <f t="shared" si="65"/>
        <v>►</v>
      </c>
      <c r="F193" s="2128" t="str">
        <f t="shared" si="66"/>
        <v>►</v>
      </c>
      <c r="G193" s="2128" t="str">
        <f t="shared" si="67"/>
        <v>►</v>
      </c>
      <c r="H193" s="2178" t="s">
        <v>4</v>
      </c>
      <c r="I193" s="2177"/>
      <c r="J193" s="2177"/>
      <c r="K193" s="2177"/>
      <c r="L193" s="2176"/>
      <c r="M193" s="2176"/>
      <c r="N193" s="2176"/>
      <c r="O193" s="2176"/>
      <c r="P193" s="2176"/>
      <c r="Q193" s="2176"/>
      <c r="R193" s="2176"/>
      <c r="S193" s="2111" t="s">
        <v>4</v>
      </c>
      <c r="T193" s="73" t="str">
        <f t="shared" si="84"/>
        <v>►</v>
      </c>
      <c r="U193" s="451" t="str">
        <f>U175</f>
        <v>Dessert assiette.J.Jus de fraises des bois.Recette mère ►.M.Mille-feuille meringue et chiboust pamplemousse aux fraises des bois</v>
      </c>
      <c r="V193" s="451">
        <f>V175</f>
        <v>18</v>
      </c>
      <c r="W193" s="451" t="str">
        <f>W175</f>
        <v>assiettes</v>
      </c>
      <c r="X193" s="205"/>
      <c r="Y193" s="114"/>
      <c r="Z193" s="114"/>
      <c r="AA193" s="114"/>
      <c r="AB193" s="114"/>
      <c r="AC193" s="114"/>
      <c r="AD193" s="115"/>
      <c r="AE193" s="2677" t="s">
        <v>4</v>
      </c>
      <c r="AF193" s="2679">
        <f t="shared" si="78"/>
        <v>0</v>
      </c>
      <c r="AG193" s="2453">
        <f t="shared" si="79"/>
        <v>0</v>
      </c>
      <c r="AH193" s="2452"/>
      <c r="AI193" s="2140">
        <f t="shared" si="69"/>
        <v>0</v>
      </c>
      <c r="AJ193" s="301" t="str">
        <f>IF(OR(AI193=0, ISBLANK(AB193)), "", TEXT(ROUND(AI193/INDEX(AV19:AV89, MATCH(AB193, AU19:AU89, 0)), 0),"# ##0") &amp; " " &amp; AB193)</f>
        <v/>
      </c>
      <c r="AK193" s="82">
        <f t="shared" si="70"/>
        <v>0</v>
      </c>
      <c r="AL193" s="2141">
        <f t="shared" si="71"/>
        <v>0</v>
      </c>
      <c r="AM193" s="2142" t="str">
        <f t="shared" si="72"/>
        <v/>
      </c>
      <c r="AN193" s="2143"/>
      <c r="AO193" s="2140">
        <f t="shared" si="73"/>
        <v>0</v>
      </c>
      <c r="AP193" s="2612"/>
      <c r="AQ193" s="2145" t="str">
        <f t="shared" si="74"/>
        <v/>
      </c>
      <c r="AR193" s="2593"/>
      <c r="AS193" s="2697">
        <f t="shared" si="75"/>
        <v>0</v>
      </c>
      <c r="AT193" s="2598">
        <f>IF(AND(AH193&lt;&gt;"", ISNUMBER(AF193)), IFERROR(INDEX(AV19:AV89, MATCH(AB193, AU19:AU89, 0)) * AA193 * IF(ISBLANK(X193), 1, X193), 0), 0)</f>
        <v>0</v>
      </c>
      <c r="AU193"/>
      <c r="AV193"/>
      <c r="AW193"/>
      <c r="AX193" s="465"/>
      <c r="AY193" s="2127" t="str">
        <f t="shared" si="68"/>
        <v>►</v>
      </c>
      <c r="AZ193" s="465"/>
      <c r="BA193" s="465"/>
      <c r="BB193" s="2133"/>
      <c r="BC193" s="2133"/>
      <c r="BD193" s="2133"/>
      <c r="BH193" s="2133"/>
      <c r="BI193" s="466">
        <v>1</v>
      </c>
    </row>
    <row r="194" spans="1:61" s="464" customFormat="1" ht="18" customHeight="1" x14ac:dyDescent="0.25">
      <c r="A194" s="2127" t="str">
        <f t="shared" si="62"/>
        <v>►</v>
      </c>
      <c r="B194" s="2128" t="str">
        <f t="shared" si="81"/>
        <v>►</v>
      </c>
      <c r="C194" s="2129" t="str">
        <f t="shared" si="63"/>
        <v>►</v>
      </c>
      <c r="D194" s="2433" t="str">
        <f t="shared" si="64"/>
        <v>►</v>
      </c>
      <c r="E194" s="2128" t="str">
        <f t="shared" si="65"/>
        <v>►</v>
      </c>
      <c r="F194" s="2128" t="str">
        <f t="shared" si="66"/>
        <v>►</v>
      </c>
      <c r="G194" s="2128" t="str">
        <f t="shared" si="67"/>
        <v>►</v>
      </c>
      <c r="H194" s="2178" t="s">
        <v>4</v>
      </c>
      <c r="I194" s="2177"/>
      <c r="J194" s="2177"/>
      <c r="K194" s="2177"/>
      <c r="L194" s="2176"/>
      <c r="M194" s="2176"/>
      <c r="N194" s="2176"/>
      <c r="O194" s="2176"/>
      <c r="P194" s="2176"/>
      <c r="Q194" s="2176"/>
      <c r="R194" s="2176"/>
      <c r="S194" s="2111" t="s">
        <v>4</v>
      </c>
      <c r="T194" s="73" t="str">
        <f t="shared" si="84"/>
        <v>►</v>
      </c>
      <c r="U194" s="451" t="str">
        <f>U175</f>
        <v>Dessert assiette.J.Jus de fraises des bois.Recette mère ►.M.Mille-feuille meringue et chiboust pamplemousse aux fraises des bois</v>
      </c>
      <c r="V194" s="451">
        <f>V175</f>
        <v>18</v>
      </c>
      <c r="W194" s="451" t="str">
        <f>W175</f>
        <v>assiettes</v>
      </c>
      <c r="X194" s="205"/>
      <c r="Y194" s="114"/>
      <c r="Z194" s="114"/>
      <c r="AA194" s="114"/>
      <c r="AB194" s="114"/>
      <c r="AC194" s="114"/>
      <c r="AD194" s="147"/>
      <c r="AE194" s="2677" t="s">
        <v>4</v>
      </c>
      <c r="AF194" s="2679">
        <f t="shared" si="78"/>
        <v>0</v>
      </c>
      <c r="AG194" s="2453">
        <f t="shared" si="79"/>
        <v>0</v>
      </c>
      <c r="AH194" s="2452"/>
      <c r="AI194" s="2148">
        <f t="shared" si="69"/>
        <v>0</v>
      </c>
      <c r="AJ194" s="299" t="str">
        <f>IF(OR(AI194=0, ISBLANK(AB194)), "", TEXT(ROUND(AI194/INDEX(AV19:AV89, MATCH(AB194, AU19:AU89, 0)), 0),"# ##0") &amp; " " &amp; AB194)</f>
        <v/>
      </c>
      <c r="AK194" s="77">
        <f t="shared" si="70"/>
        <v>0</v>
      </c>
      <c r="AL194" s="2149">
        <f t="shared" si="71"/>
        <v>0</v>
      </c>
      <c r="AM194" s="2137" t="str">
        <f t="shared" si="72"/>
        <v/>
      </c>
      <c r="AN194" s="2143"/>
      <c r="AO194" s="2148">
        <f t="shared" si="73"/>
        <v>0</v>
      </c>
      <c r="AP194" s="2612"/>
      <c r="AQ194" s="2150" t="str">
        <f t="shared" si="74"/>
        <v/>
      </c>
      <c r="AR194" s="2593"/>
      <c r="AS194" s="2697">
        <f t="shared" si="75"/>
        <v>0</v>
      </c>
      <c r="AT194" s="2598">
        <f>IF(AND(AH194&lt;&gt;"", ISNUMBER(AF194)), IFERROR(INDEX(AV19:AV89, MATCH(AB194, AU19:AU89, 0)) * AA194 * IF(ISBLANK(X194), 1, X194), 0), 0)</f>
        <v>0</v>
      </c>
      <c r="AU194"/>
      <c r="AV194"/>
      <c r="AW194"/>
      <c r="AX194" s="465"/>
      <c r="AY194" s="2127" t="str">
        <f t="shared" si="68"/>
        <v>►</v>
      </c>
      <c r="AZ194" s="465"/>
      <c r="BA194" s="465"/>
      <c r="BB194" s="2133"/>
      <c r="BC194" s="2133"/>
      <c r="BD194" s="2133"/>
      <c r="BH194" s="2133"/>
      <c r="BI194" s="466">
        <v>1</v>
      </c>
    </row>
    <row r="195" spans="1:61" s="464" customFormat="1" ht="18" customHeight="1" x14ac:dyDescent="0.25">
      <c r="A195" s="2127" t="str">
        <f t="shared" si="62"/>
        <v>►</v>
      </c>
      <c r="B195" s="2128" t="str">
        <f t="shared" si="81"/>
        <v>►</v>
      </c>
      <c r="C195" s="2129" t="str">
        <f t="shared" si="63"/>
        <v>►</v>
      </c>
      <c r="D195" s="2433" t="str">
        <f t="shared" si="64"/>
        <v>►</v>
      </c>
      <c r="E195" s="2128" t="str">
        <f t="shared" si="65"/>
        <v>►</v>
      </c>
      <c r="F195" s="2128" t="str">
        <f t="shared" si="66"/>
        <v>►</v>
      </c>
      <c r="G195" s="2128" t="str">
        <f t="shared" si="67"/>
        <v>►</v>
      </c>
      <c r="H195" s="2178" t="s">
        <v>4</v>
      </c>
      <c r="I195" s="2177"/>
      <c r="J195" s="2177"/>
      <c r="K195" s="2177"/>
      <c r="L195" s="2176"/>
      <c r="M195" s="2176"/>
      <c r="N195" s="2176"/>
      <c r="O195" s="2176"/>
      <c r="P195" s="2176"/>
      <c r="Q195" s="2176"/>
      <c r="R195" s="2176"/>
      <c r="S195" s="2111" t="s">
        <v>4</v>
      </c>
      <c r="T195" s="73" t="str">
        <f t="shared" si="84"/>
        <v>►</v>
      </c>
      <c r="U195" s="451" t="str">
        <f>U175</f>
        <v>Dessert assiette.J.Jus de fraises des bois.Recette mère ►.M.Mille-feuille meringue et chiboust pamplemousse aux fraises des bois</v>
      </c>
      <c r="V195" s="451">
        <f>V175</f>
        <v>18</v>
      </c>
      <c r="W195" s="451" t="str">
        <f>W175</f>
        <v>assiettes</v>
      </c>
      <c r="X195" s="205"/>
      <c r="Y195" s="114"/>
      <c r="Z195" s="114"/>
      <c r="AA195" s="114"/>
      <c r="AB195" s="114"/>
      <c r="AC195" s="114"/>
      <c r="AD195" s="147" t="s">
        <v>127</v>
      </c>
      <c r="AE195" s="2677" t="s">
        <v>4</v>
      </c>
      <c r="AF195" s="2679">
        <f t="shared" si="78"/>
        <v>0</v>
      </c>
      <c r="AG195" s="2453">
        <f t="shared" si="79"/>
        <v>0</v>
      </c>
      <c r="AH195" s="2452"/>
      <c r="AI195" s="2140">
        <f t="shared" si="69"/>
        <v>0</v>
      </c>
      <c r="AJ195" s="301" t="str">
        <f>IF(OR(AI195=0, ISBLANK(AB195)), "", TEXT(ROUND(AI195/INDEX(AV19:AV89, MATCH(AB195, AU19:AU89, 0)), 0),"# ##0") &amp; " " &amp; AB195)</f>
        <v/>
      </c>
      <c r="AK195" s="82">
        <f t="shared" si="70"/>
        <v>0</v>
      </c>
      <c r="AL195" s="2141">
        <f t="shared" si="71"/>
        <v>0</v>
      </c>
      <c r="AM195" s="2142" t="str">
        <f t="shared" si="72"/>
        <v/>
      </c>
      <c r="AN195" s="2143"/>
      <c r="AO195" s="2140">
        <f t="shared" si="73"/>
        <v>0</v>
      </c>
      <c r="AP195" s="2612"/>
      <c r="AQ195" s="2145" t="str">
        <f t="shared" si="74"/>
        <v/>
      </c>
      <c r="AR195" s="2593"/>
      <c r="AS195" s="2697">
        <f t="shared" si="75"/>
        <v>0</v>
      </c>
      <c r="AT195" s="2598">
        <f>IF(AND(AH195&lt;&gt;"", ISNUMBER(AF195)), IFERROR(INDEX(AV19:AV89, MATCH(AB195, AU19:AU89, 0)) * AA195 * IF(ISBLANK(X195), 1, X195), 0), 0)</f>
        <v>0</v>
      </c>
      <c r="AU195"/>
      <c r="AV195"/>
      <c r="AW195"/>
      <c r="AX195" s="465"/>
      <c r="AY195" s="2127" t="str">
        <f t="shared" si="68"/>
        <v>►</v>
      </c>
      <c r="AZ195" s="465"/>
      <c r="BA195" s="465"/>
      <c r="BB195" s="2133"/>
      <c r="BC195" s="2133"/>
      <c r="BD195" s="2133"/>
      <c r="BH195" s="2133"/>
      <c r="BI195" s="466">
        <v>1</v>
      </c>
    </row>
    <row r="196" spans="1:61" s="464" customFormat="1" ht="18" customHeight="1" x14ac:dyDescent="0.25">
      <c r="A196" s="2127" t="str">
        <f t="shared" si="62"/>
        <v>A</v>
      </c>
      <c r="B196" s="2128" t="str">
        <f t="shared" si="81"/>
        <v>Dessert assiette.J.Jus de fraises des bois.Recette mère ►.M.Mille-feuille meringue et chiboust pamplemousse aux fraises des bois</v>
      </c>
      <c r="C196" s="2129" t="str">
        <f t="shared" si="63"/>
        <v>Dessert assiette</v>
      </c>
      <c r="D196" s="2433" t="str">
        <f t="shared" si="64"/>
        <v>J</v>
      </c>
      <c r="E196" s="2128" t="str">
        <f t="shared" si="65"/>
        <v>Jus de fraises des bois</v>
      </c>
      <c r="F196" s="2128" t="str">
        <f t="shared" si="66"/>
        <v/>
      </c>
      <c r="G196" s="2128" t="str">
        <f t="shared" si="67"/>
        <v>M.Mille-feuille meringue et chiboust pamplemousse aux fraises des bois</v>
      </c>
      <c r="H196" s="2178" t="s">
        <v>4</v>
      </c>
      <c r="I196" s="2177"/>
      <c r="J196" s="2177"/>
      <c r="K196" s="2177"/>
      <c r="L196" s="2176"/>
      <c r="M196" s="2176"/>
      <c r="N196" s="2176"/>
      <c r="O196" s="2176"/>
      <c r="P196" s="2176"/>
      <c r="Q196" s="2176"/>
      <c r="R196" s="2176"/>
      <c r="S196" s="2111" t="s">
        <v>4</v>
      </c>
      <c r="T196" s="116" t="s">
        <v>7</v>
      </c>
      <c r="U196" s="451" t="str">
        <f>U175</f>
        <v>Dessert assiette.J.Jus de fraises des bois.Recette mère ►.M.Mille-feuille meringue et chiboust pamplemousse aux fraises des bois</v>
      </c>
      <c r="V196" s="451">
        <f>V175</f>
        <v>18</v>
      </c>
      <c r="W196" s="451" t="str">
        <f>W175</f>
        <v>assiettes</v>
      </c>
      <c r="X196" s="2449"/>
      <c r="Y196" s="114"/>
      <c r="Z196" s="114"/>
      <c r="AA196" s="114"/>
      <c r="AB196" s="114"/>
      <c r="AC196" s="114"/>
      <c r="AD196" s="147" t="s">
        <v>128</v>
      </c>
      <c r="AE196" s="2677" t="s">
        <v>4</v>
      </c>
      <c r="AF196" s="2679">
        <f t="shared" si="78"/>
        <v>0</v>
      </c>
      <c r="AG196" s="2453">
        <f t="shared" si="79"/>
        <v>0</v>
      </c>
      <c r="AH196" s="2452"/>
      <c r="AI196" s="2148">
        <f t="shared" si="69"/>
        <v>0</v>
      </c>
      <c r="AJ196" s="299" t="str">
        <f>IF(OR(AI196=0, ISBLANK(AB196)), "", TEXT(ROUND(AI196/INDEX(AV19:AV89, MATCH(AB196, AU19:AU89, 0)), 0),"# ##0") &amp; " " &amp; AB196)</f>
        <v/>
      </c>
      <c r="AK196" s="77">
        <f t="shared" si="70"/>
        <v>0</v>
      </c>
      <c r="AL196" s="2149">
        <f t="shared" si="71"/>
        <v>0</v>
      </c>
      <c r="AM196" s="2137" t="str">
        <f t="shared" si="72"/>
        <v/>
      </c>
      <c r="AN196" s="2143"/>
      <c r="AO196" s="2148">
        <f t="shared" si="73"/>
        <v>0</v>
      </c>
      <c r="AP196" s="2612"/>
      <c r="AQ196" s="2150" t="str">
        <f t="shared" si="74"/>
        <v/>
      </c>
      <c r="AR196" s="2593"/>
      <c r="AS196" s="2697">
        <f t="shared" si="75"/>
        <v>0</v>
      </c>
      <c r="AT196" s="2598">
        <f>IF(AND(AH196&lt;&gt;"", ISNUMBER(AF196)), IFERROR(INDEX(AV19:AV89, MATCH(AB196, AU19:AU89, 0)) * AA196 * IF(ISBLANK(X196), 1, X196), 0), 0)</f>
        <v>0</v>
      </c>
      <c r="AU196"/>
      <c r="AV196"/>
      <c r="AW196"/>
      <c r="AX196" s="465"/>
      <c r="AY196" s="2127" t="str">
        <f t="shared" si="68"/>
        <v>A</v>
      </c>
      <c r="AZ196" s="465"/>
      <c r="BA196" s="465"/>
      <c r="BB196" s="2133"/>
      <c r="BC196" s="2133"/>
      <c r="BD196" s="2133"/>
      <c r="BH196" s="2133"/>
      <c r="BI196" s="466">
        <v>1</v>
      </c>
    </row>
    <row r="197" spans="1:61" s="464" customFormat="1" ht="18" customHeight="1" x14ac:dyDescent="0.25">
      <c r="A197" s="2127" t="str">
        <f t="shared" si="62"/>
        <v>A</v>
      </c>
      <c r="B197" s="2128" t="str">
        <f t="shared" si="81"/>
        <v>Dessert assiette.J.Jus de fraises des bois.Recette mère ►.M.Mille-feuille meringue et chiboust pamplemousse aux fraises des bois</v>
      </c>
      <c r="C197" s="2129" t="str">
        <f t="shared" si="63"/>
        <v>Dessert assiette</v>
      </c>
      <c r="D197" s="2433" t="str">
        <f t="shared" si="64"/>
        <v>J</v>
      </c>
      <c r="E197" s="2128" t="str">
        <f t="shared" si="65"/>
        <v>Jus de fraises des bois</v>
      </c>
      <c r="F197" s="2128" t="str">
        <f t="shared" si="66"/>
        <v/>
      </c>
      <c r="G197" s="2128" t="str">
        <f t="shared" si="67"/>
        <v>M.Mille-feuille meringue et chiboust pamplemousse aux fraises des bois</v>
      </c>
      <c r="H197" s="2178" t="s">
        <v>4</v>
      </c>
      <c r="I197" s="2177"/>
      <c r="J197" s="2177"/>
      <c r="K197" s="2177"/>
      <c r="L197" s="2176"/>
      <c r="M197" s="2176"/>
      <c r="N197" s="2176"/>
      <c r="O197" s="2176"/>
      <c r="P197" s="2176"/>
      <c r="Q197" s="2176"/>
      <c r="R197" s="2176"/>
      <c r="S197" s="2111" t="s">
        <v>4</v>
      </c>
      <c r="T197" s="116" t="s">
        <v>7</v>
      </c>
      <c r="U197" s="451" t="str">
        <f>U175</f>
        <v>Dessert assiette.J.Jus de fraises des bois.Recette mère ►.M.Mille-feuille meringue et chiboust pamplemousse aux fraises des bois</v>
      </c>
      <c r="V197" s="451">
        <f>V175</f>
        <v>18</v>
      </c>
      <c r="W197" s="451" t="str">
        <f>W175</f>
        <v>assiettes</v>
      </c>
      <c r="X197" s="265"/>
      <c r="Y197" s="265"/>
      <c r="Z197" s="265" t="s">
        <v>73</v>
      </c>
      <c r="AA197" s="266"/>
      <c r="AB197" s="267"/>
      <c r="AC197" s="267"/>
      <c r="AD197" s="268"/>
      <c r="AE197" s="2677" t="s">
        <v>4</v>
      </c>
      <c r="AF197" s="2679">
        <f t="shared" si="78"/>
        <v>0</v>
      </c>
      <c r="AG197" s="2453">
        <f t="shared" si="79"/>
        <v>0</v>
      </c>
      <c r="AH197" s="2452"/>
      <c r="AI197" s="2140">
        <f t="shared" si="69"/>
        <v>0</v>
      </c>
      <c r="AJ197" s="301" t="str">
        <f>IF(OR(AI197=0, ISBLANK(AB197)), "", TEXT(ROUND(AI197/INDEX(AV19:AV89, MATCH(AB197, AU19:AU89, 0)), 0),"# ##0") &amp; " " &amp; AB197)</f>
        <v/>
      </c>
      <c r="AK197" s="82">
        <f t="shared" si="70"/>
        <v>0</v>
      </c>
      <c r="AL197" s="2141">
        <f t="shared" si="71"/>
        <v>0</v>
      </c>
      <c r="AM197" s="2142" t="str">
        <f t="shared" si="72"/>
        <v/>
      </c>
      <c r="AN197" s="2143"/>
      <c r="AO197" s="2140">
        <f t="shared" si="73"/>
        <v>0</v>
      </c>
      <c r="AP197" s="2612"/>
      <c r="AQ197" s="2145" t="str">
        <f t="shared" si="74"/>
        <v/>
      </c>
      <c r="AR197" s="2593"/>
      <c r="AS197" s="2697">
        <f t="shared" si="75"/>
        <v>0</v>
      </c>
      <c r="AT197" s="2598">
        <f>IF(AND(AH197&lt;&gt;"", ISNUMBER(AF197)), IFERROR(INDEX(AV19:AV89, MATCH(AB197, AU19:AU89, 0)) * AA197 * IF(ISBLANK(X197), 1, X197), 0), 0)</f>
        <v>0</v>
      </c>
      <c r="AU197"/>
      <c r="AV197"/>
      <c r="AW197"/>
      <c r="AX197" s="465"/>
      <c r="AY197" s="2127" t="str">
        <f t="shared" si="68"/>
        <v>A</v>
      </c>
      <c r="AZ197" s="465"/>
      <c r="BA197" s="465"/>
      <c r="BB197" s="2133"/>
      <c r="BC197" s="2133"/>
      <c r="BD197" s="2133"/>
      <c r="BH197" s="2133"/>
      <c r="BI197" s="466">
        <v>1</v>
      </c>
    </row>
    <row r="198" spans="1:61" s="464" customFormat="1" ht="18" customHeight="1" thickBot="1" x14ac:dyDescent="0.3">
      <c r="A198" s="2127" t="str">
        <f t="shared" si="62"/>
        <v>A</v>
      </c>
      <c r="B198" s="2128" t="str">
        <f t="shared" si="81"/>
        <v>Dessert assiette.J.Jus de fraises des bois.Recette mère ►.M.Mille-feuille meringue et chiboust pamplemousse aux fraises des bois</v>
      </c>
      <c r="C198" s="2129" t="str">
        <f t="shared" si="63"/>
        <v>Dessert assiette</v>
      </c>
      <c r="D198" s="2433" t="str">
        <f t="shared" si="64"/>
        <v>J</v>
      </c>
      <c r="E198" s="2128" t="str">
        <f t="shared" si="65"/>
        <v>Jus de fraises des bois</v>
      </c>
      <c r="F198" s="2128" t="str">
        <f t="shared" si="66"/>
        <v/>
      </c>
      <c r="G198" s="2128" t="str">
        <f t="shared" si="67"/>
        <v>M.Mille-feuille meringue et chiboust pamplemousse aux fraises des bois</v>
      </c>
      <c r="H198" s="2178" t="s">
        <v>4</v>
      </c>
      <c r="I198" s="2177"/>
      <c r="J198" s="2177"/>
      <c r="K198" s="2177"/>
      <c r="L198" s="2176"/>
      <c r="M198" s="2176"/>
      <c r="N198" s="2176"/>
      <c r="O198" s="2176"/>
      <c r="P198" s="2176"/>
      <c r="Q198" s="2176"/>
      <c r="R198" s="2176"/>
      <c r="S198" s="2111" t="s">
        <v>4</v>
      </c>
      <c r="T198" s="123" t="s">
        <v>7</v>
      </c>
      <c r="U198" s="455" t="str">
        <f>U175</f>
        <v>Dessert assiette.J.Jus de fraises des bois.Recette mère ►.M.Mille-feuille meringue et chiboust pamplemousse aux fraises des bois</v>
      </c>
      <c r="V198" s="455">
        <f>V175</f>
        <v>18</v>
      </c>
      <c r="W198" s="455" t="str">
        <f>W175</f>
        <v>assiettes</v>
      </c>
      <c r="X198" s="269" t="s">
        <v>62</v>
      </c>
      <c r="Y198" s="270"/>
      <c r="Z198" s="271"/>
      <c r="AA198" s="272"/>
      <c r="AB198" s="271"/>
      <c r="AC198" s="271"/>
      <c r="AD198" s="273"/>
      <c r="AE198" s="2677" t="s">
        <v>4</v>
      </c>
      <c r="AF198" s="2679">
        <f t="shared" si="78"/>
        <v>0</v>
      </c>
      <c r="AG198" s="2453">
        <f t="shared" si="79"/>
        <v>0</v>
      </c>
      <c r="AH198" s="2452"/>
      <c r="AI198" s="2148">
        <f t="shared" si="69"/>
        <v>0</v>
      </c>
      <c r="AJ198" s="299" t="str">
        <f>IF(OR(AI198=0, ISBLANK(AB198)), "", TEXT(ROUND(AI198/INDEX(AV19:AV89, MATCH(AB198, AU19:AU89, 0)), 0),"# ##0") &amp; " " &amp; AB198)</f>
        <v/>
      </c>
      <c r="AK198" s="77">
        <f t="shared" si="70"/>
        <v>0</v>
      </c>
      <c r="AL198" s="2149">
        <f t="shared" si="71"/>
        <v>0</v>
      </c>
      <c r="AM198" s="2137" t="str">
        <f t="shared" si="72"/>
        <v/>
      </c>
      <c r="AN198" s="2143"/>
      <c r="AO198" s="2148">
        <f t="shared" si="73"/>
        <v>0</v>
      </c>
      <c r="AP198" s="2612"/>
      <c r="AQ198" s="2150" t="str">
        <f t="shared" si="74"/>
        <v/>
      </c>
      <c r="AR198" s="2593"/>
      <c r="AS198" s="2697">
        <f t="shared" si="75"/>
        <v>0</v>
      </c>
      <c r="AT198" s="2598">
        <f>IF(AND(AH198&lt;&gt;"", ISNUMBER(AF198)), IFERROR(INDEX(AV19:AV89, MATCH(AB198, AU19:AU89, 0)) * AA198 * IF(ISBLANK(X198), 1, X198), 0), 0)</f>
        <v>0</v>
      </c>
      <c r="AU198"/>
      <c r="AV198"/>
      <c r="AW198"/>
      <c r="AX198" s="465"/>
      <c r="AY198" s="2127" t="str">
        <f t="shared" si="68"/>
        <v>A</v>
      </c>
      <c r="AZ198" s="465"/>
      <c r="BA198" s="465"/>
      <c r="BB198" s="2133"/>
      <c r="BC198" s="2133"/>
      <c r="BD198" s="2133"/>
      <c r="BH198" s="2133"/>
      <c r="BI198" s="466">
        <v>1</v>
      </c>
    </row>
    <row r="199" spans="1:61" s="464" customFormat="1" ht="18" customHeight="1" x14ac:dyDescent="0.25">
      <c r="A199" s="2127" t="str">
        <f t="shared" si="62"/>
        <v>A</v>
      </c>
      <c r="B199" s="2128">
        <f t="shared" si="81"/>
        <v>0</v>
      </c>
      <c r="C199" s="2129">
        <f t="shared" si="63"/>
        <v>0</v>
      </c>
      <c r="D199" s="2433">
        <f t="shared" si="64"/>
        <v>0</v>
      </c>
      <c r="E199" s="2128">
        <f t="shared" si="65"/>
        <v>0</v>
      </c>
      <c r="F199" s="2128">
        <f t="shared" si="66"/>
        <v>0</v>
      </c>
      <c r="G199" s="2128" t="str">
        <f t="shared" si="67"/>
        <v/>
      </c>
      <c r="H199" s="2178" t="s">
        <v>4</v>
      </c>
      <c r="I199" s="2177"/>
      <c r="J199" s="2177"/>
      <c r="K199" s="2177"/>
      <c r="L199" s="2176"/>
      <c r="M199" s="2176"/>
      <c r="N199" s="2176"/>
      <c r="O199" s="2176"/>
      <c r="P199" s="2176"/>
      <c r="Q199" s="2176"/>
      <c r="R199" s="2176"/>
      <c r="S199" s="2111" t="s">
        <v>4</v>
      </c>
      <c r="T199" s="2168" t="s">
        <v>7</v>
      </c>
      <c r="U199" s="2169"/>
      <c r="V199" s="2169"/>
      <c r="W199" s="2169"/>
      <c r="X199" s="2170" t="s">
        <v>2200</v>
      </c>
      <c r="Y199" s="2170"/>
      <c r="Z199" s="2170"/>
      <c r="AA199" s="2170"/>
      <c r="AB199" s="2170"/>
      <c r="AC199" s="2170"/>
      <c r="AD199" s="2434" t="s">
        <v>77</v>
      </c>
      <c r="AE199" s="2677" t="s">
        <v>4</v>
      </c>
      <c r="AF199" s="2679">
        <f t="shared" si="78"/>
        <v>0</v>
      </c>
      <c r="AG199" s="2453">
        <f t="shared" si="79"/>
        <v>0</v>
      </c>
      <c r="AH199" s="2452"/>
      <c r="AI199" s="2140">
        <f t="shared" si="69"/>
        <v>0</v>
      </c>
      <c r="AJ199" s="301" t="str">
        <f>IF(OR(AI199=0, ISBLANK(AB199)), "", TEXT(ROUND(AI199/INDEX(AV19:AV89, MATCH(AB199, AU19:AU89, 0)), 0),"# ##0") &amp; " " &amp; AB199)</f>
        <v/>
      </c>
      <c r="AK199" s="82">
        <f t="shared" si="70"/>
        <v>0</v>
      </c>
      <c r="AL199" s="2141">
        <f t="shared" si="71"/>
        <v>0</v>
      </c>
      <c r="AM199" s="2142" t="str">
        <f t="shared" si="72"/>
        <v/>
      </c>
      <c r="AN199" s="2143"/>
      <c r="AO199" s="2140">
        <f t="shared" si="73"/>
        <v>0</v>
      </c>
      <c r="AP199" s="2612"/>
      <c r="AQ199" s="2145" t="str">
        <f t="shared" si="74"/>
        <v/>
      </c>
      <c r="AR199" s="2593"/>
      <c r="AS199" s="2697">
        <f t="shared" si="75"/>
        <v>0</v>
      </c>
      <c r="AT199" s="2598">
        <f>IF(AND(AH199&lt;&gt;"", ISNUMBER(AF199)), IFERROR(INDEX(AV19:AV89, MATCH(AB199, AU19:AU89, 0)) * AA199 * IF(ISBLANK(X199), 1, X199), 0), 0)</f>
        <v>0</v>
      </c>
      <c r="AU199"/>
      <c r="AV199"/>
      <c r="AW199"/>
      <c r="AX199" s="465"/>
      <c r="AY199" s="2127" t="str">
        <f t="shared" si="68"/>
        <v>A</v>
      </c>
      <c r="AZ199" s="465"/>
      <c r="BA199" s="465"/>
      <c r="BB199" s="2133"/>
      <c r="BC199" s="2133"/>
      <c r="BD199" s="2133"/>
      <c r="BH199" s="2133"/>
      <c r="BI199" s="466">
        <v>1</v>
      </c>
    </row>
    <row r="200" spans="1:61" s="464" customFormat="1" ht="18" customHeight="1" x14ac:dyDescent="0.25">
      <c r="A200" s="2127" t="str">
        <f t="shared" si="62"/>
        <v>►</v>
      </c>
      <c r="B200" s="2128" t="str">
        <f t="shared" si="81"/>
        <v>►</v>
      </c>
      <c r="C200" s="2129" t="str">
        <f t="shared" si="63"/>
        <v>►</v>
      </c>
      <c r="D200" s="2433" t="str">
        <f t="shared" si="64"/>
        <v>►</v>
      </c>
      <c r="E200" s="2128" t="str">
        <f t="shared" si="65"/>
        <v>►</v>
      </c>
      <c r="F200" s="2128" t="str">
        <f t="shared" si="66"/>
        <v>►</v>
      </c>
      <c r="G200" s="2128" t="str">
        <f t="shared" si="67"/>
        <v>►</v>
      </c>
      <c r="H200" s="2178" t="s">
        <v>4</v>
      </c>
      <c r="I200" s="2177"/>
      <c r="J200" s="2177"/>
      <c r="K200" s="2177"/>
      <c r="L200" s="2176"/>
      <c r="M200" s="2176"/>
      <c r="N200" s="2176"/>
      <c r="O200" s="2176"/>
      <c r="P200" s="2176"/>
      <c r="Q200" s="2176"/>
      <c r="R200" s="2176"/>
      <c r="S200" s="2111" t="s">
        <v>4</v>
      </c>
      <c r="T200" s="2178" t="s">
        <v>4</v>
      </c>
      <c r="U200" s="2177"/>
      <c r="V200" s="2177"/>
      <c r="W200" s="2177"/>
      <c r="X200" s="2176"/>
      <c r="Y200" s="2176"/>
      <c r="Z200" s="2176"/>
      <c r="AA200" s="2176"/>
      <c r="AB200" s="2176"/>
      <c r="AC200" s="2176"/>
      <c r="AD200" s="2450"/>
      <c r="AE200" s="2677" t="s">
        <v>4</v>
      </c>
      <c r="AF200" s="2679">
        <f t="shared" si="78"/>
        <v>0</v>
      </c>
      <c r="AG200" s="2453">
        <f t="shared" si="79"/>
        <v>0</v>
      </c>
      <c r="AH200" s="2452"/>
      <c r="AI200" s="2148">
        <f t="shared" si="69"/>
        <v>0</v>
      </c>
      <c r="AJ200" s="299" t="str">
        <f>IF(OR(AI200=0, ISBLANK(AB200)), "", TEXT(ROUND(AI200/INDEX(AV19:AV89, MATCH(AB200, AU19:AU89, 0)), 0),"# ##0") &amp; " " &amp; AB200)</f>
        <v/>
      </c>
      <c r="AK200" s="77">
        <f t="shared" si="70"/>
        <v>0</v>
      </c>
      <c r="AL200" s="2149">
        <f t="shared" si="71"/>
        <v>0</v>
      </c>
      <c r="AM200" s="2137" t="str">
        <f t="shared" si="72"/>
        <v/>
      </c>
      <c r="AN200" s="2143"/>
      <c r="AO200" s="2148">
        <f t="shared" si="73"/>
        <v>0</v>
      </c>
      <c r="AP200" s="2612"/>
      <c r="AQ200" s="2150" t="str">
        <f t="shared" si="74"/>
        <v/>
      </c>
      <c r="AR200" s="2593"/>
      <c r="AS200" s="2697">
        <f t="shared" si="75"/>
        <v>0</v>
      </c>
      <c r="AT200" s="2598">
        <f>IF(AND(AH200&lt;&gt;"", ISNUMBER(AF200)), IFERROR(INDEX(AV19:AV89, MATCH(AB200, AU19:AU89, 0)) * AA200 * IF(ISBLANK(X200), 1, X200), 0), 0)</f>
        <v>0</v>
      </c>
      <c r="AU200"/>
      <c r="AV200"/>
      <c r="AW200"/>
      <c r="AX200" s="465"/>
      <c r="AY200" s="2127" t="str">
        <f t="shared" si="68"/>
        <v>►</v>
      </c>
      <c r="AZ200" s="465"/>
      <c r="BA200" s="465"/>
      <c r="BB200" s="2133"/>
      <c r="BC200" s="2133"/>
      <c r="BD200" s="2133"/>
      <c r="BH200" s="2133"/>
      <c r="BI200" s="466">
        <v>1</v>
      </c>
    </row>
    <row r="201" spans="1:61" s="464" customFormat="1" ht="18" customHeight="1" x14ac:dyDescent="0.25">
      <c r="A201" s="2127" t="str">
        <f t="shared" si="62"/>
        <v>►</v>
      </c>
      <c r="B201" s="2128" t="str">
        <f t="shared" si="81"/>
        <v>►</v>
      </c>
      <c r="C201" s="2129" t="str">
        <f t="shared" si="63"/>
        <v>►</v>
      </c>
      <c r="D201" s="2433" t="str">
        <f t="shared" si="64"/>
        <v>►</v>
      </c>
      <c r="E201" s="2128" t="str">
        <f t="shared" si="65"/>
        <v>►</v>
      </c>
      <c r="F201" s="2128" t="str">
        <f t="shared" si="66"/>
        <v>►</v>
      </c>
      <c r="G201" s="2128" t="str">
        <f t="shared" si="67"/>
        <v>►</v>
      </c>
      <c r="H201" s="2178" t="s">
        <v>4</v>
      </c>
      <c r="I201" s="2177"/>
      <c r="J201" s="2177"/>
      <c r="K201" s="2177"/>
      <c r="L201" s="2176"/>
      <c r="M201" s="2176"/>
      <c r="N201" s="2176"/>
      <c r="O201" s="2176"/>
      <c r="P201" s="2176"/>
      <c r="Q201" s="2176"/>
      <c r="R201" s="2176"/>
      <c r="S201" s="2111" t="s">
        <v>4</v>
      </c>
      <c r="T201" s="2178" t="s">
        <v>4</v>
      </c>
      <c r="U201" s="2177"/>
      <c r="V201" s="2177"/>
      <c r="W201" s="2177"/>
      <c r="X201" s="2176"/>
      <c r="Y201" s="2176"/>
      <c r="Z201" s="2176"/>
      <c r="AA201" s="2176"/>
      <c r="AB201" s="2176"/>
      <c r="AC201" s="2176"/>
      <c r="AD201" s="2450"/>
      <c r="AE201" s="2677" t="s">
        <v>4</v>
      </c>
      <c r="AF201" s="2679">
        <f t="shared" si="78"/>
        <v>0</v>
      </c>
      <c r="AG201" s="2453">
        <f t="shared" si="79"/>
        <v>0</v>
      </c>
      <c r="AH201" s="2452"/>
      <c r="AI201" s="2140">
        <f t="shared" si="69"/>
        <v>0</v>
      </c>
      <c r="AJ201" s="301" t="str">
        <f>IF(OR(AI201=0, ISBLANK(AB201)), "", TEXT(ROUND(AI201/INDEX(AV19:AV89, MATCH(AB201, AU19:AU89, 0)), 0),"# ##0") &amp; " " &amp; AB201)</f>
        <v/>
      </c>
      <c r="AK201" s="82">
        <f t="shared" si="70"/>
        <v>0</v>
      </c>
      <c r="AL201" s="2141">
        <f t="shared" si="71"/>
        <v>0</v>
      </c>
      <c r="AM201" s="2142" t="str">
        <f t="shared" si="72"/>
        <v/>
      </c>
      <c r="AN201" s="2143"/>
      <c r="AO201" s="2140">
        <f t="shared" si="73"/>
        <v>0</v>
      </c>
      <c r="AP201" s="2612"/>
      <c r="AQ201" s="2145" t="str">
        <f t="shared" si="74"/>
        <v/>
      </c>
      <c r="AR201" s="2593"/>
      <c r="AS201" s="2697">
        <f t="shared" si="75"/>
        <v>0</v>
      </c>
      <c r="AT201" s="2598">
        <f>IF(AND(AH201&lt;&gt;"", ISNUMBER(AF201)), IFERROR(INDEX(AV19:AV89, MATCH(AB201, AU19:AU89, 0)) * AA201 * IF(ISBLANK(X201), 1, X201), 0), 0)</f>
        <v>0</v>
      </c>
      <c r="AU201"/>
      <c r="AV201"/>
      <c r="AW201"/>
      <c r="AX201" s="465"/>
      <c r="AY201" s="2127" t="str">
        <f t="shared" si="68"/>
        <v>►</v>
      </c>
      <c r="AZ201" s="465"/>
      <c r="BA201" s="465"/>
      <c r="BB201" s="2133"/>
      <c r="BC201" s="2133"/>
      <c r="BD201" s="2133"/>
      <c r="BH201" s="2133"/>
      <c r="BI201" s="466">
        <v>1</v>
      </c>
    </row>
    <row r="202" spans="1:61" s="464" customFormat="1" ht="18" customHeight="1" x14ac:dyDescent="0.25">
      <c r="A202" s="2127" t="str">
        <f t="shared" si="62"/>
        <v>►</v>
      </c>
      <c r="B202" s="2128" t="str">
        <f t="shared" si="81"/>
        <v>►</v>
      </c>
      <c r="C202" s="2129" t="str">
        <f t="shared" si="63"/>
        <v>►</v>
      </c>
      <c r="D202" s="2433" t="str">
        <f t="shared" si="64"/>
        <v>►</v>
      </c>
      <c r="E202" s="2128" t="str">
        <f t="shared" si="65"/>
        <v>►</v>
      </c>
      <c r="F202" s="2128" t="str">
        <f t="shared" si="66"/>
        <v>►</v>
      </c>
      <c r="G202" s="2128" t="str">
        <f t="shared" si="67"/>
        <v>►</v>
      </c>
      <c r="H202" s="2178" t="s">
        <v>4</v>
      </c>
      <c r="I202" s="2177"/>
      <c r="J202" s="2177"/>
      <c r="K202" s="2177"/>
      <c r="L202" s="2176"/>
      <c r="M202" s="2176"/>
      <c r="N202" s="2176"/>
      <c r="O202" s="2176"/>
      <c r="P202" s="2176"/>
      <c r="Q202" s="2176"/>
      <c r="R202" s="2176"/>
      <c r="S202" s="2111" t="s">
        <v>4</v>
      </c>
      <c r="T202" s="2178" t="s">
        <v>4</v>
      </c>
      <c r="U202" s="2177"/>
      <c r="V202" s="2177"/>
      <c r="W202" s="2177"/>
      <c r="X202" s="2176"/>
      <c r="Y202" s="2176"/>
      <c r="Z202" s="2176"/>
      <c r="AA202" s="2176"/>
      <c r="AB202" s="2176"/>
      <c r="AC202" s="2176"/>
      <c r="AD202" s="2450"/>
      <c r="AE202" s="2677" t="s">
        <v>4</v>
      </c>
      <c r="AF202" s="2679">
        <f t="shared" si="78"/>
        <v>0</v>
      </c>
      <c r="AG202" s="2453">
        <f t="shared" si="79"/>
        <v>0</v>
      </c>
      <c r="AH202" s="2452"/>
      <c r="AI202" s="2148">
        <f t="shared" si="69"/>
        <v>0</v>
      </c>
      <c r="AJ202" s="299" t="str">
        <f>IF(OR(AI202=0, ISBLANK(AB202)), "", TEXT(ROUND(AI202/INDEX(AV19:AV89, MATCH(AB202, AU19:AU89, 0)), 0),"# ##0") &amp; " " &amp; AB202)</f>
        <v/>
      </c>
      <c r="AK202" s="77">
        <f t="shared" si="70"/>
        <v>0</v>
      </c>
      <c r="AL202" s="2149">
        <f t="shared" si="71"/>
        <v>0</v>
      </c>
      <c r="AM202" s="2137" t="str">
        <f t="shared" si="72"/>
        <v/>
      </c>
      <c r="AN202" s="2143"/>
      <c r="AO202" s="2148">
        <f t="shared" si="73"/>
        <v>0</v>
      </c>
      <c r="AP202" s="2612"/>
      <c r="AQ202" s="2150" t="str">
        <f t="shared" si="74"/>
        <v/>
      </c>
      <c r="AR202" s="2593"/>
      <c r="AS202" s="2697">
        <f t="shared" si="75"/>
        <v>0</v>
      </c>
      <c r="AT202" s="2598">
        <f>IF(AND(AH202&lt;&gt;"", ISNUMBER(AF202)), IFERROR(INDEX(AV19:AV89, MATCH(AB202, AU19:AU89, 0)) * AA202 * IF(ISBLANK(X202), 1, X202), 0), 0)</f>
        <v>0</v>
      </c>
      <c r="AU202"/>
      <c r="AV202"/>
      <c r="AW202"/>
      <c r="AX202" s="465"/>
      <c r="AY202" s="2127" t="str">
        <f t="shared" si="68"/>
        <v>►</v>
      </c>
      <c r="AZ202" s="465"/>
      <c r="BA202" s="465"/>
      <c r="BB202" s="2133"/>
      <c r="BC202" s="2133"/>
      <c r="BD202" s="2133"/>
      <c r="BH202" s="2133"/>
      <c r="BI202" s="466">
        <v>1</v>
      </c>
    </row>
    <row r="203" spans="1:61" s="464" customFormat="1" ht="18" customHeight="1" x14ac:dyDescent="0.25">
      <c r="A203" s="2127" t="str">
        <f t="shared" si="62"/>
        <v>►</v>
      </c>
      <c r="B203" s="2128" t="str">
        <f t="shared" si="81"/>
        <v>►</v>
      </c>
      <c r="C203" s="2129" t="str">
        <f t="shared" si="63"/>
        <v>►</v>
      </c>
      <c r="D203" s="2433" t="str">
        <f t="shared" si="64"/>
        <v>►</v>
      </c>
      <c r="E203" s="2128" t="str">
        <f t="shared" si="65"/>
        <v>►</v>
      </c>
      <c r="F203" s="2128" t="str">
        <f t="shared" si="66"/>
        <v>►</v>
      </c>
      <c r="G203" s="2128" t="str">
        <f t="shared" si="67"/>
        <v>►</v>
      </c>
      <c r="H203" s="2178" t="s">
        <v>4</v>
      </c>
      <c r="I203" s="2177"/>
      <c r="J203" s="2177"/>
      <c r="K203" s="2177"/>
      <c r="L203" s="2176"/>
      <c r="M203" s="2176"/>
      <c r="N203" s="2176"/>
      <c r="O203" s="2176"/>
      <c r="P203" s="2176"/>
      <c r="Q203" s="2176"/>
      <c r="R203" s="2176"/>
      <c r="S203" s="2111" t="s">
        <v>4</v>
      </c>
      <c r="T203" s="2178" t="s">
        <v>4</v>
      </c>
      <c r="U203" s="2177"/>
      <c r="V203" s="2177"/>
      <c r="W203" s="2177"/>
      <c r="X203" s="2176"/>
      <c r="Y203" s="2176"/>
      <c r="Z203" s="2176"/>
      <c r="AA203" s="2176"/>
      <c r="AB203" s="2176"/>
      <c r="AC203" s="2176"/>
      <c r="AD203" s="2450"/>
      <c r="AE203" s="2677" t="s">
        <v>4</v>
      </c>
      <c r="AF203" s="2679">
        <f t="shared" si="78"/>
        <v>0</v>
      </c>
      <c r="AG203" s="2453">
        <f t="shared" si="79"/>
        <v>0</v>
      </c>
      <c r="AH203" s="2452"/>
      <c r="AI203" s="2140">
        <f t="shared" si="69"/>
        <v>0</v>
      </c>
      <c r="AJ203" s="301" t="str">
        <f>IF(OR(AI203=0, ISBLANK(AB203)), "", TEXT(ROUND(AI203/INDEX(AV19:AV89, MATCH(AB203, AU19:AU89, 0)), 0),"# ##0") &amp; " " &amp; AB203)</f>
        <v/>
      </c>
      <c r="AK203" s="82">
        <f t="shared" si="70"/>
        <v>0</v>
      </c>
      <c r="AL203" s="2141">
        <f t="shared" si="71"/>
        <v>0</v>
      </c>
      <c r="AM203" s="2142" t="str">
        <f t="shared" si="72"/>
        <v/>
      </c>
      <c r="AN203" s="2143"/>
      <c r="AO203" s="2140">
        <f t="shared" si="73"/>
        <v>0</v>
      </c>
      <c r="AP203" s="2612"/>
      <c r="AQ203" s="2145" t="str">
        <f t="shared" si="74"/>
        <v/>
      </c>
      <c r="AR203" s="2593"/>
      <c r="AS203" s="2697">
        <f t="shared" si="75"/>
        <v>0</v>
      </c>
      <c r="AT203" s="2598">
        <f>IF(AND(AH203&lt;&gt;"", ISNUMBER(AF203)), IFERROR(INDEX(AV19:AV89, MATCH(AB203, AU19:AU89, 0)) * AA203 * IF(ISBLANK(X203), 1, X203), 0), 0)</f>
        <v>0</v>
      </c>
      <c r="AU203"/>
      <c r="AV203"/>
      <c r="AW203"/>
      <c r="AX203" s="465"/>
      <c r="AY203" s="2127" t="str">
        <f t="shared" si="68"/>
        <v>►</v>
      </c>
      <c r="AZ203" s="465"/>
      <c r="BA203" s="465"/>
      <c r="BB203" s="2133"/>
      <c r="BC203" s="2133"/>
      <c r="BD203" s="2133"/>
      <c r="BH203" s="2133"/>
      <c r="BI203" s="466">
        <v>1</v>
      </c>
    </row>
    <row r="204" spans="1:61" s="464" customFormat="1" ht="18" customHeight="1" x14ac:dyDescent="0.25">
      <c r="A204" s="2127" t="str">
        <f t="shared" si="62"/>
        <v>►</v>
      </c>
      <c r="B204" s="2128" t="str">
        <f t="shared" si="81"/>
        <v>►</v>
      </c>
      <c r="C204" s="2129" t="str">
        <f t="shared" si="63"/>
        <v>►</v>
      </c>
      <c r="D204" s="2433" t="str">
        <f t="shared" si="64"/>
        <v>►</v>
      </c>
      <c r="E204" s="2128" t="str">
        <f t="shared" si="65"/>
        <v>►</v>
      </c>
      <c r="F204" s="2128" t="str">
        <f t="shared" si="66"/>
        <v>►</v>
      </c>
      <c r="G204" s="2128" t="str">
        <f t="shared" si="67"/>
        <v>►</v>
      </c>
      <c r="H204" s="2178" t="s">
        <v>4</v>
      </c>
      <c r="I204" s="2177"/>
      <c r="J204" s="2177"/>
      <c r="K204" s="2177"/>
      <c r="L204" s="2176"/>
      <c r="M204" s="2176"/>
      <c r="N204" s="2176"/>
      <c r="O204" s="2176"/>
      <c r="P204" s="2176"/>
      <c r="Q204" s="2176"/>
      <c r="R204" s="2176"/>
      <c r="S204" s="2111" t="s">
        <v>4</v>
      </c>
      <c r="T204" s="2178" t="s">
        <v>4</v>
      </c>
      <c r="U204" s="2177"/>
      <c r="V204" s="2177"/>
      <c r="W204" s="2177"/>
      <c r="X204" s="2176"/>
      <c r="Y204" s="2176"/>
      <c r="Z204" s="2176"/>
      <c r="AA204" s="2176"/>
      <c r="AB204" s="2176"/>
      <c r="AC204" s="2176"/>
      <c r="AD204" s="2450"/>
      <c r="AE204" s="2677" t="s">
        <v>4</v>
      </c>
      <c r="AF204" s="2679">
        <f t="shared" si="78"/>
        <v>0</v>
      </c>
      <c r="AG204" s="2453">
        <f t="shared" si="79"/>
        <v>0</v>
      </c>
      <c r="AH204" s="2452"/>
      <c r="AI204" s="2148">
        <f t="shared" si="69"/>
        <v>0</v>
      </c>
      <c r="AJ204" s="299" t="str">
        <f>IF(OR(AI204=0, ISBLANK(AB204)), "", TEXT(ROUND(AI204/INDEX(AV19:AV89, MATCH(AB204, AU19:AU89, 0)), 0),"# ##0") &amp; " " &amp; AB204)</f>
        <v/>
      </c>
      <c r="AK204" s="77">
        <f t="shared" si="70"/>
        <v>0</v>
      </c>
      <c r="AL204" s="2149">
        <f t="shared" si="71"/>
        <v>0</v>
      </c>
      <c r="AM204" s="2137" t="str">
        <f t="shared" si="72"/>
        <v/>
      </c>
      <c r="AN204" s="2143"/>
      <c r="AO204" s="2148">
        <f t="shared" si="73"/>
        <v>0</v>
      </c>
      <c r="AP204" s="2612"/>
      <c r="AQ204" s="2150" t="str">
        <f t="shared" si="74"/>
        <v/>
      </c>
      <c r="AR204" s="2593"/>
      <c r="AS204" s="2697">
        <f t="shared" si="75"/>
        <v>0</v>
      </c>
      <c r="AT204" s="2598">
        <f>IF(AND(AH204&lt;&gt;"", ISNUMBER(AF204)), IFERROR(INDEX(AV19:AV89, MATCH(AB204, AU19:AU89, 0)) * AA204 * IF(ISBLANK(X204), 1, X204), 0), 0)</f>
        <v>0</v>
      </c>
      <c r="AU204"/>
      <c r="AV204"/>
      <c r="AW204"/>
      <c r="AX204" s="465"/>
      <c r="AY204" s="2127" t="str">
        <f t="shared" si="68"/>
        <v>►</v>
      </c>
      <c r="AZ204" s="465"/>
      <c r="BA204" s="465"/>
      <c r="BB204" s="2133"/>
      <c r="BC204" s="2133"/>
      <c r="BD204" s="2133"/>
      <c r="BH204" s="2133"/>
      <c r="BI204" s="466">
        <v>1</v>
      </c>
    </row>
    <row r="205" spans="1:61" s="464" customFormat="1" ht="18" customHeight="1" x14ac:dyDescent="0.25">
      <c r="A205" s="2127" t="str">
        <f t="shared" si="62"/>
        <v>►</v>
      </c>
      <c r="B205" s="2128" t="str">
        <f t="shared" si="81"/>
        <v>►</v>
      </c>
      <c r="C205" s="2129" t="str">
        <f t="shared" si="63"/>
        <v>►</v>
      </c>
      <c r="D205" s="2433" t="str">
        <f t="shared" si="64"/>
        <v>►</v>
      </c>
      <c r="E205" s="2128" t="str">
        <f t="shared" si="65"/>
        <v>►</v>
      </c>
      <c r="F205" s="2128" t="str">
        <f t="shared" si="66"/>
        <v>►</v>
      </c>
      <c r="G205" s="2128" t="str">
        <f t="shared" si="67"/>
        <v>►</v>
      </c>
      <c r="H205" s="2178" t="s">
        <v>4</v>
      </c>
      <c r="I205" s="2177"/>
      <c r="J205" s="2177"/>
      <c r="K205" s="2177"/>
      <c r="L205" s="2176"/>
      <c r="M205" s="2176"/>
      <c r="N205" s="2176"/>
      <c r="O205" s="2176"/>
      <c r="P205" s="2176"/>
      <c r="Q205" s="2176"/>
      <c r="R205" s="2176"/>
      <c r="S205" s="2111" t="s">
        <v>4</v>
      </c>
      <c r="T205" s="2178" t="s">
        <v>4</v>
      </c>
      <c r="U205" s="2177"/>
      <c r="V205" s="2177"/>
      <c r="W205" s="2177"/>
      <c r="X205" s="2176"/>
      <c r="Y205" s="2176"/>
      <c r="Z205" s="2176"/>
      <c r="AA205" s="2176"/>
      <c r="AB205" s="2176"/>
      <c r="AC205" s="2176"/>
      <c r="AD205" s="2450"/>
      <c r="AE205" s="2677" t="s">
        <v>4</v>
      </c>
      <c r="AF205" s="2679">
        <f t="shared" si="78"/>
        <v>0</v>
      </c>
      <c r="AG205" s="2453">
        <f t="shared" si="79"/>
        <v>0</v>
      </c>
      <c r="AH205" s="2452"/>
      <c r="AI205" s="2140">
        <f t="shared" si="69"/>
        <v>0</v>
      </c>
      <c r="AJ205" s="301" t="str">
        <f>IF(OR(AI205=0, ISBLANK(AB205)), "", TEXT(ROUND(AI205/INDEX(AV19:AV89, MATCH(AB205, AU19:AU89, 0)), 0),"# ##0") &amp; " " &amp; AB205)</f>
        <v/>
      </c>
      <c r="AK205" s="82">
        <f t="shared" si="70"/>
        <v>0</v>
      </c>
      <c r="AL205" s="2141">
        <f t="shared" si="71"/>
        <v>0</v>
      </c>
      <c r="AM205" s="2142" t="str">
        <f t="shared" si="72"/>
        <v/>
      </c>
      <c r="AN205" s="2143"/>
      <c r="AO205" s="2140">
        <f t="shared" si="73"/>
        <v>0</v>
      </c>
      <c r="AP205" s="2612"/>
      <c r="AQ205" s="2145" t="str">
        <f t="shared" si="74"/>
        <v/>
      </c>
      <c r="AR205" s="2593"/>
      <c r="AS205" s="2697">
        <f t="shared" si="75"/>
        <v>0</v>
      </c>
      <c r="AT205" s="2598">
        <f>IF(AND(AH205&lt;&gt;"", ISNUMBER(AF205)), IFERROR(INDEX(AV19:AV89, MATCH(AB205, AU19:AU89, 0)) * AA205 * IF(ISBLANK(X205), 1, X205), 0), 0)</f>
        <v>0</v>
      </c>
      <c r="AU205"/>
      <c r="AV205"/>
      <c r="AW205"/>
      <c r="AX205" s="465"/>
      <c r="AY205" s="2127" t="str">
        <f t="shared" si="68"/>
        <v>►</v>
      </c>
      <c r="AZ205" s="465"/>
      <c r="BA205" s="465"/>
      <c r="BB205" s="2133"/>
      <c r="BC205" s="2133"/>
      <c r="BD205" s="2133"/>
      <c r="BH205" s="2133"/>
      <c r="BI205" s="466">
        <v>1</v>
      </c>
    </row>
    <row r="206" spans="1:61" s="464" customFormat="1" ht="18" customHeight="1" x14ac:dyDescent="0.25">
      <c r="A206" s="2127" t="str">
        <f t="shared" ref="A206:A269" si="85">IF(OR(H206="A",T206="A"),"A",IF(AND(H206="►",T206="►"),"►",IF(AND(ISBLANK(H206),ISBLANK(T206)),"►","►")))</f>
        <v>►</v>
      </c>
      <c r="B206" s="2128" t="str">
        <f t="shared" si="81"/>
        <v>►</v>
      </c>
      <c r="C206" s="2129" t="str">
        <f t="shared" ref="C206:C269" si="86">IF(B206="►","►",IFERROR(LEFT(B206,SEARCH(".",B206)-1),0))</f>
        <v>►</v>
      </c>
      <c r="D206" s="2433" t="str">
        <f t="shared" ref="D206:D269" si="87">IF(B206="►","►",IFERROR(MID(B206,SEARCH(".",B206)+1,SEARCH(".",B206,SEARCH(".",B206)+1)-SEARCH(".",B206)-1),0))</f>
        <v>►</v>
      </c>
      <c r="E206" s="2128" t="str">
        <f t="shared" ref="E206:E269" si="88">IF(B206="►","►",IFERROR(MID(B206,SEARCH(".",B206,SEARCH(".",B206)+1)+1,SEARCH(".",B206,SEARCH(".",B206,SEARCH(".",B206)+1)+1)-SEARCH(".",B206,SEARCH(".",B206)+1)-1),0))</f>
        <v>►</v>
      </c>
      <c r="F206" s="2128" t="str">
        <f t="shared" ref="F206:F269" si="89">IF(B206="►","►",IFERROR(MID(I206,SEARCH(".",B206,SEARCH(".",B206,SEARCH(".",B206)+1)+1)+1,SEARCH(".",B206,SEARCH(".",B206,SEARCH(".",B206,SEARCH(".",B206)+1)+1)+1)-SEARCH(".",B206,SEARCH(".",B206,SEARCH(".",B206)+1)+1)-1),0))</f>
        <v>►</v>
      </c>
      <c r="G206" s="2128" t="str">
        <f t="shared" si="67"/>
        <v>►</v>
      </c>
      <c r="H206" s="2178" t="s">
        <v>4</v>
      </c>
      <c r="I206" s="2177"/>
      <c r="J206" s="2177"/>
      <c r="K206" s="2177"/>
      <c r="L206" s="2176"/>
      <c r="M206" s="2176"/>
      <c r="N206" s="2176"/>
      <c r="O206" s="2176"/>
      <c r="P206" s="2176"/>
      <c r="Q206" s="2176"/>
      <c r="R206" s="2176"/>
      <c r="S206" s="2111" t="s">
        <v>4</v>
      </c>
      <c r="T206" s="2178" t="s">
        <v>4</v>
      </c>
      <c r="U206" s="2177"/>
      <c r="V206" s="2177"/>
      <c r="W206" s="2177"/>
      <c r="X206" s="2176"/>
      <c r="Y206" s="2176"/>
      <c r="Z206" s="2176"/>
      <c r="AA206" s="2176"/>
      <c r="AB206" s="2176"/>
      <c r="AC206" s="2176"/>
      <c r="AD206" s="2450"/>
      <c r="AE206" s="2677" t="s">
        <v>4</v>
      </c>
      <c r="AF206" s="2679">
        <f t="shared" si="78"/>
        <v>0</v>
      </c>
      <c r="AG206" s="2453">
        <f t="shared" si="79"/>
        <v>0</v>
      </c>
      <c r="AH206" s="2452"/>
      <c r="AI206" s="2148">
        <f t="shared" si="69"/>
        <v>0</v>
      </c>
      <c r="AJ206" s="299" t="str">
        <f>IF(OR(AI206=0, ISBLANK(AB206)), "", TEXT(ROUND(AI206/INDEX(AV19:AV89, MATCH(AB206, AU19:AU89, 0)), 0),"# ##0") &amp; " " &amp; AB206)</f>
        <v/>
      </c>
      <c r="AK206" s="77">
        <f t="shared" si="70"/>
        <v>0</v>
      </c>
      <c r="AL206" s="2149">
        <f t="shared" si="71"/>
        <v>0</v>
      </c>
      <c r="AM206" s="2137" t="str">
        <f t="shared" si="72"/>
        <v/>
      </c>
      <c r="AN206" s="2143"/>
      <c r="AO206" s="2148">
        <f t="shared" si="73"/>
        <v>0</v>
      </c>
      <c r="AP206" s="2612"/>
      <c r="AQ206" s="2150" t="str">
        <f t="shared" si="74"/>
        <v/>
      </c>
      <c r="AR206" s="2593"/>
      <c r="AS206" s="2697">
        <f t="shared" si="75"/>
        <v>0</v>
      </c>
      <c r="AT206" s="2598">
        <f>IF(AND(AH206&lt;&gt;"", ISNUMBER(AF206)), IFERROR(INDEX(AV19:AV89, MATCH(AB206, AU19:AU89, 0)) * AA206 * IF(ISBLANK(X206), 1, X206), 0), 0)</f>
        <v>0</v>
      </c>
      <c r="AU206"/>
      <c r="AV206"/>
      <c r="AW206"/>
      <c r="AX206" s="465"/>
      <c r="AY206" s="2127" t="str">
        <f t="shared" si="68"/>
        <v>►</v>
      </c>
      <c r="AZ206" s="465"/>
      <c r="BA206" s="465"/>
      <c r="BB206" s="2133"/>
      <c r="BC206" s="2133"/>
      <c r="BD206" s="2133"/>
      <c r="BH206" s="2133"/>
      <c r="BI206" s="466">
        <v>1</v>
      </c>
    </row>
    <row r="207" spans="1:61" s="464" customFormat="1" ht="18" customHeight="1" x14ac:dyDescent="0.25">
      <c r="A207" s="2127" t="str">
        <f t="shared" si="85"/>
        <v>►</v>
      </c>
      <c r="B207" s="2128" t="str">
        <f t="shared" si="81"/>
        <v>►</v>
      </c>
      <c r="C207" s="2129" t="str">
        <f t="shared" si="86"/>
        <v>►</v>
      </c>
      <c r="D207" s="2433" t="str">
        <f t="shared" si="87"/>
        <v>►</v>
      </c>
      <c r="E207" s="2128" t="str">
        <f t="shared" si="88"/>
        <v>►</v>
      </c>
      <c r="F207" s="2128" t="str">
        <f t="shared" si="89"/>
        <v>►</v>
      </c>
      <c r="G207" s="2128" t="str">
        <f t="shared" si="67"/>
        <v>►</v>
      </c>
      <c r="H207" s="2178" t="s">
        <v>4</v>
      </c>
      <c r="I207" s="2177"/>
      <c r="J207" s="2177"/>
      <c r="K207" s="2177"/>
      <c r="L207" s="2176"/>
      <c r="M207" s="2176"/>
      <c r="N207" s="2176"/>
      <c r="O207" s="2176"/>
      <c r="P207" s="2176"/>
      <c r="Q207" s="2176"/>
      <c r="R207" s="2176"/>
      <c r="S207" s="2111" t="s">
        <v>4</v>
      </c>
      <c r="T207" s="2178" t="s">
        <v>4</v>
      </c>
      <c r="U207" s="2177"/>
      <c r="V207" s="2177"/>
      <c r="W207" s="2177"/>
      <c r="X207" s="2176"/>
      <c r="Y207" s="2176"/>
      <c r="Z207" s="2176"/>
      <c r="AA207" s="2176"/>
      <c r="AB207" s="2176"/>
      <c r="AC207" s="2176"/>
      <c r="AD207" s="2450"/>
      <c r="AE207" s="2677" t="s">
        <v>4</v>
      </c>
      <c r="AF207" s="2679">
        <f t="shared" si="78"/>
        <v>0</v>
      </c>
      <c r="AG207" s="2453">
        <f t="shared" si="79"/>
        <v>0</v>
      </c>
      <c r="AH207" s="2452"/>
      <c r="AI207" s="2140">
        <f t="shared" si="69"/>
        <v>0</v>
      </c>
      <c r="AJ207" s="301" t="str">
        <f>IF(OR(AI207=0, ISBLANK(AB207)), "", TEXT(ROUND(AI207/INDEX(AV19:AV89, MATCH(AB207, AU19:AU89, 0)), 0),"# ##0") &amp; " " &amp; AB207)</f>
        <v/>
      </c>
      <c r="AK207" s="82">
        <f t="shared" si="70"/>
        <v>0</v>
      </c>
      <c r="AL207" s="2141">
        <f t="shared" si="71"/>
        <v>0</v>
      </c>
      <c r="AM207" s="2142" t="str">
        <f t="shared" si="72"/>
        <v/>
      </c>
      <c r="AN207" s="2143"/>
      <c r="AO207" s="2140">
        <f t="shared" si="73"/>
        <v>0</v>
      </c>
      <c r="AP207" s="2612"/>
      <c r="AQ207" s="2145" t="str">
        <f t="shared" si="74"/>
        <v/>
      </c>
      <c r="AR207" s="2593"/>
      <c r="AS207" s="2697">
        <f t="shared" si="75"/>
        <v>0</v>
      </c>
      <c r="AT207" s="2598">
        <f>IF(AND(AH207&lt;&gt;"", ISNUMBER(AF207)), IFERROR(INDEX(AV19:AV89, MATCH(AB207, AU19:AU89, 0)) * AA207 * IF(ISBLANK(X207), 1, X207), 0), 0)</f>
        <v>0</v>
      </c>
      <c r="AU207"/>
      <c r="AV207"/>
      <c r="AW207"/>
      <c r="AX207" s="465"/>
      <c r="AY207" s="2127" t="str">
        <f t="shared" si="68"/>
        <v>►</v>
      </c>
      <c r="AZ207" s="465"/>
      <c r="BA207" s="465"/>
      <c r="BB207" s="2133"/>
      <c r="BC207" s="2133"/>
      <c r="BD207" s="2133"/>
      <c r="BH207" s="2133"/>
      <c r="BI207" s="466">
        <v>1</v>
      </c>
    </row>
    <row r="208" spans="1:61" s="464" customFormat="1" ht="18" customHeight="1" x14ac:dyDescent="0.25">
      <c r="A208" s="2127" t="str">
        <f t="shared" si="85"/>
        <v>►</v>
      </c>
      <c r="B208" s="2128" t="str">
        <f t="shared" si="81"/>
        <v>►</v>
      </c>
      <c r="C208" s="2129" t="str">
        <f t="shared" si="86"/>
        <v>►</v>
      </c>
      <c r="D208" s="2433" t="str">
        <f t="shared" si="87"/>
        <v>►</v>
      </c>
      <c r="E208" s="2128" t="str">
        <f t="shared" si="88"/>
        <v>►</v>
      </c>
      <c r="F208" s="2128" t="str">
        <f t="shared" si="89"/>
        <v>►</v>
      </c>
      <c r="G208" s="2128" t="str">
        <f t="shared" ref="G208:G271" si="90">IF(B208="►","►",IF(ISBLANK(B208),"►",IFERROR(RIGHT(B208,LEN(B208)-FIND("►",B208)-1),"")))</f>
        <v>►</v>
      </c>
      <c r="H208" s="2178" t="s">
        <v>4</v>
      </c>
      <c r="I208" s="2177"/>
      <c r="J208" s="2177"/>
      <c r="K208" s="2177"/>
      <c r="L208" s="2176"/>
      <c r="M208" s="2176"/>
      <c r="N208" s="2176"/>
      <c r="O208" s="2176"/>
      <c r="P208" s="2176"/>
      <c r="Q208" s="2176"/>
      <c r="R208" s="2176"/>
      <c r="S208" s="2111" t="s">
        <v>4</v>
      </c>
      <c r="T208" s="2178" t="s">
        <v>4</v>
      </c>
      <c r="U208" s="2177"/>
      <c r="V208" s="2177"/>
      <c r="W208" s="2177"/>
      <c r="X208" s="2176"/>
      <c r="Y208" s="2176"/>
      <c r="Z208" s="2176"/>
      <c r="AA208" s="2176"/>
      <c r="AB208" s="2176"/>
      <c r="AC208" s="2176"/>
      <c r="AD208" s="2450"/>
      <c r="AE208" s="2677" t="s">
        <v>4</v>
      </c>
      <c r="AF208" s="2679">
        <f t="shared" si="78"/>
        <v>0</v>
      </c>
      <c r="AG208" s="2453">
        <f t="shared" si="79"/>
        <v>0</v>
      </c>
      <c r="AH208" s="2452"/>
      <c r="AI208" s="2148">
        <f t="shared" si="69"/>
        <v>0</v>
      </c>
      <c r="AJ208" s="299" t="str">
        <f>IF(OR(AI208=0, ISBLANK(AB208)), "", TEXT(ROUND(AI208/INDEX(AV19:AV89, MATCH(AB208, AU19:AU89, 0)), 0),"# ##0") &amp; " " &amp; AB208)</f>
        <v/>
      </c>
      <c r="AK208" s="77">
        <f t="shared" si="70"/>
        <v>0</v>
      </c>
      <c r="AL208" s="2149">
        <f t="shared" si="71"/>
        <v>0</v>
      </c>
      <c r="AM208" s="2137" t="str">
        <f t="shared" si="72"/>
        <v/>
      </c>
      <c r="AN208" s="2143"/>
      <c r="AO208" s="2148">
        <f t="shared" si="73"/>
        <v>0</v>
      </c>
      <c r="AP208" s="2612"/>
      <c r="AQ208" s="2150" t="str">
        <f t="shared" si="74"/>
        <v/>
      </c>
      <c r="AR208" s="2593"/>
      <c r="AS208" s="2697">
        <f t="shared" si="75"/>
        <v>0</v>
      </c>
      <c r="AT208" s="2598">
        <f>IF(AND(AH208&lt;&gt;"", ISNUMBER(AF208)), IFERROR(INDEX(AV19:AV89, MATCH(AB208, AU19:AU89, 0)) * AA208 * IF(ISBLANK(X208), 1, X208), 0), 0)</f>
        <v>0</v>
      </c>
      <c r="AU208"/>
      <c r="AV208"/>
      <c r="AW208"/>
      <c r="AX208" s="465"/>
      <c r="AY208" s="2127" t="str">
        <f t="shared" ref="AY208:AY271" si="91">A208</f>
        <v>►</v>
      </c>
      <c r="AZ208" s="465"/>
      <c r="BA208" s="465"/>
      <c r="BB208" s="2133"/>
      <c r="BC208" s="2133"/>
      <c r="BD208" s="2133"/>
      <c r="BH208" s="2133"/>
      <c r="BI208" s="466">
        <v>1</v>
      </c>
    </row>
    <row r="209" spans="1:61" s="464" customFormat="1" ht="18" customHeight="1" x14ac:dyDescent="0.25">
      <c r="A209" s="2127" t="str">
        <f t="shared" si="85"/>
        <v>►</v>
      </c>
      <c r="B209" s="2128" t="str">
        <f t="shared" si="81"/>
        <v>►</v>
      </c>
      <c r="C209" s="2129" t="str">
        <f t="shared" si="86"/>
        <v>►</v>
      </c>
      <c r="D209" s="2433" t="str">
        <f t="shared" si="87"/>
        <v>►</v>
      </c>
      <c r="E209" s="2128" t="str">
        <f t="shared" si="88"/>
        <v>►</v>
      </c>
      <c r="F209" s="2128" t="str">
        <f t="shared" si="89"/>
        <v>►</v>
      </c>
      <c r="G209" s="2128" t="str">
        <f t="shared" si="90"/>
        <v>►</v>
      </c>
      <c r="H209" s="2178" t="s">
        <v>4</v>
      </c>
      <c r="I209" s="2177"/>
      <c r="J209" s="2177"/>
      <c r="K209" s="2177"/>
      <c r="L209" s="2176"/>
      <c r="M209" s="2176"/>
      <c r="N209" s="2176"/>
      <c r="O209" s="2176"/>
      <c r="P209" s="2176"/>
      <c r="Q209" s="2176"/>
      <c r="R209" s="2176"/>
      <c r="S209" s="2111" t="s">
        <v>4</v>
      </c>
      <c r="T209" s="2178" t="s">
        <v>4</v>
      </c>
      <c r="U209" s="2177"/>
      <c r="V209" s="2177"/>
      <c r="W209" s="2177"/>
      <c r="X209" s="2176"/>
      <c r="Y209" s="2176"/>
      <c r="Z209" s="2176"/>
      <c r="AA209" s="2176"/>
      <c r="AB209" s="2176"/>
      <c r="AC209" s="2176"/>
      <c r="AD209" s="2450"/>
      <c r="AE209" s="2677" t="s">
        <v>4</v>
      </c>
      <c r="AF209" s="2679">
        <f t="shared" si="78"/>
        <v>0</v>
      </c>
      <c r="AG209" s="2453">
        <f t="shared" si="79"/>
        <v>0</v>
      </c>
      <c r="AH209" s="2452"/>
      <c r="AI209" s="2140">
        <f t="shared" ref="AI209:AI272" si="92">IF(ISBLANK(AH209) + (AH209=0), 0, IFERROR(AT209*AS209*AC209, 0))</f>
        <v>0</v>
      </c>
      <c r="AJ209" s="301" t="str">
        <f>IF(OR(AI209=0, ISBLANK(AB209)), "", TEXT(ROUND(AI209/INDEX(AV19:AV89, MATCH(AB209, AU19:AU89, 0)), 0),"# ##0") &amp; " " &amp; AB209)</f>
        <v/>
      </c>
      <c r="AK209" s="82">
        <f t="shared" ref="AK209:AK272" si="93">IFERROR(IF(AH209&gt;0, X209*AS209*AC209, 0), 0)</f>
        <v>0</v>
      </c>
      <c r="AL209" s="2141">
        <f t="shared" ref="AL209:AL272" si="94">IFERROR(IF(AH209&gt;0,Y209,0),0)</f>
        <v>0</v>
      </c>
      <c r="AM209" s="2142" t="str">
        <f t="shared" ref="AM209:AM272" si="95">IF(AH209&gt;0,AD209,"")</f>
        <v/>
      </c>
      <c r="AN209" s="2143"/>
      <c r="AO209" s="2140">
        <f t="shared" ref="AO209:AO272" si="96">IF(ISBLANK(AN209), AI209, AI209*(1-AN209/100))</f>
        <v>0</v>
      </c>
      <c r="AP209" s="2612"/>
      <c r="AQ209" s="2145" t="str">
        <f t="shared" ref="AQ209:AQ272" si="97">IF(OR(ISBLANK(AP209), ISTEXT(X209)), "", IF(AI209=0, AK209*AP209, AI209*AP209))</f>
        <v/>
      </c>
      <c r="AR209" s="2593"/>
      <c r="AS209" s="2697">
        <f t="shared" ref="AS209:AS272" si="98">IFERROR(IF(ISNUMBER(AH209)*ISNUMBER(AF209),AH209/AF209,0),0)</f>
        <v>0</v>
      </c>
      <c r="AT209" s="2598">
        <f>IF(AND(AH209&lt;&gt;"", ISNUMBER(AF209)), IFERROR(INDEX(AV19:AV89, MATCH(AB209, AU19:AU89, 0)) * AA209 * IF(ISBLANK(X209), 1, X209), 0), 0)</f>
        <v>0</v>
      </c>
      <c r="AU209"/>
      <c r="AV209"/>
      <c r="AW209"/>
      <c r="AX209" s="465"/>
      <c r="AY209" s="2127" t="str">
        <f t="shared" si="91"/>
        <v>►</v>
      </c>
      <c r="AZ209" s="465"/>
      <c r="BA209" s="465"/>
      <c r="BB209" s="2133"/>
      <c r="BC209" s="2133"/>
      <c r="BD209" s="2133"/>
      <c r="BH209" s="2133"/>
      <c r="BI209" s="466">
        <v>1</v>
      </c>
    </row>
    <row r="210" spans="1:61" s="464" customFormat="1" ht="18" customHeight="1" x14ac:dyDescent="0.25">
      <c r="A210" s="2127" t="str">
        <f t="shared" si="85"/>
        <v>►</v>
      </c>
      <c r="B210" s="2128" t="str">
        <f t="shared" si="81"/>
        <v>►</v>
      </c>
      <c r="C210" s="2129" t="str">
        <f t="shared" si="86"/>
        <v>►</v>
      </c>
      <c r="D210" s="2433" t="str">
        <f t="shared" si="87"/>
        <v>►</v>
      </c>
      <c r="E210" s="2128" t="str">
        <f t="shared" si="88"/>
        <v>►</v>
      </c>
      <c r="F210" s="2128" t="str">
        <f t="shared" si="89"/>
        <v>►</v>
      </c>
      <c r="G210" s="2128" t="str">
        <f t="shared" si="90"/>
        <v>►</v>
      </c>
      <c r="H210" s="2178" t="s">
        <v>4</v>
      </c>
      <c r="I210" s="2177"/>
      <c r="J210" s="2177"/>
      <c r="K210" s="2177"/>
      <c r="L210" s="2176"/>
      <c r="M210" s="2176"/>
      <c r="N210" s="2176"/>
      <c r="O210" s="2176"/>
      <c r="P210" s="2176"/>
      <c r="Q210" s="2176"/>
      <c r="R210" s="2176"/>
      <c r="S210" s="2111" t="s">
        <v>4</v>
      </c>
      <c r="T210" s="2178" t="s">
        <v>4</v>
      </c>
      <c r="U210" s="2177"/>
      <c r="V210" s="2177"/>
      <c r="W210" s="2177"/>
      <c r="X210" s="2176"/>
      <c r="Y210" s="2176"/>
      <c r="Z210" s="2176"/>
      <c r="AA210" s="2176"/>
      <c r="AB210" s="2176"/>
      <c r="AC210" s="2176"/>
      <c r="AD210" s="2450"/>
      <c r="AE210" s="2677" t="s">
        <v>4</v>
      </c>
      <c r="AF210" s="2679">
        <f t="shared" si="78"/>
        <v>0</v>
      </c>
      <c r="AG210" s="2453">
        <f t="shared" si="79"/>
        <v>0</v>
      </c>
      <c r="AH210" s="2452"/>
      <c r="AI210" s="2148">
        <f t="shared" si="92"/>
        <v>0</v>
      </c>
      <c r="AJ210" s="299" t="str">
        <f>IF(OR(AI210=0, ISBLANK(AB210)), "", TEXT(ROUND(AI210/INDEX(AV19:AV89, MATCH(AB210, AU19:AU89, 0)), 0),"# ##0") &amp; " " &amp; AB210)</f>
        <v/>
      </c>
      <c r="AK210" s="77">
        <f t="shared" si="93"/>
        <v>0</v>
      </c>
      <c r="AL210" s="2149">
        <f t="shared" si="94"/>
        <v>0</v>
      </c>
      <c r="AM210" s="2137" t="str">
        <f t="shared" si="95"/>
        <v/>
      </c>
      <c r="AN210" s="2143"/>
      <c r="AO210" s="2148">
        <f t="shared" si="96"/>
        <v>0</v>
      </c>
      <c r="AP210" s="2612"/>
      <c r="AQ210" s="2150" t="str">
        <f t="shared" si="97"/>
        <v/>
      </c>
      <c r="AR210" s="2593"/>
      <c r="AS210" s="2697">
        <f t="shared" si="98"/>
        <v>0</v>
      </c>
      <c r="AT210" s="2598">
        <f>IF(AND(AH210&lt;&gt;"", ISNUMBER(AF210)), IFERROR(INDEX(AV19:AV89, MATCH(AB210, AU19:AU89, 0)) * AA210 * IF(ISBLANK(X210), 1, X210), 0), 0)</f>
        <v>0</v>
      </c>
      <c r="AU210"/>
      <c r="AV210"/>
      <c r="AW210"/>
      <c r="AX210" s="465"/>
      <c r="AY210" s="2127" t="str">
        <f t="shared" si="91"/>
        <v>►</v>
      </c>
      <c r="AZ210" s="465"/>
      <c r="BA210" s="465"/>
      <c r="BB210" s="2133"/>
      <c r="BC210" s="2133"/>
      <c r="BD210" s="2133"/>
      <c r="BH210" s="2133"/>
      <c r="BI210" s="466">
        <v>1</v>
      </c>
    </row>
    <row r="211" spans="1:61" s="464" customFormat="1" ht="18" customHeight="1" x14ac:dyDescent="0.25">
      <c r="A211" s="2127" t="str">
        <f t="shared" si="85"/>
        <v>►</v>
      </c>
      <c r="B211" s="2128" t="str">
        <f t="shared" si="81"/>
        <v>►</v>
      </c>
      <c r="C211" s="2129" t="str">
        <f t="shared" si="86"/>
        <v>►</v>
      </c>
      <c r="D211" s="2433" t="str">
        <f t="shared" si="87"/>
        <v>►</v>
      </c>
      <c r="E211" s="2128" t="str">
        <f t="shared" si="88"/>
        <v>►</v>
      </c>
      <c r="F211" s="2128" t="str">
        <f t="shared" si="89"/>
        <v>►</v>
      </c>
      <c r="G211" s="2128" t="str">
        <f t="shared" si="90"/>
        <v>►</v>
      </c>
      <c r="H211" s="2178" t="s">
        <v>4</v>
      </c>
      <c r="I211" s="2177"/>
      <c r="J211" s="2177"/>
      <c r="K211" s="2177"/>
      <c r="L211" s="2176"/>
      <c r="M211" s="2176"/>
      <c r="N211" s="2176"/>
      <c r="O211" s="2176"/>
      <c r="P211" s="2176"/>
      <c r="Q211" s="2176"/>
      <c r="R211" s="2176"/>
      <c r="S211" s="2111" t="s">
        <v>4</v>
      </c>
      <c r="T211" s="2178" t="s">
        <v>4</v>
      </c>
      <c r="U211" s="2177"/>
      <c r="V211" s="2177"/>
      <c r="W211" s="2177"/>
      <c r="X211" s="2176"/>
      <c r="Y211" s="2176"/>
      <c r="Z211" s="2176"/>
      <c r="AA211" s="2176"/>
      <c r="AB211" s="2176"/>
      <c r="AC211" s="2176"/>
      <c r="AD211" s="2450"/>
      <c r="AE211" s="2677" t="s">
        <v>4</v>
      </c>
      <c r="AF211" s="2679">
        <f t="shared" si="78"/>
        <v>0</v>
      </c>
      <c r="AG211" s="2453">
        <f t="shared" si="79"/>
        <v>0</v>
      </c>
      <c r="AH211" s="2452"/>
      <c r="AI211" s="2140">
        <f t="shared" si="92"/>
        <v>0</v>
      </c>
      <c r="AJ211" s="301" t="str">
        <f>IF(OR(AI211=0, ISBLANK(AB211)), "", TEXT(ROUND(AI211/INDEX(AV19:AV89, MATCH(AB211, AU19:AU89, 0)), 0),"# ##0") &amp; " " &amp; AB211)</f>
        <v/>
      </c>
      <c r="AK211" s="82">
        <f t="shared" si="93"/>
        <v>0</v>
      </c>
      <c r="AL211" s="2141">
        <f t="shared" si="94"/>
        <v>0</v>
      </c>
      <c r="AM211" s="2142" t="str">
        <f t="shared" si="95"/>
        <v/>
      </c>
      <c r="AN211" s="2143"/>
      <c r="AO211" s="2140">
        <f t="shared" si="96"/>
        <v>0</v>
      </c>
      <c r="AP211" s="2612"/>
      <c r="AQ211" s="2145" t="str">
        <f t="shared" si="97"/>
        <v/>
      </c>
      <c r="AR211" s="2593"/>
      <c r="AS211" s="2697">
        <f t="shared" si="98"/>
        <v>0</v>
      </c>
      <c r="AT211" s="2598">
        <f>IF(AND(AH211&lt;&gt;"", ISNUMBER(AF211)), IFERROR(INDEX(AV19:AV89, MATCH(AB211, AU19:AU89, 0)) * AA211 * IF(ISBLANK(X211), 1, X211), 0), 0)</f>
        <v>0</v>
      </c>
      <c r="AU211"/>
      <c r="AV211"/>
      <c r="AW211"/>
      <c r="AX211" s="465"/>
      <c r="AY211" s="2127" t="str">
        <f t="shared" si="91"/>
        <v>►</v>
      </c>
      <c r="AZ211" s="465"/>
      <c r="BA211" s="465"/>
      <c r="BB211" s="2133"/>
      <c r="BC211" s="2133"/>
      <c r="BD211" s="2133"/>
      <c r="BH211" s="2133"/>
      <c r="BI211" s="466">
        <v>1</v>
      </c>
    </row>
    <row r="212" spans="1:61" s="464" customFormat="1" ht="18" customHeight="1" x14ac:dyDescent="0.25">
      <c r="A212" s="2127" t="str">
        <f t="shared" si="85"/>
        <v>►</v>
      </c>
      <c r="B212" s="2128" t="str">
        <f t="shared" si="81"/>
        <v>►</v>
      </c>
      <c r="C212" s="2129" t="str">
        <f t="shared" si="86"/>
        <v>►</v>
      </c>
      <c r="D212" s="2433" t="str">
        <f t="shared" si="87"/>
        <v>►</v>
      </c>
      <c r="E212" s="2128" t="str">
        <f t="shared" si="88"/>
        <v>►</v>
      </c>
      <c r="F212" s="2128" t="str">
        <f t="shared" si="89"/>
        <v>►</v>
      </c>
      <c r="G212" s="2128" t="str">
        <f t="shared" si="90"/>
        <v>►</v>
      </c>
      <c r="H212" s="2178" t="s">
        <v>4</v>
      </c>
      <c r="I212" s="2177"/>
      <c r="J212" s="2177"/>
      <c r="K212" s="2177"/>
      <c r="L212" s="2176"/>
      <c r="M212" s="2176"/>
      <c r="N212" s="2176"/>
      <c r="O212" s="2176"/>
      <c r="P212" s="2176"/>
      <c r="Q212" s="2176"/>
      <c r="R212" s="2176"/>
      <c r="S212" s="2111" t="s">
        <v>4</v>
      </c>
      <c r="T212" s="2178" t="s">
        <v>4</v>
      </c>
      <c r="U212" s="2177"/>
      <c r="V212" s="2177"/>
      <c r="W212" s="2177"/>
      <c r="X212" s="2176"/>
      <c r="Y212" s="2176"/>
      <c r="Z212" s="2176"/>
      <c r="AA212" s="2176"/>
      <c r="AB212" s="2176"/>
      <c r="AC212" s="2176"/>
      <c r="AD212" s="2450"/>
      <c r="AE212" s="2677" t="s">
        <v>4</v>
      </c>
      <c r="AF212" s="2679">
        <f t="shared" si="78"/>
        <v>0</v>
      </c>
      <c r="AG212" s="2453">
        <f t="shared" si="79"/>
        <v>0</v>
      </c>
      <c r="AH212" s="2452"/>
      <c r="AI212" s="2148">
        <f t="shared" si="92"/>
        <v>0</v>
      </c>
      <c r="AJ212" s="299" t="str">
        <f>IF(OR(AI212=0, ISBLANK(AB212)), "", TEXT(ROUND(AI212/INDEX(AV19:AV89, MATCH(AB212, AU19:AU89, 0)), 0),"# ##0") &amp; " " &amp; AB212)</f>
        <v/>
      </c>
      <c r="AK212" s="77">
        <f t="shared" si="93"/>
        <v>0</v>
      </c>
      <c r="AL212" s="2149">
        <f t="shared" si="94"/>
        <v>0</v>
      </c>
      <c r="AM212" s="2137" t="str">
        <f t="shared" si="95"/>
        <v/>
      </c>
      <c r="AN212" s="2143"/>
      <c r="AO212" s="2148">
        <f t="shared" si="96"/>
        <v>0</v>
      </c>
      <c r="AP212" s="2612"/>
      <c r="AQ212" s="2150" t="str">
        <f t="shared" si="97"/>
        <v/>
      </c>
      <c r="AR212" s="2593"/>
      <c r="AS212" s="2697">
        <f t="shared" si="98"/>
        <v>0</v>
      </c>
      <c r="AT212" s="2598">
        <f>IF(AND(AH212&lt;&gt;"", ISNUMBER(AF212)), IFERROR(INDEX(AV19:AV89, MATCH(AB212, AU19:AU89, 0)) * AA212 * IF(ISBLANK(X212), 1, X212), 0), 0)</f>
        <v>0</v>
      </c>
      <c r="AU212"/>
      <c r="AV212"/>
      <c r="AW212"/>
      <c r="AX212" s="465"/>
      <c r="AY212" s="2127" t="str">
        <f t="shared" si="91"/>
        <v>►</v>
      </c>
      <c r="AZ212" s="465"/>
      <c r="BA212" s="465"/>
      <c r="BB212" s="2133"/>
      <c r="BC212" s="2133"/>
      <c r="BD212" s="2133"/>
      <c r="BH212" s="2133"/>
      <c r="BI212" s="466">
        <v>1</v>
      </c>
    </row>
    <row r="213" spans="1:61" s="464" customFormat="1" ht="18" customHeight="1" x14ac:dyDescent="0.25">
      <c r="A213" s="2127" t="str">
        <f t="shared" si="85"/>
        <v>►</v>
      </c>
      <c r="B213" s="2128" t="str">
        <f t="shared" si="81"/>
        <v>►</v>
      </c>
      <c r="C213" s="2129" t="str">
        <f t="shared" si="86"/>
        <v>►</v>
      </c>
      <c r="D213" s="2433" t="str">
        <f t="shared" si="87"/>
        <v>►</v>
      </c>
      <c r="E213" s="2128" t="str">
        <f t="shared" si="88"/>
        <v>►</v>
      </c>
      <c r="F213" s="2128" t="str">
        <f t="shared" si="89"/>
        <v>►</v>
      </c>
      <c r="G213" s="2128" t="str">
        <f t="shared" si="90"/>
        <v>►</v>
      </c>
      <c r="H213" s="2178" t="s">
        <v>4</v>
      </c>
      <c r="I213" s="2177"/>
      <c r="J213" s="2177"/>
      <c r="K213" s="2177"/>
      <c r="L213" s="2176"/>
      <c r="M213" s="2176"/>
      <c r="N213" s="2176"/>
      <c r="O213" s="2176"/>
      <c r="P213" s="2176"/>
      <c r="Q213" s="2176"/>
      <c r="R213" s="2176"/>
      <c r="S213" s="2111" t="s">
        <v>4</v>
      </c>
      <c r="T213" s="2178" t="s">
        <v>4</v>
      </c>
      <c r="U213" s="2177"/>
      <c r="V213" s="2177"/>
      <c r="W213" s="2177"/>
      <c r="X213" s="2176"/>
      <c r="Y213" s="2176"/>
      <c r="Z213" s="2176"/>
      <c r="AA213" s="2176"/>
      <c r="AB213" s="2176"/>
      <c r="AC213" s="2176"/>
      <c r="AD213" s="2450"/>
      <c r="AE213" s="2677" t="s">
        <v>4</v>
      </c>
      <c r="AF213" s="2679">
        <f t="shared" si="78"/>
        <v>0</v>
      </c>
      <c r="AG213" s="2453">
        <f t="shared" si="79"/>
        <v>0</v>
      </c>
      <c r="AH213" s="2452"/>
      <c r="AI213" s="2140">
        <f t="shared" si="92"/>
        <v>0</v>
      </c>
      <c r="AJ213" s="301" t="str">
        <f>IF(OR(AI213=0, ISBLANK(AB213)), "", TEXT(ROUND(AI213/INDEX(AV19:AV89, MATCH(AB213, AU19:AU89, 0)), 0),"# ##0") &amp; " " &amp; AB213)</f>
        <v/>
      </c>
      <c r="AK213" s="82">
        <f t="shared" si="93"/>
        <v>0</v>
      </c>
      <c r="AL213" s="2141">
        <f t="shared" si="94"/>
        <v>0</v>
      </c>
      <c r="AM213" s="2142" t="str">
        <f t="shared" si="95"/>
        <v/>
      </c>
      <c r="AN213" s="2143"/>
      <c r="AO213" s="2140">
        <f t="shared" si="96"/>
        <v>0</v>
      </c>
      <c r="AP213" s="2612"/>
      <c r="AQ213" s="2145" t="str">
        <f t="shared" si="97"/>
        <v/>
      </c>
      <c r="AR213" s="2593"/>
      <c r="AS213" s="2697">
        <f t="shared" si="98"/>
        <v>0</v>
      </c>
      <c r="AT213" s="2598">
        <f>IF(AND(AH213&lt;&gt;"", ISNUMBER(AF213)), IFERROR(INDEX(AV19:AV89, MATCH(AB213, AU19:AU89, 0)) * AA213 * IF(ISBLANK(X213), 1, X213), 0), 0)</f>
        <v>0</v>
      </c>
      <c r="AU213"/>
      <c r="AV213"/>
      <c r="AW213"/>
      <c r="AX213" s="465"/>
      <c r="AY213" s="2127" t="str">
        <f t="shared" si="91"/>
        <v>►</v>
      </c>
      <c r="AZ213" s="465"/>
      <c r="BA213" s="465"/>
      <c r="BB213" s="2133"/>
      <c r="BC213" s="2133"/>
      <c r="BD213" s="2133"/>
      <c r="BH213" s="2133"/>
      <c r="BI213" s="466">
        <v>1</v>
      </c>
    </row>
    <row r="214" spans="1:61" s="464" customFormat="1" ht="18" customHeight="1" x14ac:dyDescent="0.25">
      <c r="A214" s="2127" t="str">
        <f t="shared" si="85"/>
        <v>►</v>
      </c>
      <c r="B214" s="2128" t="str">
        <f t="shared" si="81"/>
        <v>►</v>
      </c>
      <c r="C214" s="2129" t="str">
        <f t="shared" si="86"/>
        <v>►</v>
      </c>
      <c r="D214" s="2433" t="str">
        <f t="shared" si="87"/>
        <v>►</v>
      </c>
      <c r="E214" s="2128" t="str">
        <f t="shared" si="88"/>
        <v>►</v>
      </c>
      <c r="F214" s="2128" t="str">
        <f t="shared" si="89"/>
        <v>►</v>
      </c>
      <c r="G214" s="2128" t="str">
        <f t="shared" si="90"/>
        <v>►</v>
      </c>
      <c r="H214" s="2178" t="s">
        <v>4</v>
      </c>
      <c r="I214" s="2177"/>
      <c r="J214" s="2177"/>
      <c r="K214" s="2177"/>
      <c r="L214" s="2176"/>
      <c r="M214" s="2176"/>
      <c r="N214" s="2176"/>
      <c r="O214" s="2176"/>
      <c r="P214" s="2176"/>
      <c r="Q214" s="2176"/>
      <c r="R214" s="2176"/>
      <c r="S214" s="2111" t="s">
        <v>4</v>
      </c>
      <c r="T214" s="2178" t="s">
        <v>4</v>
      </c>
      <c r="U214" s="2177"/>
      <c r="V214" s="2177"/>
      <c r="W214" s="2177"/>
      <c r="X214" s="2176"/>
      <c r="Y214" s="2176"/>
      <c r="Z214" s="2176"/>
      <c r="AA214" s="2176"/>
      <c r="AB214" s="2176"/>
      <c r="AC214" s="2176"/>
      <c r="AD214" s="2450"/>
      <c r="AE214" s="2677" t="s">
        <v>4</v>
      </c>
      <c r="AF214" s="2679">
        <f t="shared" si="78"/>
        <v>0</v>
      </c>
      <c r="AG214" s="2453">
        <f t="shared" si="79"/>
        <v>0</v>
      </c>
      <c r="AH214" s="2452"/>
      <c r="AI214" s="2148">
        <f t="shared" si="92"/>
        <v>0</v>
      </c>
      <c r="AJ214" s="299" t="str">
        <f>IF(OR(AI214=0, ISBLANK(AB214)), "", TEXT(ROUND(AI214/INDEX(AV19:AV89, MATCH(AB214, AU19:AU89, 0)), 0),"# ##0") &amp; " " &amp; AB214)</f>
        <v/>
      </c>
      <c r="AK214" s="77">
        <f t="shared" si="93"/>
        <v>0</v>
      </c>
      <c r="AL214" s="2149">
        <f t="shared" si="94"/>
        <v>0</v>
      </c>
      <c r="AM214" s="2137" t="str">
        <f t="shared" si="95"/>
        <v/>
      </c>
      <c r="AN214" s="2143"/>
      <c r="AO214" s="2148">
        <f t="shared" si="96"/>
        <v>0</v>
      </c>
      <c r="AP214" s="2612"/>
      <c r="AQ214" s="2150" t="str">
        <f t="shared" si="97"/>
        <v/>
      </c>
      <c r="AR214" s="2593"/>
      <c r="AS214" s="2697">
        <f t="shared" si="98"/>
        <v>0</v>
      </c>
      <c r="AT214" s="2598">
        <f>IF(AND(AH214&lt;&gt;"", ISNUMBER(AF214)), IFERROR(INDEX(AV19:AV89, MATCH(AB214, AU19:AU89, 0)) * AA214 * IF(ISBLANK(X214), 1, X214), 0), 0)</f>
        <v>0</v>
      </c>
      <c r="AU214"/>
      <c r="AV214"/>
      <c r="AW214"/>
      <c r="AX214" s="465"/>
      <c r="AY214" s="2127" t="str">
        <f t="shared" si="91"/>
        <v>►</v>
      </c>
      <c r="AZ214" s="465"/>
      <c r="BA214" s="465"/>
      <c r="BB214" s="2133"/>
      <c r="BC214" s="2133"/>
      <c r="BD214" s="2133"/>
      <c r="BH214" s="2133"/>
      <c r="BI214" s="466">
        <v>1</v>
      </c>
    </row>
    <row r="215" spans="1:61" s="464" customFormat="1" ht="18" customHeight="1" x14ac:dyDescent="0.25">
      <c r="A215" s="2127" t="str">
        <f t="shared" si="85"/>
        <v>►</v>
      </c>
      <c r="B215" s="2128" t="str">
        <f t="shared" si="81"/>
        <v>►</v>
      </c>
      <c r="C215" s="2129" t="str">
        <f t="shared" si="86"/>
        <v>►</v>
      </c>
      <c r="D215" s="2433" t="str">
        <f t="shared" si="87"/>
        <v>►</v>
      </c>
      <c r="E215" s="2128" t="str">
        <f t="shared" si="88"/>
        <v>►</v>
      </c>
      <c r="F215" s="2128" t="str">
        <f t="shared" si="89"/>
        <v>►</v>
      </c>
      <c r="G215" s="2128" t="str">
        <f t="shared" si="90"/>
        <v>►</v>
      </c>
      <c r="H215" s="2178" t="s">
        <v>4</v>
      </c>
      <c r="I215" s="2177"/>
      <c r="J215" s="2177"/>
      <c r="K215" s="2177"/>
      <c r="L215" s="2176"/>
      <c r="M215" s="2176"/>
      <c r="N215" s="2176"/>
      <c r="O215" s="2176"/>
      <c r="P215" s="2176"/>
      <c r="Q215" s="2176"/>
      <c r="R215" s="2176"/>
      <c r="S215" s="2111" t="s">
        <v>4</v>
      </c>
      <c r="T215" s="2178" t="s">
        <v>4</v>
      </c>
      <c r="U215" s="2177"/>
      <c r="V215" s="2177"/>
      <c r="W215" s="2177"/>
      <c r="X215" s="2176"/>
      <c r="Y215" s="2176"/>
      <c r="Z215" s="2176"/>
      <c r="AA215" s="2176"/>
      <c r="AB215" s="2176"/>
      <c r="AC215" s="2176"/>
      <c r="AD215" s="2450"/>
      <c r="AE215" s="2677" t="s">
        <v>4</v>
      </c>
      <c r="AF215" s="2679">
        <f t="shared" si="78"/>
        <v>0</v>
      </c>
      <c r="AG215" s="2453">
        <f t="shared" si="79"/>
        <v>0</v>
      </c>
      <c r="AH215" s="2452"/>
      <c r="AI215" s="2140">
        <f t="shared" si="92"/>
        <v>0</v>
      </c>
      <c r="AJ215" s="301" t="str">
        <f>IF(OR(AI215=0, ISBLANK(AB215)), "", TEXT(ROUND(AI215/INDEX(AV19:AV89, MATCH(AB215, AU19:AU89, 0)), 0),"# ##0") &amp; " " &amp; AB215)</f>
        <v/>
      </c>
      <c r="AK215" s="82">
        <f t="shared" si="93"/>
        <v>0</v>
      </c>
      <c r="AL215" s="2141">
        <f t="shared" si="94"/>
        <v>0</v>
      </c>
      <c r="AM215" s="2142" t="str">
        <f t="shared" si="95"/>
        <v/>
      </c>
      <c r="AN215" s="2143"/>
      <c r="AO215" s="2140">
        <f t="shared" si="96"/>
        <v>0</v>
      </c>
      <c r="AP215" s="2612"/>
      <c r="AQ215" s="2145" t="str">
        <f t="shared" si="97"/>
        <v/>
      </c>
      <c r="AR215" s="2593"/>
      <c r="AS215" s="2697">
        <f t="shared" si="98"/>
        <v>0</v>
      </c>
      <c r="AT215" s="2598">
        <f>IF(AND(AH215&lt;&gt;"", ISNUMBER(AF215)), IFERROR(INDEX(AV19:AV89, MATCH(AB215, AU19:AU89, 0)) * AA215 * IF(ISBLANK(X215), 1, X215), 0), 0)</f>
        <v>0</v>
      </c>
      <c r="AU215"/>
      <c r="AV215"/>
      <c r="AW215"/>
      <c r="AX215" s="465"/>
      <c r="AY215" s="2127" t="str">
        <f t="shared" si="91"/>
        <v>►</v>
      </c>
      <c r="AZ215" s="465"/>
      <c r="BA215" s="465"/>
      <c r="BB215" s="2133"/>
      <c r="BC215" s="2133"/>
      <c r="BD215" s="2133"/>
      <c r="BH215" s="2133"/>
      <c r="BI215" s="466">
        <v>1</v>
      </c>
    </row>
    <row r="216" spans="1:61" s="464" customFormat="1" ht="18" customHeight="1" x14ac:dyDescent="0.25">
      <c r="A216" s="2127" t="str">
        <f t="shared" si="85"/>
        <v>►</v>
      </c>
      <c r="B216" s="2128" t="str">
        <f t="shared" si="81"/>
        <v>►</v>
      </c>
      <c r="C216" s="2129" t="str">
        <f t="shared" si="86"/>
        <v>►</v>
      </c>
      <c r="D216" s="2433" t="str">
        <f t="shared" si="87"/>
        <v>►</v>
      </c>
      <c r="E216" s="2128" t="str">
        <f t="shared" si="88"/>
        <v>►</v>
      </c>
      <c r="F216" s="2128" t="str">
        <f t="shared" si="89"/>
        <v>►</v>
      </c>
      <c r="G216" s="2128" t="str">
        <f t="shared" si="90"/>
        <v>►</v>
      </c>
      <c r="H216" s="2178" t="s">
        <v>4</v>
      </c>
      <c r="I216" s="2177"/>
      <c r="J216" s="2177"/>
      <c r="K216" s="2177"/>
      <c r="L216" s="2176"/>
      <c r="M216" s="2176"/>
      <c r="N216" s="2176"/>
      <c r="O216" s="2176"/>
      <c r="P216" s="2176"/>
      <c r="Q216" s="2176"/>
      <c r="R216" s="2176"/>
      <c r="S216" s="2111" t="s">
        <v>4</v>
      </c>
      <c r="T216" s="2178" t="s">
        <v>4</v>
      </c>
      <c r="U216" s="2177"/>
      <c r="V216" s="2177"/>
      <c r="W216" s="2177"/>
      <c r="X216" s="2176"/>
      <c r="Y216" s="2176"/>
      <c r="Z216" s="2176"/>
      <c r="AA216" s="2176"/>
      <c r="AB216" s="2176"/>
      <c r="AC216" s="2176"/>
      <c r="AD216" s="2450"/>
      <c r="AE216" s="2677" t="s">
        <v>4</v>
      </c>
      <c r="AF216" s="2679">
        <f t="shared" ref="AF216:AF279" si="99">IFERROR(IF(AND(ISNUMBER(AH216),V216&gt;0),V216,0),0)</f>
        <v>0</v>
      </c>
      <c r="AG216" s="2453">
        <f t="shared" ref="AG216:AG279" si="100">IFERROR(IF(AND(ISNUMBER(AF216),AH216&gt;0),W216,0),0)</f>
        <v>0</v>
      </c>
      <c r="AH216" s="2452"/>
      <c r="AI216" s="2148">
        <f t="shared" si="92"/>
        <v>0</v>
      </c>
      <c r="AJ216" s="299" t="str">
        <f>IF(OR(AI216=0, ISBLANK(AB216)), "", TEXT(ROUND(AI216/INDEX(AV19:AV89, MATCH(AB216, AU19:AU89, 0)), 0),"# ##0") &amp; " " &amp; AB216)</f>
        <v/>
      </c>
      <c r="AK216" s="77">
        <f t="shared" si="93"/>
        <v>0</v>
      </c>
      <c r="AL216" s="2149">
        <f t="shared" si="94"/>
        <v>0</v>
      </c>
      <c r="AM216" s="2137" t="str">
        <f t="shared" si="95"/>
        <v/>
      </c>
      <c r="AN216" s="2143"/>
      <c r="AO216" s="2148">
        <f t="shared" si="96"/>
        <v>0</v>
      </c>
      <c r="AP216" s="2612"/>
      <c r="AQ216" s="2150" t="str">
        <f t="shared" si="97"/>
        <v/>
      </c>
      <c r="AR216" s="2593"/>
      <c r="AS216" s="2697">
        <f t="shared" si="98"/>
        <v>0</v>
      </c>
      <c r="AT216" s="2598">
        <f>IF(AND(AH216&lt;&gt;"", ISNUMBER(AF216)), IFERROR(INDEX(AV19:AV89, MATCH(AB216, AU19:AU89, 0)) * AA216 * IF(ISBLANK(X216), 1, X216), 0), 0)</f>
        <v>0</v>
      </c>
      <c r="AU216"/>
      <c r="AV216"/>
      <c r="AW216"/>
      <c r="AX216" s="465"/>
      <c r="AY216" s="2127" t="str">
        <f t="shared" si="91"/>
        <v>►</v>
      </c>
      <c r="AZ216" s="465"/>
      <c r="BA216" s="465"/>
      <c r="BB216" s="2133"/>
      <c r="BC216" s="2133"/>
      <c r="BD216" s="2133"/>
      <c r="BH216" s="2133"/>
      <c r="BI216" s="466">
        <v>1</v>
      </c>
    </row>
    <row r="217" spans="1:61" s="464" customFormat="1" ht="18" customHeight="1" x14ac:dyDescent="0.25">
      <c r="A217" s="2127" t="str">
        <f t="shared" si="85"/>
        <v>►</v>
      </c>
      <c r="B217" s="2128" t="str">
        <f t="shared" si="81"/>
        <v>►</v>
      </c>
      <c r="C217" s="2129" t="str">
        <f t="shared" si="86"/>
        <v>►</v>
      </c>
      <c r="D217" s="2433" t="str">
        <f t="shared" si="87"/>
        <v>►</v>
      </c>
      <c r="E217" s="2128" t="str">
        <f t="shared" si="88"/>
        <v>►</v>
      </c>
      <c r="F217" s="2128" t="str">
        <f t="shared" si="89"/>
        <v>►</v>
      </c>
      <c r="G217" s="2128" t="str">
        <f t="shared" si="90"/>
        <v>►</v>
      </c>
      <c r="H217" s="2178" t="s">
        <v>4</v>
      </c>
      <c r="I217" s="2177"/>
      <c r="J217" s="2177"/>
      <c r="K217" s="2177"/>
      <c r="L217" s="2176"/>
      <c r="M217" s="2176"/>
      <c r="N217" s="2176"/>
      <c r="O217" s="2176"/>
      <c r="P217" s="2176"/>
      <c r="Q217" s="2176"/>
      <c r="R217" s="2176"/>
      <c r="S217" s="2111" t="s">
        <v>4</v>
      </c>
      <c r="T217" s="2178" t="s">
        <v>4</v>
      </c>
      <c r="U217" s="2177"/>
      <c r="V217" s="2177"/>
      <c r="W217" s="2177"/>
      <c r="X217" s="2176"/>
      <c r="Y217" s="2176"/>
      <c r="Z217" s="2176"/>
      <c r="AA217" s="2176"/>
      <c r="AB217" s="2176"/>
      <c r="AC217" s="2176"/>
      <c r="AD217" s="2450"/>
      <c r="AE217" s="2677" t="s">
        <v>4</v>
      </c>
      <c r="AF217" s="2679">
        <f t="shared" si="99"/>
        <v>0</v>
      </c>
      <c r="AG217" s="2453">
        <f t="shared" si="100"/>
        <v>0</v>
      </c>
      <c r="AH217" s="2452"/>
      <c r="AI217" s="2140">
        <f t="shared" si="92"/>
        <v>0</v>
      </c>
      <c r="AJ217" s="301" t="str">
        <f>IF(OR(AI217=0, ISBLANK(AB217)), "", TEXT(ROUND(AI217/INDEX(AV19:AV89, MATCH(AB217, AU19:AU89, 0)), 0),"# ##0") &amp; " " &amp; AB217)</f>
        <v/>
      </c>
      <c r="AK217" s="82">
        <f t="shared" si="93"/>
        <v>0</v>
      </c>
      <c r="AL217" s="2141">
        <f t="shared" si="94"/>
        <v>0</v>
      </c>
      <c r="AM217" s="2142" t="str">
        <f t="shared" si="95"/>
        <v/>
      </c>
      <c r="AN217" s="2143"/>
      <c r="AO217" s="2140">
        <f t="shared" si="96"/>
        <v>0</v>
      </c>
      <c r="AP217" s="2612"/>
      <c r="AQ217" s="2145" t="str">
        <f t="shared" si="97"/>
        <v/>
      </c>
      <c r="AR217" s="2593"/>
      <c r="AS217" s="2697">
        <f t="shared" si="98"/>
        <v>0</v>
      </c>
      <c r="AT217" s="2598">
        <f>IF(AND(AH217&lt;&gt;"", ISNUMBER(AF217)), IFERROR(INDEX(AV19:AV89, MATCH(AB217, AU19:AU89, 0)) * AA217 * IF(ISBLANK(X217), 1, X217), 0), 0)</f>
        <v>0</v>
      </c>
      <c r="AU217"/>
      <c r="AV217"/>
      <c r="AW217"/>
      <c r="AX217" s="465"/>
      <c r="AY217" s="2127" t="str">
        <f t="shared" si="91"/>
        <v>►</v>
      </c>
      <c r="AZ217" s="465"/>
      <c r="BA217" s="465"/>
      <c r="BB217" s="2133"/>
      <c r="BC217" s="2133"/>
      <c r="BD217" s="2133"/>
      <c r="BH217" s="2133"/>
      <c r="BI217" s="466">
        <v>1</v>
      </c>
    </row>
    <row r="218" spans="1:61" s="464" customFormat="1" ht="18" customHeight="1" x14ac:dyDescent="0.25">
      <c r="A218" s="2127" t="str">
        <f t="shared" si="85"/>
        <v>►</v>
      </c>
      <c r="B218" s="2128" t="str">
        <f t="shared" si="81"/>
        <v>►</v>
      </c>
      <c r="C218" s="2129" t="str">
        <f t="shared" si="86"/>
        <v>►</v>
      </c>
      <c r="D218" s="2433" t="str">
        <f t="shared" si="87"/>
        <v>►</v>
      </c>
      <c r="E218" s="2128" t="str">
        <f t="shared" si="88"/>
        <v>►</v>
      </c>
      <c r="F218" s="2128" t="str">
        <f t="shared" si="89"/>
        <v>►</v>
      </c>
      <c r="G218" s="2128" t="str">
        <f t="shared" si="90"/>
        <v>►</v>
      </c>
      <c r="H218" s="2178" t="s">
        <v>4</v>
      </c>
      <c r="I218" s="2177"/>
      <c r="J218" s="2177"/>
      <c r="K218" s="2177"/>
      <c r="L218" s="2176"/>
      <c r="M218" s="2176"/>
      <c r="N218" s="2176"/>
      <c r="O218" s="2176"/>
      <c r="P218" s="2176"/>
      <c r="Q218" s="2176"/>
      <c r="R218" s="2176"/>
      <c r="S218" s="2111" t="s">
        <v>4</v>
      </c>
      <c r="T218" s="2178" t="s">
        <v>4</v>
      </c>
      <c r="U218" s="2177"/>
      <c r="V218" s="2177"/>
      <c r="W218" s="2177"/>
      <c r="X218" s="2176"/>
      <c r="Y218" s="2176"/>
      <c r="Z218" s="2176"/>
      <c r="AA218" s="2176"/>
      <c r="AB218" s="2176"/>
      <c r="AC218" s="2176"/>
      <c r="AD218" s="2176"/>
      <c r="AE218" s="2677" t="s">
        <v>4</v>
      </c>
      <c r="AF218" s="2679">
        <f t="shared" si="99"/>
        <v>0</v>
      </c>
      <c r="AG218" s="2453">
        <f t="shared" si="100"/>
        <v>0</v>
      </c>
      <c r="AH218" s="2452"/>
      <c r="AI218" s="2148">
        <f t="shared" si="92"/>
        <v>0</v>
      </c>
      <c r="AJ218" s="299" t="str">
        <f>IF(OR(AI218=0, ISBLANK(AB218)), "", TEXT(ROUND(AI218/INDEX(AV19:AV89, MATCH(AB218, AU19:AU89, 0)), 0),"# ##0") &amp; " " &amp; AB218)</f>
        <v/>
      </c>
      <c r="AK218" s="77">
        <f t="shared" si="93"/>
        <v>0</v>
      </c>
      <c r="AL218" s="2149">
        <f t="shared" si="94"/>
        <v>0</v>
      </c>
      <c r="AM218" s="2137" t="str">
        <f t="shared" si="95"/>
        <v/>
      </c>
      <c r="AN218" s="2143"/>
      <c r="AO218" s="2148">
        <f t="shared" si="96"/>
        <v>0</v>
      </c>
      <c r="AP218" s="2612"/>
      <c r="AQ218" s="2150" t="str">
        <f t="shared" si="97"/>
        <v/>
      </c>
      <c r="AR218" s="2593"/>
      <c r="AS218" s="2697">
        <f t="shared" si="98"/>
        <v>0</v>
      </c>
      <c r="AT218" s="2598">
        <f>IF(AND(AH218&lt;&gt;"", ISNUMBER(AF218)), IFERROR(INDEX(AV19:AV89, MATCH(AB218, AU19:AU89, 0)) * AA218 * IF(ISBLANK(X218), 1, X218), 0), 0)</f>
        <v>0</v>
      </c>
      <c r="AU218"/>
      <c r="AV218"/>
      <c r="AW218"/>
      <c r="AX218" s="465"/>
      <c r="AY218" s="2127" t="str">
        <f t="shared" si="91"/>
        <v>►</v>
      </c>
      <c r="AZ218" s="465"/>
      <c r="BA218" s="465"/>
      <c r="BB218" s="2133"/>
      <c r="BC218" s="2133"/>
      <c r="BD218" s="2133"/>
      <c r="BH218" s="2133"/>
      <c r="BI218" s="466">
        <v>1</v>
      </c>
    </row>
    <row r="219" spans="1:61" s="464" customFormat="1" ht="18" customHeight="1" x14ac:dyDescent="0.25">
      <c r="A219" s="2127" t="str">
        <f t="shared" si="85"/>
        <v>►</v>
      </c>
      <c r="B219" s="2128" t="str">
        <f t="shared" si="81"/>
        <v>►</v>
      </c>
      <c r="C219" s="2129" t="str">
        <f t="shared" si="86"/>
        <v>►</v>
      </c>
      <c r="D219" s="2433" t="str">
        <f t="shared" si="87"/>
        <v>►</v>
      </c>
      <c r="E219" s="2128" t="str">
        <f t="shared" si="88"/>
        <v>►</v>
      </c>
      <c r="F219" s="2128" t="str">
        <f t="shared" si="89"/>
        <v>►</v>
      </c>
      <c r="G219" s="2128" t="str">
        <f t="shared" si="90"/>
        <v>►</v>
      </c>
      <c r="H219" s="2178" t="s">
        <v>4</v>
      </c>
      <c r="I219" s="2177"/>
      <c r="J219" s="2177"/>
      <c r="K219" s="2177"/>
      <c r="L219" s="2176"/>
      <c r="M219" s="2176"/>
      <c r="N219" s="2176"/>
      <c r="O219" s="2176"/>
      <c r="P219" s="2176"/>
      <c r="Q219" s="2176"/>
      <c r="R219" s="2176"/>
      <c r="S219" s="2111" t="s">
        <v>4</v>
      </c>
      <c r="T219" s="2178" t="s">
        <v>4</v>
      </c>
      <c r="U219" s="2177"/>
      <c r="V219" s="2177"/>
      <c r="W219" s="2177"/>
      <c r="X219" s="2176"/>
      <c r="Y219" s="2176"/>
      <c r="Z219" s="2176"/>
      <c r="AA219" s="2176"/>
      <c r="AB219" s="2176"/>
      <c r="AC219" s="2176"/>
      <c r="AD219" s="2176"/>
      <c r="AE219" s="2677" t="s">
        <v>4</v>
      </c>
      <c r="AF219" s="2679">
        <f t="shared" si="99"/>
        <v>0</v>
      </c>
      <c r="AG219" s="2453">
        <f t="shared" si="100"/>
        <v>0</v>
      </c>
      <c r="AH219" s="2452"/>
      <c r="AI219" s="2140">
        <f t="shared" si="92"/>
        <v>0</v>
      </c>
      <c r="AJ219" s="301" t="str">
        <f>IF(OR(AI219=0, ISBLANK(AB219)), "", TEXT(ROUND(AI219/INDEX(AV19:AV89, MATCH(AB219, AU19:AU89, 0)), 0),"# ##0") &amp; " " &amp; AB219)</f>
        <v/>
      </c>
      <c r="AK219" s="82">
        <f t="shared" si="93"/>
        <v>0</v>
      </c>
      <c r="AL219" s="2141">
        <f t="shared" si="94"/>
        <v>0</v>
      </c>
      <c r="AM219" s="2142" t="str">
        <f t="shared" si="95"/>
        <v/>
      </c>
      <c r="AN219" s="2143"/>
      <c r="AO219" s="2140">
        <f t="shared" si="96"/>
        <v>0</v>
      </c>
      <c r="AP219" s="2612"/>
      <c r="AQ219" s="2145" t="str">
        <f t="shared" si="97"/>
        <v/>
      </c>
      <c r="AR219" s="2593"/>
      <c r="AS219" s="2697">
        <f t="shared" si="98"/>
        <v>0</v>
      </c>
      <c r="AT219" s="2598">
        <f>IF(AND(AH219&lt;&gt;"", ISNUMBER(AF219)), IFERROR(INDEX(AV19:AV89, MATCH(AB219, AU19:AU89, 0)) * AA219 * IF(ISBLANK(X219), 1, X219), 0), 0)</f>
        <v>0</v>
      </c>
      <c r="AU219"/>
      <c r="AV219"/>
      <c r="AW219"/>
      <c r="AX219" s="465"/>
      <c r="AY219" s="2127" t="str">
        <f t="shared" si="91"/>
        <v>►</v>
      </c>
      <c r="AZ219" s="465"/>
      <c r="BA219" s="465"/>
      <c r="BB219" s="2133"/>
      <c r="BC219" s="2133"/>
      <c r="BD219" s="2133"/>
      <c r="BH219" s="2133"/>
      <c r="BI219" s="466">
        <v>1</v>
      </c>
    </row>
    <row r="220" spans="1:61" s="464" customFormat="1" ht="18" customHeight="1" x14ac:dyDescent="0.25">
      <c r="A220" s="2127" t="str">
        <f t="shared" si="85"/>
        <v>►</v>
      </c>
      <c r="B220" s="2128" t="str">
        <f t="shared" si="81"/>
        <v>►</v>
      </c>
      <c r="C220" s="2129" t="str">
        <f t="shared" si="86"/>
        <v>►</v>
      </c>
      <c r="D220" s="2433" t="str">
        <f t="shared" si="87"/>
        <v>►</v>
      </c>
      <c r="E220" s="2128" t="str">
        <f t="shared" si="88"/>
        <v>►</v>
      </c>
      <c r="F220" s="2128" t="str">
        <f t="shared" si="89"/>
        <v>►</v>
      </c>
      <c r="G220" s="2128" t="str">
        <f t="shared" si="90"/>
        <v>►</v>
      </c>
      <c r="H220" s="2178" t="s">
        <v>4</v>
      </c>
      <c r="I220" s="2177"/>
      <c r="J220" s="2177"/>
      <c r="K220" s="2177"/>
      <c r="L220" s="2176"/>
      <c r="M220" s="2176"/>
      <c r="N220" s="2176"/>
      <c r="O220" s="2176"/>
      <c r="P220" s="2176"/>
      <c r="Q220" s="2176"/>
      <c r="R220" s="2176"/>
      <c r="S220" s="2111" t="s">
        <v>4</v>
      </c>
      <c r="T220" s="2178" t="s">
        <v>4</v>
      </c>
      <c r="U220" s="2177"/>
      <c r="V220" s="2177"/>
      <c r="W220" s="2177"/>
      <c r="X220" s="2176"/>
      <c r="Y220" s="2176"/>
      <c r="Z220" s="2176"/>
      <c r="AA220" s="2176"/>
      <c r="AB220" s="2176"/>
      <c r="AC220" s="2176"/>
      <c r="AD220" s="2176"/>
      <c r="AE220" s="2677" t="s">
        <v>4</v>
      </c>
      <c r="AF220" s="2679">
        <f t="shared" si="99"/>
        <v>0</v>
      </c>
      <c r="AG220" s="2453">
        <f t="shared" si="100"/>
        <v>0</v>
      </c>
      <c r="AH220" s="2452"/>
      <c r="AI220" s="2148">
        <f t="shared" si="92"/>
        <v>0</v>
      </c>
      <c r="AJ220" s="299" t="str">
        <f>IF(OR(AI220=0, ISBLANK(AB220)), "", TEXT(ROUND(AI220/INDEX(AV19:AV89, MATCH(AB220, AU19:AU89, 0)), 0),"# ##0") &amp; " " &amp; AB220)</f>
        <v/>
      </c>
      <c r="AK220" s="77">
        <f t="shared" si="93"/>
        <v>0</v>
      </c>
      <c r="AL220" s="2149">
        <f t="shared" si="94"/>
        <v>0</v>
      </c>
      <c r="AM220" s="2137" t="str">
        <f t="shared" si="95"/>
        <v/>
      </c>
      <c r="AN220" s="2143"/>
      <c r="AO220" s="2148">
        <f t="shared" si="96"/>
        <v>0</v>
      </c>
      <c r="AP220" s="2612"/>
      <c r="AQ220" s="2150" t="str">
        <f t="shared" si="97"/>
        <v/>
      </c>
      <c r="AR220" s="2593"/>
      <c r="AS220" s="2697">
        <f t="shared" si="98"/>
        <v>0</v>
      </c>
      <c r="AT220" s="2598">
        <f>IF(AND(AH220&lt;&gt;"", ISNUMBER(AF220)), IFERROR(INDEX(AV19:AV89, MATCH(AB220, AU19:AU89, 0)) * AA220 * IF(ISBLANK(X220), 1, X220), 0), 0)</f>
        <v>0</v>
      </c>
      <c r="AU220"/>
      <c r="AV220"/>
      <c r="AW220"/>
      <c r="AX220" s="465"/>
      <c r="AY220" s="2127" t="str">
        <f t="shared" si="91"/>
        <v>►</v>
      </c>
      <c r="AZ220" s="465"/>
      <c r="BA220" s="465"/>
      <c r="BB220" s="2133"/>
      <c r="BC220" s="2133"/>
      <c r="BD220" s="2133"/>
      <c r="BH220" s="2133"/>
      <c r="BI220" s="466">
        <v>1</v>
      </c>
    </row>
    <row r="221" spans="1:61" s="464" customFormat="1" ht="18" customHeight="1" x14ac:dyDescent="0.25">
      <c r="A221" s="2127" t="str">
        <f t="shared" si="85"/>
        <v>►</v>
      </c>
      <c r="B221" s="2128" t="str">
        <f t="shared" si="81"/>
        <v>►</v>
      </c>
      <c r="C221" s="2129" t="str">
        <f t="shared" si="86"/>
        <v>►</v>
      </c>
      <c r="D221" s="2433" t="str">
        <f t="shared" si="87"/>
        <v>►</v>
      </c>
      <c r="E221" s="2128" t="str">
        <f t="shared" si="88"/>
        <v>►</v>
      </c>
      <c r="F221" s="2128" t="str">
        <f t="shared" si="89"/>
        <v>►</v>
      </c>
      <c r="G221" s="2128" t="str">
        <f t="shared" si="90"/>
        <v>►</v>
      </c>
      <c r="H221" s="2178" t="s">
        <v>4</v>
      </c>
      <c r="I221" s="2177"/>
      <c r="J221" s="2177"/>
      <c r="K221" s="2177"/>
      <c r="L221" s="2176"/>
      <c r="M221" s="2176"/>
      <c r="N221" s="2176"/>
      <c r="O221" s="2176"/>
      <c r="P221" s="2176"/>
      <c r="Q221" s="2176"/>
      <c r="R221" s="2176"/>
      <c r="S221" s="2111" t="s">
        <v>4</v>
      </c>
      <c r="T221" s="2178" t="s">
        <v>4</v>
      </c>
      <c r="U221" s="2177"/>
      <c r="V221" s="2177"/>
      <c r="W221" s="2177"/>
      <c r="X221" s="2176"/>
      <c r="Y221" s="2176"/>
      <c r="Z221" s="2176"/>
      <c r="AA221" s="2176"/>
      <c r="AB221" s="2176"/>
      <c r="AC221" s="2176"/>
      <c r="AD221" s="2176"/>
      <c r="AE221" s="2677" t="s">
        <v>4</v>
      </c>
      <c r="AF221" s="2679">
        <f t="shared" si="99"/>
        <v>0</v>
      </c>
      <c r="AG221" s="2453">
        <f t="shared" si="100"/>
        <v>0</v>
      </c>
      <c r="AH221" s="2452"/>
      <c r="AI221" s="2140">
        <f t="shared" si="92"/>
        <v>0</v>
      </c>
      <c r="AJ221" s="301" t="str">
        <f>IF(OR(AI221=0, ISBLANK(AB221)), "", TEXT(ROUND(AI221/INDEX(AV19:AV89, MATCH(AB221, AU19:AU89, 0)), 0),"# ##0") &amp; " " &amp; AB221)</f>
        <v/>
      </c>
      <c r="AK221" s="82">
        <f t="shared" si="93"/>
        <v>0</v>
      </c>
      <c r="AL221" s="2155">
        <f t="shared" si="94"/>
        <v>0</v>
      </c>
      <c r="AM221" s="2156" t="str">
        <f t="shared" si="95"/>
        <v/>
      </c>
      <c r="AN221" s="2143"/>
      <c r="AO221" s="2140">
        <f t="shared" si="96"/>
        <v>0</v>
      </c>
      <c r="AP221" s="2612"/>
      <c r="AQ221" s="2145" t="str">
        <f t="shared" si="97"/>
        <v/>
      </c>
      <c r="AR221" s="2593"/>
      <c r="AS221" s="2697">
        <f t="shared" si="98"/>
        <v>0</v>
      </c>
      <c r="AT221" s="2598">
        <f>IF(AND(AH221&lt;&gt;"", ISNUMBER(AF221)), IFERROR(INDEX(AV19:AV89, MATCH(AB221, AU19:AU89, 0)) * AA221 * IF(ISBLANK(X221), 1, X221), 0), 0)</f>
        <v>0</v>
      </c>
      <c r="AU221"/>
      <c r="AV221"/>
      <c r="AW221"/>
      <c r="AX221" s="465"/>
      <c r="AY221" s="2127" t="str">
        <f t="shared" si="91"/>
        <v>►</v>
      </c>
      <c r="AZ221" s="465"/>
      <c r="BA221" s="465"/>
      <c r="BB221" s="2133"/>
      <c r="BC221" s="2133"/>
      <c r="BD221" s="2133"/>
      <c r="BH221" s="2133"/>
      <c r="BI221" s="466">
        <v>1</v>
      </c>
    </row>
    <row r="222" spans="1:61" s="464" customFormat="1" ht="18" customHeight="1" x14ac:dyDescent="0.25">
      <c r="A222" s="2127" t="str">
        <f t="shared" si="85"/>
        <v>►</v>
      </c>
      <c r="B222" s="2128" t="str">
        <f t="shared" si="81"/>
        <v>►</v>
      </c>
      <c r="C222" s="2129" t="str">
        <f t="shared" si="86"/>
        <v>►</v>
      </c>
      <c r="D222" s="2433" t="str">
        <f t="shared" si="87"/>
        <v>►</v>
      </c>
      <c r="E222" s="2128" t="str">
        <f t="shared" si="88"/>
        <v>►</v>
      </c>
      <c r="F222" s="2128" t="str">
        <f t="shared" si="89"/>
        <v>►</v>
      </c>
      <c r="G222" s="2128" t="str">
        <f t="shared" si="90"/>
        <v>►</v>
      </c>
      <c r="H222" s="2178" t="s">
        <v>4</v>
      </c>
      <c r="I222" s="2177"/>
      <c r="J222" s="2177"/>
      <c r="K222" s="2177"/>
      <c r="L222" s="2176"/>
      <c r="M222" s="2176"/>
      <c r="N222" s="2176"/>
      <c r="O222" s="2176"/>
      <c r="P222" s="2176"/>
      <c r="Q222" s="2176"/>
      <c r="R222" s="2176"/>
      <c r="S222" s="2111" t="s">
        <v>4</v>
      </c>
      <c r="T222" s="2178" t="s">
        <v>4</v>
      </c>
      <c r="U222" s="2177"/>
      <c r="V222" s="2177"/>
      <c r="W222" s="2177"/>
      <c r="X222" s="2176"/>
      <c r="Y222" s="2176"/>
      <c r="Z222" s="2176"/>
      <c r="AA222" s="2176"/>
      <c r="AB222" s="2176"/>
      <c r="AC222" s="2176"/>
      <c r="AD222" s="2176"/>
      <c r="AE222" s="2677" t="s">
        <v>4</v>
      </c>
      <c r="AF222" s="2679">
        <f t="shared" si="99"/>
        <v>0</v>
      </c>
      <c r="AG222" s="2453">
        <f t="shared" si="100"/>
        <v>0</v>
      </c>
      <c r="AH222" s="2452"/>
      <c r="AI222" s="2148">
        <f t="shared" si="92"/>
        <v>0</v>
      </c>
      <c r="AJ222" s="299" t="str">
        <f>IF(OR(AI222=0, ISBLANK(AB222)), "", TEXT(ROUND(AI222/INDEX(AV19:AV89, MATCH(AB222, AU19:AU89, 0)), 0),"# ##0") &amp; " " &amp; AB222)</f>
        <v/>
      </c>
      <c r="AK222" s="77">
        <f t="shared" si="93"/>
        <v>0</v>
      </c>
      <c r="AL222" s="2149">
        <f t="shared" si="94"/>
        <v>0</v>
      </c>
      <c r="AM222" s="2137" t="str">
        <f t="shared" si="95"/>
        <v/>
      </c>
      <c r="AN222" s="2143"/>
      <c r="AO222" s="2148">
        <f t="shared" si="96"/>
        <v>0</v>
      </c>
      <c r="AP222" s="2612"/>
      <c r="AQ222" s="2150" t="str">
        <f t="shared" si="97"/>
        <v/>
      </c>
      <c r="AR222" s="2593"/>
      <c r="AS222" s="2697">
        <f t="shared" si="98"/>
        <v>0</v>
      </c>
      <c r="AT222" s="2598">
        <f>IF(AND(AH222&lt;&gt;"", ISNUMBER(AF222)), IFERROR(INDEX(AV19:AV89, MATCH(AB222, AU19:AU89, 0)) * AA222 * IF(ISBLANK(X222), 1, X222), 0), 0)</f>
        <v>0</v>
      </c>
      <c r="AU222"/>
      <c r="AV222"/>
      <c r="AW222"/>
      <c r="AX222" s="465"/>
      <c r="AY222" s="2127" t="str">
        <f t="shared" si="91"/>
        <v>►</v>
      </c>
      <c r="AZ222" s="465"/>
      <c r="BA222" s="465"/>
      <c r="BB222" s="2133"/>
      <c r="BC222" s="2133"/>
      <c r="BD222" s="2133"/>
      <c r="BH222" s="2133"/>
      <c r="BI222" s="466">
        <v>1</v>
      </c>
    </row>
    <row r="223" spans="1:61" s="464" customFormat="1" ht="18" customHeight="1" x14ac:dyDescent="0.25">
      <c r="A223" s="2127" t="str">
        <f t="shared" si="85"/>
        <v>►</v>
      </c>
      <c r="B223" s="2128" t="str">
        <f t="shared" si="81"/>
        <v>►</v>
      </c>
      <c r="C223" s="2129" t="str">
        <f t="shared" si="86"/>
        <v>►</v>
      </c>
      <c r="D223" s="2433" t="str">
        <f t="shared" si="87"/>
        <v>►</v>
      </c>
      <c r="E223" s="2128" t="str">
        <f t="shared" si="88"/>
        <v>►</v>
      </c>
      <c r="F223" s="2128" t="str">
        <f t="shared" si="89"/>
        <v>►</v>
      </c>
      <c r="G223" s="2128" t="str">
        <f t="shared" si="90"/>
        <v>►</v>
      </c>
      <c r="H223" s="2178" t="s">
        <v>4</v>
      </c>
      <c r="I223" s="2177"/>
      <c r="J223" s="2177"/>
      <c r="K223" s="2177"/>
      <c r="L223" s="2176"/>
      <c r="M223" s="2176"/>
      <c r="N223" s="2176"/>
      <c r="O223" s="2176"/>
      <c r="P223" s="2176"/>
      <c r="Q223" s="2176"/>
      <c r="R223" s="2176"/>
      <c r="S223" s="2111" t="s">
        <v>4</v>
      </c>
      <c r="T223" s="2178" t="s">
        <v>4</v>
      </c>
      <c r="U223" s="2177"/>
      <c r="V223" s="2177"/>
      <c r="W223" s="2177"/>
      <c r="X223" s="2176"/>
      <c r="Y223" s="2176"/>
      <c r="Z223" s="2176"/>
      <c r="AA223" s="2176"/>
      <c r="AB223" s="2176"/>
      <c r="AC223" s="2176"/>
      <c r="AD223" s="2176"/>
      <c r="AE223" s="2677" t="s">
        <v>4</v>
      </c>
      <c r="AF223" s="2679">
        <f t="shared" si="99"/>
        <v>0</v>
      </c>
      <c r="AG223" s="2453">
        <f t="shared" si="100"/>
        <v>0</v>
      </c>
      <c r="AH223" s="2452"/>
      <c r="AI223" s="2140">
        <f t="shared" si="92"/>
        <v>0</v>
      </c>
      <c r="AJ223" s="301" t="str">
        <f>IF(OR(AI223=0, ISBLANK(AB223)), "", TEXT(ROUND(AI223/INDEX(AV19:AV89, MATCH(AB223, AU19:AU89, 0)), 0),"# ##0") &amp; " " &amp; AB223)</f>
        <v/>
      </c>
      <c r="AK223" s="82">
        <f t="shared" si="93"/>
        <v>0</v>
      </c>
      <c r="AL223" s="2141">
        <f t="shared" si="94"/>
        <v>0</v>
      </c>
      <c r="AM223" s="2142" t="str">
        <f t="shared" si="95"/>
        <v/>
      </c>
      <c r="AN223" s="2143"/>
      <c r="AO223" s="2140">
        <f t="shared" si="96"/>
        <v>0</v>
      </c>
      <c r="AP223" s="2612"/>
      <c r="AQ223" s="2145" t="str">
        <f t="shared" si="97"/>
        <v/>
      </c>
      <c r="AR223" s="2593"/>
      <c r="AS223" s="2697">
        <f t="shared" si="98"/>
        <v>0</v>
      </c>
      <c r="AT223" s="2598">
        <f>IF(AND(AH223&lt;&gt;"", ISNUMBER(AF223)), IFERROR(INDEX(AV19:AV89, MATCH(AB223, AU19:AU89, 0)) * AA223 * IF(ISBLANK(X223), 1, X223), 0), 0)</f>
        <v>0</v>
      </c>
      <c r="AU223"/>
      <c r="AV223"/>
      <c r="AW223"/>
      <c r="AX223" s="465"/>
      <c r="AY223" s="2127" t="str">
        <f t="shared" si="91"/>
        <v>►</v>
      </c>
      <c r="AZ223" s="465"/>
      <c r="BA223" s="465"/>
      <c r="BB223" s="2133"/>
      <c r="BC223" s="2133"/>
      <c r="BD223" s="2133"/>
      <c r="BH223" s="2133"/>
      <c r="BI223" s="466">
        <v>1</v>
      </c>
    </row>
    <row r="224" spans="1:61" s="464" customFormat="1" ht="18" customHeight="1" x14ac:dyDescent="0.25">
      <c r="A224" s="2127" t="str">
        <f t="shared" si="85"/>
        <v>►</v>
      </c>
      <c r="B224" s="2128" t="str">
        <f t="shared" si="81"/>
        <v>►</v>
      </c>
      <c r="C224" s="2129" t="str">
        <f t="shared" si="86"/>
        <v>►</v>
      </c>
      <c r="D224" s="2433" t="str">
        <f t="shared" si="87"/>
        <v>►</v>
      </c>
      <c r="E224" s="2128" t="str">
        <f t="shared" si="88"/>
        <v>►</v>
      </c>
      <c r="F224" s="2128" t="str">
        <f t="shared" si="89"/>
        <v>►</v>
      </c>
      <c r="G224" s="2128" t="str">
        <f t="shared" si="90"/>
        <v>►</v>
      </c>
      <c r="H224" s="2178" t="s">
        <v>4</v>
      </c>
      <c r="I224" s="2177"/>
      <c r="J224" s="2177"/>
      <c r="K224" s="2177"/>
      <c r="L224" s="2176"/>
      <c r="M224" s="2176"/>
      <c r="N224" s="2176"/>
      <c r="O224" s="2176"/>
      <c r="P224" s="2176"/>
      <c r="Q224" s="2176"/>
      <c r="R224" s="2176"/>
      <c r="S224" s="2111" t="s">
        <v>4</v>
      </c>
      <c r="T224" s="2178" t="s">
        <v>4</v>
      </c>
      <c r="U224" s="2177"/>
      <c r="V224" s="2177"/>
      <c r="W224" s="2177"/>
      <c r="X224" s="2176"/>
      <c r="Y224" s="2176"/>
      <c r="Z224" s="2176"/>
      <c r="AA224" s="2176"/>
      <c r="AB224" s="2176"/>
      <c r="AC224" s="2176"/>
      <c r="AD224" s="2176"/>
      <c r="AE224" s="2677" t="s">
        <v>4</v>
      </c>
      <c r="AF224" s="2679">
        <f t="shared" si="99"/>
        <v>0</v>
      </c>
      <c r="AG224" s="2453">
        <f t="shared" si="100"/>
        <v>0</v>
      </c>
      <c r="AH224" s="2452"/>
      <c r="AI224" s="2148">
        <f t="shared" si="92"/>
        <v>0</v>
      </c>
      <c r="AJ224" s="299" t="str">
        <f>IF(OR(AI224=0, ISBLANK(AB224)), "", TEXT(ROUND(AI224/INDEX(AV19:AV89, MATCH(AB224, AU19:AU89, 0)), 0),"# ##0") &amp; " " &amp; AB224)</f>
        <v/>
      </c>
      <c r="AK224" s="77">
        <f t="shared" si="93"/>
        <v>0</v>
      </c>
      <c r="AL224" s="2149">
        <f t="shared" si="94"/>
        <v>0</v>
      </c>
      <c r="AM224" s="2137" t="str">
        <f t="shared" si="95"/>
        <v/>
      </c>
      <c r="AN224" s="2143"/>
      <c r="AO224" s="2148">
        <f t="shared" si="96"/>
        <v>0</v>
      </c>
      <c r="AP224" s="2612"/>
      <c r="AQ224" s="2150" t="str">
        <f t="shared" si="97"/>
        <v/>
      </c>
      <c r="AR224" s="2593"/>
      <c r="AS224" s="2697">
        <f t="shared" si="98"/>
        <v>0</v>
      </c>
      <c r="AT224" s="2598">
        <f>IF(AND(AH224&lt;&gt;"", ISNUMBER(AF224)), IFERROR(INDEX(AV19:AV89, MATCH(AB224, AU19:AU89, 0)) * AA224 * IF(ISBLANK(X224), 1, X224), 0), 0)</f>
        <v>0</v>
      </c>
      <c r="AU224"/>
      <c r="AV224"/>
      <c r="AW224"/>
      <c r="AX224" s="465"/>
      <c r="AY224" s="2127" t="str">
        <f t="shared" si="91"/>
        <v>►</v>
      </c>
      <c r="AZ224" s="465"/>
      <c r="BA224" s="465"/>
      <c r="BB224" s="2133"/>
      <c r="BC224" s="2133"/>
      <c r="BD224" s="2133"/>
      <c r="BH224" s="2133"/>
      <c r="BI224" s="466">
        <v>1</v>
      </c>
    </row>
    <row r="225" spans="1:61" s="464" customFormat="1" ht="18" customHeight="1" x14ac:dyDescent="0.25">
      <c r="A225" s="2127" t="str">
        <f t="shared" si="85"/>
        <v>►</v>
      </c>
      <c r="B225" s="2128" t="str">
        <f t="shared" si="81"/>
        <v>►</v>
      </c>
      <c r="C225" s="2129" t="str">
        <f t="shared" si="86"/>
        <v>►</v>
      </c>
      <c r="D225" s="2433" t="str">
        <f t="shared" si="87"/>
        <v>►</v>
      </c>
      <c r="E225" s="2128" t="str">
        <f t="shared" si="88"/>
        <v>►</v>
      </c>
      <c r="F225" s="2128" t="str">
        <f t="shared" si="89"/>
        <v>►</v>
      </c>
      <c r="G225" s="2128" t="str">
        <f t="shared" si="90"/>
        <v>►</v>
      </c>
      <c r="H225" s="2178" t="s">
        <v>4</v>
      </c>
      <c r="I225" s="2177"/>
      <c r="J225" s="2177"/>
      <c r="K225" s="2177"/>
      <c r="L225" s="2176"/>
      <c r="M225" s="2176"/>
      <c r="N225" s="2176"/>
      <c r="O225" s="2176"/>
      <c r="P225" s="2176"/>
      <c r="Q225" s="2176"/>
      <c r="R225" s="2176"/>
      <c r="S225" s="2111" t="s">
        <v>4</v>
      </c>
      <c r="T225" s="2178" t="s">
        <v>4</v>
      </c>
      <c r="U225" s="2177"/>
      <c r="V225" s="2177"/>
      <c r="W225" s="2177"/>
      <c r="X225" s="2176"/>
      <c r="Y225" s="2176"/>
      <c r="Z225" s="2176"/>
      <c r="AA225" s="2176"/>
      <c r="AB225" s="2176"/>
      <c r="AC225" s="2176"/>
      <c r="AD225" s="2176"/>
      <c r="AE225" s="2677" t="s">
        <v>4</v>
      </c>
      <c r="AF225" s="2679">
        <f t="shared" si="99"/>
        <v>0</v>
      </c>
      <c r="AG225" s="2453">
        <f t="shared" si="100"/>
        <v>0</v>
      </c>
      <c r="AH225" s="2452"/>
      <c r="AI225" s="2140">
        <f t="shared" si="92"/>
        <v>0</v>
      </c>
      <c r="AJ225" s="301" t="str">
        <f>IF(OR(AI225=0, ISBLANK(AB225)), "", TEXT(ROUND(AI225/INDEX(AV19:AV89, MATCH(AB225, AU19:AU89, 0)), 0),"# ##0") &amp; " " &amp; AB225)</f>
        <v/>
      </c>
      <c r="AK225" s="82">
        <f t="shared" si="93"/>
        <v>0</v>
      </c>
      <c r="AL225" s="2141">
        <f t="shared" si="94"/>
        <v>0</v>
      </c>
      <c r="AM225" s="2142" t="str">
        <f t="shared" si="95"/>
        <v/>
      </c>
      <c r="AN225" s="2143"/>
      <c r="AO225" s="2140">
        <f t="shared" si="96"/>
        <v>0</v>
      </c>
      <c r="AP225" s="2612"/>
      <c r="AQ225" s="2145" t="str">
        <f t="shared" si="97"/>
        <v/>
      </c>
      <c r="AR225" s="2593"/>
      <c r="AS225" s="2697">
        <f t="shared" si="98"/>
        <v>0</v>
      </c>
      <c r="AT225" s="2598">
        <f>IF(AND(AH225&lt;&gt;"", ISNUMBER(AF225)), IFERROR(INDEX(AV19:AV89, MATCH(AB225, AU19:AU89, 0)) * AA225 * IF(ISBLANK(X225), 1, X225), 0), 0)</f>
        <v>0</v>
      </c>
      <c r="AU225"/>
      <c r="AV225"/>
      <c r="AW225"/>
      <c r="AX225" s="465"/>
      <c r="AY225" s="2127" t="str">
        <f t="shared" si="91"/>
        <v>►</v>
      </c>
      <c r="AZ225" s="465"/>
      <c r="BA225" s="465"/>
      <c r="BB225" s="2133"/>
      <c r="BC225" s="2133"/>
      <c r="BD225" s="2133"/>
      <c r="BH225" s="2133"/>
      <c r="BI225" s="466">
        <v>1</v>
      </c>
    </row>
    <row r="226" spans="1:61" s="464" customFormat="1" ht="18" customHeight="1" x14ac:dyDescent="0.25">
      <c r="A226" s="2127" t="str">
        <f t="shared" si="85"/>
        <v>►</v>
      </c>
      <c r="B226" s="2128" t="str">
        <f t="shared" si="81"/>
        <v>►</v>
      </c>
      <c r="C226" s="2129" t="str">
        <f t="shared" si="86"/>
        <v>►</v>
      </c>
      <c r="D226" s="2433" t="str">
        <f t="shared" si="87"/>
        <v>►</v>
      </c>
      <c r="E226" s="2128" t="str">
        <f t="shared" si="88"/>
        <v>►</v>
      </c>
      <c r="F226" s="2128" t="str">
        <f t="shared" si="89"/>
        <v>►</v>
      </c>
      <c r="G226" s="2128" t="str">
        <f t="shared" si="90"/>
        <v>►</v>
      </c>
      <c r="H226" s="2178" t="s">
        <v>4</v>
      </c>
      <c r="I226" s="2177"/>
      <c r="J226" s="2177"/>
      <c r="K226" s="2177"/>
      <c r="L226" s="2176"/>
      <c r="M226" s="2176"/>
      <c r="N226" s="2176"/>
      <c r="O226" s="2176"/>
      <c r="P226" s="2176"/>
      <c r="Q226" s="2176"/>
      <c r="R226" s="2176"/>
      <c r="S226" s="2111" t="s">
        <v>4</v>
      </c>
      <c r="T226" s="2178" t="s">
        <v>4</v>
      </c>
      <c r="U226" s="2177"/>
      <c r="V226" s="2177"/>
      <c r="W226" s="2177"/>
      <c r="X226" s="2176"/>
      <c r="Y226" s="2176"/>
      <c r="Z226" s="2176"/>
      <c r="AA226" s="2176"/>
      <c r="AB226" s="2176"/>
      <c r="AC226" s="2176"/>
      <c r="AD226" s="2176"/>
      <c r="AE226" s="2677" t="s">
        <v>4</v>
      </c>
      <c r="AF226" s="2679">
        <f t="shared" si="99"/>
        <v>0</v>
      </c>
      <c r="AG226" s="2453">
        <f t="shared" si="100"/>
        <v>0</v>
      </c>
      <c r="AH226" s="2452"/>
      <c r="AI226" s="2159">
        <f t="shared" si="92"/>
        <v>0</v>
      </c>
      <c r="AJ226" s="2160" t="str">
        <f>IF(OR(AI226=0, ISBLANK(AB226)), "", TEXT(ROUND(AI226/INDEX(AV19:AV89, MATCH(AB226, AU19:AU89, 0)), 0),"# ##0") &amp; " " &amp; AB226)</f>
        <v/>
      </c>
      <c r="AK226" s="77">
        <f t="shared" si="93"/>
        <v>0</v>
      </c>
      <c r="AL226" s="2149">
        <f t="shared" si="94"/>
        <v>0</v>
      </c>
      <c r="AM226" s="2137" t="str">
        <f t="shared" si="95"/>
        <v/>
      </c>
      <c r="AN226" s="2143"/>
      <c r="AO226" s="2148">
        <f t="shared" si="96"/>
        <v>0</v>
      </c>
      <c r="AP226" s="2612"/>
      <c r="AQ226" s="2150" t="str">
        <f t="shared" si="97"/>
        <v/>
      </c>
      <c r="AR226" s="2593"/>
      <c r="AS226" s="2697">
        <f t="shared" si="98"/>
        <v>0</v>
      </c>
      <c r="AT226" s="2598">
        <f>IF(AND(AH226&lt;&gt;"", ISNUMBER(AF226)), IFERROR(INDEX(AV19:AV89, MATCH(AB226, AU19:AU89, 0)) * AA226 * IF(ISBLANK(X226), 1, X226), 0), 0)</f>
        <v>0</v>
      </c>
      <c r="AU226"/>
      <c r="AV226"/>
      <c r="AW226"/>
      <c r="AX226" s="465"/>
      <c r="AY226" s="2127" t="str">
        <f t="shared" si="91"/>
        <v>►</v>
      </c>
      <c r="AZ226" s="465"/>
      <c r="BA226" s="465"/>
      <c r="BB226" s="2133"/>
      <c r="BC226" s="2133"/>
      <c r="BD226" s="2133"/>
      <c r="BH226" s="2133"/>
      <c r="BI226" s="466">
        <v>1</v>
      </c>
    </row>
    <row r="227" spans="1:61" s="464" customFormat="1" ht="18" customHeight="1" x14ac:dyDescent="0.25">
      <c r="A227" s="2127" t="str">
        <f t="shared" si="85"/>
        <v>►</v>
      </c>
      <c r="B227" s="2128" t="str">
        <f t="shared" si="81"/>
        <v>►</v>
      </c>
      <c r="C227" s="2129" t="str">
        <f t="shared" si="86"/>
        <v>►</v>
      </c>
      <c r="D227" s="2433" t="str">
        <f t="shared" si="87"/>
        <v>►</v>
      </c>
      <c r="E227" s="2128" t="str">
        <f t="shared" si="88"/>
        <v>►</v>
      </c>
      <c r="F227" s="2128" t="str">
        <f t="shared" si="89"/>
        <v>►</v>
      </c>
      <c r="G227" s="2128" t="str">
        <f t="shared" si="90"/>
        <v>►</v>
      </c>
      <c r="H227" s="2178" t="s">
        <v>4</v>
      </c>
      <c r="I227" s="2177"/>
      <c r="J227" s="2177"/>
      <c r="K227" s="2177"/>
      <c r="L227" s="2176"/>
      <c r="M227" s="2176"/>
      <c r="N227" s="2176"/>
      <c r="O227" s="2176"/>
      <c r="P227" s="2176"/>
      <c r="Q227" s="2176"/>
      <c r="R227" s="2176"/>
      <c r="S227" s="2111" t="s">
        <v>4</v>
      </c>
      <c r="T227" s="2178" t="s">
        <v>4</v>
      </c>
      <c r="U227" s="2177"/>
      <c r="V227" s="2177"/>
      <c r="W227" s="2177"/>
      <c r="X227" s="2176"/>
      <c r="Y227" s="2176"/>
      <c r="Z227" s="2176"/>
      <c r="AA227" s="2176"/>
      <c r="AB227" s="2176"/>
      <c r="AC227" s="2176"/>
      <c r="AD227" s="2176"/>
      <c r="AE227" s="2677" t="s">
        <v>4</v>
      </c>
      <c r="AF227" s="2679">
        <f t="shared" si="99"/>
        <v>0</v>
      </c>
      <c r="AG227" s="2453">
        <f t="shared" si="100"/>
        <v>0</v>
      </c>
      <c r="AH227" s="2452"/>
      <c r="AI227" s="2140">
        <f t="shared" si="92"/>
        <v>0</v>
      </c>
      <c r="AJ227" s="301" t="str">
        <f>IF(OR(AI227=0, ISBLANK(AB227)), "", TEXT(ROUND(AI227/INDEX(AV19:AV89, MATCH(AB227, AU19:AU89, 0)), 0),"# ##0") &amp; " " &amp; AB227)</f>
        <v/>
      </c>
      <c r="AK227" s="82">
        <f t="shared" si="93"/>
        <v>0</v>
      </c>
      <c r="AL227" s="2141">
        <f t="shared" si="94"/>
        <v>0</v>
      </c>
      <c r="AM227" s="2142" t="str">
        <f t="shared" si="95"/>
        <v/>
      </c>
      <c r="AN227" s="2143"/>
      <c r="AO227" s="2140">
        <f t="shared" si="96"/>
        <v>0</v>
      </c>
      <c r="AP227" s="2612"/>
      <c r="AQ227" s="2145" t="str">
        <f t="shared" si="97"/>
        <v/>
      </c>
      <c r="AR227" s="2593"/>
      <c r="AS227" s="2697">
        <f t="shared" si="98"/>
        <v>0</v>
      </c>
      <c r="AT227" s="2598">
        <f>IF(AND(AH227&lt;&gt;"", ISNUMBER(AF227)), IFERROR(INDEX(AV19:AV89, MATCH(AB227, AU19:AU89, 0)) * AA227 * IF(ISBLANK(X227), 1, X227), 0), 0)</f>
        <v>0</v>
      </c>
      <c r="AU227"/>
      <c r="AV227"/>
      <c r="AW227"/>
      <c r="AX227" s="465"/>
      <c r="AY227" s="2127" t="str">
        <f t="shared" si="91"/>
        <v>►</v>
      </c>
      <c r="AZ227" s="465"/>
      <c r="BA227" s="465"/>
      <c r="BB227" s="2133"/>
      <c r="BC227" s="2133"/>
      <c r="BD227" s="2133"/>
      <c r="BH227" s="2133"/>
      <c r="BI227" s="466">
        <v>1</v>
      </c>
    </row>
    <row r="228" spans="1:61" s="464" customFormat="1" ht="18" customHeight="1" x14ac:dyDescent="0.25">
      <c r="A228" s="2127" t="str">
        <f t="shared" si="85"/>
        <v>►</v>
      </c>
      <c r="B228" s="2128" t="str">
        <f t="shared" si="81"/>
        <v>►</v>
      </c>
      <c r="C228" s="2129" t="str">
        <f t="shared" si="86"/>
        <v>►</v>
      </c>
      <c r="D228" s="2433" t="str">
        <f t="shared" si="87"/>
        <v>►</v>
      </c>
      <c r="E228" s="2128" t="str">
        <f t="shared" si="88"/>
        <v>►</v>
      </c>
      <c r="F228" s="2128" t="str">
        <f t="shared" si="89"/>
        <v>►</v>
      </c>
      <c r="G228" s="2128" t="str">
        <f t="shared" si="90"/>
        <v>►</v>
      </c>
      <c r="H228" s="2178" t="s">
        <v>4</v>
      </c>
      <c r="I228" s="2177"/>
      <c r="J228" s="2177"/>
      <c r="K228" s="2177"/>
      <c r="L228" s="2176"/>
      <c r="M228" s="2176"/>
      <c r="N228" s="2176"/>
      <c r="O228" s="2176"/>
      <c r="P228" s="2176"/>
      <c r="Q228" s="2176"/>
      <c r="R228" s="2176"/>
      <c r="S228" s="2111" t="s">
        <v>4</v>
      </c>
      <c r="T228" s="2178" t="s">
        <v>4</v>
      </c>
      <c r="U228" s="2177"/>
      <c r="V228" s="2177"/>
      <c r="W228" s="2177"/>
      <c r="X228" s="2176"/>
      <c r="Y228" s="2176"/>
      <c r="Z228" s="2176"/>
      <c r="AA228" s="2176"/>
      <c r="AB228" s="2176"/>
      <c r="AC228" s="2176"/>
      <c r="AD228" s="2176"/>
      <c r="AE228" s="2677" t="s">
        <v>4</v>
      </c>
      <c r="AF228" s="2679">
        <f t="shared" si="99"/>
        <v>0</v>
      </c>
      <c r="AG228" s="2453">
        <f t="shared" si="100"/>
        <v>0</v>
      </c>
      <c r="AH228" s="2452"/>
      <c r="AI228" s="2148">
        <f t="shared" si="92"/>
        <v>0</v>
      </c>
      <c r="AJ228" s="299" t="str">
        <f>IF(OR(AI228=0, ISBLANK(AB228)), "", TEXT(ROUND(AI228/INDEX(AV19:AV89, MATCH(AB228, AU19:AU89, 0)), 0),"# ##0") &amp; " " &amp; AB228)</f>
        <v/>
      </c>
      <c r="AK228" s="77">
        <f t="shared" si="93"/>
        <v>0</v>
      </c>
      <c r="AL228" s="2149">
        <f t="shared" si="94"/>
        <v>0</v>
      </c>
      <c r="AM228" s="2137" t="str">
        <f t="shared" si="95"/>
        <v/>
      </c>
      <c r="AN228" s="2143"/>
      <c r="AO228" s="2148">
        <f t="shared" si="96"/>
        <v>0</v>
      </c>
      <c r="AP228" s="2612"/>
      <c r="AQ228" s="2150" t="str">
        <f t="shared" si="97"/>
        <v/>
      </c>
      <c r="AR228" s="2593"/>
      <c r="AS228" s="2697">
        <f t="shared" si="98"/>
        <v>0</v>
      </c>
      <c r="AT228" s="2598">
        <f>IF(AND(AH228&lt;&gt;"", ISNUMBER(AF228)), IFERROR(INDEX(AV19:AV89, MATCH(AB228, AU19:AU89, 0)) * AA228 * IF(ISBLANK(X228), 1, X228), 0), 0)</f>
        <v>0</v>
      </c>
      <c r="AU228"/>
      <c r="AV228"/>
      <c r="AW228"/>
      <c r="AX228" s="465"/>
      <c r="AY228" s="2127" t="str">
        <f t="shared" si="91"/>
        <v>►</v>
      </c>
      <c r="AZ228" s="465"/>
      <c r="BA228" s="465"/>
      <c r="BB228" s="2133"/>
      <c r="BC228" s="2133"/>
      <c r="BD228" s="2133"/>
      <c r="BH228" s="2133"/>
      <c r="BI228" s="466">
        <v>1</v>
      </c>
    </row>
    <row r="229" spans="1:61" s="464" customFormat="1" ht="18" customHeight="1" x14ac:dyDescent="0.25">
      <c r="A229" s="2127" t="str">
        <f t="shared" si="85"/>
        <v>►</v>
      </c>
      <c r="B229" s="2128" t="str">
        <f t="shared" si="81"/>
        <v>►</v>
      </c>
      <c r="C229" s="2129" t="str">
        <f t="shared" si="86"/>
        <v>►</v>
      </c>
      <c r="D229" s="2433" t="str">
        <f t="shared" si="87"/>
        <v>►</v>
      </c>
      <c r="E229" s="2128" t="str">
        <f t="shared" si="88"/>
        <v>►</v>
      </c>
      <c r="F229" s="2128" t="str">
        <f t="shared" si="89"/>
        <v>►</v>
      </c>
      <c r="G229" s="2128" t="str">
        <f t="shared" si="90"/>
        <v>►</v>
      </c>
      <c r="H229" s="2178" t="s">
        <v>4</v>
      </c>
      <c r="I229" s="2177"/>
      <c r="J229" s="2177"/>
      <c r="K229" s="2177"/>
      <c r="L229" s="2176"/>
      <c r="M229" s="2176"/>
      <c r="N229" s="2176"/>
      <c r="O229" s="2176"/>
      <c r="P229" s="2176"/>
      <c r="Q229" s="2176"/>
      <c r="R229" s="2176"/>
      <c r="S229" s="2111" t="s">
        <v>4</v>
      </c>
      <c r="T229" s="2178" t="s">
        <v>4</v>
      </c>
      <c r="U229" s="2177"/>
      <c r="V229" s="2177"/>
      <c r="W229" s="2177"/>
      <c r="X229" s="2176"/>
      <c r="Y229" s="2176"/>
      <c r="Z229" s="2176"/>
      <c r="AA229" s="2176"/>
      <c r="AB229" s="2176"/>
      <c r="AC229" s="2176"/>
      <c r="AD229" s="2176"/>
      <c r="AE229" s="2677" t="s">
        <v>4</v>
      </c>
      <c r="AF229" s="2679">
        <f t="shared" si="99"/>
        <v>0</v>
      </c>
      <c r="AG229" s="2453">
        <f t="shared" si="100"/>
        <v>0</v>
      </c>
      <c r="AH229" s="2452"/>
      <c r="AI229" s="2140">
        <f t="shared" si="92"/>
        <v>0</v>
      </c>
      <c r="AJ229" s="301" t="str">
        <f>IF(OR(AI229=0, ISBLANK(AB229)), "", TEXT(ROUND(AI229/INDEX(AV19:AV89, MATCH(AB229, AU19:AU89, 0)), 0),"# ##0") &amp; " " &amp; AB229)</f>
        <v/>
      </c>
      <c r="AK229" s="82">
        <f t="shared" si="93"/>
        <v>0</v>
      </c>
      <c r="AL229" s="2141">
        <f t="shared" si="94"/>
        <v>0</v>
      </c>
      <c r="AM229" s="2142" t="str">
        <f t="shared" si="95"/>
        <v/>
      </c>
      <c r="AN229" s="2143"/>
      <c r="AO229" s="2140">
        <f t="shared" si="96"/>
        <v>0</v>
      </c>
      <c r="AP229" s="2612"/>
      <c r="AQ229" s="2145" t="str">
        <f t="shared" si="97"/>
        <v/>
      </c>
      <c r="AR229" s="2593"/>
      <c r="AS229" s="2697">
        <f t="shared" si="98"/>
        <v>0</v>
      </c>
      <c r="AT229" s="2598">
        <f>IF(AND(AH229&lt;&gt;"", ISNUMBER(AF229)), IFERROR(INDEX(AV19:AV89, MATCH(AB229, AU19:AU89, 0)) * AA229 * IF(ISBLANK(X229), 1, X229), 0), 0)</f>
        <v>0</v>
      </c>
      <c r="AU229"/>
      <c r="AV229"/>
      <c r="AW229"/>
      <c r="AX229" s="465"/>
      <c r="AY229" s="2127" t="str">
        <f t="shared" si="91"/>
        <v>►</v>
      </c>
      <c r="AZ229" s="465"/>
      <c r="BA229" s="465"/>
      <c r="BB229" s="2133"/>
      <c r="BC229" s="2133"/>
      <c r="BD229" s="2133"/>
      <c r="BH229" s="2133"/>
      <c r="BI229" s="466">
        <v>1</v>
      </c>
    </row>
    <row r="230" spans="1:61" s="464" customFormat="1" ht="18" customHeight="1" x14ac:dyDescent="0.25">
      <c r="A230" s="2127" t="str">
        <f t="shared" si="85"/>
        <v>►</v>
      </c>
      <c r="B230" s="2128" t="str">
        <f t="shared" si="81"/>
        <v>►</v>
      </c>
      <c r="C230" s="2129" t="str">
        <f t="shared" si="86"/>
        <v>►</v>
      </c>
      <c r="D230" s="2433" t="str">
        <f t="shared" si="87"/>
        <v>►</v>
      </c>
      <c r="E230" s="2128" t="str">
        <f t="shared" si="88"/>
        <v>►</v>
      </c>
      <c r="F230" s="2128" t="str">
        <f t="shared" si="89"/>
        <v>►</v>
      </c>
      <c r="G230" s="2128" t="str">
        <f t="shared" si="90"/>
        <v>►</v>
      </c>
      <c r="H230" s="2178" t="s">
        <v>4</v>
      </c>
      <c r="I230" s="2177"/>
      <c r="J230" s="2177"/>
      <c r="K230" s="2177"/>
      <c r="L230" s="2176"/>
      <c r="M230" s="2176"/>
      <c r="N230" s="2176"/>
      <c r="O230" s="2176"/>
      <c r="P230" s="2176"/>
      <c r="Q230" s="2176"/>
      <c r="R230" s="2176"/>
      <c r="S230" s="2111" t="s">
        <v>4</v>
      </c>
      <c r="T230" s="2178" t="s">
        <v>4</v>
      </c>
      <c r="U230" s="2177"/>
      <c r="V230" s="2177"/>
      <c r="W230" s="2177"/>
      <c r="X230" s="2176"/>
      <c r="Y230" s="2176"/>
      <c r="Z230" s="2176"/>
      <c r="AA230" s="2176"/>
      <c r="AB230" s="2176"/>
      <c r="AC230" s="2176"/>
      <c r="AD230" s="2176"/>
      <c r="AE230" s="2677" t="s">
        <v>4</v>
      </c>
      <c r="AF230" s="2679">
        <f t="shared" si="99"/>
        <v>0</v>
      </c>
      <c r="AG230" s="2453">
        <f t="shared" si="100"/>
        <v>0</v>
      </c>
      <c r="AH230" s="2452"/>
      <c r="AI230" s="2148">
        <f t="shared" si="92"/>
        <v>0</v>
      </c>
      <c r="AJ230" s="299" t="str">
        <f>IF(OR(AI230=0, ISBLANK(AB230)), "", TEXT(ROUND(AI230/INDEX(AV19:AV89, MATCH(AB230, AU19:AU89, 0)), 0),"# ##0") &amp; " " &amp; AB230)</f>
        <v/>
      </c>
      <c r="AK230" s="77">
        <f t="shared" si="93"/>
        <v>0</v>
      </c>
      <c r="AL230" s="2149">
        <f t="shared" si="94"/>
        <v>0</v>
      </c>
      <c r="AM230" s="2137" t="str">
        <f t="shared" si="95"/>
        <v/>
      </c>
      <c r="AN230" s="2143"/>
      <c r="AO230" s="2148">
        <f t="shared" si="96"/>
        <v>0</v>
      </c>
      <c r="AP230" s="2612"/>
      <c r="AQ230" s="2150" t="str">
        <f t="shared" si="97"/>
        <v/>
      </c>
      <c r="AR230" s="2593"/>
      <c r="AS230" s="2697">
        <f t="shared" si="98"/>
        <v>0</v>
      </c>
      <c r="AT230" s="2598">
        <f>IF(AND(AH230&lt;&gt;"", ISNUMBER(AF230)), IFERROR(INDEX(AV19:AV89, MATCH(AB230, AU19:AU89, 0)) * AA230 * IF(ISBLANK(X230), 1, X230), 0), 0)</f>
        <v>0</v>
      </c>
      <c r="AU230"/>
      <c r="AV230"/>
      <c r="AW230"/>
      <c r="AX230" s="465"/>
      <c r="AY230" s="2127" t="str">
        <f t="shared" si="91"/>
        <v>►</v>
      </c>
      <c r="AZ230" s="465"/>
      <c r="BA230" s="465"/>
      <c r="BB230" s="2133"/>
      <c r="BC230" s="2133"/>
      <c r="BD230" s="2133"/>
      <c r="BH230" s="2133"/>
      <c r="BI230" s="466">
        <v>1</v>
      </c>
    </row>
    <row r="231" spans="1:61" s="464" customFormat="1" ht="18" customHeight="1" x14ac:dyDescent="0.25">
      <c r="A231" s="2127" t="str">
        <f t="shared" si="85"/>
        <v>►</v>
      </c>
      <c r="B231" s="2128" t="str">
        <f t="shared" si="81"/>
        <v>►</v>
      </c>
      <c r="C231" s="2129" t="str">
        <f t="shared" si="86"/>
        <v>►</v>
      </c>
      <c r="D231" s="2433" t="str">
        <f t="shared" si="87"/>
        <v>►</v>
      </c>
      <c r="E231" s="2128" t="str">
        <f t="shared" si="88"/>
        <v>►</v>
      </c>
      <c r="F231" s="2128" t="str">
        <f t="shared" si="89"/>
        <v>►</v>
      </c>
      <c r="G231" s="2128" t="str">
        <f t="shared" si="90"/>
        <v>►</v>
      </c>
      <c r="H231" s="2178" t="s">
        <v>4</v>
      </c>
      <c r="I231" s="2177"/>
      <c r="J231" s="2177"/>
      <c r="K231" s="2177"/>
      <c r="L231" s="2176"/>
      <c r="M231" s="2176"/>
      <c r="N231" s="2176"/>
      <c r="O231" s="2176"/>
      <c r="P231" s="2176"/>
      <c r="Q231" s="2176"/>
      <c r="R231" s="2176"/>
      <c r="S231" s="2111" t="s">
        <v>4</v>
      </c>
      <c r="T231" s="2178" t="s">
        <v>4</v>
      </c>
      <c r="U231" s="2177"/>
      <c r="V231" s="2177"/>
      <c r="W231" s="2177"/>
      <c r="X231" s="2176"/>
      <c r="Y231" s="2176"/>
      <c r="Z231" s="2176"/>
      <c r="AA231" s="2176"/>
      <c r="AB231" s="2176"/>
      <c r="AC231" s="2176"/>
      <c r="AD231" s="2176"/>
      <c r="AE231" s="2677" t="s">
        <v>4</v>
      </c>
      <c r="AF231" s="2679">
        <f t="shared" si="99"/>
        <v>0</v>
      </c>
      <c r="AG231" s="2453">
        <f t="shared" si="100"/>
        <v>0</v>
      </c>
      <c r="AH231" s="2452"/>
      <c r="AI231" s="2140">
        <f t="shared" si="92"/>
        <v>0</v>
      </c>
      <c r="AJ231" s="301" t="str">
        <f>IF(OR(AI231=0, ISBLANK(AB231)), "", TEXT(ROUND(AI231/INDEX(AV19:AV89, MATCH(AB231, AU19:AU89, 0)), 0),"# ##0") &amp; " " &amp; AB231)</f>
        <v/>
      </c>
      <c r="AK231" s="82">
        <f t="shared" si="93"/>
        <v>0</v>
      </c>
      <c r="AL231" s="2141">
        <f t="shared" si="94"/>
        <v>0</v>
      </c>
      <c r="AM231" s="2142" t="str">
        <f t="shared" si="95"/>
        <v/>
      </c>
      <c r="AN231" s="2143"/>
      <c r="AO231" s="2140">
        <f t="shared" si="96"/>
        <v>0</v>
      </c>
      <c r="AP231" s="2612"/>
      <c r="AQ231" s="2145" t="str">
        <f t="shared" si="97"/>
        <v/>
      </c>
      <c r="AR231" s="2593"/>
      <c r="AS231" s="2697">
        <f t="shared" si="98"/>
        <v>0</v>
      </c>
      <c r="AT231" s="2598">
        <f>IF(AND(AH231&lt;&gt;"", ISNUMBER(AF231)), IFERROR(INDEX(AV19:AV89, MATCH(AB231, AU19:AU89, 0)) * AA231 * IF(ISBLANK(X231), 1, X231), 0), 0)</f>
        <v>0</v>
      </c>
      <c r="AU231"/>
      <c r="AV231"/>
      <c r="AW231"/>
      <c r="AX231" s="465"/>
      <c r="AY231" s="2127" t="str">
        <f t="shared" si="91"/>
        <v>►</v>
      </c>
      <c r="AZ231" s="465"/>
      <c r="BA231" s="465"/>
      <c r="BB231" s="2133"/>
      <c r="BC231" s="2133"/>
      <c r="BD231" s="2133"/>
      <c r="BH231" s="2133"/>
      <c r="BI231" s="466">
        <v>1</v>
      </c>
    </row>
    <row r="232" spans="1:61" s="464" customFormat="1" ht="18" customHeight="1" x14ac:dyDescent="0.25">
      <c r="A232" s="2127" t="str">
        <f t="shared" si="85"/>
        <v>►</v>
      </c>
      <c r="B232" s="2128" t="str">
        <f t="shared" si="81"/>
        <v>►</v>
      </c>
      <c r="C232" s="2129" t="str">
        <f t="shared" si="86"/>
        <v>►</v>
      </c>
      <c r="D232" s="2433" t="str">
        <f t="shared" si="87"/>
        <v>►</v>
      </c>
      <c r="E232" s="2128" t="str">
        <f t="shared" si="88"/>
        <v>►</v>
      </c>
      <c r="F232" s="2128" t="str">
        <f t="shared" si="89"/>
        <v>►</v>
      </c>
      <c r="G232" s="2128" t="str">
        <f t="shared" si="90"/>
        <v>►</v>
      </c>
      <c r="H232" s="2178" t="s">
        <v>4</v>
      </c>
      <c r="I232" s="2177"/>
      <c r="J232" s="2177"/>
      <c r="K232" s="2177"/>
      <c r="L232" s="2176"/>
      <c r="M232" s="2176"/>
      <c r="N232" s="2176"/>
      <c r="O232" s="2176"/>
      <c r="P232" s="2176"/>
      <c r="Q232" s="2176"/>
      <c r="R232" s="2176"/>
      <c r="S232" s="2111" t="s">
        <v>4</v>
      </c>
      <c r="T232" s="2178" t="s">
        <v>4</v>
      </c>
      <c r="U232" s="2177"/>
      <c r="V232" s="2177"/>
      <c r="W232" s="2177"/>
      <c r="X232" s="2176"/>
      <c r="Y232" s="2176"/>
      <c r="Z232" s="2176"/>
      <c r="AA232" s="2176"/>
      <c r="AB232" s="2176"/>
      <c r="AC232" s="2176"/>
      <c r="AD232" s="2176"/>
      <c r="AE232" s="2677" t="s">
        <v>4</v>
      </c>
      <c r="AF232" s="2679">
        <f t="shared" si="99"/>
        <v>0</v>
      </c>
      <c r="AG232" s="2453">
        <f t="shared" si="100"/>
        <v>0</v>
      </c>
      <c r="AH232" s="2452"/>
      <c r="AI232" s="2148">
        <f t="shared" si="92"/>
        <v>0</v>
      </c>
      <c r="AJ232" s="299" t="str">
        <f>IF(OR(AI232=0, ISBLANK(AB232)), "", TEXT(ROUND(AI232/INDEX(AV19:AV89, MATCH(AB232, AU19:AU89, 0)), 0),"# ##0") &amp; " " &amp; AB232)</f>
        <v/>
      </c>
      <c r="AK232" s="77">
        <f t="shared" si="93"/>
        <v>0</v>
      </c>
      <c r="AL232" s="2149">
        <f t="shared" si="94"/>
        <v>0</v>
      </c>
      <c r="AM232" s="2137" t="str">
        <f t="shared" si="95"/>
        <v/>
      </c>
      <c r="AN232" s="2143"/>
      <c r="AO232" s="2148">
        <f t="shared" si="96"/>
        <v>0</v>
      </c>
      <c r="AP232" s="2612"/>
      <c r="AQ232" s="2150" t="str">
        <f t="shared" si="97"/>
        <v/>
      </c>
      <c r="AR232" s="2593"/>
      <c r="AS232" s="2697">
        <f t="shared" si="98"/>
        <v>0</v>
      </c>
      <c r="AT232" s="2598">
        <f>IF(AND(AH232&lt;&gt;"", ISNUMBER(AF232)), IFERROR(INDEX(AV19:AV89, MATCH(AB232, AU19:AU89, 0)) * AA232 * IF(ISBLANK(X232), 1, X232), 0), 0)</f>
        <v>0</v>
      </c>
      <c r="AU232"/>
      <c r="AV232"/>
      <c r="AW232"/>
      <c r="AX232" s="465"/>
      <c r="AY232" s="2127" t="str">
        <f t="shared" si="91"/>
        <v>►</v>
      </c>
      <c r="AZ232" s="465"/>
      <c r="BA232" s="465"/>
      <c r="BB232" s="2133"/>
      <c r="BC232" s="2133"/>
      <c r="BD232" s="2133"/>
      <c r="BH232" s="2133"/>
      <c r="BI232" s="466">
        <v>1</v>
      </c>
    </row>
    <row r="233" spans="1:61" s="464" customFormat="1" ht="18" customHeight="1" x14ac:dyDescent="0.25">
      <c r="A233" s="2127" t="str">
        <f t="shared" si="85"/>
        <v>►</v>
      </c>
      <c r="B233" s="2128" t="str">
        <f t="shared" si="81"/>
        <v>►</v>
      </c>
      <c r="C233" s="2129" t="str">
        <f t="shared" si="86"/>
        <v>►</v>
      </c>
      <c r="D233" s="2433" t="str">
        <f t="shared" si="87"/>
        <v>►</v>
      </c>
      <c r="E233" s="2128" t="str">
        <f t="shared" si="88"/>
        <v>►</v>
      </c>
      <c r="F233" s="2128" t="str">
        <f t="shared" si="89"/>
        <v>►</v>
      </c>
      <c r="G233" s="2128" t="str">
        <f t="shared" si="90"/>
        <v>►</v>
      </c>
      <c r="H233" s="2178" t="s">
        <v>4</v>
      </c>
      <c r="I233" s="2177"/>
      <c r="J233" s="2177"/>
      <c r="K233" s="2177"/>
      <c r="L233" s="2176"/>
      <c r="M233" s="2176"/>
      <c r="N233" s="2176"/>
      <c r="O233" s="2176"/>
      <c r="P233" s="2176"/>
      <c r="Q233" s="2176"/>
      <c r="R233" s="2176"/>
      <c r="S233" s="2111" t="s">
        <v>4</v>
      </c>
      <c r="T233" s="2178" t="s">
        <v>4</v>
      </c>
      <c r="U233" s="2177"/>
      <c r="V233" s="2177"/>
      <c r="W233" s="2177"/>
      <c r="X233" s="2176"/>
      <c r="Y233" s="2176"/>
      <c r="Z233" s="2176"/>
      <c r="AA233" s="2176"/>
      <c r="AB233" s="2176"/>
      <c r="AC233" s="2176"/>
      <c r="AD233" s="2176"/>
      <c r="AE233" s="2677" t="s">
        <v>4</v>
      </c>
      <c r="AF233" s="2679">
        <f t="shared" si="99"/>
        <v>0</v>
      </c>
      <c r="AG233" s="2453">
        <f t="shared" si="100"/>
        <v>0</v>
      </c>
      <c r="AH233" s="2452"/>
      <c r="AI233" s="2140">
        <f t="shared" si="92"/>
        <v>0</v>
      </c>
      <c r="AJ233" s="301" t="str">
        <f>IF(OR(AI233=0, ISBLANK(AB233)), "", TEXT(ROUND(AI233/INDEX(AV19:AV89, MATCH(AB233, AU19:AU89, 0)), 0),"# ##0") &amp; " " &amp; AB233)</f>
        <v/>
      </c>
      <c r="AK233" s="82">
        <f t="shared" si="93"/>
        <v>0</v>
      </c>
      <c r="AL233" s="2141">
        <f t="shared" si="94"/>
        <v>0</v>
      </c>
      <c r="AM233" s="2142" t="str">
        <f t="shared" si="95"/>
        <v/>
      </c>
      <c r="AN233" s="2143"/>
      <c r="AO233" s="2140">
        <f t="shared" si="96"/>
        <v>0</v>
      </c>
      <c r="AP233" s="2612"/>
      <c r="AQ233" s="2145" t="str">
        <f t="shared" si="97"/>
        <v/>
      </c>
      <c r="AR233" s="2593"/>
      <c r="AS233" s="2697">
        <f t="shared" si="98"/>
        <v>0</v>
      </c>
      <c r="AT233" s="2598">
        <f>IF(AND(AH233&lt;&gt;"", ISNUMBER(AF233)), IFERROR(INDEX(AV19:AV89, MATCH(AB233, AU19:AU89, 0)) * AA233 * IF(ISBLANK(X233), 1, X233), 0), 0)</f>
        <v>0</v>
      </c>
      <c r="AU233"/>
      <c r="AV233"/>
      <c r="AW233"/>
      <c r="AX233" s="465"/>
      <c r="AY233" s="2127" t="str">
        <f t="shared" si="91"/>
        <v>►</v>
      </c>
      <c r="AZ233" s="465"/>
      <c r="BA233" s="465"/>
      <c r="BB233" s="2133"/>
      <c r="BC233" s="2133"/>
      <c r="BD233" s="2133"/>
      <c r="BH233" s="2133"/>
      <c r="BI233" s="466">
        <v>1</v>
      </c>
    </row>
    <row r="234" spans="1:61" s="464" customFormat="1" ht="18" customHeight="1" x14ac:dyDescent="0.25">
      <c r="A234" s="2127" t="str">
        <f t="shared" si="85"/>
        <v>►</v>
      </c>
      <c r="B234" s="2128" t="str">
        <f t="shared" si="81"/>
        <v>►</v>
      </c>
      <c r="C234" s="2129" t="str">
        <f t="shared" si="86"/>
        <v>►</v>
      </c>
      <c r="D234" s="2433" t="str">
        <f t="shared" si="87"/>
        <v>►</v>
      </c>
      <c r="E234" s="2128" t="str">
        <f t="shared" si="88"/>
        <v>►</v>
      </c>
      <c r="F234" s="2128" t="str">
        <f t="shared" si="89"/>
        <v>►</v>
      </c>
      <c r="G234" s="2128" t="str">
        <f t="shared" si="90"/>
        <v>►</v>
      </c>
      <c r="H234" s="2178" t="s">
        <v>4</v>
      </c>
      <c r="I234" s="2177"/>
      <c r="J234" s="2177"/>
      <c r="K234" s="2177"/>
      <c r="L234" s="2176"/>
      <c r="M234" s="2176"/>
      <c r="N234" s="2176"/>
      <c r="O234" s="2176"/>
      <c r="P234" s="2176"/>
      <c r="Q234" s="2176"/>
      <c r="R234" s="2176"/>
      <c r="S234" s="2111" t="s">
        <v>4</v>
      </c>
      <c r="T234" s="2178" t="s">
        <v>4</v>
      </c>
      <c r="U234" s="2177"/>
      <c r="V234" s="2177"/>
      <c r="W234" s="2177"/>
      <c r="X234" s="2176"/>
      <c r="Y234" s="2176"/>
      <c r="Z234" s="2176"/>
      <c r="AA234" s="2176"/>
      <c r="AB234" s="2176"/>
      <c r="AC234" s="2176"/>
      <c r="AD234" s="2176"/>
      <c r="AE234" s="2677" t="s">
        <v>4</v>
      </c>
      <c r="AF234" s="2679">
        <f t="shared" si="99"/>
        <v>0</v>
      </c>
      <c r="AG234" s="2453">
        <f t="shared" si="100"/>
        <v>0</v>
      </c>
      <c r="AH234" s="2452"/>
      <c r="AI234" s="2148">
        <f t="shared" si="92"/>
        <v>0</v>
      </c>
      <c r="AJ234" s="299" t="str">
        <f>IF(OR(AI234=0, ISBLANK(AB234)), "", TEXT(ROUND(AI234/INDEX(AV19:AV89, MATCH(AB234, AU19:AU89, 0)), 0),"# ##0") &amp; " " &amp; AB234)</f>
        <v/>
      </c>
      <c r="AK234" s="77">
        <f t="shared" si="93"/>
        <v>0</v>
      </c>
      <c r="AL234" s="2149">
        <f t="shared" si="94"/>
        <v>0</v>
      </c>
      <c r="AM234" s="2137" t="str">
        <f t="shared" si="95"/>
        <v/>
      </c>
      <c r="AN234" s="2143"/>
      <c r="AO234" s="2148">
        <f t="shared" si="96"/>
        <v>0</v>
      </c>
      <c r="AP234" s="2612"/>
      <c r="AQ234" s="2150" t="str">
        <f t="shared" si="97"/>
        <v/>
      </c>
      <c r="AR234" s="2593"/>
      <c r="AS234" s="2697">
        <f t="shared" si="98"/>
        <v>0</v>
      </c>
      <c r="AT234" s="2598">
        <f>IF(AND(AH234&lt;&gt;"", ISNUMBER(AF234)), IFERROR(INDEX(AV19:AV89, MATCH(AB234, AU19:AU89, 0)) * AA234 * IF(ISBLANK(X234), 1, X234), 0), 0)</f>
        <v>0</v>
      </c>
      <c r="AU234"/>
      <c r="AV234"/>
      <c r="AW234"/>
      <c r="AX234" s="465"/>
      <c r="AY234" s="2127" t="str">
        <f t="shared" si="91"/>
        <v>►</v>
      </c>
      <c r="AZ234" s="465"/>
      <c r="BA234" s="465"/>
      <c r="BB234" s="2133"/>
      <c r="BC234" s="2133"/>
      <c r="BD234" s="2133"/>
      <c r="BH234" s="2133"/>
      <c r="BI234" s="466">
        <v>1</v>
      </c>
    </row>
    <row r="235" spans="1:61" s="464" customFormat="1" ht="18" customHeight="1" x14ac:dyDescent="0.25">
      <c r="A235" s="2127" t="str">
        <f t="shared" si="85"/>
        <v>►</v>
      </c>
      <c r="B235" s="2128" t="str">
        <f t="shared" si="81"/>
        <v>►</v>
      </c>
      <c r="C235" s="2129" t="str">
        <f t="shared" si="86"/>
        <v>►</v>
      </c>
      <c r="D235" s="2433" t="str">
        <f t="shared" si="87"/>
        <v>►</v>
      </c>
      <c r="E235" s="2128" t="str">
        <f t="shared" si="88"/>
        <v>►</v>
      </c>
      <c r="F235" s="2128" t="str">
        <f t="shared" si="89"/>
        <v>►</v>
      </c>
      <c r="G235" s="2128" t="str">
        <f t="shared" si="90"/>
        <v>►</v>
      </c>
      <c r="H235" s="2178" t="s">
        <v>4</v>
      </c>
      <c r="I235" s="2177"/>
      <c r="J235" s="2177"/>
      <c r="K235" s="2177"/>
      <c r="L235" s="2176"/>
      <c r="M235" s="2176"/>
      <c r="N235" s="2176"/>
      <c r="O235" s="2176"/>
      <c r="P235" s="2176"/>
      <c r="Q235" s="2176"/>
      <c r="R235" s="2176"/>
      <c r="S235" s="2111" t="s">
        <v>4</v>
      </c>
      <c r="T235" s="2178" t="s">
        <v>4</v>
      </c>
      <c r="U235" s="2177"/>
      <c r="V235" s="2177"/>
      <c r="W235" s="2177"/>
      <c r="X235" s="2176"/>
      <c r="Y235" s="2176"/>
      <c r="Z235" s="2176"/>
      <c r="AA235" s="2176"/>
      <c r="AB235" s="2176"/>
      <c r="AC235" s="2176"/>
      <c r="AD235" s="2176"/>
      <c r="AE235" s="2677" t="s">
        <v>4</v>
      </c>
      <c r="AF235" s="2679">
        <f t="shared" si="99"/>
        <v>0</v>
      </c>
      <c r="AG235" s="2453">
        <f t="shared" si="100"/>
        <v>0</v>
      </c>
      <c r="AH235" s="2452"/>
      <c r="AI235" s="2140">
        <f t="shared" si="92"/>
        <v>0</v>
      </c>
      <c r="AJ235" s="301" t="str">
        <f>IF(OR(AI235=0, ISBLANK(AB235)), "", TEXT(ROUND(AI235/INDEX(AV19:AV89, MATCH(AB235, AU19:AU89, 0)), 0),"# ##0") &amp; " " &amp; AB235)</f>
        <v/>
      </c>
      <c r="AK235" s="82">
        <f t="shared" si="93"/>
        <v>0</v>
      </c>
      <c r="AL235" s="2141">
        <f t="shared" si="94"/>
        <v>0</v>
      </c>
      <c r="AM235" s="2142" t="str">
        <f t="shared" si="95"/>
        <v/>
      </c>
      <c r="AN235" s="2143"/>
      <c r="AO235" s="2140">
        <f t="shared" si="96"/>
        <v>0</v>
      </c>
      <c r="AP235" s="2612"/>
      <c r="AQ235" s="2145" t="str">
        <f t="shared" si="97"/>
        <v/>
      </c>
      <c r="AR235" s="2593"/>
      <c r="AS235" s="2697">
        <f t="shared" si="98"/>
        <v>0</v>
      </c>
      <c r="AT235" s="2598">
        <f>IF(AND(AH235&lt;&gt;"", ISNUMBER(AF235)), IFERROR(INDEX(AV19:AV89, MATCH(AB235, AU19:AU89, 0)) * AA235 * IF(ISBLANK(X235), 1, X235), 0), 0)</f>
        <v>0</v>
      </c>
      <c r="AU235"/>
      <c r="AV235"/>
      <c r="AW235"/>
      <c r="AX235" s="465"/>
      <c r="AY235" s="2127" t="str">
        <f t="shared" si="91"/>
        <v>►</v>
      </c>
      <c r="AZ235" s="465"/>
      <c r="BA235" s="465"/>
      <c r="BB235" s="2133"/>
      <c r="BC235" s="2133"/>
      <c r="BD235" s="2133"/>
      <c r="BH235" s="2133"/>
      <c r="BI235" s="466">
        <v>1</v>
      </c>
    </row>
    <row r="236" spans="1:61" s="464" customFormat="1" ht="18" customHeight="1" x14ac:dyDescent="0.25">
      <c r="A236" s="2127" t="str">
        <f t="shared" si="85"/>
        <v>►</v>
      </c>
      <c r="B236" s="2128" t="str">
        <f t="shared" si="81"/>
        <v>►</v>
      </c>
      <c r="C236" s="2129" t="str">
        <f t="shared" si="86"/>
        <v>►</v>
      </c>
      <c r="D236" s="2433" t="str">
        <f t="shared" si="87"/>
        <v>►</v>
      </c>
      <c r="E236" s="2128" t="str">
        <f t="shared" si="88"/>
        <v>►</v>
      </c>
      <c r="F236" s="2128" t="str">
        <f t="shared" si="89"/>
        <v>►</v>
      </c>
      <c r="G236" s="2128" t="str">
        <f t="shared" si="90"/>
        <v>►</v>
      </c>
      <c r="H236" s="2178" t="s">
        <v>4</v>
      </c>
      <c r="I236" s="2177"/>
      <c r="J236" s="2177"/>
      <c r="K236" s="2177"/>
      <c r="L236" s="2176"/>
      <c r="M236" s="2176"/>
      <c r="N236" s="2176"/>
      <c r="O236" s="2176"/>
      <c r="P236" s="2176"/>
      <c r="Q236" s="2176"/>
      <c r="R236" s="2176"/>
      <c r="S236" s="2111" t="s">
        <v>4</v>
      </c>
      <c r="T236" s="2178" t="s">
        <v>4</v>
      </c>
      <c r="U236" s="2177"/>
      <c r="V236" s="2177"/>
      <c r="W236" s="2177"/>
      <c r="X236" s="2176"/>
      <c r="Y236" s="2176"/>
      <c r="Z236" s="2176"/>
      <c r="AA236" s="2176"/>
      <c r="AB236" s="2176"/>
      <c r="AC236" s="2176"/>
      <c r="AD236" s="2176"/>
      <c r="AE236" s="2677" t="s">
        <v>4</v>
      </c>
      <c r="AF236" s="2679">
        <f t="shared" si="99"/>
        <v>0</v>
      </c>
      <c r="AG236" s="2453">
        <f t="shared" si="100"/>
        <v>0</v>
      </c>
      <c r="AH236" s="2452"/>
      <c r="AI236" s="2148">
        <f t="shared" si="92"/>
        <v>0</v>
      </c>
      <c r="AJ236" s="299" t="str">
        <f>IF(OR(AI236=0, ISBLANK(AB236)), "", TEXT(ROUND(AI236/INDEX(AV19:AV89, MATCH(AB236, AU19:AU89, 0)), 0),"# ##0") &amp; " " &amp; AB236)</f>
        <v/>
      </c>
      <c r="AK236" s="77">
        <f t="shared" si="93"/>
        <v>0</v>
      </c>
      <c r="AL236" s="2149">
        <f t="shared" si="94"/>
        <v>0</v>
      </c>
      <c r="AM236" s="2137" t="str">
        <f t="shared" si="95"/>
        <v/>
      </c>
      <c r="AN236" s="2143"/>
      <c r="AO236" s="2148">
        <f t="shared" si="96"/>
        <v>0</v>
      </c>
      <c r="AP236" s="2612"/>
      <c r="AQ236" s="2150" t="str">
        <f t="shared" si="97"/>
        <v/>
      </c>
      <c r="AR236" s="2593"/>
      <c r="AS236" s="2697">
        <f t="shared" si="98"/>
        <v>0</v>
      </c>
      <c r="AT236" s="2598">
        <f>IF(AND(AH236&lt;&gt;"", ISNUMBER(AF236)), IFERROR(INDEX(AV19:AV89, MATCH(AB236, AU19:AU89, 0)) * AA236 * IF(ISBLANK(X236), 1, X236), 0), 0)</f>
        <v>0</v>
      </c>
      <c r="AU236"/>
      <c r="AV236"/>
      <c r="AW236"/>
      <c r="AX236" s="465"/>
      <c r="AY236" s="2127" t="str">
        <f t="shared" si="91"/>
        <v>►</v>
      </c>
      <c r="AZ236" s="465"/>
      <c r="BA236" s="465"/>
      <c r="BB236" s="465"/>
      <c r="BC236" s="465"/>
      <c r="BD236" s="2133"/>
      <c r="BH236" s="2133"/>
      <c r="BI236" s="466">
        <v>1</v>
      </c>
    </row>
    <row r="237" spans="1:61" s="464" customFormat="1" ht="18" customHeight="1" x14ac:dyDescent="0.25">
      <c r="A237" s="2127" t="str">
        <f t="shared" si="85"/>
        <v>►</v>
      </c>
      <c r="B237" s="2128" t="str">
        <f t="shared" si="81"/>
        <v>►</v>
      </c>
      <c r="C237" s="2129" t="str">
        <f t="shared" si="86"/>
        <v>►</v>
      </c>
      <c r="D237" s="2433" t="str">
        <f t="shared" si="87"/>
        <v>►</v>
      </c>
      <c r="E237" s="2128" t="str">
        <f t="shared" si="88"/>
        <v>►</v>
      </c>
      <c r="F237" s="2128" t="str">
        <f t="shared" si="89"/>
        <v>►</v>
      </c>
      <c r="G237" s="2128" t="str">
        <f t="shared" si="90"/>
        <v>►</v>
      </c>
      <c r="H237" s="2178" t="s">
        <v>4</v>
      </c>
      <c r="I237" s="2177"/>
      <c r="J237" s="2177"/>
      <c r="K237" s="2177"/>
      <c r="L237" s="2176"/>
      <c r="M237" s="2176"/>
      <c r="N237" s="2176"/>
      <c r="O237" s="2176"/>
      <c r="P237" s="2176"/>
      <c r="Q237" s="2176"/>
      <c r="R237" s="2176"/>
      <c r="S237" s="2111" t="s">
        <v>4</v>
      </c>
      <c r="T237" s="2178" t="s">
        <v>4</v>
      </c>
      <c r="U237" s="2177"/>
      <c r="V237" s="2177"/>
      <c r="W237" s="2177"/>
      <c r="X237" s="2176"/>
      <c r="Y237" s="2176"/>
      <c r="Z237" s="2176"/>
      <c r="AA237" s="2176"/>
      <c r="AB237" s="2176"/>
      <c r="AC237" s="2176"/>
      <c r="AD237" s="2176"/>
      <c r="AE237" s="2677" t="s">
        <v>4</v>
      </c>
      <c r="AF237" s="2679">
        <f t="shared" si="99"/>
        <v>0</v>
      </c>
      <c r="AG237" s="2453">
        <f t="shared" si="100"/>
        <v>0</v>
      </c>
      <c r="AH237" s="2452"/>
      <c r="AI237" s="2140">
        <f t="shared" si="92"/>
        <v>0</v>
      </c>
      <c r="AJ237" s="301" t="str">
        <f>IF(OR(AI237=0, ISBLANK(AB237)), "", TEXT(ROUND(AI237/INDEX(AV19:AV89, MATCH(AB237, AU19:AU89, 0)), 0),"# ##0") &amp; " " &amp; AB237)</f>
        <v/>
      </c>
      <c r="AK237" s="82">
        <f t="shared" si="93"/>
        <v>0</v>
      </c>
      <c r="AL237" s="2141">
        <f t="shared" si="94"/>
        <v>0</v>
      </c>
      <c r="AM237" s="2142" t="str">
        <f t="shared" si="95"/>
        <v/>
      </c>
      <c r="AN237" s="2143"/>
      <c r="AO237" s="2140">
        <f t="shared" si="96"/>
        <v>0</v>
      </c>
      <c r="AP237" s="2612"/>
      <c r="AQ237" s="2145" t="str">
        <f t="shared" si="97"/>
        <v/>
      </c>
      <c r="AR237" s="2593"/>
      <c r="AS237" s="2697">
        <f t="shared" si="98"/>
        <v>0</v>
      </c>
      <c r="AT237" s="2598">
        <f>IF(AND(AH237&lt;&gt;"", ISNUMBER(AF237)), IFERROR(INDEX(AV19:AV89, MATCH(AB237, AU19:AU89, 0)) * AA237 * IF(ISBLANK(X237), 1, X237), 0), 0)</f>
        <v>0</v>
      </c>
      <c r="AU237"/>
      <c r="AV237"/>
      <c r="AW237"/>
      <c r="AX237" s="465"/>
      <c r="AY237" s="2127" t="str">
        <f t="shared" si="91"/>
        <v>►</v>
      </c>
      <c r="AZ237" s="465"/>
      <c r="BA237" s="465"/>
      <c r="BB237" s="465"/>
      <c r="BC237" s="465"/>
      <c r="BD237" s="2133"/>
      <c r="BH237" s="2133"/>
      <c r="BI237" s="466">
        <v>1</v>
      </c>
    </row>
    <row r="238" spans="1:61" s="464" customFormat="1" ht="18" customHeight="1" x14ac:dyDescent="0.25">
      <c r="A238" s="2127" t="str">
        <f t="shared" si="85"/>
        <v>►</v>
      </c>
      <c r="B238" s="2128" t="str">
        <f t="shared" si="81"/>
        <v>►</v>
      </c>
      <c r="C238" s="2129" t="str">
        <f t="shared" si="86"/>
        <v>►</v>
      </c>
      <c r="D238" s="2433" t="str">
        <f t="shared" si="87"/>
        <v>►</v>
      </c>
      <c r="E238" s="2128" t="str">
        <f t="shared" si="88"/>
        <v>►</v>
      </c>
      <c r="F238" s="2128" t="str">
        <f t="shared" si="89"/>
        <v>►</v>
      </c>
      <c r="G238" s="2128" t="str">
        <f t="shared" si="90"/>
        <v>►</v>
      </c>
      <c r="H238" s="2178" t="s">
        <v>4</v>
      </c>
      <c r="I238" s="2177"/>
      <c r="J238" s="2177"/>
      <c r="K238" s="2177"/>
      <c r="L238" s="2176"/>
      <c r="M238" s="2176"/>
      <c r="N238" s="2176"/>
      <c r="O238" s="2176"/>
      <c r="P238" s="2176"/>
      <c r="Q238" s="2176"/>
      <c r="R238" s="2176"/>
      <c r="S238" s="2111" t="s">
        <v>4</v>
      </c>
      <c r="T238" s="2178" t="s">
        <v>4</v>
      </c>
      <c r="U238" s="2177"/>
      <c r="V238" s="2177"/>
      <c r="W238" s="2177"/>
      <c r="X238" s="2176"/>
      <c r="Y238" s="2176"/>
      <c r="Z238" s="2176"/>
      <c r="AA238" s="2176"/>
      <c r="AB238" s="2176"/>
      <c r="AC238" s="2176"/>
      <c r="AD238" s="2176"/>
      <c r="AE238" s="2677" t="s">
        <v>4</v>
      </c>
      <c r="AF238" s="2679">
        <f t="shared" si="99"/>
        <v>0</v>
      </c>
      <c r="AG238" s="2453">
        <f t="shared" si="100"/>
        <v>0</v>
      </c>
      <c r="AH238" s="2452"/>
      <c r="AI238" s="2148">
        <f t="shared" si="92"/>
        <v>0</v>
      </c>
      <c r="AJ238" s="299" t="str">
        <f>IF(OR(AI238=0, ISBLANK(AB238)), "", TEXT(ROUND(AI238/INDEX(AV19:AV89, MATCH(AB238, AU19:AU89, 0)), 0),"# ##0") &amp; " " &amp; AB238)</f>
        <v/>
      </c>
      <c r="AK238" s="77">
        <f t="shared" si="93"/>
        <v>0</v>
      </c>
      <c r="AL238" s="2149">
        <f t="shared" si="94"/>
        <v>0</v>
      </c>
      <c r="AM238" s="2137" t="str">
        <f t="shared" si="95"/>
        <v/>
      </c>
      <c r="AN238" s="2143"/>
      <c r="AO238" s="2148">
        <f t="shared" si="96"/>
        <v>0</v>
      </c>
      <c r="AP238" s="2612"/>
      <c r="AQ238" s="2150" t="str">
        <f t="shared" si="97"/>
        <v/>
      </c>
      <c r="AR238" s="2593"/>
      <c r="AS238" s="2697">
        <f t="shared" si="98"/>
        <v>0</v>
      </c>
      <c r="AT238" s="2598">
        <f>IF(AND(AH238&lt;&gt;"", ISNUMBER(AF238)), IFERROR(INDEX(AV19:AV89, MATCH(AB238, AU19:AU89, 0)) * AA238 * IF(ISBLANK(X238), 1, X238), 0), 0)</f>
        <v>0</v>
      </c>
      <c r="AU238"/>
      <c r="AV238"/>
      <c r="AW238"/>
      <c r="AX238" s="465"/>
      <c r="AY238" s="2127" t="str">
        <f t="shared" si="91"/>
        <v>►</v>
      </c>
      <c r="AZ238" s="465"/>
      <c r="BA238" s="465"/>
      <c r="BB238" s="465"/>
      <c r="BC238" s="465"/>
      <c r="BD238" s="2133"/>
      <c r="BH238" s="2133"/>
      <c r="BI238" s="466">
        <v>1</v>
      </c>
    </row>
    <row r="239" spans="1:61" s="464" customFormat="1" ht="18" customHeight="1" x14ac:dyDescent="0.25">
      <c r="A239" s="2127" t="str">
        <f t="shared" si="85"/>
        <v>►</v>
      </c>
      <c r="B239" s="2128" t="str">
        <f t="shared" si="81"/>
        <v>►</v>
      </c>
      <c r="C239" s="2129" t="str">
        <f t="shared" si="86"/>
        <v>►</v>
      </c>
      <c r="D239" s="2433" t="str">
        <f t="shared" si="87"/>
        <v>►</v>
      </c>
      <c r="E239" s="2128" t="str">
        <f t="shared" si="88"/>
        <v>►</v>
      </c>
      <c r="F239" s="2128" t="str">
        <f t="shared" si="89"/>
        <v>►</v>
      </c>
      <c r="G239" s="2128" t="str">
        <f t="shared" si="90"/>
        <v>►</v>
      </c>
      <c r="H239" s="2178" t="s">
        <v>4</v>
      </c>
      <c r="I239" s="2177"/>
      <c r="J239" s="2177"/>
      <c r="K239" s="2177"/>
      <c r="L239" s="2176"/>
      <c r="M239" s="2176"/>
      <c r="N239" s="2176"/>
      <c r="O239" s="2176"/>
      <c r="P239" s="2176"/>
      <c r="Q239" s="2176"/>
      <c r="R239" s="2176"/>
      <c r="S239" s="2111" t="s">
        <v>4</v>
      </c>
      <c r="T239" s="2178" t="s">
        <v>4</v>
      </c>
      <c r="U239" s="2177"/>
      <c r="V239" s="2177"/>
      <c r="W239" s="2177"/>
      <c r="X239" s="2176"/>
      <c r="Y239" s="2176"/>
      <c r="Z239" s="2176"/>
      <c r="AA239" s="2176"/>
      <c r="AB239" s="2176"/>
      <c r="AC239" s="2176"/>
      <c r="AD239" s="2176"/>
      <c r="AE239" s="2677" t="s">
        <v>4</v>
      </c>
      <c r="AF239" s="2679">
        <f t="shared" si="99"/>
        <v>0</v>
      </c>
      <c r="AG239" s="2453">
        <f t="shared" si="100"/>
        <v>0</v>
      </c>
      <c r="AH239" s="2452"/>
      <c r="AI239" s="2140">
        <f t="shared" si="92"/>
        <v>0</v>
      </c>
      <c r="AJ239" s="301" t="str">
        <f>IF(OR(AI239=0, ISBLANK(AB239)), "", TEXT(ROUND(AI239/INDEX(AV19:AV89, MATCH(AB239, AU19:AU89, 0)), 0),"# ##0") &amp; " " &amp; AB239)</f>
        <v/>
      </c>
      <c r="AK239" s="82">
        <f t="shared" si="93"/>
        <v>0</v>
      </c>
      <c r="AL239" s="2141">
        <f t="shared" si="94"/>
        <v>0</v>
      </c>
      <c r="AM239" s="2142" t="str">
        <f t="shared" si="95"/>
        <v/>
      </c>
      <c r="AN239" s="2143"/>
      <c r="AO239" s="2140">
        <f t="shared" si="96"/>
        <v>0</v>
      </c>
      <c r="AP239" s="2612"/>
      <c r="AQ239" s="2145" t="str">
        <f t="shared" si="97"/>
        <v/>
      </c>
      <c r="AR239" s="2593"/>
      <c r="AS239" s="2697">
        <f t="shared" si="98"/>
        <v>0</v>
      </c>
      <c r="AT239" s="2598">
        <f>IF(AND(AH239&lt;&gt;"", ISNUMBER(AF239)), IFERROR(INDEX(AV19:AV89, MATCH(AB239, AU19:AU89, 0)) * AA239 * IF(ISBLANK(X239), 1, X239), 0), 0)</f>
        <v>0</v>
      </c>
      <c r="AU239"/>
      <c r="AV239"/>
      <c r="AW239"/>
      <c r="AX239" s="465"/>
      <c r="AY239" s="2127" t="str">
        <f t="shared" si="91"/>
        <v>►</v>
      </c>
      <c r="AZ239" s="465"/>
      <c r="BA239" s="465"/>
      <c r="BB239" s="465"/>
      <c r="BC239" s="465"/>
      <c r="BD239" s="2133"/>
      <c r="BH239" s="2133"/>
      <c r="BI239" s="466">
        <v>1</v>
      </c>
    </row>
    <row r="240" spans="1:61" s="464" customFormat="1" ht="18" customHeight="1" x14ac:dyDescent="0.25">
      <c r="A240" s="2127" t="str">
        <f t="shared" si="85"/>
        <v>►</v>
      </c>
      <c r="B240" s="2128" t="str">
        <f t="shared" si="81"/>
        <v>►</v>
      </c>
      <c r="C240" s="2129" t="str">
        <f t="shared" si="86"/>
        <v>►</v>
      </c>
      <c r="D240" s="2433" t="str">
        <f t="shared" si="87"/>
        <v>►</v>
      </c>
      <c r="E240" s="2128" t="str">
        <f t="shared" si="88"/>
        <v>►</v>
      </c>
      <c r="F240" s="2128" t="str">
        <f t="shared" si="89"/>
        <v>►</v>
      </c>
      <c r="G240" s="2128" t="str">
        <f t="shared" si="90"/>
        <v>►</v>
      </c>
      <c r="H240" s="2178" t="s">
        <v>4</v>
      </c>
      <c r="I240" s="2177"/>
      <c r="J240" s="2177"/>
      <c r="K240" s="2177"/>
      <c r="L240" s="2176"/>
      <c r="M240" s="2176"/>
      <c r="N240" s="2176"/>
      <c r="O240" s="2176"/>
      <c r="P240" s="2176"/>
      <c r="Q240" s="2176"/>
      <c r="R240" s="2176"/>
      <c r="S240" s="2111" t="s">
        <v>4</v>
      </c>
      <c r="T240" s="2178" t="s">
        <v>4</v>
      </c>
      <c r="U240" s="2177"/>
      <c r="V240" s="2177"/>
      <c r="W240" s="2177"/>
      <c r="X240" s="2176"/>
      <c r="Y240" s="2176"/>
      <c r="Z240" s="2176"/>
      <c r="AA240" s="2176"/>
      <c r="AB240" s="2176"/>
      <c r="AC240" s="2176"/>
      <c r="AD240" s="2176"/>
      <c r="AE240" s="2677" t="s">
        <v>4</v>
      </c>
      <c r="AF240" s="2679">
        <f t="shared" si="99"/>
        <v>0</v>
      </c>
      <c r="AG240" s="2453">
        <f t="shared" si="100"/>
        <v>0</v>
      </c>
      <c r="AH240" s="2452"/>
      <c r="AI240" s="2148">
        <f t="shared" si="92"/>
        <v>0</v>
      </c>
      <c r="AJ240" s="299" t="str">
        <f>IF(OR(AI240=0, ISBLANK(AB240)), "", TEXT(ROUND(AI240/INDEX(AV19:AV89, MATCH(AB240, AU19:AU89, 0)), 0),"# ##0") &amp; " " &amp; AB240)</f>
        <v/>
      </c>
      <c r="AK240" s="77">
        <f t="shared" si="93"/>
        <v>0</v>
      </c>
      <c r="AL240" s="2149">
        <f t="shared" si="94"/>
        <v>0</v>
      </c>
      <c r="AM240" s="2137" t="str">
        <f t="shared" si="95"/>
        <v/>
      </c>
      <c r="AN240" s="2143"/>
      <c r="AO240" s="2148">
        <f t="shared" si="96"/>
        <v>0</v>
      </c>
      <c r="AP240" s="2612"/>
      <c r="AQ240" s="2150" t="str">
        <f t="shared" si="97"/>
        <v/>
      </c>
      <c r="AR240" s="2593"/>
      <c r="AS240" s="2697">
        <f t="shared" si="98"/>
        <v>0</v>
      </c>
      <c r="AT240" s="2598">
        <f>IF(AND(AH240&lt;&gt;"", ISNUMBER(AF240)), IFERROR(INDEX(AV19:AV89, MATCH(AB240, AU19:AU89, 0)) * AA240 * IF(ISBLANK(X240), 1, X240), 0), 0)</f>
        <v>0</v>
      </c>
      <c r="AU240"/>
      <c r="AV240"/>
      <c r="AW240"/>
      <c r="AX240" s="465"/>
      <c r="AY240" s="2127" t="str">
        <f t="shared" si="91"/>
        <v>►</v>
      </c>
      <c r="AZ240" s="465"/>
      <c r="BA240" s="465"/>
      <c r="BB240" s="465"/>
      <c r="BC240" s="465"/>
      <c r="BD240" s="2133"/>
      <c r="BH240" s="2133"/>
      <c r="BI240" s="466">
        <v>1</v>
      </c>
    </row>
    <row r="241" spans="1:61" s="464" customFormat="1" ht="18" customHeight="1" x14ac:dyDescent="0.25">
      <c r="A241" s="2127" t="str">
        <f t="shared" si="85"/>
        <v>►</v>
      </c>
      <c r="B241" s="2128" t="str">
        <f t="shared" si="81"/>
        <v>►</v>
      </c>
      <c r="C241" s="2129" t="str">
        <f t="shared" si="86"/>
        <v>►</v>
      </c>
      <c r="D241" s="2433" t="str">
        <f t="shared" si="87"/>
        <v>►</v>
      </c>
      <c r="E241" s="2128" t="str">
        <f t="shared" si="88"/>
        <v>►</v>
      </c>
      <c r="F241" s="2128" t="str">
        <f t="shared" si="89"/>
        <v>►</v>
      </c>
      <c r="G241" s="2128" t="str">
        <f t="shared" si="90"/>
        <v>►</v>
      </c>
      <c r="H241" s="2178" t="s">
        <v>4</v>
      </c>
      <c r="I241" s="2177"/>
      <c r="J241" s="2177"/>
      <c r="K241" s="2177"/>
      <c r="L241" s="2176"/>
      <c r="M241" s="2176"/>
      <c r="N241" s="2176"/>
      <c r="O241" s="2176"/>
      <c r="P241" s="2176"/>
      <c r="Q241" s="2176"/>
      <c r="R241" s="2176"/>
      <c r="S241" s="2111" t="s">
        <v>4</v>
      </c>
      <c r="T241" s="2178" t="s">
        <v>4</v>
      </c>
      <c r="U241" s="2177"/>
      <c r="V241" s="2177"/>
      <c r="W241" s="2177"/>
      <c r="X241" s="2176"/>
      <c r="Y241" s="2176"/>
      <c r="Z241" s="2176"/>
      <c r="AA241" s="2176"/>
      <c r="AB241" s="2176"/>
      <c r="AC241" s="2176"/>
      <c r="AD241" s="2176"/>
      <c r="AE241" s="2677" t="s">
        <v>4</v>
      </c>
      <c r="AF241" s="2679">
        <f t="shared" si="99"/>
        <v>0</v>
      </c>
      <c r="AG241" s="2453">
        <f t="shared" si="100"/>
        <v>0</v>
      </c>
      <c r="AH241" s="2452"/>
      <c r="AI241" s="2140">
        <f t="shared" si="92"/>
        <v>0</v>
      </c>
      <c r="AJ241" s="301" t="str">
        <f>IF(OR(AI241=0, ISBLANK(AB241)), "", TEXT(ROUND(AI241/INDEX(AV19:AV89, MATCH(AB241, AU19:AU89, 0)), 0),"# ##0") &amp; " " &amp; AB241)</f>
        <v/>
      </c>
      <c r="AK241" s="82">
        <f t="shared" si="93"/>
        <v>0</v>
      </c>
      <c r="AL241" s="2141">
        <f t="shared" si="94"/>
        <v>0</v>
      </c>
      <c r="AM241" s="2142" t="str">
        <f t="shared" si="95"/>
        <v/>
      </c>
      <c r="AN241" s="2143"/>
      <c r="AO241" s="2140">
        <f t="shared" si="96"/>
        <v>0</v>
      </c>
      <c r="AP241" s="2612"/>
      <c r="AQ241" s="2145" t="str">
        <f t="shared" si="97"/>
        <v/>
      </c>
      <c r="AR241" s="2593"/>
      <c r="AS241" s="2697">
        <f t="shared" si="98"/>
        <v>0</v>
      </c>
      <c r="AT241" s="2598">
        <f>IF(AND(AH241&lt;&gt;"", ISNUMBER(AF241)), IFERROR(INDEX(AV19:AV89, MATCH(AB241, AU19:AU89, 0)) * AA241 * IF(ISBLANK(X241), 1, X241), 0), 0)</f>
        <v>0</v>
      </c>
      <c r="AU241"/>
      <c r="AV241"/>
      <c r="AW241"/>
      <c r="AX241" s="465"/>
      <c r="AY241" s="2127" t="str">
        <f t="shared" si="91"/>
        <v>►</v>
      </c>
      <c r="AZ241" s="465"/>
      <c r="BA241" s="465"/>
      <c r="BB241" s="465"/>
      <c r="BC241" s="465"/>
      <c r="BD241" s="2133"/>
      <c r="BH241" s="2133"/>
      <c r="BI241" s="466">
        <v>1</v>
      </c>
    </row>
    <row r="242" spans="1:61" s="464" customFormat="1" ht="18" customHeight="1" x14ac:dyDescent="0.25">
      <c r="A242" s="2127" t="str">
        <f t="shared" si="85"/>
        <v>►</v>
      </c>
      <c r="B242" s="2128" t="str">
        <f t="shared" si="81"/>
        <v>►</v>
      </c>
      <c r="C242" s="2129" t="str">
        <f t="shared" si="86"/>
        <v>►</v>
      </c>
      <c r="D242" s="2433" t="str">
        <f t="shared" si="87"/>
        <v>►</v>
      </c>
      <c r="E242" s="2128" t="str">
        <f t="shared" si="88"/>
        <v>►</v>
      </c>
      <c r="F242" s="2128" t="str">
        <f t="shared" si="89"/>
        <v>►</v>
      </c>
      <c r="G242" s="2128" t="str">
        <f t="shared" si="90"/>
        <v>►</v>
      </c>
      <c r="H242" s="2178" t="s">
        <v>4</v>
      </c>
      <c r="I242" s="2177"/>
      <c r="J242" s="2177"/>
      <c r="K242" s="2177"/>
      <c r="L242" s="2176"/>
      <c r="M242" s="2176"/>
      <c r="N242" s="2176"/>
      <c r="O242" s="2176"/>
      <c r="P242" s="2176"/>
      <c r="Q242" s="2176"/>
      <c r="R242" s="2176"/>
      <c r="S242" s="2111" t="s">
        <v>4</v>
      </c>
      <c r="T242" s="2178" t="s">
        <v>4</v>
      </c>
      <c r="U242" s="2177"/>
      <c r="V242" s="2177"/>
      <c r="W242" s="2177"/>
      <c r="X242" s="2176"/>
      <c r="Y242" s="2176"/>
      <c r="Z242" s="2176"/>
      <c r="AA242" s="2176"/>
      <c r="AB242" s="2176"/>
      <c r="AC242" s="2176"/>
      <c r="AD242" s="2176"/>
      <c r="AE242" s="2677" t="s">
        <v>4</v>
      </c>
      <c r="AF242" s="2679">
        <f t="shared" si="99"/>
        <v>0</v>
      </c>
      <c r="AG242" s="2453">
        <f t="shared" si="100"/>
        <v>0</v>
      </c>
      <c r="AH242" s="2452"/>
      <c r="AI242" s="2148">
        <f t="shared" si="92"/>
        <v>0</v>
      </c>
      <c r="AJ242" s="299" t="str">
        <f>IF(OR(AI242=0, ISBLANK(AB242)), "", TEXT(ROUND(AI242/INDEX(AV19:AV89, MATCH(AB242, AU19:AU89, 0)), 0),"# ##0") &amp; " " &amp; AB242)</f>
        <v/>
      </c>
      <c r="AK242" s="77">
        <f t="shared" si="93"/>
        <v>0</v>
      </c>
      <c r="AL242" s="2149">
        <f t="shared" si="94"/>
        <v>0</v>
      </c>
      <c r="AM242" s="2137" t="str">
        <f t="shared" si="95"/>
        <v/>
      </c>
      <c r="AN242" s="2143"/>
      <c r="AO242" s="2148">
        <f t="shared" si="96"/>
        <v>0</v>
      </c>
      <c r="AP242" s="2612"/>
      <c r="AQ242" s="2150" t="str">
        <f t="shared" si="97"/>
        <v/>
      </c>
      <c r="AR242" s="2593"/>
      <c r="AS242" s="2697">
        <f t="shared" si="98"/>
        <v>0</v>
      </c>
      <c r="AT242" s="2598">
        <f>IF(AND(AH242&lt;&gt;"", ISNUMBER(AF242)), IFERROR(INDEX(AV19:AV89, MATCH(AB242, AU19:AU89, 0)) * AA242 * IF(ISBLANK(X242), 1, X242), 0), 0)</f>
        <v>0</v>
      </c>
      <c r="AU242"/>
      <c r="AV242"/>
      <c r="AW242"/>
      <c r="AX242" s="465"/>
      <c r="AY242" s="2127" t="str">
        <f t="shared" si="91"/>
        <v>►</v>
      </c>
      <c r="AZ242" s="465"/>
      <c r="BA242" s="465"/>
      <c r="BB242" s="465"/>
      <c r="BC242" s="465"/>
      <c r="BD242" s="2133"/>
      <c r="BH242" s="2133"/>
      <c r="BI242" s="466">
        <v>1</v>
      </c>
    </row>
    <row r="243" spans="1:61" s="464" customFormat="1" ht="18" customHeight="1" x14ac:dyDescent="0.25">
      <c r="A243" s="2127" t="str">
        <f t="shared" si="85"/>
        <v>►</v>
      </c>
      <c r="B243" s="2128" t="str">
        <f t="shared" ref="B243:B306" si="101">IF(A243="►","►",IF(A243="A",IF(AND(ISTEXT(U243),ISTEXT(I243)),U243,IF(ISTEXT(U243),U243,IF(ISBLANK(U243),I243,U243)))))</f>
        <v>►</v>
      </c>
      <c r="C243" s="2129" t="str">
        <f t="shared" si="86"/>
        <v>►</v>
      </c>
      <c r="D243" s="2433" t="str">
        <f t="shared" si="87"/>
        <v>►</v>
      </c>
      <c r="E243" s="2128" t="str">
        <f t="shared" si="88"/>
        <v>►</v>
      </c>
      <c r="F243" s="2128" t="str">
        <f t="shared" si="89"/>
        <v>►</v>
      </c>
      <c r="G243" s="2128" t="str">
        <f t="shared" si="90"/>
        <v>►</v>
      </c>
      <c r="H243" s="2178" t="s">
        <v>4</v>
      </c>
      <c r="I243" s="2177"/>
      <c r="J243" s="2177"/>
      <c r="K243" s="2177"/>
      <c r="L243" s="2176"/>
      <c r="M243" s="2176"/>
      <c r="N243" s="2176"/>
      <c r="O243" s="2176"/>
      <c r="P243" s="2176"/>
      <c r="Q243" s="2176"/>
      <c r="R243" s="2176"/>
      <c r="S243" s="2111" t="s">
        <v>4</v>
      </c>
      <c r="T243" s="2178" t="s">
        <v>4</v>
      </c>
      <c r="U243" s="2177"/>
      <c r="V243" s="2177"/>
      <c r="W243" s="2177"/>
      <c r="X243" s="2176"/>
      <c r="Y243" s="2176"/>
      <c r="Z243" s="2176"/>
      <c r="AA243" s="2176"/>
      <c r="AB243" s="2176"/>
      <c r="AC243" s="2176"/>
      <c r="AD243" s="2176"/>
      <c r="AE243" s="2677" t="s">
        <v>4</v>
      </c>
      <c r="AF243" s="2679">
        <f t="shared" si="99"/>
        <v>0</v>
      </c>
      <c r="AG243" s="2453">
        <f t="shared" si="100"/>
        <v>0</v>
      </c>
      <c r="AH243" s="2452"/>
      <c r="AI243" s="2140">
        <f t="shared" si="92"/>
        <v>0</v>
      </c>
      <c r="AJ243" s="301" t="str">
        <f>IF(OR(AI243=0, ISBLANK(AB243)), "", TEXT(ROUND(AI243/INDEX(AV19:AV89, MATCH(AB243, AU19:AU89, 0)), 0),"# ##0") &amp; " " &amp; AB243)</f>
        <v/>
      </c>
      <c r="AK243" s="82">
        <f t="shared" si="93"/>
        <v>0</v>
      </c>
      <c r="AL243" s="2141">
        <f t="shared" si="94"/>
        <v>0</v>
      </c>
      <c r="AM243" s="2142" t="str">
        <f t="shared" si="95"/>
        <v/>
      </c>
      <c r="AN243" s="2143"/>
      <c r="AO243" s="2140">
        <f t="shared" si="96"/>
        <v>0</v>
      </c>
      <c r="AP243" s="2612"/>
      <c r="AQ243" s="2145" t="str">
        <f t="shared" si="97"/>
        <v/>
      </c>
      <c r="AR243" s="2593"/>
      <c r="AS243" s="2697">
        <f t="shared" si="98"/>
        <v>0</v>
      </c>
      <c r="AT243" s="2598">
        <f>IF(AND(AH243&lt;&gt;"", ISNUMBER(AF243)), IFERROR(INDEX(AV19:AV89, MATCH(AB243, AU19:AU89, 0)) * AA243 * IF(ISBLANK(X243), 1, X243), 0), 0)</f>
        <v>0</v>
      </c>
      <c r="AU243"/>
      <c r="AV243"/>
      <c r="AW243"/>
      <c r="AX243" s="465"/>
      <c r="AY243" s="2127" t="str">
        <f t="shared" si="91"/>
        <v>►</v>
      </c>
      <c r="AZ243" s="465"/>
      <c r="BA243" s="465"/>
      <c r="BB243" s="465"/>
      <c r="BC243" s="465"/>
      <c r="BD243" s="2133"/>
      <c r="BH243" s="2133"/>
      <c r="BI243" s="466">
        <v>1</v>
      </c>
    </row>
    <row r="244" spans="1:61" s="464" customFormat="1" ht="18" customHeight="1" x14ac:dyDescent="0.25">
      <c r="A244" s="2127" t="str">
        <f t="shared" si="85"/>
        <v>►</v>
      </c>
      <c r="B244" s="2128" t="str">
        <f t="shared" si="101"/>
        <v>►</v>
      </c>
      <c r="C244" s="2129" t="str">
        <f t="shared" si="86"/>
        <v>►</v>
      </c>
      <c r="D244" s="2433" t="str">
        <f t="shared" si="87"/>
        <v>►</v>
      </c>
      <c r="E244" s="2128" t="str">
        <f t="shared" si="88"/>
        <v>►</v>
      </c>
      <c r="F244" s="2128" t="str">
        <f t="shared" si="89"/>
        <v>►</v>
      </c>
      <c r="G244" s="2128" t="str">
        <f t="shared" si="90"/>
        <v>►</v>
      </c>
      <c r="H244" s="2178" t="s">
        <v>4</v>
      </c>
      <c r="I244" s="2177"/>
      <c r="J244" s="2177"/>
      <c r="K244" s="2177"/>
      <c r="L244" s="2176"/>
      <c r="M244" s="2176"/>
      <c r="N244" s="2176"/>
      <c r="O244" s="2176"/>
      <c r="P244" s="2176"/>
      <c r="Q244" s="2176"/>
      <c r="R244" s="2176"/>
      <c r="S244" s="2111" t="s">
        <v>4</v>
      </c>
      <c r="T244" s="2178" t="s">
        <v>4</v>
      </c>
      <c r="U244" s="2177"/>
      <c r="V244" s="2177"/>
      <c r="W244" s="2177"/>
      <c r="X244" s="2176"/>
      <c r="Y244" s="2176"/>
      <c r="Z244" s="2176"/>
      <c r="AA244" s="2176"/>
      <c r="AB244" s="2176"/>
      <c r="AC244" s="2176"/>
      <c r="AD244" s="2176"/>
      <c r="AE244" s="2677" t="s">
        <v>4</v>
      </c>
      <c r="AF244" s="2679">
        <f t="shared" si="99"/>
        <v>0</v>
      </c>
      <c r="AG244" s="2453">
        <f t="shared" si="100"/>
        <v>0</v>
      </c>
      <c r="AH244" s="2452"/>
      <c r="AI244" s="2148">
        <f t="shared" si="92"/>
        <v>0</v>
      </c>
      <c r="AJ244" s="299" t="str">
        <f>IF(OR(AI244=0, ISBLANK(AB244)), "", TEXT(ROUND(AI244/INDEX(AV19:AV89, MATCH(AB244, AU19:AU89, 0)), 0),"# ##0") &amp; " " &amp; AB244)</f>
        <v/>
      </c>
      <c r="AK244" s="77">
        <f t="shared" si="93"/>
        <v>0</v>
      </c>
      <c r="AL244" s="2149">
        <f t="shared" si="94"/>
        <v>0</v>
      </c>
      <c r="AM244" s="2137" t="str">
        <f t="shared" si="95"/>
        <v/>
      </c>
      <c r="AN244" s="2143"/>
      <c r="AO244" s="2148">
        <f t="shared" si="96"/>
        <v>0</v>
      </c>
      <c r="AP244" s="2612"/>
      <c r="AQ244" s="2150" t="str">
        <f t="shared" si="97"/>
        <v/>
      </c>
      <c r="AR244" s="2593"/>
      <c r="AS244" s="2697">
        <f t="shared" si="98"/>
        <v>0</v>
      </c>
      <c r="AT244" s="2598">
        <f>IF(AND(AH244&lt;&gt;"", ISNUMBER(AF244)), IFERROR(INDEX(AV19:AV89, MATCH(AB244, AU19:AU89, 0)) * AA244 * IF(ISBLANK(X244), 1, X244), 0), 0)</f>
        <v>0</v>
      </c>
      <c r="AU244"/>
      <c r="AV244"/>
      <c r="AW244"/>
      <c r="AX244" s="465"/>
      <c r="AY244" s="2127" t="str">
        <f t="shared" si="91"/>
        <v>►</v>
      </c>
      <c r="AZ244" s="465"/>
      <c r="BA244" s="465"/>
      <c r="BB244" s="465"/>
      <c r="BC244" s="465"/>
      <c r="BD244" s="2133"/>
      <c r="BH244" s="2133"/>
      <c r="BI244" s="466">
        <v>1</v>
      </c>
    </row>
    <row r="245" spans="1:61" s="464" customFormat="1" ht="18" customHeight="1" x14ac:dyDescent="0.25">
      <c r="A245" s="2127" t="str">
        <f t="shared" si="85"/>
        <v>►</v>
      </c>
      <c r="B245" s="2128" t="str">
        <f t="shared" si="101"/>
        <v>►</v>
      </c>
      <c r="C245" s="2129" t="str">
        <f t="shared" si="86"/>
        <v>►</v>
      </c>
      <c r="D245" s="2433" t="str">
        <f t="shared" si="87"/>
        <v>►</v>
      </c>
      <c r="E245" s="2128" t="str">
        <f t="shared" si="88"/>
        <v>►</v>
      </c>
      <c r="F245" s="2128" t="str">
        <f t="shared" si="89"/>
        <v>►</v>
      </c>
      <c r="G245" s="2128" t="str">
        <f t="shared" si="90"/>
        <v>►</v>
      </c>
      <c r="H245" s="2178" t="s">
        <v>4</v>
      </c>
      <c r="I245" s="2177"/>
      <c r="J245" s="2177"/>
      <c r="K245" s="2177"/>
      <c r="L245" s="2176"/>
      <c r="M245" s="2176"/>
      <c r="N245" s="2176"/>
      <c r="O245" s="2176"/>
      <c r="P245" s="2176"/>
      <c r="Q245" s="2176"/>
      <c r="R245" s="2176"/>
      <c r="S245" s="2111" t="s">
        <v>4</v>
      </c>
      <c r="T245" s="2178" t="s">
        <v>4</v>
      </c>
      <c r="U245" s="2177"/>
      <c r="V245" s="2177"/>
      <c r="W245" s="2177"/>
      <c r="X245" s="2176"/>
      <c r="Y245" s="2176"/>
      <c r="Z245" s="2176"/>
      <c r="AA245" s="2176"/>
      <c r="AB245" s="2176"/>
      <c r="AC245" s="2176"/>
      <c r="AD245" s="2176"/>
      <c r="AE245" s="2677" t="s">
        <v>4</v>
      </c>
      <c r="AF245" s="2679">
        <f t="shared" si="99"/>
        <v>0</v>
      </c>
      <c r="AG245" s="2453">
        <f t="shared" si="100"/>
        <v>0</v>
      </c>
      <c r="AH245" s="2452"/>
      <c r="AI245" s="2140">
        <f t="shared" si="92"/>
        <v>0</v>
      </c>
      <c r="AJ245" s="301" t="str">
        <f>IF(OR(AI245=0, ISBLANK(AB245)), "", TEXT(ROUND(AI245/INDEX(AV19:AV89, MATCH(AB245, AU19:AU89, 0)), 0),"# ##0") &amp; " " &amp; AB245)</f>
        <v/>
      </c>
      <c r="AK245" s="82">
        <f t="shared" si="93"/>
        <v>0</v>
      </c>
      <c r="AL245" s="2141">
        <f t="shared" si="94"/>
        <v>0</v>
      </c>
      <c r="AM245" s="2142" t="str">
        <f t="shared" si="95"/>
        <v/>
      </c>
      <c r="AN245" s="2143"/>
      <c r="AO245" s="2140">
        <f t="shared" si="96"/>
        <v>0</v>
      </c>
      <c r="AP245" s="2612"/>
      <c r="AQ245" s="2145" t="str">
        <f t="shared" si="97"/>
        <v/>
      </c>
      <c r="AR245" s="2593"/>
      <c r="AS245" s="2697">
        <f t="shared" si="98"/>
        <v>0</v>
      </c>
      <c r="AT245" s="2598">
        <f>IF(AND(AH245&lt;&gt;"", ISNUMBER(AF245)), IFERROR(INDEX(AV19:AV89, MATCH(AB245, AU19:AU89, 0)) * AA245 * IF(ISBLANK(X245), 1, X245), 0), 0)</f>
        <v>0</v>
      </c>
      <c r="AU245"/>
      <c r="AV245"/>
      <c r="AW245"/>
      <c r="AX245" s="465"/>
      <c r="AY245" s="2127" t="str">
        <f t="shared" si="91"/>
        <v>►</v>
      </c>
      <c r="AZ245" s="465"/>
      <c r="BA245" s="465"/>
      <c r="BB245" s="465"/>
      <c r="BC245" s="465"/>
      <c r="BD245" s="2133"/>
      <c r="BH245" s="2133"/>
      <c r="BI245" s="466">
        <v>1</v>
      </c>
    </row>
    <row r="246" spans="1:61" s="464" customFormat="1" ht="18" customHeight="1" x14ac:dyDescent="0.25">
      <c r="A246" s="2127" t="str">
        <f t="shared" si="85"/>
        <v>►</v>
      </c>
      <c r="B246" s="2128" t="str">
        <f t="shared" si="101"/>
        <v>►</v>
      </c>
      <c r="C246" s="2129" t="str">
        <f t="shared" si="86"/>
        <v>►</v>
      </c>
      <c r="D246" s="2433" t="str">
        <f t="shared" si="87"/>
        <v>►</v>
      </c>
      <c r="E246" s="2128" t="str">
        <f t="shared" si="88"/>
        <v>►</v>
      </c>
      <c r="F246" s="2128" t="str">
        <f t="shared" si="89"/>
        <v>►</v>
      </c>
      <c r="G246" s="2128" t="str">
        <f t="shared" si="90"/>
        <v>►</v>
      </c>
      <c r="H246" s="2178" t="s">
        <v>4</v>
      </c>
      <c r="I246" s="2177"/>
      <c r="J246" s="2177"/>
      <c r="K246" s="2177"/>
      <c r="L246" s="2176"/>
      <c r="M246" s="2176"/>
      <c r="N246" s="2176"/>
      <c r="O246" s="2176"/>
      <c r="P246" s="2176"/>
      <c r="Q246" s="2176"/>
      <c r="R246" s="2176"/>
      <c r="S246" s="2111" t="s">
        <v>4</v>
      </c>
      <c r="T246" s="2178" t="s">
        <v>4</v>
      </c>
      <c r="U246" s="2177"/>
      <c r="V246" s="2177"/>
      <c r="W246" s="2177"/>
      <c r="X246" s="2176"/>
      <c r="Y246" s="2176"/>
      <c r="Z246" s="2176"/>
      <c r="AA246" s="2176"/>
      <c r="AB246" s="2176"/>
      <c r="AC246" s="2176"/>
      <c r="AD246" s="2176"/>
      <c r="AE246" s="2677" t="s">
        <v>4</v>
      </c>
      <c r="AF246" s="2679">
        <f t="shared" si="99"/>
        <v>0</v>
      </c>
      <c r="AG246" s="2453">
        <f t="shared" si="100"/>
        <v>0</v>
      </c>
      <c r="AH246" s="2452"/>
      <c r="AI246" s="2148">
        <f t="shared" si="92"/>
        <v>0</v>
      </c>
      <c r="AJ246" s="299" t="str">
        <f>IF(OR(AI246=0, ISBLANK(AB246)), "", TEXT(ROUND(AI246/INDEX(AV19:AV89, MATCH(AB246, AU19:AU89, 0)), 0),"# ##0") &amp; " " &amp; AB246)</f>
        <v/>
      </c>
      <c r="AK246" s="77">
        <f t="shared" si="93"/>
        <v>0</v>
      </c>
      <c r="AL246" s="2149">
        <f t="shared" si="94"/>
        <v>0</v>
      </c>
      <c r="AM246" s="2137" t="str">
        <f t="shared" si="95"/>
        <v/>
      </c>
      <c r="AN246" s="2143"/>
      <c r="AO246" s="2148">
        <f t="shared" si="96"/>
        <v>0</v>
      </c>
      <c r="AP246" s="2612"/>
      <c r="AQ246" s="2150" t="str">
        <f t="shared" si="97"/>
        <v/>
      </c>
      <c r="AR246" s="2593"/>
      <c r="AS246" s="2697">
        <f t="shared" si="98"/>
        <v>0</v>
      </c>
      <c r="AT246" s="2598">
        <f>IF(AND(AH246&lt;&gt;"", ISNUMBER(AF246)), IFERROR(INDEX(AV19:AV89, MATCH(AB246, AU19:AU89, 0)) * AA246 * IF(ISBLANK(X246), 1, X246), 0), 0)</f>
        <v>0</v>
      </c>
      <c r="AU246"/>
      <c r="AV246"/>
      <c r="AW246"/>
      <c r="AX246" s="465"/>
      <c r="AY246" s="2127" t="str">
        <f t="shared" si="91"/>
        <v>►</v>
      </c>
      <c r="AZ246" s="465"/>
      <c r="BA246" s="465"/>
      <c r="BB246" s="465"/>
      <c r="BC246" s="465"/>
      <c r="BD246" s="2133"/>
      <c r="BH246" s="2133"/>
      <c r="BI246" s="466">
        <v>1</v>
      </c>
    </row>
    <row r="247" spans="1:61" s="464" customFormat="1" ht="18" customHeight="1" x14ac:dyDescent="0.25">
      <c r="A247" s="2127" t="str">
        <f t="shared" si="85"/>
        <v>►</v>
      </c>
      <c r="B247" s="2128" t="str">
        <f t="shared" si="101"/>
        <v>►</v>
      </c>
      <c r="C247" s="2129" t="str">
        <f t="shared" si="86"/>
        <v>►</v>
      </c>
      <c r="D247" s="2433" t="str">
        <f t="shared" si="87"/>
        <v>►</v>
      </c>
      <c r="E247" s="2128" t="str">
        <f t="shared" si="88"/>
        <v>►</v>
      </c>
      <c r="F247" s="2128" t="str">
        <f t="shared" si="89"/>
        <v>►</v>
      </c>
      <c r="G247" s="2128" t="str">
        <f t="shared" si="90"/>
        <v>►</v>
      </c>
      <c r="H247" s="2178" t="s">
        <v>4</v>
      </c>
      <c r="I247" s="2177"/>
      <c r="J247" s="2177"/>
      <c r="K247" s="2177"/>
      <c r="L247" s="2176"/>
      <c r="M247" s="2176"/>
      <c r="N247" s="2176"/>
      <c r="O247" s="2176"/>
      <c r="P247" s="2176"/>
      <c r="Q247" s="2176"/>
      <c r="R247" s="2176"/>
      <c r="S247" s="2111" t="s">
        <v>4</v>
      </c>
      <c r="T247" s="2178" t="s">
        <v>4</v>
      </c>
      <c r="U247" s="2177"/>
      <c r="V247" s="2177"/>
      <c r="W247" s="2177"/>
      <c r="X247" s="2176"/>
      <c r="Y247" s="2176"/>
      <c r="Z247" s="2176"/>
      <c r="AA247" s="2176"/>
      <c r="AB247" s="2176"/>
      <c r="AC247" s="2176"/>
      <c r="AD247" s="2176"/>
      <c r="AE247" s="2677" t="s">
        <v>4</v>
      </c>
      <c r="AF247" s="2679">
        <f t="shared" si="99"/>
        <v>0</v>
      </c>
      <c r="AG247" s="2453">
        <f t="shared" si="100"/>
        <v>0</v>
      </c>
      <c r="AH247" s="2452"/>
      <c r="AI247" s="2140">
        <f t="shared" si="92"/>
        <v>0</v>
      </c>
      <c r="AJ247" s="301" t="str">
        <f>IF(OR(AI247=0, ISBLANK(AB247)), "", TEXT(ROUND(AI247/INDEX(AV19:AV89, MATCH(AB247, AU19:AU89, 0)), 0),"# ##0") &amp; " " &amp; AB247)</f>
        <v/>
      </c>
      <c r="AK247" s="82">
        <f t="shared" si="93"/>
        <v>0</v>
      </c>
      <c r="AL247" s="2141">
        <f t="shared" si="94"/>
        <v>0</v>
      </c>
      <c r="AM247" s="2142" t="str">
        <f t="shared" si="95"/>
        <v/>
      </c>
      <c r="AN247" s="2143"/>
      <c r="AO247" s="2140">
        <f t="shared" si="96"/>
        <v>0</v>
      </c>
      <c r="AP247" s="2612"/>
      <c r="AQ247" s="2145" t="str">
        <f t="shared" si="97"/>
        <v/>
      </c>
      <c r="AR247" s="2593"/>
      <c r="AS247" s="2697">
        <f t="shared" si="98"/>
        <v>0</v>
      </c>
      <c r="AT247" s="2598">
        <f>IF(AND(AH247&lt;&gt;"", ISNUMBER(AF247)), IFERROR(INDEX(AV19:AV89, MATCH(AB247, AU19:AU89, 0)) * AA247 * IF(ISBLANK(X247), 1, X247), 0), 0)</f>
        <v>0</v>
      </c>
      <c r="AU247"/>
      <c r="AV247"/>
      <c r="AW247"/>
      <c r="AX247" s="465"/>
      <c r="AY247" s="2127" t="str">
        <f t="shared" si="91"/>
        <v>►</v>
      </c>
      <c r="AZ247" s="465"/>
      <c r="BA247" s="465"/>
      <c r="BB247" s="465"/>
      <c r="BC247" s="465"/>
      <c r="BD247" s="2133"/>
      <c r="BE247" s="465"/>
      <c r="BF247" s="465"/>
      <c r="BG247" s="465"/>
      <c r="BH247" s="2133"/>
      <c r="BI247" s="466">
        <v>1</v>
      </c>
    </row>
    <row r="248" spans="1:61" s="464" customFormat="1" ht="18" customHeight="1" x14ac:dyDescent="0.25">
      <c r="A248" s="2127" t="str">
        <f t="shared" si="85"/>
        <v>►</v>
      </c>
      <c r="B248" s="2128" t="str">
        <f t="shared" si="101"/>
        <v>►</v>
      </c>
      <c r="C248" s="2129" t="str">
        <f t="shared" si="86"/>
        <v>►</v>
      </c>
      <c r="D248" s="2433" t="str">
        <f t="shared" si="87"/>
        <v>►</v>
      </c>
      <c r="E248" s="2128" t="str">
        <f t="shared" si="88"/>
        <v>►</v>
      </c>
      <c r="F248" s="2128" t="str">
        <f t="shared" si="89"/>
        <v>►</v>
      </c>
      <c r="G248" s="2128" t="str">
        <f t="shared" si="90"/>
        <v>►</v>
      </c>
      <c r="H248" s="2178" t="s">
        <v>4</v>
      </c>
      <c r="I248" s="2177"/>
      <c r="J248" s="2177"/>
      <c r="K248" s="2177"/>
      <c r="L248" s="2176"/>
      <c r="M248" s="2176"/>
      <c r="N248" s="2176"/>
      <c r="O248" s="2176"/>
      <c r="P248" s="2176"/>
      <c r="Q248" s="2176"/>
      <c r="R248" s="2176"/>
      <c r="S248" s="2111" t="s">
        <v>4</v>
      </c>
      <c r="T248" s="2178" t="s">
        <v>4</v>
      </c>
      <c r="U248" s="2177"/>
      <c r="V248" s="2177"/>
      <c r="W248" s="2177"/>
      <c r="X248" s="2176"/>
      <c r="Y248" s="2176"/>
      <c r="Z248" s="2176"/>
      <c r="AA248" s="2176"/>
      <c r="AB248" s="2176"/>
      <c r="AC248" s="2176"/>
      <c r="AD248" s="2176"/>
      <c r="AE248" s="2677" t="s">
        <v>4</v>
      </c>
      <c r="AF248" s="2679">
        <f t="shared" si="99"/>
        <v>0</v>
      </c>
      <c r="AG248" s="2453">
        <f t="shared" si="100"/>
        <v>0</v>
      </c>
      <c r="AH248" s="2452"/>
      <c r="AI248" s="2148">
        <f t="shared" si="92"/>
        <v>0</v>
      </c>
      <c r="AJ248" s="299" t="str">
        <f>IF(OR(AI248=0, ISBLANK(AB248)), "", TEXT(ROUND(AI248/INDEX(AV19:AV89, MATCH(AB248, AU19:AU89, 0)), 0),"# ##0") &amp; " " &amp; AB248)</f>
        <v/>
      </c>
      <c r="AK248" s="77">
        <f t="shared" si="93"/>
        <v>0</v>
      </c>
      <c r="AL248" s="2149">
        <f t="shared" si="94"/>
        <v>0</v>
      </c>
      <c r="AM248" s="2137" t="str">
        <f t="shared" si="95"/>
        <v/>
      </c>
      <c r="AN248" s="2143"/>
      <c r="AO248" s="2148">
        <f t="shared" si="96"/>
        <v>0</v>
      </c>
      <c r="AP248" s="2612"/>
      <c r="AQ248" s="2150" t="str">
        <f t="shared" si="97"/>
        <v/>
      </c>
      <c r="AR248" s="2593"/>
      <c r="AS248" s="2697">
        <f t="shared" si="98"/>
        <v>0</v>
      </c>
      <c r="AT248" s="2598">
        <f>IF(AND(AH248&lt;&gt;"", ISNUMBER(AF248)), IFERROR(INDEX(AV19:AV89, MATCH(AB248, AU19:AU89, 0)) * AA248 * IF(ISBLANK(X248), 1, X248), 0), 0)</f>
        <v>0</v>
      </c>
      <c r="AU248"/>
      <c r="AV248"/>
      <c r="AW248"/>
      <c r="AX248" s="465"/>
      <c r="AY248" s="2127" t="str">
        <f t="shared" si="91"/>
        <v>►</v>
      </c>
      <c r="AZ248" s="465"/>
      <c r="BA248" s="465"/>
      <c r="BB248" s="465"/>
      <c r="BC248" s="465"/>
      <c r="BD248" s="2133"/>
      <c r="BE248" s="465"/>
      <c r="BF248" s="465"/>
      <c r="BG248" s="465"/>
      <c r="BH248" s="2133"/>
      <c r="BI248" s="466">
        <v>1</v>
      </c>
    </row>
    <row r="249" spans="1:61" s="464" customFormat="1" ht="18" customHeight="1" x14ac:dyDescent="0.25">
      <c r="A249" s="2127" t="str">
        <f t="shared" si="85"/>
        <v>►</v>
      </c>
      <c r="B249" s="2128" t="str">
        <f t="shared" si="101"/>
        <v>►</v>
      </c>
      <c r="C249" s="2129" t="str">
        <f t="shared" si="86"/>
        <v>►</v>
      </c>
      <c r="D249" s="2433" t="str">
        <f t="shared" si="87"/>
        <v>►</v>
      </c>
      <c r="E249" s="2128" t="str">
        <f t="shared" si="88"/>
        <v>►</v>
      </c>
      <c r="F249" s="2128" t="str">
        <f t="shared" si="89"/>
        <v>►</v>
      </c>
      <c r="G249" s="2128" t="str">
        <f t="shared" si="90"/>
        <v>►</v>
      </c>
      <c r="H249" s="2178" t="s">
        <v>4</v>
      </c>
      <c r="I249" s="2177"/>
      <c r="J249" s="2177"/>
      <c r="K249" s="2177"/>
      <c r="L249" s="2176"/>
      <c r="M249" s="2176"/>
      <c r="N249" s="2176"/>
      <c r="O249" s="2176"/>
      <c r="P249" s="2176"/>
      <c r="Q249" s="2176"/>
      <c r="R249" s="2176"/>
      <c r="S249" s="2111" t="s">
        <v>4</v>
      </c>
      <c r="T249" s="2178" t="s">
        <v>4</v>
      </c>
      <c r="U249" s="2177"/>
      <c r="V249" s="2177"/>
      <c r="W249" s="2177"/>
      <c r="X249" s="2176"/>
      <c r="Y249" s="2176"/>
      <c r="Z249" s="2176"/>
      <c r="AA249" s="2176"/>
      <c r="AB249" s="2176"/>
      <c r="AC249" s="2176"/>
      <c r="AD249" s="2176"/>
      <c r="AE249" s="2677" t="s">
        <v>4</v>
      </c>
      <c r="AF249" s="2679">
        <f t="shared" si="99"/>
        <v>0</v>
      </c>
      <c r="AG249" s="2453">
        <f t="shared" si="100"/>
        <v>0</v>
      </c>
      <c r="AH249" s="2452"/>
      <c r="AI249" s="2140">
        <f t="shared" si="92"/>
        <v>0</v>
      </c>
      <c r="AJ249" s="301" t="str">
        <f>IF(OR(AI249=0, ISBLANK(AB249)), "", TEXT(ROUND(AI249/INDEX(AV19:AV89, MATCH(AB249, AU19:AU89, 0)), 0),"# ##0") &amp; " " &amp; AB249)</f>
        <v/>
      </c>
      <c r="AK249" s="82">
        <f t="shared" si="93"/>
        <v>0</v>
      </c>
      <c r="AL249" s="2141">
        <f t="shared" si="94"/>
        <v>0</v>
      </c>
      <c r="AM249" s="2142" t="str">
        <f t="shared" si="95"/>
        <v/>
      </c>
      <c r="AN249" s="2143"/>
      <c r="AO249" s="2140">
        <f t="shared" si="96"/>
        <v>0</v>
      </c>
      <c r="AP249" s="2612"/>
      <c r="AQ249" s="2145" t="str">
        <f t="shared" si="97"/>
        <v/>
      </c>
      <c r="AR249" s="2593"/>
      <c r="AS249" s="2697">
        <f t="shared" si="98"/>
        <v>0</v>
      </c>
      <c r="AT249" s="2598">
        <f>IF(AND(AH249&lt;&gt;"", ISNUMBER(AF249)), IFERROR(INDEX(AV19:AV89, MATCH(AB249, AU19:AU89, 0)) * AA249 * IF(ISBLANK(X249), 1, X249), 0), 0)</f>
        <v>0</v>
      </c>
      <c r="AU249"/>
      <c r="AV249"/>
      <c r="AW249"/>
      <c r="AX249" s="465"/>
      <c r="AY249" s="2127" t="str">
        <f t="shared" si="91"/>
        <v>►</v>
      </c>
      <c r="AZ249" s="465"/>
      <c r="BA249" s="465"/>
      <c r="BB249" s="465"/>
      <c r="BC249" s="465"/>
      <c r="BD249" s="2133"/>
      <c r="BE249" s="465"/>
      <c r="BF249" s="465"/>
      <c r="BG249" s="465"/>
      <c r="BH249" s="2133"/>
      <c r="BI249" s="466">
        <v>1</v>
      </c>
    </row>
    <row r="250" spans="1:61" s="464" customFormat="1" ht="18" customHeight="1" x14ac:dyDescent="0.25">
      <c r="A250" s="2127" t="str">
        <f t="shared" si="85"/>
        <v>►</v>
      </c>
      <c r="B250" s="2128" t="str">
        <f t="shared" si="101"/>
        <v>►</v>
      </c>
      <c r="C250" s="2129" t="str">
        <f t="shared" si="86"/>
        <v>►</v>
      </c>
      <c r="D250" s="2433" t="str">
        <f t="shared" si="87"/>
        <v>►</v>
      </c>
      <c r="E250" s="2128" t="str">
        <f t="shared" si="88"/>
        <v>►</v>
      </c>
      <c r="F250" s="2128" t="str">
        <f t="shared" si="89"/>
        <v>►</v>
      </c>
      <c r="G250" s="2128" t="str">
        <f t="shared" si="90"/>
        <v>►</v>
      </c>
      <c r="H250" s="2178" t="s">
        <v>4</v>
      </c>
      <c r="I250" s="2177"/>
      <c r="J250" s="2177"/>
      <c r="K250" s="2177"/>
      <c r="L250" s="2176"/>
      <c r="M250" s="2176"/>
      <c r="N250" s="2176"/>
      <c r="O250" s="2176"/>
      <c r="P250" s="2176"/>
      <c r="Q250" s="2176"/>
      <c r="R250" s="2176"/>
      <c r="S250" s="2111" t="s">
        <v>4</v>
      </c>
      <c r="T250" s="2178" t="s">
        <v>4</v>
      </c>
      <c r="U250" s="2177"/>
      <c r="V250" s="2177"/>
      <c r="W250" s="2177"/>
      <c r="X250" s="2176"/>
      <c r="Y250" s="2176"/>
      <c r="Z250" s="2176"/>
      <c r="AA250" s="2176"/>
      <c r="AB250" s="2176"/>
      <c r="AC250" s="2176"/>
      <c r="AD250" s="2176"/>
      <c r="AE250" s="2677" t="s">
        <v>4</v>
      </c>
      <c r="AF250" s="2679">
        <f t="shared" si="99"/>
        <v>0</v>
      </c>
      <c r="AG250" s="2453">
        <f t="shared" si="100"/>
        <v>0</v>
      </c>
      <c r="AH250" s="2452"/>
      <c r="AI250" s="2148">
        <f t="shared" si="92"/>
        <v>0</v>
      </c>
      <c r="AJ250" s="299" t="str">
        <f>IF(OR(AI250=0, ISBLANK(AB250)), "", TEXT(ROUND(AI250/INDEX(AV19:AV89, MATCH(AB250, AU19:AU89, 0)), 0),"# ##0") &amp; " " &amp; AB250)</f>
        <v/>
      </c>
      <c r="AK250" s="77">
        <f t="shared" si="93"/>
        <v>0</v>
      </c>
      <c r="AL250" s="2149">
        <f t="shared" si="94"/>
        <v>0</v>
      </c>
      <c r="AM250" s="2137" t="str">
        <f t="shared" si="95"/>
        <v/>
      </c>
      <c r="AN250" s="2143"/>
      <c r="AO250" s="2148">
        <f t="shared" si="96"/>
        <v>0</v>
      </c>
      <c r="AP250" s="2612"/>
      <c r="AQ250" s="2150" t="str">
        <f t="shared" si="97"/>
        <v/>
      </c>
      <c r="AR250" s="2593"/>
      <c r="AS250" s="2697">
        <f t="shared" si="98"/>
        <v>0</v>
      </c>
      <c r="AT250" s="2598">
        <f>IF(AND(AH250&lt;&gt;"", ISNUMBER(AF250)), IFERROR(INDEX(AV19:AV89, MATCH(AB250, AU19:AU89, 0)) * AA250 * IF(ISBLANK(X250), 1, X250), 0), 0)</f>
        <v>0</v>
      </c>
      <c r="AU250"/>
      <c r="AV250"/>
      <c r="AW250"/>
      <c r="AX250" s="465"/>
      <c r="AY250" s="2127" t="str">
        <f t="shared" si="91"/>
        <v>►</v>
      </c>
      <c r="AZ250" s="465"/>
      <c r="BA250" s="465"/>
      <c r="BB250" s="465"/>
      <c r="BC250" s="465"/>
      <c r="BD250" s="2133"/>
      <c r="BE250" s="465"/>
      <c r="BF250" s="465"/>
      <c r="BG250" s="465"/>
      <c r="BH250" s="2133"/>
      <c r="BI250" s="466">
        <v>1</v>
      </c>
    </row>
    <row r="251" spans="1:61" s="464" customFormat="1" ht="18" customHeight="1" x14ac:dyDescent="0.25">
      <c r="A251" s="2127" t="str">
        <f t="shared" si="85"/>
        <v>►</v>
      </c>
      <c r="B251" s="2128" t="str">
        <f t="shared" si="101"/>
        <v>►</v>
      </c>
      <c r="C251" s="2129" t="str">
        <f t="shared" si="86"/>
        <v>►</v>
      </c>
      <c r="D251" s="2433" t="str">
        <f t="shared" si="87"/>
        <v>►</v>
      </c>
      <c r="E251" s="2128" t="str">
        <f t="shared" si="88"/>
        <v>►</v>
      </c>
      <c r="F251" s="2128" t="str">
        <f t="shared" si="89"/>
        <v>►</v>
      </c>
      <c r="G251" s="2128" t="str">
        <f t="shared" si="90"/>
        <v>►</v>
      </c>
      <c r="H251" s="2178" t="s">
        <v>4</v>
      </c>
      <c r="I251" s="2177"/>
      <c r="J251" s="2177"/>
      <c r="K251" s="2177"/>
      <c r="L251" s="2176"/>
      <c r="M251" s="2176"/>
      <c r="N251" s="2176"/>
      <c r="O251" s="2176"/>
      <c r="P251" s="2176"/>
      <c r="Q251" s="2176"/>
      <c r="R251" s="2176"/>
      <c r="S251" s="2111" t="s">
        <v>4</v>
      </c>
      <c r="T251" s="2178" t="s">
        <v>4</v>
      </c>
      <c r="U251" s="2177"/>
      <c r="V251" s="2177"/>
      <c r="W251" s="2177"/>
      <c r="X251" s="2176"/>
      <c r="Y251" s="2176"/>
      <c r="Z251" s="2176"/>
      <c r="AA251" s="2176"/>
      <c r="AB251" s="2176"/>
      <c r="AC251" s="2176"/>
      <c r="AD251" s="2176"/>
      <c r="AE251" s="2677" t="s">
        <v>4</v>
      </c>
      <c r="AF251" s="2679">
        <f t="shared" si="99"/>
        <v>0</v>
      </c>
      <c r="AG251" s="2453">
        <f t="shared" si="100"/>
        <v>0</v>
      </c>
      <c r="AH251" s="2452"/>
      <c r="AI251" s="2140">
        <f t="shared" si="92"/>
        <v>0</v>
      </c>
      <c r="AJ251" s="301" t="str">
        <f>IF(OR(AI251=0, ISBLANK(AB251)), "", TEXT(ROUND(AI251/INDEX(AV19:AV89, MATCH(AB251, AU19:AU89, 0)), 0),"# ##0") &amp; " " &amp; AB251)</f>
        <v/>
      </c>
      <c r="AK251" s="82">
        <f t="shared" si="93"/>
        <v>0</v>
      </c>
      <c r="AL251" s="2141">
        <f t="shared" si="94"/>
        <v>0</v>
      </c>
      <c r="AM251" s="2142" t="str">
        <f t="shared" si="95"/>
        <v/>
      </c>
      <c r="AN251" s="2143"/>
      <c r="AO251" s="2140">
        <f t="shared" si="96"/>
        <v>0</v>
      </c>
      <c r="AP251" s="2612"/>
      <c r="AQ251" s="2145" t="str">
        <f t="shared" si="97"/>
        <v/>
      </c>
      <c r="AR251" s="2593"/>
      <c r="AS251" s="2697">
        <f t="shared" si="98"/>
        <v>0</v>
      </c>
      <c r="AT251" s="2598">
        <f>IF(AND(AH251&lt;&gt;"", ISNUMBER(AF251)), IFERROR(INDEX(AV19:AV89, MATCH(AB251, AU19:AU89, 0)) * AA251 * IF(ISBLANK(X251), 1, X251), 0), 0)</f>
        <v>0</v>
      </c>
      <c r="AU251"/>
      <c r="AV251"/>
      <c r="AW251"/>
      <c r="AX251" s="465"/>
      <c r="AY251" s="2127" t="str">
        <f t="shared" si="91"/>
        <v>►</v>
      </c>
      <c r="AZ251" s="465"/>
      <c r="BA251" s="465"/>
      <c r="BB251" s="465"/>
      <c r="BC251" s="465"/>
      <c r="BD251" s="2133"/>
      <c r="BE251" s="465"/>
      <c r="BF251" s="465"/>
      <c r="BG251" s="465"/>
      <c r="BH251" s="2133"/>
      <c r="BI251" s="466">
        <v>1</v>
      </c>
    </row>
    <row r="252" spans="1:61" s="464" customFormat="1" ht="18" customHeight="1" x14ac:dyDescent="0.25">
      <c r="A252" s="2127" t="str">
        <f t="shared" si="85"/>
        <v>►</v>
      </c>
      <c r="B252" s="2128" t="str">
        <f t="shared" si="101"/>
        <v>►</v>
      </c>
      <c r="C252" s="2129" t="str">
        <f t="shared" si="86"/>
        <v>►</v>
      </c>
      <c r="D252" s="2433" t="str">
        <f t="shared" si="87"/>
        <v>►</v>
      </c>
      <c r="E252" s="2128" t="str">
        <f t="shared" si="88"/>
        <v>►</v>
      </c>
      <c r="F252" s="2128" t="str">
        <f t="shared" si="89"/>
        <v>►</v>
      </c>
      <c r="G252" s="2128" t="str">
        <f t="shared" si="90"/>
        <v>►</v>
      </c>
      <c r="H252" s="2178" t="s">
        <v>4</v>
      </c>
      <c r="I252" s="2177"/>
      <c r="J252" s="2177"/>
      <c r="K252" s="2177"/>
      <c r="L252" s="2176"/>
      <c r="M252" s="2176"/>
      <c r="N252" s="2176"/>
      <c r="O252" s="2176"/>
      <c r="P252" s="2176"/>
      <c r="Q252" s="2176"/>
      <c r="R252" s="2176"/>
      <c r="S252" s="2111" t="s">
        <v>4</v>
      </c>
      <c r="T252" s="2178" t="s">
        <v>4</v>
      </c>
      <c r="U252" s="2177"/>
      <c r="V252" s="2177"/>
      <c r="W252" s="2177"/>
      <c r="X252" s="2176"/>
      <c r="Y252" s="2176"/>
      <c r="Z252" s="2176"/>
      <c r="AA252" s="2176"/>
      <c r="AB252" s="2176"/>
      <c r="AC252" s="2176"/>
      <c r="AD252" s="2176"/>
      <c r="AE252" s="2677" t="s">
        <v>4</v>
      </c>
      <c r="AF252" s="2679">
        <f t="shared" si="99"/>
        <v>0</v>
      </c>
      <c r="AG252" s="2453">
        <f t="shared" si="100"/>
        <v>0</v>
      </c>
      <c r="AH252" s="2452"/>
      <c r="AI252" s="2148">
        <f t="shared" si="92"/>
        <v>0</v>
      </c>
      <c r="AJ252" s="299" t="str">
        <f>IF(OR(AI252=0, ISBLANK(AB252)), "", TEXT(ROUND(AI252/INDEX(AV19:AV89, MATCH(AB252, AU19:AU89, 0)), 0),"# ##0") &amp; " " &amp; AB252)</f>
        <v/>
      </c>
      <c r="AK252" s="77">
        <f t="shared" si="93"/>
        <v>0</v>
      </c>
      <c r="AL252" s="2149">
        <f t="shared" si="94"/>
        <v>0</v>
      </c>
      <c r="AM252" s="2137" t="str">
        <f t="shared" si="95"/>
        <v/>
      </c>
      <c r="AN252" s="2143"/>
      <c r="AO252" s="2148">
        <f t="shared" si="96"/>
        <v>0</v>
      </c>
      <c r="AP252" s="2612"/>
      <c r="AQ252" s="2150" t="str">
        <f t="shared" si="97"/>
        <v/>
      </c>
      <c r="AR252" s="2593"/>
      <c r="AS252" s="2697">
        <f t="shared" si="98"/>
        <v>0</v>
      </c>
      <c r="AT252" s="2598">
        <f>IF(AND(AH252&lt;&gt;"", ISNUMBER(AF252)), IFERROR(INDEX(AV19:AV89, MATCH(AB252, AU19:AU89, 0)) * AA252 * IF(ISBLANK(X252), 1, X252), 0), 0)</f>
        <v>0</v>
      </c>
      <c r="AU252"/>
      <c r="AV252"/>
      <c r="AW252"/>
      <c r="AX252" s="465"/>
      <c r="AY252" s="2127" t="str">
        <f t="shared" si="91"/>
        <v>►</v>
      </c>
      <c r="AZ252" s="465"/>
      <c r="BA252" s="465"/>
      <c r="BB252" s="465"/>
      <c r="BC252" s="465"/>
      <c r="BD252" s="2133"/>
      <c r="BE252" s="465"/>
      <c r="BF252" s="465"/>
      <c r="BG252" s="465"/>
      <c r="BH252" s="2133"/>
      <c r="BI252" s="466">
        <v>1</v>
      </c>
    </row>
    <row r="253" spans="1:61" s="464" customFormat="1" ht="18" customHeight="1" x14ac:dyDescent="0.25">
      <c r="A253" s="2127" t="str">
        <f t="shared" si="85"/>
        <v>►</v>
      </c>
      <c r="B253" s="2128" t="str">
        <f t="shared" si="101"/>
        <v>►</v>
      </c>
      <c r="C253" s="2129" t="str">
        <f t="shared" si="86"/>
        <v>►</v>
      </c>
      <c r="D253" s="2433" t="str">
        <f t="shared" si="87"/>
        <v>►</v>
      </c>
      <c r="E253" s="2128" t="str">
        <f t="shared" si="88"/>
        <v>►</v>
      </c>
      <c r="F253" s="2128" t="str">
        <f t="shared" si="89"/>
        <v>►</v>
      </c>
      <c r="G253" s="2128" t="str">
        <f t="shared" si="90"/>
        <v>►</v>
      </c>
      <c r="H253" s="2178" t="s">
        <v>4</v>
      </c>
      <c r="I253" s="2177"/>
      <c r="J253" s="2177"/>
      <c r="K253" s="2177"/>
      <c r="L253" s="2176"/>
      <c r="M253" s="2176"/>
      <c r="N253" s="2176"/>
      <c r="O253" s="2176"/>
      <c r="P253" s="2176"/>
      <c r="Q253" s="2176"/>
      <c r="R253" s="2176"/>
      <c r="S253" s="2111" t="s">
        <v>4</v>
      </c>
      <c r="T253" s="2178" t="s">
        <v>4</v>
      </c>
      <c r="U253" s="2177"/>
      <c r="V253" s="2177"/>
      <c r="W253" s="2177"/>
      <c r="X253" s="2176"/>
      <c r="Y253" s="2176"/>
      <c r="Z253" s="2176"/>
      <c r="AA253" s="2176"/>
      <c r="AB253" s="2176"/>
      <c r="AC253" s="2176"/>
      <c r="AD253" s="2176"/>
      <c r="AE253" s="2677" t="s">
        <v>4</v>
      </c>
      <c r="AF253" s="2679">
        <f t="shared" si="99"/>
        <v>0</v>
      </c>
      <c r="AG253" s="2453">
        <f t="shared" si="100"/>
        <v>0</v>
      </c>
      <c r="AH253" s="2452"/>
      <c r="AI253" s="2140">
        <f t="shared" si="92"/>
        <v>0</v>
      </c>
      <c r="AJ253" s="301" t="str">
        <f>IF(OR(AI253=0, ISBLANK(AB253)), "", TEXT(ROUND(AI253/INDEX(AV19:AV89, MATCH(AB253, AU19:AU89, 0)), 0),"# ##0") &amp; " " &amp; AB253)</f>
        <v/>
      </c>
      <c r="AK253" s="82">
        <f t="shared" si="93"/>
        <v>0</v>
      </c>
      <c r="AL253" s="2141">
        <f t="shared" si="94"/>
        <v>0</v>
      </c>
      <c r="AM253" s="2142" t="str">
        <f t="shared" si="95"/>
        <v/>
      </c>
      <c r="AN253" s="2143"/>
      <c r="AO253" s="2140">
        <f t="shared" si="96"/>
        <v>0</v>
      </c>
      <c r="AP253" s="2612"/>
      <c r="AQ253" s="2145" t="str">
        <f t="shared" si="97"/>
        <v/>
      </c>
      <c r="AR253" s="2593"/>
      <c r="AS253" s="2697">
        <f t="shared" si="98"/>
        <v>0</v>
      </c>
      <c r="AT253" s="2598">
        <f>IF(AND(AH253&lt;&gt;"", ISNUMBER(AF253)), IFERROR(INDEX(AV19:AV89, MATCH(AB253, AU19:AU89, 0)) * AA253 * IF(ISBLANK(X253), 1, X253), 0), 0)</f>
        <v>0</v>
      </c>
      <c r="AU253"/>
      <c r="AV253"/>
      <c r="AW253"/>
      <c r="AX253" s="465"/>
      <c r="AY253" s="2127" t="str">
        <f t="shared" si="91"/>
        <v>►</v>
      </c>
      <c r="AZ253" s="465"/>
      <c r="BA253" s="465"/>
      <c r="BB253" s="465"/>
      <c r="BC253" s="465"/>
      <c r="BD253" s="2133"/>
      <c r="BE253" s="465"/>
      <c r="BF253" s="465"/>
      <c r="BG253" s="465"/>
      <c r="BH253" s="2133"/>
      <c r="BI253" s="466">
        <v>1</v>
      </c>
    </row>
    <row r="254" spans="1:61" s="464" customFormat="1" ht="18" customHeight="1" x14ac:dyDescent="0.25">
      <c r="A254" s="2127" t="str">
        <f t="shared" si="85"/>
        <v>►</v>
      </c>
      <c r="B254" s="2128" t="str">
        <f t="shared" si="101"/>
        <v>►</v>
      </c>
      <c r="C254" s="2129" t="str">
        <f t="shared" si="86"/>
        <v>►</v>
      </c>
      <c r="D254" s="2433" t="str">
        <f t="shared" si="87"/>
        <v>►</v>
      </c>
      <c r="E254" s="2128" t="str">
        <f t="shared" si="88"/>
        <v>►</v>
      </c>
      <c r="F254" s="2128" t="str">
        <f t="shared" si="89"/>
        <v>►</v>
      </c>
      <c r="G254" s="2128" t="str">
        <f t="shared" si="90"/>
        <v>►</v>
      </c>
      <c r="H254" s="2178" t="s">
        <v>4</v>
      </c>
      <c r="I254" s="2177"/>
      <c r="J254" s="2177"/>
      <c r="K254" s="2177"/>
      <c r="L254" s="2176"/>
      <c r="M254" s="2176"/>
      <c r="N254" s="2176"/>
      <c r="O254" s="2176"/>
      <c r="P254" s="2176"/>
      <c r="Q254" s="2176"/>
      <c r="R254" s="2176"/>
      <c r="S254" s="2111" t="s">
        <v>4</v>
      </c>
      <c r="T254" s="2178" t="s">
        <v>4</v>
      </c>
      <c r="U254" s="2177"/>
      <c r="V254" s="2177"/>
      <c r="W254" s="2177"/>
      <c r="X254" s="2176"/>
      <c r="Y254" s="2176"/>
      <c r="Z254" s="2176"/>
      <c r="AA254" s="2176"/>
      <c r="AB254" s="2176"/>
      <c r="AC254" s="2176"/>
      <c r="AD254" s="2176"/>
      <c r="AE254" s="2677" t="s">
        <v>4</v>
      </c>
      <c r="AF254" s="2679">
        <f t="shared" si="99"/>
        <v>0</v>
      </c>
      <c r="AG254" s="2453">
        <f t="shared" si="100"/>
        <v>0</v>
      </c>
      <c r="AH254" s="2452"/>
      <c r="AI254" s="2148">
        <f t="shared" si="92"/>
        <v>0</v>
      </c>
      <c r="AJ254" s="299" t="str">
        <f>IF(OR(AI254=0, ISBLANK(AB254)), "", TEXT(ROUND(AI254/INDEX(AV19:AV89, MATCH(AB254, AU19:AU89, 0)), 0),"# ##0") &amp; " " &amp; AB254)</f>
        <v/>
      </c>
      <c r="AK254" s="77">
        <f t="shared" si="93"/>
        <v>0</v>
      </c>
      <c r="AL254" s="2149">
        <f t="shared" si="94"/>
        <v>0</v>
      </c>
      <c r="AM254" s="2137" t="str">
        <f t="shared" si="95"/>
        <v/>
      </c>
      <c r="AN254" s="2143"/>
      <c r="AO254" s="2148">
        <f t="shared" si="96"/>
        <v>0</v>
      </c>
      <c r="AP254" s="2612"/>
      <c r="AQ254" s="2150" t="str">
        <f t="shared" si="97"/>
        <v/>
      </c>
      <c r="AR254" s="2593"/>
      <c r="AS254" s="2697">
        <f t="shared" si="98"/>
        <v>0</v>
      </c>
      <c r="AT254" s="2598">
        <f>IF(AND(AH254&lt;&gt;"", ISNUMBER(AF254)), IFERROR(INDEX(AV19:AV89, MATCH(AB254, AU19:AU89, 0)) * AA254 * IF(ISBLANK(X254), 1, X254), 0), 0)</f>
        <v>0</v>
      </c>
      <c r="AU254"/>
      <c r="AV254"/>
      <c r="AW254"/>
      <c r="AX254" s="465"/>
      <c r="AY254" s="2127" t="str">
        <f t="shared" si="91"/>
        <v>►</v>
      </c>
      <c r="AZ254" s="465"/>
      <c r="BA254" s="465"/>
      <c r="BB254" s="465"/>
      <c r="BC254" s="465"/>
      <c r="BD254" s="2133"/>
      <c r="BE254" s="465"/>
      <c r="BF254" s="465"/>
      <c r="BG254" s="465"/>
      <c r="BH254" s="2133"/>
      <c r="BI254" s="466">
        <v>1</v>
      </c>
    </row>
    <row r="255" spans="1:61" s="464" customFormat="1" ht="18" customHeight="1" x14ac:dyDescent="0.25">
      <c r="A255" s="2127" t="str">
        <f t="shared" si="85"/>
        <v>►</v>
      </c>
      <c r="B255" s="2128" t="str">
        <f t="shared" si="101"/>
        <v>►</v>
      </c>
      <c r="C255" s="2129" t="str">
        <f t="shared" si="86"/>
        <v>►</v>
      </c>
      <c r="D255" s="2433" t="str">
        <f t="shared" si="87"/>
        <v>►</v>
      </c>
      <c r="E255" s="2128" t="str">
        <f t="shared" si="88"/>
        <v>►</v>
      </c>
      <c r="F255" s="2128" t="str">
        <f t="shared" si="89"/>
        <v>►</v>
      </c>
      <c r="G255" s="2128" t="str">
        <f t="shared" si="90"/>
        <v>►</v>
      </c>
      <c r="H255" s="2178" t="s">
        <v>4</v>
      </c>
      <c r="I255" s="2177"/>
      <c r="J255" s="2177"/>
      <c r="K255" s="2177"/>
      <c r="L255" s="2176"/>
      <c r="M255" s="2176"/>
      <c r="N255" s="2176"/>
      <c r="O255" s="2176"/>
      <c r="P255" s="2176"/>
      <c r="Q255" s="2176"/>
      <c r="R255" s="2176"/>
      <c r="S255" s="2111" t="s">
        <v>4</v>
      </c>
      <c r="T255" s="2178" t="s">
        <v>4</v>
      </c>
      <c r="U255" s="2177"/>
      <c r="V255" s="2177"/>
      <c r="W255" s="2177"/>
      <c r="X255" s="2176"/>
      <c r="Y255" s="2176"/>
      <c r="Z255" s="2176"/>
      <c r="AA255" s="2176"/>
      <c r="AB255" s="2176"/>
      <c r="AC255" s="2176"/>
      <c r="AD255" s="2176"/>
      <c r="AE255" s="2677" t="s">
        <v>4</v>
      </c>
      <c r="AF255" s="2679">
        <f t="shared" si="99"/>
        <v>0</v>
      </c>
      <c r="AG255" s="2453">
        <f t="shared" si="100"/>
        <v>0</v>
      </c>
      <c r="AH255" s="2452"/>
      <c r="AI255" s="2140">
        <f t="shared" si="92"/>
        <v>0</v>
      </c>
      <c r="AJ255" s="301" t="str">
        <f>IF(OR(AI255=0, ISBLANK(AB255)), "", TEXT(ROUND(AI255/INDEX(AV19:AV89, MATCH(AB255, AU19:AU89, 0)), 0),"# ##0") &amp; " " &amp; AB255)</f>
        <v/>
      </c>
      <c r="AK255" s="82">
        <f t="shared" si="93"/>
        <v>0</v>
      </c>
      <c r="AL255" s="2141">
        <f t="shared" si="94"/>
        <v>0</v>
      </c>
      <c r="AM255" s="2142" t="str">
        <f t="shared" si="95"/>
        <v/>
      </c>
      <c r="AN255" s="2143"/>
      <c r="AO255" s="2140">
        <f t="shared" si="96"/>
        <v>0</v>
      </c>
      <c r="AP255" s="2612"/>
      <c r="AQ255" s="2145" t="str">
        <f t="shared" si="97"/>
        <v/>
      </c>
      <c r="AR255" s="2593"/>
      <c r="AS255" s="2697">
        <f t="shared" si="98"/>
        <v>0</v>
      </c>
      <c r="AT255" s="2598">
        <f>IF(AND(AH255&lt;&gt;"", ISNUMBER(AF255)), IFERROR(INDEX(AV19:AV89, MATCH(AB255, AU19:AU89, 0)) * AA255 * IF(ISBLANK(X255), 1, X255), 0), 0)</f>
        <v>0</v>
      </c>
      <c r="AU255"/>
      <c r="AV255"/>
      <c r="AW255"/>
      <c r="AX255" s="465"/>
      <c r="AY255" s="2127" t="str">
        <f t="shared" si="91"/>
        <v>►</v>
      </c>
      <c r="AZ255" s="465"/>
      <c r="BA255" s="465"/>
      <c r="BB255" s="465"/>
      <c r="BC255" s="465"/>
      <c r="BD255" s="2133"/>
      <c r="BE255" s="465"/>
      <c r="BF255" s="465"/>
      <c r="BG255" s="465"/>
      <c r="BH255" s="2133"/>
      <c r="BI255" s="466">
        <v>1</v>
      </c>
    </row>
    <row r="256" spans="1:61" s="464" customFormat="1" ht="18" customHeight="1" x14ac:dyDescent="0.25">
      <c r="A256" s="2127" t="str">
        <f t="shared" si="85"/>
        <v>►</v>
      </c>
      <c r="B256" s="2128" t="str">
        <f t="shared" si="101"/>
        <v>►</v>
      </c>
      <c r="C256" s="2129" t="str">
        <f t="shared" si="86"/>
        <v>►</v>
      </c>
      <c r="D256" s="2433" t="str">
        <f t="shared" si="87"/>
        <v>►</v>
      </c>
      <c r="E256" s="2128" t="str">
        <f t="shared" si="88"/>
        <v>►</v>
      </c>
      <c r="F256" s="2128" t="str">
        <f t="shared" si="89"/>
        <v>►</v>
      </c>
      <c r="G256" s="2128" t="str">
        <f t="shared" si="90"/>
        <v>►</v>
      </c>
      <c r="H256" s="2178" t="s">
        <v>4</v>
      </c>
      <c r="I256" s="2177"/>
      <c r="J256" s="2177"/>
      <c r="K256" s="2177"/>
      <c r="L256" s="2176"/>
      <c r="M256" s="2176"/>
      <c r="N256" s="2176"/>
      <c r="O256" s="2176"/>
      <c r="P256" s="2176"/>
      <c r="Q256" s="2176"/>
      <c r="R256" s="2176"/>
      <c r="S256" s="2111" t="s">
        <v>4</v>
      </c>
      <c r="T256" s="2178" t="s">
        <v>4</v>
      </c>
      <c r="U256" s="2177"/>
      <c r="V256" s="2177"/>
      <c r="W256" s="2177"/>
      <c r="X256" s="2176"/>
      <c r="Y256" s="2176"/>
      <c r="Z256" s="2176"/>
      <c r="AA256" s="2176"/>
      <c r="AB256" s="2176"/>
      <c r="AC256" s="2176"/>
      <c r="AD256" s="2176"/>
      <c r="AE256" s="2677" t="s">
        <v>4</v>
      </c>
      <c r="AF256" s="2679">
        <f t="shared" si="99"/>
        <v>0</v>
      </c>
      <c r="AG256" s="2453">
        <f t="shared" si="100"/>
        <v>0</v>
      </c>
      <c r="AH256" s="2452"/>
      <c r="AI256" s="2148">
        <f t="shared" si="92"/>
        <v>0</v>
      </c>
      <c r="AJ256" s="299" t="str">
        <f>IF(OR(AI256=0, ISBLANK(AB256)), "", TEXT(ROUND(AI256/INDEX(AV19:AV89, MATCH(AB256, AU19:AU89, 0)), 0),"# ##0") &amp; " " &amp; AB256)</f>
        <v/>
      </c>
      <c r="AK256" s="77">
        <f t="shared" si="93"/>
        <v>0</v>
      </c>
      <c r="AL256" s="2149">
        <f t="shared" si="94"/>
        <v>0</v>
      </c>
      <c r="AM256" s="2137" t="str">
        <f t="shared" si="95"/>
        <v/>
      </c>
      <c r="AN256" s="2143"/>
      <c r="AO256" s="2148">
        <f t="shared" si="96"/>
        <v>0</v>
      </c>
      <c r="AP256" s="2612"/>
      <c r="AQ256" s="2150" t="str">
        <f t="shared" si="97"/>
        <v/>
      </c>
      <c r="AR256" s="2593"/>
      <c r="AS256" s="2697">
        <f t="shared" si="98"/>
        <v>0</v>
      </c>
      <c r="AT256" s="2598">
        <f>IF(AND(AH256&lt;&gt;"", ISNUMBER(AF256)), IFERROR(INDEX(AV19:AV89, MATCH(AB256, AU19:AU89, 0)) * AA256 * IF(ISBLANK(X256), 1, X256), 0), 0)</f>
        <v>0</v>
      </c>
      <c r="AU256"/>
      <c r="AV256"/>
      <c r="AW256"/>
      <c r="AX256" s="465"/>
      <c r="AY256" s="2127" t="str">
        <f t="shared" si="91"/>
        <v>►</v>
      </c>
      <c r="AZ256" s="465"/>
      <c r="BA256" s="465"/>
      <c r="BB256" s="465"/>
      <c r="BC256" s="465"/>
      <c r="BD256" s="2133"/>
      <c r="BE256" s="465"/>
      <c r="BF256" s="465"/>
      <c r="BG256" s="465"/>
      <c r="BH256" s="2133"/>
      <c r="BI256" s="466">
        <v>1</v>
      </c>
    </row>
    <row r="257" spans="1:61" s="464" customFormat="1" ht="18" customHeight="1" x14ac:dyDescent="0.25">
      <c r="A257" s="2127" t="str">
        <f t="shared" si="85"/>
        <v>►</v>
      </c>
      <c r="B257" s="2128" t="str">
        <f t="shared" si="101"/>
        <v>►</v>
      </c>
      <c r="C257" s="2129" t="str">
        <f t="shared" si="86"/>
        <v>►</v>
      </c>
      <c r="D257" s="2433" t="str">
        <f t="shared" si="87"/>
        <v>►</v>
      </c>
      <c r="E257" s="2128" t="str">
        <f t="shared" si="88"/>
        <v>►</v>
      </c>
      <c r="F257" s="2128" t="str">
        <f t="shared" si="89"/>
        <v>►</v>
      </c>
      <c r="G257" s="2128" t="str">
        <f t="shared" si="90"/>
        <v>►</v>
      </c>
      <c r="H257" s="2178" t="s">
        <v>4</v>
      </c>
      <c r="I257" s="2177"/>
      <c r="J257" s="2177"/>
      <c r="K257" s="2177"/>
      <c r="L257" s="2176"/>
      <c r="M257" s="2176"/>
      <c r="N257" s="2176"/>
      <c r="O257" s="2176"/>
      <c r="P257" s="2176"/>
      <c r="Q257" s="2176"/>
      <c r="R257" s="2176"/>
      <c r="S257" s="2111" t="s">
        <v>4</v>
      </c>
      <c r="T257" s="2178" t="s">
        <v>4</v>
      </c>
      <c r="U257" s="2177"/>
      <c r="V257" s="2177"/>
      <c r="W257" s="2177"/>
      <c r="X257" s="2176"/>
      <c r="Y257" s="2176"/>
      <c r="Z257" s="2176"/>
      <c r="AA257" s="2176"/>
      <c r="AB257" s="2176"/>
      <c r="AC257" s="2176"/>
      <c r="AD257" s="2176"/>
      <c r="AE257" s="2677" t="s">
        <v>4</v>
      </c>
      <c r="AF257" s="2679">
        <f t="shared" si="99"/>
        <v>0</v>
      </c>
      <c r="AG257" s="2453">
        <f t="shared" si="100"/>
        <v>0</v>
      </c>
      <c r="AH257" s="2452"/>
      <c r="AI257" s="2140">
        <f t="shared" si="92"/>
        <v>0</v>
      </c>
      <c r="AJ257" s="301" t="str">
        <f>IF(OR(AI257=0, ISBLANK(AB257)), "", TEXT(ROUND(AI257/INDEX(AV19:AV89, MATCH(AB257, AU19:AU89, 0)), 0),"# ##0") &amp; " " &amp; AB257)</f>
        <v/>
      </c>
      <c r="AK257" s="82">
        <f t="shared" si="93"/>
        <v>0</v>
      </c>
      <c r="AL257" s="2141">
        <f t="shared" si="94"/>
        <v>0</v>
      </c>
      <c r="AM257" s="2142" t="str">
        <f t="shared" si="95"/>
        <v/>
      </c>
      <c r="AN257" s="2143"/>
      <c r="AO257" s="2140">
        <f t="shared" si="96"/>
        <v>0</v>
      </c>
      <c r="AP257" s="2612"/>
      <c r="AQ257" s="2145" t="str">
        <f t="shared" si="97"/>
        <v/>
      </c>
      <c r="AR257" s="2593"/>
      <c r="AS257" s="2697">
        <f t="shared" si="98"/>
        <v>0</v>
      </c>
      <c r="AT257" s="2598">
        <f>IF(AND(AH257&lt;&gt;"", ISNUMBER(AF257)), IFERROR(INDEX(AV19:AV89, MATCH(AB257, AU19:AU89, 0)) * AA257 * IF(ISBLANK(X257), 1, X257), 0), 0)</f>
        <v>0</v>
      </c>
      <c r="AU257"/>
      <c r="AV257"/>
      <c r="AW257"/>
      <c r="AX257" s="465"/>
      <c r="AY257" s="2127" t="str">
        <f t="shared" si="91"/>
        <v>►</v>
      </c>
      <c r="AZ257" s="465"/>
      <c r="BA257" s="465"/>
      <c r="BB257" s="465"/>
      <c r="BC257" s="465"/>
      <c r="BD257" s="2133"/>
      <c r="BE257" s="465"/>
      <c r="BF257" s="465"/>
      <c r="BG257" s="465"/>
      <c r="BH257" s="2133"/>
      <c r="BI257" s="466">
        <v>1</v>
      </c>
    </row>
    <row r="258" spans="1:61" s="464" customFormat="1" ht="18" customHeight="1" x14ac:dyDescent="0.25">
      <c r="A258" s="2127" t="str">
        <f t="shared" si="85"/>
        <v>►</v>
      </c>
      <c r="B258" s="2128" t="str">
        <f t="shared" si="101"/>
        <v>►</v>
      </c>
      <c r="C258" s="2129" t="str">
        <f t="shared" si="86"/>
        <v>►</v>
      </c>
      <c r="D258" s="2433" t="str">
        <f t="shared" si="87"/>
        <v>►</v>
      </c>
      <c r="E258" s="2128" t="str">
        <f t="shared" si="88"/>
        <v>►</v>
      </c>
      <c r="F258" s="2128" t="str">
        <f t="shared" si="89"/>
        <v>►</v>
      </c>
      <c r="G258" s="2128" t="str">
        <f t="shared" si="90"/>
        <v>►</v>
      </c>
      <c r="H258" s="2178" t="s">
        <v>4</v>
      </c>
      <c r="I258" s="2177"/>
      <c r="J258" s="2177"/>
      <c r="K258" s="2177"/>
      <c r="L258" s="2176"/>
      <c r="M258" s="2176"/>
      <c r="N258" s="2176"/>
      <c r="O258" s="2176"/>
      <c r="P258" s="2176"/>
      <c r="Q258" s="2176"/>
      <c r="R258" s="2176"/>
      <c r="S258" s="2111" t="s">
        <v>4</v>
      </c>
      <c r="T258" s="2178" t="s">
        <v>4</v>
      </c>
      <c r="U258" s="2177"/>
      <c r="V258" s="2177"/>
      <c r="W258" s="2177"/>
      <c r="X258" s="2176"/>
      <c r="Y258" s="2176"/>
      <c r="Z258" s="2176"/>
      <c r="AA258" s="2176"/>
      <c r="AB258" s="2176"/>
      <c r="AC258" s="2176"/>
      <c r="AD258" s="2176"/>
      <c r="AE258" s="2677" t="s">
        <v>4</v>
      </c>
      <c r="AF258" s="2679">
        <f t="shared" si="99"/>
        <v>0</v>
      </c>
      <c r="AG258" s="2453">
        <f t="shared" si="100"/>
        <v>0</v>
      </c>
      <c r="AH258" s="2452"/>
      <c r="AI258" s="2148">
        <f t="shared" si="92"/>
        <v>0</v>
      </c>
      <c r="AJ258" s="299" t="str">
        <f>IF(OR(AI258=0, ISBLANK(AB258)), "", TEXT(ROUND(AI258/INDEX(AV19:AV89, MATCH(AB258, AU19:AU89, 0)), 0),"# ##0") &amp; " " &amp; AB258)</f>
        <v/>
      </c>
      <c r="AK258" s="77">
        <f t="shared" si="93"/>
        <v>0</v>
      </c>
      <c r="AL258" s="2149">
        <f t="shared" si="94"/>
        <v>0</v>
      </c>
      <c r="AM258" s="2137" t="str">
        <f t="shared" si="95"/>
        <v/>
      </c>
      <c r="AN258" s="2143"/>
      <c r="AO258" s="2148">
        <f t="shared" si="96"/>
        <v>0</v>
      </c>
      <c r="AP258" s="2612"/>
      <c r="AQ258" s="2150" t="str">
        <f t="shared" si="97"/>
        <v/>
      </c>
      <c r="AR258" s="2593"/>
      <c r="AS258" s="2697">
        <f t="shared" si="98"/>
        <v>0</v>
      </c>
      <c r="AT258" s="2598">
        <f>IF(AND(AH258&lt;&gt;"", ISNUMBER(AF258)), IFERROR(INDEX(AV19:AV89, MATCH(AB258, AU19:AU89, 0)) * AA258 * IF(ISBLANK(X258), 1, X258), 0), 0)</f>
        <v>0</v>
      </c>
      <c r="AU258"/>
      <c r="AV258"/>
      <c r="AW258"/>
      <c r="AX258" s="465"/>
      <c r="AY258" s="2127" t="str">
        <f t="shared" si="91"/>
        <v>►</v>
      </c>
      <c r="AZ258" s="465"/>
      <c r="BA258" s="465"/>
      <c r="BB258" s="465"/>
      <c r="BC258" s="465"/>
      <c r="BD258" s="2133"/>
      <c r="BE258" s="465"/>
      <c r="BF258" s="465"/>
      <c r="BG258" s="465"/>
      <c r="BH258" s="2133"/>
      <c r="BI258" s="466">
        <v>1</v>
      </c>
    </row>
    <row r="259" spans="1:61" s="464" customFormat="1" ht="18" customHeight="1" x14ac:dyDescent="0.25">
      <c r="A259" s="2127" t="str">
        <f t="shared" si="85"/>
        <v>►</v>
      </c>
      <c r="B259" s="2128" t="str">
        <f t="shared" si="101"/>
        <v>►</v>
      </c>
      <c r="C259" s="2129" t="str">
        <f t="shared" si="86"/>
        <v>►</v>
      </c>
      <c r="D259" s="2433" t="str">
        <f t="shared" si="87"/>
        <v>►</v>
      </c>
      <c r="E259" s="2128" t="str">
        <f t="shared" si="88"/>
        <v>►</v>
      </c>
      <c r="F259" s="2128" t="str">
        <f t="shared" si="89"/>
        <v>►</v>
      </c>
      <c r="G259" s="2128" t="str">
        <f t="shared" si="90"/>
        <v>►</v>
      </c>
      <c r="H259" s="2178" t="s">
        <v>4</v>
      </c>
      <c r="I259" s="2177"/>
      <c r="J259" s="2177"/>
      <c r="K259" s="2177"/>
      <c r="L259" s="2176"/>
      <c r="M259" s="2176"/>
      <c r="N259" s="2176"/>
      <c r="O259" s="2176"/>
      <c r="P259" s="2176"/>
      <c r="Q259" s="2176"/>
      <c r="R259" s="2176"/>
      <c r="S259" s="2111" t="s">
        <v>4</v>
      </c>
      <c r="T259" s="2178" t="s">
        <v>4</v>
      </c>
      <c r="U259" s="2177"/>
      <c r="V259" s="2177"/>
      <c r="W259" s="2177"/>
      <c r="X259" s="2176"/>
      <c r="Y259" s="2176"/>
      <c r="Z259" s="2176"/>
      <c r="AA259" s="2176"/>
      <c r="AB259" s="2176"/>
      <c r="AC259" s="2176"/>
      <c r="AD259" s="2176"/>
      <c r="AE259" s="2677" t="s">
        <v>4</v>
      </c>
      <c r="AF259" s="2679">
        <f t="shared" si="99"/>
        <v>0</v>
      </c>
      <c r="AG259" s="2453">
        <f t="shared" si="100"/>
        <v>0</v>
      </c>
      <c r="AH259" s="2452"/>
      <c r="AI259" s="2140">
        <f t="shared" si="92"/>
        <v>0</v>
      </c>
      <c r="AJ259" s="301" t="str">
        <f>IF(OR(AI259=0, ISBLANK(AB259)), "", TEXT(ROUND(AI259/INDEX(AV19:AV89, MATCH(AB259, AU19:AU89, 0)), 0),"# ##0") &amp; " " &amp; AB259)</f>
        <v/>
      </c>
      <c r="AK259" s="82">
        <f t="shared" si="93"/>
        <v>0</v>
      </c>
      <c r="AL259" s="2155">
        <f t="shared" si="94"/>
        <v>0</v>
      </c>
      <c r="AM259" s="2156" t="str">
        <f t="shared" si="95"/>
        <v/>
      </c>
      <c r="AN259" s="2143"/>
      <c r="AO259" s="2140">
        <f t="shared" si="96"/>
        <v>0</v>
      </c>
      <c r="AP259" s="2612"/>
      <c r="AQ259" s="2145" t="str">
        <f t="shared" si="97"/>
        <v/>
      </c>
      <c r="AR259" s="2593"/>
      <c r="AS259" s="2697">
        <f t="shared" si="98"/>
        <v>0</v>
      </c>
      <c r="AT259" s="2598">
        <f>IF(AND(AH259&lt;&gt;"", ISNUMBER(AF259)), IFERROR(INDEX(AV19:AV89, MATCH(AB259, AU19:AU89, 0)) * AA259 * IF(ISBLANK(X259), 1, X259), 0), 0)</f>
        <v>0</v>
      </c>
      <c r="AU259"/>
      <c r="AV259"/>
      <c r="AW259"/>
      <c r="AX259" s="465"/>
      <c r="AY259" s="2127" t="str">
        <f t="shared" si="91"/>
        <v>►</v>
      </c>
      <c r="AZ259" s="465"/>
      <c r="BA259" s="465"/>
      <c r="BB259" s="465"/>
      <c r="BC259" s="465"/>
      <c r="BD259" s="2133"/>
      <c r="BE259" s="465"/>
      <c r="BF259" s="465"/>
      <c r="BG259" s="465"/>
      <c r="BH259" s="2133"/>
      <c r="BI259" s="466">
        <v>1</v>
      </c>
    </row>
    <row r="260" spans="1:61" s="464" customFormat="1" ht="18" customHeight="1" x14ac:dyDescent="0.25">
      <c r="A260" s="2127" t="str">
        <f t="shared" si="85"/>
        <v>►</v>
      </c>
      <c r="B260" s="2128" t="str">
        <f t="shared" si="101"/>
        <v>►</v>
      </c>
      <c r="C260" s="2129" t="str">
        <f t="shared" si="86"/>
        <v>►</v>
      </c>
      <c r="D260" s="2433" t="str">
        <f t="shared" si="87"/>
        <v>►</v>
      </c>
      <c r="E260" s="2128" t="str">
        <f t="shared" si="88"/>
        <v>►</v>
      </c>
      <c r="F260" s="2128" t="str">
        <f t="shared" si="89"/>
        <v>►</v>
      </c>
      <c r="G260" s="2128" t="str">
        <f t="shared" si="90"/>
        <v>►</v>
      </c>
      <c r="H260" s="2178" t="s">
        <v>4</v>
      </c>
      <c r="I260" s="2177"/>
      <c r="J260" s="2177"/>
      <c r="K260" s="2177"/>
      <c r="L260" s="2176"/>
      <c r="M260" s="2176"/>
      <c r="N260" s="2176"/>
      <c r="O260" s="2176"/>
      <c r="P260" s="2176"/>
      <c r="Q260" s="2176"/>
      <c r="R260" s="2176"/>
      <c r="S260" s="2111" t="s">
        <v>4</v>
      </c>
      <c r="T260" s="2178" t="s">
        <v>4</v>
      </c>
      <c r="U260" s="2177"/>
      <c r="V260" s="2177"/>
      <c r="W260" s="2177"/>
      <c r="X260" s="2176"/>
      <c r="Y260" s="2176"/>
      <c r="Z260" s="2176"/>
      <c r="AA260" s="2176"/>
      <c r="AB260" s="2176"/>
      <c r="AC260" s="2176"/>
      <c r="AD260" s="2176"/>
      <c r="AE260" s="2677" t="s">
        <v>4</v>
      </c>
      <c r="AF260" s="2679">
        <f t="shared" si="99"/>
        <v>0</v>
      </c>
      <c r="AG260" s="2453">
        <f t="shared" si="100"/>
        <v>0</v>
      </c>
      <c r="AH260" s="2452"/>
      <c r="AI260" s="2148">
        <f t="shared" si="92"/>
        <v>0</v>
      </c>
      <c r="AJ260" s="299" t="str">
        <f>IF(OR(AI260=0, ISBLANK(AB260)), "", TEXT(ROUND(AI260/INDEX(AV19:AV89, MATCH(AB260, AU19:AU89, 0)), 0),"# ##0") &amp; " " &amp; AB260)</f>
        <v/>
      </c>
      <c r="AK260" s="77">
        <f t="shared" si="93"/>
        <v>0</v>
      </c>
      <c r="AL260" s="2149">
        <f t="shared" si="94"/>
        <v>0</v>
      </c>
      <c r="AM260" s="2137" t="str">
        <f t="shared" si="95"/>
        <v/>
      </c>
      <c r="AN260" s="2143"/>
      <c r="AO260" s="2148">
        <f t="shared" si="96"/>
        <v>0</v>
      </c>
      <c r="AP260" s="2612"/>
      <c r="AQ260" s="2150" t="str">
        <f t="shared" si="97"/>
        <v/>
      </c>
      <c r="AR260" s="2593"/>
      <c r="AS260" s="2697">
        <f t="shared" si="98"/>
        <v>0</v>
      </c>
      <c r="AT260" s="2598">
        <f>IF(AND(AH260&lt;&gt;"", ISNUMBER(AF260)), IFERROR(INDEX(AV19:AV89, MATCH(AB260, AU19:AU89, 0)) * AA260 * IF(ISBLANK(X260), 1, X260), 0), 0)</f>
        <v>0</v>
      </c>
      <c r="AU260"/>
      <c r="AV260"/>
      <c r="AW260"/>
      <c r="AX260" s="465"/>
      <c r="AY260" s="2127" t="str">
        <f t="shared" si="91"/>
        <v>►</v>
      </c>
      <c r="AZ260" s="465"/>
      <c r="BA260" s="465"/>
      <c r="BB260" s="465"/>
      <c r="BC260" s="2133"/>
      <c r="BD260" s="2133"/>
      <c r="BE260" s="465"/>
      <c r="BF260" s="465"/>
      <c r="BG260" s="465"/>
      <c r="BH260" s="2133"/>
      <c r="BI260" s="466">
        <v>1</v>
      </c>
    </row>
    <row r="261" spans="1:61" s="464" customFormat="1" ht="18" customHeight="1" x14ac:dyDescent="0.25">
      <c r="A261" s="2127" t="str">
        <f t="shared" si="85"/>
        <v>►</v>
      </c>
      <c r="B261" s="2128" t="str">
        <f t="shared" si="101"/>
        <v>►</v>
      </c>
      <c r="C261" s="2129" t="str">
        <f t="shared" si="86"/>
        <v>►</v>
      </c>
      <c r="D261" s="2433" t="str">
        <f t="shared" si="87"/>
        <v>►</v>
      </c>
      <c r="E261" s="2128" t="str">
        <f t="shared" si="88"/>
        <v>►</v>
      </c>
      <c r="F261" s="2128" t="str">
        <f t="shared" si="89"/>
        <v>►</v>
      </c>
      <c r="G261" s="2128" t="str">
        <f t="shared" si="90"/>
        <v>►</v>
      </c>
      <c r="H261" s="2178" t="s">
        <v>4</v>
      </c>
      <c r="I261" s="2177"/>
      <c r="J261" s="2177"/>
      <c r="K261" s="2177"/>
      <c r="L261" s="2176"/>
      <c r="M261" s="2176"/>
      <c r="N261" s="2176"/>
      <c r="O261" s="2176"/>
      <c r="P261" s="2176"/>
      <c r="Q261" s="2176"/>
      <c r="R261" s="2176"/>
      <c r="S261" s="2111" t="s">
        <v>4</v>
      </c>
      <c r="T261" s="2178" t="s">
        <v>4</v>
      </c>
      <c r="U261" s="2177"/>
      <c r="V261" s="2177"/>
      <c r="W261" s="2177"/>
      <c r="X261" s="2176"/>
      <c r="Y261" s="2176"/>
      <c r="Z261" s="2176"/>
      <c r="AA261" s="2176"/>
      <c r="AB261" s="2176"/>
      <c r="AC261" s="2176"/>
      <c r="AD261" s="2176"/>
      <c r="AE261" s="2677" t="s">
        <v>4</v>
      </c>
      <c r="AF261" s="2679">
        <f t="shared" si="99"/>
        <v>0</v>
      </c>
      <c r="AG261" s="2453">
        <f t="shared" si="100"/>
        <v>0</v>
      </c>
      <c r="AH261" s="2452"/>
      <c r="AI261" s="2140">
        <f t="shared" si="92"/>
        <v>0</v>
      </c>
      <c r="AJ261" s="301" t="str">
        <f>IF(OR(AI261=0, ISBLANK(AB261)), "", TEXT(ROUND(AI261/INDEX(AV19:AV89, MATCH(AB261, AU19:AU89, 0)), 0),"# ##0") &amp; " " &amp; AB261)</f>
        <v/>
      </c>
      <c r="AK261" s="82">
        <f t="shared" si="93"/>
        <v>0</v>
      </c>
      <c r="AL261" s="2141">
        <f t="shared" si="94"/>
        <v>0</v>
      </c>
      <c r="AM261" s="2142" t="str">
        <f t="shared" si="95"/>
        <v/>
      </c>
      <c r="AN261" s="2143"/>
      <c r="AO261" s="2140">
        <f t="shared" si="96"/>
        <v>0</v>
      </c>
      <c r="AP261" s="2612"/>
      <c r="AQ261" s="2145" t="str">
        <f t="shared" si="97"/>
        <v/>
      </c>
      <c r="AR261" s="2593"/>
      <c r="AS261" s="2697">
        <f t="shared" si="98"/>
        <v>0</v>
      </c>
      <c r="AT261" s="2598">
        <f>IF(AND(AH261&lt;&gt;"", ISNUMBER(AF261)), IFERROR(INDEX(AV19:AV89, MATCH(AB261, AU19:AU89, 0)) * AA261 * IF(ISBLANK(X261), 1, X261), 0), 0)</f>
        <v>0</v>
      </c>
      <c r="AU261"/>
      <c r="AV261"/>
      <c r="AW261"/>
      <c r="AX261" s="465"/>
      <c r="AY261" s="2127" t="str">
        <f t="shared" si="91"/>
        <v>►</v>
      </c>
      <c r="AZ261" s="465"/>
      <c r="BA261" s="465"/>
      <c r="BB261" s="465"/>
      <c r="BC261" s="2133"/>
      <c r="BD261" s="2133"/>
      <c r="BE261" s="465"/>
      <c r="BF261" s="465"/>
      <c r="BG261" s="465"/>
      <c r="BH261" s="2133"/>
      <c r="BI261" s="466">
        <v>1</v>
      </c>
    </row>
    <row r="262" spans="1:61" s="464" customFormat="1" ht="18" customHeight="1" x14ac:dyDescent="0.25">
      <c r="A262" s="2127" t="str">
        <f t="shared" si="85"/>
        <v>►</v>
      </c>
      <c r="B262" s="2128" t="str">
        <f t="shared" si="101"/>
        <v>►</v>
      </c>
      <c r="C262" s="2129" t="str">
        <f t="shared" si="86"/>
        <v>►</v>
      </c>
      <c r="D262" s="2433" t="str">
        <f t="shared" si="87"/>
        <v>►</v>
      </c>
      <c r="E262" s="2128" t="str">
        <f t="shared" si="88"/>
        <v>►</v>
      </c>
      <c r="F262" s="2128" t="str">
        <f t="shared" si="89"/>
        <v>►</v>
      </c>
      <c r="G262" s="2128" t="str">
        <f t="shared" si="90"/>
        <v>►</v>
      </c>
      <c r="H262" s="2178" t="s">
        <v>4</v>
      </c>
      <c r="I262" s="2177"/>
      <c r="J262" s="2177"/>
      <c r="K262" s="2177"/>
      <c r="L262" s="2176"/>
      <c r="M262" s="2176"/>
      <c r="N262" s="2176"/>
      <c r="O262" s="2176"/>
      <c r="P262" s="2176"/>
      <c r="Q262" s="2176"/>
      <c r="R262" s="2176"/>
      <c r="S262" s="2111" t="s">
        <v>4</v>
      </c>
      <c r="T262" s="2178" t="s">
        <v>4</v>
      </c>
      <c r="U262" s="2177"/>
      <c r="V262" s="2177"/>
      <c r="W262" s="2177"/>
      <c r="X262" s="2176"/>
      <c r="Y262" s="2176"/>
      <c r="Z262" s="2176"/>
      <c r="AA262" s="2176"/>
      <c r="AB262" s="2176"/>
      <c r="AC262" s="2176"/>
      <c r="AD262" s="2176"/>
      <c r="AE262" s="2677" t="s">
        <v>4</v>
      </c>
      <c r="AF262" s="2679">
        <f t="shared" si="99"/>
        <v>0</v>
      </c>
      <c r="AG262" s="2453">
        <f t="shared" si="100"/>
        <v>0</v>
      </c>
      <c r="AH262" s="2452"/>
      <c r="AI262" s="2148">
        <f t="shared" si="92"/>
        <v>0</v>
      </c>
      <c r="AJ262" s="299" t="str">
        <f>IF(OR(AI262=0, ISBLANK(AB262)), "", TEXT(ROUND(AI262/INDEX(AV19:AV89, MATCH(AB262, AU19:AU89, 0)), 0),"# ##0") &amp; " " &amp; AB262)</f>
        <v/>
      </c>
      <c r="AK262" s="77">
        <f t="shared" si="93"/>
        <v>0</v>
      </c>
      <c r="AL262" s="2149">
        <f t="shared" si="94"/>
        <v>0</v>
      </c>
      <c r="AM262" s="2137" t="str">
        <f t="shared" si="95"/>
        <v/>
      </c>
      <c r="AN262" s="2143"/>
      <c r="AO262" s="2148">
        <f t="shared" si="96"/>
        <v>0</v>
      </c>
      <c r="AP262" s="2612"/>
      <c r="AQ262" s="2150" t="str">
        <f t="shared" si="97"/>
        <v/>
      </c>
      <c r="AR262" s="2593"/>
      <c r="AS262" s="2697">
        <f t="shared" si="98"/>
        <v>0</v>
      </c>
      <c r="AT262" s="2598">
        <f>IF(AND(AH262&lt;&gt;"", ISNUMBER(AF262)), IFERROR(INDEX(AV19:AV89, MATCH(AB262, AU19:AU89, 0)) * AA262 * IF(ISBLANK(X262), 1, X262), 0), 0)</f>
        <v>0</v>
      </c>
      <c r="AU262"/>
      <c r="AV262"/>
      <c r="AW262"/>
      <c r="AX262" s="465"/>
      <c r="AY262" s="2127" t="str">
        <f t="shared" si="91"/>
        <v>►</v>
      </c>
      <c r="AZ262" s="465"/>
      <c r="BA262" s="465"/>
      <c r="BB262" s="465"/>
      <c r="BC262" s="2133"/>
      <c r="BD262" s="2133"/>
      <c r="BE262" s="465"/>
      <c r="BF262" s="465"/>
      <c r="BG262" s="465"/>
      <c r="BH262" s="2133"/>
      <c r="BI262" s="466">
        <v>1</v>
      </c>
    </row>
    <row r="263" spans="1:61" s="464" customFormat="1" ht="18" customHeight="1" x14ac:dyDescent="0.25">
      <c r="A263" s="2127" t="str">
        <f t="shared" si="85"/>
        <v>►</v>
      </c>
      <c r="B263" s="2128" t="str">
        <f t="shared" si="101"/>
        <v>►</v>
      </c>
      <c r="C263" s="2129" t="str">
        <f t="shared" si="86"/>
        <v>►</v>
      </c>
      <c r="D263" s="2433" t="str">
        <f t="shared" si="87"/>
        <v>►</v>
      </c>
      <c r="E263" s="2128" t="str">
        <f t="shared" si="88"/>
        <v>►</v>
      </c>
      <c r="F263" s="2128" t="str">
        <f t="shared" si="89"/>
        <v>►</v>
      </c>
      <c r="G263" s="2128" t="str">
        <f t="shared" si="90"/>
        <v>►</v>
      </c>
      <c r="H263" s="2178" t="s">
        <v>4</v>
      </c>
      <c r="I263" s="2177"/>
      <c r="J263" s="2177"/>
      <c r="K263" s="2177"/>
      <c r="L263" s="2176"/>
      <c r="M263" s="2176"/>
      <c r="N263" s="2176"/>
      <c r="O263" s="2176"/>
      <c r="P263" s="2176"/>
      <c r="Q263" s="2176"/>
      <c r="R263" s="2176"/>
      <c r="S263" s="2111" t="s">
        <v>4</v>
      </c>
      <c r="T263" s="2178" t="s">
        <v>4</v>
      </c>
      <c r="U263" s="2177"/>
      <c r="V263" s="2177"/>
      <c r="W263" s="2177"/>
      <c r="X263" s="2176"/>
      <c r="Y263" s="2176"/>
      <c r="Z263" s="2176"/>
      <c r="AA263" s="2176"/>
      <c r="AB263" s="2176"/>
      <c r="AC263" s="2176"/>
      <c r="AD263" s="2176"/>
      <c r="AE263" s="2677" t="s">
        <v>4</v>
      </c>
      <c r="AF263" s="2679">
        <f t="shared" si="99"/>
        <v>0</v>
      </c>
      <c r="AG263" s="2453">
        <f t="shared" si="100"/>
        <v>0</v>
      </c>
      <c r="AH263" s="2452"/>
      <c r="AI263" s="2140">
        <f t="shared" si="92"/>
        <v>0</v>
      </c>
      <c r="AJ263" s="301" t="str">
        <f>IF(OR(AI263=0, ISBLANK(AB263)), "", TEXT(ROUND(AI263/INDEX(AV19:AV89, MATCH(AB263, AU19:AU89, 0)), 0),"# ##0") &amp; " " &amp; AB263)</f>
        <v/>
      </c>
      <c r="AK263" s="82">
        <f t="shared" si="93"/>
        <v>0</v>
      </c>
      <c r="AL263" s="2141">
        <f t="shared" si="94"/>
        <v>0</v>
      </c>
      <c r="AM263" s="2142" t="str">
        <f t="shared" si="95"/>
        <v/>
      </c>
      <c r="AN263" s="2143"/>
      <c r="AO263" s="2140">
        <f t="shared" si="96"/>
        <v>0</v>
      </c>
      <c r="AP263" s="2612"/>
      <c r="AQ263" s="2145" t="str">
        <f t="shared" si="97"/>
        <v/>
      </c>
      <c r="AR263" s="2593"/>
      <c r="AS263" s="2697">
        <f t="shared" si="98"/>
        <v>0</v>
      </c>
      <c r="AT263" s="2598">
        <f>IF(AND(AH263&lt;&gt;"", ISNUMBER(AF263)), IFERROR(INDEX(AV19:AV89, MATCH(AB263, AU19:AU89, 0)) * AA263 * IF(ISBLANK(X263), 1, X263), 0), 0)</f>
        <v>0</v>
      </c>
      <c r="AU263"/>
      <c r="AV263"/>
      <c r="AW263"/>
      <c r="AX263" s="465"/>
      <c r="AY263" s="2127" t="str">
        <f t="shared" si="91"/>
        <v>►</v>
      </c>
      <c r="AZ263" s="465"/>
      <c r="BA263" s="465"/>
      <c r="BB263" s="465"/>
      <c r="BC263" s="2133"/>
      <c r="BD263" s="2133"/>
      <c r="BE263" s="465"/>
      <c r="BF263" s="465"/>
      <c r="BG263" s="465"/>
      <c r="BH263" s="2133"/>
      <c r="BI263" s="466">
        <v>1</v>
      </c>
    </row>
    <row r="264" spans="1:61" s="464" customFormat="1" ht="18" customHeight="1" x14ac:dyDescent="0.25">
      <c r="A264" s="2127" t="str">
        <f t="shared" si="85"/>
        <v>►</v>
      </c>
      <c r="B264" s="2128" t="str">
        <f t="shared" si="101"/>
        <v>►</v>
      </c>
      <c r="C264" s="2129" t="str">
        <f t="shared" si="86"/>
        <v>►</v>
      </c>
      <c r="D264" s="2433" t="str">
        <f t="shared" si="87"/>
        <v>►</v>
      </c>
      <c r="E264" s="2128" t="str">
        <f t="shared" si="88"/>
        <v>►</v>
      </c>
      <c r="F264" s="2128" t="str">
        <f t="shared" si="89"/>
        <v>►</v>
      </c>
      <c r="G264" s="2128" t="str">
        <f t="shared" si="90"/>
        <v>►</v>
      </c>
      <c r="H264" s="2178" t="s">
        <v>4</v>
      </c>
      <c r="I264" s="2177"/>
      <c r="J264" s="2177"/>
      <c r="K264" s="2177"/>
      <c r="L264" s="2176"/>
      <c r="M264" s="2176"/>
      <c r="N264" s="2176"/>
      <c r="O264" s="2176"/>
      <c r="P264" s="2176"/>
      <c r="Q264" s="2176"/>
      <c r="R264" s="2176"/>
      <c r="S264" s="2111" t="s">
        <v>4</v>
      </c>
      <c r="T264" s="2178" t="s">
        <v>4</v>
      </c>
      <c r="U264" s="2177"/>
      <c r="V264" s="2177"/>
      <c r="W264" s="2177"/>
      <c r="X264" s="2176"/>
      <c r="Y264" s="2176"/>
      <c r="Z264" s="2176"/>
      <c r="AA264" s="2176"/>
      <c r="AB264" s="2176"/>
      <c r="AC264" s="2176"/>
      <c r="AD264" s="2176"/>
      <c r="AE264" s="2677" t="s">
        <v>4</v>
      </c>
      <c r="AF264" s="2679">
        <f t="shared" si="99"/>
        <v>0</v>
      </c>
      <c r="AG264" s="2453">
        <f t="shared" si="100"/>
        <v>0</v>
      </c>
      <c r="AH264" s="2452"/>
      <c r="AI264" s="2159">
        <f t="shared" si="92"/>
        <v>0</v>
      </c>
      <c r="AJ264" s="2160" t="str">
        <f>IF(OR(AI264=0, ISBLANK(AB264)), "", TEXT(ROUND(AI264/INDEX(AV19:AV89, MATCH(AB264, AU19:AU89, 0)), 0),"# ##0") &amp; " " &amp; AB264)</f>
        <v/>
      </c>
      <c r="AK264" s="77">
        <f t="shared" si="93"/>
        <v>0</v>
      </c>
      <c r="AL264" s="2149">
        <f t="shared" si="94"/>
        <v>0</v>
      </c>
      <c r="AM264" s="2137" t="str">
        <f t="shared" si="95"/>
        <v/>
      </c>
      <c r="AN264" s="2143"/>
      <c r="AO264" s="2148">
        <f t="shared" si="96"/>
        <v>0</v>
      </c>
      <c r="AP264" s="2612"/>
      <c r="AQ264" s="2150" t="str">
        <f t="shared" si="97"/>
        <v/>
      </c>
      <c r="AR264" s="2593"/>
      <c r="AS264" s="2697">
        <f t="shared" si="98"/>
        <v>0</v>
      </c>
      <c r="AT264" s="2598">
        <f>IF(AND(AH264&lt;&gt;"", ISNUMBER(AF264)), IFERROR(INDEX(AV19:AV89, MATCH(AB264, AU19:AU89, 0)) * AA264 * IF(ISBLANK(X264), 1, X264), 0), 0)</f>
        <v>0</v>
      </c>
      <c r="AU264"/>
      <c r="AV264"/>
      <c r="AW264"/>
      <c r="AX264" s="465"/>
      <c r="AY264" s="2127" t="str">
        <f t="shared" si="91"/>
        <v>►</v>
      </c>
      <c r="AZ264" s="465"/>
      <c r="BA264" s="465"/>
      <c r="BB264" s="465"/>
      <c r="BC264" s="2133"/>
      <c r="BD264" s="2133"/>
      <c r="BE264" s="465"/>
      <c r="BF264" s="465"/>
      <c r="BG264" s="465"/>
      <c r="BH264" s="2133"/>
      <c r="BI264" s="466">
        <v>1</v>
      </c>
    </row>
    <row r="265" spans="1:61" s="464" customFormat="1" ht="18" customHeight="1" x14ac:dyDescent="0.25">
      <c r="A265" s="2127" t="str">
        <f t="shared" si="85"/>
        <v>►</v>
      </c>
      <c r="B265" s="2128" t="str">
        <f t="shared" si="101"/>
        <v>►</v>
      </c>
      <c r="C265" s="2129" t="str">
        <f t="shared" si="86"/>
        <v>►</v>
      </c>
      <c r="D265" s="2433" t="str">
        <f t="shared" si="87"/>
        <v>►</v>
      </c>
      <c r="E265" s="2128" t="str">
        <f t="shared" si="88"/>
        <v>►</v>
      </c>
      <c r="F265" s="2128" t="str">
        <f t="shared" si="89"/>
        <v>►</v>
      </c>
      <c r="G265" s="2128" t="str">
        <f t="shared" si="90"/>
        <v>►</v>
      </c>
      <c r="H265" s="2178" t="s">
        <v>4</v>
      </c>
      <c r="I265" s="2177"/>
      <c r="J265" s="2177"/>
      <c r="K265" s="2177"/>
      <c r="L265" s="2176"/>
      <c r="M265" s="2176"/>
      <c r="N265" s="2176"/>
      <c r="O265" s="2176"/>
      <c r="P265" s="2176"/>
      <c r="Q265" s="2176"/>
      <c r="R265" s="2176"/>
      <c r="S265" s="2111" t="s">
        <v>4</v>
      </c>
      <c r="T265" s="2178" t="s">
        <v>4</v>
      </c>
      <c r="U265" s="2177"/>
      <c r="V265" s="2177"/>
      <c r="W265" s="2177"/>
      <c r="X265" s="2176"/>
      <c r="Y265" s="2176"/>
      <c r="Z265" s="2176"/>
      <c r="AA265" s="2176"/>
      <c r="AB265" s="2176"/>
      <c r="AC265" s="2176"/>
      <c r="AD265" s="2176"/>
      <c r="AE265" s="2677" t="s">
        <v>4</v>
      </c>
      <c r="AF265" s="2679">
        <f t="shared" si="99"/>
        <v>0</v>
      </c>
      <c r="AG265" s="2453">
        <f t="shared" si="100"/>
        <v>0</v>
      </c>
      <c r="AH265" s="2452"/>
      <c r="AI265" s="2140">
        <f t="shared" si="92"/>
        <v>0</v>
      </c>
      <c r="AJ265" s="301" t="str">
        <f>IF(OR(AI265=0, ISBLANK(AB265)), "", TEXT(ROUND(AI265/INDEX(AV19:AV89, MATCH(AB265, AU19:AU89, 0)), 0),"# ##0") &amp; " " &amp; AB265)</f>
        <v/>
      </c>
      <c r="AK265" s="82">
        <f t="shared" si="93"/>
        <v>0</v>
      </c>
      <c r="AL265" s="2141">
        <f t="shared" si="94"/>
        <v>0</v>
      </c>
      <c r="AM265" s="2142" t="str">
        <f t="shared" si="95"/>
        <v/>
      </c>
      <c r="AN265" s="2143"/>
      <c r="AO265" s="2140">
        <f t="shared" si="96"/>
        <v>0</v>
      </c>
      <c r="AP265" s="2612"/>
      <c r="AQ265" s="2145" t="str">
        <f t="shared" si="97"/>
        <v/>
      </c>
      <c r="AR265" s="2593"/>
      <c r="AS265" s="2697">
        <f t="shared" si="98"/>
        <v>0</v>
      </c>
      <c r="AT265" s="2598">
        <f>IF(AND(AH265&lt;&gt;"", ISNUMBER(AF265)), IFERROR(INDEX(AV19:AV89, MATCH(AB265, AU19:AU89, 0)) * AA265 * IF(ISBLANK(X265), 1, X265), 0), 0)</f>
        <v>0</v>
      </c>
      <c r="AU265"/>
      <c r="AV265"/>
      <c r="AW265"/>
      <c r="AX265" s="465"/>
      <c r="AY265" s="2127" t="str">
        <f t="shared" si="91"/>
        <v>►</v>
      </c>
      <c r="AZ265" s="465"/>
      <c r="BA265" s="465"/>
      <c r="BB265" s="465"/>
      <c r="BC265" s="2133"/>
      <c r="BD265" s="2133"/>
      <c r="BE265" s="465"/>
      <c r="BF265" s="465"/>
      <c r="BG265" s="465"/>
      <c r="BH265" s="2133"/>
      <c r="BI265" s="466">
        <v>1</v>
      </c>
    </row>
    <row r="266" spans="1:61" s="464" customFormat="1" ht="18" customHeight="1" x14ac:dyDescent="0.25">
      <c r="A266" s="2127" t="str">
        <f t="shared" si="85"/>
        <v>►</v>
      </c>
      <c r="B266" s="2128" t="str">
        <f t="shared" si="101"/>
        <v>►</v>
      </c>
      <c r="C266" s="2129" t="str">
        <f t="shared" si="86"/>
        <v>►</v>
      </c>
      <c r="D266" s="2433" t="str">
        <f t="shared" si="87"/>
        <v>►</v>
      </c>
      <c r="E266" s="2128" t="str">
        <f t="shared" si="88"/>
        <v>►</v>
      </c>
      <c r="F266" s="2128" t="str">
        <f t="shared" si="89"/>
        <v>►</v>
      </c>
      <c r="G266" s="2128" t="str">
        <f t="shared" si="90"/>
        <v>►</v>
      </c>
      <c r="H266" s="2178" t="s">
        <v>4</v>
      </c>
      <c r="I266" s="2177"/>
      <c r="J266" s="2177"/>
      <c r="K266" s="2177"/>
      <c r="L266" s="2176"/>
      <c r="M266" s="2176"/>
      <c r="N266" s="2176"/>
      <c r="O266" s="2176"/>
      <c r="P266" s="2176"/>
      <c r="Q266" s="2176"/>
      <c r="R266" s="2176"/>
      <c r="S266" s="2111" t="s">
        <v>4</v>
      </c>
      <c r="T266" s="2178" t="s">
        <v>4</v>
      </c>
      <c r="U266" s="2177"/>
      <c r="V266" s="2177"/>
      <c r="W266" s="2177"/>
      <c r="X266" s="2176"/>
      <c r="Y266" s="2176"/>
      <c r="Z266" s="2176"/>
      <c r="AA266" s="2176"/>
      <c r="AB266" s="2176"/>
      <c r="AC266" s="2176"/>
      <c r="AD266" s="2176"/>
      <c r="AE266" s="2677" t="s">
        <v>4</v>
      </c>
      <c r="AF266" s="2679">
        <f t="shared" si="99"/>
        <v>0</v>
      </c>
      <c r="AG266" s="2453">
        <f t="shared" si="100"/>
        <v>0</v>
      </c>
      <c r="AH266" s="2452"/>
      <c r="AI266" s="2148">
        <f t="shared" si="92"/>
        <v>0</v>
      </c>
      <c r="AJ266" s="299" t="str">
        <f>IF(OR(AI266=0, ISBLANK(AB266)), "", TEXT(ROUND(AI266/INDEX(AV19:AV89, MATCH(AB266, AU19:AU89, 0)), 0),"# ##0") &amp; " " &amp; AB266)</f>
        <v/>
      </c>
      <c r="AK266" s="77">
        <f t="shared" si="93"/>
        <v>0</v>
      </c>
      <c r="AL266" s="2149">
        <f t="shared" si="94"/>
        <v>0</v>
      </c>
      <c r="AM266" s="2137" t="str">
        <f t="shared" si="95"/>
        <v/>
      </c>
      <c r="AN266" s="2143"/>
      <c r="AO266" s="2148">
        <f t="shared" si="96"/>
        <v>0</v>
      </c>
      <c r="AP266" s="2612"/>
      <c r="AQ266" s="2150" t="str">
        <f t="shared" si="97"/>
        <v/>
      </c>
      <c r="AR266" s="2593"/>
      <c r="AS266" s="2697">
        <f t="shared" si="98"/>
        <v>0</v>
      </c>
      <c r="AT266" s="2598">
        <f>IF(AND(AH266&lt;&gt;"", ISNUMBER(AF266)), IFERROR(INDEX(AV19:AV89, MATCH(AB266, AU19:AU89, 0)) * AA266 * IF(ISBLANK(X266), 1, X266), 0), 0)</f>
        <v>0</v>
      </c>
      <c r="AU266"/>
      <c r="AV266"/>
      <c r="AW266"/>
      <c r="AX266" s="465"/>
      <c r="AY266" s="2127" t="str">
        <f t="shared" si="91"/>
        <v>►</v>
      </c>
      <c r="AZ266" s="465"/>
      <c r="BA266" s="465"/>
      <c r="BB266" s="465"/>
      <c r="BC266" s="2133"/>
      <c r="BD266" s="2133"/>
      <c r="BE266" s="465"/>
      <c r="BF266" s="465"/>
      <c r="BG266" s="465"/>
      <c r="BH266" s="2133"/>
      <c r="BI266" s="466">
        <v>1</v>
      </c>
    </row>
    <row r="267" spans="1:61" s="464" customFormat="1" ht="18" customHeight="1" x14ac:dyDescent="0.25">
      <c r="A267" s="2127" t="str">
        <f t="shared" si="85"/>
        <v>►</v>
      </c>
      <c r="B267" s="2128" t="str">
        <f t="shared" si="101"/>
        <v>►</v>
      </c>
      <c r="C267" s="2129" t="str">
        <f t="shared" si="86"/>
        <v>►</v>
      </c>
      <c r="D267" s="2433" t="str">
        <f t="shared" si="87"/>
        <v>►</v>
      </c>
      <c r="E267" s="2128" t="str">
        <f t="shared" si="88"/>
        <v>►</v>
      </c>
      <c r="F267" s="2128" t="str">
        <f t="shared" si="89"/>
        <v>►</v>
      </c>
      <c r="G267" s="2128" t="str">
        <f t="shared" si="90"/>
        <v>►</v>
      </c>
      <c r="H267" s="2178" t="s">
        <v>4</v>
      </c>
      <c r="I267" s="2177"/>
      <c r="J267" s="2177"/>
      <c r="K267" s="2177"/>
      <c r="L267" s="2176"/>
      <c r="M267" s="2176"/>
      <c r="N267" s="2176"/>
      <c r="O267" s="2176"/>
      <c r="P267" s="2176"/>
      <c r="Q267" s="2176"/>
      <c r="R267" s="2176"/>
      <c r="S267" s="2111" t="s">
        <v>4</v>
      </c>
      <c r="T267" s="2178" t="s">
        <v>4</v>
      </c>
      <c r="U267" s="2177"/>
      <c r="V267" s="2177"/>
      <c r="W267" s="2177"/>
      <c r="X267" s="2176"/>
      <c r="Y267" s="2176"/>
      <c r="Z267" s="2176"/>
      <c r="AA267" s="2176"/>
      <c r="AB267" s="2176"/>
      <c r="AC267" s="2176"/>
      <c r="AD267" s="2176"/>
      <c r="AE267" s="2677" t="s">
        <v>4</v>
      </c>
      <c r="AF267" s="2679">
        <f t="shared" si="99"/>
        <v>0</v>
      </c>
      <c r="AG267" s="2453">
        <f t="shared" si="100"/>
        <v>0</v>
      </c>
      <c r="AH267" s="2452"/>
      <c r="AI267" s="2140">
        <f t="shared" si="92"/>
        <v>0</v>
      </c>
      <c r="AJ267" s="301" t="str">
        <f>IF(OR(AI267=0, ISBLANK(AB267)), "", TEXT(ROUND(AI267/INDEX(AV19:AV89, MATCH(AB267, AU19:AU89, 0)), 0),"# ##0") &amp; " " &amp; AB267)</f>
        <v/>
      </c>
      <c r="AK267" s="82">
        <f t="shared" si="93"/>
        <v>0</v>
      </c>
      <c r="AL267" s="2141">
        <f t="shared" si="94"/>
        <v>0</v>
      </c>
      <c r="AM267" s="2142" t="str">
        <f t="shared" si="95"/>
        <v/>
      </c>
      <c r="AN267" s="2143"/>
      <c r="AO267" s="2140">
        <f t="shared" si="96"/>
        <v>0</v>
      </c>
      <c r="AP267" s="2612"/>
      <c r="AQ267" s="2145" t="str">
        <f t="shared" si="97"/>
        <v/>
      </c>
      <c r="AR267" s="2593"/>
      <c r="AS267" s="2697">
        <f t="shared" si="98"/>
        <v>0</v>
      </c>
      <c r="AT267" s="2598">
        <f>IF(AND(AH267&lt;&gt;"", ISNUMBER(AF267)), IFERROR(INDEX(AV19:AV89, MATCH(AB267, AU19:AU89, 0)) * AA267 * IF(ISBLANK(X267), 1, X267), 0), 0)</f>
        <v>0</v>
      </c>
      <c r="AU267"/>
      <c r="AV267"/>
      <c r="AW267"/>
      <c r="AX267" s="465"/>
      <c r="AY267" s="2127" t="str">
        <f t="shared" si="91"/>
        <v>►</v>
      </c>
      <c r="AZ267" s="465"/>
      <c r="BA267" s="465"/>
      <c r="BB267" s="465"/>
      <c r="BC267" s="2133"/>
      <c r="BD267" s="2133"/>
      <c r="BE267" s="465"/>
      <c r="BF267" s="465"/>
      <c r="BG267" s="465"/>
      <c r="BH267" s="2133"/>
      <c r="BI267" s="466">
        <v>1</v>
      </c>
    </row>
    <row r="268" spans="1:61" s="464" customFormat="1" ht="18" customHeight="1" x14ac:dyDescent="0.25">
      <c r="A268" s="2127" t="str">
        <f t="shared" si="85"/>
        <v>►</v>
      </c>
      <c r="B268" s="2128" t="str">
        <f t="shared" si="101"/>
        <v>►</v>
      </c>
      <c r="C268" s="2129" t="str">
        <f t="shared" si="86"/>
        <v>►</v>
      </c>
      <c r="D268" s="2433" t="str">
        <f t="shared" si="87"/>
        <v>►</v>
      </c>
      <c r="E268" s="2128" t="str">
        <f t="shared" si="88"/>
        <v>►</v>
      </c>
      <c r="F268" s="2128" t="str">
        <f t="shared" si="89"/>
        <v>►</v>
      </c>
      <c r="G268" s="2128" t="str">
        <f t="shared" si="90"/>
        <v>►</v>
      </c>
      <c r="H268" s="2178" t="s">
        <v>4</v>
      </c>
      <c r="I268" s="2177"/>
      <c r="J268" s="2177"/>
      <c r="K268" s="2177"/>
      <c r="L268" s="2176"/>
      <c r="M268" s="2176"/>
      <c r="N268" s="2176"/>
      <c r="O268" s="2176"/>
      <c r="P268" s="2176"/>
      <c r="Q268" s="2176"/>
      <c r="R268" s="2176"/>
      <c r="S268" s="2111" t="s">
        <v>4</v>
      </c>
      <c r="T268" s="2178" t="s">
        <v>4</v>
      </c>
      <c r="U268" s="2177"/>
      <c r="V268" s="2177"/>
      <c r="W268" s="2177"/>
      <c r="X268" s="2176"/>
      <c r="Y268" s="2176"/>
      <c r="Z268" s="2176"/>
      <c r="AA268" s="2176"/>
      <c r="AB268" s="2176"/>
      <c r="AC268" s="2176"/>
      <c r="AD268" s="2176"/>
      <c r="AE268" s="2677" t="s">
        <v>4</v>
      </c>
      <c r="AF268" s="2679">
        <f t="shared" si="99"/>
        <v>0</v>
      </c>
      <c r="AG268" s="2453">
        <f t="shared" si="100"/>
        <v>0</v>
      </c>
      <c r="AH268" s="2452"/>
      <c r="AI268" s="2148">
        <f t="shared" si="92"/>
        <v>0</v>
      </c>
      <c r="AJ268" s="299" t="str">
        <f>IF(OR(AI268=0, ISBLANK(AB268)), "", TEXT(ROUND(AI268/INDEX(AV19:AV89, MATCH(AB268, AU19:AU89, 0)), 0),"# ##0") &amp; " " &amp; AB268)</f>
        <v/>
      </c>
      <c r="AK268" s="77">
        <f t="shared" si="93"/>
        <v>0</v>
      </c>
      <c r="AL268" s="2149">
        <f t="shared" si="94"/>
        <v>0</v>
      </c>
      <c r="AM268" s="2137" t="str">
        <f t="shared" si="95"/>
        <v/>
      </c>
      <c r="AN268" s="2143"/>
      <c r="AO268" s="2148">
        <f t="shared" si="96"/>
        <v>0</v>
      </c>
      <c r="AP268" s="2612"/>
      <c r="AQ268" s="2150" t="str">
        <f t="shared" si="97"/>
        <v/>
      </c>
      <c r="AR268" s="2593"/>
      <c r="AS268" s="2697">
        <f t="shared" si="98"/>
        <v>0</v>
      </c>
      <c r="AT268" s="2598">
        <f>IF(AND(AH268&lt;&gt;"", ISNUMBER(AF268)), IFERROR(INDEX(AV19:AV89, MATCH(AB268, AU19:AU89, 0)) * AA268 * IF(ISBLANK(X268), 1, X268), 0), 0)</f>
        <v>0</v>
      </c>
      <c r="AU268"/>
      <c r="AV268"/>
      <c r="AW268"/>
      <c r="AX268" s="465"/>
      <c r="AY268" s="2127" t="str">
        <f t="shared" si="91"/>
        <v>►</v>
      </c>
      <c r="AZ268" s="465"/>
      <c r="BA268" s="465"/>
      <c r="BB268" s="465"/>
      <c r="BC268" s="2133"/>
      <c r="BD268" s="2133"/>
      <c r="BE268" s="465"/>
      <c r="BF268" s="465"/>
      <c r="BG268" s="465"/>
      <c r="BH268" s="2133"/>
      <c r="BI268" s="466">
        <v>1</v>
      </c>
    </row>
    <row r="269" spans="1:61" s="464" customFormat="1" ht="18" customHeight="1" x14ac:dyDescent="0.25">
      <c r="A269" s="2127" t="str">
        <f t="shared" si="85"/>
        <v>►</v>
      </c>
      <c r="B269" s="2128" t="str">
        <f t="shared" si="101"/>
        <v>►</v>
      </c>
      <c r="C269" s="2129" t="str">
        <f t="shared" si="86"/>
        <v>►</v>
      </c>
      <c r="D269" s="2433" t="str">
        <f t="shared" si="87"/>
        <v>►</v>
      </c>
      <c r="E269" s="2128" t="str">
        <f t="shared" si="88"/>
        <v>►</v>
      </c>
      <c r="F269" s="2128" t="str">
        <f t="shared" si="89"/>
        <v>►</v>
      </c>
      <c r="G269" s="2128" t="str">
        <f t="shared" si="90"/>
        <v>►</v>
      </c>
      <c r="H269" s="2178" t="s">
        <v>4</v>
      </c>
      <c r="I269" s="2177"/>
      <c r="J269" s="2177"/>
      <c r="K269" s="2177"/>
      <c r="L269" s="2176"/>
      <c r="M269" s="2176"/>
      <c r="N269" s="2176"/>
      <c r="O269" s="2176"/>
      <c r="P269" s="2176"/>
      <c r="Q269" s="2176"/>
      <c r="R269" s="2176"/>
      <c r="S269" s="2111" t="s">
        <v>4</v>
      </c>
      <c r="T269" s="2178" t="s">
        <v>4</v>
      </c>
      <c r="U269" s="2177"/>
      <c r="V269" s="2177"/>
      <c r="W269" s="2177"/>
      <c r="X269" s="2176"/>
      <c r="Y269" s="2176"/>
      <c r="Z269" s="2176"/>
      <c r="AA269" s="2176"/>
      <c r="AB269" s="2176"/>
      <c r="AC269" s="2176"/>
      <c r="AD269" s="2176"/>
      <c r="AE269" s="2677" t="s">
        <v>4</v>
      </c>
      <c r="AF269" s="2679">
        <f t="shared" si="99"/>
        <v>0</v>
      </c>
      <c r="AG269" s="2453">
        <f t="shared" si="100"/>
        <v>0</v>
      </c>
      <c r="AH269" s="2452"/>
      <c r="AI269" s="2140">
        <f t="shared" si="92"/>
        <v>0</v>
      </c>
      <c r="AJ269" s="301" t="str">
        <f>IF(OR(AI269=0, ISBLANK(AB269)), "", TEXT(ROUND(AI269/INDEX(AV19:AV89, MATCH(AB269, AU19:AU89, 0)), 0),"# ##0") &amp; " " &amp; AB269)</f>
        <v/>
      </c>
      <c r="AK269" s="82">
        <f t="shared" si="93"/>
        <v>0</v>
      </c>
      <c r="AL269" s="2141">
        <f t="shared" si="94"/>
        <v>0</v>
      </c>
      <c r="AM269" s="2142" t="str">
        <f t="shared" si="95"/>
        <v/>
      </c>
      <c r="AN269" s="2143"/>
      <c r="AO269" s="2140">
        <f t="shared" si="96"/>
        <v>0</v>
      </c>
      <c r="AP269" s="2612"/>
      <c r="AQ269" s="2145" t="str">
        <f t="shared" si="97"/>
        <v/>
      </c>
      <c r="AR269" s="2593"/>
      <c r="AS269" s="2697">
        <f t="shared" si="98"/>
        <v>0</v>
      </c>
      <c r="AT269" s="2598">
        <f>IF(AND(AH269&lt;&gt;"", ISNUMBER(AF269)), IFERROR(INDEX(AV19:AV89, MATCH(AB269, AU19:AU89, 0)) * AA269 * IF(ISBLANK(X269), 1, X269), 0), 0)</f>
        <v>0</v>
      </c>
      <c r="AU269"/>
      <c r="AV269"/>
      <c r="AW269"/>
      <c r="AX269" s="465"/>
      <c r="AY269" s="2127" t="str">
        <f t="shared" si="91"/>
        <v>►</v>
      </c>
      <c r="AZ269" s="465"/>
      <c r="BA269" s="465"/>
      <c r="BB269" s="465"/>
      <c r="BC269" s="2133"/>
      <c r="BD269" s="2133"/>
      <c r="BE269" s="465"/>
      <c r="BF269" s="465"/>
      <c r="BG269" s="465"/>
      <c r="BH269" s="2133"/>
      <c r="BI269" s="466">
        <v>1</v>
      </c>
    </row>
    <row r="270" spans="1:61" s="464" customFormat="1" ht="18" customHeight="1" x14ac:dyDescent="0.25">
      <c r="A270" s="2127" t="str">
        <f t="shared" ref="A270:A333" si="102">IF(OR(H270="A",T270="A"),"A",IF(AND(H270="►",T270="►"),"►",IF(AND(ISBLANK(H270),ISBLANK(T270)),"►","►")))</f>
        <v>►</v>
      </c>
      <c r="B270" s="2128" t="str">
        <f t="shared" si="101"/>
        <v>►</v>
      </c>
      <c r="C270" s="2129" t="str">
        <f t="shared" ref="C270:C333" si="103">IF(B270="►","►",IFERROR(LEFT(B270,SEARCH(".",B270)-1),0))</f>
        <v>►</v>
      </c>
      <c r="D270" s="2433" t="str">
        <f t="shared" ref="D270:D333" si="104">IF(B270="►","►",IFERROR(MID(B270,SEARCH(".",B270)+1,SEARCH(".",B270,SEARCH(".",B270)+1)-SEARCH(".",B270)-1),0))</f>
        <v>►</v>
      </c>
      <c r="E270" s="2128" t="str">
        <f t="shared" ref="E270:E333" si="105">IF(B270="►","►",IFERROR(MID(B270,SEARCH(".",B270,SEARCH(".",B270)+1)+1,SEARCH(".",B270,SEARCH(".",B270,SEARCH(".",B270)+1)+1)-SEARCH(".",B270,SEARCH(".",B270)+1)-1),0))</f>
        <v>►</v>
      </c>
      <c r="F270" s="2128" t="str">
        <f t="shared" ref="F270:F333" si="106">IF(B270="►","►",IFERROR(MID(I270,SEARCH(".",B270,SEARCH(".",B270,SEARCH(".",B270)+1)+1)+1,SEARCH(".",B270,SEARCH(".",B270,SEARCH(".",B270,SEARCH(".",B270)+1)+1)+1)-SEARCH(".",B270,SEARCH(".",B270,SEARCH(".",B270)+1)+1)-1),0))</f>
        <v>►</v>
      </c>
      <c r="G270" s="2128" t="str">
        <f t="shared" si="90"/>
        <v>►</v>
      </c>
      <c r="H270" s="2178" t="s">
        <v>4</v>
      </c>
      <c r="I270" s="2177"/>
      <c r="J270" s="2177"/>
      <c r="K270" s="2177"/>
      <c r="L270" s="2176"/>
      <c r="M270" s="2176"/>
      <c r="N270" s="2176"/>
      <c r="O270" s="2176"/>
      <c r="P270" s="2176"/>
      <c r="Q270" s="2176"/>
      <c r="R270" s="2176"/>
      <c r="S270" s="2111" t="s">
        <v>4</v>
      </c>
      <c r="T270" s="2178" t="s">
        <v>4</v>
      </c>
      <c r="U270" s="2177"/>
      <c r="V270" s="2177"/>
      <c r="W270" s="2177"/>
      <c r="X270" s="2176"/>
      <c r="Y270" s="2176"/>
      <c r="Z270" s="2176"/>
      <c r="AA270" s="2176"/>
      <c r="AB270" s="2176"/>
      <c r="AC270" s="2176"/>
      <c r="AD270" s="2176"/>
      <c r="AE270" s="2677" t="s">
        <v>4</v>
      </c>
      <c r="AF270" s="2679">
        <f t="shared" si="99"/>
        <v>0</v>
      </c>
      <c r="AG270" s="2453">
        <f t="shared" si="100"/>
        <v>0</v>
      </c>
      <c r="AH270" s="2452"/>
      <c r="AI270" s="2148">
        <f t="shared" si="92"/>
        <v>0</v>
      </c>
      <c r="AJ270" s="299" t="str">
        <f>IF(OR(AI270=0, ISBLANK(AB270)), "", TEXT(ROUND(AI270/INDEX(AV19:AV89, MATCH(AB270, AU19:AU89, 0)), 0),"# ##0") &amp; " " &amp; AB270)</f>
        <v/>
      </c>
      <c r="AK270" s="77">
        <f t="shared" si="93"/>
        <v>0</v>
      </c>
      <c r="AL270" s="2149">
        <f t="shared" si="94"/>
        <v>0</v>
      </c>
      <c r="AM270" s="2137" t="str">
        <f t="shared" si="95"/>
        <v/>
      </c>
      <c r="AN270" s="2143"/>
      <c r="AO270" s="2148">
        <f t="shared" si="96"/>
        <v>0</v>
      </c>
      <c r="AP270" s="2612"/>
      <c r="AQ270" s="2150" t="str">
        <f t="shared" si="97"/>
        <v/>
      </c>
      <c r="AR270" s="2593"/>
      <c r="AS270" s="2697">
        <f t="shared" si="98"/>
        <v>0</v>
      </c>
      <c r="AT270" s="2598">
        <f>IF(AND(AH270&lt;&gt;"", ISNUMBER(AF270)), IFERROR(INDEX(AV19:AV89, MATCH(AB270, AU19:AU89, 0)) * AA270 * IF(ISBLANK(X270), 1, X270), 0), 0)</f>
        <v>0</v>
      </c>
      <c r="AU270"/>
      <c r="AV270"/>
      <c r="AW270"/>
      <c r="AX270" s="465"/>
      <c r="AY270" s="2127" t="str">
        <f t="shared" si="91"/>
        <v>►</v>
      </c>
      <c r="AZ270" s="465"/>
      <c r="BA270" s="465"/>
      <c r="BB270" s="465"/>
      <c r="BC270" s="2133"/>
      <c r="BD270" s="2133"/>
      <c r="BE270" s="465"/>
      <c r="BF270" s="465"/>
      <c r="BG270" s="465"/>
      <c r="BH270" s="2133"/>
      <c r="BI270" s="466">
        <v>1</v>
      </c>
    </row>
    <row r="271" spans="1:61" s="464" customFormat="1" ht="18" customHeight="1" x14ac:dyDescent="0.25">
      <c r="A271" s="2127" t="str">
        <f t="shared" si="102"/>
        <v>►</v>
      </c>
      <c r="B271" s="2128" t="str">
        <f t="shared" si="101"/>
        <v>►</v>
      </c>
      <c r="C271" s="2129" t="str">
        <f t="shared" si="103"/>
        <v>►</v>
      </c>
      <c r="D271" s="2433" t="str">
        <f t="shared" si="104"/>
        <v>►</v>
      </c>
      <c r="E271" s="2128" t="str">
        <f t="shared" si="105"/>
        <v>►</v>
      </c>
      <c r="F271" s="2128" t="str">
        <f t="shared" si="106"/>
        <v>►</v>
      </c>
      <c r="G271" s="2128" t="str">
        <f t="shared" si="90"/>
        <v>►</v>
      </c>
      <c r="H271" s="2178" t="s">
        <v>4</v>
      </c>
      <c r="I271" s="2177"/>
      <c r="J271" s="2177"/>
      <c r="K271" s="2177"/>
      <c r="L271" s="2176"/>
      <c r="M271" s="2176"/>
      <c r="N271" s="2176"/>
      <c r="O271" s="2176"/>
      <c r="P271" s="2176"/>
      <c r="Q271" s="2176"/>
      <c r="R271" s="2176"/>
      <c r="S271" s="2111" t="s">
        <v>4</v>
      </c>
      <c r="T271" s="2178" t="s">
        <v>4</v>
      </c>
      <c r="U271" s="2177"/>
      <c r="V271" s="2177"/>
      <c r="W271" s="2177"/>
      <c r="X271" s="2176"/>
      <c r="Y271" s="2176"/>
      <c r="Z271" s="2176"/>
      <c r="AA271" s="2176"/>
      <c r="AB271" s="2176"/>
      <c r="AC271" s="2176"/>
      <c r="AD271" s="2176"/>
      <c r="AE271" s="2677" t="s">
        <v>4</v>
      </c>
      <c r="AF271" s="2679">
        <f t="shared" si="99"/>
        <v>0</v>
      </c>
      <c r="AG271" s="2453">
        <f t="shared" si="100"/>
        <v>0</v>
      </c>
      <c r="AH271" s="2452"/>
      <c r="AI271" s="2140">
        <f t="shared" si="92"/>
        <v>0</v>
      </c>
      <c r="AJ271" s="301" t="str">
        <f>IF(OR(AI271=0, ISBLANK(AB271)), "", TEXT(ROUND(AI271/INDEX(AV19:AV89, MATCH(AB271, AU19:AU89, 0)), 0),"# ##0") &amp; " " &amp; AB271)</f>
        <v/>
      </c>
      <c r="AK271" s="82">
        <f t="shared" si="93"/>
        <v>0</v>
      </c>
      <c r="AL271" s="2141">
        <f t="shared" si="94"/>
        <v>0</v>
      </c>
      <c r="AM271" s="2142" t="str">
        <f t="shared" si="95"/>
        <v/>
      </c>
      <c r="AN271" s="2143"/>
      <c r="AO271" s="2140">
        <f t="shared" si="96"/>
        <v>0</v>
      </c>
      <c r="AP271" s="2612"/>
      <c r="AQ271" s="2145" t="str">
        <f t="shared" si="97"/>
        <v/>
      </c>
      <c r="AR271" s="2593"/>
      <c r="AS271" s="2697">
        <f t="shared" si="98"/>
        <v>0</v>
      </c>
      <c r="AT271" s="2598">
        <f>IF(AND(AH271&lt;&gt;"", ISNUMBER(AF271)), IFERROR(INDEX(AV19:AV89, MATCH(AB271, AU19:AU89, 0)) * AA271 * IF(ISBLANK(X271), 1, X271), 0), 0)</f>
        <v>0</v>
      </c>
      <c r="AU271"/>
      <c r="AV271"/>
      <c r="AW271"/>
      <c r="AX271" s="465"/>
      <c r="AY271" s="2127" t="str">
        <f t="shared" si="91"/>
        <v>►</v>
      </c>
      <c r="AZ271" s="465"/>
      <c r="BA271" s="465"/>
      <c r="BB271" s="465"/>
      <c r="BC271" s="2133"/>
      <c r="BD271" s="2133"/>
      <c r="BH271" s="2133"/>
      <c r="BI271" s="466">
        <v>1</v>
      </c>
    </row>
    <row r="272" spans="1:61" s="464" customFormat="1" ht="18" customHeight="1" x14ac:dyDescent="0.25">
      <c r="A272" s="2127" t="str">
        <f t="shared" si="102"/>
        <v>►</v>
      </c>
      <c r="B272" s="2128" t="str">
        <f t="shared" si="101"/>
        <v>►</v>
      </c>
      <c r="C272" s="2129" t="str">
        <f t="shared" si="103"/>
        <v>►</v>
      </c>
      <c r="D272" s="2433" t="str">
        <f t="shared" si="104"/>
        <v>►</v>
      </c>
      <c r="E272" s="2128" t="str">
        <f t="shared" si="105"/>
        <v>►</v>
      </c>
      <c r="F272" s="2128" t="str">
        <f t="shared" si="106"/>
        <v>►</v>
      </c>
      <c r="G272" s="2128" t="str">
        <f t="shared" ref="G272:G335" si="107">IF(B272="►","►",IF(ISBLANK(B272),"►",IFERROR(RIGHT(B272,LEN(B272)-FIND("►",B272)-1),"")))</f>
        <v>►</v>
      </c>
      <c r="H272" s="2178" t="s">
        <v>4</v>
      </c>
      <c r="I272" s="2177"/>
      <c r="J272" s="2177"/>
      <c r="K272" s="2177"/>
      <c r="L272" s="2176"/>
      <c r="M272" s="2176"/>
      <c r="N272" s="2176"/>
      <c r="O272" s="2176"/>
      <c r="P272" s="2176"/>
      <c r="Q272" s="2176"/>
      <c r="R272" s="2176"/>
      <c r="S272" s="2111" t="s">
        <v>4</v>
      </c>
      <c r="T272" s="2178" t="s">
        <v>4</v>
      </c>
      <c r="U272" s="2177"/>
      <c r="V272" s="2177"/>
      <c r="W272" s="2177"/>
      <c r="X272" s="2176"/>
      <c r="Y272" s="2176"/>
      <c r="Z272" s="2176"/>
      <c r="AA272" s="2176"/>
      <c r="AB272" s="2176"/>
      <c r="AC272" s="2176"/>
      <c r="AD272" s="2176"/>
      <c r="AE272" s="2677" t="s">
        <v>4</v>
      </c>
      <c r="AF272" s="2679">
        <f t="shared" si="99"/>
        <v>0</v>
      </c>
      <c r="AG272" s="2453">
        <f t="shared" si="100"/>
        <v>0</v>
      </c>
      <c r="AH272" s="2452"/>
      <c r="AI272" s="2148">
        <f t="shared" si="92"/>
        <v>0</v>
      </c>
      <c r="AJ272" s="299" t="str">
        <f>IF(OR(AI272=0, ISBLANK(AB272)), "", TEXT(ROUND(AI272/INDEX(AV19:AV89, MATCH(AB272, AU19:AU89, 0)), 0),"# ##0") &amp; " " &amp; AB272)</f>
        <v/>
      </c>
      <c r="AK272" s="77">
        <f t="shared" si="93"/>
        <v>0</v>
      </c>
      <c r="AL272" s="2149">
        <f t="shared" si="94"/>
        <v>0</v>
      </c>
      <c r="AM272" s="2137" t="str">
        <f t="shared" si="95"/>
        <v/>
      </c>
      <c r="AN272" s="2143"/>
      <c r="AO272" s="2148">
        <f t="shared" si="96"/>
        <v>0</v>
      </c>
      <c r="AP272" s="2612"/>
      <c r="AQ272" s="2150" t="str">
        <f t="shared" si="97"/>
        <v/>
      </c>
      <c r="AR272" s="2593"/>
      <c r="AS272" s="2697">
        <f t="shared" si="98"/>
        <v>0</v>
      </c>
      <c r="AT272" s="2598">
        <f>IF(AND(AH272&lt;&gt;"", ISNUMBER(AF272)), IFERROR(INDEX(AV19:AV89, MATCH(AB272, AU19:AU89, 0)) * AA272 * IF(ISBLANK(X272), 1, X272), 0), 0)</f>
        <v>0</v>
      </c>
      <c r="AU272"/>
      <c r="AV272"/>
      <c r="AW272"/>
      <c r="AX272" s="465"/>
      <c r="AY272" s="2127" t="str">
        <f t="shared" ref="AY272:AY335" si="108">A272</f>
        <v>►</v>
      </c>
      <c r="AZ272" s="465"/>
      <c r="BA272" s="465"/>
      <c r="BB272" s="465"/>
      <c r="BC272" s="2133"/>
      <c r="BD272" s="2133"/>
      <c r="BH272" s="2133"/>
      <c r="BI272" s="466">
        <v>1</v>
      </c>
    </row>
    <row r="273" spans="1:61" s="464" customFormat="1" ht="18" customHeight="1" x14ac:dyDescent="0.25">
      <c r="A273" s="2127" t="str">
        <f t="shared" si="102"/>
        <v>►</v>
      </c>
      <c r="B273" s="2128" t="str">
        <f t="shared" si="101"/>
        <v>►</v>
      </c>
      <c r="C273" s="2129" t="str">
        <f t="shared" si="103"/>
        <v>►</v>
      </c>
      <c r="D273" s="2433" t="str">
        <f t="shared" si="104"/>
        <v>►</v>
      </c>
      <c r="E273" s="2128" t="str">
        <f t="shared" si="105"/>
        <v>►</v>
      </c>
      <c r="F273" s="2128" t="str">
        <f t="shared" si="106"/>
        <v>►</v>
      </c>
      <c r="G273" s="2128" t="str">
        <f t="shared" si="107"/>
        <v>►</v>
      </c>
      <c r="H273" s="2178" t="s">
        <v>4</v>
      </c>
      <c r="I273" s="2177"/>
      <c r="J273" s="2177"/>
      <c r="K273" s="2177"/>
      <c r="L273" s="2176"/>
      <c r="M273" s="2176"/>
      <c r="N273" s="2176"/>
      <c r="O273" s="2176"/>
      <c r="P273" s="2176"/>
      <c r="Q273" s="2176"/>
      <c r="R273" s="2176"/>
      <c r="S273" s="2111" t="s">
        <v>4</v>
      </c>
      <c r="T273" s="2178" t="s">
        <v>4</v>
      </c>
      <c r="U273" s="2177"/>
      <c r="V273" s="2177"/>
      <c r="W273" s="2177"/>
      <c r="X273" s="2176"/>
      <c r="Y273" s="2176"/>
      <c r="Z273" s="2176"/>
      <c r="AA273" s="2176"/>
      <c r="AB273" s="2176"/>
      <c r="AC273" s="2176"/>
      <c r="AD273" s="2176"/>
      <c r="AE273" s="2677" t="s">
        <v>4</v>
      </c>
      <c r="AF273" s="2679">
        <f t="shared" si="99"/>
        <v>0</v>
      </c>
      <c r="AG273" s="2453">
        <f t="shared" si="100"/>
        <v>0</v>
      </c>
      <c r="AH273" s="2452"/>
      <c r="AI273" s="2140">
        <f t="shared" ref="AI273:AI336" si="109">IF(ISBLANK(AH273) + (AH273=0), 0, IFERROR(AT273*AS273*AC273, 0))</f>
        <v>0</v>
      </c>
      <c r="AJ273" s="301" t="str">
        <f>IF(OR(AI273=0, ISBLANK(AB273)), "", TEXT(ROUND(AI273/INDEX(AV19:AV89, MATCH(AB273, AU19:AU89, 0)), 0),"# ##0") &amp; " " &amp; AB273)</f>
        <v/>
      </c>
      <c r="AK273" s="82">
        <f t="shared" ref="AK273:AK336" si="110">IFERROR(IF(AH273&gt;0, X273*AS273*AC273, 0), 0)</f>
        <v>0</v>
      </c>
      <c r="AL273" s="2141">
        <f t="shared" ref="AL273:AL336" si="111">IFERROR(IF(AH273&gt;0,Y273,0),0)</f>
        <v>0</v>
      </c>
      <c r="AM273" s="2142" t="str">
        <f t="shared" ref="AM273:AM336" si="112">IF(AH273&gt;0,AD273,"")</f>
        <v/>
      </c>
      <c r="AN273" s="2143"/>
      <c r="AO273" s="2140">
        <f t="shared" ref="AO273:AO336" si="113">IF(ISBLANK(AN273), AI273, AI273*(1-AN273/100))</f>
        <v>0</v>
      </c>
      <c r="AP273" s="2612"/>
      <c r="AQ273" s="2145" t="str">
        <f t="shared" ref="AQ273:AQ336" si="114">IF(OR(ISBLANK(AP273), ISTEXT(X273)), "", IF(AI273=0, AK273*AP273, AI273*AP273))</f>
        <v/>
      </c>
      <c r="AR273" s="2593"/>
      <c r="AS273" s="2697">
        <f t="shared" ref="AS273:AS336" si="115">IFERROR(IF(ISNUMBER(AH273)*ISNUMBER(AF273),AH273/AF273,0),0)</f>
        <v>0</v>
      </c>
      <c r="AT273" s="2598">
        <f>IF(AND(AH273&lt;&gt;"", ISNUMBER(AF273)), IFERROR(INDEX(AV19:AV89, MATCH(AB273, AU19:AU89, 0)) * AA273 * IF(ISBLANK(X273), 1, X273), 0), 0)</f>
        <v>0</v>
      </c>
      <c r="AU273"/>
      <c r="AV273"/>
      <c r="AW273"/>
      <c r="AX273" s="465"/>
      <c r="AY273" s="2127" t="str">
        <f t="shared" si="108"/>
        <v>►</v>
      </c>
      <c r="AZ273" s="465"/>
      <c r="BA273" s="465"/>
      <c r="BB273" s="465"/>
      <c r="BC273" s="2133"/>
      <c r="BD273" s="2133"/>
      <c r="BH273" s="2133"/>
      <c r="BI273" s="466">
        <v>1</v>
      </c>
    </row>
    <row r="274" spans="1:61" s="464" customFormat="1" ht="18" customHeight="1" x14ac:dyDescent="0.25">
      <c r="A274" s="2127" t="str">
        <f t="shared" si="102"/>
        <v>►</v>
      </c>
      <c r="B274" s="2128" t="str">
        <f t="shared" si="101"/>
        <v>►</v>
      </c>
      <c r="C274" s="2129" t="str">
        <f t="shared" si="103"/>
        <v>►</v>
      </c>
      <c r="D274" s="2433" t="str">
        <f t="shared" si="104"/>
        <v>►</v>
      </c>
      <c r="E274" s="2128" t="str">
        <f t="shared" si="105"/>
        <v>►</v>
      </c>
      <c r="F274" s="2128" t="str">
        <f t="shared" si="106"/>
        <v>►</v>
      </c>
      <c r="G274" s="2128" t="str">
        <f t="shared" si="107"/>
        <v>►</v>
      </c>
      <c r="H274" s="2178" t="s">
        <v>4</v>
      </c>
      <c r="I274" s="2177"/>
      <c r="J274" s="2177"/>
      <c r="K274" s="2177"/>
      <c r="L274" s="2176"/>
      <c r="M274" s="2176"/>
      <c r="N274" s="2176"/>
      <c r="O274" s="2176"/>
      <c r="P274" s="2176"/>
      <c r="Q274" s="2176"/>
      <c r="R274" s="2176"/>
      <c r="S274" s="2111" t="s">
        <v>4</v>
      </c>
      <c r="T274" s="2178" t="s">
        <v>4</v>
      </c>
      <c r="U274" s="2177"/>
      <c r="V274" s="2177"/>
      <c r="W274" s="2177"/>
      <c r="X274" s="2176"/>
      <c r="Y274" s="2176"/>
      <c r="Z274" s="2176"/>
      <c r="AA274" s="2176"/>
      <c r="AB274" s="2176"/>
      <c r="AC274" s="2176"/>
      <c r="AD274" s="2176"/>
      <c r="AE274" s="2677" t="s">
        <v>4</v>
      </c>
      <c r="AF274" s="2679">
        <f t="shared" si="99"/>
        <v>0</v>
      </c>
      <c r="AG274" s="2453">
        <f t="shared" si="100"/>
        <v>0</v>
      </c>
      <c r="AH274" s="2452"/>
      <c r="AI274" s="2148">
        <f t="shared" si="109"/>
        <v>0</v>
      </c>
      <c r="AJ274" s="299" t="str">
        <f>IF(OR(AI274=0, ISBLANK(AB274)), "", TEXT(ROUND(AI274/INDEX(AV19:AV89, MATCH(AB274, AU19:AU89, 0)), 0),"# ##0") &amp; " " &amp; AB274)</f>
        <v/>
      </c>
      <c r="AK274" s="77">
        <f t="shared" si="110"/>
        <v>0</v>
      </c>
      <c r="AL274" s="2149">
        <f t="shared" si="111"/>
        <v>0</v>
      </c>
      <c r="AM274" s="2137" t="str">
        <f t="shared" si="112"/>
        <v/>
      </c>
      <c r="AN274" s="2143"/>
      <c r="AO274" s="2148">
        <f t="shared" si="113"/>
        <v>0</v>
      </c>
      <c r="AP274" s="2612"/>
      <c r="AQ274" s="2150" t="str">
        <f t="shared" si="114"/>
        <v/>
      </c>
      <c r="AR274" s="2593"/>
      <c r="AS274" s="2697">
        <f t="shared" si="115"/>
        <v>0</v>
      </c>
      <c r="AT274" s="2598">
        <f>IF(AND(AH274&lt;&gt;"", ISNUMBER(AF274)), IFERROR(INDEX(AV19:AV89, MATCH(AB274, AU19:AU89, 0)) * AA274 * IF(ISBLANK(X274), 1, X274), 0), 0)</f>
        <v>0</v>
      </c>
      <c r="AU274"/>
      <c r="AV274"/>
      <c r="AW274"/>
      <c r="AX274" s="465"/>
      <c r="AY274" s="2127" t="str">
        <f t="shared" si="108"/>
        <v>►</v>
      </c>
      <c r="AZ274" s="465"/>
      <c r="BA274" s="465"/>
      <c r="BB274" s="465"/>
      <c r="BC274" s="2133"/>
      <c r="BD274" s="2133"/>
      <c r="BH274" s="2133"/>
      <c r="BI274" s="466">
        <v>1</v>
      </c>
    </row>
    <row r="275" spans="1:61" s="464" customFormat="1" ht="18" customHeight="1" x14ac:dyDescent="0.25">
      <c r="A275" s="2127" t="str">
        <f t="shared" si="102"/>
        <v>►</v>
      </c>
      <c r="B275" s="2128" t="str">
        <f t="shared" si="101"/>
        <v>►</v>
      </c>
      <c r="C275" s="2129" t="str">
        <f t="shared" si="103"/>
        <v>►</v>
      </c>
      <c r="D275" s="2433" t="str">
        <f t="shared" si="104"/>
        <v>►</v>
      </c>
      <c r="E275" s="2128" t="str">
        <f t="shared" si="105"/>
        <v>►</v>
      </c>
      <c r="F275" s="2128" t="str">
        <f t="shared" si="106"/>
        <v>►</v>
      </c>
      <c r="G275" s="2128" t="str">
        <f t="shared" si="107"/>
        <v>►</v>
      </c>
      <c r="H275" s="2178" t="s">
        <v>4</v>
      </c>
      <c r="I275" s="2177"/>
      <c r="J275" s="2177"/>
      <c r="K275" s="2177"/>
      <c r="L275" s="2176"/>
      <c r="M275" s="2176"/>
      <c r="N275" s="2176"/>
      <c r="O275" s="2176"/>
      <c r="P275" s="2176"/>
      <c r="Q275" s="2176"/>
      <c r="R275" s="2176"/>
      <c r="S275" s="2111" t="s">
        <v>4</v>
      </c>
      <c r="T275" s="2178" t="s">
        <v>4</v>
      </c>
      <c r="U275" s="2177"/>
      <c r="V275" s="2177"/>
      <c r="W275" s="2177"/>
      <c r="X275" s="2176"/>
      <c r="Y275" s="2176"/>
      <c r="Z275" s="2176"/>
      <c r="AA275" s="2176"/>
      <c r="AB275" s="2176"/>
      <c r="AC275" s="2176"/>
      <c r="AD275" s="2176"/>
      <c r="AE275" s="2677" t="s">
        <v>4</v>
      </c>
      <c r="AF275" s="2679">
        <f t="shared" si="99"/>
        <v>0</v>
      </c>
      <c r="AG275" s="2453">
        <f t="shared" si="100"/>
        <v>0</v>
      </c>
      <c r="AH275" s="2452"/>
      <c r="AI275" s="2140">
        <f t="shared" si="109"/>
        <v>0</v>
      </c>
      <c r="AJ275" s="301" t="str">
        <f>IF(OR(AI275=0, ISBLANK(AB275)), "", TEXT(ROUND(AI275/INDEX(AV19:AV89, MATCH(AB275, AU19:AU89, 0)), 0),"# ##0") &amp; " " &amp; AB275)</f>
        <v/>
      </c>
      <c r="AK275" s="82">
        <f t="shared" si="110"/>
        <v>0</v>
      </c>
      <c r="AL275" s="2141">
        <f t="shared" si="111"/>
        <v>0</v>
      </c>
      <c r="AM275" s="2142" t="str">
        <f t="shared" si="112"/>
        <v/>
      </c>
      <c r="AN275" s="2143"/>
      <c r="AO275" s="2140">
        <f t="shared" si="113"/>
        <v>0</v>
      </c>
      <c r="AP275" s="2612"/>
      <c r="AQ275" s="2145" t="str">
        <f t="shared" si="114"/>
        <v/>
      </c>
      <c r="AR275" s="2593"/>
      <c r="AS275" s="2697">
        <f t="shared" si="115"/>
        <v>0</v>
      </c>
      <c r="AT275" s="2598">
        <f>IF(AND(AH275&lt;&gt;"", ISNUMBER(AF275)), IFERROR(INDEX(AV19:AV89, MATCH(AB275, AU19:AU89, 0)) * AA275 * IF(ISBLANK(X275), 1, X275), 0), 0)</f>
        <v>0</v>
      </c>
      <c r="AU275"/>
      <c r="AV275"/>
      <c r="AW275"/>
      <c r="AX275" s="465"/>
      <c r="AY275" s="2127" t="str">
        <f t="shared" si="108"/>
        <v>►</v>
      </c>
      <c r="AZ275" s="465"/>
      <c r="BA275" s="465"/>
      <c r="BB275" s="465"/>
      <c r="BC275" s="2133"/>
      <c r="BD275" s="2133"/>
      <c r="BH275" s="2133"/>
      <c r="BI275" s="466">
        <v>1</v>
      </c>
    </row>
    <row r="276" spans="1:61" s="464" customFormat="1" ht="18" customHeight="1" x14ac:dyDescent="0.25">
      <c r="A276" s="2127" t="str">
        <f t="shared" si="102"/>
        <v>►</v>
      </c>
      <c r="B276" s="2128" t="str">
        <f t="shared" si="101"/>
        <v>►</v>
      </c>
      <c r="C276" s="2129" t="str">
        <f t="shared" si="103"/>
        <v>►</v>
      </c>
      <c r="D276" s="2433" t="str">
        <f t="shared" si="104"/>
        <v>►</v>
      </c>
      <c r="E276" s="2128" t="str">
        <f t="shared" si="105"/>
        <v>►</v>
      </c>
      <c r="F276" s="2128" t="str">
        <f t="shared" si="106"/>
        <v>►</v>
      </c>
      <c r="G276" s="2128" t="str">
        <f t="shared" si="107"/>
        <v>►</v>
      </c>
      <c r="H276" s="2178" t="s">
        <v>4</v>
      </c>
      <c r="I276" s="2177"/>
      <c r="J276" s="2177"/>
      <c r="K276" s="2177"/>
      <c r="L276" s="2176"/>
      <c r="M276" s="2176"/>
      <c r="N276" s="2176"/>
      <c r="O276" s="2176"/>
      <c r="P276" s="2176"/>
      <c r="Q276" s="2176"/>
      <c r="R276" s="2176"/>
      <c r="S276" s="2111" t="s">
        <v>4</v>
      </c>
      <c r="T276" s="2178" t="s">
        <v>4</v>
      </c>
      <c r="U276" s="2177"/>
      <c r="V276" s="2177"/>
      <c r="W276" s="2177"/>
      <c r="X276" s="2176"/>
      <c r="Y276" s="2176"/>
      <c r="Z276" s="2176"/>
      <c r="AA276" s="2176"/>
      <c r="AB276" s="2176"/>
      <c r="AC276" s="2176"/>
      <c r="AD276" s="2176"/>
      <c r="AE276" s="2677" t="s">
        <v>4</v>
      </c>
      <c r="AF276" s="2679">
        <f t="shared" si="99"/>
        <v>0</v>
      </c>
      <c r="AG276" s="2453">
        <f t="shared" si="100"/>
        <v>0</v>
      </c>
      <c r="AH276" s="2452"/>
      <c r="AI276" s="2148">
        <f t="shared" si="109"/>
        <v>0</v>
      </c>
      <c r="AJ276" s="299" t="str">
        <f>IF(OR(AI276=0, ISBLANK(AB276)), "", TEXT(ROUND(AI276/INDEX(AV19:AV89, MATCH(AB276, AU19:AU89, 0)), 0),"# ##0") &amp; " " &amp; AB276)</f>
        <v/>
      </c>
      <c r="AK276" s="77">
        <f t="shared" si="110"/>
        <v>0</v>
      </c>
      <c r="AL276" s="2149">
        <f t="shared" si="111"/>
        <v>0</v>
      </c>
      <c r="AM276" s="2137" t="str">
        <f t="shared" si="112"/>
        <v/>
      </c>
      <c r="AN276" s="2143"/>
      <c r="AO276" s="2148">
        <f t="shared" si="113"/>
        <v>0</v>
      </c>
      <c r="AP276" s="2612"/>
      <c r="AQ276" s="2150" t="str">
        <f t="shared" si="114"/>
        <v/>
      </c>
      <c r="AR276" s="2593"/>
      <c r="AS276" s="2697">
        <f t="shared" si="115"/>
        <v>0</v>
      </c>
      <c r="AT276" s="2598">
        <f>IF(AND(AH276&lt;&gt;"", ISNUMBER(AF276)), IFERROR(INDEX(AV19:AV89, MATCH(AB276, AU19:AU89, 0)) * AA276 * IF(ISBLANK(X276), 1, X276), 0), 0)</f>
        <v>0</v>
      </c>
      <c r="AU276"/>
      <c r="AV276"/>
      <c r="AW276"/>
      <c r="AX276" s="465"/>
      <c r="AY276" s="2127" t="str">
        <f t="shared" si="108"/>
        <v>►</v>
      </c>
      <c r="AZ276" s="465"/>
      <c r="BA276" s="465"/>
      <c r="BB276" s="465"/>
      <c r="BC276" s="2133"/>
      <c r="BD276" s="2133"/>
      <c r="BH276" s="2133"/>
      <c r="BI276" s="466">
        <v>1</v>
      </c>
    </row>
    <row r="277" spans="1:61" s="464" customFormat="1" ht="18" customHeight="1" x14ac:dyDescent="0.25">
      <c r="A277" s="2127" t="str">
        <f t="shared" si="102"/>
        <v>►</v>
      </c>
      <c r="B277" s="2128" t="str">
        <f t="shared" si="101"/>
        <v>►</v>
      </c>
      <c r="C277" s="2129" t="str">
        <f t="shared" si="103"/>
        <v>►</v>
      </c>
      <c r="D277" s="2433" t="str">
        <f t="shared" si="104"/>
        <v>►</v>
      </c>
      <c r="E277" s="2128" t="str">
        <f t="shared" si="105"/>
        <v>►</v>
      </c>
      <c r="F277" s="2128" t="str">
        <f t="shared" si="106"/>
        <v>►</v>
      </c>
      <c r="G277" s="2128" t="str">
        <f t="shared" si="107"/>
        <v>►</v>
      </c>
      <c r="H277" s="2178" t="s">
        <v>4</v>
      </c>
      <c r="I277" s="2177"/>
      <c r="J277" s="2177"/>
      <c r="K277" s="2177"/>
      <c r="L277" s="2176"/>
      <c r="M277" s="2176"/>
      <c r="N277" s="2176"/>
      <c r="O277" s="2176"/>
      <c r="P277" s="2176"/>
      <c r="Q277" s="2176"/>
      <c r="R277" s="2176"/>
      <c r="S277" s="2111" t="s">
        <v>4</v>
      </c>
      <c r="T277" s="2178" t="s">
        <v>4</v>
      </c>
      <c r="U277" s="2177"/>
      <c r="V277" s="2177"/>
      <c r="W277" s="2177"/>
      <c r="X277" s="2176"/>
      <c r="Y277" s="2176"/>
      <c r="Z277" s="2176"/>
      <c r="AA277" s="2176"/>
      <c r="AB277" s="2176"/>
      <c r="AC277" s="2176"/>
      <c r="AD277" s="2176"/>
      <c r="AE277" s="2677" t="s">
        <v>4</v>
      </c>
      <c r="AF277" s="2679">
        <f t="shared" si="99"/>
        <v>0</v>
      </c>
      <c r="AG277" s="2453">
        <f t="shared" si="100"/>
        <v>0</v>
      </c>
      <c r="AH277" s="2452"/>
      <c r="AI277" s="2140">
        <f t="shared" si="109"/>
        <v>0</v>
      </c>
      <c r="AJ277" s="301" t="str">
        <f>IF(OR(AI277=0, ISBLANK(AB277)), "", TEXT(ROUND(AI277/INDEX(AV19:AV89, MATCH(AB277, AU19:AU89, 0)), 0),"# ##0") &amp; " " &amp; AB277)</f>
        <v/>
      </c>
      <c r="AK277" s="82">
        <f t="shared" si="110"/>
        <v>0</v>
      </c>
      <c r="AL277" s="2141">
        <f t="shared" si="111"/>
        <v>0</v>
      </c>
      <c r="AM277" s="2142" t="str">
        <f t="shared" si="112"/>
        <v/>
      </c>
      <c r="AN277" s="2143"/>
      <c r="AO277" s="2140">
        <f t="shared" si="113"/>
        <v>0</v>
      </c>
      <c r="AP277" s="2612"/>
      <c r="AQ277" s="2145" t="str">
        <f t="shared" si="114"/>
        <v/>
      </c>
      <c r="AR277" s="2593"/>
      <c r="AS277" s="2697">
        <f t="shared" si="115"/>
        <v>0</v>
      </c>
      <c r="AT277" s="2598">
        <f>IF(AND(AH277&lt;&gt;"", ISNUMBER(AF277)), IFERROR(INDEX(AV19:AV89, MATCH(AB277, AU19:AU89, 0)) * AA277 * IF(ISBLANK(X277), 1, X277), 0), 0)</f>
        <v>0</v>
      </c>
      <c r="AU277"/>
      <c r="AV277"/>
      <c r="AW277"/>
      <c r="AX277" s="465"/>
      <c r="AY277" s="2127" t="str">
        <f t="shared" si="108"/>
        <v>►</v>
      </c>
      <c r="AZ277" s="465"/>
      <c r="BA277" s="2133"/>
      <c r="BB277" s="2133"/>
      <c r="BC277" s="2133"/>
      <c r="BD277" s="2133"/>
      <c r="BH277" s="2133"/>
      <c r="BI277" s="466">
        <v>1</v>
      </c>
    </row>
    <row r="278" spans="1:61" s="464" customFormat="1" ht="18" customHeight="1" x14ac:dyDescent="0.25">
      <c r="A278" s="2127" t="str">
        <f t="shared" si="102"/>
        <v>►</v>
      </c>
      <c r="B278" s="2128" t="str">
        <f t="shared" si="101"/>
        <v>►</v>
      </c>
      <c r="C278" s="2129" t="str">
        <f t="shared" si="103"/>
        <v>►</v>
      </c>
      <c r="D278" s="2433" t="str">
        <f t="shared" si="104"/>
        <v>►</v>
      </c>
      <c r="E278" s="2128" t="str">
        <f t="shared" si="105"/>
        <v>►</v>
      </c>
      <c r="F278" s="2128" t="str">
        <f t="shared" si="106"/>
        <v>►</v>
      </c>
      <c r="G278" s="2128" t="str">
        <f t="shared" si="107"/>
        <v>►</v>
      </c>
      <c r="H278" s="2178" t="s">
        <v>4</v>
      </c>
      <c r="I278" s="2177"/>
      <c r="J278" s="2177"/>
      <c r="K278" s="2177"/>
      <c r="L278" s="2176"/>
      <c r="M278" s="2176"/>
      <c r="N278" s="2176"/>
      <c r="O278" s="2176"/>
      <c r="P278" s="2176"/>
      <c r="Q278" s="2176"/>
      <c r="R278" s="2176"/>
      <c r="S278" s="2111" t="s">
        <v>4</v>
      </c>
      <c r="T278" s="2178" t="s">
        <v>4</v>
      </c>
      <c r="U278" s="2177"/>
      <c r="V278" s="2177"/>
      <c r="W278" s="2177"/>
      <c r="X278" s="2176"/>
      <c r="Y278" s="2176"/>
      <c r="Z278" s="2176"/>
      <c r="AA278" s="2176"/>
      <c r="AB278" s="2176"/>
      <c r="AC278" s="2176"/>
      <c r="AD278" s="2176"/>
      <c r="AE278" s="2677" t="s">
        <v>4</v>
      </c>
      <c r="AF278" s="2679">
        <f t="shared" si="99"/>
        <v>0</v>
      </c>
      <c r="AG278" s="2453">
        <f t="shared" si="100"/>
        <v>0</v>
      </c>
      <c r="AH278" s="2452"/>
      <c r="AI278" s="2148">
        <f t="shared" si="109"/>
        <v>0</v>
      </c>
      <c r="AJ278" s="299" t="str">
        <f>IF(OR(AI278=0, ISBLANK(AB278)), "", TEXT(ROUND(AI278/INDEX(AV19:AV89, MATCH(AB278, AU19:AU89, 0)), 0),"# ##0") &amp; " " &amp; AB278)</f>
        <v/>
      </c>
      <c r="AK278" s="77">
        <f t="shared" si="110"/>
        <v>0</v>
      </c>
      <c r="AL278" s="2149">
        <f t="shared" si="111"/>
        <v>0</v>
      </c>
      <c r="AM278" s="2137" t="str">
        <f t="shared" si="112"/>
        <v/>
      </c>
      <c r="AN278" s="2143"/>
      <c r="AO278" s="2148">
        <f t="shared" si="113"/>
        <v>0</v>
      </c>
      <c r="AP278" s="2612"/>
      <c r="AQ278" s="2150" t="str">
        <f t="shared" si="114"/>
        <v/>
      </c>
      <c r="AR278" s="2593"/>
      <c r="AS278" s="2697">
        <f t="shared" si="115"/>
        <v>0</v>
      </c>
      <c r="AT278" s="2598">
        <f>IF(AND(AH278&lt;&gt;"", ISNUMBER(AF278)), IFERROR(INDEX(AV19:AV89, MATCH(AB278, AU19:AU89, 0)) * AA278 * IF(ISBLANK(X278), 1, X278), 0), 0)</f>
        <v>0</v>
      </c>
      <c r="AU278"/>
      <c r="AV278"/>
      <c r="AW278"/>
      <c r="AX278" s="465"/>
      <c r="AY278" s="2127" t="str">
        <f t="shared" si="108"/>
        <v>►</v>
      </c>
      <c r="AZ278" s="465"/>
      <c r="BA278" s="2133"/>
      <c r="BB278" s="2133"/>
      <c r="BC278" s="2133"/>
      <c r="BD278" s="2133"/>
      <c r="BH278" s="2133"/>
      <c r="BI278" s="466">
        <v>1</v>
      </c>
    </row>
    <row r="279" spans="1:61" s="464" customFormat="1" ht="18" customHeight="1" x14ac:dyDescent="0.25">
      <c r="A279" s="2127" t="str">
        <f t="shared" si="102"/>
        <v>►</v>
      </c>
      <c r="B279" s="2128" t="str">
        <f t="shared" si="101"/>
        <v>►</v>
      </c>
      <c r="C279" s="2129" t="str">
        <f t="shared" si="103"/>
        <v>►</v>
      </c>
      <c r="D279" s="2433" t="str">
        <f t="shared" si="104"/>
        <v>►</v>
      </c>
      <c r="E279" s="2128" t="str">
        <f t="shared" si="105"/>
        <v>►</v>
      </c>
      <c r="F279" s="2128" t="str">
        <f t="shared" si="106"/>
        <v>►</v>
      </c>
      <c r="G279" s="2128" t="str">
        <f t="shared" si="107"/>
        <v>►</v>
      </c>
      <c r="H279" s="2178" t="s">
        <v>4</v>
      </c>
      <c r="I279" s="2177"/>
      <c r="J279" s="2177"/>
      <c r="K279" s="2177"/>
      <c r="L279" s="2176"/>
      <c r="M279" s="2176"/>
      <c r="N279" s="2176"/>
      <c r="O279" s="2176"/>
      <c r="P279" s="2176"/>
      <c r="Q279" s="2176"/>
      <c r="R279" s="2176"/>
      <c r="S279" s="2111" t="s">
        <v>4</v>
      </c>
      <c r="T279" s="2178" t="s">
        <v>4</v>
      </c>
      <c r="U279" s="2177"/>
      <c r="V279" s="2177"/>
      <c r="W279" s="2177"/>
      <c r="X279" s="2176"/>
      <c r="Y279" s="2176"/>
      <c r="Z279" s="2176"/>
      <c r="AA279" s="2176"/>
      <c r="AB279" s="2176"/>
      <c r="AC279" s="2176"/>
      <c r="AD279" s="2176"/>
      <c r="AE279" s="2677" t="s">
        <v>4</v>
      </c>
      <c r="AF279" s="2679">
        <f t="shared" si="99"/>
        <v>0</v>
      </c>
      <c r="AG279" s="2453">
        <f t="shared" si="100"/>
        <v>0</v>
      </c>
      <c r="AH279" s="2452"/>
      <c r="AI279" s="2140">
        <f t="shared" si="109"/>
        <v>0</v>
      </c>
      <c r="AJ279" s="301" t="str">
        <f>IF(OR(AI279=0, ISBLANK(AB279)), "", TEXT(ROUND(AI279/INDEX(AV19:AV89, MATCH(AB279, AU19:AU89, 0)), 0),"# ##0") &amp; " " &amp; AB279)</f>
        <v/>
      </c>
      <c r="AK279" s="82">
        <f t="shared" si="110"/>
        <v>0</v>
      </c>
      <c r="AL279" s="2141">
        <f t="shared" si="111"/>
        <v>0</v>
      </c>
      <c r="AM279" s="2142" t="str">
        <f t="shared" si="112"/>
        <v/>
      </c>
      <c r="AN279" s="2143"/>
      <c r="AO279" s="2140">
        <f t="shared" si="113"/>
        <v>0</v>
      </c>
      <c r="AP279" s="2612"/>
      <c r="AQ279" s="2145" t="str">
        <f t="shared" si="114"/>
        <v/>
      </c>
      <c r="AR279" s="2593"/>
      <c r="AS279" s="2697">
        <f t="shared" si="115"/>
        <v>0</v>
      </c>
      <c r="AT279" s="2598">
        <f>IF(AND(AH279&lt;&gt;"", ISNUMBER(AF279)), IFERROR(INDEX(AV19:AV89, MATCH(AB279, AU19:AU89, 0)) * AA279 * IF(ISBLANK(X279), 1, X279), 0), 0)</f>
        <v>0</v>
      </c>
      <c r="AU279"/>
      <c r="AV279"/>
      <c r="AW279"/>
      <c r="AX279" s="465"/>
      <c r="AY279" s="2127" t="str">
        <f t="shared" si="108"/>
        <v>►</v>
      </c>
      <c r="AZ279" s="465"/>
      <c r="BA279" s="2133"/>
      <c r="BB279" s="2133"/>
      <c r="BC279" s="2133"/>
      <c r="BD279" s="2133"/>
      <c r="BH279" s="2133"/>
      <c r="BI279" s="466">
        <v>1</v>
      </c>
    </row>
    <row r="280" spans="1:61" s="464" customFormat="1" ht="18" customHeight="1" x14ac:dyDescent="0.25">
      <c r="A280" s="2127" t="str">
        <f t="shared" si="102"/>
        <v>►</v>
      </c>
      <c r="B280" s="2128" t="str">
        <f t="shared" si="101"/>
        <v>►</v>
      </c>
      <c r="C280" s="2129" t="str">
        <f t="shared" si="103"/>
        <v>►</v>
      </c>
      <c r="D280" s="2433" t="str">
        <f t="shared" si="104"/>
        <v>►</v>
      </c>
      <c r="E280" s="2128" t="str">
        <f t="shared" si="105"/>
        <v>►</v>
      </c>
      <c r="F280" s="2128" t="str">
        <f t="shared" si="106"/>
        <v>►</v>
      </c>
      <c r="G280" s="2128" t="str">
        <f t="shared" si="107"/>
        <v>►</v>
      </c>
      <c r="H280" s="2178" t="s">
        <v>4</v>
      </c>
      <c r="I280" s="2177"/>
      <c r="J280" s="2177"/>
      <c r="K280" s="2177"/>
      <c r="L280" s="2176"/>
      <c r="M280" s="2176"/>
      <c r="N280" s="2176"/>
      <c r="O280" s="2176"/>
      <c r="P280" s="2176"/>
      <c r="Q280" s="2176"/>
      <c r="R280" s="2176"/>
      <c r="S280" s="2111" t="s">
        <v>4</v>
      </c>
      <c r="T280" s="2178" t="s">
        <v>4</v>
      </c>
      <c r="U280" s="2177"/>
      <c r="V280" s="2177"/>
      <c r="W280" s="2177"/>
      <c r="X280" s="2176"/>
      <c r="Y280" s="2176"/>
      <c r="Z280" s="2176"/>
      <c r="AA280" s="2176"/>
      <c r="AB280" s="2176"/>
      <c r="AC280" s="2176"/>
      <c r="AD280" s="2176"/>
      <c r="AE280" s="2677" t="s">
        <v>4</v>
      </c>
      <c r="AF280" s="2679">
        <f t="shared" ref="AF280:AF343" si="116">IFERROR(IF(AND(ISNUMBER(AH280),V280&gt;0),V280,0),0)</f>
        <v>0</v>
      </c>
      <c r="AG280" s="2453">
        <f t="shared" ref="AG280:AG343" si="117">IFERROR(IF(AND(ISNUMBER(AF280),AH280&gt;0),W280,0),0)</f>
        <v>0</v>
      </c>
      <c r="AH280" s="2452"/>
      <c r="AI280" s="2148">
        <f t="shared" si="109"/>
        <v>0</v>
      </c>
      <c r="AJ280" s="299" t="str">
        <f>IF(OR(AI280=0, ISBLANK(AB280)), "", TEXT(ROUND(AI280/INDEX(AV19:AV89, MATCH(AB280, AU19:AU89, 0)), 0),"# ##0") &amp; " " &amp; AB280)</f>
        <v/>
      </c>
      <c r="AK280" s="77">
        <f t="shared" si="110"/>
        <v>0</v>
      </c>
      <c r="AL280" s="2149">
        <f t="shared" si="111"/>
        <v>0</v>
      </c>
      <c r="AM280" s="2137" t="str">
        <f t="shared" si="112"/>
        <v/>
      </c>
      <c r="AN280" s="2143"/>
      <c r="AO280" s="2148">
        <f t="shared" si="113"/>
        <v>0</v>
      </c>
      <c r="AP280" s="2612"/>
      <c r="AQ280" s="2150" t="str">
        <f t="shared" si="114"/>
        <v/>
      </c>
      <c r="AR280" s="2593"/>
      <c r="AS280" s="2697">
        <f t="shared" si="115"/>
        <v>0</v>
      </c>
      <c r="AT280" s="2598">
        <f>IF(AND(AH280&lt;&gt;"", ISNUMBER(AF280)), IFERROR(INDEX(AV19:AV89, MATCH(AB280, AU19:AU89, 0)) * AA280 * IF(ISBLANK(X280), 1, X280), 0), 0)</f>
        <v>0</v>
      </c>
      <c r="AU280"/>
      <c r="AV280"/>
      <c r="AW280"/>
      <c r="AX280" s="465"/>
      <c r="AY280" s="2127" t="str">
        <f t="shared" si="108"/>
        <v>►</v>
      </c>
      <c r="AZ280" s="465"/>
      <c r="BA280" s="2133"/>
      <c r="BB280" s="2133"/>
      <c r="BC280" s="2133"/>
      <c r="BD280" s="2133"/>
      <c r="BH280" s="2133"/>
      <c r="BI280" s="466">
        <v>1</v>
      </c>
    </row>
    <row r="281" spans="1:61" s="464" customFormat="1" ht="18" customHeight="1" x14ac:dyDescent="0.25">
      <c r="A281" s="2127" t="str">
        <f t="shared" si="102"/>
        <v>►</v>
      </c>
      <c r="B281" s="2128" t="str">
        <f t="shared" si="101"/>
        <v>►</v>
      </c>
      <c r="C281" s="2129" t="str">
        <f t="shared" si="103"/>
        <v>►</v>
      </c>
      <c r="D281" s="2433" t="str">
        <f t="shared" si="104"/>
        <v>►</v>
      </c>
      <c r="E281" s="2128" t="str">
        <f t="shared" si="105"/>
        <v>►</v>
      </c>
      <c r="F281" s="2128" t="str">
        <f t="shared" si="106"/>
        <v>►</v>
      </c>
      <c r="G281" s="2128" t="str">
        <f t="shared" si="107"/>
        <v>►</v>
      </c>
      <c r="H281" s="2178" t="s">
        <v>4</v>
      </c>
      <c r="I281" s="2177"/>
      <c r="J281" s="2177"/>
      <c r="K281" s="2177"/>
      <c r="L281" s="2176"/>
      <c r="M281" s="2176"/>
      <c r="N281" s="2176"/>
      <c r="O281" s="2176"/>
      <c r="P281" s="2176"/>
      <c r="Q281" s="2176"/>
      <c r="R281" s="2176"/>
      <c r="S281" s="2111" t="s">
        <v>4</v>
      </c>
      <c r="T281" s="2178" t="s">
        <v>4</v>
      </c>
      <c r="U281" s="2177"/>
      <c r="V281" s="2177"/>
      <c r="W281" s="2177"/>
      <c r="X281" s="2176"/>
      <c r="Y281" s="2176"/>
      <c r="Z281" s="2176"/>
      <c r="AA281" s="2176"/>
      <c r="AB281" s="2176"/>
      <c r="AC281" s="2176"/>
      <c r="AD281" s="2176"/>
      <c r="AE281" s="2677" t="s">
        <v>4</v>
      </c>
      <c r="AF281" s="2679">
        <f t="shared" si="116"/>
        <v>0</v>
      </c>
      <c r="AG281" s="2453">
        <f t="shared" si="117"/>
        <v>0</v>
      </c>
      <c r="AH281" s="2452"/>
      <c r="AI281" s="2140">
        <f t="shared" si="109"/>
        <v>0</v>
      </c>
      <c r="AJ281" s="301" t="str">
        <f>IF(OR(AI281=0, ISBLANK(AB281)), "", TEXT(ROUND(AI281/INDEX(AV19:AV89, MATCH(AB281, AU19:AU89, 0)), 0),"# ##0") &amp; " " &amp; AB281)</f>
        <v/>
      </c>
      <c r="AK281" s="82">
        <f t="shared" si="110"/>
        <v>0</v>
      </c>
      <c r="AL281" s="2141">
        <f t="shared" si="111"/>
        <v>0</v>
      </c>
      <c r="AM281" s="2142" t="str">
        <f t="shared" si="112"/>
        <v/>
      </c>
      <c r="AN281" s="2143"/>
      <c r="AO281" s="2140">
        <f t="shared" si="113"/>
        <v>0</v>
      </c>
      <c r="AP281" s="2612"/>
      <c r="AQ281" s="2145" t="str">
        <f t="shared" si="114"/>
        <v/>
      </c>
      <c r="AR281" s="2593"/>
      <c r="AS281" s="2697">
        <f t="shared" si="115"/>
        <v>0</v>
      </c>
      <c r="AT281" s="2598">
        <f>IF(AND(AH281&lt;&gt;"", ISNUMBER(AF281)), IFERROR(INDEX(AV19:AV89, MATCH(AB281, AU19:AU89, 0)) * AA281 * IF(ISBLANK(X281), 1, X281), 0), 0)</f>
        <v>0</v>
      </c>
      <c r="AU281"/>
      <c r="AV281"/>
      <c r="AW281"/>
      <c r="AX281" s="465"/>
      <c r="AY281" s="2127" t="str">
        <f t="shared" si="108"/>
        <v>►</v>
      </c>
      <c r="AZ281" s="465"/>
      <c r="BA281" s="2133"/>
      <c r="BB281" s="2133"/>
      <c r="BC281" s="2133"/>
      <c r="BD281" s="2133"/>
      <c r="BH281" s="2133"/>
      <c r="BI281" s="466">
        <v>1</v>
      </c>
    </row>
    <row r="282" spans="1:61" s="464" customFormat="1" ht="18" customHeight="1" x14ac:dyDescent="0.25">
      <c r="A282" s="2127" t="str">
        <f t="shared" si="102"/>
        <v>►</v>
      </c>
      <c r="B282" s="2128" t="str">
        <f t="shared" si="101"/>
        <v>►</v>
      </c>
      <c r="C282" s="2129" t="str">
        <f t="shared" si="103"/>
        <v>►</v>
      </c>
      <c r="D282" s="2433" t="str">
        <f t="shared" si="104"/>
        <v>►</v>
      </c>
      <c r="E282" s="2128" t="str">
        <f t="shared" si="105"/>
        <v>►</v>
      </c>
      <c r="F282" s="2128" t="str">
        <f t="shared" si="106"/>
        <v>►</v>
      </c>
      <c r="G282" s="2128" t="str">
        <f t="shared" si="107"/>
        <v>►</v>
      </c>
      <c r="H282" s="2178" t="s">
        <v>4</v>
      </c>
      <c r="I282" s="2177"/>
      <c r="J282" s="2177"/>
      <c r="K282" s="2177"/>
      <c r="L282" s="2176"/>
      <c r="M282" s="2176"/>
      <c r="N282" s="2176"/>
      <c r="O282" s="2176"/>
      <c r="P282" s="2176"/>
      <c r="Q282" s="2176"/>
      <c r="R282" s="2176"/>
      <c r="S282" s="2111" t="s">
        <v>4</v>
      </c>
      <c r="T282" s="2178" t="s">
        <v>4</v>
      </c>
      <c r="U282" s="2177"/>
      <c r="V282" s="2177"/>
      <c r="W282" s="2177"/>
      <c r="X282" s="2176"/>
      <c r="Y282" s="2176"/>
      <c r="Z282" s="2176"/>
      <c r="AA282" s="2176"/>
      <c r="AB282" s="2176"/>
      <c r="AC282" s="2176"/>
      <c r="AD282" s="2176"/>
      <c r="AE282" s="2677" t="s">
        <v>4</v>
      </c>
      <c r="AF282" s="2679">
        <f t="shared" si="116"/>
        <v>0</v>
      </c>
      <c r="AG282" s="2453">
        <f t="shared" si="117"/>
        <v>0</v>
      </c>
      <c r="AH282" s="2452"/>
      <c r="AI282" s="2148">
        <f t="shared" si="109"/>
        <v>0</v>
      </c>
      <c r="AJ282" s="299" t="str">
        <f>IF(OR(AI282=0, ISBLANK(AB282)), "", TEXT(ROUND(AI282/INDEX(AV19:AV89, MATCH(AB282, AU19:AU89, 0)), 0),"# ##0") &amp; " " &amp; AB282)</f>
        <v/>
      </c>
      <c r="AK282" s="77">
        <f t="shared" si="110"/>
        <v>0</v>
      </c>
      <c r="AL282" s="2149">
        <f t="shared" si="111"/>
        <v>0</v>
      </c>
      <c r="AM282" s="2137" t="str">
        <f t="shared" si="112"/>
        <v/>
      </c>
      <c r="AN282" s="2143"/>
      <c r="AO282" s="2148">
        <f t="shared" si="113"/>
        <v>0</v>
      </c>
      <c r="AP282" s="2612"/>
      <c r="AQ282" s="2150" t="str">
        <f t="shared" si="114"/>
        <v/>
      </c>
      <c r="AR282" s="2593"/>
      <c r="AS282" s="2697">
        <f t="shared" si="115"/>
        <v>0</v>
      </c>
      <c r="AT282" s="2598">
        <f>IF(AND(AH282&lt;&gt;"", ISNUMBER(AF282)), IFERROR(INDEX(AV19:AV89, MATCH(AB282, AU19:AU89, 0)) * AA282 * IF(ISBLANK(X282), 1, X282), 0), 0)</f>
        <v>0</v>
      </c>
      <c r="AU282"/>
      <c r="AV282"/>
      <c r="AW282"/>
      <c r="AX282" s="465"/>
      <c r="AY282" s="2127" t="str">
        <f t="shared" si="108"/>
        <v>►</v>
      </c>
      <c r="AZ282" s="465"/>
      <c r="BA282" s="2133"/>
      <c r="BB282" s="2133"/>
      <c r="BC282" s="2133"/>
      <c r="BD282" s="2133"/>
      <c r="BH282" s="2133"/>
      <c r="BI282" s="466">
        <v>1</v>
      </c>
    </row>
    <row r="283" spans="1:61" s="464" customFormat="1" ht="18" customHeight="1" x14ac:dyDescent="0.25">
      <c r="A283" s="2127" t="str">
        <f t="shared" si="102"/>
        <v>►</v>
      </c>
      <c r="B283" s="2128" t="str">
        <f t="shared" si="101"/>
        <v>►</v>
      </c>
      <c r="C283" s="2129" t="str">
        <f t="shared" si="103"/>
        <v>►</v>
      </c>
      <c r="D283" s="2433" t="str">
        <f t="shared" si="104"/>
        <v>►</v>
      </c>
      <c r="E283" s="2128" t="str">
        <f t="shared" si="105"/>
        <v>►</v>
      </c>
      <c r="F283" s="2128" t="str">
        <f t="shared" si="106"/>
        <v>►</v>
      </c>
      <c r="G283" s="2128" t="str">
        <f t="shared" si="107"/>
        <v>►</v>
      </c>
      <c r="H283" s="2178" t="s">
        <v>4</v>
      </c>
      <c r="I283" s="2177"/>
      <c r="J283" s="2177"/>
      <c r="K283" s="2177"/>
      <c r="L283" s="2176"/>
      <c r="M283" s="2176"/>
      <c r="N283" s="2176"/>
      <c r="O283" s="2176"/>
      <c r="P283" s="2176"/>
      <c r="Q283" s="2176"/>
      <c r="R283" s="2176"/>
      <c r="S283" s="2111" t="s">
        <v>4</v>
      </c>
      <c r="T283" s="2178" t="s">
        <v>4</v>
      </c>
      <c r="U283" s="2177"/>
      <c r="V283" s="2177"/>
      <c r="W283" s="2177"/>
      <c r="X283" s="2176"/>
      <c r="Y283" s="2176"/>
      <c r="Z283" s="2176"/>
      <c r="AA283" s="2176"/>
      <c r="AB283" s="2176"/>
      <c r="AC283" s="2176"/>
      <c r="AD283" s="2176"/>
      <c r="AE283" s="2677" t="s">
        <v>4</v>
      </c>
      <c r="AF283" s="2679">
        <f t="shared" si="116"/>
        <v>0</v>
      </c>
      <c r="AG283" s="2453">
        <f t="shared" si="117"/>
        <v>0</v>
      </c>
      <c r="AH283" s="2452"/>
      <c r="AI283" s="2140">
        <f t="shared" si="109"/>
        <v>0</v>
      </c>
      <c r="AJ283" s="301" t="str">
        <f>IF(OR(AI283=0, ISBLANK(AB283)), "", TEXT(ROUND(AI283/INDEX(AV19:AV89, MATCH(AB283, AU19:AU89, 0)), 0),"# ##0") &amp; " " &amp; AB283)</f>
        <v/>
      </c>
      <c r="AK283" s="82">
        <f t="shared" si="110"/>
        <v>0</v>
      </c>
      <c r="AL283" s="2141">
        <f t="shared" si="111"/>
        <v>0</v>
      </c>
      <c r="AM283" s="2142" t="str">
        <f t="shared" si="112"/>
        <v/>
      </c>
      <c r="AN283" s="2143"/>
      <c r="AO283" s="2140">
        <f t="shared" si="113"/>
        <v>0</v>
      </c>
      <c r="AP283" s="2612"/>
      <c r="AQ283" s="2145" t="str">
        <f t="shared" si="114"/>
        <v/>
      </c>
      <c r="AR283" s="2593"/>
      <c r="AS283" s="2697">
        <f t="shared" si="115"/>
        <v>0</v>
      </c>
      <c r="AT283" s="2598">
        <f>IF(AND(AH283&lt;&gt;"", ISNUMBER(AF283)), IFERROR(INDEX(AV19:AV89, MATCH(AB283, AU19:AU89, 0)) * AA283 * IF(ISBLANK(X283), 1, X283), 0), 0)</f>
        <v>0</v>
      </c>
      <c r="AU283"/>
      <c r="AV283"/>
      <c r="AW283"/>
      <c r="AX283" s="465"/>
      <c r="AY283" s="2127" t="str">
        <f t="shared" si="108"/>
        <v>►</v>
      </c>
      <c r="AZ283" s="465"/>
      <c r="BA283" s="2133"/>
      <c r="BB283" s="2133"/>
      <c r="BC283" s="2133"/>
      <c r="BD283" s="2133"/>
      <c r="BH283" s="2133"/>
      <c r="BI283" s="466">
        <v>1</v>
      </c>
    </row>
    <row r="284" spans="1:61" s="464" customFormat="1" ht="18" customHeight="1" x14ac:dyDescent="0.25">
      <c r="A284" s="2127" t="str">
        <f t="shared" si="102"/>
        <v>►</v>
      </c>
      <c r="B284" s="2128" t="str">
        <f t="shared" si="101"/>
        <v>►</v>
      </c>
      <c r="C284" s="2129" t="str">
        <f t="shared" si="103"/>
        <v>►</v>
      </c>
      <c r="D284" s="2433" t="str">
        <f t="shared" si="104"/>
        <v>►</v>
      </c>
      <c r="E284" s="2128" t="str">
        <f t="shared" si="105"/>
        <v>►</v>
      </c>
      <c r="F284" s="2128" t="str">
        <f t="shared" si="106"/>
        <v>►</v>
      </c>
      <c r="G284" s="2128" t="str">
        <f t="shared" si="107"/>
        <v>►</v>
      </c>
      <c r="H284" s="2178" t="s">
        <v>4</v>
      </c>
      <c r="I284" s="2177"/>
      <c r="J284" s="2177"/>
      <c r="K284" s="2177"/>
      <c r="L284" s="2176"/>
      <c r="M284" s="2176"/>
      <c r="N284" s="2176"/>
      <c r="O284" s="2176"/>
      <c r="P284" s="2176"/>
      <c r="Q284" s="2176"/>
      <c r="R284" s="2176"/>
      <c r="S284" s="2111" t="s">
        <v>4</v>
      </c>
      <c r="T284" s="2178" t="s">
        <v>4</v>
      </c>
      <c r="U284" s="2177"/>
      <c r="V284" s="2177"/>
      <c r="W284" s="2177"/>
      <c r="X284" s="2176"/>
      <c r="Y284" s="2176"/>
      <c r="Z284" s="2176"/>
      <c r="AA284" s="2176"/>
      <c r="AB284" s="2176"/>
      <c r="AC284" s="2176"/>
      <c r="AD284" s="2176"/>
      <c r="AE284" s="2677" t="s">
        <v>4</v>
      </c>
      <c r="AF284" s="2679">
        <f t="shared" si="116"/>
        <v>0</v>
      </c>
      <c r="AG284" s="2453">
        <f t="shared" si="117"/>
        <v>0</v>
      </c>
      <c r="AH284" s="2452"/>
      <c r="AI284" s="2148">
        <f t="shared" si="109"/>
        <v>0</v>
      </c>
      <c r="AJ284" s="299" t="str">
        <f>IF(OR(AI284=0, ISBLANK(AB284)), "", TEXT(ROUND(AI284/INDEX(AV19:AV89, MATCH(AB284, AU19:AU89, 0)), 0),"# ##0") &amp; " " &amp; AB284)</f>
        <v/>
      </c>
      <c r="AK284" s="77">
        <f t="shared" si="110"/>
        <v>0</v>
      </c>
      <c r="AL284" s="2149">
        <f t="shared" si="111"/>
        <v>0</v>
      </c>
      <c r="AM284" s="2137" t="str">
        <f t="shared" si="112"/>
        <v/>
      </c>
      <c r="AN284" s="2143"/>
      <c r="AO284" s="2148">
        <f t="shared" si="113"/>
        <v>0</v>
      </c>
      <c r="AP284" s="2612"/>
      <c r="AQ284" s="2150" t="str">
        <f t="shared" si="114"/>
        <v/>
      </c>
      <c r="AR284" s="2593"/>
      <c r="AS284" s="2697">
        <f t="shared" si="115"/>
        <v>0</v>
      </c>
      <c r="AT284" s="2598">
        <f>IF(AND(AH284&lt;&gt;"", ISNUMBER(AF284)), IFERROR(INDEX(AV19:AV89, MATCH(AB284, AU19:AU89, 0)) * AA284 * IF(ISBLANK(X284), 1, X284), 0), 0)</f>
        <v>0</v>
      </c>
      <c r="AU284"/>
      <c r="AV284"/>
      <c r="AW284"/>
      <c r="AX284" s="465"/>
      <c r="AY284" s="2127" t="str">
        <f t="shared" si="108"/>
        <v>►</v>
      </c>
      <c r="AZ284" s="465"/>
      <c r="BA284" s="2133"/>
      <c r="BB284" s="2133"/>
      <c r="BC284" s="2133"/>
      <c r="BD284" s="2133"/>
      <c r="BH284" s="2133"/>
      <c r="BI284" s="466">
        <v>1</v>
      </c>
    </row>
    <row r="285" spans="1:61" s="464" customFormat="1" ht="18" customHeight="1" x14ac:dyDescent="0.25">
      <c r="A285" s="2127" t="str">
        <f t="shared" si="102"/>
        <v>►</v>
      </c>
      <c r="B285" s="2128" t="str">
        <f t="shared" si="101"/>
        <v>►</v>
      </c>
      <c r="C285" s="2129" t="str">
        <f t="shared" si="103"/>
        <v>►</v>
      </c>
      <c r="D285" s="2433" t="str">
        <f t="shared" si="104"/>
        <v>►</v>
      </c>
      <c r="E285" s="2128" t="str">
        <f t="shared" si="105"/>
        <v>►</v>
      </c>
      <c r="F285" s="2128" t="str">
        <f t="shared" si="106"/>
        <v>►</v>
      </c>
      <c r="G285" s="2128" t="str">
        <f t="shared" si="107"/>
        <v>►</v>
      </c>
      <c r="H285" s="2178" t="s">
        <v>4</v>
      </c>
      <c r="I285" s="2177"/>
      <c r="J285" s="2177"/>
      <c r="K285" s="2177"/>
      <c r="L285" s="2176"/>
      <c r="M285" s="2176"/>
      <c r="N285" s="2176"/>
      <c r="O285" s="2176"/>
      <c r="P285" s="2176"/>
      <c r="Q285" s="2176"/>
      <c r="R285" s="2176"/>
      <c r="S285" s="2111" t="s">
        <v>4</v>
      </c>
      <c r="T285" s="2178" t="s">
        <v>4</v>
      </c>
      <c r="U285" s="2177"/>
      <c r="V285" s="2177"/>
      <c r="W285" s="2177"/>
      <c r="X285" s="2176"/>
      <c r="Y285" s="2176"/>
      <c r="Z285" s="2176"/>
      <c r="AA285" s="2176"/>
      <c r="AB285" s="2176"/>
      <c r="AC285" s="2176"/>
      <c r="AD285" s="2176"/>
      <c r="AE285" s="2677" t="s">
        <v>4</v>
      </c>
      <c r="AF285" s="2679">
        <f t="shared" si="116"/>
        <v>0</v>
      </c>
      <c r="AG285" s="2453">
        <f t="shared" si="117"/>
        <v>0</v>
      </c>
      <c r="AH285" s="2452"/>
      <c r="AI285" s="2140">
        <f t="shared" si="109"/>
        <v>0</v>
      </c>
      <c r="AJ285" s="301" t="str">
        <f>IF(OR(AI285=0, ISBLANK(AB285)), "", TEXT(ROUND(AI285/INDEX(AV19:AV89, MATCH(AB285, AU19:AU89, 0)), 0),"# ##0") &amp; " " &amp; AB285)</f>
        <v/>
      </c>
      <c r="AK285" s="82">
        <f t="shared" si="110"/>
        <v>0</v>
      </c>
      <c r="AL285" s="2141">
        <f t="shared" si="111"/>
        <v>0</v>
      </c>
      <c r="AM285" s="2142" t="str">
        <f t="shared" si="112"/>
        <v/>
      </c>
      <c r="AN285" s="2143"/>
      <c r="AO285" s="2140">
        <f t="shared" si="113"/>
        <v>0</v>
      </c>
      <c r="AP285" s="2612"/>
      <c r="AQ285" s="2145" t="str">
        <f t="shared" si="114"/>
        <v/>
      </c>
      <c r="AR285" s="2593"/>
      <c r="AS285" s="2697">
        <f t="shared" si="115"/>
        <v>0</v>
      </c>
      <c r="AT285" s="2598">
        <f>IF(AND(AH285&lt;&gt;"", ISNUMBER(AF285)), IFERROR(INDEX(AV19:AV89, MATCH(AB285, AU19:AU89, 0)) * AA285 * IF(ISBLANK(X285), 1, X285), 0), 0)</f>
        <v>0</v>
      </c>
      <c r="AU285"/>
      <c r="AV285"/>
      <c r="AW285"/>
      <c r="AX285" s="465"/>
      <c r="AY285" s="2127" t="str">
        <f t="shared" si="108"/>
        <v>►</v>
      </c>
      <c r="AZ285" s="465"/>
      <c r="BA285" s="2133"/>
      <c r="BB285" s="2133"/>
      <c r="BC285" s="2133"/>
      <c r="BD285" s="2133"/>
      <c r="BH285" s="2133"/>
      <c r="BI285" s="466">
        <v>1</v>
      </c>
    </row>
    <row r="286" spans="1:61" s="464" customFormat="1" ht="18" customHeight="1" x14ac:dyDescent="0.25">
      <c r="A286" s="2127" t="str">
        <f t="shared" si="102"/>
        <v>►</v>
      </c>
      <c r="B286" s="2128" t="str">
        <f t="shared" si="101"/>
        <v>►</v>
      </c>
      <c r="C286" s="2129" t="str">
        <f t="shared" si="103"/>
        <v>►</v>
      </c>
      <c r="D286" s="2433" t="str">
        <f t="shared" si="104"/>
        <v>►</v>
      </c>
      <c r="E286" s="2128" t="str">
        <f t="shared" si="105"/>
        <v>►</v>
      </c>
      <c r="F286" s="2128" t="str">
        <f t="shared" si="106"/>
        <v>►</v>
      </c>
      <c r="G286" s="2128" t="str">
        <f t="shared" si="107"/>
        <v>►</v>
      </c>
      <c r="H286" s="2178" t="s">
        <v>4</v>
      </c>
      <c r="I286" s="2177"/>
      <c r="J286" s="2177"/>
      <c r="K286" s="2177"/>
      <c r="L286" s="2176"/>
      <c r="M286" s="2176"/>
      <c r="N286" s="2176"/>
      <c r="O286" s="2176"/>
      <c r="P286" s="2176"/>
      <c r="Q286" s="2176"/>
      <c r="R286" s="2176"/>
      <c r="S286" s="2111" t="s">
        <v>4</v>
      </c>
      <c r="T286" s="2178" t="s">
        <v>4</v>
      </c>
      <c r="U286" s="2177"/>
      <c r="V286" s="2177"/>
      <c r="W286" s="2177"/>
      <c r="X286" s="2176"/>
      <c r="Y286" s="2176"/>
      <c r="Z286" s="2176"/>
      <c r="AA286" s="2176"/>
      <c r="AB286" s="2176"/>
      <c r="AC286" s="2176"/>
      <c r="AD286" s="2176"/>
      <c r="AE286" s="2677" t="s">
        <v>4</v>
      </c>
      <c r="AF286" s="2679">
        <f t="shared" si="116"/>
        <v>0</v>
      </c>
      <c r="AG286" s="2453">
        <f t="shared" si="117"/>
        <v>0</v>
      </c>
      <c r="AH286" s="2452"/>
      <c r="AI286" s="2148">
        <f t="shared" si="109"/>
        <v>0</v>
      </c>
      <c r="AJ286" s="299" t="str">
        <f>IF(OR(AI286=0, ISBLANK(AB286)), "", TEXT(ROUND(AI286/INDEX(AV19:AV89, MATCH(AB286, AU19:AU89, 0)), 0),"# ##0") &amp; " " &amp; AB286)</f>
        <v/>
      </c>
      <c r="AK286" s="77">
        <f t="shared" si="110"/>
        <v>0</v>
      </c>
      <c r="AL286" s="2149">
        <f t="shared" si="111"/>
        <v>0</v>
      </c>
      <c r="AM286" s="2137" t="str">
        <f t="shared" si="112"/>
        <v/>
      </c>
      <c r="AN286" s="2143"/>
      <c r="AO286" s="2148">
        <f t="shared" si="113"/>
        <v>0</v>
      </c>
      <c r="AP286" s="2612"/>
      <c r="AQ286" s="2150" t="str">
        <f t="shared" si="114"/>
        <v/>
      </c>
      <c r="AR286" s="2593"/>
      <c r="AS286" s="2697">
        <f t="shared" si="115"/>
        <v>0</v>
      </c>
      <c r="AT286" s="2598">
        <f>IF(AND(AH286&lt;&gt;"", ISNUMBER(AF286)), IFERROR(INDEX(AV19:AV89, MATCH(AB286, AU19:AU89, 0)) * AA286 * IF(ISBLANK(X286), 1, X286), 0), 0)</f>
        <v>0</v>
      </c>
      <c r="AU286"/>
      <c r="AV286"/>
      <c r="AW286"/>
      <c r="AX286" s="465"/>
      <c r="AY286" s="2127" t="str">
        <f t="shared" si="108"/>
        <v>►</v>
      </c>
      <c r="AZ286" s="465"/>
      <c r="BA286" s="2133"/>
      <c r="BB286" s="2133"/>
      <c r="BC286" s="2133"/>
      <c r="BD286" s="2133"/>
      <c r="BH286" s="2133"/>
      <c r="BI286" s="466">
        <v>1</v>
      </c>
    </row>
    <row r="287" spans="1:61" s="464" customFormat="1" ht="18" customHeight="1" x14ac:dyDescent="0.25">
      <c r="A287" s="2127" t="str">
        <f t="shared" si="102"/>
        <v>►</v>
      </c>
      <c r="B287" s="2128" t="str">
        <f t="shared" si="101"/>
        <v>►</v>
      </c>
      <c r="C287" s="2129" t="str">
        <f t="shared" si="103"/>
        <v>►</v>
      </c>
      <c r="D287" s="2433" t="str">
        <f t="shared" si="104"/>
        <v>►</v>
      </c>
      <c r="E287" s="2128" t="str">
        <f t="shared" si="105"/>
        <v>►</v>
      </c>
      <c r="F287" s="2128" t="str">
        <f t="shared" si="106"/>
        <v>►</v>
      </c>
      <c r="G287" s="2128" t="str">
        <f t="shared" si="107"/>
        <v>►</v>
      </c>
      <c r="H287" s="2178" t="s">
        <v>4</v>
      </c>
      <c r="I287" s="2177"/>
      <c r="J287" s="2177"/>
      <c r="K287" s="2177"/>
      <c r="L287" s="2176"/>
      <c r="M287" s="2176"/>
      <c r="N287" s="2176"/>
      <c r="O287" s="2176"/>
      <c r="P287" s="2176"/>
      <c r="Q287" s="2176"/>
      <c r="R287" s="2176"/>
      <c r="S287" s="2111" t="s">
        <v>4</v>
      </c>
      <c r="T287" s="2178" t="s">
        <v>4</v>
      </c>
      <c r="U287" s="2177"/>
      <c r="V287" s="2177"/>
      <c r="W287" s="2177"/>
      <c r="X287" s="2176"/>
      <c r="Y287" s="2176"/>
      <c r="Z287" s="2176"/>
      <c r="AA287" s="2176"/>
      <c r="AB287" s="2176"/>
      <c r="AC287" s="2176"/>
      <c r="AD287" s="2176"/>
      <c r="AE287" s="2677" t="s">
        <v>4</v>
      </c>
      <c r="AF287" s="2679">
        <f t="shared" si="116"/>
        <v>0</v>
      </c>
      <c r="AG287" s="2453">
        <f t="shared" si="117"/>
        <v>0</v>
      </c>
      <c r="AH287" s="2452"/>
      <c r="AI287" s="2140">
        <f t="shared" si="109"/>
        <v>0</v>
      </c>
      <c r="AJ287" s="301" t="str">
        <f>IF(OR(AI287=0, ISBLANK(AB287)), "", TEXT(ROUND(AI287/INDEX(AV19:AV89, MATCH(AB287, AU19:AU89, 0)), 0),"# ##0") &amp; " " &amp; AB287)</f>
        <v/>
      </c>
      <c r="AK287" s="82">
        <f t="shared" si="110"/>
        <v>0</v>
      </c>
      <c r="AL287" s="2141">
        <f t="shared" si="111"/>
        <v>0</v>
      </c>
      <c r="AM287" s="2142" t="str">
        <f t="shared" si="112"/>
        <v/>
      </c>
      <c r="AN287" s="2143"/>
      <c r="AO287" s="2140">
        <f t="shared" si="113"/>
        <v>0</v>
      </c>
      <c r="AP287" s="2612"/>
      <c r="AQ287" s="2145" t="str">
        <f t="shared" si="114"/>
        <v/>
      </c>
      <c r="AR287" s="2593"/>
      <c r="AS287" s="2697">
        <f t="shared" si="115"/>
        <v>0</v>
      </c>
      <c r="AT287" s="2598">
        <f>IF(AND(AH287&lt;&gt;"", ISNUMBER(AF287)), IFERROR(INDEX(AV19:AV89, MATCH(AB287, AU19:AU89, 0)) * AA287 * IF(ISBLANK(X287), 1, X287), 0), 0)</f>
        <v>0</v>
      </c>
      <c r="AU287"/>
      <c r="AV287"/>
      <c r="AW287"/>
      <c r="AX287" s="465"/>
      <c r="AY287" s="2127" t="str">
        <f t="shared" si="108"/>
        <v>►</v>
      </c>
      <c r="AZ287" s="465"/>
      <c r="BA287" s="2133"/>
      <c r="BB287" s="2133"/>
      <c r="BC287" s="2133"/>
      <c r="BD287" s="2133"/>
      <c r="BH287" s="2133"/>
      <c r="BI287" s="466">
        <v>1</v>
      </c>
    </row>
    <row r="288" spans="1:61" s="464" customFormat="1" ht="18" customHeight="1" x14ac:dyDescent="0.25">
      <c r="A288" s="2127" t="str">
        <f t="shared" si="102"/>
        <v>►</v>
      </c>
      <c r="B288" s="2128" t="str">
        <f t="shared" si="101"/>
        <v>►</v>
      </c>
      <c r="C288" s="2129" t="str">
        <f t="shared" si="103"/>
        <v>►</v>
      </c>
      <c r="D288" s="2433" t="str">
        <f t="shared" si="104"/>
        <v>►</v>
      </c>
      <c r="E288" s="2128" t="str">
        <f t="shared" si="105"/>
        <v>►</v>
      </c>
      <c r="F288" s="2128" t="str">
        <f t="shared" si="106"/>
        <v>►</v>
      </c>
      <c r="G288" s="2128" t="str">
        <f t="shared" si="107"/>
        <v>►</v>
      </c>
      <c r="H288" s="2178" t="s">
        <v>4</v>
      </c>
      <c r="I288" s="2177"/>
      <c r="J288" s="2177"/>
      <c r="K288" s="2177"/>
      <c r="L288" s="2176"/>
      <c r="M288" s="2176"/>
      <c r="N288" s="2176"/>
      <c r="O288" s="2176"/>
      <c r="P288" s="2176"/>
      <c r="Q288" s="2176"/>
      <c r="R288" s="2176"/>
      <c r="S288" s="2111" t="s">
        <v>4</v>
      </c>
      <c r="T288" s="2178" t="s">
        <v>4</v>
      </c>
      <c r="U288" s="2177"/>
      <c r="V288" s="2177"/>
      <c r="W288" s="2177"/>
      <c r="X288" s="2176"/>
      <c r="Y288" s="2176"/>
      <c r="Z288" s="2176"/>
      <c r="AA288" s="2176"/>
      <c r="AB288" s="2176"/>
      <c r="AC288" s="2176"/>
      <c r="AD288" s="2176"/>
      <c r="AE288" s="2677" t="s">
        <v>4</v>
      </c>
      <c r="AF288" s="2679">
        <f t="shared" si="116"/>
        <v>0</v>
      </c>
      <c r="AG288" s="2453">
        <f t="shared" si="117"/>
        <v>0</v>
      </c>
      <c r="AH288" s="2452"/>
      <c r="AI288" s="2148">
        <f t="shared" si="109"/>
        <v>0</v>
      </c>
      <c r="AJ288" s="299" t="str">
        <f>IF(OR(AI288=0, ISBLANK(AB288)), "", TEXT(ROUND(AI288/INDEX(AV19:AV89, MATCH(AB288, AU19:AU89, 0)), 0),"# ##0") &amp; " " &amp; AB288)</f>
        <v/>
      </c>
      <c r="AK288" s="77">
        <f t="shared" si="110"/>
        <v>0</v>
      </c>
      <c r="AL288" s="2149">
        <f t="shared" si="111"/>
        <v>0</v>
      </c>
      <c r="AM288" s="2137" t="str">
        <f t="shared" si="112"/>
        <v/>
      </c>
      <c r="AN288" s="2143"/>
      <c r="AO288" s="2148">
        <f t="shared" si="113"/>
        <v>0</v>
      </c>
      <c r="AP288" s="2612"/>
      <c r="AQ288" s="2150" t="str">
        <f t="shared" si="114"/>
        <v/>
      </c>
      <c r="AR288" s="2593"/>
      <c r="AS288" s="2697">
        <f t="shared" si="115"/>
        <v>0</v>
      </c>
      <c r="AT288" s="2598">
        <f>IF(AND(AH288&lt;&gt;"", ISNUMBER(AF288)), IFERROR(INDEX(AV19:AV89, MATCH(AB288, AU19:AU89, 0)) * AA288 * IF(ISBLANK(X288), 1, X288), 0), 0)</f>
        <v>0</v>
      </c>
      <c r="AU288"/>
      <c r="AV288"/>
      <c r="AW288"/>
      <c r="AX288" s="465"/>
      <c r="AY288" s="2127" t="str">
        <f t="shared" si="108"/>
        <v>►</v>
      </c>
      <c r="AZ288" s="465"/>
      <c r="BA288" s="2133"/>
      <c r="BB288" s="2133"/>
      <c r="BC288" s="2133"/>
      <c r="BD288" s="2133"/>
      <c r="BH288" s="2133"/>
      <c r="BI288" s="466">
        <v>1</v>
      </c>
    </row>
    <row r="289" spans="1:61" s="464" customFormat="1" ht="18" customHeight="1" x14ac:dyDescent="0.25">
      <c r="A289" s="2127" t="str">
        <f t="shared" si="102"/>
        <v>►</v>
      </c>
      <c r="B289" s="2128" t="str">
        <f t="shared" si="101"/>
        <v>►</v>
      </c>
      <c r="C289" s="2129" t="str">
        <f t="shared" si="103"/>
        <v>►</v>
      </c>
      <c r="D289" s="2433" t="str">
        <f t="shared" si="104"/>
        <v>►</v>
      </c>
      <c r="E289" s="2128" t="str">
        <f t="shared" si="105"/>
        <v>►</v>
      </c>
      <c r="F289" s="2128" t="str">
        <f t="shared" si="106"/>
        <v>►</v>
      </c>
      <c r="G289" s="2128" t="str">
        <f t="shared" si="107"/>
        <v>►</v>
      </c>
      <c r="H289" s="2178" t="s">
        <v>4</v>
      </c>
      <c r="I289" s="2177"/>
      <c r="J289" s="2177"/>
      <c r="K289" s="2177"/>
      <c r="L289" s="2176"/>
      <c r="M289" s="2176"/>
      <c r="N289" s="2176"/>
      <c r="O289" s="2176"/>
      <c r="P289" s="2176"/>
      <c r="Q289" s="2176"/>
      <c r="R289" s="2176"/>
      <c r="S289" s="2111" t="s">
        <v>4</v>
      </c>
      <c r="T289" s="2178" t="s">
        <v>4</v>
      </c>
      <c r="U289" s="2177"/>
      <c r="V289" s="2177"/>
      <c r="W289" s="2177"/>
      <c r="X289" s="2176"/>
      <c r="Y289" s="2176"/>
      <c r="Z289" s="2176"/>
      <c r="AA289" s="2176"/>
      <c r="AB289" s="2176"/>
      <c r="AC289" s="2176"/>
      <c r="AD289" s="2176"/>
      <c r="AE289" s="2677" t="s">
        <v>4</v>
      </c>
      <c r="AF289" s="2679">
        <f t="shared" si="116"/>
        <v>0</v>
      </c>
      <c r="AG289" s="2453">
        <f t="shared" si="117"/>
        <v>0</v>
      </c>
      <c r="AH289" s="2452"/>
      <c r="AI289" s="2140">
        <f t="shared" si="109"/>
        <v>0</v>
      </c>
      <c r="AJ289" s="301" t="str">
        <f>IF(OR(AI289=0, ISBLANK(AB289)), "", TEXT(ROUND(AI289/INDEX(AV19:AV89, MATCH(AB289, AU19:AU89, 0)), 0),"# ##0") &amp; " " &amp; AB289)</f>
        <v/>
      </c>
      <c r="AK289" s="82">
        <f t="shared" si="110"/>
        <v>0</v>
      </c>
      <c r="AL289" s="2141">
        <f t="shared" si="111"/>
        <v>0</v>
      </c>
      <c r="AM289" s="2142" t="str">
        <f t="shared" si="112"/>
        <v/>
      </c>
      <c r="AN289" s="2143"/>
      <c r="AO289" s="2140">
        <f t="shared" si="113"/>
        <v>0</v>
      </c>
      <c r="AP289" s="2612"/>
      <c r="AQ289" s="2145" t="str">
        <f t="shared" si="114"/>
        <v/>
      </c>
      <c r="AR289" s="2593"/>
      <c r="AS289" s="2697">
        <f t="shared" si="115"/>
        <v>0</v>
      </c>
      <c r="AT289" s="2598">
        <f>IF(AND(AH289&lt;&gt;"", ISNUMBER(AF289)), IFERROR(INDEX(AV19:AV89, MATCH(AB289, AU19:AU89, 0)) * AA289 * IF(ISBLANK(X289), 1, X289), 0), 0)</f>
        <v>0</v>
      </c>
      <c r="AU289"/>
      <c r="AV289"/>
      <c r="AW289"/>
      <c r="AX289" s="465"/>
      <c r="AY289" s="2127" t="str">
        <f t="shared" si="108"/>
        <v>►</v>
      </c>
      <c r="AZ289" s="465"/>
      <c r="BA289" s="2133"/>
      <c r="BB289" s="2133"/>
      <c r="BC289" s="2133"/>
      <c r="BD289" s="2133"/>
      <c r="BH289" s="2133"/>
      <c r="BI289" s="466">
        <v>1</v>
      </c>
    </row>
    <row r="290" spans="1:61" s="464" customFormat="1" ht="18" customHeight="1" x14ac:dyDescent="0.25">
      <c r="A290" s="2127" t="str">
        <f t="shared" si="102"/>
        <v>►</v>
      </c>
      <c r="B290" s="2128" t="str">
        <f t="shared" si="101"/>
        <v>►</v>
      </c>
      <c r="C290" s="2129" t="str">
        <f t="shared" si="103"/>
        <v>►</v>
      </c>
      <c r="D290" s="2433" t="str">
        <f t="shared" si="104"/>
        <v>►</v>
      </c>
      <c r="E290" s="2128" t="str">
        <f t="shared" si="105"/>
        <v>►</v>
      </c>
      <c r="F290" s="2128" t="str">
        <f t="shared" si="106"/>
        <v>►</v>
      </c>
      <c r="G290" s="2128" t="str">
        <f t="shared" si="107"/>
        <v>►</v>
      </c>
      <c r="H290" s="2178" t="s">
        <v>4</v>
      </c>
      <c r="I290" s="2177"/>
      <c r="J290" s="2177"/>
      <c r="K290" s="2177"/>
      <c r="L290" s="2176"/>
      <c r="M290" s="2176"/>
      <c r="N290" s="2176"/>
      <c r="O290" s="2176"/>
      <c r="P290" s="2176"/>
      <c r="Q290" s="2176"/>
      <c r="R290" s="2176"/>
      <c r="S290" s="2111" t="s">
        <v>4</v>
      </c>
      <c r="T290" s="2178" t="s">
        <v>4</v>
      </c>
      <c r="U290" s="2177"/>
      <c r="V290" s="2177"/>
      <c r="W290" s="2177"/>
      <c r="X290" s="2176"/>
      <c r="Y290" s="2176"/>
      <c r="Z290" s="2176"/>
      <c r="AA290" s="2176"/>
      <c r="AB290" s="2176"/>
      <c r="AC290" s="2176"/>
      <c r="AD290" s="2176"/>
      <c r="AE290" s="2677" t="s">
        <v>4</v>
      </c>
      <c r="AF290" s="2679">
        <f t="shared" si="116"/>
        <v>0</v>
      </c>
      <c r="AG290" s="2453">
        <f t="shared" si="117"/>
        <v>0</v>
      </c>
      <c r="AH290" s="2452"/>
      <c r="AI290" s="2148">
        <f t="shared" si="109"/>
        <v>0</v>
      </c>
      <c r="AJ290" s="299" t="str">
        <f>IF(OR(AI290=0, ISBLANK(AB290)), "", TEXT(ROUND(AI290/INDEX(AV19:AV89, MATCH(AB290, AU19:AU89, 0)), 0),"# ##0") &amp; " " &amp; AB290)</f>
        <v/>
      </c>
      <c r="AK290" s="77">
        <f t="shared" si="110"/>
        <v>0</v>
      </c>
      <c r="AL290" s="2149">
        <f t="shared" si="111"/>
        <v>0</v>
      </c>
      <c r="AM290" s="2137" t="str">
        <f t="shared" si="112"/>
        <v/>
      </c>
      <c r="AN290" s="2143"/>
      <c r="AO290" s="2148">
        <f t="shared" si="113"/>
        <v>0</v>
      </c>
      <c r="AP290" s="2612"/>
      <c r="AQ290" s="2150" t="str">
        <f t="shared" si="114"/>
        <v/>
      </c>
      <c r="AR290" s="2593"/>
      <c r="AS290" s="2697">
        <f t="shared" si="115"/>
        <v>0</v>
      </c>
      <c r="AT290" s="2598">
        <f>IF(AND(AH290&lt;&gt;"", ISNUMBER(AF290)), IFERROR(INDEX(AV19:AV89, MATCH(AB290, AU19:AU89, 0)) * AA290 * IF(ISBLANK(X290), 1, X290), 0), 0)</f>
        <v>0</v>
      </c>
      <c r="AU290"/>
      <c r="AV290"/>
      <c r="AW290"/>
      <c r="AX290" s="465"/>
      <c r="AY290" s="2127" t="str">
        <f t="shared" si="108"/>
        <v>►</v>
      </c>
      <c r="AZ290" s="465"/>
      <c r="BA290" s="2133"/>
      <c r="BB290" s="2133"/>
      <c r="BC290" s="2133"/>
      <c r="BD290" s="2133"/>
      <c r="BH290" s="2133"/>
      <c r="BI290" s="466">
        <v>1</v>
      </c>
    </row>
    <row r="291" spans="1:61" s="464" customFormat="1" ht="18" customHeight="1" x14ac:dyDescent="0.25">
      <c r="A291" s="2127" t="str">
        <f t="shared" si="102"/>
        <v>►</v>
      </c>
      <c r="B291" s="2128" t="str">
        <f t="shared" si="101"/>
        <v>►</v>
      </c>
      <c r="C291" s="2129" t="str">
        <f t="shared" si="103"/>
        <v>►</v>
      </c>
      <c r="D291" s="2433" t="str">
        <f t="shared" si="104"/>
        <v>►</v>
      </c>
      <c r="E291" s="2128" t="str">
        <f t="shared" si="105"/>
        <v>►</v>
      </c>
      <c r="F291" s="2128" t="str">
        <f t="shared" si="106"/>
        <v>►</v>
      </c>
      <c r="G291" s="2128" t="str">
        <f t="shared" si="107"/>
        <v>►</v>
      </c>
      <c r="H291" s="2178" t="s">
        <v>4</v>
      </c>
      <c r="I291" s="2177"/>
      <c r="J291" s="2177"/>
      <c r="K291" s="2177"/>
      <c r="L291" s="2176"/>
      <c r="M291" s="2176"/>
      <c r="N291" s="2176"/>
      <c r="O291" s="2176"/>
      <c r="P291" s="2176"/>
      <c r="Q291" s="2176"/>
      <c r="R291" s="2176"/>
      <c r="S291" s="2111" t="s">
        <v>4</v>
      </c>
      <c r="T291" s="2178" t="s">
        <v>4</v>
      </c>
      <c r="U291" s="2177"/>
      <c r="V291" s="2177"/>
      <c r="W291" s="2177"/>
      <c r="X291" s="2176"/>
      <c r="Y291" s="2176"/>
      <c r="Z291" s="2176"/>
      <c r="AA291" s="2176"/>
      <c r="AB291" s="2176"/>
      <c r="AC291" s="2176"/>
      <c r="AD291" s="2176"/>
      <c r="AE291" s="2677" t="s">
        <v>4</v>
      </c>
      <c r="AF291" s="2679">
        <f t="shared" si="116"/>
        <v>0</v>
      </c>
      <c r="AG291" s="2453">
        <f t="shared" si="117"/>
        <v>0</v>
      </c>
      <c r="AH291" s="2452"/>
      <c r="AI291" s="2140">
        <f t="shared" si="109"/>
        <v>0</v>
      </c>
      <c r="AJ291" s="301" t="str">
        <f>IF(OR(AI291=0, ISBLANK(AB291)), "", TEXT(ROUND(AI291/INDEX(AV19:AV89, MATCH(AB291, AU19:AU89, 0)), 0),"# ##0") &amp; " " &amp; AB291)</f>
        <v/>
      </c>
      <c r="AK291" s="82">
        <f t="shared" si="110"/>
        <v>0</v>
      </c>
      <c r="AL291" s="2141">
        <f t="shared" si="111"/>
        <v>0</v>
      </c>
      <c r="AM291" s="2142" t="str">
        <f t="shared" si="112"/>
        <v/>
      </c>
      <c r="AN291" s="2143"/>
      <c r="AO291" s="2140">
        <f t="shared" si="113"/>
        <v>0</v>
      </c>
      <c r="AP291" s="2612"/>
      <c r="AQ291" s="2145" t="str">
        <f t="shared" si="114"/>
        <v/>
      </c>
      <c r="AR291" s="2593"/>
      <c r="AS291" s="2697">
        <f t="shared" si="115"/>
        <v>0</v>
      </c>
      <c r="AT291" s="2598">
        <f>IF(AND(AH291&lt;&gt;"", ISNUMBER(AF291)), IFERROR(INDEX(AV19:AV89, MATCH(AB291, AU19:AU89, 0)) * AA291 * IF(ISBLANK(X291), 1, X291), 0), 0)</f>
        <v>0</v>
      </c>
      <c r="AU291"/>
      <c r="AV291"/>
      <c r="AW291"/>
      <c r="AX291" s="465"/>
      <c r="AY291" s="2127" t="str">
        <f t="shared" si="108"/>
        <v>►</v>
      </c>
      <c r="AZ291" s="465"/>
      <c r="BA291" s="2133"/>
      <c r="BB291" s="2133"/>
      <c r="BC291" s="2133"/>
      <c r="BD291" s="2133"/>
      <c r="BH291" s="2133"/>
      <c r="BI291" s="466">
        <v>1</v>
      </c>
    </row>
    <row r="292" spans="1:61" s="464" customFormat="1" ht="18" customHeight="1" x14ac:dyDescent="0.25">
      <c r="A292" s="2127" t="str">
        <f t="shared" si="102"/>
        <v>►</v>
      </c>
      <c r="B292" s="2128" t="str">
        <f t="shared" si="101"/>
        <v>►</v>
      </c>
      <c r="C292" s="2129" t="str">
        <f t="shared" si="103"/>
        <v>►</v>
      </c>
      <c r="D292" s="2433" t="str">
        <f t="shared" si="104"/>
        <v>►</v>
      </c>
      <c r="E292" s="2128" t="str">
        <f t="shared" si="105"/>
        <v>►</v>
      </c>
      <c r="F292" s="2128" t="str">
        <f t="shared" si="106"/>
        <v>►</v>
      </c>
      <c r="G292" s="2128" t="str">
        <f t="shared" si="107"/>
        <v>►</v>
      </c>
      <c r="H292" s="2178" t="s">
        <v>4</v>
      </c>
      <c r="I292" s="2177"/>
      <c r="J292" s="2177"/>
      <c r="K292" s="2177"/>
      <c r="L292" s="2176"/>
      <c r="M292" s="2176"/>
      <c r="N292" s="2176"/>
      <c r="O292" s="2176"/>
      <c r="P292" s="2176"/>
      <c r="Q292" s="2176"/>
      <c r="R292" s="2176"/>
      <c r="S292" s="2111" t="s">
        <v>4</v>
      </c>
      <c r="T292" s="2178" t="s">
        <v>4</v>
      </c>
      <c r="U292" s="2177"/>
      <c r="V292" s="2177"/>
      <c r="W292" s="2177"/>
      <c r="X292" s="2176"/>
      <c r="Y292" s="2176"/>
      <c r="Z292" s="2176"/>
      <c r="AA292" s="2176"/>
      <c r="AB292" s="2176"/>
      <c r="AC292" s="2176"/>
      <c r="AD292" s="2176"/>
      <c r="AE292" s="2677" t="s">
        <v>4</v>
      </c>
      <c r="AF292" s="2679">
        <f t="shared" si="116"/>
        <v>0</v>
      </c>
      <c r="AG292" s="2453">
        <f t="shared" si="117"/>
        <v>0</v>
      </c>
      <c r="AH292" s="2452"/>
      <c r="AI292" s="2148">
        <f t="shared" si="109"/>
        <v>0</v>
      </c>
      <c r="AJ292" s="299" t="str">
        <f>IF(OR(AI292=0, ISBLANK(AB292)), "", TEXT(ROUND(AI292/INDEX(AV19:AV89, MATCH(AB292, AU19:AU89, 0)), 0),"# ##0") &amp; " " &amp; AB292)</f>
        <v/>
      </c>
      <c r="AK292" s="77">
        <f t="shared" si="110"/>
        <v>0</v>
      </c>
      <c r="AL292" s="2149">
        <f t="shared" si="111"/>
        <v>0</v>
      </c>
      <c r="AM292" s="2137" t="str">
        <f t="shared" si="112"/>
        <v/>
      </c>
      <c r="AN292" s="2143"/>
      <c r="AO292" s="2148">
        <f t="shared" si="113"/>
        <v>0</v>
      </c>
      <c r="AP292" s="2612"/>
      <c r="AQ292" s="2150" t="str">
        <f t="shared" si="114"/>
        <v/>
      </c>
      <c r="AR292" s="2593"/>
      <c r="AS292" s="2697">
        <f t="shared" si="115"/>
        <v>0</v>
      </c>
      <c r="AT292" s="2598">
        <f>IF(AND(AH292&lt;&gt;"", ISNUMBER(AF292)), IFERROR(INDEX(AV19:AV89, MATCH(AB292, AU19:AU89, 0)) * AA292 * IF(ISBLANK(X292), 1, X292), 0), 0)</f>
        <v>0</v>
      </c>
      <c r="AU292"/>
      <c r="AV292"/>
      <c r="AW292"/>
      <c r="AX292" s="465"/>
      <c r="AY292" s="2127" t="str">
        <f t="shared" si="108"/>
        <v>►</v>
      </c>
      <c r="AZ292" s="465"/>
      <c r="BA292" s="2133"/>
      <c r="BB292" s="2133"/>
      <c r="BC292" s="2133"/>
      <c r="BD292" s="2133"/>
      <c r="BH292" s="2133"/>
      <c r="BI292" s="466">
        <v>1</v>
      </c>
    </row>
    <row r="293" spans="1:61" s="464" customFormat="1" ht="18" customHeight="1" x14ac:dyDescent="0.25">
      <c r="A293" s="2127" t="str">
        <f t="shared" si="102"/>
        <v>►</v>
      </c>
      <c r="B293" s="2128" t="str">
        <f t="shared" si="101"/>
        <v>►</v>
      </c>
      <c r="C293" s="2129" t="str">
        <f t="shared" si="103"/>
        <v>►</v>
      </c>
      <c r="D293" s="2433" t="str">
        <f t="shared" si="104"/>
        <v>►</v>
      </c>
      <c r="E293" s="2128" t="str">
        <f t="shared" si="105"/>
        <v>►</v>
      </c>
      <c r="F293" s="2128" t="str">
        <f t="shared" si="106"/>
        <v>►</v>
      </c>
      <c r="G293" s="2128" t="str">
        <f t="shared" si="107"/>
        <v>►</v>
      </c>
      <c r="H293" s="2178" t="s">
        <v>4</v>
      </c>
      <c r="I293" s="2177"/>
      <c r="J293" s="2177"/>
      <c r="K293" s="2177"/>
      <c r="L293" s="2176"/>
      <c r="M293" s="2176"/>
      <c r="N293" s="2176"/>
      <c r="O293" s="2176"/>
      <c r="P293" s="2176"/>
      <c r="Q293" s="2176"/>
      <c r="R293" s="2176"/>
      <c r="S293" s="2111" t="s">
        <v>4</v>
      </c>
      <c r="T293" s="2178" t="s">
        <v>4</v>
      </c>
      <c r="U293" s="2177"/>
      <c r="V293" s="2177"/>
      <c r="W293" s="2177"/>
      <c r="X293" s="2176"/>
      <c r="Y293" s="2176"/>
      <c r="Z293" s="2176"/>
      <c r="AA293" s="2176"/>
      <c r="AB293" s="2176"/>
      <c r="AC293" s="2176"/>
      <c r="AD293" s="2176"/>
      <c r="AE293" s="2677" t="s">
        <v>4</v>
      </c>
      <c r="AF293" s="2679">
        <f t="shared" si="116"/>
        <v>0</v>
      </c>
      <c r="AG293" s="2453">
        <f t="shared" si="117"/>
        <v>0</v>
      </c>
      <c r="AH293" s="2452"/>
      <c r="AI293" s="2140">
        <f t="shared" si="109"/>
        <v>0</v>
      </c>
      <c r="AJ293" s="301" t="str">
        <f>IF(OR(AI293=0, ISBLANK(AB293)), "", TEXT(ROUND(AI293/INDEX(AV19:AV89, MATCH(AB293, AU19:AU89, 0)), 0),"# ##0") &amp; " " &amp; AB293)</f>
        <v/>
      </c>
      <c r="AK293" s="82">
        <f t="shared" si="110"/>
        <v>0</v>
      </c>
      <c r="AL293" s="2141">
        <f t="shared" si="111"/>
        <v>0</v>
      </c>
      <c r="AM293" s="2142" t="str">
        <f t="shared" si="112"/>
        <v/>
      </c>
      <c r="AN293" s="2143"/>
      <c r="AO293" s="2140">
        <f t="shared" si="113"/>
        <v>0</v>
      </c>
      <c r="AP293" s="2612"/>
      <c r="AQ293" s="2145" t="str">
        <f t="shared" si="114"/>
        <v/>
      </c>
      <c r="AR293" s="2593"/>
      <c r="AS293" s="2697">
        <f t="shared" si="115"/>
        <v>0</v>
      </c>
      <c r="AT293" s="2598">
        <f>IF(AND(AH293&lt;&gt;"", ISNUMBER(AF293)), IFERROR(INDEX(AV19:AV89, MATCH(AB293, AU19:AU89, 0)) * AA293 * IF(ISBLANK(X293), 1, X293), 0), 0)</f>
        <v>0</v>
      </c>
      <c r="AU293"/>
      <c r="AV293"/>
      <c r="AW293"/>
      <c r="AX293" s="465"/>
      <c r="AY293" s="2127" t="str">
        <f t="shared" si="108"/>
        <v>►</v>
      </c>
      <c r="AZ293" s="465"/>
      <c r="BA293" s="2133"/>
      <c r="BB293" s="2133"/>
      <c r="BC293" s="2133"/>
      <c r="BD293" s="2133"/>
      <c r="BH293" s="2133"/>
      <c r="BI293" s="466">
        <v>1</v>
      </c>
    </row>
    <row r="294" spans="1:61" s="464" customFormat="1" ht="18" customHeight="1" x14ac:dyDescent="0.25">
      <c r="A294" s="2127" t="str">
        <f t="shared" si="102"/>
        <v>►</v>
      </c>
      <c r="B294" s="2128" t="str">
        <f t="shared" si="101"/>
        <v>►</v>
      </c>
      <c r="C294" s="2129" t="str">
        <f t="shared" si="103"/>
        <v>►</v>
      </c>
      <c r="D294" s="2433" t="str">
        <f t="shared" si="104"/>
        <v>►</v>
      </c>
      <c r="E294" s="2128" t="str">
        <f t="shared" si="105"/>
        <v>►</v>
      </c>
      <c r="F294" s="2128" t="str">
        <f t="shared" si="106"/>
        <v>►</v>
      </c>
      <c r="G294" s="2128" t="str">
        <f t="shared" si="107"/>
        <v>►</v>
      </c>
      <c r="H294" s="2178" t="s">
        <v>4</v>
      </c>
      <c r="I294" s="2177"/>
      <c r="J294" s="2177"/>
      <c r="K294" s="2177"/>
      <c r="L294" s="2176"/>
      <c r="M294" s="2176"/>
      <c r="N294" s="2176"/>
      <c r="O294" s="2176"/>
      <c r="P294" s="2176"/>
      <c r="Q294" s="2176"/>
      <c r="R294" s="2176"/>
      <c r="S294" s="2111" t="s">
        <v>4</v>
      </c>
      <c r="T294" s="2178" t="s">
        <v>4</v>
      </c>
      <c r="U294" s="2177"/>
      <c r="V294" s="2177"/>
      <c r="W294" s="2177"/>
      <c r="X294" s="2176"/>
      <c r="Y294" s="2176"/>
      <c r="Z294" s="2176"/>
      <c r="AA294" s="2176"/>
      <c r="AB294" s="2176"/>
      <c r="AC294" s="2176"/>
      <c r="AD294" s="2176"/>
      <c r="AE294" s="2677" t="s">
        <v>4</v>
      </c>
      <c r="AF294" s="2679">
        <f t="shared" si="116"/>
        <v>0</v>
      </c>
      <c r="AG294" s="2453">
        <f t="shared" si="117"/>
        <v>0</v>
      </c>
      <c r="AH294" s="2452"/>
      <c r="AI294" s="2148">
        <f t="shared" si="109"/>
        <v>0</v>
      </c>
      <c r="AJ294" s="299" t="str">
        <f>IF(OR(AI294=0, ISBLANK(AB294)), "", TEXT(ROUND(AI294/INDEX(AV19:AV89, MATCH(AB294, AU19:AU89, 0)), 0),"# ##0") &amp; " " &amp; AB294)</f>
        <v/>
      </c>
      <c r="AK294" s="77">
        <f t="shared" si="110"/>
        <v>0</v>
      </c>
      <c r="AL294" s="2149">
        <f t="shared" si="111"/>
        <v>0</v>
      </c>
      <c r="AM294" s="2137" t="str">
        <f t="shared" si="112"/>
        <v/>
      </c>
      <c r="AN294" s="2143"/>
      <c r="AO294" s="2148">
        <f t="shared" si="113"/>
        <v>0</v>
      </c>
      <c r="AP294" s="2612"/>
      <c r="AQ294" s="2150" t="str">
        <f t="shared" si="114"/>
        <v/>
      </c>
      <c r="AR294" s="2593"/>
      <c r="AS294" s="2697">
        <f t="shared" si="115"/>
        <v>0</v>
      </c>
      <c r="AT294" s="2598">
        <f>IF(AND(AH294&lt;&gt;"", ISNUMBER(AF294)), IFERROR(INDEX(AV19:AV89, MATCH(AB294, AU19:AU89, 0)) * AA294 * IF(ISBLANK(X294), 1, X294), 0), 0)</f>
        <v>0</v>
      </c>
      <c r="AU294"/>
      <c r="AV294"/>
      <c r="AW294"/>
      <c r="AX294" s="465"/>
      <c r="AY294" s="2127" t="str">
        <f t="shared" si="108"/>
        <v>►</v>
      </c>
      <c r="AZ294" s="465"/>
      <c r="BA294" s="465"/>
      <c r="BB294" s="465"/>
      <c r="BC294" s="2133"/>
      <c r="BD294" s="2133"/>
      <c r="BH294" s="2133"/>
      <c r="BI294" s="466">
        <v>1</v>
      </c>
    </row>
    <row r="295" spans="1:61" s="464" customFormat="1" ht="18" customHeight="1" x14ac:dyDescent="0.25">
      <c r="A295" s="2127" t="str">
        <f t="shared" si="102"/>
        <v>►</v>
      </c>
      <c r="B295" s="2128" t="str">
        <f t="shared" si="101"/>
        <v>►</v>
      </c>
      <c r="C295" s="2129" t="str">
        <f t="shared" si="103"/>
        <v>►</v>
      </c>
      <c r="D295" s="2433" t="str">
        <f t="shared" si="104"/>
        <v>►</v>
      </c>
      <c r="E295" s="2128" t="str">
        <f t="shared" si="105"/>
        <v>►</v>
      </c>
      <c r="F295" s="2128" t="str">
        <f t="shared" si="106"/>
        <v>►</v>
      </c>
      <c r="G295" s="2128" t="str">
        <f t="shared" si="107"/>
        <v>►</v>
      </c>
      <c r="H295" s="2178" t="s">
        <v>4</v>
      </c>
      <c r="I295" s="2177"/>
      <c r="J295" s="2177"/>
      <c r="K295" s="2177"/>
      <c r="L295" s="2176"/>
      <c r="M295" s="2176"/>
      <c r="N295" s="2176"/>
      <c r="O295" s="2176"/>
      <c r="P295" s="2176"/>
      <c r="Q295" s="2176"/>
      <c r="R295" s="2176"/>
      <c r="S295" s="2111" t="s">
        <v>4</v>
      </c>
      <c r="T295" s="2178" t="s">
        <v>4</v>
      </c>
      <c r="U295" s="2177"/>
      <c r="V295" s="2177"/>
      <c r="W295" s="2177"/>
      <c r="X295" s="2176"/>
      <c r="Y295" s="2176"/>
      <c r="Z295" s="2176"/>
      <c r="AA295" s="2176"/>
      <c r="AB295" s="2176"/>
      <c r="AC295" s="2176"/>
      <c r="AD295" s="2176"/>
      <c r="AE295" s="2677" t="s">
        <v>4</v>
      </c>
      <c r="AF295" s="2679">
        <f t="shared" si="116"/>
        <v>0</v>
      </c>
      <c r="AG295" s="2453">
        <f t="shared" si="117"/>
        <v>0</v>
      </c>
      <c r="AH295" s="2452"/>
      <c r="AI295" s="2140">
        <f t="shared" si="109"/>
        <v>0</v>
      </c>
      <c r="AJ295" s="301" t="str">
        <f>IF(OR(AI295=0, ISBLANK(AB295)), "", TEXT(ROUND(AI295/INDEX(AV19:AV89, MATCH(AB295, AU19:AU89, 0)), 0),"# ##0") &amp; " " &amp; AB295)</f>
        <v/>
      </c>
      <c r="AK295" s="82">
        <f t="shared" si="110"/>
        <v>0</v>
      </c>
      <c r="AL295" s="2141">
        <f t="shared" si="111"/>
        <v>0</v>
      </c>
      <c r="AM295" s="2142" t="str">
        <f t="shared" si="112"/>
        <v/>
      </c>
      <c r="AN295" s="2143"/>
      <c r="AO295" s="2140">
        <f t="shared" si="113"/>
        <v>0</v>
      </c>
      <c r="AP295" s="2612"/>
      <c r="AQ295" s="2145" t="str">
        <f t="shared" si="114"/>
        <v/>
      </c>
      <c r="AR295" s="2593"/>
      <c r="AS295" s="2697">
        <f t="shared" si="115"/>
        <v>0</v>
      </c>
      <c r="AT295" s="2598">
        <f>IF(AND(AH295&lt;&gt;"", ISNUMBER(AF295)), IFERROR(INDEX(AV19:AV89, MATCH(AB295, AU19:AU89, 0)) * AA295 * IF(ISBLANK(X295), 1, X295), 0), 0)</f>
        <v>0</v>
      </c>
      <c r="AU295"/>
      <c r="AV295"/>
      <c r="AW295"/>
      <c r="AX295" s="465"/>
      <c r="AY295" s="2127" t="str">
        <f t="shared" si="108"/>
        <v>►</v>
      </c>
      <c r="AZ295" s="465"/>
      <c r="BA295" s="465"/>
      <c r="BB295" s="465"/>
      <c r="BC295" s="2133"/>
      <c r="BD295" s="2133"/>
      <c r="BH295" s="2133"/>
      <c r="BI295" s="466">
        <v>1</v>
      </c>
    </row>
    <row r="296" spans="1:61" s="464" customFormat="1" ht="18" customHeight="1" x14ac:dyDescent="0.25">
      <c r="A296" s="2127" t="str">
        <f t="shared" si="102"/>
        <v>►</v>
      </c>
      <c r="B296" s="2128" t="str">
        <f t="shared" si="101"/>
        <v>►</v>
      </c>
      <c r="C296" s="2129" t="str">
        <f t="shared" si="103"/>
        <v>►</v>
      </c>
      <c r="D296" s="2433" t="str">
        <f t="shared" si="104"/>
        <v>►</v>
      </c>
      <c r="E296" s="2128" t="str">
        <f t="shared" si="105"/>
        <v>►</v>
      </c>
      <c r="F296" s="2128" t="str">
        <f t="shared" si="106"/>
        <v>►</v>
      </c>
      <c r="G296" s="2128" t="str">
        <f t="shared" si="107"/>
        <v>►</v>
      </c>
      <c r="H296" s="2178" t="s">
        <v>4</v>
      </c>
      <c r="I296" s="2177"/>
      <c r="J296" s="2177"/>
      <c r="K296" s="2177"/>
      <c r="L296" s="2176"/>
      <c r="M296" s="2176"/>
      <c r="N296" s="2176"/>
      <c r="O296" s="2176"/>
      <c r="P296" s="2176"/>
      <c r="Q296" s="2176"/>
      <c r="R296" s="2176"/>
      <c r="S296" s="2111" t="s">
        <v>4</v>
      </c>
      <c r="T296" s="2178" t="s">
        <v>4</v>
      </c>
      <c r="U296" s="2177"/>
      <c r="V296" s="2177"/>
      <c r="W296" s="2177"/>
      <c r="X296" s="2176"/>
      <c r="Y296" s="2176"/>
      <c r="Z296" s="2176"/>
      <c r="AA296" s="2176"/>
      <c r="AB296" s="2176"/>
      <c r="AC296" s="2176"/>
      <c r="AD296" s="2176"/>
      <c r="AE296" s="2677" t="s">
        <v>4</v>
      </c>
      <c r="AF296" s="2679">
        <f t="shared" si="116"/>
        <v>0</v>
      </c>
      <c r="AG296" s="2453">
        <f t="shared" si="117"/>
        <v>0</v>
      </c>
      <c r="AH296" s="2452"/>
      <c r="AI296" s="2148">
        <f t="shared" si="109"/>
        <v>0</v>
      </c>
      <c r="AJ296" s="299" t="str">
        <f>IF(OR(AI296=0, ISBLANK(AB296)), "", TEXT(ROUND(AI296/INDEX(AV19:AV89, MATCH(AB296, AU19:AU89, 0)), 0),"# ##0") &amp; " " &amp; AB296)</f>
        <v/>
      </c>
      <c r="AK296" s="77">
        <f t="shared" si="110"/>
        <v>0</v>
      </c>
      <c r="AL296" s="2149">
        <f t="shared" si="111"/>
        <v>0</v>
      </c>
      <c r="AM296" s="2137" t="str">
        <f t="shared" si="112"/>
        <v/>
      </c>
      <c r="AN296" s="2143"/>
      <c r="AO296" s="2148">
        <f t="shared" si="113"/>
        <v>0</v>
      </c>
      <c r="AP296" s="2612"/>
      <c r="AQ296" s="2150" t="str">
        <f t="shared" si="114"/>
        <v/>
      </c>
      <c r="AR296" s="2593"/>
      <c r="AS296" s="2697">
        <f t="shared" si="115"/>
        <v>0</v>
      </c>
      <c r="AT296" s="2598">
        <f>IF(AND(AH296&lt;&gt;"", ISNUMBER(AF296)), IFERROR(INDEX(AV19:AV89, MATCH(AB296, AU19:AU89, 0)) * AA296 * IF(ISBLANK(X296), 1, X296), 0), 0)</f>
        <v>0</v>
      </c>
      <c r="AU296"/>
      <c r="AV296"/>
      <c r="AW296"/>
      <c r="AX296" s="465"/>
      <c r="AY296" s="2127" t="str">
        <f t="shared" si="108"/>
        <v>►</v>
      </c>
      <c r="AZ296" s="465"/>
      <c r="BA296" s="465"/>
      <c r="BB296" s="465"/>
      <c r="BC296" s="2133"/>
      <c r="BD296" s="2133"/>
      <c r="BH296" s="2133"/>
      <c r="BI296" s="466">
        <v>1</v>
      </c>
    </row>
    <row r="297" spans="1:61" s="464" customFormat="1" ht="18" customHeight="1" x14ac:dyDescent="0.25">
      <c r="A297" s="2127" t="str">
        <f t="shared" si="102"/>
        <v>►</v>
      </c>
      <c r="B297" s="2128" t="str">
        <f t="shared" si="101"/>
        <v>►</v>
      </c>
      <c r="C297" s="2129" t="str">
        <f t="shared" si="103"/>
        <v>►</v>
      </c>
      <c r="D297" s="2433" t="str">
        <f t="shared" si="104"/>
        <v>►</v>
      </c>
      <c r="E297" s="2128" t="str">
        <f t="shared" si="105"/>
        <v>►</v>
      </c>
      <c r="F297" s="2128" t="str">
        <f t="shared" si="106"/>
        <v>►</v>
      </c>
      <c r="G297" s="2128" t="str">
        <f t="shared" si="107"/>
        <v>►</v>
      </c>
      <c r="H297" s="2178" t="s">
        <v>4</v>
      </c>
      <c r="I297" s="2177"/>
      <c r="J297" s="2177"/>
      <c r="K297" s="2177"/>
      <c r="L297" s="2176"/>
      <c r="M297" s="2176"/>
      <c r="N297" s="2176"/>
      <c r="O297" s="2176"/>
      <c r="P297" s="2176"/>
      <c r="Q297" s="2176"/>
      <c r="R297" s="2176"/>
      <c r="S297" s="2111" t="s">
        <v>4</v>
      </c>
      <c r="T297" s="2178" t="s">
        <v>4</v>
      </c>
      <c r="U297" s="2177"/>
      <c r="V297" s="2177"/>
      <c r="W297" s="2177"/>
      <c r="X297" s="2176"/>
      <c r="Y297" s="2176"/>
      <c r="Z297" s="2176"/>
      <c r="AA297" s="2176"/>
      <c r="AB297" s="2176"/>
      <c r="AC297" s="2176"/>
      <c r="AD297" s="2176"/>
      <c r="AE297" s="2677" t="s">
        <v>4</v>
      </c>
      <c r="AF297" s="2679">
        <f t="shared" si="116"/>
        <v>0</v>
      </c>
      <c r="AG297" s="2453">
        <f t="shared" si="117"/>
        <v>0</v>
      </c>
      <c r="AH297" s="2452"/>
      <c r="AI297" s="2140">
        <f t="shared" si="109"/>
        <v>0</v>
      </c>
      <c r="AJ297" s="301" t="str">
        <f>IF(OR(AI297=0, ISBLANK(AB297)), "", TEXT(ROUND(AI297/INDEX(AV19:AV89, MATCH(AB297, AU19:AU89, 0)), 0),"# ##0") &amp; " " &amp; AB297)</f>
        <v/>
      </c>
      <c r="AK297" s="82">
        <f t="shared" si="110"/>
        <v>0</v>
      </c>
      <c r="AL297" s="2141">
        <f t="shared" si="111"/>
        <v>0</v>
      </c>
      <c r="AM297" s="2142" t="str">
        <f t="shared" si="112"/>
        <v/>
      </c>
      <c r="AN297" s="2143"/>
      <c r="AO297" s="2140">
        <f t="shared" si="113"/>
        <v>0</v>
      </c>
      <c r="AP297" s="2612"/>
      <c r="AQ297" s="2145" t="str">
        <f t="shared" si="114"/>
        <v/>
      </c>
      <c r="AR297" s="2593"/>
      <c r="AS297" s="2697">
        <f t="shared" si="115"/>
        <v>0</v>
      </c>
      <c r="AT297" s="2598">
        <f>IF(AND(AH297&lt;&gt;"", ISNUMBER(AF297)), IFERROR(INDEX(AV19:AV89, MATCH(AB297, AU19:AU89, 0)) * AA297 * IF(ISBLANK(X297), 1, X297), 0), 0)</f>
        <v>0</v>
      </c>
      <c r="AU297"/>
      <c r="AV297"/>
      <c r="AW297"/>
      <c r="AX297" s="465"/>
      <c r="AY297" s="2127" t="str">
        <f t="shared" si="108"/>
        <v>►</v>
      </c>
      <c r="AZ297" s="465"/>
      <c r="BA297" s="465"/>
      <c r="BB297" s="465"/>
      <c r="BC297" s="2133"/>
      <c r="BD297" s="2133"/>
      <c r="BH297" s="2133"/>
      <c r="BI297" s="466">
        <v>1</v>
      </c>
    </row>
    <row r="298" spans="1:61" s="464" customFormat="1" ht="18" customHeight="1" x14ac:dyDescent="0.25">
      <c r="A298" s="2127" t="str">
        <f t="shared" si="102"/>
        <v>►</v>
      </c>
      <c r="B298" s="2128" t="str">
        <f t="shared" si="101"/>
        <v>►</v>
      </c>
      <c r="C298" s="2129" t="str">
        <f t="shared" si="103"/>
        <v>►</v>
      </c>
      <c r="D298" s="2433" t="str">
        <f t="shared" si="104"/>
        <v>►</v>
      </c>
      <c r="E298" s="2128" t="str">
        <f t="shared" si="105"/>
        <v>►</v>
      </c>
      <c r="F298" s="2128" t="str">
        <f t="shared" si="106"/>
        <v>►</v>
      </c>
      <c r="G298" s="2128" t="str">
        <f t="shared" si="107"/>
        <v>►</v>
      </c>
      <c r="H298" s="2178" t="s">
        <v>4</v>
      </c>
      <c r="I298" s="2177"/>
      <c r="J298" s="2177"/>
      <c r="K298" s="2177"/>
      <c r="L298" s="2176"/>
      <c r="M298" s="2176"/>
      <c r="N298" s="2176"/>
      <c r="O298" s="2176"/>
      <c r="P298" s="2176"/>
      <c r="Q298" s="2176"/>
      <c r="R298" s="2176"/>
      <c r="S298" s="2111" t="s">
        <v>4</v>
      </c>
      <c r="T298" s="2178" t="s">
        <v>4</v>
      </c>
      <c r="U298" s="2177"/>
      <c r="V298" s="2177"/>
      <c r="W298" s="2177"/>
      <c r="X298" s="2176"/>
      <c r="Y298" s="2176"/>
      <c r="Z298" s="2176"/>
      <c r="AA298" s="2176"/>
      <c r="AB298" s="2176"/>
      <c r="AC298" s="2176"/>
      <c r="AD298" s="2176"/>
      <c r="AE298" s="2677" t="s">
        <v>4</v>
      </c>
      <c r="AF298" s="2679">
        <f t="shared" si="116"/>
        <v>0</v>
      </c>
      <c r="AG298" s="2453">
        <f t="shared" si="117"/>
        <v>0</v>
      </c>
      <c r="AH298" s="2452"/>
      <c r="AI298" s="2148">
        <f t="shared" si="109"/>
        <v>0</v>
      </c>
      <c r="AJ298" s="299" t="str">
        <f>IF(OR(AI298=0, ISBLANK(AB298)), "", TEXT(ROUND(AI298/INDEX(AV19:AV89, MATCH(AB298, AU19:AU89, 0)), 0),"# ##0") &amp; " " &amp; AB298)</f>
        <v/>
      </c>
      <c r="AK298" s="77">
        <f t="shared" si="110"/>
        <v>0</v>
      </c>
      <c r="AL298" s="2149">
        <f t="shared" si="111"/>
        <v>0</v>
      </c>
      <c r="AM298" s="2137" t="str">
        <f t="shared" si="112"/>
        <v/>
      </c>
      <c r="AN298" s="2143"/>
      <c r="AO298" s="2148">
        <f t="shared" si="113"/>
        <v>0</v>
      </c>
      <c r="AP298" s="2612"/>
      <c r="AQ298" s="2150" t="str">
        <f t="shared" si="114"/>
        <v/>
      </c>
      <c r="AR298" s="2593"/>
      <c r="AS298" s="2697">
        <f t="shared" si="115"/>
        <v>0</v>
      </c>
      <c r="AT298" s="2598">
        <f>IF(AND(AH298&lt;&gt;"", ISNUMBER(AF298)), IFERROR(INDEX(AV19:AV89, MATCH(AB298, AU19:AU89, 0)) * AA298 * IF(ISBLANK(X298), 1, X298), 0), 0)</f>
        <v>0</v>
      </c>
      <c r="AU298"/>
      <c r="AV298"/>
      <c r="AW298"/>
      <c r="AX298" s="465"/>
      <c r="AY298" s="2127" t="str">
        <f t="shared" si="108"/>
        <v>►</v>
      </c>
      <c r="AZ298" s="465"/>
      <c r="BA298" s="465"/>
      <c r="BB298" s="465"/>
      <c r="BC298" s="2133"/>
      <c r="BD298" s="2133"/>
      <c r="BH298" s="2133"/>
      <c r="BI298" s="466">
        <v>1</v>
      </c>
    </row>
    <row r="299" spans="1:61" s="464" customFormat="1" ht="18" customHeight="1" x14ac:dyDescent="0.25">
      <c r="A299" s="2127" t="str">
        <f t="shared" si="102"/>
        <v>►</v>
      </c>
      <c r="B299" s="2128" t="str">
        <f t="shared" si="101"/>
        <v>►</v>
      </c>
      <c r="C299" s="2129" t="str">
        <f t="shared" si="103"/>
        <v>►</v>
      </c>
      <c r="D299" s="2433" t="str">
        <f t="shared" si="104"/>
        <v>►</v>
      </c>
      <c r="E299" s="2128" t="str">
        <f t="shared" si="105"/>
        <v>►</v>
      </c>
      <c r="F299" s="2128" t="str">
        <f t="shared" si="106"/>
        <v>►</v>
      </c>
      <c r="G299" s="2128" t="str">
        <f t="shared" si="107"/>
        <v>►</v>
      </c>
      <c r="H299" s="2178" t="s">
        <v>4</v>
      </c>
      <c r="I299" s="2177"/>
      <c r="J299" s="2177"/>
      <c r="K299" s="2177"/>
      <c r="L299" s="2176"/>
      <c r="M299" s="2176"/>
      <c r="N299" s="2176"/>
      <c r="O299" s="2176"/>
      <c r="P299" s="2176"/>
      <c r="Q299" s="2176"/>
      <c r="R299" s="2176"/>
      <c r="S299" s="2111" t="s">
        <v>4</v>
      </c>
      <c r="T299" s="2178" t="s">
        <v>4</v>
      </c>
      <c r="U299" s="2177"/>
      <c r="V299" s="2177"/>
      <c r="W299" s="2177"/>
      <c r="X299" s="2176"/>
      <c r="Y299" s="2176"/>
      <c r="Z299" s="2176"/>
      <c r="AA299" s="2176"/>
      <c r="AB299" s="2176"/>
      <c r="AC299" s="2176"/>
      <c r="AD299" s="2176"/>
      <c r="AE299" s="2677" t="s">
        <v>4</v>
      </c>
      <c r="AF299" s="2679">
        <f t="shared" si="116"/>
        <v>0</v>
      </c>
      <c r="AG299" s="2453">
        <f t="shared" si="117"/>
        <v>0</v>
      </c>
      <c r="AH299" s="2452"/>
      <c r="AI299" s="2140">
        <f t="shared" si="109"/>
        <v>0</v>
      </c>
      <c r="AJ299" s="301" t="str">
        <f>IF(OR(AI299=0, ISBLANK(AB299)), "", TEXT(ROUND(AI299/INDEX(AV19:AV89, MATCH(AB299, AU19:AU89, 0)), 0),"# ##0") &amp; " " &amp; AB299)</f>
        <v/>
      </c>
      <c r="AK299" s="82">
        <f t="shared" si="110"/>
        <v>0</v>
      </c>
      <c r="AL299" s="2141">
        <f t="shared" si="111"/>
        <v>0</v>
      </c>
      <c r="AM299" s="2142" t="str">
        <f t="shared" si="112"/>
        <v/>
      </c>
      <c r="AN299" s="2143"/>
      <c r="AO299" s="2140">
        <f t="shared" si="113"/>
        <v>0</v>
      </c>
      <c r="AP299" s="2612"/>
      <c r="AQ299" s="2145" t="str">
        <f t="shared" si="114"/>
        <v/>
      </c>
      <c r="AR299" s="2593"/>
      <c r="AS299" s="2697">
        <f t="shared" si="115"/>
        <v>0</v>
      </c>
      <c r="AT299" s="2598">
        <f>IF(AND(AH299&lt;&gt;"", ISNUMBER(AF299)), IFERROR(INDEX(AV19:AV89, MATCH(AB299, AU19:AU89, 0)) * AA299 * IF(ISBLANK(X299), 1, X299), 0), 0)</f>
        <v>0</v>
      </c>
      <c r="AU299"/>
      <c r="AV299"/>
      <c r="AW299"/>
      <c r="AX299" s="465"/>
      <c r="AY299" s="2127" t="str">
        <f t="shared" si="108"/>
        <v>►</v>
      </c>
      <c r="AZ299" s="465"/>
      <c r="BA299" s="465"/>
      <c r="BB299" s="465"/>
      <c r="BC299" s="2133"/>
      <c r="BD299" s="2133"/>
      <c r="BH299" s="2133"/>
      <c r="BI299" s="466">
        <v>1</v>
      </c>
    </row>
    <row r="300" spans="1:61" s="464" customFormat="1" ht="18" customHeight="1" x14ac:dyDescent="0.25">
      <c r="A300" s="2127" t="str">
        <f t="shared" si="102"/>
        <v>►</v>
      </c>
      <c r="B300" s="2128" t="str">
        <f t="shared" si="101"/>
        <v>►</v>
      </c>
      <c r="C300" s="2129" t="str">
        <f t="shared" si="103"/>
        <v>►</v>
      </c>
      <c r="D300" s="2433" t="str">
        <f t="shared" si="104"/>
        <v>►</v>
      </c>
      <c r="E300" s="2128" t="str">
        <f t="shared" si="105"/>
        <v>►</v>
      </c>
      <c r="F300" s="2128" t="str">
        <f t="shared" si="106"/>
        <v>►</v>
      </c>
      <c r="G300" s="2128" t="str">
        <f t="shared" si="107"/>
        <v>►</v>
      </c>
      <c r="H300" s="2178" t="s">
        <v>4</v>
      </c>
      <c r="I300" s="2177"/>
      <c r="J300" s="2177"/>
      <c r="K300" s="2177"/>
      <c r="L300" s="2176"/>
      <c r="M300" s="2176"/>
      <c r="N300" s="2176"/>
      <c r="O300" s="2176"/>
      <c r="P300" s="2176"/>
      <c r="Q300" s="2176"/>
      <c r="R300" s="2176"/>
      <c r="S300" s="2111" t="s">
        <v>4</v>
      </c>
      <c r="T300" s="2178" t="s">
        <v>4</v>
      </c>
      <c r="U300" s="2177"/>
      <c r="V300" s="2177"/>
      <c r="W300" s="2177"/>
      <c r="X300" s="2176"/>
      <c r="Y300" s="2176"/>
      <c r="Z300" s="2176"/>
      <c r="AA300" s="2176"/>
      <c r="AB300" s="2176"/>
      <c r="AC300" s="2176"/>
      <c r="AD300" s="2176"/>
      <c r="AE300" s="2677" t="s">
        <v>4</v>
      </c>
      <c r="AF300" s="2679">
        <f t="shared" si="116"/>
        <v>0</v>
      </c>
      <c r="AG300" s="2453">
        <f t="shared" si="117"/>
        <v>0</v>
      </c>
      <c r="AH300" s="2452"/>
      <c r="AI300" s="2148">
        <f t="shared" si="109"/>
        <v>0</v>
      </c>
      <c r="AJ300" s="299" t="str">
        <f>IF(OR(AI300=0, ISBLANK(AB300)), "", TEXT(ROUND(AI300/INDEX(AV19:AV89, MATCH(AB300, AU19:AU89, 0)), 0),"# ##0") &amp; " " &amp; AB300)</f>
        <v/>
      </c>
      <c r="AK300" s="77">
        <f t="shared" si="110"/>
        <v>0</v>
      </c>
      <c r="AL300" s="2149">
        <f t="shared" si="111"/>
        <v>0</v>
      </c>
      <c r="AM300" s="2137" t="str">
        <f t="shared" si="112"/>
        <v/>
      </c>
      <c r="AN300" s="2143"/>
      <c r="AO300" s="2148">
        <f t="shared" si="113"/>
        <v>0</v>
      </c>
      <c r="AP300" s="2612"/>
      <c r="AQ300" s="2150" t="str">
        <f t="shared" si="114"/>
        <v/>
      </c>
      <c r="AR300" s="2593"/>
      <c r="AS300" s="2697">
        <f t="shared" si="115"/>
        <v>0</v>
      </c>
      <c r="AT300" s="2598">
        <f>IF(AND(AH300&lt;&gt;"", ISNUMBER(AF300)), IFERROR(INDEX(AV19:AV89, MATCH(AB300, AU19:AU89, 0)) * AA300 * IF(ISBLANK(X300), 1, X300), 0), 0)</f>
        <v>0</v>
      </c>
      <c r="AU300"/>
      <c r="AV300"/>
      <c r="AW300"/>
      <c r="AX300" s="465"/>
      <c r="AY300" s="2127" t="str">
        <f t="shared" si="108"/>
        <v>►</v>
      </c>
      <c r="AZ300" s="465"/>
      <c r="BA300" s="465"/>
      <c r="BB300" s="465"/>
      <c r="BC300" s="2133"/>
      <c r="BD300" s="2133"/>
      <c r="BH300" s="2133"/>
      <c r="BI300" s="466">
        <v>1</v>
      </c>
    </row>
    <row r="301" spans="1:61" s="464" customFormat="1" ht="18" customHeight="1" x14ac:dyDescent="0.25">
      <c r="A301" s="2127" t="str">
        <f t="shared" si="102"/>
        <v>►</v>
      </c>
      <c r="B301" s="2128" t="str">
        <f t="shared" si="101"/>
        <v>►</v>
      </c>
      <c r="C301" s="2129" t="str">
        <f t="shared" si="103"/>
        <v>►</v>
      </c>
      <c r="D301" s="2433" t="str">
        <f t="shared" si="104"/>
        <v>►</v>
      </c>
      <c r="E301" s="2128" t="str">
        <f t="shared" si="105"/>
        <v>►</v>
      </c>
      <c r="F301" s="2128" t="str">
        <f t="shared" si="106"/>
        <v>►</v>
      </c>
      <c r="G301" s="2128" t="str">
        <f t="shared" si="107"/>
        <v>►</v>
      </c>
      <c r="H301" s="2178" t="s">
        <v>4</v>
      </c>
      <c r="I301" s="2177"/>
      <c r="J301" s="2177"/>
      <c r="K301" s="2177"/>
      <c r="L301" s="2176"/>
      <c r="M301" s="2176"/>
      <c r="N301" s="2176"/>
      <c r="O301" s="2176"/>
      <c r="P301" s="2176"/>
      <c r="Q301" s="2176"/>
      <c r="R301" s="2176"/>
      <c r="S301" s="2111" t="s">
        <v>4</v>
      </c>
      <c r="T301" s="2178" t="s">
        <v>4</v>
      </c>
      <c r="U301" s="2177"/>
      <c r="V301" s="2177"/>
      <c r="W301" s="2177"/>
      <c r="X301" s="2176"/>
      <c r="Y301" s="2176"/>
      <c r="Z301" s="2176"/>
      <c r="AA301" s="2176"/>
      <c r="AB301" s="2176"/>
      <c r="AC301" s="2176"/>
      <c r="AD301" s="2176"/>
      <c r="AE301" s="2677" t="s">
        <v>4</v>
      </c>
      <c r="AF301" s="2679">
        <f t="shared" si="116"/>
        <v>0</v>
      </c>
      <c r="AG301" s="2453">
        <f t="shared" si="117"/>
        <v>0</v>
      </c>
      <c r="AH301" s="2452"/>
      <c r="AI301" s="2140">
        <f t="shared" si="109"/>
        <v>0</v>
      </c>
      <c r="AJ301" s="301" t="str">
        <f>IF(OR(AI301=0, ISBLANK(AB301)), "", TEXT(ROUND(AI301/INDEX(AV19:AV89, MATCH(AB301, AU19:AU89, 0)), 0),"# ##0") &amp; " " &amp; AB301)</f>
        <v/>
      </c>
      <c r="AK301" s="82">
        <f t="shared" si="110"/>
        <v>0</v>
      </c>
      <c r="AL301" s="2141">
        <f t="shared" si="111"/>
        <v>0</v>
      </c>
      <c r="AM301" s="2142" t="str">
        <f t="shared" si="112"/>
        <v/>
      </c>
      <c r="AN301" s="2143"/>
      <c r="AO301" s="2140">
        <f t="shared" si="113"/>
        <v>0</v>
      </c>
      <c r="AP301" s="2612"/>
      <c r="AQ301" s="2145" t="str">
        <f t="shared" si="114"/>
        <v/>
      </c>
      <c r="AR301" s="2593"/>
      <c r="AS301" s="2697">
        <f t="shared" si="115"/>
        <v>0</v>
      </c>
      <c r="AT301" s="2598">
        <f>IF(AND(AH301&lt;&gt;"", ISNUMBER(AF301)), IFERROR(INDEX(AV19:AV89, MATCH(AB301, AU19:AU89, 0)) * AA301 * IF(ISBLANK(X301), 1, X301), 0), 0)</f>
        <v>0</v>
      </c>
      <c r="AU301"/>
      <c r="AV301"/>
      <c r="AW301"/>
      <c r="AX301" s="465"/>
      <c r="AY301" s="2127" t="str">
        <f t="shared" si="108"/>
        <v>►</v>
      </c>
      <c r="AZ301" s="465"/>
      <c r="BA301" s="465"/>
      <c r="BB301" s="465"/>
      <c r="BC301" s="2133"/>
      <c r="BD301" s="2133"/>
      <c r="BH301" s="2133"/>
      <c r="BI301" s="466">
        <v>1</v>
      </c>
    </row>
    <row r="302" spans="1:61" s="464" customFormat="1" ht="18" customHeight="1" x14ac:dyDescent="0.25">
      <c r="A302" s="2127" t="str">
        <f t="shared" si="102"/>
        <v>►</v>
      </c>
      <c r="B302" s="2128" t="str">
        <f t="shared" si="101"/>
        <v>►</v>
      </c>
      <c r="C302" s="2129" t="str">
        <f t="shared" si="103"/>
        <v>►</v>
      </c>
      <c r="D302" s="2433" t="str">
        <f t="shared" si="104"/>
        <v>►</v>
      </c>
      <c r="E302" s="2128" t="str">
        <f t="shared" si="105"/>
        <v>►</v>
      </c>
      <c r="F302" s="2128" t="str">
        <f t="shared" si="106"/>
        <v>►</v>
      </c>
      <c r="G302" s="2128" t="str">
        <f t="shared" si="107"/>
        <v>►</v>
      </c>
      <c r="H302" s="2178" t="s">
        <v>4</v>
      </c>
      <c r="I302" s="2177"/>
      <c r="J302" s="2177"/>
      <c r="K302" s="2177"/>
      <c r="L302" s="2176"/>
      <c r="M302" s="2176"/>
      <c r="N302" s="2176"/>
      <c r="O302" s="2176"/>
      <c r="P302" s="2176"/>
      <c r="Q302" s="2176"/>
      <c r="R302" s="2176"/>
      <c r="S302" s="2111" t="s">
        <v>4</v>
      </c>
      <c r="T302" s="2178" t="s">
        <v>4</v>
      </c>
      <c r="U302" s="2177"/>
      <c r="V302" s="2177"/>
      <c r="W302" s="2177"/>
      <c r="X302" s="2176"/>
      <c r="Y302" s="2176"/>
      <c r="Z302" s="2176"/>
      <c r="AA302" s="2176"/>
      <c r="AB302" s="2176"/>
      <c r="AC302" s="2176"/>
      <c r="AD302" s="2176"/>
      <c r="AE302" s="2677" t="s">
        <v>4</v>
      </c>
      <c r="AF302" s="2679">
        <f t="shared" si="116"/>
        <v>0</v>
      </c>
      <c r="AG302" s="2453">
        <f t="shared" si="117"/>
        <v>0</v>
      </c>
      <c r="AH302" s="2452"/>
      <c r="AI302" s="2148">
        <f t="shared" si="109"/>
        <v>0</v>
      </c>
      <c r="AJ302" s="299" t="str">
        <f>IF(OR(AI302=0, ISBLANK(AB302)), "", TEXT(ROUND(AI302/INDEX(AV19:AV89, MATCH(AB302, AU19:AU89, 0)), 0),"# ##0") &amp; " " &amp; AB302)</f>
        <v/>
      </c>
      <c r="AK302" s="77">
        <f t="shared" si="110"/>
        <v>0</v>
      </c>
      <c r="AL302" s="2149">
        <f t="shared" si="111"/>
        <v>0</v>
      </c>
      <c r="AM302" s="2137" t="str">
        <f t="shared" si="112"/>
        <v/>
      </c>
      <c r="AN302" s="2143"/>
      <c r="AO302" s="2148">
        <f t="shared" si="113"/>
        <v>0</v>
      </c>
      <c r="AP302" s="2612"/>
      <c r="AQ302" s="2150" t="str">
        <f t="shared" si="114"/>
        <v/>
      </c>
      <c r="AR302" s="2593"/>
      <c r="AS302" s="2697">
        <f t="shared" si="115"/>
        <v>0</v>
      </c>
      <c r="AT302" s="2598">
        <f>IF(AND(AH302&lt;&gt;"", ISNUMBER(AF302)), IFERROR(INDEX(AV19:AV89, MATCH(AB302, AU19:AU89, 0)) * AA302 * IF(ISBLANK(X302), 1, X302), 0), 0)</f>
        <v>0</v>
      </c>
      <c r="AU302"/>
      <c r="AV302"/>
      <c r="AW302"/>
      <c r="AX302" s="465"/>
      <c r="AY302" s="2127" t="str">
        <f t="shared" si="108"/>
        <v>►</v>
      </c>
      <c r="AZ302" s="465"/>
      <c r="BA302" s="465"/>
      <c r="BB302" s="465"/>
      <c r="BC302" s="2133"/>
      <c r="BD302" s="2133"/>
      <c r="BH302" s="2133"/>
      <c r="BI302" s="466">
        <v>1</v>
      </c>
    </row>
    <row r="303" spans="1:61" s="464" customFormat="1" ht="18" customHeight="1" x14ac:dyDescent="0.25">
      <c r="A303" s="2127" t="str">
        <f t="shared" si="102"/>
        <v>►</v>
      </c>
      <c r="B303" s="2128" t="str">
        <f t="shared" si="101"/>
        <v>►</v>
      </c>
      <c r="C303" s="2129" t="str">
        <f t="shared" si="103"/>
        <v>►</v>
      </c>
      <c r="D303" s="2433" t="str">
        <f t="shared" si="104"/>
        <v>►</v>
      </c>
      <c r="E303" s="2128" t="str">
        <f t="shared" si="105"/>
        <v>►</v>
      </c>
      <c r="F303" s="2128" t="str">
        <f t="shared" si="106"/>
        <v>►</v>
      </c>
      <c r="G303" s="2128" t="str">
        <f t="shared" si="107"/>
        <v>►</v>
      </c>
      <c r="H303" s="2178" t="s">
        <v>4</v>
      </c>
      <c r="I303" s="2177"/>
      <c r="J303" s="2177"/>
      <c r="K303" s="2177"/>
      <c r="L303" s="2176"/>
      <c r="M303" s="2176"/>
      <c r="N303" s="2176"/>
      <c r="O303" s="2176"/>
      <c r="P303" s="2176"/>
      <c r="Q303" s="2176"/>
      <c r="R303" s="2176"/>
      <c r="S303" s="2111" t="s">
        <v>4</v>
      </c>
      <c r="T303" s="2178" t="s">
        <v>4</v>
      </c>
      <c r="U303" s="2177"/>
      <c r="V303" s="2177"/>
      <c r="W303" s="2177"/>
      <c r="X303" s="2176"/>
      <c r="Y303" s="2176"/>
      <c r="Z303" s="2176"/>
      <c r="AA303" s="2176"/>
      <c r="AB303" s="2176"/>
      <c r="AC303" s="2176"/>
      <c r="AD303" s="2176"/>
      <c r="AE303" s="2677" t="s">
        <v>4</v>
      </c>
      <c r="AF303" s="2679">
        <f t="shared" si="116"/>
        <v>0</v>
      </c>
      <c r="AG303" s="2453">
        <f t="shared" si="117"/>
        <v>0</v>
      </c>
      <c r="AH303" s="2452"/>
      <c r="AI303" s="2140">
        <f t="shared" si="109"/>
        <v>0</v>
      </c>
      <c r="AJ303" s="301" t="str">
        <f>IF(OR(AI303=0, ISBLANK(AB303)), "", TEXT(ROUND(AI303/INDEX(AV19:AV89, MATCH(AB303, AU19:AU89, 0)), 0),"# ##0") &amp; " " &amp; AB303)</f>
        <v/>
      </c>
      <c r="AK303" s="82">
        <f t="shared" si="110"/>
        <v>0</v>
      </c>
      <c r="AL303" s="2141">
        <f t="shared" si="111"/>
        <v>0</v>
      </c>
      <c r="AM303" s="2142" t="str">
        <f t="shared" si="112"/>
        <v/>
      </c>
      <c r="AN303" s="2143"/>
      <c r="AO303" s="2140">
        <f t="shared" si="113"/>
        <v>0</v>
      </c>
      <c r="AP303" s="2612"/>
      <c r="AQ303" s="2145" t="str">
        <f t="shared" si="114"/>
        <v/>
      </c>
      <c r="AR303" s="2593"/>
      <c r="AS303" s="2697">
        <f t="shared" si="115"/>
        <v>0</v>
      </c>
      <c r="AT303" s="2598">
        <f>IF(AND(AH303&lt;&gt;"", ISNUMBER(AF303)), IFERROR(INDEX(AV19:AV89, MATCH(AB303, AU19:AU89, 0)) * AA303 * IF(ISBLANK(X303), 1, X303), 0), 0)</f>
        <v>0</v>
      </c>
      <c r="AU303"/>
      <c r="AV303"/>
      <c r="AW303"/>
      <c r="AX303" s="465"/>
      <c r="AY303" s="2127" t="str">
        <f t="shared" si="108"/>
        <v>►</v>
      </c>
      <c r="AZ303" s="465"/>
      <c r="BA303" s="465"/>
      <c r="BB303" s="465"/>
      <c r="BC303" s="2133"/>
      <c r="BD303" s="2133"/>
      <c r="BH303" s="2133"/>
      <c r="BI303" s="466">
        <v>1</v>
      </c>
    </row>
    <row r="304" spans="1:61" s="464" customFormat="1" ht="18" customHeight="1" x14ac:dyDescent="0.25">
      <c r="A304" s="2127" t="str">
        <f t="shared" si="102"/>
        <v>►</v>
      </c>
      <c r="B304" s="2128" t="str">
        <f t="shared" si="101"/>
        <v>►</v>
      </c>
      <c r="C304" s="2129" t="str">
        <f t="shared" si="103"/>
        <v>►</v>
      </c>
      <c r="D304" s="2433" t="str">
        <f t="shared" si="104"/>
        <v>►</v>
      </c>
      <c r="E304" s="2128" t="str">
        <f t="shared" si="105"/>
        <v>►</v>
      </c>
      <c r="F304" s="2128" t="str">
        <f t="shared" si="106"/>
        <v>►</v>
      </c>
      <c r="G304" s="2128" t="str">
        <f t="shared" si="107"/>
        <v>►</v>
      </c>
      <c r="H304" s="2178" t="s">
        <v>4</v>
      </c>
      <c r="I304" s="2177"/>
      <c r="J304" s="2177"/>
      <c r="K304" s="2177"/>
      <c r="L304" s="2176"/>
      <c r="M304" s="2176"/>
      <c r="N304" s="2176"/>
      <c r="O304" s="2176"/>
      <c r="P304" s="2176"/>
      <c r="Q304" s="2176"/>
      <c r="R304" s="2176"/>
      <c r="S304" s="2111" t="s">
        <v>4</v>
      </c>
      <c r="T304" s="2178" t="s">
        <v>4</v>
      </c>
      <c r="U304" s="2177"/>
      <c r="V304" s="2177"/>
      <c r="W304" s="2177"/>
      <c r="X304" s="2176"/>
      <c r="Y304" s="2176"/>
      <c r="Z304" s="2176"/>
      <c r="AA304" s="2176"/>
      <c r="AB304" s="2176"/>
      <c r="AC304" s="2176"/>
      <c r="AD304" s="2176"/>
      <c r="AE304" s="2677" t="s">
        <v>4</v>
      </c>
      <c r="AF304" s="2679">
        <f t="shared" si="116"/>
        <v>0</v>
      </c>
      <c r="AG304" s="2453">
        <f t="shared" si="117"/>
        <v>0</v>
      </c>
      <c r="AH304" s="2452"/>
      <c r="AI304" s="2148">
        <f t="shared" si="109"/>
        <v>0</v>
      </c>
      <c r="AJ304" s="299" t="str">
        <f>IF(OR(AI304=0, ISBLANK(AB304)), "", TEXT(ROUND(AI304/INDEX(AV19:AV89, MATCH(AB304, AU19:AU89, 0)), 0),"# ##0") &amp; " " &amp; AB304)</f>
        <v/>
      </c>
      <c r="AK304" s="77">
        <f t="shared" si="110"/>
        <v>0</v>
      </c>
      <c r="AL304" s="2149">
        <f t="shared" si="111"/>
        <v>0</v>
      </c>
      <c r="AM304" s="2137" t="str">
        <f t="shared" si="112"/>
        <v/>
      </c>
      <c r="AN304" s="2143"/>
      <c r="AO304" s="2148">
        <f t="shared" si="113"/>
        <v>0</v>
      </c>
      <c r="AP304" s="2612"/>
      <c r="AQ304" s="2150" t="str">
        <f t="shared" si="114"/>
        <v/>
      </c>
      <c r="AR304" s="2593"/>
      <c r="AS304" s="2697">
        <f t="shared" si="115"/>
        <v>0</v>
      </c>
      <c r="AT304" s="2598">
        <f>IF(AND(AH304&lt;&gt;"", ISNUMBER(AF304)), IFERROR(INDEX(AV19:AV89, MATCH(AB304, AU19:AU89, 0)) * AA304 * IF(ISBLANK(X304), 1, X304), 0), 0)</f>
        <v>0</v>
      </c>
      <c r="AU304"/>
      <c r="AV304"/>
      <c r="AW304"/>
      <c r="AX304" s="465"/>
      <c r="AY304" s="2127" t="str">
        <f t="shared" si="108"/>
        <v>►</v>
      </c>
      <c r="AZ304" s="465"/>
      <c r="BA304" s="465"/>
      <c r="BB304" s="465"/>
      <c r="BC304" s="2133"/>
      <c r="BD304" s="2133"/>
      <c r="BH304" s="2133"/>
      <c r="BI304" s="466">
        <v>1</v>
      </c>
    </row>
    <row r="305" spans="1:61" s="464" customFormat="1" ht="18" customHeight="1" x14ac:dyDescent="0.25">
      <c r="A305" s="2127" t="str">
        <f t="shared" si="102"/>
        <v>►</v>
      </c>
      <c r="B305" s="2128" t="str">
        <f t="shared" si="101"/>
        <v>►</v>
      </c>
      <c r="C305" s="2129" t="str">
        <f t="shared" si="103"/>
        <v>►</v>
      </c>
      <c r="D305" s="2433" t="str">
        <f t="shared" si="104"/>
        <v>►</v>
      </c>
      <c r="E305" s="2128" t="str">
        <f t="shared" si="105"/>
        <v>►</v>
      </c>
      <c r="F305" s="2128" t="str">
        <f t="shared" si="106"/>
        <v>►</v>
      </c>
      <c r="G305" s="2128" t="str">
        <f t="shared" si="107"/>
        <v>►</v>
      </c>
      <c r="H305" s="2178" t="s">
        <v>4</v>
      </c>
      <c r="I305" s="2177"/>
      <c r="J305" s="2177"/>
      <c r="K305" s="2177"/>
      <c r="L305" s="2176"/>
      <c r="M305" s="2176"/>
      <c r="N305" s="2176"/>
      <c r="O305" s="2176"/>
      <c r="P305" s="2176"/>
      <c r="Q305" s="2176"/>
      <c r="R305" s="2176"/>
      <c r="S305" s="2111" t="s">
        <v>4</v>
      </c>
      <c r="T305" s="2178" t="s">
        <v>4</v>
      </c>
      <c r="U305" s="2177"/>
      <c r="V305" s="2177"/>
      <c r="W305" s="2177"/>
      <c r="X305" s="2176"/>
      <c r="Y305" s="2176"/>
      <c r="Z305" s="2176"/>
      <c r="AA305" s="2176"/>
      <c r="AB305" s="2176"/>
      <c r="AC305" s="2176"/>
      <c r="AD305" s="2176"/>
      <c r="AE305" s="2677" t="s">
        <v>4</v>
      </c>
      <c r="AF305" s="2679">
        <f t="shared" si="116"/>
        <v>0</v>
      </c>
      <c r="AG305" s="2453">
        <f t="shared" si="117"/>
        <v>0</v>
      </c>
      <c r="AH305" s="2452"/>
      <c r="AI305" s="2140">
        <f t="shared" si="109"/>
        <v>0</v>
      </c>
      <c r="AJ305" s="301" t="str">
        <f>IF(OR(AI305=0, ISBLANK(AB305)), "", TEXT(ROUND(AI305/INDEX(AV19:AV89, MATCH(AB305, AU19:AU89, 0)), 0),"# ##0") &amp; " " &amp; AB305)</f>
        <v/>
      </c>
      <c r="AK305" s="82">
        <f t="shared" si="110"/>
        <v>0</v>
      </c>
      <c r="AL305" s="2141">
        <f t="shared" si="111"/>
        <v>0</v>
      </c>
      <c r="AM305" s="2142" t="str">
        <f t="shared" si="112"/>
        <v/>
      </c>
      <c r="AN305" s="2143"/>
      <c r="AO305" s="2140">
        <f t="shared" si="113"/>
        <v>0</v>
      </c>
      <c r="AP305" s="2612"/>
      <c r="AQ305" s="2145" t="str">
        <f t="shared" si="114"/>
        <v/>
      </c>
      <c r="AR305" s="2593"/>
      <c r="AS305" s="2697">
        <f t="shared" si="115"/>
        <v>0</v>
      </c>
      <c r="AT305" s="2598">
        <f>IF(AND(AH305&lt;&gt;"", ISNUMBER(AF305)), IFERROR(INDEX(AV19:AV89, MATCH(AB305, AU19:AU89, 0)) * AA305 * IF(ISBLANK(X305), 1, X305), 0), 0)</f>
        <v>0</v>
      </c>
      <c r="AU305"/>
      <c r="AV305"/>
      <c r="AW305"/>
      <c r="AX305" s="465"/>
      <c r="AY305" s="2127" t="str">
        <f t="shared" si="108"/>
        <v>►</v>
      </c>
      <c r="AZ305" s="465"/>
      <c r="BA305" s="465"/>
      <c r="BB305" s="465"/>
      <c r="BC305" s="2133"/>
      <c r="BD305" s="2133"/>
      <c r="BH305" s="2133"/>
      <c r="BI305" s="466">
        <v>1</v>
      </c>
    </row>
    <row r="306" spans="1:61" s="464" customFormat="1" ht="18" customHeight="1" x14ac:dyDescent="0.25">
      <c r="A306" s="2127" t="str">
        <f t="shared" si="102"/>
        <v>►</v>
      </c>
      <c r="B306" s="2128" t="str">
        <f t="shared" si="101"/>
        <v>►</v>
      </c>
      <c r="C306" s="2129" t="str">
        <f t="shared" si="103"/>
        <v>►</v>
      </c>
      <c r="D306" s="2433" t="str">
        <f t="shared" si="104"/>
        <v>►</v>
      </c>
      <c r="E306" s="2128" t="str">
        <f t="shared" si="105"/>
        <v>►</v>
      </c>
      <c r="F306" s="2128" t="str">
        <f t="shared" si="106"/>
        <v>►</v>
      </c>
      <c r="G306" s="2128" t="str">
        <f t="shared" si="107"/>
        <v>►</v>
      </c>
      <c r="H306" s="2178" t="s">
        <v>4</v>
      </c>
      <c r="I306" s="2177"/>
      <c r="J306" s="2177"/>
      <c r="K306" s="2177"/>
      <c r="L306" s="2176"/>
      <c r="M306" s="2176"/>
      <c r="N306" s="2176"/>
      <c r="O306" s="2176"/>
      <c r="P306" s="2176"/>
      <c r="Q306" s="2176"/>
      <c r="R306" s="2176"/>
      <c r="S306" s="2111" t="s">
        <v>4</v>
      </c>
      <c r="T306" s="2178" t="s">
        <v>4</v>
      </c>
      <c r="U306" s="2177"/>
      <c r="V306" s="2177"/>
      <c r="W306" s="2177"/>
      <c r="X306" s="2176"/>
      <c r="Y306" s="2176"/>
      <c r="Z306" s="2176"/>
      <c r="AA306" s="2176"/>
      <c r="AB306" s="2176"/>
      <c r="AC306" s="2176"/>
      <c r="AD306" s="2176"/>
      <c r="AE306" s="2677" t="s">
        <v>4</v>
      </c>
      <c r="AF306" s="2679">
        <f t="shared" si="116"/>
        <v>0</v>
      </c>
      <c r="AG306" s="2453">
        <f t="shared" si="117"/>
        <v>0</v>
      </c>
      <c r="AH306" s="2452"/>
      <c r="AI306" s="2148">
        <f t="shared" si="109"/>
        <v>0</v>
      </c>
      <c r="AJ306" s="299" t="str">
        <f>IF(OR(AI306=0, ISBLANK(AB306)), "", TEXT(ROUND(AI306/INDEX(AV19:AV89, MATCH(AB306, AU19:AU89, 0)), 0),"# ##0") &amp; " " &amp; AB306)</f>
        <v/>
      </c>
      <c r="AK306" s="77">
        <f t="shared" si="110"/>
        <v>0</v>
      </c>
      <c r="AL306" s="2149">
        <f t="shared" si="111"/>
        <v>0</v>
      </c>
      <c r="AM306" s="2137" t="str">
        <f t="shared" si="112"/>
        <v/>
      </c>
      <c r="AN306" s="2143"/>
      <c r="AO306" s="2148">
        <f t="shared" si="113"/>
        <v>0</v>
      </c>
      <c r="AP306" s="2612"/>
      <c r="AQ306" s="2150" t="str">
        <f t="shared" si="114"/>
        <v/>
      </c>
      <c r="AR306" s="2593"/>
      <c r="AS306" s="2697">
        <f t="shared" si="115"/>
        <v>0</v>
      </c>
      <c r="AT306" s="2598">
        <f>IF(AND(AH306&lt;&gt;"", ISNUMBER(AF306)), IFERROR(INDEX(AV19:AV89, MATCH(AB306, AU19:AU89, 0)) * AA306 * IF(ISBLANK(X306), 1, X306), 0), 0)</f>
        <v>0</v>
      </c>
      <c r="AU306"/>
      <c r="AV306"/>
      <c r="AW306"/>
      <c r="AX306" s="465"/>
      <c r="AY306" s="2127" t="str">
        <f t="shared" si="108"/>
        <v>►</v>
      </c>
      <c r="AZ306" s="465"/>
      <c r="BA306" s="465"/>
      <c r="BB306" s="465"/>
      <c r="BC306" s="2133"/>
      <c r="BD306" s="2133"/>
      <c r="BH306" s="2133"/>
      <c r="BI306" s="466">
        <v>1</v>
      </c>
    </row>
    <row r="307" spans="1:61" s="464" customFormat="1" ht="18" customHeight="1" x14ac:dyDescent="0.25">
      <c r="A307" s="2127" t="str">
        <f t="shared" si="102"/>
        <v>►</v>
      </c>
      <c r="B307" s="2128" t="str">
        <f t="shared" ref="B307:B370" si="118">IF(A307="►","►",IF(A307="A",IF(AND(ISTEXT(U307),ISTEXT(I307)),U307,IF(ISTEXT(U307),U307,IF(ISBLANK(U307),I307,U307)))))</f>
        <v>►</v>
      </c>
      <c r="C307" s="2129" t="str">
        <f t="shared" si="103"/>
        <v>►</v>
      </c>
      <c r="D307" s="2433" t="str">
        <f t="shared" si="104"/>
        <v>►</v>
      </c>
      <c r="E307" s="2128" t="str">
        <f t="shared" si="105"/>
        <v>►</v>
      </c>
      <c r="F307" s="2128" t="str">
        <f t="shared" si="106"/>
        <v>►</v>
      </c>
      <c r="G307" s="2128" t="str">
        <f t="shared" si="107"/>
        <v>►</v>
      </c>
      <c r="H307" s="2178" t="s">
        <v>4</v>
      </c>
      <c r="I307" s="2177"/>
      <c r="J307" s="2177"/>
      <c r="K307" s="2177"/>
      <c r="L307" s="2176"/>
      <c r="M307" s="2176"/>
      <c r="N307" s="2176"/>
      <c r="O307" s="2176"/>
      <c r="P307" s="2176"/>
      <c r="Q307" s="2176"/>
      <c r="R307" s="2176"/>
      <c r="S307" s="2111" t="s">
        <v>4</v>
      </c>
      <c r="T307" s="2178" t="s">
        <v>4</v>
      </c>
      <c r="U307" s="2177"/>
      <c r="V307" s="2177"/>
      <c r="W307" s="2177"/>
      <c r="X307" s="2176"/>
      <c r="Y307" s="2176"/>
      <c r="Z307" s="2176"/>
      <c r="AA307" s="2176"/>
      <c r="AB307" s="2176"/>
      <c r="AC307" s="2176"/>
      <c r="AD307" s="2176"/>
      <c r="AE307" s="2677" t="s">
        <v>4</v>
      </c>
      <c r="AF307" s="2679">
        <f t="shared" si="116"/>
        <v>0</v>
      </c>
      <c r="AG307" s="2453">
        <f t="shared" si="117"/>
        <v>0</v>
      </c>
      <c r="AH307" s="2452"/>
      <c r="AI307" s="2140">
        <f t="shared" si="109"/>
        <v>0</v>
      </c>
      <c r="AJ307" s="301" t="str">
        <f>IF(OR(AI307=0, ISBLANK(AB307)), "", TEXT(ROUND(AI307/INDEX(AV19:AV89, MATCH(AB307, AU19:AU89, 0)), 0),"# ##0") &amp; " " &amp; AB307)</f>
        <v/>
      </c>
      <c r="AK307" s="82">
        <f t="shared" si="110"/>
        <v>0</v>
      </c>
      <c r="AL307" s="2155">
        <f t="shared" si="111"/>
        <v>0</v>
      </c>
      <c r="AM307" s="2156" t="str">
        <f t="shared" si="112"/>
        <v/>
      </c>
      <c r="AN307" s="2143"/>
      <c r="AO307" s="2140">
        <f t="shared" si="113"/>
        <v>0</v>
      </c>
      <c r="AP307" s="2612"/>
      <c r="AQ307" s="2145" t="str">
        <f t="shared" si="114"/>
        <v/>
      </c>
      <c r="AR307" s="2593"/>
      <c r="AS307" s="2697">
        <f t="shared" si="115"/>
        <v>0</v>
      </c>
      <c r="AT307" s="2598">
        <f>IF(AND(AH307&lt;&gt;"", ISNUMBER(AF307)), IFERROR(INDEX(AV19:AV89, MATCH(AB307, AU19:AU89, 0)) * AA307 * IF(ISBLANK(X307), 1, X307), 0), 0)</f>
        <v>0</v>
      </c>
      <c r="AU307"/>
      <c r="AV307"/>
      <c r="AW307"/>
      <c r="AX307" s="465"/>
      <c r="AY307" s="2127" t="str">
        <f t="shared" si="108"/>
        <v>►</v>
      </c>
      <c r="AZ307" s="465"/>
      <c r="BA307" s="465"/>
      <c r="BB307" s="465"/>
      <c r="BC307" s="2133"/>
      <c r="BD307" s="2133"/>
      <c r="BH307" s="2133"/>
      <c r="BI307" s="466">
        <v>1</v>
      </c>
    </row>
    <row r="308" spans="1:61" s="464" customFormat="1" ht="18" customHeight="1" x14ac:dyDescent="0.25">
      <c r="A308" s="2127" t="str">
        <f t="shared" si="102"/>
        <v>►</v>
      </c>
      <c r="B308" s="2128" t="str">
        <f t="shared" si="118"/>
        <v>►</v>
      </c>
      <c r="C308" s="2129" t="str">
        <f t="shared" si="103"/>
        <v>►</v>
      </c>
      <c r="D308" s="2433" t="str">
        <f t="shared" si="104"/>
        <v>►</v>
      </c>
      <c r="E308" s="2128" t="str">
        <f t="shared" si="105"/>
        <v>►</v>
      </c>
      <c r="F308" s="2128" t="str">
        <f t="shared" si="106"/>
        <v>►</v>
      </c>
      <c r="G308" s="2128" t="str">
        <f t="shared" si="107"/>
        <v>►</v>
      </c>
      <c r="H308" s="2178" t="s">
        <v>4</v>
      </c>
      <c r="I308" s="2177"/>
      <c r="J308" s="2177"/>
      <c r="K308" s="2177"/>
      <c r="L308" s="2176"/>
      <c r="M308" s="2176"/>
      <c r="N308" s="2176"/>
      <c r="O308" s="2176"/>
      <c r="P308" s="2176"/>
      <c r="Q308" s="2176"/>
      <c r="R308" s="2176"/>
      <c r="S308" s="2111" t="s">
        <v>4</v>
      </c>
      <c r="T308" s="2178" t="s">
        <v>4</v>
      </c>
      <c r="U308" s="2177"/>
      <c r="V308" s="2177"/>
      <c r="W308" s="2177"/>
      <c r="X308" s="2176"/>
      <c r="Y308" s="2176"/>
      <c r="Z308" s="2176"/>
      <c r="AA308" s="2176"/>
      <c r="AB308" s="2176"/>
      <c r="AC308" s="2176"/>
      <c r="AD308" s="2176"/>
      <c r="AE308" s="2677" t="s">
        <v>4</v>
      </c>
      <c r="AF308" s="2679">
        <f t="shared" si="116"/>
        <v>0</v>
      </c>
      <c r="AG308" s="2453">
        <f t="shared" si="117"/>
        <v>0</v>
      </c>
      <c r="AH308" s="2452"/>
      <c r="AI308" s="2148">
        <f t="shared" si="109"/>
        <v>0</v>
      </c>
      <c r="AJ308" s="299" t="str">
        <f>IF(OR(AI308=0, ISBLANK(AB308)), "", TEXT(ROUND(AI308/INDEX(AV19:AV89, MATCH(AB308, AU19:AU89, 0)), 0),"# ##0") &amp; " " &amp; AB308)</f>
        <v/>
      </c>
      <c r="AK308" s="77">
        <f t="shared" si="110"/>
        <v>0</v>
      </c>
      <c r="AL308" s="2149">
        <f t="shared" si="111"/>
        <v>0</v>
      </c>
      <c r="AM308" s="2137" t="str">
        <f t="shared" si="112"/>
        <v/>
      </c>
      <c r="AN308" s="2143"/>
      <c r="AO308" s="2148">
        <f t="shared" si="113"/>
        <v>0</v>
      </c>
      <c r="AP308" s="2612"/>
      <c r="AQ308" s="2150" t="str">
        <f t="shared" si="114"/>
        <v/>
      </c>
      <c r="AR308" s="2593"/>
      <c r="AS308" s="2697">
        <f t="shared" si="115"/>
        <v>0</v>
      </c>
      <c r="AT308" s="2598">
        <f>IF(AND(AH308&lt;&gt;"", ISNUMBER(AF308)), IFERROR(INDEX(AV19:AV89, MATCH(AB308, AU19:AU89, 0)) * AA308 * IF(ISBLANK(X308), 1, X308), 0), 0)</f>
        <v>0</v>
      </c>
      <c r="AU308"/>
      <c r="AV308"/>
      <c r="AW308"/>
      <c r="AX308" s="465"/>
      <c r="AY308" s="2127" t="str">
        <f t="shared" si="108"/>
        <v>►</v>
      </c>
      <c r="AZ308" s="465"/>
      <c r="BA308" s="465"/>
      <c r="BB308" s="465"/>
      <c r="BC308" s="2133"/>
      <c r="BD308" s="2133"/>
      <c r="BH308" s="2133"/>
      <c r="BI308" s="466">
        <v>1</v>
      </c>
    </row>
    <row r="309" spans="1:61" s="464" customFormat="1" ht="18" customHeight="1" x14ac:dyDescent="0.25">
      <c r="A309" s="2127" t="str">
        <f t="shared" si="102"/>
        <v>►</v>
      </c>
      <c r="B309" s="2128" t="str">
        <f t="shared" si="118"/>
        <v>►</v>
      </c>
      <c r="C309" s="2129" t="str">
        <f t="shared" si="103"/>
        <v>►</v>
      </c>
      <c r="D309" s="2433" t="str">
        <f t="shared" si="104"/>
        <v>►</v>
      </c>
      <c r="E309" s="2128" t="str">
        <f t="shared" si="105"/>
        <v>►</v>
      </c>
      <c r="F309" s="2128" t="str">
        <f t="shared" si="106"/>
        <v>►</v>
      </c>
      <c r="G309" s="2128" t="str">
        <f t="shared" si="107"/>
        <v>►</v>
      </c>
      <c r="H309" s="2178" t="s">
        <v>4</v>
      </c>
      <c r="I309" s="2177"/>
      <c r="J309" s="2177"/>
      <c r="K309" s="2177"/>
      <c r="L309" s="2176"/>
      <c r="M309" s="2176"/>
      <c r="N309" s="2176"/>
      <c r="O309" s="2176"/>
      <c r="P309" s="2176"/>
      <c r="Q309" s="2176"/>
      <c r="R309" s="2176"/>
      <c r="S309" s="2111" t="s">
        <v>4</v>
      </c>
      <c r="T309" s="2178" t="s">
        <v>4</v>
      </c>
      <c r="U309" s="2177"/>
      <c r="V309" s="2177"/>
      <c r="W309" s="2177"/>
      <c r="X309" s="2176"/>
      <c r="Y309" s="2176"/>
      <c r="Z309" s="2176"/>
      <c r="AA309" s="2176"/>
      <c r="AB309" s="2176"/>
      <c r="AC309" s="2176"/>
      <c r="AD309" s="2176"/>
      <c r="AE309" s="2677" t="s">
        <v>4</v>
      </c>
      <c r="AF309" s="2679">
        <f t="shared" si="116"/>
        <v>0</v>
      </c>
      <c r="AG309" s="2453">
        <f t="shared" si="117"/>
        <v>0</v>
      </c>
      <c r="AH309" s="2452"/>
      <c r="AI309" s="2140">
        <f t="shared" si="109"/>
        <v>0</v>
      </c>
      <c r="AJ309" s="301" t="str">
        <f>IF(OR(AI309=0, ISBLANK(AB309)), "", TEXT(ROUND(AI309/INDEX(AV19:AV89, MATCH(AB309, AU19:AU89, 0)), 0),"# ##0") &amp; " " &amp; AB309)</f>
        <v/>
      </c>
      <c r="AK309" s="82">
        <f t="shared" si="110"/>
        <v>0</v>
      </c>
      <c r="AL309" s="2141">
        <f t="shared" si="111"/>
        <v>0</v>
      </c>
      <c r="AM309" s="2142" t="str">
        <f t="shared" si="112"/>
        <v/>
      </c>
      <c r="AN309" s="2143"/>
      <c r="AO309" s="2140">
        <f t="shared" si="113"/>
        <v>0</v>
      </c>
      <c r="AP309" s="2612"/>
      <c r="AQ309" s="2145" t="str">
        <f t="shared" si="114"/>
        <v/>
      </c>
      <c r="AR309" s="2593"/>
      <c r="AS309" s="2697">
        <f t="shared" si="115"/>
        <v>0</v>
      </c>
      <c r="AT309" s="2598">
        <f>IF(AND(AH309&lt;&gt;"", ISNUMBER(AF309)), IFERROR(INDEX(AV19:AV89, MATCH(AB309, AU19:AU89, 0)) * AA309 * IF(ISBLANK(X309), 1, X309), 0), 0)</f>
        <v>0</v>
      </c>
      <c r="AU309"/>
      <c r="AV309"/>
      <c r="AW309"/>
      <c r="AX309" s="465"/>
      <c r="AY309" s="2127" t="str">
        <f t="shared" si="108"/>
        <v>►</v>
      </c>
      <c r="AZ309" s="465"/>
      <c r="BA309" s="465"/>
      <c r="BB309" s="465"/>
      <c r="BC309" s="2133"/>
      <c r="BD309" s="2133"/>
      <c r="BH309" s="2133"/>
      <c r="BI309" s="466">
        <v>1</v>
      </c>
    </row>
    <row r="310" spans="1:61" s="464" customFormat="1" ht="18" customHeight="1" x14ac:dyDescent="0.25">
      <c r="A310" s="2127" t="str">
        <f t="shared" si="102"/>
        <v>►</v>
      </c>
      <c r="B310" s="2128" t="str">
        <f t="shared" si="118"/>
        <v>►</v>
      </c>
      <c r="C310" s="2129" t="str">
        <f t="shared" si="103"/>
        <v>►</v>
      </c>
      <c r="D310" s="2433" t="str">
        <f t="shared" si="104"/>
        <v>►</v>
      </c>
      <c r="E310" s="2128" t="str">
        <f t="shared" si="105"/>
        <v>►</v>
      </c>
      <c r="F310" s="2128" t="str">
        <f t="shared" si="106"/>
        <v>►</v>
      </c>
      <c r="G310" s="2128" t="str">
        <f t="shared" si="107"/>
        <v>►</v>
      </c>
      <c r="H310" s="2178" t="s">
        <v>4</v>
      </c>
      <c r="I310" s="2177"/>
      <c r="J310" s="2177"/>
      <c r="K310" s="2177"/>
      <c r="L310" s="2176"/>
      <c r="M310" s="2176"/>
      <c r="N310" s="2176"/>
      <c r="O310" s="2176"/>
      <c r="P310" s="2176"/>
      <c r="Q310" s="2176"/>
      <c r="R310" s="2176"/>
      <c r="S310" s="2111" t="s">
        <v>4</v>
      </c>
      <c r="T310" s="2178" t="s">
        <v>4</v>
      </c>
      <c r="U310" s="2177"/>
      <c r="V310" s="2177"/>
      <c r="W310" s="2177"/>
      <c r="X310" s="2176"/>
      <c r="Y310" s="2176"/>
      <c r="Z310" s="2176"/>
      <c r="AA310" s="2176"/>
      <c r="AB310" s="2176"/>
      <c r="AC310" s="2176"/>
      <c r="AD310" s="2176"/>
      <c r="AE310" s="2677" t="s">
        <v>4</v>
      </c>
      <c r="AF310" s="2679">
        <f t="shared" si="116"/>
        <v>0</v>
      </c>
      <c r="AG310" s="2453">
        <f t="shared" si="117"/>
        <v>0</v>
      </c>
      <c r="AH310" s="2452"/>
      <c r="AI310" s="2148">
        <f t="shared" si="109"/>
        <v>0</v>
      </c>
      <c r="AJ310" s="299" t="str">
        <f>IF(OR(AI310=0, ISBLANK(AB310)), "", TEXT(ROUND(AI310/INDEX(AV19:AV89, MATCH(AB310, AU19:AU89, 0)), 0),"# ##0") &amp; " " &amp; AB310)</f>
        <v/>
      </c>
      <c r="AK310" s="77">
        <f t="shared" si="110"/>
        <v>0</v>
      </c>
      <c r="AL310" s="2149">
        <f t="shared" si="111"/>
        <v>0</v>
      </c>
      <c r="AM310" s="2137" t="str">
        <f t="shared" si="112"/>
        <v/>
      </c>
      <c r="AN310" s="2143"/>
      <c r="AO310" s="2148">
        <f t="shared" si="113"/>
        <v>0</v>
      </c>
      <c r="AP310" s="2612"/>
      <c r="AQ310" s="2150" t="str">
        <f t="shared" si="114"/>
        <v/>
      </c>
      <c r="AR310" s="2593"/>
      <c r="AS310" s="2697">
        <f t="shared" si="115"/>
        <v>0</v>
      </c>
      <c r="AT310" s="2598">
        <f>IF(AND(AH310&lt;&gt;"", ISNUMBER(AF310)), IFERROR(INDEX(AV19:AV89, MATCH(AB310, AU19:AU89, 0)) * AA310 * IF(ISBLANK(X310), 1, X310), 0), 0)</f>
        <v>0</v>
      </c>
      <c r="AU310"/>
      <c r="AV310"/>
      <c r="AW310"/>
      <c r="AX310" s="465"/>
      <c r="AY310" s="2127" t="str">
        <f t="shared" si="108"/>
        <v>►</v>
      </c>
      <c r="AZ310" s="465"/>
      <c r="BA310" s="465"/>
      <c r="BB310" s="465"/>
      <c r="BC310" s="2133"/>
      <c r="BD310" s="2133"/>
      <c r="BH310" s="2133"/>
      <c r="BI310" s="466">
        <v>1</v>
      </c>
    </row>
    <row r="311" spans="1:61" s="464" customFormat="1" ht="18" customHeight="1" x14ac:dyDescent="0.25">
      <c r="A311" s="2127" t="str">
        <f t="shared" si="102"/>
        <v>►</v>
      </c>
      <c r="B311" s="2128" t="str">
        <f t="shared" si="118"/>
        <v>►</v>
      </c>
      <c r="C311" s="2129" t="str">
        <f t="shared" si="103"/>
        <v>►</v>
      </c>
      <c r="D311" s="2433" t="str">
        <f t="shared" si="104"/>
        <v>►</v>
      </c>
      <c r="E311" s="2128" t="str">
        <f t="shared" si="105"/>
        <v>►</v>
      </c>
      <c r="F311" s="2128" t="str">
        <f t="shared" si="106"/>
        <v>►</v>
      </c>
      <c r="G311" s="2128" t="str">
        <f t="shared" si="107"/>
        <v>►</v>
      </c>
      <c r="H311" s="2178" t="s">
        <v>4</v>
      </c>
      <c r="I311" s="2177"/>
      <c r="J311" s="2177"/>
      <c r="K311" s="2177"/>
      <c r="L311" s="2176"/>
      <c r="M311" s="2176"/>
      <c r="N311" s="2176"/>
      <c r="O311" s="2176"/>
      <c r="P311" s="2176"/>
      <c r="Q311" s="2176"/>
      <c r="R311" s="2176"/>
      <c r="S311" s="2111" t="s">
        <v>4</v>
      </c>
      <c r="T311" s="2178" t="s">
        <v>4</v>
      </c>
      <c r="U311" s="2177"/>
      <c r="V311" s="2177"/>
      <c r="W311" s="2177"/>
      <c r="X311" s="2176"/>
      <c r="Y311" s="2176"/>
      <c r="Z311" s="2176"/>
      <c r="AA311" s="2176"/>
      <c r="AB311" s="2176"/>
      <c r="AC311" s="2176"/>
      <c r="AD311" s="2176"/>
      <c r="AE311" s="2677" t="s">
        <v>4</v>
      </c>
      <c r="AF311" s="2679">
        <f t="shared" si="116"/>
        <v>0</v>
      </c>
      <c r="AG311" s="2453">
        <f t="shared" si="117"/>
        <v>0</v>
      </c>
      <c r="AH311" s="2452"/>
      <c r="AI311" s="2140">
        <f t="shared" si="109"/>
        <v>0</v>
      </c>
      <c r="AJ311" s="301" t="str">
        <f>IF(OR(AI311=0, ISBLANK(AB311)), "", TEXT(ROUND(AI311/INDEX(AV19:AV89, MATCH(AB311, AU19:AU89, 0)), 0),"# ##0") &amp; " " &amp; AB311)</f>
        <v/>
      </c>
      <c r="AK311" s="82">
        <f t="shared" si="110"/>
        <v>0</v>
      </c>
      <c r="AL311" s="2141">
        <f t="shared" si="111"/>
        <v>0</v>
      </c>
      <c r="AM311" s="2142" t="str">
        <f t="shared" si="112"/>
        <v/>
      </c>
      <c r="AN311" s="2143"/>
      <c r="AO311" s="2140">
        <f t="shared" si="113"/>
        <v>0</v>
      </c>
      <c r="AP311" s="2612"/>
      <c r="AQ311" s="2145" t="str">
        <f t="shared" si="114"/>
        <v/>
      </c>
      <c r="AR311" s="2593"/>
      <c r="AS311" s="2697">
        <f t="shared" si="115"/>
        <v>0</v>
      </c>
      <c r="AT311" s="2598">
        <f>IF(AND(AH311&lt;&gt;"", ISNUMBER(AF311)), IFERROR(INDEX(AV19:AV89, MATCH(AB311, AU19:AU89, 0)) * AA311 * IF(ISBLANK(X311), 1, X311), 0), 0)</f>
        <v>0</v>
      </c>
      <c r="AU311"/>
      <c r="AV311"/>
      <c r="AW311"/>
      <c r="AX311" s="465"/>
      <c r="AY311" s="2127" t="str">
        <f t="shared" si="108"/>
        <v>►</v>
      </c>
      <c r="AZ311" s="465"/>
      <c r="BA311" s="465"/>
      <c r="BB311" s="465"/>
      <c r="BC311" s="2133"/>
      <c r="BD311" s="2133"/>
      <c r="BH311" s="2133"/>
      <c r="BI311" s="466">
        <v>1</v>
      </c>
    </row>
    <row r="312" spans="1:61" s="464" customFormat="1" ht="18" customHeight="1" x14ac:dyDescent="0.25">
      <c r="A312" s="2127" t="str">
        <f t="shared" si="102"/>
        <v>►</v>
      </c>
      <c r="B312" s="2128" t="str">
        <f t="shared" si="118"/>
        <v>►</v>
      </c>
      <c r="C312" s="2129" t="str">
        <f t="shared" si="103"/>
        <v>►</v>
      </c>
      <c r="D312" s="2433" t="str">
        <f t="shared" si="104"/>
        <v>►</v>
      </c>
      <c r="E312" s="2128" t="str">
        <f t="shared" si="105"/>
        <v>►</v>
      </c>
      <c r="F312" s="2128" t="str">
        <f t="shared" si="106"/>
        <v>►</v>
      </c>
      <c r="G312" s="2128" t="str">
        <f t="shared" si="107"/>
        <v>►</v>
      </c>
      <c r="H312" s="2178" t="s">
        <v>4</v>
      </c>
      <c r="I312" s="2177"/>
      <c r="J312" s="2177"/>
      <c r="K312" s="2177"/>
      <c r="L312" s="2176"/>
      <c r="M312" s="2176"/>
      <c r="N312" s="2176"/>
      <c r="O312" s="2176"/>
      <c r="P312" s="2176"/>
      <c r="Q312" s="2176"/>
      <c r="R312" s="2176"/>
      <c r="S312" s="2111" t="s">
        <v>4</v>
      </c>
      <c r="T312" s="2178" t="s">
        <v>4</v>
      </c>
      <c r="U312" s="2177"/>
      <c r="V312" s="2177"/>
      <c r="W312" s="2177"/>
      <c r="X312" s="2176"/>
      <c r="Y312" s="2176"/>
      <c r="Z312" s="2176"/>
      <c r="AA312" s="2176"/>
      <c r="AB312" s="2176"/>
      <c r="AC312" s="2176"/>
      <c r="AD312" s="2176"/>
      <c r="AE312" s="2677" t="s">
        <v>4</v>
      </c>
      <c r="AF312" s="2679">
        <f t="shared" si="116"/>
        <v>0</v>
      </c>
      <c r="AG312" s="2453">
        <f t="shared" si="117"/>
        <v>0</v>
      </c>
      <c r="AH312" s="2452"/>
      <c r="AI312" s="2159">
        <f t="shared" si="109"/>
        <v>0</v>
      </c>
      <c r="AJ312" s="2160" t="str">
        <f>IF(OR(AI312=0, ISBLANK(AB312)), "", TEXT(ROUND(AI312/INDEX(AV19:AV89, MATCH(AB312, AU19:AU89, 0)), 0),"# ##0") &amp; " " &amp; AB312)</f>
        <v/>
      </c>
      <c r="AK312" s="77">
        <f t="shared" si="110"/>
        <v>0</v>
      </c>
      <c r="AL312" s="2149">
        <f t="shared" si="111"/>
        <v>0</v>
      </c>
      <c r="AM312" s="2137" t="str">
        <f t="shared" si="112"/>
        <v/>
      </c>
      <c r="AN312" s="2143"/>
      <c r="AO312" s="2148">
        <f t="shared" si="113"/>
        <v>0</v>
      </c>
      <c r="AP312" s="2612"/>
      <c r="AQ312" s="2150" t="str">
        <f t="shared" si="114"/>
        <v/>
      </c>
      <c r="AR312" s="2593"/>
      <c r="AS312" s="2697">
        <f t="shared" si="115"/>
        <v>0</v>
      </c>
      <c r="AT312" s="2598">
        <f>IF(AND(AH312&lt;&gt;"", ISNUMBER(AF312)), IFERROR(INDEX(AV19:AV89, MATCH(AB312, AU19:AU89, 0)) * AA312 * IF(ISBLANK(X312), 1, X312), 0), 0)</f>
        <v>0</v>
      </c>
      <c r="AU312"/>
      <c r="AV312"/>
      <c r="AW312"/>
      <c r="AX312" s="465"/>
      <c r="AY312" s="2127" t="str">
        <f t="shared" si="108"/>
        <v>►</v>
      </c>
      <c r="AZ312" s="465"/>
      <c r="BA312" s="465"/>
      <c r="BB312" s="465"/>
      <c r="BC312" s="2133"/>
      <c r="BD312" s="2133"/>
      <c r="BH312" s="2133"/>
      <c r="BI312" s="466">
        <v>1</v>
      </c>
    </row>
    <row r="313" spans="1:61" s="464" customFormat="1" ht="18" customHeight="1" x14ac:dyDescent="0.25">
      <c r="A313" s="2127" t="str">
        <f t="shared" si="102"/>
        <v>►</v>
      </c>
      <c r="B313" s="2128" t="str">
        <f t="shared" si="118"/>
        <v>►</v>
      </c>
      <c r="C313" s="2129" t="str">
        <f t="shared" si="103"/>
        <v>►</v>
      </c>
      <c r="D313" s="2433" t="str">
        <f t="shared" si="104"/>
        <v>►</v>
      </c>
      <c r="E313" s="2128" t="str">
        <f t="shared" si="105"/>
        <v>►</v>
      </c>
      <c r="F313" s="2128" t="str">
        <f t="shared" si="106"/>
        <v>►</v>
      </c>
      <c r="G313" s="2128" t="str">
        <f t="shared" si="107"/>
        <v>►</v>
      </c>
      <c r="H313" s="2178" t="s">
        <v>4</v>
      </c>
      <c r="I313" s="2177"/>
      <c r="J313" s="2177"/>
      <c r="K313" s="2177"/>
      <c r="L313" s="2176"/>
      <c r="M313" s="2176"/>
      <c r="N313" s="2176"/>
      <c r="O313" s="2176"/>
      <c r="P313" s="2176"/>
      <c r="Q313" s="2176"/>
      <c r="R313" s="2176"/>
      <c r="S313" s="2111" t="s">
        <v>4</v>
      </c>
      <c r="T313" s="2178" t="s">
        <v>4</v>
      </c>
      <c r="U313" s="2177"/>
      <c r="V313" s="2177"/>
      <c r="W313" s="2177"/>
      <c r="X313" s="2176"/>
      <c r="Y313" s="2176"/>
      <c r="Z313" s="2176"/>
      <c r="AA313" s="2176"/>
      <c r="AB313" s="2176"/>
      <c r="AC313" s="2176"/>
      <c r="AD313" s="2176"/>
      <c r="AE313" s="2677" t="s">
        <v>4</v>
      </c>
      <c r="AF313" s="2679">
        <f t="shared" si="116"/>
        <v>0</v>
      </c>
      <c r="AG313" s="2453">
        <f t="shared" si="117"/>
        <v>0</v>
      </c>
      <c r="AH313" s="2452"/>
      <c r="AI313" s="2140">
        <f t="shared" si="109"/>
        <v>0</v>
      </c>
      <c r="AJ313" s="301" t="str">
        <f>IF(OR(AI313=0, ISBLANK(AB313)), "", TEXT(ROUND(AI313/INDEX(AV19:AV89, MATCH(AB313, AU19:AU89, 0)), 0),"# ##0") &amp; " " &amp; AB313)</f>
        <v/>
      </c>
      <c r="AK313" s="82">
        <f t="shared" si="110"/>
        <v>0</v>
      </c>
      <c r="AL313" s="2141">
        <f t="shared" si="111"/>
        <v>0</v>
      </c>
      <c r="AM313" s="2142" t="str">
        <f t="shared" si="112"/>
        <v/>
      </c>
      <c r="AN313" s="2143"/>
      <c r="AO313" s="2140">
        <f t="shared" si="113"/>
        <v>0</v>
      </c>
      <c r="AP313" s="2612"/>
      <c r="AQ313" s="2145" t="str">
        <f t="shared" si="114"/>
        <v/>
      </c>
      <c r="AR313" s="2593"/>
      <c r="AS313" s="2697">
        <f t="shared" si="115"/>
        <v>0</v>
      </c>
      <c r="AT313" s="2598">
        <f>IF(AND(AH313&lt;&gt;"", ISNUMBER(AF313)), IFERROR(INDEX(AV19:AV89, MATCH(AB313, AU19:AU89, 0)) * AA313 * IF(ISBLANK(X313), 1, X313), 0), 0)</f>
        <v>0</v>
      </c>
      <c r="AU313"/>
      <c r="AV313"/>
      <c r="AW313"/>
      <c r="AX313" s="465"/>
      <c r="AY313" s="2127" t="str">
        <f t="shared" si="108"/>
        <v>►</v>
      </c>
      <c r="AZ313" s="465"/>
      <c r="BA313" s="465"/>
      <c r="BB313" s="465"/>
      <c r="BC313" s="2133"/>
      <c r="BD313" s="2133"/>
      <c r="BH313" s="2133"/>
      <c r="BI313" s="466">
        <v>1</v>
      </c>
    </row>
    <row r="314" spans="1:61" s="464" customFormat="1" ht="18" customHeight="1" x14ac:dyDescent="0.25">
      <c r="A314" s="2127" t="str">
        <f t="shared" si="102"/>
        <v>►</v>
      </c>
      <c r="B314" s="2128" t="str">
        <f t="shared" si="118"/>
        <v>►</v>
      </c>
      <c r="C314" s="2129" t="str">
        <f t="shared" si="103"/>
        <v>►</v>
      </c>
      <c r="D314" s="2433" t="str">
        <f t="shared" si="104"/>
        <v>►</v>
      </c>
      <c r="E314" s="2128" t="str">
        <f t="shared" si="105"/>
        <v>►</v>
      </c>
      <c r="F314" s="2128" t="str">
        <f t="shared" si="106"/>
        <v>►</v>
      </c>
      <c r="G314" s="2128" t="str">
        <f t="shared" si="107"/>
        <v>►</v>
      </c>
      <c r="H314" s="2178" t="s">
        <v>4</v>
      </c>
      <c r="I314" s="2177"/>
      <c r="J314" s="2177"/>
      <c r="K314" s="2177"/>
      <c r="L314" s="2176"/>
      <c r="M314" s="2176"/>
      <c r="N314" s="2176"/>
      <c r="O314" s="2176"/>
      <c r="P314" s="2176"/>
      <c r="Q314" s="2176"/>
      <c r="R314" s="2176"/>
      <c r="S314" s="2111" t="s">
        <v>4</v>
      </c>
      <c r="T314" s="2178" t="s">
        <v>4</v>
      </c>
      <c r="U314" s="2177"/>
      <c r="V314" s="2177"/>
      <c r="W314" s="2177"/>
      <c r="X314" s="2176"/>
      <c r="Y314" s="2176"/>
      <c r="Z314" s="2176"/>
      <c r="AA314" s="2176"/>
      <c r="AB314" s="2176"/>
      <c r="AC314" s="2176"/>
      <c r="AD314" s="2176"/>
      <c r="AE314" s="2677" t="s">
        <v>4</v>
      </c>
      <c r="AF314" s="2679">
        <f t="shared" si="116"/>
        <v>0</v>
      </c>
      <c r="AG314" s="2453">
        <f t="shared" si="117"/>
        <v>0</v>
      </c>
      <c r="AH314" s="2452"/>
      <c r="AI314" s="2148">
        <f t="shared" si="109"/>
        <v>0</v>
      </c>
      <c r="AJ314" s="299" t="str">
        <f>IF(OR(AI314=0, ISBLANK(AB314)), "", TEXT(ROUND(AI314/INDEX(AV19:AV89, MATCH(AB314, AU19:AU89, 0)), 0),"# ##0") &amp; " " &amp; AB314)</f>
        <v/>
      </c>
      <c r="AK314" s="77">
        <f t="shared" si="110"/>
        <v>0</v>
      </c>
      <c r="AL314" s="2149">
        <f t="shared" si="111"/>
        <v>0</v>
      </c>
      <c r="AM314" s="2137" t="str">
        <f t="shared" si="112"/>
        <v/>
      </c>
      <c r="AN314" s="2143"/>
      <c r="AO314" s="2148">
        <f t="shared" si="113"/>
        <v>0</v>
      </c>
      <c r="AP314" s="2612"/>
      <c r="AQ314" s="2150" t="str">
        <f t="shared" si="114"/>
        <v/>
      </c>
      <c r="AR314" s="2593"/>
      <c r="AS314" s="2697">
        <f t="shared" si="115"/>
        <v>0</v>
      </c>
      <c r="AT314" s="2598">
        <f>IF(AND(AH314&lt;&gt;"", ISNUMBER(AF314)), IFERROR(INDEX(AV19:AV89, MATCH(AB314, AU19:AU89, 0)) * AA314 * IF(ISBLANK(X314), 1, X314), 0), 0)</f>
        <v>0</v>
      </c>
      <c r="AU314"/>
      <c r="AV314"/>
      <c r="AW314"/>
      <c r="AX314" s="465"/>
      <c r="AY314" s="2127" t="str">
        <f t="shared" si="108"/>
        <v>►</v>
      </c>
      <c r="AZ314" s="465"/>
      <c r="BA314" s="465"/>
      <c r="BB314" s="465"/>
      <c r="BC314" s="2133"/>
      <c r="BD314" s="2133"/>
      <c r="BH314" s="2133"/>
      <c r="BI314" s="466">
        <v>1</v>
      </c>
    </row>
    <row r="315" spans="1:61" s="464" customFormat="1" ht="18" customHeight="1" x14ac:dyDescent="0.25">
      <c r="A315" s="2127" t="str">
        <f t="shared" si="102"/>
        <v>►</v>
      </c>
      <c r="B315" s="2128" t="str">
        <f t="shared" si="118"/>
        <v>►</v>
      </c>
      <c r="C315" s="2129" t="str">
        <f t="shared" si="103"/>
        <v>►</v>
      </c>
      <c r="D315" s="2433" t="str">
        <f t="shared" si="104"/>
        <v>►</v>
      </c>
      <c r="E315" s="2128" t="str">
        <f t="shared" si="105"/>
        <v>►</v>
      </c>
      <c r="F315" s="2128" t="str">
        <f t="shared" si="106"/>
        <v>►</v>
      </c>
      <c r="G315" s="2128" t="str">
        <f t="shared" si="107"/>
        <v>►</v>
      </c>
      <c r="H315" s="2178" t="s">
        <v>4</v>
      </c>
      <c r="I315" s="2177"/>
      <c r="J315" s="2177"/>
      <c r="K315" s="2177"/>
      <c r="L315" s="2176"/>
      <c r="M315" s="2176"/>
      <c r="N315" s="2176"/>
      <c r="O315" s="2176"/>
      <c r="P315" s="2176"/>
      <c r="Q315" s="2176"/>
      <c r="R315" s="2176"/>
      <c r="S315" s="2111" t="s">
        <v>4</v>
      </c>
      <c r="T315" s="2178" t="s">
        <v>4</v>
      </c>
      <c r="U315" s="2177"/>
      <c r="V315" s="2177"/>
      <c r="W315" s="2177"/>
      <c r="X315" s="2176"/>
      <c r="Y315" s="2176"/>
      <c r="Z315" s="2176"/>
      <c r="AA315" s="2176"/>
      <c r="AB315" s="2176"/>
      <c r="AC315" s="2176"/>
      <c r="AD315" s="2176"/>
      <c r="AE315" s="2677" t="s">
        <v>4</v>
      </c>
      <c r="AF315" s="2679">
        <f t="shared" si="116"/>
        <v>0</v>
      </c>
      <c r="AG315" s="2453">
        <f t="shared" si="117"/>
        <v>0</v>
      </c>
      <c r="AH315" s="2452"/>
      <c r="AI315" s="2140">
        <f t="shared" si="109"/>
        <v>0</v>
      </c>
      <c r="AJ315" s="301" t="str">
        <f>IF(OR(AI315=0, ISBLANK(AB315)), "", TEXT(ROUND(AI315/INDEX(AV19:AV89, MATCH(AB315, AU19:AU89, 0)), 0),"# ##0") &amp; " " &amp; AB315)</f>
        <v/>
      </c>
      <c r="AK315" s="82">
        <f t="shared" si="110"/>
        <v>0</v>
      </c>
      <c r="AL315" s="2141">
        <f t="shared" si="111"/>
        <v>0</v>
      </c>
      <c r="AM315" s="2142" t="str">
        <f t="shared" si="112"/>
        <v/>
      </c>
      <c r="AN315" s="2143"/>
      <c r="AO315" s="2140">
        <f t="shared" si="113"/>
        <v>0</v>
      </c>
      <c r="AP315" s="2612"/>
      <c r="AQ315" s="2145" t="str">
        <f t="shared" si="114"/>
        <v/>
      </c>
      <c r="AR315" s="2593"/>
      <c r="AS315" s="2697">
        <f t="shared" si="115"/>
        <v>0</v>
      </c>
      <c r="AT315" s="2598">
        <f>IF(AND(AH315&lt;&gt;"", ISNUMBER(AF315)), IFERROR(INDEX(AV19:AV89, MATCH(AB315, AU19:AU89, 0)) * AA315 * IF(ISBLANK(X315), 1, X315), 0), 0)</f>
        <v>0</v>
      </c>
      <c r="AU315"/>
      <c r="AV315"/>
      <c r="AW315"/>
      <c r="AX315" s="465"/>
      <c r="AY315" s="2127" t="str">
        <f t="shared" si="108"/>
        <v>►</v>
      </c>
      <c r="AZ315" s="465"/>
      <c r="BA315" s="465"/>
      <c r="BB315" s="465"/>
      <c r="BC315" s="2133"/>
      <c r="BD315" s="2133"/>
      <c r="BH315" s="2133"/>
      <c r="BI315" s="466">
        <v>1</v>
      </c>
    </row>
    <row r="316" spans="1:61" s="464" customFormat="1" ht="18" customHeight="1" x14ac:dyDescent="0.25">
      <c r="A316" s="2127" t="str">
        <f t="shared" si="102"/>
        <v>►</v>
      </c>
      <c r="B316" s="2128" t="str">
        <f t="shared" si="118"/>
        <v>►</v>
      </c>
      <c r="C316" s="2129" t="str">
        <f t="shared" si="103"/>
        <v>►</v>
      </c>
      <c r="D316" s="2433" t="str">
        <f t="shared" si="104"/>
        <v>►</v>
      </c>
      <c r="E316" s="2128" t="str">
        <f t="shared" si="105"/>
        <v>►</v>
      </c>
      <c r="F316" s="2128" t="str">
        <f t="shared" si="106"/>
        <v>►</v>
      </c>
      <c r="G316" s="2128" t="str">
        <f t="shared" si="107"/>
        <v>►</v>
      </c>
      <c r="H316" s="2178" t="s">
        <v>4</v>
      </c>
      <c r="I316" s="2177"/>
      <c r="J316" s="2177"/>
      <c r="K316" s="2177"/>
      <c r="L316" s="2176"/>
      <c r="M316" s="2176"/>
      <c r="N316" s="2176"/>
      <c r="O316" s="2176"/>
      <c r="P316" s="2176"/>
      <c r="Q316" s="2176"/>
      <c r="R316" s="2176"/>
      <c r="S316" s="2111" t="s">
        <v>4</v>
      </c>
      <c r="T316" s="2178" t="s">
        <v>4</v>
      </c>
      <c r="U316" s="2177"/>
      <c r="V316" s="2177"/>
      <c r="W316" s="2177"/>
      <c r="X316" s="2176"/>
      <c r="Y316" s="2176"/>
      <c r="Z316" s="2176"/>
      <c r="AA316" s="2176"/>
      <c r="AB316" s="2176"/>
      <c r="AC316" s="2176"/>
      <c r="AD316" s="2176"/>
      <c r="AE316" s="2677" t="s">
        <v>4</v>
      </c>
      <c r="AF316" s="2679">
        <f t="shared" si="116"/>
        <v>0</v>
      </c>
      <c r="AG316" s="2453">
        <f t="shared" si="117"/>
        <v>0</v>
      </c>
      <c r="AH316" s="2452"/>
      <c r="AI316" s="2148">
        <f t="shared" si="109"/>
        <v>0</v>
      </c>
      <c r="AJ316" s="299" t="str">
        <f>IF(OR(AI316=0, ISBLANK(AB316)), "", TEXT(ROUND(AI316/INDEX(AV19:AV89, MATCH(AB316, AU19:AU89, 0)), 0),"# ##0") &amp; " " &amp; AB316)</f>
        <v/>
      </c>
      <c r="AK316" s="77">
        <f t="shared" si="110"/>
        <v>0</v>
      </c>
      <c r="AL316" s="2149">
        <f t="shared" si="111"/>
        <v>0</v>
      </c>
      <c r="AM316" s="2137" t="str">
        <f t="shared" si="112"/>
        <v/>
      </c>
      <c r="AN316" s="2143"/>
      <c r="AO316" s="2148">
        <f t="shared" si="113"/>
        <v>0</v>
      </c>
      <c r="AP316" s="2612"/>
      <c r="AQ316" s="2150" t="str">
        <f t="shared" si="114"/>
        <v/>
      </c>
      <c r="AR316" s="2593"/>
      <c r="AS316" s="2697">
        <f t="shared" si="115"/>
        <v>0</v>
      </c>
      <c r="AT316" s="2598">
        <f>IF(AND(AH316&lt;&gt;"", ISNUMBER(AF316)), IFERROR(INDEX(AV19:AV89, MATCH(AB316, AU19:AU89, 0)) * AA316 * IF(ISBLANK(X316), 1, X316), 0), 0)</f>
        <v>0</v>
      </c>
      <c r="AU316"/>
      <c r="AV316"/>
      <c r="AW316"/>
      <c r="AX316" s="465"/>
      <c r="AY316" s="2127" t="str">
        <f t="shared" si="108"/>
        <v>►</v>
      </c>
      <c r="AZ316" s="465"/>
      <c r="BA316" s="465"/>
      <c r="BB316" s="465"/>
      <c r="BC316" s="2133"/>
      <c r="BD316" s="2133"/>
      <c r="BH316" s="2133"/>
      <c r="BI316" s="466">
        <v>1</v>
      </c>
    </row>
    <row r="317" spans="1:61" s="464" customFormat="1" ht="18" customHeight="1" x14ac:dyDescent="0.25">
      <c r="A317" s="2127" t="str">
        <f t="shared" si="102"/>
        <v>►</v>
      </c>
      <c r="B317" s="2128" t="str">
        <f t="shared" si="118"/>
        <v>►</v>
      </c>
      <c r="C317" s="2129" t="str">
        <f t="shared" si="103"/>
        <v>►</v>
      </c>
      <c r="D317" s="2433" t="str">
        <f t="shared" si="104"/>
        <v>►</v>
      </c>
      <c r="E317" s="2128" t="str">
        <f t="shared" si="105"/>
        <v>►</v>
      </c>
      <c r="F317" s="2128" t="str">
        <f t="shared" si="106"/>
        <v>►</v>
      </c>
      <c r="G317" s="2128" t="str">
        <f t="shared" si="107"/>
        <v>►</v>
      </c>
      <c r="H317" s="2178" t="s">
        <v>4</v>
      </c>
      <c r="I317" s="2177"/>
      <c r="J317" s="2177"/>
      <c r="K317" s="2177"/>
      <c r="L317" s="2176"/>
      <c r="M317" s="2176"/>
      <c r="N317" s="2176"/>
      <c r="O317" s="2176"/>
      <c r="P317" s="2176"/>
      <c r="Q317" s="2176"/>
      <c r="R317" s="2176"/>
      <c r="S317" s="2111" t="s">
        <v>4</v>
      </c>
      <c r="T317" s="2178" t="s">
        <v>4</v>
      </c>
      <c r="U317" s="2177"/>
      <c r="V317" s="2177"/>
      <c r="W317" s="2177"/>
      <c r="X317" s="2176"/>
      <c r="Y317" s="2176"/>
      <c r="Z317" s="2176"/>
      <c r="AA317" s="2176"/>
      <c r="AB317" s="2176"/>
      <c r="AC317" s="2176"/>
      <c r="AD317" s="2176"/>
      <c r="AE317" s="2677" t="s">
        <v>4</v>
      </c>
      <c r="AF317" s="2679">
        <f t="shared" si="116"/>
        <v>0</v>
      </c>
      <c r="AG317" s="2453">
        <f t="shared" si="117"/>
        <v>0</v>
      </c>
      <c r="AH317" s="2452"/>
      <c r="AI317" s="2140">
        <f t="shared" si="109"/>
        <v>0</v>
      </c>
      <c r="AJ317" s="301" t="str">
        <f>IF(OR(AI317=0, ISBLANK(AB317)), "", TEXT(ROUND(AI317/INDEX(AV19:AV89, MATCH(AB317, AU19:AU89, 0)), 0),"# ##0") &amp; " " &amp; AB317)</f>
        <v/>
      </c>
      <c r="AK317" s="82">
        <f t="shared" si="110"/>
        <v>0</v>
      </c>
      <c r="AL317" s="2141">
        <f t="shared" si="111"/>
        <v>0</v>
      </c>
      <c r="AM317" s="2142" t="str">
        <f t="shared" si="112"/>
        <v/>
      </c>
      <c r="AN317" s="2143"/>
      <c r="AO317" s="2140">
        <f t="shared" si="113"/>
        <v>0</v>
      </c>
      <c r="AP317" s="2612"/>
      <c r="AQ317" s="2145" t="str">
        <f t="shared" si="114"/>
        <v/>
      </c>
      <c r="AR317" s="2593"/>
      <c r="AS317" s="2697">
        <f t="shared" si="115"/>
        <v>0</v>
      </c>
      <c r="AT317" s="2598">
        <f>IF(AND(AH317&lt;&gt;"", ISNUMBER(AF317)), IFERROR(INDEX(AV19:AV89, MATCH(AB317, AU19:AU89, 0)) * AA317 * IF(ISBLANK(X317), 1, X317), 0), 0)</f>
        <v>0</v>
      </c>
      <c r="AU317"/>
      <c r="AV317"/>
      <c r="AW317"/>
      <c r="AX317" s="465"/>
      <c r="AY317" s="2127" t="str">
        <f t="shared" si="108"/>
        <v>►</v>
      </c>
      <c r="AZ317" s="465"/>
      <c r="BA317" s="465"/>
      <c r="BB317" s="465"/>
      <c r="BC317" s="2133"/>
      <c r="BD317" s="2133"/>
      <c r="BH317" s="2133"/>
      <c r="BI317" s="466">
        <v>1</v>
      </c>
    </row>
    <row r="318" spans="1:61" s="464" customFormat="1" ht="18" customHeight="1" x14ac:dyDescent="0.25">
      <c r="A318" s="2127" t="str">
        <f t="shared" si="102"/>
        <v>►</v>
      </c>
      <c r="B318" s="2128" t="str">
        <f t="shared" si="118"/>
        <v>►</v>
      </c>
      <c r="C318" s="2129" t="str">
        <f t="shared" si="103"/>
        <v>►</v>
      </c>
      <c r="D318" s="2433" t="str">
        <f t="shared" si="104"/>
        <v>►</v>
      </c>
      <c r="E318" s="2128" t="str">
        <f t="shared" si="105"/>
        <v>►</v>
      </c>
      <c r="F318" s="2128" t="str">
        <f t="shared" si="106"/>
        <v>►</v>
      </c>
      <c r="G318" s="2128" t="str">
        <f t="shared" si="107"/>
        <v>►</v>
      </c>
      <c r="H318" s="2178" t="s">
        <v>4</v>
      </c>
      <c r="I318" s="2177"/>
      <c r="J318" s="2177"/>
      <c r="K318" s="2177"/>
      <c r="L318" s="2176"/>
      <c r="M318" s="2176"/>
      <c r="N318" s="2176"/>
      <c r="O318" s="2176"/>
      <c r="P318" s="2176"/>
      <c r="Q318" s="2176"/>
      <c r="R318" s="2176"/>
      <c r="S318" s="2111" t="s">
        <v>4</v>
      </c>
      <c r="T318" s="2178" t="s">
        <v>4</v>
      </c>
      <c r="U318" s="2177"/>
      <c r="V318" s="2177"/>
      <c r="W318" s="2177"/>
      <c r="X318" s="2176"/>
      <c r="Y318" s="2176"/>
      <c r="Z318" s="2176"/>
      <c r="AA318" s="2176"/>
      <c r="AB318" s="2176"/>
      <c r="AC318" s="2176"/>
      <c r="AD318" s="2176"/>
      <c r="AE318" s="2677" t="s">
        <v>4</v>
      </c>
      <c r="AF318" s="2679">
        <f t="shared" si="116"/>
        <v>0</v>
      </c>
      <c r="AG318" s="2453">
        <f t="shared" si="117"/>
        <v>0</v>
      </c>
      <c r="AH318" s="2452"/>
      <c r="AI318" s="2148">
        <f t="shared" si="109"/>
        <v>0</v>
      </c>
      <c r="AJ318" s="299" t="str">
        <f>IF(OR(AI318=0, ISBLANK(AB318)), "", TEXT(ROUND(AI318/INDEX(AV19:AV89, MATCH(AB318, AU19:AU89, 0)), 0),"# ##0") &amp; " " &amp; AB318)</f>
        <v/>
      </c>
      <c r="AK318" s="77">
        <f t="shared" si="110"/>
        <v>0</v>
      </c>
      <c r="AL318" s="2149">
        <f t="shared" si="111"/>
        <v>0</v>
      </c>
      <c r="AM318" s="2137" t="str">
        <f t="shared" si="112"/>
        <v/>
      </c>
      <c r="AN318" s="2143"/>
      <c r="AO318" s="2148">
        <f t="shared" si="113"/>
        <v>0</v>
      </c>
      <c r="AP318" s="2612"/>
      <c r="AQ318" s="2150" t="str">
        <f t="shared" si="114"/>
        <v/>
      </c>
      <c r="AR318" s="2593"/>
      <c r="AS318" s="2697">
        <f t="shared" si="115"/>
        <v>0</v>
      </c>
      <c r="AT318" s="2598">
        <f>IF(AND(AH318&lt;&gt;"", ISNUMBER(AF318)), IFERROR(INDEX(AV19:AV89, MATCH(AB318, AU19:AU89, 0)) * AA318 * IF(ISBLANK(X318), 1, X318), 0), 0)</f>
        <v>0</v>
      </c>
      <c r="AU318"/>
      <c r="AV318"/>
      <c r="AW318"/>
      <c r="AX318" s="465"/>
      <c r="AY318" s="2127" t="str">
        <f t="shared" si="108"/>
        <v>►</v>
      </c>
      <c r="AZ318" s="465"/>
      <c r="BA318" s="465"/>
      <c r="BB318" s="465"/>
      <c r="BC318" s="2133"/>
      <c r="BD318" s="2133"/>
      <c r="BH318" s="2133"/>
      <c r="BI318" s="466">
        <v>1</v>
      </c>
    </row>
    <row r="319" spans="1:61" s="464" customFormat="1" ht="18" customHeight="1" x14ac:dyDescent="0.25">
      <c r="A319" s="2127" t="str">
        <f t="shared" si="102"/>
        <v>►</v>
      </c>
      <c r="B319" s="2128" t="str">
        <f t="shared" si="118"/>
        <v>►</v>
      </c>
      <c r="C319" s="2129" t="str">
        <f t="shared" si="103"/>
        <v>►</v>
      </c>
      <c r="D319" s="2433" t="str">
        <f t="shared" si="104"/>
        <v>►</v>
      </c>
      <c r="E319" s="2128" t="str">
        <f t="shared" si="105"/>
        <v>►</v>
      </c>
      <c r="F319" s="2128" t="str">
        <f t="shared" si="106"/>
        <v>►</v>
      </c>
      <c r="G319" s="2128" t="str">
        <f t="shared" si="107"/>
        <v>►</v>
      </c>
      <c r="H319" s="2178" t="s">
        <v>4</v>
      </c>
      <c r="I319" s="2177"/>
      <c r="J319" s="2177"/>
      <c r="K319" s="2177"/>
      <c r="L319" s="2176"/>
      <c r="M319" s="2176"/>
      <c r="N319" s="2176"/>
      <c r="O319" s="2176"/>
      <c r="P319" s="2176"/>
      <c r="Q319" s="2176"/>
      <c r="R319" s="2176"/>
      <c r="S319" s="2111" t="s">
        <v>4</v>
      </c>
      <c r="T319" s="2178" t="s">
        <v>4</v>
      </c>
      <c r="U319" s="2177"/>
      <c r="V319" s="2177"/>
      <c r="W319" s="2177"/>
      <c r="X319" s="2176"/>
      <c r="Y319" s="2176"/>
      <c r="Z319" s="2176"/>
      <c r="AA319" s="2176"/>
      <c r="AB319" s="2176"/>
      <c r="AC319" s="2176"/>
      <c r="AD319" s="2176"/>
      <c r="AE319" s="2677" t="s">
        <v>4</v>
      </c>
      <c r="AF319" s="2679">
        <f t="shared" si="116"/>
        <v>0</v>
      </c>
      <c r="AG319" s="2453">
        <f t="shared" si="117"/>
        <v>0</v>
      </c>
      <c r="AH319" s="2452"/>
      <c r="AI319" s="2140">
        <f t="shared" si="109"/>
        <v>0</v>
      </c>
      <c r="AJ319" s="301" t="str">
        <f>IF(OR(AI319=0, ISBLANK(AB319)), "", TEXT(ROUND(AI319/INDEX(AV19:AV89, MATCH(AB319, AU19:AU89, 0)), 0),"# ##0") &amp; " " &amp; AB319)</f>
        <v/>
      </c>
      <c r="AK319" s="82">
        <f t="shared" si="110"/>
        <v>0</v>
      </c>
      <c r="AL319" s="2141">
        <f t="shared" si="111"/>
        <v>0</v>
      </c>
      <c r="AM319" s="2142" t="str">
        <f t="shared" si="112"/>
        <v/>
      </c>
      <c r="AN319" s="2143"/>
      <c r="AO319" s="2140">
        <f t="shared" si="113"/>
        <v>0</v>
      </c>
      <c r="AP319" s="2612"/>
      <c r="AQ319" s="2145" t="str">
        <f t="shared" si="114"/>
        <v/>
      </c>
      <c r="AR319" s="2593"/>
      <c r="AS319" s="2697">
        <f t="shared" si="115"/>
        <v>0</v>
      </c>
      <c r="AT319" s="2598">
        <f>IF(AND(AH319&lt;&gt;"", ISNUMBER(AF319)), IFERROR(INDEX(AV19:AV89, MATCH(AB319, AU19:AU89, 0)) * AA319 * IF(ISBLANK(X319), 1, X319), 0), 0)</f>
        <v>0</v>
      </c>
      <c r="AU319"/>
      <c r="AV319"/>
      <c r="AW319"/>
      <c r="AX319" s="465"/>
      <c r="AY319" s="2127" t="str">
        <f t="shared" si="108"/>
        <v>►</v>
      </c>
      <c r="AZ319" s="465"/>
      <c r="BA319" s="465"/>
      <c r="BB319" s="465"/>
      <c r="BC319" s="2133"/>
      <c r="BD319" s="2133"/>
      <c r="BH319" s="2133"/>
      <c r="BI319" s="466">
        <v>1</v>
      </c>
    </row>
    <row r="320" spans="1:61" s="464" customFormat="1" ht="18" customHeight="1" x14ac:dyDescent="0.25">
      <c r="A320" s="2127" t="str">
        <f t="shared" si="102"/>
        <v>►</v>
      </c>
      <c r="B320" s="2128" t="str">
        <f t="shared" si="118"/>
        <v>►</v>
      </c>
      <c r="C320" s="2129" t="str">
        <f t="shared" si="103"/>
        <v>►</v>
      </c>
      <c r="D320" s="2433" t="str">
        <f t="shared" si="104"/>
        <v>►</v>
      </c>
      <c r="E320" s="2128" t="str">
        <f t="shared" si="105"/>
        <v>►</v>
      </c>
      <c r="F320" s="2128" t="str">
        <f t="shared" si="106"/>
        <v>►</v>
      </c>
      <c r="G320" s="2128" t="str">
        <f t="shared" si="107"/>
        <v>►</v>
      </c>
      <c r="H320" s="2178" t="s">
        <v>4</v>
      </c>
      <c r="I320" s="2177"/>
      <c r="J320" s="2177"/>
      <c r="K320" s="2177"/>
      <c r="L320" s="2176"/>
      <c r="M320" s="2176"/>
      <c r="N320" s="2176"/>
      <c r="O320" s="2176"/>
      <c r="P320" s="2176"/>
      <c r="Q320" s="2176"/>
      <c r="R320" s="2176"/>
      <c r="S320" s="2111" t="s">
        <v>4</v>
      </c>
      <c r="T320" s="2178" t="s">
        <v>4</v>
      </c>
      <c r="U320" s="2177"/>
      <c r="V320" s="2177"/>
      <c r="W320" s="2177"/>
      <c r="X320" s="2176"/>
      <c r="Y320" s="2176"/>
      <c r="Z320" s="2176"/>
      <c r="AA320" s="2176"/>
      <c r="AB320" s="2176"/>
      <c r="AC320" s="2176"/>
      <c r="AD320" s="2176"/>
      <c r="AE320" s="2677" t="s">
        <v>4</v>
      </c>
      <c r="AF320" s="2679">
        <f t="shared" si="116"/>
        <v>0</v>
      </c>
      <c r="AG320" s="2453">
        <f t="shared" si="117"/>
        <v>0</v>
      </c>
      <c r="AH320" s="2452"/>
      <c r="AI320" s="2148">
        <f t="shared" si="109"/>
        <v>0</v>
      </c>
      <c r="AJ320" s="299" t="str">
        <f>IF(OR(AI320=0, ISBLANK(AB320)), "", TEXT(ROUND(AI320/INDEX(AV19:AV89, MATCH(AB320, AU19:AU89, 0)), 0),"# ##0") &amp; " " &amp; AB320)</f>
        <v/>
      </c>
      <c r="AK320" s="77">
        <f t="shared" si="110"/>
        <v>0</v>
      </c>
      <c r="AL320" s="2149">
        <f t="shared" si="111"/>
        <v>0</v>
      </c>
      <c r="AM320" s="2137" t="str">
        <f t="shared" si="112"/>
        <v/>
      </c>
      <c r="AN320" s="2143"/>
      <c r="AO320" s="2148">
        <f t="shared" si="113"/>
        <v>0</v>
      </c>
      <c r="AP320" s="2612"/>
      <c r="AQ320" s="2150" t="str">
        <f t="shared" si="114"/>
        <v/>
      </c>
      <c r="AR320" s="2593"/>
      <c r="AS320" s="2697">
        <f t="shared" si="115"/>
        <v>0</v>
      </c>
      <c r="AT320" s="2598">
        <f>IF(AND(AH320&lt;&gt;"", ISNUMBER(AF320)), IFERROR(INDEX(AV19:AV89, MATCH(AB320, AU19:AU89, 0)) * AA320 * IF(ISBLANK(X320), 1, X320), 0), 0)</f>
        <v>0</v>
      </c>
      <c r="AU320"/>
      <c r="AV320"/>
      <c r="AW320"/>
      <c r="AX320" s="465"/>
      <c r="AY320" s="2127" t="str">
        <f t="shared" si="108"/>
        <v>►</v>
      </c>
      <c r="AZ320" s="465"/>
      <c r="BA320" s="465"/>
      <c r="BB320" s="465"/>
      <c r="BC320" s="465"/>
      <c r="BD320" s="2133"/>
      <c r="BH320" s="2133"/>
      <c r="BI320" s="466">
        <v>1</v>
      </c>
    </row>
    <row r="321" spans="1:61" s="464" customFormat="1" ht="18" customHeight="1" x14ac:dyDescent="0.25">
      <c r="A321" s="2127" t="str">
        <f t="shared" si="102"/>
        <v>►</v>
      </c>
      <c r="B321" s="2128" t="str">
        <f t="shared" si="118"/>
        <v>►</v>
      </c>
      <c r="C321" s="2129" t="str">
        <f t="shared" si="103"/>
        <v>►</v>
      </c>
      <c r="D321" s="2433" t="str">
        <f t="shared" si="104"/>
        <v>►</v>
      </c>
      <c r="E321" s="2128" t="str">
        <f t="shared" si="105"/>
        <v>►</v>
      </c>
      <c r="F321" s="2128" t="str">
        <f t="shared" si="106"/>
        <v>►</v>
      </c>
      <c r="G321" s="2128" t="str">
        <f t="shared" si="107"/>
        <v>►</v>
      </c>
      <c r="H321" s="2178" t="s">
        <v>4</v>
      </c>
      <c r="I321" s="2177"/>
      <c r="J321" s="2177"/>
      <c r="K321" s="2177"/>
      <c r="L321" s="2176"/>
      <c r="M321" s="2176"/>
      <c r="N321" s="2176"/>
      <c r="O321" s="2176"/>
      <c r="P321" s="2176"/>
      <c r="Q321" s="2176"/>
      <c r="R321" s="2176"/>
      <c r="S321" s="2111" t="s">
        <v>4</v>
      </c>
      <c r="T321" s="2178" t="s">
        <v>4</v>
      </c>
      <c r="U321" s="2177"/>
      <c r="V321" s="2177"/>
      <c r="W321" s="2177"/>
      <c r="X321" s="2176"/>
      <c r="Y321" s="2176"/>
      <c r="Z321" s="2176"/>
      <c r="AA321" s="2176"/>
      <c r="AB321" s="2176"/>
      <c r="AC321" s="2176"/>
      <c r="AD321" s="2176"/>
      <c r="AE321" s="2677" t="s">
        <v>4</v>
      </c>
      <c r="AF321" s="2679">
        <f t="shared" si="116"/>
        <v>0</v>
      </c>
      <c r="AG321" s="2453">
        <f t="shared" si="117"/>
        <v>0</v>
      </c>
      <c r="AH321" s="2452"/>
      <c r="AI321" s="2140">
        <f t="shared" si="109"/>
        <v>0</v>
      </c>
      <c r="AJ321" s="301" t="str">
        <f>IF(OR(AI321=0, ISBLANK(AB321)), "", TEXT(ROUND(AI321/INDEX(AV19:AV89, MATCH(AB321, AU19:AU89, 0)), 0),"# ##0") &amp; " " &amp; AB321)</f>
        <v/>
      </c>
      <c r="AK321" s="82">
        <f t="shared" si="110"/>
        <v>0</v>
      </c>
      <c r="AL321" s="2141">
        <f t="shared" si="111"/>
        <v>0</v>
      </c>
      <c r="AM321" s="2142" t="str">
        <f t="shared" si="112"/>
        <v/>
      </c>
      <c r="AN321" s="2143"/>
      <c r="AO321" s="2140">
        <f t="shared" si="113"/>
        <v>0</v>
      </c>
      <c r="AP321" s="2612"/>
      <c r="AQ321" s="2145" t="str">
        <f t="shared" si="114"/>
        <v/>
      </c>
      <c r="AR321" s="2593"/>
      <c r="AS321" s="2697">
        <f t="shared" si="115"/>
        <v>0</v>
      </c>
      <c r="AT321" s="2598">
        <f>IF(AND(AH321&lt;&gt;"", ISNUMBER(AF321)), IFERROR(INDEX(AV19:AV89, MATCH(AB321, AU19:AU89, 0)) * AA321 * IF(ISBLANK(X321), 1, X321), 0), 0)</f>
        <v>0</v>
      </c>
      <c r="AU321"/>
      <c r="AV321"/>
      <c r="AW321"/>
      <c r="AX321" s="465"/>
      <c r="AY321" s="2127" t="str">
        <f t="shared" si="108"/>
        <v>►</v>
      </c>
      <c r="AZ321" s="465"/>
      <c r="BA321" s="465"/>
      <c r="BB321" s="465"/>
      <c r="BC321" s="465"/>
      <c r="BD321" s="2133"/>
      <c r="BH321" s="2133"/>
      <c r="BI321" s="466">
        <v>1</v>
      </c>
    </row>
    <row r="322" spans="1:61" s="464" customFormat="1" ht="18" customHeight="1" x14ac:dyDescent="0.25">
      <c r="A322" s="2127" t="str">
        <f t="shared" si="102"/>
        <v>►</v>
      </c>
      <c r="B322" s="2128" t="str">
        <f t="shared" si="118"/>
        <v>►</v>
      </c>
      <c r="C322" s="2129" t="str">
        <f t="shared" si="103"/>
        <v>►</v>
      </c>
      <c r="D322" s="2433" t="str">
        <f t="shared" si="104"/>
        <v>►</v>
      </c>
      <c r="E322" s="2128" t="str">
        <f t="shared" si="105"/>
        <v>►</v>
      </c>
      <c r="F322" s="2128" t="str">
        <f t="shared" si="106"/>
        <v>►</v>
      </c>
      <c r="G322" s="2128" t="str">
        <f t="shared" si="107"/>
        <v>►</v>
      </c>
      <c r="H322" s="2178" t="s">
        <v>4</v>
      </c>
      <c r="I322" s="2177"/>
      <c r="J322" s="2177"/>
      <c r="K322" s="2177"/>
      <c r="L322" s="2176"/>
      <c r="M322" s="2176"/>
      <c r="N322" s="2176"/>
      <c r="O322" s="2176"/>
      <c r="P322" s="2176"/>
      <c r="Q322" s="2176"/>
      <c r="R322" s="2176"/>
      <c r="S322" s="2111" t="s">
        <v>4</v>
      </c>
      <c r="T322" s="2178" t="s">
        <v>4</v>
      </c>
      <c r="U322" s="2177"/>
      <c r="V322" s="2177"/>
      <c r="W322" s="2177"/>
      <c r="X322" s="2176"/>
      <c r="Y322" s="2176"/>
      <c r="Z322" s="2176"/>
      <c r="AA322" s="2176"/>
      <c r="AB322" s="2176"/>
      <c r="AC322" s="2176"/>
      <c r="AD322" s="2176"/>
      <c r="AE322" s="2677" t="s">
        <v>4</v>
      </c>
      <c r="AF322" s="2679">
        <f t="shared" si="116"/>
        <v>0</v>
      </c>
      <c r="AG322" s="2453">
        <f t="shared" si="117"/>
        <v>0</v>
      </c>
      <c r="AH322" s="2452"/>
      <c r="AI322" s="2148">
        <f t="shared" si="109"/>
        <v>0</v>
      </c>
      <c r="AJ322" s="299" t="str">
        <f>IF(OR(AI322=0, ISBLANK(AB322)), "", TEXT(ROUND(AI322/INDEX(AV19:AV89, MATCH(AB322, AU19:AU89, 0)), 0),"# ##0") &amp; " " &amp; AB322)</f>
        <v/>
      </c>
      <c r="AK322" s="77">
        <f t="shared" si="110"/>
        <v>0</v>
      </c>
      <c r="AL322" s="2149">
        <f t="shared" si="111"/>
        <v>0</v>
      </c>
      <c r="AM322" s="2137" t="str">
        <f t="shared" si="112"/>
        <v/>
      </c>
      <c r="AN322" s="2143"/>
      <c r="AO322" s="2148">
        <f t="shared" si="113"/>
        <v>0</v>
      </c>
      <c r="AP322" s="2612"/>
      <c r="AQ322" s="2150" t="str">
        <f t="shared" si="114"/>
        <v/>
      </c>
      <c r="AR322" s="2593"/>
      <c r="AS322" s="2697">
        <f t="shared" si="115"/>
        <v>0</v>
      </c>
      <c r="AT322" s="2598">
        <f>IF(AND(AH322&lt;&gt;"", ISNUMBER(AF322)), IFERROR(INDEX(AV19:AV89, MATCH(AB322, AU19:AU89, 0)) * AA322 * IF(ISBLANK(X322), 1, X322), 0), 0)</f>
        <v>0</v>
      </c>
      <c r="AU322"/>
      <c r="AV322"/>
      <c r="AW322"/>
      <c r="AX322" s="465"/>
      <c r="AY322" s="2127" t="str">
        <f t="shared" si="108"/>
        <v>►</v>
      </c>
      <c r="AZ322" s="465"/>
      <c r="BA322" s="465"/>
      <c r="BB322" s="465"/>
      <c r="BC322" s="465"/>
      <c r="BD322" s="2133"/>
      <c r="BH322" s="2133"/>
      <c r="BI322" s="466">
        <v>1</v>
      </c>
    </row>
    <row r="323" spans="1:61" s="464" customFormat="1" ht="18" customHeight="1" x14ac:dyDescent="0.25">
      <c r="A323" s="2127" t="str">
        <f t="shared" si="102"/>
        <v>►</v>
      </c>
      <c r="B323" s="2128" t="str">
        <f t="shared" si="118"/>
        <v>►</v>
      </c>
      <c r="C323" s="2129" t="str">
        <f t="shared" si="103"/>
        <v>►</v>
      </c>
      <c r="D323" s="2433" t="str">
        <f t="shared" si="104"/>
        <v>►</v>
      </c>
      <c r="E323" s="2128" t="str">
        <f t="shared" si="105"/>
        <v>►</v>
      </c>
      <c r="F323" s="2128" t="str">
        <f t="shared" si="106"/>
        <v>►</v>
      </c>
      <c r="G323" s="2128" t="str">
        <f t="shared" si="107"/>
        <v>►</v>
      </c>
      <c r="H323" s="2178" t="s">
        <v>4</v>
      </c>
      <c r="I323" s="2177"/>
      <c r="J323" s="2177"/>
      <c r="K323" s="2177"/>
      <c r="L323" s="2176"/>
      <c r="M323" s="2176"/>
      <c r="N323" s="2176"/>
      <c r="O323" s="2176"/>
      <c r="P323" s="2176"/>
      <c r="Q323" s="2176"/>
      <c r="R323" s="2176"/>
      <c r="S323" s="2111" t="s">
        <v>4</v>
      </c>
      <c r="T323" s="2178" t="s">
        <v>4</v>
      </c>
      <c r="U323" s="2177"/>
      <c r="V323" s="2177"/>
      <c r="W323" s="2177"/>
      <c r="X323" s="2176"/>
      <c r="Y323" s="2176"/>
      <c r="Z323" s="2176"/>
      <c r="AA323" s="2176"/>
      <c r="AB323" s="2176"/>
      <c r="AC323" s="2176"/>
      <c r="AD323" s="2176"/>
      <c r="AE323" s="2677" t="s">
        <v>4</v>
      </c>
      <c r="AF323" s="2679">
        <f t="shared" si="116"/>
        <v>0</v>
      </c>
      <c r="AG323" s="2453">
        <f t="shared" si="117"/>
        <v>0</v>
      </c>
      <c r="AH323" s="2452"/>
      <c r="AI323" s="2140">
        <f t="shared" si="109"/>
        <v>0</v>
      </c>
      <c r="AJ323" s="301" t="str">
        <f>IF(OR(AI323=0, ISBLANK(AB323)), "", TEXT(ROUND(AI323/INDEX(AV19:AV89, MATCH(AB323, AU19:AU89, 0)), 0),"# ##0") &amp; " " &amp; AB323)</f>
        <v/>
      </c>
      <c r="AK323" s="82">
        <f t="shared" si="110"/>
        <v>0</v>
      </c>
      <c r="AL323" s="2141">
        <f t="shared" si="111"/>
        <v>0</v>
      </c>
      <c r="AM323" s="2142" t="str">
        <f t="shared" si="112"/>
        <v/>
      </c>
      <c r="AN323" s="2143"/>
      <c r="AO323" s="2140">
        <f t="shared" si="113"/>
        <v>0</v>
      </c>
      <c r="AP323" s="2612"/>
      <c r="AQ323" s="2145" t="str">
        <f t="shared" si="114"/>
        <v/>
      </c>
      <c r="AR323" s="2593"/>
      <c r="AS323" s="2697">
        <f t="shared" si="115"/>
        <v>0</v>
      </c>
      <c r="AT323" s="2598">
        <f>IF(AND(AH323&lt;&gt;"", ISNUMBER(AF323)), IFERROR(INDEX(AV19:AV89, MATCH(AB323, AU19:AU89, 0)) * AA323 * IF(ISBLANK(X323), 1, X323), 0), 0)</f>
        <v>0</v>
      </c>
      <c r="AU323"/>
      <c r="AV323"/>
      <c r="AW323"/>
      <c r="AX323" s="465"/>
      <c r="AY323" s="2127" t="str">
        <f t="shared" si="108"/>
        <v>►</v>
      </c>
      <c r="AZ323" s="465"/>
      <c r="BA323" s="465"/>
      <c r="BB323" s="465"/>
      <c r="BC323" s="465"/>
      <c r="BD323" s="2133"/>
      <c r="BH323" s="2133"/>
      <c r="BI323" s="466">
        <v>1</v>
      </c>
    </row>
    <row r="324" spans="1:61" s="464" customFormat="1" ht="18" customHeight="1" x14ac:dyDescent="0.25">
      <c r="A324" s="2127" t="str">
        <f t="shared" si="102"/>
        <v>►</v>
      </c>
      <c r="B324" s="2128" t="str">
        <f t="shared" si="118"/>
        <v>►</v>
      </c>
      <c r="C324" s="2129" t="str">
        <f t="shared" si="103"/>
        <v>►</v>
      </c>
      <c r="D324" s="2433" t="str">
        <f t="shared" si="104"/>
        <v>►</v>
      </c>
      <c r="E324" s="2128" t="str">
        <f t="shared" si="105"/>
        <v>►</v>
      </c>
      <c r="F324" s="2128" t="str">
        <f t="shared" si="106"/>
        <v>►</v>
      </c>
      <c r="G324" s="2128" t="str">
        <f t="shared" si="107"/>
        <v>►</v>
      </c>
      <c r="H324" s="2178" t="s">
        <v>4</v>
      </c>
      <c r="I324" s="2177"/>
      <c r="J324" s="2177"/>
      <c r="K324" s="2177"/>
      <c r="L324" s="2176"/>
      <c r="M324" s="2176"/>
      <c r="N324" s="2176"/>
      <c r="O324" s="2176"/>
      <c r="P324" s="2176"/>
      <c r="Q324" s="2176"/>
      <c r="R324" s="2176"/>
      <c r="S324" s="2111" t="s">
        <v>4</v>
      </c>
      <c r="T324" s="2178" t="s">
        <v>4</v>
      </c>
      <c r="U324" s="2177"/>
      <c r="V324" s="2177"/>
      <c r="W324" s="2177"/>
      <c r="X324" s="2176"/>
      <c r="Y324" s="2176"/>
      <c r="Z324" s="2176"/>
      <c r="AA324" s="2176"/>
      <c r="AB324" s="2176"/>
      <c r="AC324" s="2176"/>
      <c r="AD324" s="2176"/>
      <c r="AE324" s="2677" t="s">
        <v>4</v>
      </c>
      <c r="AF324" s="2679">
        <f t="shared" si="116"/>
        <v>0</v>
      </c>
      <c r="AG324" s="2453">
        <f t="shared" si="117"/>
        <v>0</v>
      </c>
      <c r="AH324" s="2452"/>
      <c r="AI324" s="2148">
        <f t="shared" si="109"/>
        <v>0</v>
      </c>
      <c r="AJ324" s="299" t="str">
        <f>IF(OR(AI324=0, ISBLANK(AB324)), "", TEXT(ROUND(AI324/INDEX(AV19:AV89, MATCH(AB324, AU19:AU89, 0)), 0),"# ##0") &amp; " " &amp; AB324)</f>
        <v/>
      </c>
      <c r="AK324" s="77">
        <f t="shared" si="110"/>
        <v>0</v>
      </c>
      <c r="AL324" s="2149">
        <f t="shared" si="111"/>
        <v>0</v>
      </c>
      <c r="AM324" s="2137" t="str">
        <f t="shared" si="112"/>
        <v/>
      </c>
      <c r="AN324" s="2143"/>
      <c r="AO324" s="2148">
        <f t="shared" si="113"/>
        <v>0</v>
      </c>
      <c r="AP324" s="2612"/>
      <c r="AQ324" s="2150" t="str">
        <f t="shared" si="114"/>
        <v/>
      </c>
      <c r="AR324" s="2593"/>
      <c r="AS324" s="2697">
        <f t="shared" si="115"/>
        <v>0</v>
      </c>
      <c r="AT324" s="2598">
        <f>IF(AND(AH324&lt;&gt;"", ISNUMBER(AF324)), IFERROR(INDEX(AV19:AV89, MATCH(AB324, AU19:AU89, 0)) * AA324 * IF(ISBLANK(X324), 1, X324), 0), 0)</f>
        <v>0</v>
      </c>
      <c r="AU324"/>
      <c r="AV324"/>
      <c r="AW324"/>
      <c r="AX324" s="465"/>
      <c r="AY324" s="2127" t="str">
        <f t="shared" si="108"/>
        <v>►</v>
      </c>
      <c r="AZ324" s="465"/>
      <c r="BA324" s="465"/>
      <c r="BB324" s="465"/>
      <c r="BC324" s="465"/>
      <c r="BD324" s="2133"/>
      <c r="BH324" s="2133"/>
      <c r="BI324" s="466">
        <v>1</v>
      </c>
    </row>
    <row r="325" spans="1:61" s="464" customFormat="1" ht="18" customHeight="1" x14ac:dyDescent="0.25">
      <c r="A325" s="2127" t="str">
        <f t="shared" si="102"/>
        <v>►</v>
      </c>
      <c r="B325" s="2128" t="str">
        <f t="shared" si="118"/>
        <v>►</v>
      </c>
      <c r="C325" s="2129" t="str">
        <f t="shared" si="103"/>
        <v>►</v>
      </c>
      <c r="D325" s="2433" t="str">
        <f t="shared" si="104"/>
        <v>►</v>
      </c>
      <c r="E325" s="2128" t="str">
        <f t="shared" si="105"/>
        <v>►</v>
      </c>
      <c r="F325" s="2128" t="str">
        <f t="shared" si="106"/>
        <v>►</v>
      </c>
      <c r="G325" s="2128" t="str">
        <f t="shared" si="107"/>
        <v>►</v>
      </c>
      <c r="H325" s="2178" t="s">
        <v>4</v>
      </c>
      <c r="I325" s="2177"/>
      <c r="J325" s="2177"/>
      <c r="K325" s="2177"/>
      <c r="L325" s="2176"/>
      <c r="M325" s="2176"/>
      <c r="N325" s="2176"/>
      <c r="O325" s="2176"/>
      <c r="P325" s="2176"/>
      <c r="Q325" s="2176"/>
      <c r="R325" s="2176"/>
      <c r="S325" s="2111" t="s">
        <v>4</v>
      </c>
      <c r="T325" s="2178" t="s">
        <v>4</v>
      </c>
      <c r="U325" s="2177"/>
      <c r="V325" s="2177"/>
      <c r="W325" s="2177"/>
      <c r="X325" s="2176"/>
      <c r="Y325" s="2176"/>
      <c r="Z325" s="2176"/>
      <c r="AA325" s="2176"/>
      <c r="AB325" s="2176"/>
      <c r="AC325" s="2176"/>
      <c r="AD325" s="2176"/>
      <c r="AE325" s="2677" t="s">
        <v>4</v>
      </c>
      <c r="AF325" s="2679">
        <f t="shared" si="116"/>
        <v>0</v>
      </c>
      <c r="AG325" s="2453">
        <f t="shared" si="117"/>
        <v>0</v>
      </c>
      <c r="AH325" s="2452"/>
      <c r="AI325" s="2140">
        <f t="shared" si="109"/>
        <v>0</v>
      </c>
      <c r="AJ325" s="301" t="str">
        <f>IF(OR(AI325=0, ISBLANK(AB325)), "", TEXT(ROUND(AI325/INDEX(AV19:AV89, MATCH(AB325, AU19:AU89, 0)), 0),"# ##0") &amp; " " &amp; AB325)</f>
        <v/>
      </c>
      <c r="AK325" s="82">
        <f t="shared" si="110"/>
        <v>0</v>
      </c>
      <c r="AL325" s="2141">
        <f t="shared" si="111"/>
        <v>0</v>
      </c>
      <c r="AM325" s="2142" t="str">
        <f t="shared" si="112"/>
        <v/>
      </c>
      <c r="AN325" s="2143"/>
      <c r="AO325" s="2140">
        <f t="shared" si="113"/>
        <v>0</v>
      </c>
      <c r="AP325" s="2612"/>
      <c r="AQ325" s="2145" t="str">
        <f t="shared" si="114"/>
        <v/>
      </c>
      <c r="AR325" s="2593"/>
      <c r="AS325" s="2697">
        <f t="shared" si="115"/>
        <v>0</v>
      </c>
      <c r="AT325" s="2598">
        <f>IF(AND(AH325&lt;&gt;"", ISNUMBER(AF325)), IFERROR(INDEX(AV19:AV89, MATCH(AB325, AU19:AU89, 0)) * AA325 * IF(ISBLANK(X325), 1, X325), 0), 0)</f>
        <v>0</v>
      </c>
      <c r="AU325"/>
      <c r="AV325"/>
      <c r="AW325"/>
      <c r="AX325" s="465"/>
      <c r="AY325" s="2127" t="str">
        <f t="shared" si="108"/>
        <v>►</v>
      </c>
      <c r="AZ325" s="465"/>
      <c r="BA325" s="465"/>
      <c r="BB325" s="465"/>
      <c r="BC325" s="465"/>
      <c r="BD325" s="2133"/>
      <c r="BH325" s="2133"/>
      <c r="BI325" s="466">
        <v>1</v>
      </c>
    </row>
    <row r="326" spans="1:61" s="464" customFormat="1" ht="18" customHeight="1" x14ac:dyDescent="0.25">
      <c r="A326" s="2127" t="str">
        <f t="shared" si="102"/>
        <v>►</v>
      </c>
      <c r="B326" s="2128" t="str">
        <f t="shared" si="118"/>
        <v>►</v>
      </c>
      <c r="C326" s="2129" t="str">
        <f t="shared" si="103"/>
        <v>►</v>
      </c>
      <c r="D326" s="2433" t="str">
        <f t="shared" si="104"/>
        <v>►</v>
      </c>
      <c r="E326" s="2128" t="str">
        <f t="shared" si="105"/>
        <v>►</v>
      </c>
      <c r="F326" s="2128" t="str">
        <f t="shared" si="106"/>
        <v>►</v>
      </c>
      <c r="G326" s="2128" t="str">
        <f t="shared" si="107"/>
        <v>►</v>
      </c>
      <c r="H326" s="2178" t="s">
        <v>4</v>
      </c>
      <c r="I326" s="2177"/>
      <c r="J326" s="2177"/>
      <c r="K326" s="2177"/>
      <c r="L326" s="2176"/>
      <c r="M326" s="2176"/>
      <c r="N326" s="2176"/>
      <c r="O326" s="2176"/>
      <c r="P326" s="2176"/>
      <c r="Q326" s="2176"/>
      <c r="R326" s="2176"/>
      <c r="S326" s="2111" t="s">
        <v>4</v>
      </c>
      <c r="T326" s="2178" t="s">
        <v>4</v>
      </c>
      <c r="U326" s="2177"/>
      <c r="V326" s="2177"/>
      <c r="W326" s="2177"/>
      <c r="X326" s="2176"/>
      <c r="Y326" s="2176"/>
      <c r="Z326" s="2176"/>
      <c r="AA326" s="2176"/>
      <c r="AB326" s="2176"/>
      <c r="AC326" s="2176"/>
      <c r="AD326" s="2176"/>
      <c r="AE326" s="2677" t="s">
        <v>4</v>
      </c>
      <c r="AF326" s="2679">
        <f t="shared" si="116"/>
        <v>0</v>
      </c>
      <c r="AG326" s="2453">
        <f t="shared" si="117"/>
        <v>0</v>
      </c>
      <c r="AH326" s="2452"/>
      <c r="AI326" s="2148">
        <f t="shared" si="109"/>
        <v>0</v>
      </c>
      <c r="AJ326" s="299" t="str">
        <f>IF(OR(AI326=0, ISBLANK(AB326)), "", TEXT(ROUND(AI326/INDEX(AV19:AV89, MATCH(AB326, AU19:AU89, 0)), 0),"# ##0") &amp; " " &amp; AB326)</f>
        <v/>
      </c>
      <c r="AK326" s="77">
        <f t="shared" si="110"/>
        <v>0</v>
      </c>
      <c r="AL326" s="2149">
        <f t="shared" si="111"/>
        <v>0</v>
      </c>
      <c r="AM326" s="2137" t="str">
        <f t="shared" si="112"/>
        <v/>
      </c>
      <c r="AN326" s="2143"/>
      <c r="AO326" s="2148">
        <f t="shared" si="113"/>
        <v>0</v>
      </c>
      <c r="AP326" s="2612"/>
      <c r="AQ326" s="2150" t="str">
        <f t="shared" si="114"/>
        <v/>
      </c>
      <c r="AR326" s="2593"/>
      <c r="AS326" s="2697">
        <f t="shared" si="115"/>
        <v>0</v>
      </c>
      <c r="AT326" s="2598">
        <f>IF(AND(AH326&lt;&gt;"", ISNUMBER(AF326)), IFERROR(INDEX(AV19:AV89, MATCH(AB326, AU19:AU89, 0)) * AA326 * IF(ISBLANK(X326), 1, X326), 0), 0)</f>
        <v>0</v>
      </c>
      <c r="AU326"/>
      <c r="AV326"/>
      <c r="AW326"/>
      <c r="AX326" s="465"/>
      <c r="AY326" s="2127" t="str">
        <f t="shared" si="108"/>
        <v>►</v>
      </c>
      <c r="AZ326" s="465"/>
      <c r="BA326" s="465"/>
      <c r="BB326" s="465"/>
      <c r="BC326" s="465"/>
      <c r="BD326" s="2133"/>
      <c r="BH326" s="2133"/>
      <c r="BI326" s="466">
        <v>1</v>
      </c>
    </row>
    <row r="327" spans="1:61" s="464" customFormat="1" ht="18" customHeight="1" x14ac:dyDescent="0.25">
      <c r="A327" s="2127" t="str">
        <f t="shared" si="102"/>
        <v>►</v>
      </c>
      <c r="B327" s="2128" t="str">
        <f t="shared" si="118"/>
        <v>►</v>
      </c>
      <c r="C327" s="2129" t="str">
        <f t="shared" si="103"/>
        <v>►</v>
      </c>
      <c r="D327" s="2433" t="str">
        <f t="shared" si="104"/>
        <v>►</v>
      </c>
      <c r="E327" s="2128" t="str">
        <f t="shared" si="105"/>
        <v>►</v>
      </c>
      <c r="F327" s="2128" t="str">
        <f t="shared" si="106"/>
        <v>►</v>
      </c>
      <c r="G327" s="2128" t="str">
        <f t="shared" si="107"/>
        <v>►</v>
      </c>
      <c r="H327" s="2178" t="s">
        <v>4</v>
      </c>
      <c r="I327" s="2177"/>
      <c r="J327" s="2177"/>
      <c r="K327" s="2177"/>
      <c r="L327" s="2176"/>
      <c r="M327" s="2176"/>
      <c r="N327" s="2176"/>
      <c r="O327" s="2176"/>
      <c r="P327" s="2176"/>
      <c r="Q327" s="2176"/>
      <c r="R327" s="2176"/>
      <c r="S327" s="2111" t="s">
        <v>4</v>
      </c>
      <c r="T327" s="2178" t="s">
        <v>4</v>
      </c>
      <c r="U327" s="2177"/>
      <c r="V327" s="2177"/>
      <c r="W327" s="2177"/>
      <c r="X327" s="2176"/>
      <c r="Y327" s="2176"/>
      <c r="Z327" s="2176"/>
      <c r="AA327" s="2176"/>
      <c r="AB327" s="2176"/>
      <c r="AC327" s="2176"/>
      <c r="AD327" s="2176"/>
      <c r="AE327" s="2677" t="s">
        <v>4</v>
      </c>
      <c r="AF327" s="2679">
        <f t="shared" si="116"/>
        <v>0</v>
      </c>
      <c r="AG327" s="2453">
        <f t="shared" si="117"/>
        <v>0</v>
      </c>
      <c r="AH327" s="2452"/>
      <c r="AI327" s="2140">
        <f t="shared" si="109"/>
        <v>0</v>
      </c>
      <c r="AJ327" s="301" t="str">
        <f>IF(OR(AI327=0, ISBLANK(AB327)), "", TEXT(ROUND(AI327/INDEX(AV19:AV89, MATCH(AB327, AU19:AU89, 0)), 0),"# ##0") &amp; " " &amp; AB327)</f>
        <v/>
      </c>
      <c r="AK327" s="82">
        <f t="shared" si="110"/>
        <v>0</v>
      </c>
      <c r="AL327" s="2141">
        <f t="shared" si="111"/>
        <v>0</v>
      </c>
      <c r="AM327" s="2142" t="str">
        <f t="shared" si="112"/>
        <v/>
      </c>
      <c r="AN327" s="2143"/>
      <c r="AO327" s="2140">
        <f t="shared" si="113"/>
        <v>0</v>
      </c>
      <c r="AP327" s="2612"/>
      <c r="AQ327" s="2145" t="str">
        <f t="shared" si="114"/>
        <v/>
      </c>
      <c r="AR327" s="2593"/>
      <c r="AS327" s="2697">
        <f t="shared" si="115"/>
        <v>0</v>
      </c>
      <c r="AT327" s="2598">
        <f>IF(AND(AH327&lt;&gt;"", ISNUMBER(AF327)), IFERROR(INDEX(AV19:AV89, MATCH(AB327, AU19:AU89, 0)) * AA327 * IF(ISBLANK(X327), 1, X327), 0), 0)</f>
        <v>0</v>
      </c>
      <c r="AU327"/>
      <c r="AV327"/>
      <c r="AW327"/>
      <c r="AX327" s="465"/>
      <c r="AY327" s="2127" t="str">
        <f t="shared" si="108"/>
        <v>►</v>
      </c>
      <c r="AZ327" s="465"/>
      <c r="BA327" s="465"/>
      <c r="BB327" s="465"/>
      <c r="BC327" s="465"/>
      <c r="BD327" s="2133"/>
      <c r="BH327" s="2133"/>
      <c r="BI327" s="466">
        <v>1</v>
      </c>
    </row>
    <row r="328" spans="1:61" s="464" customFormat="1" ht="18" customHeight="1" x14ac:dyDescent="0.25">
      <c r="A328" s="2127" t="str">
        <f t="shared" si="102"/>
        <v>►</v>
      </c>
      <c r="B328" s="2128" t="str">
        <f t="shared" si="118"/>
        <v>►</v>
      </c>
      <c r="C328" s="2129" t="str">
        <f t="shared" si="103"/>
        <v>►</v>
      </c>
      <c r="D328" s="2433" t="str">
        <f t="shared" si="104"/>
        <v>►</v>
      </c>
      <c r="E328" s="2128" t="str">
        <f t="shared" si="105"/>
        <v>►</v>
      </c>
      <c r="F328" s="2128" t="str">
        <f t="shared" si="106"/>
        <v>►</v>
      </c>
      <c r="G328" s="2128" t="str">
        <f t="shared" si="107"/>
        <v>►</v>
      </c>
      <c r="H328" s="2178" t="s">
        <v>4</v>
      </c>
      <c r="I328" s="2177"/>
      <c r="J328" s="2177"/>
      <c r="K328" s="2177"/>
      <c r="L328" s="2176"/>
      <c r="M328" s="2176"/>
      <c r="N328" s="2176"/>
      <c r="O328" s="2176"/>
      <c r="P328" s="2176"/>
      <c r="Q328" s="2176"/>
      <c r="R328" s="2176"/>
      <c r="S328" s="2111" t="s">
        <v>4</v>
      </c>
      <c r="T328" s="2178" t="s">
        <v>4</v>
      </c>
      <c r="U328" s="2177"/>
      <c r="V328" s="2177"/>
      <c r="W328" s="2177"/>
      <c r="X328" s="2176"/>
      <c r="Y328" s="2176"/>
      <c r="Z328" s="2176"/>
      <c r="AA328" s="2176"/>
      <c r="AB328" s="2176"/>
      <c r="AC328" s="2176"/>
      <c r="AD328" s="2176"/>
      <c r="AE328" s="2677" t="s">
        <v>4</v>
      </c>
      <c r="AF328" s="2679">
        <f t="shared" si="116"/>
        <v>0</v>
      </c>
      <c r="AG328" s="2453">
        <f t="shared" si="117"/>
        <v>0</v>
      </c>
      <c r="AH328" s="2452"/>
      <c r="AI328" s="2148">
        <f t="shared" si="109"/>
        <v>0</v>
      </c>
      <c r="AJ328" s="299" t="str">
        <f>IF(OR(AI328=0, ISBLANK(AB328)), "", TEXT(ROUND(AI328/INDEX(AV19:AV89, MATCH(AB328, AU19:AU89, 0)), 0),"# ##0") &amp; " " &amp; AB328)</f>
        <v/>
      </c>
      <c r="AK328" s="77">
        <f t="shared" si="110"/>
        <v>0</v>
      </c>
      <c r="AL328" s="2149">
        <f t="shared" si="111"/>
        <v>0</v>
      </c>
      <c r="AM328" s="2137" t="str">
        <f t="shared" si="112"/>
        <v/>
      </c>
      <c r="AN328" s="2143"/>
      <c r="AO328" s="2148">
        <f t="shared" si="113"/>
        <v>0</v>
      </c>
      <c r="AP328" s="2612"/>
      <c r="AQ328" s="2150" t="str">
        <f t="shared" si="114"/>
        <v/>
      </c>
      <c r="AR328" s="2593"/>
      <c r="AS328" s="2697">
        <f t="shared" si="115"/>
        <v>0</v>
      </c>
      <c r="AT328" s="2598">
        <f>IF(AND(AH328&lt;&gt;"", ISNUMBER(AF328)), IFERROR(INDEX(AV19:AV89, MATCH(AB328, AU19:AU89, 0)) * AA328 * IF(ISBLANK(X328), 1, X328), 0), 0)</f>
        <v>0</v>
      </c>
      <c r="AU328"/>
      <c r="AV328"/>
      <c r="AW328"/>
      <c r="AX328" s="465"/>
      <c r="AY328" s="2127" t="str">
        <f t="shared" si="108"/>
        <v>►</v>
      </c>
      <c r="AZ328" s="465"/>
      <c r="BA328" s="465"/>
      <c r="BB328" s="465"/>
      <c r="BC328" s="465"/>
      <c r="BD328" s="2133"/>
      <c r="BH328" s="2133"/>
      <c r="BI328" s="466">
        <v>1</v>
      </c>
    </row>
    <row r="329" spans="1:61" s="464" customFormat="1" ht="18" customHeight="1" x14ac:dyDescent="0.25">
      <c r="A329" s="2127" t="str">
        <f t="shared" si="102"/>
        <v>►</v>
      </c>
      <c r="B329" s="2128" t="str">
        <f t="shared" si="118"/>
        <v>►</v>
      </c>
      <c r="C329" s="2129" t="str">
        <f t="shared" si="103"/>
        <v>►</v>
      </c>
      <c r="D329" s="2433" t="str">
        <f t="shared" si="104"/>
        <v>►</v>
      </c>
      <c r="E329" s="2128" t="str">
        <f t="shared" si="105"/>
        <v>►</v>
      </c>
      <c r="F329" s="2128" t="str">
        <f t="shared" si="106"/>
        <v>►</v>
      </c>
      <c r="G329" s="2128" t="str">
        <f t="shared" si="107"/>
        <v>►</v>
      </c>
      <c r="H329" s="2178" t="s">
        <v>4</v>
      </c>
      <c r="I329" s="2177"/>
      <c r="J329" s="2177"/>
      <c r="K329" s="2177"/>
      <c r="L329" s="2176"/>
      <c r="M329" s="2176"/>
      <c r="N329" s="2176"/>
      <c r="O329" s="2176"/>
      <c r="P329" s="2176"/>
      <c r="Q329" s="2176"/>
      <c r="R329" s="2176"/>
      <c r="S329" s="2111" t="s">
        <v>4</v>
      </c>
      <c r="T329" s="2178" t="s">
        <v>4</v>
      </c>
      <c r="U329" s="2177"/>
      <c r="V329" s="2177"/>
      <c r="W329" s="2177"/>
      <c r="X329" s="2176"/>
      <c r="Y329" s="2176"/>
      <c r="Z329" s="2176"/>
      <c r="AA329" s="2176"/>
      <c r="AB329" s="2176"/>
      <c r="AC329" s="2176"/>
      <c r="AD329" s="2176"/>
      <c r="AE329" s="2677" t="s">
        <v>4</v>
      </c>
      <c r="AF329" s="2679">
        <f t="shared" si="116"/>
        <v>0</v>
      </c>
      <c r="AG329" s="2453">
        <f t="shared" si="117"/>
        <v>0</v>
      </c>
      <c r="AH329" s="2452"/>
      <c r="AI329" s="2140">
        <f t="shared" si="109"/>
        <v>0</v>
      </c>
      <c r="AJ329" s="301" t="str">
        <f>IF(OR(AI329=0, ISBLANK(AB329)), "", TEXT(ROUND(AI329/INDEX(AV19:AV89, MATCH(AB329, AU19:AU89, 0)), 0),"# ##0") &amp; " " &amp; AB329)</f>
        <v/>
      </c>
      <c r="AK329" s="82">
        <f t="shared" si="110"/>
        <v>0</v>
      </c>
      <c r="AL329" s="2141">
        <f t="shared" si="111"/>
        <v>0</v>
      </c>
      <c r="AM329" s="2142" t="str">
        <f t="shared" si="112"/>
        <v/>
      </c>
      <c r="AN329" s="2143"/>
      <c r="AO329" s="2140">
        <f t="shared" si="113"/>
        <v>0</v>
      </c>
      <c r="AP329" s="2612"/>
      <c r="AQ329" s="2145" t="str">
        <f t="shared" si="114"/>
        <v/>
      </c>
      <c r="AR329" s="2593"/>
      <c r="AS329" s="2697">
        <f t="shared" si="115"/>
        <v>0</v>
      </c>
      <c r="AT329" s="2598">
        <f>IF(AND(AH329&lt;&gt;"", ISNUMBER(AF329)), IFERROR(INDEX(AV19:AV89, MATCH(AB329, AU19:AU89, 0)) * AA329 * IF(ISBLANK(X329), 1, X329), 0), 0)</f>
        <v>0</v>
      </c>
      <c r="AU329"/>
      <c r="AV329"/>
      <c r="AW329"/>
      <c r="AX329" s="465"/>
      <c r="AY329" s="2127" t="str">
        <f t="shared" si="108"/>
        <v>►</v>
      </c>
      <c r="AZ329" s="465"/>
      <c r="BA329" s="465"/>
      <c r="BB329" s="465"/>
      <c r="BC329" s="465"/>
      <c r="BD329" s="2133"/>
      <c r="BH329" s="2133"/>
      <c r="BI329" s="466">
        <v>1</v>
      </c>
    </row>
    <row r="330" spans="1:61" s="464" customFormat="1" ht="18" customHeight="1" x14ac:dyDescent="0.25">
      <c r="A330" s="2127" t="str">
        <f t="shared" si="102"/>
        <v>►</v>
      </c>
      <c r="B330" s="2128" t="str">
        <f t="shared" si="118"/>
        <v>►</v>
      </c>
      <c r="C330" s="2129" t="str">
        <f t="shared" si="103"/>
        <v>►</v>
      </c>
      <c r="D330" s="2433" t="str">
        <f t="shared" si="104"/>
        <v>►</v>
      </c>
      <c r="E330" s="2128" t="str">
        <f t="shared" si="105"/>
        <v>►</v>
      </c>
      <c r="F330" s="2128" t="str">
        <f t="shared" si="106"/>
        <v>►</v>
      </c>
      <c r="G330" s="2128" t="str">
        <f t="shared" si="107"/>
        <v>►</v>
      </c>
      <c r="H330" s="2178" t="s">
        <v>4</v>
      </c>
      <c r="I330" s="2177"/>
      <c r="J330" s="2177"/>
      <c r="K330" s="2177"/>
      <c r="L330" s="2176"/>
      <c r="M330" s="2176"/>
      <c r="N330" s="2176"/>
      <c r="O330" s="2176"/>
      <c r="P330" s="2176"/>
      <c r="Q330" s="2176"/>
      <c r="R330" s="2176"/>
      <c r="S330" s="2111" t="s">
        <v>4</v>
      </c>
      <c r="T330" s="2178" t="s">
        <v>4</v>
      </c>
      <c r="U330" s="2177"/>
      <c r="V330" s="2177"/>
      <c r="W330" s="2177"/>
      <c r="X330" s="2176"/>
      <c r="Y330" s="2176"/>
      <c r="Z330" s="2176"/>
      <c r="AA330" s="2176"/>
      <c r="AB330" s="2176"/>
      <c r="AC330" s="2176"/>
      <c r="AD330" s="2176"/>
      <c r="AE330" s="2677" t="s">
        <v>4</v>
      </c>
      <c r="AF330" s="2679">
        <f t="shared" si="116"/>
        <v>0</v>
      </c>
      <c r="AG330" s="2453">
        <f t="shared" si="117"/>
        <v>0</v>
      </c>
      <c r="AH330" s="2452"/>
      <c r="AI330" s="2148">
        <f t="shared" si="109"/>
        <v>0</v>
      </c>
      <c r="AJ330" s="299" t="str">
        <f>IF(OR(AI330=0, ISBLANK(AB330)), "", TEXT(ROUND(AI330/INDEX(AV19:AV89, MATCH(AB330, AU19:AU89, 0)), 0),"# ##0") &amp; " " &amp; AB330)</f>
        <v/>
      </c>
      <c r="AK330" s="77">
        <f t="shared" si="110"/>
        <v>0</v>
      </c>
      <c r="AL330" s="2149">
        <f t="shared" si="111"/>
        <v>0</v>
      </c>
      <c r="AM330" s="2137" t="str">
        <f t="shared" si="112"/>
        <v/>
      </c>
      <c r="AN330" s="2143"/>
      <c r="AO330" s="2148">
        <f t="shared" si="113"/>
        <v>0</v>
      </c>
      <c r="AP330" s="2612"/>
      <c r="AQ330" s="2150" t="str">
        <f t="shared" si="114"/>
        <v/>
      </c>
      <c r="AR330" s="2593"/>
      <c r="AS330" s="2697">
        <f t="shared" si="115"/>
        <v>0</v>
      </c>
      <c r="AT330" s="2598">
        <f>IF(AND(AH330&lt;&gt;"", ISNUMBER(AF330)), IFERROR(INDEX(AV19:AV89, MATCH(AB330, AU19:AU89, 0)) * AA330 * IF(ISBLANK(X330), 1, X330), 0), 0)</f>
        <v>0</v>
      </c>
      <c r="AU330"/>
      <c r="AV330"/>
      <c r="AW330"/>
      <c r="AX330" s="465"/>
      <c r="AY330" s="2127" t="str">
        <f t="shared" si="108"/>
        <v>►</v>
      </c>
      <c r="AZ330" s="465"/>
      <c r="BA330" s="465"/>
      <c r="BB330" s="465"/>
      <c r="BC330" s="465"/>
      <c r="BD330" s="2133"/>
      <c r="BH330" s="2133"/>
      <c r="BI330" s="466">
        <v>1</v>
      </c>
    </row>
    <row r="331" spans="1:61" s="464" customFormat="1" ht="18" customHeight="1" x14ac:dyDescent="0.25">
      <c r="A331" s="2127" t="str">
        <f t="shared" si="102"/>
        <v>►</v>
      </c>
      <c r="B331" s="2128" t="str">
        <f t="shared" si="118"/>
        <v>►</v>
      </c>
      <c r="C331" s="2129" t="str">
        <f t="shared" si="103"/>
        <v>►</v>
      </c>
      <c r="D331" s="2433" t="str">
        <f t="shared" si="104"/>
        <v>►</v>
      </c>
      <c r="E331" s="2128" t="str">
        <f t="shared" si="105"/>
        <v>►</v>
      </c>
      <c r="F331" s="2128" t="str">
        <f t="shared" si="106"/>
        <v>►</v>
      </c>
      <c r="G331" s="2128" t="str">
        <f t="shared" si="107"/>
        <v>►</v>
      </c>
      <c r="H331" s="2178" t="s">
        <v>4</v>
      </c>
      <c r="I331" s="2177"/>
      <c r="J331" s="2177"/>
      <c r="K331" s="2177"/>
      <c r="L331" s="2176"/>
      <c r="M331" s="2176"/>
      <c r="N331" s="2176"/>
      <c r="O331" s="2176"/>
      <c r="P331" s="2176"/>
      <c r="Q331" s="2176"/>
      <c r="R331" s="2176"/>
      <c r="S331" s="2111" t="s">
        <v>4</v>
      </c>
      <c r="T331" s="2178" t="s">
        <v>4</v>
      </c>
      <c r="U331" s="2177"/>
      <c r="V331" s="2177"/>
      <c r="W331" s="2177"/>
      <c r="X331" s="2176"/>
      <c r="Y331" s="2176"/>
      <c r="Z331" s="2176"/>
      <c r="AA331" s="2176"/>
      <c r="AB331" s="2176"/>
      <c r="AC331" s="2176"/>
      <c r="AD331" s="2176"/>
      <c r="AE331" s="2677" t="s">
        <v>4</v>
      </c>
      <c r="AF331" s="2679">
        <f t="shared" si="116"/>
        <v>0</v>
      </c>
      <c r="AG331" s="2453">
        <f t="shared" si="117"/>
        <v>0</v>
      </c>
      <c r="AH331" s="2452"/>
      <c r="AI331" s="2140">
        <f t="shared" si="109"/>
        <v>0</v>
      </c>
      <c r="AJ331" s="301" t="str">
        <f>IF(OR(AI331=0, ISBLANK(AB331)), "", TEXT(ROUND(AI331/INDEX(AV19:AV89, MATCH(AB331, AU19:AU89, 0)), 0),"# ##0") &amp; " " &amp; AB331)</f>
        <v/>
      </c>
      <c r="AK331" s="82">
        <f t="shared" si="110"/>
        <v>0</v>
      </c>
      <c r="AL331" s="2141">
        <f t="shared" si="111"/>
        <v>0</v>
      </c>
      <c r="AM331" s="2142" t="str">
        <f t="shared" si="112"/>
        <v/>
      </c>
      <c r="AN331" s="2143"/>
      <c r="AO331" s="2140">
        <f t="shared" si="113"/>
        <v>0</v>
      </c>
      <c r="AP331" s="2612"/>
      <c r="AQ331" s="2145" t="str">
        <f t="shared" si="114"/>
        <v/>
      </c>
      <c r="AR331" s="2593"/>
      <c r="AS331" s="2697">
        <f t="shared" si="115"/>
        <v>0</v>
      </c>
      <c r="AT331" s="2598">
        <f>IF(AND(AH331&lt;&gt;"", ISNUMBER(AF331)), IFERROR(INDEX(AV19:AV89, MATCH(AB331, AU19:AU89, 0)) * AA331 * IF(ISBLANK(X331), 1, X331), 0), 0)</f>
        <v>0</v>
      </c>
      <c r="AU331"/>
      <c r="AV331"/>
      <c r="AW331"/>
      <c r="AX331" s="465"/>
      <c r="AY331" s="2127" t="str">
        <f t="shared" si="108"/>
        <v>►</v>
      </c>
      <c r="AZ331" s="465"/>
      <c r="BA331" s="465"/>
      <c r="BB331" s="465"/>
      <c r="BC331" s="465"/>
      <c r="BD331" s="2133"/>
      <c r="BH331" s="2133"/>
      <c r="BI331" s="466">
        <v>1</v>
      </c>
    </row>
    <row r="332" spans="1:61" s="464" customFormat="1" ht="18" customHeight="1" x14ac:dyDescent="0.25">
      <c r="A332" s="2127" t="str">
        <f t="shared" si="102"/>
        <v>►</v>
      </c>
      <c r="B332" s="2128" t="str">
        <f t="shared" si="118"/>
        <v>►</v>
      </c>
      <c r="C332" s="2129" t="str">
        <f t="shared" si="103"/>
        <v>►</v>
      </c>
      <c r="D332" s="2433" t="str">
        <f t="shared" si="104"/>
        <v>►</v>
      </c>
      <c r="E332" s="2128" t="str">
        <f t="shared" si="105"/>
        <v>►</v>
      </c>
      <c r="F332" s="2128" t="str">
        <f t="shared" si="106"/>
        <v>►</v>
      </c>
      <c r="G332" s="2128" t="str">
        <f t="shared" si="107"/>
        <v>►</v>
      </c>
      <c r="H332" s="2178" t="s">
        <v>4</v>
      </c>
      <c r="I332" s="2177"/>
      <c r="J332" s="2177"/>
      <c r="K332" s="2177"/>
      <c r="L332" s="2176"/>
      <c r="M332" s="2176"/>
      <c r="N332" s="2176"/>
      <c r="O332" s="2176"/>
      <c r="P332" s="2176"/>
      <c r="Q332" s="2176"/>
      <c r="R332" s="2176"/>
      <c r="S332" s="2111" t="s">
        <v>4</v>
      </c>
      <c r="T332" s="2178" t="s">
        <v>4</v>
      </c>
      <c r="U332" s="2177"/>
      <c r="V332" s="2177"/>
      <c r="W332" s="2177"/>
      <c r="X332" s="2176"/>
      <c r="Y332" s="2176"/>
      <c r="Z332" s="2176"/>
      <c r="AA332" s="2176"/>
      <c r="AB332" s="2176"/>
      <c r="AC332" s="2176"/>
      <c r="AD332" s="2176"/>
      <c r="AE332" s="2677" t="s">
        <v>4</v>
      </c>
      <c r="AF332" s="2679">
        <f t="shared" si="116"/>
        <v>0</v>
      </c>
      <c r="AG332" s="2453">
        <f t="shared" si="117"/>
        <v>0</v>
      </c>
      <c r="AH332" s="2452"/>
      <c r="AI332" s="2148">
        <f t="shared" si="109"/>
        <v>0</v>
      </c>
      <c r="AJ332" s="299" t="str">
        <f>IF(OR(AI332=0, ISBLANK(AB332)), "", TEXT(ROUND(AI332/INDEX(AV19:AV89, MATCH(AB332, AU19:AU89, 0)), 0),"# ##0") &amp; " " &amp; AB332)</f>
        <v/>
      </c>
      <c r="AK332" s="77">
        <f t="shared" si="110"/>
        <v>0</v>
      </c>
      <c r="AL332" s="2149">
        <f t="shared" si="111"/>
        <v>0</v>
      </c>
      <c r="AM332" s="2137" t="str">
        <f t="shared" si="112"/>
        <v/>
      </c>
      <c r="AN332" s="2143"/>
      <c r="AO332" s="2148">
        <f t="shared" si="113"/>
        <v>0</v>
      </c>
      <c r="AP332" s="2612"/>
      <c r="AQ332" s="2150" t="str">
        <f t="shared" si="114"/>
        <v/>
      </c>
      <c r="AR332" s="2593"/>
      <c r="AS332" s="2697">
        <f t="shared" si="115"/>
        <v>0</v>
      </c>
      <c r="AT332" s="2598">
        <f>IF(AND(AH332&lt;&gt;"", ISNUMBER(AF332)), IFERROR(INDEX(AV19:AV89, MATCH(AB332, AU19:AU89, 0)) * AA332 * IF(ISBLANK(X332), 1, X332), 0), 0)</f>
        <v>0</v>
      </c>
      <c r="AU332"/>
      <c r="AV332"/>
      <c r="AW332"/>
      <c r="AX332" s="465"/>
      <c r="AY332" s="2127" t="str">
        <f t="shared" si="108"/>
        <v>►</v>
      </c>
      <c r="AZ332" s="465"/>
      <c r="BA332" s="465"/>
      <c r="BB332" s="465"/>
      <c r="BC332" s="465"/>
      <c r="BD332" s="2133"/>
      <c r="BH332" s="2133"/>
      <c r="BI332" s="466">
        <v>1</v>
      </c>
    </row>
    <row r="333" spans="1:61" s="464" customFormat="1" ht="18" customHeight="1" x14ac:dyDescent="0.25">
      <c r="A333" s="2127" t="str">
        <f t="shared" si="102"/>
        <v>►</v>
      </c>
      <c r="B333" s="2128" t="str">
        <f t="shared" si="118"/>
        <v>►</v>
      </c>
      <c r="C333" s="2129" t="str">
        <f t="shared" si="103"/>
        <v>►</v>
      </c>
      <c r="D333" s="2433" t="str">
        <f t="shared" si="104"/>
        <v>►</v>
      </c>
      <c r="E333" s="2128" t="str">
        <f t="shared" si="105"/>
        <v>►</v>
      </c>
      <c r="F333" s="2128" t="str">
        <f t="shared" si="106"/>
        <v>►</v>
      </c>
      <c r="G333" s="2128" t="str">
        <f t="shared" si="107"/>
        <v>►</v>
      </c>
      <c r="H333" s="2178" t="s">
        <v>4</v>
      </c>
      <c r="I333" s="2177"/>
      <c r="J333" s="2177"/>
      <c r="K333" s="2177"/>
      <c r="L333" s="2176"/>
      <c r="M333" s="2176"/>
      <c r="N333" s="2176"/>
      <c r="O333" s="2176"/>
      <c r="P333" s="2176"/>
      <c r="Q333" s="2176"/>
      <c r="R333" s="2176"/>
      <c r="S333" s="2111" t="s">
        <v>4</v>
      </c>
      <c r="T333" s="2178" t="s">
        <v>4</v>
      </c>
      <c r="U333" s="2177"/>
      <c r="V333" s="2177"/>
      <c r="W333" s="2177"/>
      <c r="X333" s="2176"/>
      <c r="Y333" s="2176"/>
      <c r="Z333" s="2176"/>
      <c r="AA333" s="2176"/>
      <c r="AB333" s="2176"/>
      <c r="AC333" s="2176"/>
      <c r="AD333" s="2176"/>
      <c r="AE333" s="2677" t="s">
        <v>4</v>
      </c>
      <c r="AF333" s="2679">
        <f t="shared" si="116"/>
        <v>0</v>
      </c>
      <c r="AG333" s="2453">
        <f t="shared" si="117"/>
        <v>0</v>
      </c>
      <c r="AH333" s="2452"/>
      <c r="AI333" s="2140">
        <f t="shared" si="109"/>
        <v>0</v>
      </c>
      <c r="AJ333" s="301" t="str">
        <f>IF(OR(AI333=0, ISBLANK(AB333)), "", TEXT(ROUND(AI333/INDEX(AV19:AV89, MATCH(AB333, AU19:AU89, 0)), 0),"# ##0") &amp; " " &amp; AB333)</f>
        <v/>
      </c>
      <c r="AK333" s="82">
        <f t="shared" si="110"/>
        <v>0</v>
      </c>
      <c r="AL333" s="2141">
        <f t="shared" si="111"/>
        <v>0</v>
      </c>
      <c r="AM333" s="2142" t="str">
        <f t="shared" si="112"/>
        <v/>
      </c>
      <c r="AN333" s="2143"/>
      <c r="AO333" s="2140">
        <f t="shared" si="113"/>
        <v>0</v>
      </c>
      <c r="AP333" s="2612"/>
      <c r="AQ333" s="2145" t="str">
        <f t="shared" si="114"/>
        <v/>
      </c>
      <c r="AR333" s="2593"/>
      <c r="AS333" s="2697">
        <f t="shared" si="115"/>
        <v>0</v>
      </c>
      <c r="AT333" s="2598">
        <f>IF(AND(AH333&lt;&gt;"", ISNUMBER(AF333)), IFERROR(INDEX(AV19:AV89, MATCH(AB333, AU19:AU89, 0)) * AA333 * IF(ISBLANK(X333), 1, X333), 0), 0)</f>
        <v>0</v>
      </c>
      <c r="AU333"/>
      <c r="AV333"/>
      <c r="AW333"/>
      <c r="AX333" s="465"/>
      <c r="AY333" s="2127" t="str">
        <f t="shared" si="108"/>
        <v>►</v>
      </c>
      <c r="AZ333" s="465"/>
      <c r="BA333" s="465"/>
      <c r="BB333" s="465"/>
      <c r="BC333" s="465"/>
      <c r="BD333" s="2133"/>
      <c r="BH333" s="2133"/>
      <c r="BI333" s="466">
        <v>1</v>
      </c>
    </row>
    <row r="334" spans="1:61" s="464" customFormat="1" ht="18" customHeight="1" x14ac:dyDescent="0.25">
      <c r="A334" s="2127" t="str">
        <f t="shared" ref="A334:A397" si="119">IF(OR(H334="A",T334="A"),"A",IF(AND(H334="►",T334="►"),"►",IF(AND(ISBLANK(H334),ISBLANK(T334)),"►","►")))</f>
        <v>►</v>
      </c>
      <c r="B334" s="2128" t="str">
        <f t="shared" si="118"/>
        <v>►</v>
      </c>
      <c r="C334" s="2129" t="str">
        <f t="shared" ref="C334:C397" si="120">IF(B334="►","►",IFERROR(LEFT(B334,SEARCH(".",B334)-1),0))</f>
        <v>►</v>
      </c>
      <c r="D334" s="2433" t="str">
        <f t="shared" ref="D334:D397" si="121">IF(B334="►","►",IFERROR(MID(B334,SEARCH(".",B334)+1,SEARCH(".",B334,SEARCH(".",B334)+1)-SEARCH(".",B334)-1),0))</f>
        <v>►</v>
      </c>
      <c r="E334" s="2128" t="str">
        <f t="shared" ref="E334:E397" si="122">IF(B334="►","►",IFERROR(MID(B334,SEARCH(".",B334,SEARCH(".",B334)+1)+1,SEARCH(".",B334,SEARCH(".",B334,SEARCH(".",B334)+1)+1)-SEARCH(".",B334,SEARCH(".",B334)+1)-1),0))</f>
        <v>►</v>
      </c>
      <c r="F334" s="2128" t="str">
        <f t="shared" ref="F334:F397" si="123">IF(B334="►","►",IFERROR(MID(I334,SEARCH(".",B334,SEARCH(".",B334,SEARCH(".",B334)+1)+1)+1,SEARCH(".",B334,SEARCH(".",B334,SEARCH(".",B334,SEARCH(".",B334)+1)+1)+1)-SEARCH(".",B334,SEARCH(".",B334,SEARCH(".",B334)+1)+1)-1),0))</f>
        <v>►</v>
      </c>
      <c r="G334" s="2128" t="str">
        <f t="shared" si="107"/>
        <v>►</v>
      </c>
      <c r="H334" s="2178" t="s">
        <v>4</v>
      </c>
      <c r="I334" s="2177"/>
      <c r="J334" s="2177"/>
      <c r="K334" s="2177"/>
      <c r="L334" s="2176"/>
      <c r="M334" s="2176"/>
      <c r="N334" s="2176"/>
      <c r="O334" s="2176"/>
      <c r="P334" s="2176"/>
      <c r="Q334" s="2176"/>
      <c r="R334" s="2176"/>
      <c r="S334" s="2111" t="s">
        <v>4</v>
      </c>
      <c r="T334" s="2178" t="s">
        <v>4</v>
      </c>
      <c r="U334" s="2177"/>
      <c r="V334" s="2177"/>
      <c r="W334" s="2177"/>
      <c r="X334" s="2176"/>
      <c r="Y334" s="2176"/>
      <c r="Z334" s="2176"/>
      <c r="AA334" s="2176"/>
      <c r="AB334" s="2176"/>
      <c r="AC334" s="2176"/>
      <c r="AD334" s="2176"/>
      <c r="AE334" s="2677" t="s">
        <v>4</v>
      </c>
      <c r="AF334" s="2679">
        <f t="shared" si="116"/>
        <v>0</v>
      </c>
      <c r="AG334" s="2453">
        <f t="shared" si="117"/>
        <v>0</v>
      </c>
      <c r="AH334" s="2452"/>
      <c r="AI334" s="2148">
        <f t="shared" si="109"/>
        <v>0</v>
      </c>
      <c r="AJ334" s="299" t="str">
        <f>IF(OR(AI334=0, ISBLANK(AB334)), "", TEXT(ROUND(AI334/INDEX(AV19:AV89, MATCH(AB334, AU19:AU89, 0)), 0),"# ##0") &amp; " " &amp; AB334)</f>
        <v/>
      </c>
      <c r="AK334" s="77">
        <f t="shared" si="110"/>
        <v>0</v>
      </c>
      <c r="AL334" s="2149">
        <f t="shared" si="111"/>
        <v>0</v>
      </c>
      <c r="AM334" s="2137" t="str">
        <f t="shared" si="112"/>
        <v/>
      </c>
      <c r="AN334" s="2143"/>
      <c r="AO334" s="2148">
        <f t="shared" si="113"/>
        <v>0</v>
      </c>
      <c r="AP334" s="2612"/>
      <c r="AQ334" s="2150" t="str">
        <f t="shared" si="114"/>
        <v/>
      </c>
      <c r="AR334" s="2593"/>
      <c r="AS334" s="2697">
        <f t="shared" si="115"/>
        <v>0</v>
      </c>
      <c r="AT334" s="2598">
        <f>IF(AND(AH334&lt;&gt;"", ISNUMBER(AF334)), IFERROR(INDEX(AV19:AV89, MATCH(AB334, AU19:AU89, 0)) * AA334 * IF(ISBLANK(X334), 1, X334), 0), 0)</f>
        <v>0</v>
      </c>
      <c r="AU334"/>
      <c r="AV334"/>
      <c r="AW334"/>
      <c r="AX334" s="465"/>
      <c r="AY334" s="2127" t="str">
        <f t="shared" si="108"/>
        <v>►</v>
      </c>
      <c r="AZ334" s="465"/>
      <c r="BA334" s="465"/>
      <c r="BB334" s="465"/>
      <c r="BC334" s="465"/>
      <c r="BD334" s="2133"/>
      <c r="BH334" s="2133"/>
      <c r="BI334" s="466">
        <v>1</v>
      </c>
    </row>
    <row r="335" spans="1:61" s="464" customFormat="1" ht="18" customHeight="1" x14ac:dyDescent="0.25">
      <c r="A335" s="2127" t="str">
        <f t="shared" si="119"/>
        <v>►</v>
      </c>
      <c r="B335" s="2128" t="str">
        <f t="shared" si="118"/>
        <v>►</v>
      </c>
      <c r="C335" s="2129" t="str">
        <f t="shared" si="120"/>
        <v>►</v>
      </c>
      <c r="D335" s="2433" t="str">
        <f t="shared" si="121"/>
        <v>►</v>
      </c>
      <c r="E335" s="2128" t="str">
        <f t="shared" si="122"/>
        <v>►</v>
      </c>
      <c r="F335" s="2128" t="str">
        <f t="shared" si="123"/>
        <v>►</v>
      </c>
      <c r="G335" s="2128" t="str">
        <f t="shared" si="107"/>
        <v>►</v>
      </c>
      <c r="H335" s="2178" t="s">
        <v>4</v>
      </c>
      <c r="I335" s="2177"/>
      <c r="J335" s="2177"/>
      <c r="K335" s="2177"/>
      <c r="L335" s="2176"/>
      <c r="M335" s="2176"/>
      <c r="N335" s="2176"/>
      <c r="O335" s="2176"/>
      <c r="P335" s="2176"/>
      <c r="Q335" s="2176"/>
      <c r="R335" s="2176"/>
      <c r="S335" s="2111" t="s">
        <v>4</v>
      </c>
      <c r="T335" s="2178" t="s">
        <v>4</v>
      </c>
      <c r="U335" s="2177"/>
      <c r="V335" s="2177"/>
      <c r="W335" s="2177"/>
      <c r="X335" s="2176"/>
      <c r="Y335" s="2176"/>
      <c r="Z335" s="2176"/>
      <c r="AA335" s="2176"/>
      <c r="AB335" s="2176"/>
      <c r="AC335" s="2176"/>
      <c r="AD335" s="2176"/>
      <c r="AE335" s="2677" t="s">
        <v>4</v>
      </c>
      <c r="AF335" s="2679">
        <f t="shared" si="116"/>
        <v>0</v>
      </c>
      <c r="AG335" s="2453">
        <f t="shared" si="117"/>
        <v>0</v>
      </c>
      <c r="AH335" s="2452"/>
      <c r="AI335" s="2140">
        <f t="shared" si="109"/>
        <v>0</v>
      </c>
      <c r="AJ335" s="301" t="str">
        <f>IF(OR(AI335=0, ISBLANK(AB335)), "", TEXT(ROUND(AI335/INDEX(AV19:AV89, MATCH(AB335, AU19:AU89, 0)), 0),"# ##0") &amp; " " &amp; AB335)</f>
        <v/>
      </c>
      <c r="AK335" s="82">
        <f t="shared" si="110"/>
        <v>0</v>
      </c>
      <c r="AL335" s="2141">
        <f t="shared" si="111"/>
        <v>0</v>
      </c>
      <c r="AM335" s="2142" t="str">
        <f t="shared" si="112"/>
        <v/>
      </c>
      <c r="AN335" s="2143"/>
      <c r="AO335" s="2140">
        <f t="shared" si="113"/>
        <v>0</v>
      </c>
      <c r="AP335" s="2612"/>
      <c r="AQ335" s="2145" t="str">
        <f t="shared" si="114"/>
        <v/>
      </c>
      <c r="AR335" s="2593"/>
      <c r="AS335" s="2697">
        <f t="shared" si="115"/>
        <v>0</v>
      </c>
      <c r="AT335" s="2598">
        <f>IF(AND(AH335&lt;&gt;"", ISNUMBER(AF335)), IFERROR(INDEX(AV19:AV89, MATCH(AB335, AU19:AU89, 0)) * AA335 * IF(ISBLANK(X335), 1, X335), 0), 0)</f>
        <v>0</v>
      </c>
      <c r="AU335"/>
      <c r="AV335"/>
      <c r="AW335"/>
      <c r="AX335" s="465"/>
      <c r="AY335" s="2127" t="str">
        <f t="shared" si="108"/>
        <v>►</v>
      </c>
      <c r="AZ335" s="465"/>
      <c r="BA335" s="465"/>
      <c r="BB335" s="465"/>
      <c r="BC335" s="465"/>
      <c r="BD335" s="2133"/>
      <c r="BH335" s="2133"/>
      <c r="BI335" s="466">
        <v>1</v>
      </c>
    </row>
    <row r="336" spans="1:61" s="464" customFormat="1" ht="18" customHeight="1" x14ac:dyDescent="0.25">
      <c r="A336" s="2127" t="str">
        <f t="shared" si="119"/>
        <v>►</v>
      </c>
      <c r="B336" s="2128" t="str">
        <f t="shared" si="118"/>
        <v>►</v>
      </c>
      <c r="C336" s="2129" t="str">
        <f t="shared" si="120"/>
        <v>►</v>
      </c>
      <c r="D336" s="2433" t="str">
        <f t="shared" si="121"/>
        <v>►</v>
      </c>
      <c r="E336" s="2128" t="str">
        <f t="shared" si="122"/>
        <v>►</v>
      </c>
      <c r="F336" s="2128" t="str">
        <f t="shared" si="123"/>
        <v>►</v>
      </c>
      <c r="G336" s="2128" t="str">
        <f t="shared" ref="G336:G399" si="124">IF(B336="►","►",IF(ISBLANK(B336),"►",IFERROR(RIGHT(B336,LEN(B336)-FIND("►",B336)-1),"")))</f>
        <v>►</v>
      </c>
      <c r="H336" s="2178" t="s">
        <v>4</v>
      </c>
      <c r="I336" s="2177"/>
      <c r="J336" s="2177"/>
      <c r="K336" s="2177"/>
      <c r="L336" s="2176"/>
      <c r="M336" s="2176"/>
      <c r="N336" s="2176"/>
      <c r="O336" s="2176"/>
      <c r="P336" s="2176"/>
      <c r="Q336" s="2176"/>
      <c r="R336" s="2176"/>
      <c r="S336" s="2111" t="s">
        <v>4</v>
      </c>
      <c r="T336" s="2178" t="s">
        <v>4</v>
      </c>
      <c r="U336" s="2177"/>
      <c r="V336" s="2177"/>
      <c r="W336" s="2177"/>
      <c r="X336" s="2176"/>
      <c r="Y336" s="2176"/>
      <c r="Z336" s="2176"/>
      <c r="AA336" s="2176"/>
      <c r="AB336" s="2176"/>
      <c r="AC336" s="2176"/>
      <c r="AD336" s="2176"/>
      <c r="AE336" s="2677" t="s">
        <v>4</v>
      </c>
      <c r="AF336" s="2679">
        <f t="shared" si="116"/>
        <v>0</v>
      </c>
      <c r="AG336" s="2453">
        <f t="shared" si="117"/>
        <v>0</v>
      </c>
      <c r="AH336" s="2452"/>
      <c r="AI336" s="2148">
        <f t="shared" si="109"/>
        <v>0</v>
      </c>
      <c r="AJ336" s="299" t="str">
        <f>IF(OR(AI336=0, ISBLANK(AB336)), "", TEXT(ROUND(AI336/INDEX(AV19:AV89, MATCH(AB336, AU19:AU89, 0)), 0),"# ##0") &amp; " " &amp; AB336)</f>
        <v/>
      </c>
      <c r="AK336" s="77">
        <f t="shared" si="110"/>
        <v>0</v>
      </c>
      <c r="AL336" s="2149">
        <f t="shared" si="111"/>
        <v>0</v>
      </c>
      <c r="AM336" s="2137" t="str">
        <f t="shared" si="112"/>
        <v/>
      </c>
      <c r="AN336" s="2143"/>
      <c r="AO336" s="2148">
        <f t="shared" si="113"/>
        <v>0</v>
      </c>
      <c r="AP336" s="2612"/>
      <c r="AQ336" s="2150" t="str">
        <f t="shared" si="114"/>
        <v/>
      </c>
      <c r="AR336" s="2593"/>
      <c r="AS336" s="2697">
        <f t="shared" si="115"/>
        <v>0</v>
      </c>
      <c r="AT336" s="2598">
        <f>IF(AND(AH336&lt;&gt;"", ISNUMBER(AF336)), IFERROR(INDEX(AV19:AV89, MATCH(AB336, AU19:AU89, 0)) * AA336 * IF(ISBLANK(X336), 1, X336), 0), 0)</f>
        <v>0</v>
      </c>
      <c r="AU336"/>
      <c r="AV336"/>
      <c r="AW336"/>
      <c r="AX336" s="465"/>
      <c r="AY336" s="2127" t="str">
        <f t="shared" ref="AY336:AY399" si="125">A336</f>
        <v>►</v>
      </c>
      <c r="AZ336" s="465"/>
      <c r="BA336" s="465"/>
      <c r="BB336" s="465"/>
      <c r="BC336" s="465"/>
      <c r="BD336" s="2133"/>
      <c r="BH336" s="2133"/>
      <c r="BI336" s="466">
        <v>1</v>
      </c>
    </row>
    <row r="337" spans="1:61" s="464" customFormat="1" ht="18" customHeight="1" x14ac:dyDescent="0.25">
      <c r="A337" s="2127" t="str">
        <f t="shared" si="119"/>
        <v>►</v>
      </c>
      <c r="B337" s="2128" t="str">
        <f t="shared" si="118"/>
        <v>►</v>
      </c>
      <c r="C337" s="2129" t="str">
        <f t="shared" si="120"/>
        <v>►</v>
      </c>
      <c r="D337" s="2433" t="str">
        <f t="shared" si="121"/>
        <v>►</v>
      </c>
      <c r="E337" s="2128" t="str">
        <f t="shared" si="122"/>
        <v>►</v>
      </c>
      <c r="F337" s="2128" t="str">
        <f t="shared" si="123"/>
        <v>►</v>
      </c>
      <c r="G337" s="2128" t="str">
        <f t="shared" si="124"/>
        <v>►</v>
      </c>
      <c r="H337" s="2178" t="s">
        <v>4</v>
      </c>
      <c r="I337" s="2177"/>
      <c r="J337" s="2177"/>
      <c r="K337" s="2177"/>
      <c r="L337" s="2176"/>
      <c r="M337" s="2176"/>
      <c r="N337" s="2176"/>
      <c r="O337" s="2176"/>
      <c r="P337" s="2176"/>
      <c r="Q337" s="2176"/>
      <c r="R337" s="2176"/>
      <c r="S337" s="2111" t="s">
        <v>4</v>
      </c>
      <c r="T337" s="2178" t="s">
        <v>4</v>
      </c>
      <c r="U337" s="2177"/>
      <c r="V337" s="2177"/>
      <c r="W337" s="2177"/>
      <c r="X337" s="2176"/>
      <c r="Y337" s="2176"/>
      <c r="Z337" s="2176"/>
      <c r="AA337" s="2176"/>
      <c r="AB337" s="2176"/>
      <c r="AC337" s="2176"/>
      <c r="AD337" s="2176"/>
      <c r="AE337" s="2677" t="s">
        <v>4</v>
      </c>
      <c r="AF337" s="2679">
        <f t="shared" si="116"/>
        <v>0</v>
      </c>
      <c r="AG337" s="2453">
        <f t="shared" si="117"/>
        <v>0</v>
      </c>
      <c r="AH337" s="2452"/>
      <c r="AI337" s="2140">
        <f t="shared" ref="AI337:AI400" si="126">IF(ISBLANK(AH337) + (AH337=0), 0, IFERROR(AT337*AS337*AC337, 0))</f>
        <v>0</v>
      </c>
      <c r="AJ337" s="301" t="str">
        <f>IF(OR(AI337=0, ISBLANK(AB337)), "", TEXT(ROUND(AI337/INDEX(AV19:AV89, MATCH(AB337, AU19:AU89, 0)), 0),"# ##0") &amp; " " &amp; AB337)</f>
        <v/>
      </c>
      <c r="AK337" s="82">
        <f t="shared" ref="AK337:AK400" si="127">IFERROR(IF(AH337&gt;0, X337*AS337*AC337, 0), 0)</f>
        <v>0</v>
      </c>
      <c r="AL337" s="2141">
        <f t="shared" ref="AL337:AL400" si="128">IFERROR(IF(AH337&gt;0,Y337,0),0)</f>
        <v>0</v>
      </c>
      <c r="AM337" s="2142" t="str">
        <f t="shared" ref="AM337:AM400" si="129">IF(AH337&gt;0,AD337,"")</f>
        <v/>
      </c>
      <c r="AN337" s="2143"/>
      <c r="AO337" s="2140">
        <f t="shared" ref="AO337:AO400" si="130">IF(ISBLANK(AN337), AI337, AI337*(1-AN337/100))</f>
        <v>0</v>
      </c>
      <c r="AP337" s="2612"/>
      <c r="AQ337" s="2145" t="str">
        <f t="shared" ref="AQ337:AQ400" si="131">IF(OR(ISBLANK(AP337), ISTEXT(X337)), "", IF(AI337=0, AK337*AP337, AI337*AP337))</f>
        <v/>
      </c>
      <c r="AR337" s="2593"/>
      <c r="AS337" s="2697">
        <f t="shared" ref="AS337:AS400" si="132">IFERROR(IF(ISNUMBER(AH337)*ISNUMBER(AF337),AH337/AF337,0),0)</f>
        <v>0</v>
      </c>
      <c r="AT337" s="2598">
        <f>IF(AND(AH337&lt;&gt;"", ISNUMBER(AF337)), IFERROR(INDEX(AV19:AV89, MATCH(AB337, AU19:AU89, 0)) * AA337 * IF(ISBLANK(X337), 1, X337), 0), 0)</f>
        <v>0</v>
      </c>
      <c r="AU337"/>
      <c r="AV337"/>
      <c r="AW337"/>
      <c r="AX337" s="465"/>
      <c r="AY337" s="2127" t="str">
        <f t="shared" si="125"/>
        <v>►</v>
      </c>
      <c r="AZ337" s="465"/>
      <c r="BA337" s="465"/>
      <c r="BB337" s="465"/>
      <c r="BC337" s="465"/>
      <c r="BD337" s="2133"/>
      <c r="BH337" s="2133"/>
      <c r="BI337" s="466">
        <v>1</v>
      </c>
    </row>
    <row r="338" spans="1:61" s="464" customFormat="1" ht="18" customHeight="1" x14ac:dyDescent="0.25">
      <c r="A338" s="2127" t="str">
        <f t="shared" si="119"/>
        <v>►</v>
      </c>
      <c r="B338" s="2128" t="str">
        <f t="shared" si="118"/>
        <v>►</v>
      </c>
      <c r="C338" s="2129" t="str">
        <f t="shared" si="120"/>
        <v>►</v>
      </c>
      <c r="D338" s="2433" t="str">
        <f t="shared" si="121"/>
        <v>►</v>
      </c>
      <c r="E338" s="2128" t="str">
        <f t="shared" si="122"/>
        <v>►</v>
      </c>
      <c r="F338" s="2128" t="str">
        <f t="shared" si="123"/>
        <v>►</v>
      </c>
      <c r="G338" s="2128" t="str">
        <f t="shared" si="124"/>
        <v>►</v>
      </c>
      <c r="H338" s="2178" t="s">
        <v>4</v>
      </c>
      <c r="I338" s="2177"/>
      <c r="J338" s="2177"/>
      <c r="K338" s="2177"/>
      <c r="L338" s="2176"/>
      <c r="M338" s="2176"/>
      <c r="N338" s="2176"/>
      <c r="O338" s="2176"/>
      <c r="P338" s="2176"/>
      <c r="Q338" s="2176"/>
      <c r="R338" s="2176"/>
      <c r="S338" s="2111" t="s">
        <v>4</v>
      </c>
      <c r="T338" s="2178" t="s">
        <v>4</v>
      </c>
      <c r="U338" s="2177"/>
      <c r="V338" s="2177"/>
      <c r="W338" s="2177"/>
      <c r="X338" s="2176"/>
      <c r="Y338" s="2176"/>
      <c r="Z338" s="2176"/>
      <c r="AA338" s="2176"/>
      <c r="AB338" s="2176"/>
      <c r="AC338" s="2176"/>
      <c r="AD338" s="2176"/>
      <c r="AE338" s="2677" t="s">
        <v>4</v>
      </c>
      <c r="AF338" s="2679">
        <f t="shared" si="116"/>
        <v>0</v>
      </c>
      <c r="AG338" s="2453">
        <f t="shared" si="117"/>
        <v>0</v>
      </c>
      <c r="AH338" s="2452"/>
      <c r="AI338" s="2148">
        <f t="shared" si="126"/>
        <v>0</v>
      </c>
      <c r="AJ338" s="299" t="str">
        <f>IF(OR(AI338=0, ISBLANK(AB338)), "", TEXT(ROUND(AI338/INDEX(AV19:AV89, MATCH(AB338, AU19:AU89, 0)), 0),"# ##0") &amp; " " &amp; AB338)</f>
        <v/>
      </c>
      <c r="AK338" s="77">
        <f t="shared" si="127"/>
        <v>0</v>
      </c>
      <c r="AL338" s="2149">
        <f t="shared" si="128"/>
        <v>0</v>
      </c>
      <c r="AM338" s="2137" t="str">
        <f t="shared" si="129"/>
        <v/>
      </c>
      <c r="AN338" s="2143"/>
      <c r="AO338" s="2148">
        <f t="shared" si="130"/>
        <v>0</v>
      </c>
      <c r="AP338" s="2612"/>
      <c r="AQ338" s="2150" t="str">
        <f t="shared" si="131"/>
        <v/>
      </c>
      <c r="AR338" s="2593"/>
      <c r="AS338" s="2697">
        <f t="shared" si="132"/>
        <v>0</v>
      </c>
      <c r="AT338" s="2598">
        <f>IF(AND(AH338&lt;&gt;"", ISNUMBER(AF338)), IFERROR(INDEX(AV19:AV89, MATCH(AB338, AU19:AU89, 0)) * AA338 * IF(ISBLANK(X338), 1, X338), 0), 0)</f>
        <v>0</v>
      </c>
      <c r="AU338"/>
      <c r="AV338"/>
      <c r="AW338"/>
      <c r="AX338" s="465"/>
      <c r="AY338" s="2127" t="str">
        <f t="shared" si="125"/>
        <v>►</v>
      </c>
      <c r="AZ338" s="465"/>
      <c r="BA338" s="465"/>
      <c r="BB338" s="465"/>
      <c r="BC338" s="465"/>
      <c r="BD338" s="2133"/>
      <c r="BH338" s="2133"/>
      <c r="BI338" s="466">
        <v>1</v>
      </c>
    </row>
    <row r="339" spans="1:61" s="464" customFormat="1" ht="18" customHeight="1" x14ac:dyDescent="0.25">
      <c r="A339" s="2127" t="str">
        <f t="shared" si="119"/>
        <v>►</v>
      </c>
      <c r="B339" s="2128" t="str">
        <f t="shared" si="118"/>
        <v>►</v>
      </c>
      <c r="C339" s="2129" t="str">
        <f t="shared" si="120"/>
        <v>►</v>
      </c>
      <c r="D339" s="2433" t="str">
        <f t="shared" si="121"/>
        <v>►</v>
      </c>
      <c r="E339" s="2128" t="str">
        <f t="shared" si="122"/>
        <v>►</v>
      </c>
      <c r="F339" s="2128" t="str">
        <f t="shared" si="123"/>
        <v>►</v>
      </c>
      <c r="G339" s="2128" t="str">
        <f t="shared" si="124"/>
        <v>►</v>
      </c>
      <c r="H339" s="2178" t="s">
        <v>4</v>
      </c>
      <c r="I339" s="2177"/>
      <c r="J339" s="2177"/>
      <c r="K339" s="2177"/>
      <c r="L339" s="2176"/>
      <c r="M339" s="2176"/>
      <c r="N339" s="2176"/>
      <c r="O339" s="2176"/>
      <c r="P339" s="2176"/>
      <c r="Q339" s="2176"/>
      <c r="R339" s="2176"/>
      <c r="S339" s="2111" t="s">
        <v>4</v>
      </c>
      <c r="T339" s="2178" t="s">
        <v>4</v>
      </c>
      <c r="U339" s="2177"/>
      <c r="V339" s="2177"/>
      <c r="W339" s="2177"/>
      <c r="X339" s="2176"/>
      <c r="Y339" s="2176"/>
      <c r="Z339" s="2176"/>
      <c r="AA339" s="2176"/>
      <c r="AB339" s="2176"/>
      <c r="AC339" s="2176"/>
      <c r="AD339" s="2176"/>
      <c r="AE339" s="2677" t="s">
        <v>4</v>
      </c>
      <c r="AF339" s="2679">
        <f t="shared" si="116"/>
        <v>0</v>
      </c>
      <c r="AG339" s="2453">
        <f t="shared" si="117"/>
        <v>0</v>
      </c>
      <c r="AH339" s="2452"/>
      <c r="AI339" s="2140">
        <f t="shared" si="126"/>
        <v>0</v>
      </c>
      <c r="AJ339" s="301" t="str">
        <f>IF(OR(AI339=0, ISBLANK(AB339)), "", TEXT(ROUND(AI339/INDEX(AV19:AV89, MATCH(AB339, AU19:AU89, 0)), 0),"# ##0") &amp; " " &amp; AB339)</f>
        <v/>
      </c>
      <c r="AK339" s="82">
        <f t="shared" si="127"/>
        <v>0</v>
      </c>
      <c r="AL339" s="2141">
        <f t="shared" si="128"/>
        <v>0</v>
      </c>
      <c r="AM339" s="2142" t="str">
        <f t="shared" si="129"/>
        <v/>
      </c>
      <c r="AN339" s="2143"/>
      <c r="AO339" s="2140">
        <f t="shared" si="130"/>
        <v>0</v>
      </c>
      <c r="AP339" s="2612"/>
      <c r="AQ339" s="2145" t="str">
        <f t="shared" si="131"/>
        <v/>
      </c>
      <c r="AR339" s="2593"/>
      <c r="AS339" s="2697">
        <f t="shared" si="132"/>
        <v>0</v>
      </c>
      <c r="AT339" s="2598">
        <f>IF(AND(AH339&lt;&gt;"", ISNUMBER(AF339)), IFERROR(INDEX(AV19:AV89, MATCH(AB339, AU19:AU89, 0)) * AA339 * IF(ISBLANK(X339), 1, X339), 0), 0)</f>
        <v>0</v>
      </c>
      <c r="AU339"/>
      <c r="AV339"/>
      <c r="AW339"/>
      <c r="AX339" s="465"/>
      <c r="AY339" s="2127" t="str">
        <f t="shared" si="125"/>
        <v>►</v>
      </c>
      <c r="AZ339" s="465"/>
      <c r="BA339" s="465"/>
      <c r="BB339" s="465"/>
      <c r="BC339" s="465"/>
      <c r="BD339" s="2133"/>
      <c r="BH339" s="2133"/>
      <c r="BI339" s="466">
        <v>1</v>
      </c>
    </row>
    <row r="340" spans="1:61" s="464" customFormat="1" ht="18" customHeight="1" x14ac:dyDescent="0.25">
      <c r="A340" s="2127" t="str">
        <f t="shared" si="119"/>
        <v>►</v>
      </c>
      <c r="B340" s="2128" t="str">
        <f t="shared" si="118"/>
        <v>►</v>
      </c>
      <c r="C340" s="2129" t="str">
        <f t="shared" si="120"/>
        <v>►</v>
      </c>
      <c r="D340" s="2433" t="str">
        <f t="shared" si="121"/>
        <v>►</v>
      </c>
      <c r="E340" s="2128" t="str">
        <f t="shared" si="122"/>
        <v>►</v>
      </c>
      <c r="F340" s="2128" t="str">
        <f t="shared" si="123"/>
        <v>►</v>
      </c>
      <c r="G340" s="2128" t="str">
        <f t="shared" si="124"/>
        <v>►</v>
      </c>
      <c r="H340" s="2178" t="s">
        <v>4</v>
      </c>
      <c r="I340" s="2177"/>
      <c r="J340" s="2177"/>
      <c r="K340" s="2177"/>
      <c r="L340" s="2176"/>
      <c r="M340" s="2176"/>
      <c r="N340" s="2176"/>
      <c r="O340" s="2176"/>
      <c r="P340" s="2176"/>
      <c r="Q340" s="2176"/>
      <c r="R340" s="2176"/>
      <c r="S340" s="2111" t="s">
        <v>4</v>
      </c>
      <c r="T340" s="2178" t="s">
        <v>4</v>
      </c>
      <c r="U340" s="2177"/>
      <c r="V340" s="2177"/>
      <c r="W340" s="2177"/>
      <c r="X340" s="2176"/>
      <c r="Y340" s="2176"/>
      <c r="Z340" s="2176"/>
      <c r="AA340" s="2176"/>
      <c r="AB340" s="2176"/>
      <c r="AC340" s="2176"/>
      <c r="AD340" s="2176"/>
      <c r="AE340" s="2677" t="s">
        <v>4</v>
      </c>
      <c r="AF340" s="2679">
        <f t="shared" si="116"/>
        <v>0</v>
      </c>
      <c r="AG340" s="2453">
        <f t="shared" si="117"/>
        <v>0</v>
      </c>
      <c r="AH340" s="2452"/>
      <c r="AI340" s="2148">
        <f t="shared" si="126"/>
        <v>0</v>
      </c>
      <c r="AJ340" s="299" t="str">
        <f>IF(OR(AI340=0, ISBLANK(AB340)), "", TEXT(ROUND(AI340/INDEX(AV19:AV89, MATCH(AB340, AU19:AU89, 0)), 0),"# ##0") &amp; " " &amp; AB340)</f>
        <v/>
      </c>
      <c r="AK340" s="77">
        <f t="shared" si="127"/>
        <v>0</v>
      </c>
      <c r="AL340" s="2149">
        <f t="shared" si="128"/>
        <v>0</v>
      </c>
      <c r="AM340" s="2137" t="str">
        <f t="shared" si="129"/>
        <v/>
      </c>
      <c r="AN340" s="2143"/>
      <c r="AO340" s="2148">
        <f t="shared" si="130"/>
        <v>0</v>
      </c>
      <c r="AP340" s="2612"/>
      <c r="AQ340" s="2150" t="str">
        <f t="shared" si="131"/>
        <v/>
      </c>
      <c r="AR340" s="2593"/>
      <c r="AS340" s="2697">
        <f t="shared" si="132"/>
        <v>0</v>
      </c>
      <c r="AT340" s="2598">
        <f>IF(AND(AH340&lt;&gt;"", ISNUMBER(AF340)), IFERROR(INDEX(AV19:AV89, MATCH(AB340, AU19:AU89, 0)) * AA340 * IF(ISBLANK(X340), 1, X340), 0), 0)</f>
        <v>0</v>
      </c>
      <c r="AU340"/>
      <c r="AV340"/>
      <c r="AW340"/>
      <c r="AX340" s="465"/>
      <c r="AY340" s="2127" t="str">
        <f t="shared" si="125"/>
        <v>►</v>
      </c>
      <c r="AZ340" s="465"/>
      <c r="BA340" s="465"/>
      <c r="BB340" s="465"/>
      <c r="BC340" s="465"/>
      <c r="BD340" s="2133"/>
      <c r="BH340" s="2133"/>
      <c r="BI340" s="466">
        <v>1</v>
      </c>
    </row>
    <row r="341" spans="1:61" s="464" customFormat="1" ht="18" customHeight="1" x14ac:dyDescent="0.25">
      <c r="A341" s="2127" t="str">
        <f t="shared" si="119"/>
        <v>►</v>
      </c>
      <c r="B341" s="2128" t="str">
        <f t="shared" si="118"/>
        <v>►</v>
      </c>
      <c r="C341" s="2129" t="str">
        <f t="shared" si="120"/>
        <v>►</v>
      </c>
      <c r="D341" s="2433" t="str">
        <f t="shared" si="121"/>
        <v>►</v>
      </c>
      <c r="E341" s="2128" t="str">
        <f t="shared" si="122"/>
        <v>►</v>
      </c>
      <c r="F341" s="2128" t="str">
        <f t="shared" si="123"/>
        <v>►</v>
      </c>
      <c r="G341" s="2128" t="str">
        <f t="shared" si="124"/>
        <v>►</v>
      </c>
      <c r="H341" s="2178" t="s">
        <v>4</v>
      </c>
      <c r="I341" s="2177"/>
      <c r="J341" s="2177"/>
      <c r="K341" s="2177"/>
      <c r="L341" s="2176"/>
      <c r="M341" s="2176"/>
      <c r="N341" s="2176"/>
      <c r="O341" s="2176"/>
      <c r="P341" s="2176"/>
      <c r="Q341" s="2176"/>
      <c r="R341" s="2176"/>
      <c r="S341" s="2111" t="s">
        <v>4</v>
      </c>
      <c r="T341" s="2178" t="s">
        <v>4</v>
      </c>
      <c r="U341" s="2177"/>
      <c r="V341" s="2177"/>
      <c r="W341" s="2177"/>
      <c r="X341" s="2176"/>
      <c r="Y341" s="2176"/>
      <c r="Z341" s="2176"/>
      <c r="AA341" s="2176"/>
      <c r="AB341" s="2176"/>
      <c r="AC341" s="2176"/>
      <c r="AD341" s="2176"/>
      <c r="AE341" s="2677" t="s">
        <v>4</v>
      </c>
      <c r="AF341" s="2679">
        <f t="shared" si="116"/>
        <v>0</v>
      </c>
      <c r="AG341" s="2453">
        <f t="shared" si="117"/>
        <v>0</v>
      </c>
      <c r="AH341" s="2452"/>
      <c r="AI341" s="2140">
        <f t="shared" si="126"/>
        <v>0</v>
      </c>
      <c r="AJ341" s="301" t="str">
        <f>IF(OR(AI341=0, ISBLANK(AB341)), "", TEXT(ROUND(AI341/INDEX(AV19:AV89, MATCH(AB341, AU19:AU89, 0)), 0),"# ##0") &amp; " " &amp; AB341)</f>
        <v/>
      </c>
      <c r="AK341" s="82">
        <f t="shared" si="127"/>
        <v>0</v>
      </c>
      <c r="AL341" s="2141">
        <f t="shared" si="128"/>
        <v>0</v>
      </c>
      <c r="AM341" s="2142" t="str">
        <f t="shared" si="129"/>
        <v/>
      </c>
      <c r="AN341" s="2143"/>
      <c r="AO341" s="2140">
        <f t="shared" si="130"/>
        <v>0</v>
      </c>
      <c r="AP341" s="2612"/>
      <c r="AQ341" s="2145" t="str">
        <f t="shared" si="131"/>
        <v/>
      </c>
      <c r="AR341" s="2593"/>
      <c r="AS341" s="2697">
        <f t="shared" si="132"/>
        <v>0</v>
      </c>
      <c r="AT341" s="2598">
        <f>IF(AND(AH341&lt;&gt;"", ISNUMBER(AF341)), IFERROR(INDEX(AV19:AV89, MATCH(AB341, AU19:AU89, 0)) * AA341 * IF(ISBLANK(X341), 1, X341), 0), 0)</f>
        <v>0</v>
      </c>
      <c r="AU341"/>
      <c r="AV341"/>
      <c r="AW341"/>
      <c r="AX341" s="465"/>
      <c r="AY341" s="2127" t="str">
        <f t="shared" si="125"/>
        <v>►</v>
      </c>
      <c r="AZ341" s="465"/>
      <c r="BA341" s="465"/>
      <c r="BB341" s="465"/>
      <c r="BC341" s="465"/>
      <c r="BD341" s="2133"/>
      <c r="BH341" s="2133"/>
      <c r="BI341" s="466">
        <v>1</v>
      </c>
    </row>
    <row r="342" spans="1:61" s="464" customFormat="1" ht="18" customHeight="1" x14ac:dyDescent="0.25">
      <c r="A342" s="2127" t="str">
        <f t="shared" si="119"/>
        <v>►</v>
      </c>
      <c r="B342" s="2128" t="str">
        <f t="shared" si="118"/>
        <v>►</v>
      </c>
      <c r="C342" s="2129" t="str">
        <f t="shared" si="120"/>
        <v>►</v>
      </c>
      <c r="D342" s="2433" t="str">
        <f t="shared" si="121"/>
        <v>►</v>
      </c>
      <c r="E342" s="2128" t="str">
        <f t="shared" si="122"/>
        <v>►</v>
      </c>
      <c r="F342" s="2128" t="str">
        <f t="shared" si="123"/>
        <v>►</v>
      </c>
      <c r="G342" s="2128" t="str">
        <f t="shared" si="124"/>
        <v>►</v>
      </c>
      <c r="H342" s="2178" t="s">
        <v>4</v>
      </c>
      <c r="I342" s="2177"/>
      <c r="J342" s="2177"/>
      <c r="K342" s="2177"/>
      <c r="L342" s="2176"/>
      <c r="M342" s="2176"/>
      <c r="N342" s="2176"/>
      <c r="O342" s="2176"/>
      <c r="P342" s="2176"/>
      <c r="Q342" s="2176"/>
      <c r="R342" s="2176"/>
      <c r="S342" s="2111" t="s">
        <v>4</v>
      </c>
      <c r="T342" s="2178" t="s">
        <v>4</v>
      </c>
      <c r="U342" s="2177"/>
      <c r="V342" s="2177"/>
      <c r="W342" s="2177"/>
      <c r="X342" s="2176"/>
      <c r="Y342" s="2176"/>
      <c r="Z342" s="2176"/>
      <c r="AA342" s="2176"/>
      <c r="AB342" s="2176"/>
      <c r="AC342" s="2176"/>
      <c r="AD342" s="2176"/>
      <c r="AE342" s="2677" t="s">
        <v>4</v>
      </c>
      <c r="AF342" s="2679">
        <f t="shared" si="116"/>
        <v>0</v>
      </c>
      <c r="AG342" s="2453">
        <f t="shared" si="117"/>
        <v>0</v>
      </c>
      <c r="AH342" s="2452"/>
      <c r="AI342" s="2148">
        <f t="shared" si="126"/>
        <v>0</v>
      </c>
      <c r="AJ342" s="299" t="str">
        <f>IF(OR(AI342=0, ISBLANK(AB342)), "", TEXT(ROUND(AI342/INDEX(AV19:AV89, MATCH(AB342, AU19:AU89, 0)), 0),"# ##0") &amp; " " &amp; AB342)</f>
        <v/>
      </c>
      <c r="AK342" s="77">
        <f t="shared" si="127"/>
        <v>0</v>
      </c>
      <c r="AL342" s="2149">
        <f t="shared" si="128"/>
        <v>0</v>
      </c>
      <c r="AM342" s="2137" t="str">
        <f t="shared" si="129"/>
        <v/>
      </c>
      <c r="AN342" s="2143"/>
      <c r="AO342" s="2148">
        <f t="shared" si="130"/>
        <v>0</v>
      </c>
      <c r="AP342" s="2612"/>
      <c r="AQ342" s="2150" t="str">
        <f t="shared" si="131"/>
        <v/>
      </c>
      <c r="AR342" s="2593"/>
      <c r="AS342" s="2697">
        <f t="shared" si="132"/>
        <v>0</v>
      </c>
      <c r="AT342" s="2598">
        <f>IF(AND(AH342&lt;&gt;"", ISNUMBER(AF342)), IFERROR(INDEX(AV19:AV89, MATCH(AB342, AU19:AU89, 0)) * AA342 * IF(ISBLANK(X342), 1, X342), 0), 0)</f>
        <v>0</v>
      </c>
      <c r="AU342"/>
      <c r="AV342"/>
      <c r="AW342"/>
      <c r="AX342" s="465"/>
      <c r="AY342" s="2127" t="str">
        <f t="shared" si="125"/>
        <v>►</v>
      </c>
      <c r="AZ342" s="465"/>
      <c r="BA342" s="465"/>
      <c r="BB342" s="465"/>
      <c r="BC342" s="465"/>
      <c r="BD342" s="2133"/>
      <c r="BH342" s="2133"/>
      <c r="BI342" s="466">
        <v>1</v>
      </c>
    </row>
    <row r="343" spans="1:61" s="464" customFormat="1" ht="18" customHeight="1" x14ac:dyDescent="0.25">
      <c r="A343" s="2127" t="str">
        <f t="shared" si="119"/>
        <v>►</v>
      </c>
      <c r="B343" s="2128" t="str">
        <f t="shared" si="118"/>
        <v>►</v>
      </c>
      <c r="C343" s="2129" t="str">
        <f t="shared" si="120"/>
        <v>►</v>
      </c>
      <c r="D343" s="2433" t="str">
        <f t="shared" si="121"/>
        <v>►</v>
      </c>
      <c r="E343" s="2128" t="str">
        <f t="shared" si="122"/>
        <v>►</v>
      </c>
      <c r="F343" s="2128" t="str">
        <f t="shared" si="123"/>
        <v>►</v>
      </c>
      <c r="G343" s="2128" t="str">
        <f t="shared" si="124"/>
        <v>►</v>
      </c>
      <c r="H343" s="2178" t="s">
        <v>4</v>
      </c>
      <c r="I343" s="2177"/>
      <c r="J343" s="2177"/>
      <c r="K343" s="2177"/>
      <c r="L343" s="2176"/>
      <c r="M343" s="2176"/>
      <c r="N343" s="2176"/>
      <c r="O343" s="2176"/>
      <c r="P343" s="2176"/>
      <c r="Q343" s="2176"/>
      <c r="R343" s="2176"/>
      <c r="S343" s="2111" t="s">
        <v>4</v>
      </c>
      <c r="T343" s="2178" t="s">
        <v>4</v>
      </c>
      <c r="U343" s="2177"/>
      <c r="V343" s="2177"/>
      <c r="W343" s="2177"/>
      <c r="X343" s="2176"/>
      <c r="Y343" s="2176"/>
      <c r="Z343" s="2176"/>
      <c r="AA343" s="2176"/>
      <c r="AB343" s="2176"/>
      <c r="AC343" s="2176"/>
      <c r="AD343" s="2176"/>
      <c r="AE343" s="2677" t="s">
        <v>4</v>
      </c>
      <c r="AF343" s="2679">
        <f t="shared" si="116"/>
        <v>0</v>
      </c>
      <c r="AG343" s="2453">
        <f t="shared" si="117"/>
        <v>0</v>
      </c>
      <c r="AH343" s="2452"/>
      <c r="AI343" s="2140">
        <f t="shared" si="126"/>
        <v>0</v>
      </c>
      <c r="AJ343" s="301" t="str">
        <f>IF(OR(AI343=0, ISBLANK(AB343)), "", TEXT(ROUND(AI343/INDEX(AV19:AV89, MATCH(AB343, AU19:AU89, 0)), 0),"# ##0") &amp; " " &amp; AB343)</f>
        <v/>
      </c>
      <c r="AK343" s="82">
        <f t="shared" si="127"/>
        <v>0</v>
      </c>
      <c r="AL343" s="2141">
        <f t="shared" si="128"/>
        <v>0</v>
      </c>
      <c r="AM343" s="2142" t="str">
        <f t="shared" si="129"/>
        <v/>
      </c>
      <c r="AN343" s="2143"/>
      <c r="AO343" s="2140">
        <f t="shared" si="130"/>
        <v>0</v>
      </c>
      <c r="AP343" s="2612"/>
      <c r="AQ343" s="2145" t="str">
        <f t="shared" si="131"/>
        <v/>
      </c>
      <c r="AR343" s="2593"/>
      <c r="AS343" s="2697">
        <f t="shared" si="132"/>
        <v>0</v>
      </c>
      <c r="AT343" s="2598">
        <f>IF(AND(AH343&lt;&gt;"", ISNUMBER(AF343)), IFERROR(INDEX(AV19:AV89, MATCH(AB343, AU19:AU89, 0)) * AA343 * IF(ISBLANK(X343), 1, X343), 0), 0)</f>
        <v>0</v>
      </c>
      <c r="AU343"/>
      <c r="AV343"/>
      <c r="AW343"/>
      <c r="AX343" s="465"/>
      <c r="AY343" s="2127" t="str">
        <f t="shared" si="125"/>
        <v>►</v>
      </c>
      <c r="AZ343" s="465"/>
      <c r="BA343" s="465"/>
      <c r="BB343" s="465"/>
      <c r="BC343" s="465"/>
      <c r="BD343" s="2133"/>
      <c r="BH343" s="2133"/>
      <c r="BI343" s="466">
        <v>1</v>
      </c>
    </row>
    <row r="344" spans="1:61" s="464" customFormat="1" ht="18" customHeight="1" x14ac:dyDescent="0.25">
      <c r="A344" s="2127" t="str">
        <f t="shared" si="119"/>
        <v>►</v>
      </c>
      <c r="B344" s="2128" t="str">
        <f t="shared" si="118"/>
        <v>►</v>
      </c>
      <c r="C344" s="2129" t="str">
        <f t="shared" si="120"/>
        <v>►</v>
      </c>
      <c r="D344" s="2433" t="str">
        <f t="shared" si="121"/>
        <v>►</v>
      </c>
      <c r="E344" s="2128" t="str">
        <f t="shared" si="122"/>
        <v>►</v>
      </c>
      <c r="F344" s="2128" t="str">
        <f t="shared" si="123"/>
        <v>►</v>
      </c>
      <c r="G344" s="2128" t="str">
        <f t="shared" si="124"/>
        <v>►</v>
      </c>
      <c r="H344" s="2178" t="s">
        <v>4</v>
      </c>
      <c r="I344" s="2177"/>
      <c r="J344" s="2177"/>
      <c r="K344" s="2177"/>
      <c r="L344" s="2176"/>
      <c r="M344" s="2176"/>
      <c r="N344" s="2176"/>
      <c r="O344" s="2176"/>
      <c r="P344" s="2176"/>
      <c r="Q344" s="2176"/>
      <c r="R344" s="2176"/>
      <c r="S344" s="2111" t="s">
        <v>4</v>
      </c>
      <c r="T344" s="2178" t="s">
        <v>4</v>
      </c>
      <c r="U344" s="2177"/>
      <c r="V344" s="2177"/>
      <c r="W344" s="2177"/>
      <c r="X344" s="2176"/>
      <c r="Y344" s="2176"/>
      <c r="Z344" s="2176"/>
      <c r="AA344" s="2176"/>
      <c r="AB344" s="2176"/>
      <c r="AC344" s="2176"/>
      <c r="AD344" s="2176"/>
      <c r="AE344" s="2677" t="s">
        <v>4</v>
      </c>
      <c r="AF344" s="2679">
        <f t="shared" ref="AF344:AF407" si="133">IFERROR(IF(AND(ISNUMBER(AH344),V344&gt;0),V344,0),0)</f>
        <v>0</v>
      </c>
      <c r="AG344" s="2453">
        <f t="shared" ref="AG344:AG407" si="134">IFERROR(IF(AND(ISNUMBER(AF344),AH344&gt;0),W344,0),0)</f>
        <v>0</v>
      </c>
      <c r="AH344" s="2452"/>
      <c r="AI344" s="2148">
        <f t="shared" si="126"/>
        <v>0</v>
      </c>
      <c r="AJ344" s="299" t="str">
        <f>IF(OR(AI344=0, ISBLANK(AB344)), "", TEXT(ROUND(AI344/INDEX(AV19:AV89, MATCH(AB344, AU19:AU89, 0)), 0),"# ##0") &amp; " " &amp; AB344)</f>
        <v/>
      </c>
      <c r="AK344" s="77">
        <f t="shared" si="127"/>
        <v>0</v>
      </c>
      <c r="AL344" s="2149">
        <f t="shared" si="128"/>
        <v>0</v>
      </c>
      <c r="AM344" s="2137" t="str">
        <f t="shared" si="129"/>
        <v/>
      </c>
      <c r="AN344" s="2143"/>
      <c r="AO344" s="2148">
        <f t="shared" si="130"/>
        <v>0</v>
      </c>
      <c r="AP344" s="2612"/>
      <c r="AQ344" s="2150" t="str">
        <f t="shared" si="131"/>
        <v/>
      </c>
      <c r="AR344" s="2593"/>
      <c r="AS344" s="2697">
        <f t="shared" si="132"/>
        <v>0</v>
      </c>
      <c r="AT344" s="2598">
        <f>IF(AND(AH344&lt;&gt;"", ISNUMBER(AF344)), IFERROR(INDEX(AV19:AV89, MATCH(AB344, AU19:AU89, 0)) * AA344 * IF(ISBLANK(X344), 1, X344), 0), 0)</f>
        <v>0</v>
      </c>
      <c r="AU344"/>
      <c r="AV344"/>
      <c r="AW344"/>
      <c r="AX344" s="465"/>
      <c r="AY344" s="2127" t="str">
        <f t="shared" si="125"/>
        <v>►</v>
      </c>
      <c r="AZ344" s="465"/>
      <c r="BA344" s="465"/>
      <c r="BB344" s="465"/>
      <c r="BC344" s="465"/>
      <c r="BD344" s="2133"/>
      <c r="BH344" s="2133"/>
      <c r="BI344" s="466">
        <v>1</v>
      </c>
    </row>
    <row r="345" spans="1:61" s="464" customFormat="1" ht="18" customHeight="1" x14ac:dyDescent="0.25">
      <c r="A345" s="2127" t="str">
        <f t="shared" si="119"/>
        <v>►</v>
      </c>
      <c r="B345" s="2128" t="str">
        <f t="shared" si="118"/>
        <v>►</v>
      </c>
      <c r="C345" s="2129" t="str">
        <f t="shared" si="120"/>
        <v>►</v>
      </c>
      <c r="D345" s="2433" t="str">
        <f t="shared" si="121"/>
        <v>►</v>
      </c>
      <c r="E345" s="2128" t="str">
        <f t="shared" si="122"/>
        <v>►</v>
      </c>
      <c r="F345" s="2128" t="str">
        <f t="shared" si="123"/>
        <v>►</v>
      </c>
      <c r="G345" s="2128" t="str">
        <f t="shared" si="124"/>
        <v>►</v>
      </c>
      <c r="H345" s="2178" t="s">
        <v>4</v>
      </c>
      <c r="I345" s="2177"/>
      <c r="J345" s="2177"/>
      <c r="K345" s="2177"/>
      <c r="L345" s="2176"/>
      <c r="M345" s="2176"/>
      <c r="N345" s="2176"/>
      <c r="O345" s="2176"/>
      <c r="P345" s="2176"/>
      <c r="Q345" s="2176"/>
      <c r="R345" s="2176"/>
      <c r="S345" s="2111" t="s">
        <v>4</v>
      </c>
      <c r="T345" s="2178" t="s">
        <v>4</v>
      </c>
      <c r="U345" s="2177"/>
      <c r="V345" s="2177"/>
      <c r="W345" s="2177"/>
      <c r="X345" s="2176"/>
      <c r="Y345" s="2176"/>
      <c r="Z345" s="2176"/>
      <c r="AA345" s="2176"/>
      <c r="AB345" s="2176"/>
      <c r="AC345" s="2176"/>
      <c r="AD345" s="2176"/>
      <c r="AE345" s="2677" t="s">
        <v>4</v>
      </c>
      <c r="AF345" s="2679">
        <f t="shared" si="133"/>
        <v>0</v>
      </c>
      <c r="AG345" s="2453">
        <f t="shared" si="134"/>
        <v>0</v>
      </c>
      <c r="AH345" s="2452"/>
      <c r="AI345" s="2140">
        <f t="shared" si="126"/>
        <v>0</v>
      </c>
      <c r="AJ345" s="301" t="str">
        <f>IF(OR(AI345=0, ISBLANK(AB345)), "", TEXT(ROUND(AI345/INDEX(AV19:AV89, MATCH(AB345, AU19:AU89, 0)), 0),"# ##0") &amp; " " &amp; AB345)</f>
        <v/>
      </c>
      <c r="AK345" s="82">
        <f t="shared" si="127"/>
        <v>0</v>
      </c>
      <c r="AL345" s="2155">
        <f t="shared" si="128"/>
        <v>0</v>
      </c>
      <c r="AM345" s="2156" t="str">
        <f t="shared" si="129"/>
        <v/>
      </c>
      <c r="AN345" s="2143"/>
      <c r="AO345" s="2140">
        <f t="shared" si="130"/>
        <v>0</v>
      </c>
      <c r="AP345" s="2612"/>
      <c r="AQ345" s="2145" t="str">
        <f t="shared" si="131"/>
        <v/>
      </c>
      <c r="AR345" s="2593"/>
      <c r="AS345" s="2697">
        <f t="shared" si="132"/>
        <v>0</v>
      </c>
      <c r="AT345" s="2598">
        <f>IF(AND(AH345&lt;&gt;"", ISNUMBER(AF345)), IFERROR(INDEX(AV19:AV89, MATCH(AB345, AU19:AU89, 0)) * AA345 * IF(ISBLANK(X345), 1, X345), 0), 0)</f>
        <v>0</v>
      </c>
      <c r="AU345"/>
      <c r="AV345"/>
      <c r="AW345"/>
      <c r="AX345" s="465"/>
      <c r="AY345" s="2127" t="str">
        <f t="shared" si="125"/>
        <v>►</v>
      </c>
      <c r="AZ345" s="465"/>
      <c r="BA345" s="465"/>
      <c r="BB345" s="465"/>
      <c r="BC345" s="465"/>
      <c r="BD345" s="2133"/>
      <c r="BH345" s="2133"/>
      <c r="BI345" s="466">
        <v>1</v>
      </c>
    </row>
    <row r="346" spans="1:61" s="464" customFormat="1" ht="18" customHeight="1" x14ac:dyDescent="0.25">
      <c r="A346" s="2127" t="str">
        <f t="shared" si="119"/>
        <v>►</v>
      </c>
      <c r="B346" s="2128" t="str">
        <f t="shared" si="118"/>
        <v>►</v>
      </c>
      <c r="C346" s="2129" t="str">
        <f t="shared" si="120"/>
        <v>►</v>
      </c>
      <c r="D346" s="2433" t="str">
        <f t="shared" si="121"/>
        <v>►</v>
      </c>
      <c r="E346" s="2128" t="str">
        <f t="shared" si="122"/>
        <v>►</v>
      </c>
      <c r="F346" s="2128" t="str">
        <f t="shared" si="123"/>
        <v>►</v>
      </c>
      <c r="G346" s="2128" t="str">
        <f t="shared" si="124"/>
        <v>►</v>
      </c>
      <c r="H346" s="2178" t="s">
        <v>4</v>
      </c>
      <c r="I346" s="2177"/>
      <c r="J346" s="2177"/>
      <c r="K346" s="2177"/>
      <c r="L346" s="2176"/>
      <c r="M346" s="2176"/>
      <c r="N346" s="2176"/>
      <c r="O346" s="2176"/>
      <c r="P346" s="2176"/>
      <c r="Q346" s="2176"/>
      <c r="R346" s="2176"/>
      <c r="S346" s="2111" t="s">
        <v>4</v>
      </c>
      <c r="T346" s="2178" t="s">
        <v>4</v>
      </c>
      <c r="U346" s="2177"/>
      <c r="V346" s="2177"/>
      <c r="W346" s="2177"/>
      <c r="X346" s="2176"/>
      <c r="Y346" s="2176"/>
      <c r="Z346" s="2176"/>
      <c r="AA346" s="2176"/>
      <c r="AB346" s="2176"/>
      <c r="AC346" s="2176"/>
      <c r="AD346" s="2176"/>
      <c r="AE346" s="2677" t="s">
        <v>4</v>
      </c>
      <c r="AF346" s="2679">
        <f t="shared" si="133"/>
        <v>0</v>
      </c>
      <c r="AG346" s="2453">
        <f t="shared" si="134"/>
        <v>0</v>
      </c>
      <c r="AH346" s="2452"/>
      <c r="AI346" s="2148">
        <f t="shared" si="126"/>
        <v>0</v>
      </c>
      <c r="AJ346" s="299" t="str">
        <f>IF(OR(AI346=0, ISBLANK(AB346)), "", TEXT(ROUND(AI346/INDEX(AV19:AV89, MATCH(AB346, AU19:AU89, 0)), 0),"# ##0") &amp; " " &amp; AB346)</f>
        <v/>
      </c>
      <c r="AK346" s="77">
        <f t="shared" si="127"/>
        <v>0</v>
      </c>
      <c r="AL346" s="2149">
        <f t="shared" si="128"/>
        <v>0</v>
      </c>
      <c r="AM346" s="2137" t="str">
        <f t="shared" si="129"/>
        <v/>
      </c>
      <c r="AN346" s="2143"/>
      <c r="AO346" s="2148">
        <f t="shared" si="130"/>
        <v>0</v>
      </c>
      <c r="AP346" s="2612"/>
      <c r="AQ346" s="2150" t="str">
        <f t="shared" si="131"/>
        <v/>
      </c>
      <c r="AR346" s="2593"/>
      <c r="AS346" s="2697">
        <f t="shared" si="132"/>
        <v>0</v>
      </c>
      <c r="AT346" s="2598">
        <f>IF(AND(AH346&lt;&gt;"", ISNUMBER(AF346)), IFERROR(INDEX(AV19:AV89, MATCH(AB346, AU19:AU89, 0)) * AA346 * IF(ISBLANK(X346), 1, X346), 0), 0)</f>
        <v>0</v>
      </c>
      <c r="AU346"/>
      <c r="AV346"/>
      <c r="AW346"/>
      <c r="AX346" s="465"/>
      <c r="AY346" s="2127" t="str">
        <f t="shared" si="125"/>
        <v>►</v>
      </c>
      <c r="AZ346" s="465"/>
      <c r="BA346" s="465"/>
      <c r="BB346" s="465"/>
      <c r="BC346" s="465"/>
      <c r="BD346" s="2133"/>
      <c r="BH346" s="2133"/>
      <c r="BI346" s="466">
        <v>1</v>
      </c>
    </row>
    <row r="347" spans="1:61" s="464" customFormat="1" ht="18" customHeight="1" x14ac:dyDescent="0.25">
      <c r="A347" s="2127" t="str">
        <f t="shared" si="119"/>
        <v>►</v>
      </c>
      <c r="B347" s="2128" t="str">
        <f t="shared" si="118"/>
        <v>►</v>
      </c>
      <c r="C347" s="2129" t="str">
        <f t="shared" si="120"/>
        <v>►</v>
      </c>
      <c r="D347" s="2433" t="str">
        <f t="shared" si="121"/>
        <v>►</v>
      </c>
      <c r="E347" s="2128" t="str">
        <f t="shared" si="122"/>
        <v>►</v>
      </c>
      <c r="F347" s="2128" t="str">
        <f t="shared" si="123"/>
        <v>►</v>
      </c>
      <c r="G347" s="2128" t="str">
        <f t="shared" si="124"/>
        <v>►</v>
      </c>
      <c r="H347" s="2178" t="s">
        <v>4</v>
      </c>
      <c r="I347" s="2177"/>
      <c r="J347" s="2177"/>
      <c r="K347" s="2177"/>
      <c r="L347" s="2176"/>
      <c r="M347" s="2176"/>
      <c r="N347" s="2176"/>
      <c r="O347" s="2176"/>
      <c r="P347" s="2176"/>
      <c r="Q347" s="2176"/>
      <c r="R347" s="2176"/>
      <c r="S347" s="2111" t="s">
        <v>4</v>
      </c>
      <c r="T347" s="2178" t="s">
        <v>4</v>
      </c>
      <c r="U347" s="2177"/>
      <c r="V347" s="2177"/>
      <c r="W347" s="2177"/>
      <c r="X347" s="2176"/>
      <c r="Y347" s="2176"/>
      <c r="Z347" s="2176"/>
      <c r="AA347" s="2176"/>
      <c r="AB347" s="2176"/>
      <c r="AC347" s="2176"/>
      <c r="AD347" s="2176"/>
      <c r="AE347" s="2677" t="s">
        <v>4</v>
      </c>
      <c r="AF347" s="2679">
        <f t="shared" si="133"/>
        <v>0</v>
      </c>
      <c r="AG347" s="2453">
        <f t="shared" si="134"/>
        <v>0</v>
      </c>
      <c r="AH347" s="2452"/>
      <c r="AI347" s="2140">
        <f t="shared" si="126"/>
        <v>0</v>
      </c>
      <c r="AJ347" s="301" t="str">
        <f>IF(OR(AI347=0, ISBLANK(AB347)), "", TEXT(ROUND(AI347/INDEX(AV19:AV89, MATCH(AB347, AU19:AU89, 0)), 0),"# ##0") &amp; " " &amp; AB347)</f>
        <v/>
      </c>
      <c r="AK347" s="82">
        <f t="shared" si="127"/>
        <v>0</v>
      </c>
      <c r="AL347" s="2141">
        <f t="shared" si="128"/>
        <v>0</v>
      </c>
      <c r="AM347" s="2142" t="str">
        <f t="shared" si="129"/>
        <v/>
      </c>
      <c r="AN347" s="2143"/>
      <c r="AO347" s="2140">
        <f t="shared" si="130"/>
        <v>0</v>
      </c>
      <c r="AP347" s="2612"/>
      <c r="AQ347" s="2145" t="str">
        <f t="shared" si="131"/>
        <v/>
      </c>
      <c r="AR347" s="2593"/>
      <c r="AS347" s="2697">
        <f t="shared" si="132"/>
        <v>0</v>
      </c>
      <c r="AT347" s="2598">
        <f>IF(AND(AH347&lt;&gt;"", ISNUMBER(AF347)), IFERROR(INDEX(AV19:AV89, MATCH(AB347, AU19:AU89, 0)) * AA347 * IF(ISBLANK(X347), 1, X347), 0), 0)</f>
        <v>0</v>
      </c>
      <c r="AU347"/>
      <c r="AV347"/>
      <c r="AW347"/>
      <c r="AX347" s="465"/>
      <c r="AY347" s="2127" t="str">
        <f t="shared" si="125"/>
        <v>►</v>
      </c>
      <c r="AZ347" s="465"/>
      <c r="BA347" s="465"/>
      <c r="BB347" s="465"/>
      <c r="BC347" s="465"/>
      <c r="BD347" s="2133"/>
      <c r="BH347" s="2133"/>
      <c r="BI347" s="466">
        <v>1</v>
      </c>
    </row>
    <row r="348" spans="1:61" s="464" customFormat="1" ht="18" customHeight="1" x14ac:dyDescent="0.25">
      <c r="A348" s="2127" t="str">
        <f t="shared" si="119"/>
        <v>►</v>
      </c>
      <c r="B348" s="2128" t="str">
        <f t="shared" si="118"/>
        <v>►</v>
      </c>
      <c r="C348" s="2129" t="str">
        <f t="shared" si="120"/>
        <v>►</v>
      </c>
      <c r="D348" s="2433" t="str">
        <f t="shared" si="121"/>
        <v>►</v>
      </c>
      <c r="E348" s="2128" t="str">
        <f t="shared" si="122"/>
        <v>►</v>
      </c>
      <c r="F348" s="2128" t="str">
        <f t="shared" si="123"/>
        <v>►</v>
      </c>
      <c r="G348" s="2128" t="str">
        <f t="shared" si="124"/>
        <v>►</v>
      </c>
      <c r="H348" s="2178" t="s">
        <v>4</v>
      </c>
      <c r="I348" s="2177"/>
      <c r="J348" s="2177"/>
      <c r="K348" s="2177"/>
      <c r="L348" s="2176"/>
      <c r="M348" s="2176"/>
      <c r="N348" s="2176"/>
      <c r="O348" s="2176"/>
      <c r="P348" s="2176"/>
      <c r="Q348" s="2176"/>
      <c r="R348" s="2176"/>
      <c r="S348" s="2111" t="s">
        <v>4</v>
      </c>
      <c r="T348" s="2178" t="s">
        <v>4</v>
      </c>
      <c r="U348" s="2177"/>
      <c r="V348" s="2177"/>
      <c r="W348" s="2177"/>
      <c r="X348" s="2176"/>
      <c r="Y348" s="2176"/>
      <c r="Z348" s="2176"/>
      <c r="AA348" s="2176"/>
      <c r="AB348" s="2176"/>
      <c r="AC348" s="2176"/>
      <c r="AD348" s="2176"/>
      <c r="AE348" s="2677" t="s">
        <v>4</v>
      </c>
      <c r="AF348" s="2679">
        <f t="shared" si="133"/>
        <v>0</v>
      </c>
      <c r="AG348" s="2453">
        <f t="shared" si="134"/>
        <v>0</v>
      </c>
      <c r="AH348" s="2452"/>
      <c r="AI348" s="2148">
        <f t="shared" si="126"/>
        <v>0</v>
      </c>
      <c r="AJ348" s="299" t="str">
        <f>IF(OR(AI348=0, ISBLANK(AB348)), "", TEXT(ROUND(AI348/INDEX(AV19:AV89, MATCH(AB348, AU19:AU89, 0)), 0),"# ##0") &amp; " " &amp; AB348)</f>
        <v/>
      </c>
      <c r="AK348" s="77">
        <f t="shared" si="127"/>
        <v>0</v>
      </c>
      <c r="AL348" s="2149">
        <f t="shared" si="128"/>
        <v>0</v>
      </c>
      <c r="AM348" s="2137" t="str">
        <f t="shared" si="129"/>
        <v/>
      </c>
      <c r="AN348" s="2143"/>
      <c r="AO348" s="2148">
        <f t="shared" si="130"/>
        <v>0</v>
      </c>
      <c r="AP348" s="2612"/>
      <c r="AQ348" s="2150" t="str">
        <f t="shared" si="131"/>
        <v/>
      </c>
      <c r="AR348" s="2593"/>
      <c r="AS348" s="2697">
        <f t="shared" si="132"/>
        <v>0</v>
      </c>
      <c r="AT348" s="2598">
        <f>IF(AND(AH348&lt;&gt;"", ISNUMBER(AF348)), IFERROR(INDEX(AV19:AV89, MATCH(AB348, AU19:AU89, 0)) * AA348 * IF(ISBLANK(X348), 1, X348), 0), 0)</f>
        <v>0</v>
      </c>
      <c r="AU348"/>
      <c r="AV348"/>
      <c r="AW348"/>
      <c r="AX348" s="465"/>
      <c r="AY348" s="2127" t="str">
        <f t="shared" si="125"/>
        <v>►</v>
      </c>
      <c r="AZ348" s="465"/>
      <c r="BA348" s="465"/>
      <c r="BB348" s="465"/>
      <c r="BC348" s="465"/>
      <c r="BD348" s="2133"/>
      <c r="BH348" s="2133"/>
      <c r="BI348" s="466">
        <v>1</v>
      </c>
    </row>
    <row r="349" spans="1:61" s="464" customFormat="1" ht="18" customHeight="1" x14ac:dyDescent="0.25">
      <c r="A349" s="2127" t="str">
        <f t="shared" si="119"/>
        <v>►</v>
      </c>
      <c r="B349" s="2128" t="str">
        <f t="shared" si="118"/>
        <v>►</v>
      </c>
      <c r="C349" s="2129" t="str">
        <f t="shared" si="120"/>
        <v>►</v>
      </c>
      <c r="D349" s="2433" t="str">
        <f t="shared" si="121"/>
        <v>►</v>
      </c>
      <c r="E349" s="2128" t="str">
        <f t="shared" si="122"/>
        <v>►</v>
      </c>
      <c r="F349" s="2128" t="str">
        <f t="shared" si="123"/>
        <v>►</v>
      </c>
      <c r="G349" s="2128" t="str">
        <f t="shared" si="124"/>
        <v>►</v>
      </c>
      <c r="H349" s="2178" t="s">
        <v>4</v>
      </c>
      <c r="I349" s="2177"/>
      <c r="J349" s="2177"/>
      <c r="K349" s="2177"/>
      <c r="L349" s="2176"/>
      <c r="M349" s="2176"/>
      <c r="N349" s="2176"/>
      <c r="O349" s="2176"/>
      <c r="P349" s="2176"/>
      <c r="Q349" s="2176"/>
      <c r="R349" s="2176"/>
      <c r="S349" s="2111" t="s">
        <v>4</v>
      </c>
      <c r="T349" s="2178" t="s">
        <v>4</v>
      </c>
      <c r="U349" s="2177"/>
      <c r="V349" s="2177"/>
      <c r="W349" s="2177"/>
      <c r="X349" s="2176"/>
      <c r="Y349" s="2176"/>
      <c r="Z349" s="2176"/>
      <c r="AA349" s="2176"/>
      <c r="AB349" s="2176"/>
      <c r="AC349" s="2176"/>
      <c r="AD349" s="2176"/>
      <c r="AE349" s="2677" t="s">
        <v>4</v>
      </c>
      <c r="AF349" s="2679">
        <f t="shared" si="133"/>
        <v>0</v>
      </c>
      <c r="AG349" s="2453">
        <f t="shared" si="134"/>
        <v>0</v>
      </c>
      <c r="AH349" s="2452"/>
      <c r="AI349" s="2140">
        <f t="shared" si="126"/>
        <v>0</v>
      </c>
      <c r="AJ349" s="301" t="str">
        <f>IF(OR(AI349=0, ISBLANK(AB349)), "", TEXT(ROUND(AI349/INDEX(AV19:AV89, MATCH(AB349, AU19:AU89, 0)), 0),"# ##0") &amp; " " &amp; AB349)</f>
        <v/>
      </c>
      <c r="AK349" s="82">
        <f t="shared" si="127"/>
        <v>0</v>
      </c>
      <c r="AL349" s="2141">
        <f t="shared" si="128"/>
        <v>0</v>
      </c>
      <c r="AM349" s="2142" t="str">
        <f t="shared" si="129"/>
        <v/>
      </c>
      <c r="AN349" s="2143"/>
      <c r="AO349" s="2140">
        <f t="shared" si="130"/>
        <v>0</v>
      </c>
      <c r="AP349" s="2612"/>
      <c r="AQ349" s="2145" t="str">
        <f t="shared" si="131"/>
        <v/>
      </c>
      <c r="AR349" s="2593"/>
      <c r="AS349" s="2697">
        <f t="shared" si="132"/>
        <v>0</v>
      </c>
      <c r="AT349" s="2598">
        <f>IF(AND(AH349&lt;&gt;"", ISNUMBER(AF349)), IFERROR(INDEX(AV19:AV89, MATCH(AB349, AU19:AU89, 0)) * AA349 * IF(ISBLANK(X349), 1, X349), 0), 0)</f>
        <v>0</v>
      </c>
      <c r="AU349"/>
      <c r="AV349"/>
      <c r="AW349"/>
      <c r="AX349" s="465"/>
      <c r="AY349" s="2127" t="str">
        <f t="shared" si="125"/>
        <v>►</v>
      </c>
      <c r="AZ349" s="465"/>
      <c r="BA349" s="465"/>
      <c r="BB349" s="465"/>
      <c r="BC349" s="465"/>
      <c r="BD349" s="2133"/>
      <c r="BH349" s="2133"/>
      <c r="BI349" s="466">
        <v>1</v>
      </c>
    </row>
    <row r="350" spans="1:61" s="464" customFormat="1" ht="18" customHeight="1" x14ac:dyDescent="0.25">
      <c r="A350" s="2127" t="str">
        <f t="shared" si="119"/>
        <v>►</v>
      </c>
      <c r="B350" s="2128" t="str">
        <f t="shared" si="118"/>
        <v>►</v>
      </c>
      <c r="C350" s="2129" t="str">
        <f t="shared" si="120"/>
        <v>►</v>
      </c>
      <c r="D350" s="2433" t="str">
        <f t="shared" si="121"/>
        <v>►</v>
      </c>
      <c r="E350" s="2128" t="str">
        <f t="shared" si="122"/>
        <v>►</v>
      </c>
      <c r="F350" s="2128" t="str">
        <f t="shared" si="123"/>
        <v>►</v>
      </c>
      <c r="G350" s="2128" t="str">
        <f t="shared" si="124"/>
        <v>►</v>
      </c>
      <c r="H350" s="2178" t="s">
        <v>4</v>
      </c>
      <c r="I350" s="2177"/>
      <c r="J350" s="2177"/>
      <c r="K350" s="2177"/>
      <c r="L350" s="2176"/>
      <c r="M350" s="2176"/>
      <c r="N350" s="2176"/>
      <c r="O350" s="2176"/>
      <c r="P350" s="2176"/>
      <c r="Q350" s="2176"/>
      <c r="R350" s="2176"/>
      <c r="S350" s="2111" t="s">
        <v>4</v>
      </c>
      <c r="T350" s="2178" t="s">
        <v>4</v>
      </c>
      <c r="U350" s="2177"/>
      <c r="V350" s="2177"/>
      <c r="W350" s="2177"/>
      <c r="X350" s="2176"/>
      <c r="Y350" s="2176"/>
      <c r="Z350" s="2176"/>
      <c r="AA350" s="2176"/>
      <c r="AB350" s="2176"/>
      <c r="AC350" s="2176"/>
      <c r="AD350" s="2176"/>
      <c r="AE350" s="2677" t="s">
        <v>4</v>
      </c>
      <c r="AF350" s="2679">
        <f t="shared" si="133"/>
        <v>0</v>
      </c>
      <c r="AG350" s="2453">
        <f t="shared" si="134"/>
        <v>0</v>
      </c>
      <c r="AH350" s="2452"/>
      <c r="AI350" s="2159">
        <f t="shared" si="126"/>
        <v>0</v>
      </c>
      <c r="AJ350" s="2160" t="str">
        <f>IF(OR(AI350=0, ISBLANK(AB350)), "", TEXT(ROUND(AI350/INDEX(AV19:AV89, MATCH(AB350, AU19:AU89, 0)), 0),"# ##0") &amp; " " &amp; AB350)</f>
        <v/>
      </c>
      <c r="AK350" s="77">
        <f t="shared" si="127"/>
        <v>0</v>
      </c>
      <c r="AL350" s="2149">
        <f t="shared" si="128"/>
        <v>0</v>
      </c>
      <c r="AM350" s="2137" t="str">
        <f t="shared" si="129"/>
        <v/>
      </c>
      <c r="AN350" s="2143"/>
      <c r="AO350" s="2148">
        <f t="shared" si="130"/>
        <v>0</v>
      </c>
      <c r="AP350" s="2612"/>
      <c r="AQ350" s="2150" t="str">
        <f t="shared" si="131"/>
        <v/>
      </c>
      <c r="AR350" s="2593"/>
      <c r="AS350" s="2697">
        <f t="shared" si="132"/>
        <v>0</v>
      </c>
      <c r="AT350" s="2598">
        <f>IF(AND(AH350&lt;&gt;"", ISNUMBER(AF350)), IFERROR(INDEX(AV19:AV89, MATCH(AB350, AU19:AU89, 0)) * AA350 * IF(ISBLANK(X350), 1, X350), 0), 0)</f>
        <v>0</v>
      </c>
      <c r="AU350"/>
      <c r="AV350"/>
      <c r="AW350"/>
      <c r="AX350" s="465"/>
      <c r="AY350" s="2127" t="str">
        <f t="shared" si="125"/>
        <v>►</v>
      </c>
      <c r="AZ350" s="465"/>
      <c r="BA350" s="465"/>
      <c r="BB350" s="465"/>
      <c r="BC350" s="465"/>
      <c r="BD350" s="2133"/>
      <c r="BH350" s="2133"/>
      <c r="BI350" s="466">
        <v>1</v>
      </c>
    </row>
    <row r="351" spans="1:61" s="464" customFormat="1" ht="18" customHeight="1" x14ac:dyDescent="0.25">
      <c r="A351" s="2127" t="str">
        <f t="shared" si="119"/>
        <v>►</v>
      </c>
      <c r="B351" s="2128" t="str">
        <f t="shared" si="118"/>
        <v>►</v>
      </c>
      <c r="C351" s="2129" t="str">
        <f t="shared" si="120"/>
        <v>►</v>
      </c>
      <c r="D351" s="2433" t="str">
        <f t="shared" si="121"/>
        <v>►</v>
      </c>
      <c r="E351" s="2128" t="str">
        <f t="shared" si="122"/>
        <v>►</v>
      </c>
      <c r="F351" s="2128" t="str">
        <f t="shared" si="123"/>
        <v>►</v>
      </c>
      <c r="G351" s="2128" t="str">
        <f t="shared" si="124"/>
        <v>►</v>
      </c>
      <c r="H351" s="2178" t="s">
        <v>4</v>
      </c>
      <c r="I351" s="2177"/>
      <c r="J351" s="2177"/>
      <c r="K351" s="2177"/>
      <c r="L351" s="2176"/>
      <c r="M351" s="2176"/>
      <c r="N351" s="2176"/>
      <c r="O351" s="2176"/>
      <c r="P351" s="2176"/>
      <c r="Q351" s="2176"/>
      <c r="R351" s="2176"/>
      <c r="S351" s="2111" t="s">
        <v>4</v>
      </c>
      <c r="T351" s="2178" t="s">
        <v>4</v>
      </c>
      <c r="U351" s="2177"/>
      <c r="V351" s="2177"/>
      <c r="W351" s="2177"/>
      <c r="X351" s="2176"/>
      <c r="Y351" s="2176"/>
      <c r="Z351" s="2176"/>
      <c r="AA351" s="2176"/>
      <c r="AB351" s="2176"/>
      <c r="AC351" s="2176"/>
      <c r="AD351" s="2176"/>
      <c r="AE351" s="2677" t="s">
        <v>4</v>
      </c>
      <c r="AF351" s="2679">
        <f t="shared" si="133"/>
        <v>0</v>
      </c>
      <c r="AG351" s="2453">
        <f t="shared" si="134"/>
        <v>0</v>
      </c>
      <c r="AH351" s="2452"/>
      <c r="AI351" s="2140">
        <f t="shared" si="126"/>
        <v>0</v>
      </c>
      <c r="AJ351" s="301" t="str">
        <f>IF(OR(AI351=0, ISBLANK(AB351)), "", TEXT(ROUND(AI351/INDEX(AV19:AV89, MATCH(AB351, AU19:AU89, 0)), 0),"# ##0") &amp; " " &amp; AB351)</f>
        <v/>
      </c>
      <c r="AK351" s="82">
        <f t="shared" si="127"/>
        <v>0</v>
      </c>
      <c r="AL351" s="2141">
        <f t="shared" si="128"/>
        <v>0</v>
      </c>
      <c r="AM351" s="2142" t="str">
        <f t="shared" si="129"/>
        <v/>
      </c>
      <c r="AN351" s="2143"/>
      <c r="AO351" s="2140">
        <f t="shared" si="130"/>
        <v>0</v>
      </c>
      <c r="AP351" s="2612"/>
      <c r="AQ351" s="2145" t="str">
        <f t="shared" si="131"/>
        <v/>
      </c>
      <c r="AR351" s="2593"/>
      <c r="AS351" s="2697">
        <f t="shared" si="132"/>
        <v>0</v>
      </c>
      <c r="AT351" s="2598">
        <f>IF(AND(AH351&lt;&gt;"", ISNUMBER(AF351)), IFERROR(INDEX(AV19:AV89, MATCH(AB351, AU19:AU89, 0)) * AA351 * IF(ISBLANK(X351), 1, X351), 0), 0)</f>
        <v>0</v>
      </c>
      <c r="AU351"/>
      <c r="AV351"/>
      <c r="AW351"/>
      <c r="AX351" s="465"/>
      <c r="AY351" s="2127" t="str">
        <f t="shared" si="125"/>
        <v>►</v>
      </c>
      <c r="AZ351" s="465"/>
      <c r="BA351" s="465"/>
      <c r="BB351" s="465"/>
      <c r="BC351" s="465"/>
      <c r="BD351" s="2133"/>
      <c r="BH351" s="2133"/>
      <c r="BI351" s="466">
        <v>1</v>
      </c>
    </row>
    <row r="352" spans="1:61" s="464" customFormat="1" ht="18" customHeight="1" x14ac:dyDescent="0.25">
      <c r="A352" s="2127" t="str">
        <f t="shared" si="119"/>
        <v>►</v>
      </c>
      <c r="B352" s="2128" t="str">
        <f t="shared" si="118"/>
        <v>►</v>
      </c>
      <c r="C352" s="2129" t="str">
        <f t="shared" si="120"/>
        <v>►</v>
      </c>
      <c r="D352" s="2433" t="str">
        <f t="shared" si="121"/>
        <v>►</v>
      </c>
      <c r="E352" s="2128" t="str">
        <f t="shared" si="122"/>
        <v>►</v>
      </c>
      <c r="F352" s="2128" t="str">
        <f t="shared" si="123"/>
        <v>►</v>
      </c>
      <c r="G352" s="2128" t="str">
        <f t="shared" si="124"/>
        <v>►</v>
      </c>
      <c r="H352" s="2178" t="s">
        <v>4</v>
      </c>
      <c r="I352" s="2177"/>
      <c r="J352" s="2177"/>
      <c r="K352" s="2177"/>
      <c r="L352" s="2176"/>
      <c r="M352" s="2176"/>
      <c r="N352" s="2176"/>
      <c r="O352" s="2176"/>
      <c r="P352" s="2176"/>
      <c r="Q352" s="2176"/>
      <c r="R352" s="2176"/>
      <c r="S352" s="2111" t="s">
        <v>4</v>
      </c>
      <c r="T352" s="2178" t="s">
        <v>4</v>
      </c>
      <c r="U352" s="2177"/>
      <c r="V352" s="2177"/>
      <c r="W352" s="2177"/>
      <c r="X352" s="2176"/>
      <c r="Y352" s="2176"/>
      <c r="Z352" s="2176"/>
      <c r="AA352" s="2176"/>
      <c r="AB352" s="2176"/>
      <c r="AC352" s="2176"/>
      <c r="AD352" s="2176"/>
      <c r="AE352" s="2677" t="s">
        <v>4</v>
      </c>
      <c r="AF352" s="2679">
        <f t="shared" si="133"/>
        <v>0</v>
      </c>
      <c r="AG352" s="2453">
        <f t="shared" si="134"/>
        <v>0</v>
      </c>
      <c r="AH352" s="2452"/>
      <c r="AI352" s="2148">
        <f t="shared" si="126"/>
        <v>0</v>
      </c>
      <c r="AJ352" s="299" t="str">
        <f>IF(OR(AI352=0, ISBLANK(AB352)), "", TEXT(ROUND(AI352/INDEX(AV19:AV89, MATCH(AB352, AU19:AU89, 0)), 0),"# ##0") &amp; " " &amp; AB352)</f>
        <v/>
      </c>
      <c r="AK352" s="77">
        <f t="shared" si="127"/>
        <v>0</v>
      </c>
      <c r="AL352" s="2149">
        <f t="shared" si="128"/>
        <v>0</v>
      </c>
      <c r="AM352" s="2137" t="str">
        <f t="shared" si="129"/>
        <v/>
      </c>
      <c r="AN352" s="2143"/>
      <c r="AO352" s="2148">
        <f t="shared" si="130"/>
        <v>0</v>
      </c>
      <c r="AP352" s="2612"/>
      <c r="AQ352" s="2150" t="str">
        <f t="shared" si="131"/>
        <v/>
      </c>
      <c r="AR352" s="2593"/>
      <c r="AS352" s="2697">
        <f t="shared" si="132"/>
        <v>0</v>
      </c>
      <c r="AT352" s="2598">
        <f>IF(AND(AH352&lt;&gt;"", ISNUMBER(AF352)), IFERROR(INDEX(AV19:AV89, MATCH(AB352, AU19:AU89, 0)) * AA352 * IF(ISBLANK(X352), 1, X352), 0), 0)</f>
        <v>0</v>
      </c>
      <c r="AU352"/>
      <c r="AV352"/>
      <c r="AW352"/>
      <c r="AX352" s="465"/>
      <c r="AY352" s="2127" t="str">
        <f t="shared" si="125"/>
        <v>►</v>
      </c>
      <c r="AZ352" s="465"/>
      <c r="BA352" s="465"/>
      <c r="BB352" s="465"/>
      <c r="BC352" s="465"/>
      <c r="BD352" s="2133"/>
      <c r="BH352" s="2133"/>
      <c r="BI352" s="466">
        <v>1</v>
      </c>
    </row>
    <row r="353" spans="1:61" s="464" customFormat="1" ht="18" customHeight="1" x14ac:dyDescent="0.25">
      <c r="A353" s="2127" t="str">
        <f t="shared" si="119"/>
        <v>►</v>
      </c>
      <c r="B353" s="2128" t="str">
        <f t="shared" si="118"/>
        <v>►</v>
      </c>
      <c r="C353" s="2129" t="str">
        <f t="shared" si="120"/>
        <v>►</v>
      </c>
      <c r="D353" s="2433" t="str">
        <f t="shared" si="121"/>
        <v>►</v>
      </c>
      <c r="E353" s="2128" t="str">
        <f t="shared" si="122"/>
        <v>►</v>
      </c>
      <c r="F353" s="2128" t="str">
        <f t="shared" si="123"/>
        <v>►</v>
      </c>
      <c r="G353" s="2128" t="str">
        <f t="shared" si="124"/>
        <v>►</v>
      </c>
      <c r="H353" s="2178" t="s">
        <v>4</v>
      </c>
      <c r="I353" s="2177"/>
      <c r="J353" s="2177"/>
      <c r="K353" s="2177"/>
      <c r="L353" s="2176"/>
      <c r="M353" s="2176"/>
      <c r="N353" s="2176"/>
      <c r="O353" s="2176"/>
      <c r="P353" s="2176"/>
      <c r="Q353" s="2176"/>
      <c r="R353" s="2176"/>
      <c r="S353" s="2111" t="s">
        <v>4</v>
      </c>
      <c r="T353" s="2178" t="s">
        <v>4</v>
      </c>
      <c r="U353" s="2177"/>
      <c r="V353" s="2177"/>
      <c r="W353" s="2177"/>
      <c r="X353" s="2176"/>
      <c r="Y353" s="2176"/>
      <c r="Z353" s="2176"/>
      <c r="AA353" s="2176"/>
      <c r="AB353" s="2176"/>
      <c r="AC353" s="2176"/>
      <c r="AD353" s="2176"/>
      <c r="AE353" s="2677" t="s">
        <v>4</v>
      </c>
      <c r="AF353" s="2679">
        <f t="shared" si="133"/>
        <v>0</v>
      </c>
      <c r="AG353" s="2453">
        <f t="shared" si="134"/>
        <v>0</v>
      </c>
      <c r="AH353" s="2452"/>
      <c r="AI353" s="2140">
        <f t="shared" si="126"/>
        <v>0</v>
      </c>
      <c r="AJ353" s="301" t="str">
        <f>IF(OR(AI353=0, ISBLANK(AB353)), "", TEXT(ROUND(AI353/INDEX(AV19:AV89, MATCH(AB353, AU19:AU89, 0)), 0),"# ##0") &amp; " " &amp; AB353)</f>
        <v/>
      </c>
      <c r="AK353" s="82">
        <f t="shared" si="127"/>
        <v>0</v>
      </c>
      <c r="AL353" s="2141">
        <f t="shared" si="128"/>
        <v>0</v>
      </c>
      <c r="AM353" s="2142" t="str">
        <f t="shared" si="129"/>
        <v/>
      </c>
      <c r="AN353" s="2143"/>
      <c r="AO353" s="2140">
        <f t="shared" si="130"/>
        <v>0</v>
      </c>
      <c r="AP353" s="2612"/>
      <c r="AQ353" s="2145" t="str">
        <f t="shared" si="131"/>
        <v/>
      </c>
      <c r="AR353" s="2593"/>
      <c r="AS353" s="2697">
        <f t="shared" si="132"/>
        <v>0</v>
      </c>
      <c r="AT353" s="2598">
        <f>IF(AND(AH353&lt;&gt;"", ISNUMBER(AF353)), IFERROR(INDEX(AV19:AV89, MATCH(AB353, AU19:AU89, 0)) * AA353 * IF(ISBLANK(X353), 1, X353), 0), 0)</f>
        <v>0</v>
      </c>
      <c r="AU353"/>
      <c r="AV353"/>
      <c r="AW353"/>
      <c r="AX353" s="465"/>
      <c r="AY353" s="2127" t="str">
        <f t="shared" si="125"/>
        <v>►</v>
      </c>
      <c r="AZ353" s="465"/>
      <c r="BA353" s="465"/>
      <c r="BB353" s="465"/>
      <c r="BC353" s="465"/>
      <c r="BD353" s="2133"/>
      <c r="BH353" s="2133"/>
      <c r="BI353" s="466">
        <v>1</v>
      </c>
    </row>
    <row r="354" spans="1:61" s="464" customFormat="1" ht="18" customHeight="1" x14ac:dyDescent="0.25">
      <c r="A354" s="2127" t="str">
        <f t="shared" si="119"/>
        <v>►</v>
      </c>
      <c r="B354" s="2128" t="str">
        <f t="shared" si="118"/>
        <v>►</v>
      </c>
      <c r="C354" s="2129" t="str">
        <f t="shared" si="120"/>
        <v>►</v>
      </c>
      <c r="D354" s="2433" t="str">
        <f t="shared" si="121"/>
        <v>►</v>
      </c>
      <c r="E354" s="2128" t="str">
        <f t="shared" si="122"/>
        <v>►</v>
      </c>
      <c r="F354" s="2128" t="str">
        <f t="shared" si="123"/>
        <v>►</v>
      </c>
      <c r="G354" s="2128" t="str">
        <f t="shared" si="124"/>
        <v>►</v>
      </c>
      <c r="H354" s="2178" t="s">
        <v>4</v>
      </c>
      <c r="I354" s="2177"/>
      <c r="J354" s="2177"/>
      <c r="K354" s="2177"/>
      <c r="L354" s="2176"/>
      <c r="M354" s="2176"/>
      <c r="N354" s="2176"/>
      <c r="O354" s="2176"/>
      <c r="P354" s="2176"/>
      <c r="Q354" s="2176"/>
      <c r="R354" s="2176"/>
      <c r="S354" s="2111" t="s">
        <v>4</v>
      </c>
      <c r="T354" s="2178" t="s">
        <v>4</v>
      </c>
      <c r="U354" s="2177"/>
      <c r="V354" s="2177"/>
      <c r="W354" s="2177"/>
      <c r="X354" s="2176"/>
      <c r="Y354" s="2176"/>
      <c r="Z354" s="2176"/>
      <c r="AA354" s="2176"/>
      <c r="AB354" s="2176"/>
      <c r="AC354" s="2176"/>
      <c r="AD354" s="2176"/>
      <c r="AE354" s="2677" t="s">
        <v>4</v>
      </c>
      <c r="AF354" s="2679">
        <f t="shared" si="133"/>
        <v>0</v>
      </c>
      <c r="AG354" s="2453">
        <f t="shared" si="134"/>
        <v>0</v>
      </c>
      <c r="AH354" s="2452"/>
      <c r="AI354" s="2148">
        <f t="shared" si="126"/>
        <v>0</v>
      </c>
      <c r="AJ354" s="299" t="str">
        <f>IF(OR(AI354=0, ISBLANK(AB354)), "", TEXT(ROUND(AI354/INDEX(AV19:AV89, MATCH(AB354, AU19:AU89, 0)), 0),"# ##0") &amp; " " &amp; AB354)</f>
        <v/>
      </c>
      <c r="AK354" s="77">
        <f t="shared" si="127"/>
        <v>0</v>
      </c>
      <c r="AL354" s="2149">
        <f t="shared" si="128"/>
        <v>0</v>
      </c>
      <c r="AM354" s="2137" t="str">
        <f t="shared" si="129"/>
        <v/>
      </c>
      <c r="AN354" s="2143"/>
      <c r="AO354" s="2148">
        <f t="shared" si="130"/>
        <v>0</v>
      </c>
      <c r="AP354" s="2612"/>
      <c r="AQ354" s="2150" t="str">
        <f t="shared" si="131"/>
        <v/>
      </c>
      <c r="AR354" s="2593"/>
      <c r="AS354" s="2697">
        <f t="shared" si="132"/>
        <v>0</v>
      </c>
      <c r="AT354" s="2598">
        <f>IF(AND(AH354&lt;&gt;"", ISNUMBER(AF354)), IFERROR(INDEX(AV19:AV89, MATCH(AB354, AU19:AU89, 0)) * AA354 * IF(ISBLANK(X354), 1, X354), 0), 0)</f>
        <v>0</v>
      </c>
      <c r="AU354"/>
      <c r="AV354"/>
      <c r="AW354"/>
      <c r="AX354" s="465"/>
      <c r="AY354" s="2127" t="str">
        <f t="shared" si="125"/>
        <v>►</v>
      </c>
      <c r="AZ354" s="465"/>
      <c r="BA354" s="465"/>
      <c r="BB354" s="465"/>
      <c r="BC354" s="465"/>
      <c r="BD354" s="2133"/>
      <c r="BH354" s="2133"/>
      <c r="BI354" s="466">
        <v>1</v>
      </c>
    </row>
    <row r="355" spans="1:61" s="464" customFormat="1" ht="18" customHeight="1" x14ac:dyDescent="0.25">
      <c r="A355" s="2127" t="str">
        <f t="shared" si="119"/>
        <v>►</v>
      </c>
      <c r="B355" s="2128" t="str">
        <f t="shared" si="118"/>
        <v>►</v>
      </c>
      <c r="C355" s="2129" t="str">
        <f t="shared" si="120"/>
        <v>►</v>
      </c>
      <c r="D355" s="2433" t="str">
        <f t="shared" si="121"/>
        <v>►</v>
      </c>
      <c r="E355" s="2128" t="str">
        <f t="shared" si="122"/>
        <v>►</v>
      </c>
      <c r="F355" s="2128" t="str">
        <f t="shared" si="123"/>
        <v>►</v>
      </c>
      <c r="G355" s="2128" t="str">
        <f t="shared" si="124"/>
        <v>►</v>
      </c>
      <c r="H355" s="2178" t="s">
        <v>4</v>
      </c>
      <c r="I355" s="2177"/>
      <c r="J355" s="2177"/>
      <c r="K355" s="2177"/>
      <c r="L355" s="2176"/>
      <c r="M355" s="2176"/>
      <c r="N355" s="2176"/>
      <c r="O355" s="2176"/>
      <c r="P355" s="2176"/>
      <c r="Q355" s="2176"/>
      <c r="R355" s="2176"/>
      <c r="S355" s="2111" t="s">
        <v>4</v>
      </c>
      <c r="T355" s="2178" t="s">
        <v>4</v>
      </c>
      <c r="U355" s="2177"/>
      <c r="V355" s="2177"/>
      <c r="W355" s="2177"/>
      <c r="X355" s="2176"/>
      <c r="Y355" s="2176"/>
      <c r="Z355" s="2176"/>
      <c r="AA355" s="2176"/>
      <c r="AB355" s="2176"/>
      <c r="AC355" s="2176"/>
      <c r="AD355" s="2176"/>
      <c r="AE355" s="2677" t="s">
        <v>4</v>
      </c>
      <c r="AF355" s="2679">
        <f t="shared" si="133"/>
        <v>0</v>
      </c>
      <c r="AG355" s="2453">
        <f t="shared" si="134"/>
        <v>0</v>
      </c>
      <c r="AH355" s="2452"/>
      <c r="AI355" s="2140">
        <f t="shared" si="126"/>
        <v>0</v>
      </c>
      <c r="AJ355" s="301" t="str">
        <f>IF(OR(AI355=0, ISBLANK(AB355)), "", TEXT(ROUND(AI355/INDEX(AV19:AV89, MATCH(AB355, AU19:AU89, 0)), 0),"# ##0") &amp; " " &amp; AB355)</f>
        <v/>
      </c>
      <c r="AK355" s="82">
        <f t="shared" si="127"/>
        <v>0</v>
      </c>
      <c r="AL355" s="2141">
        <f t="shared" si="128"/>
        <v>0</v>
      </c>
      <c r="AM355" s="2142" t="str">
        <f t="shared" si="129"/>
        <v/>
      </c>
      <c r="AN355" s="2143"/>
      <c r="AO355" s="2140">
        <f t="shared" si="130"/>
        <v>0</v>
      </c>
      <c r="AP355" s="2612"/>
      <c r="AQ355" s="2145" t="str">
        <f t="shared" si="131"/>
        <v/>
      </c>
      <c r="AR355" s="2593"/>
      <c r="AS355" s="2697">
        <f t="shared" si="132"/>
        <v>0</v>
      </c>
      <c r="AT355" s="2598">
        <f>IF(AND(AH355&lt;&gt;"", ISNUMBER(AF355)), IFERROR(INDEX(AV19:AV89, MATCH(AB355, AU19:AU89, 0)) * AA355 * IF(ISBLANK(X355), 1, X355), 0), 0)</f>
        <v>0</v>
      </c>
      <c r="AU355"/>
      <c r="AV355"/>
      <c r="AW355"/>
      <c r="AX355" s="465"/>
      <c r="AY355" s="2127" t="str">
        <f t="shared" si="125"/>
        <v>►</v>
      </c>
      <c r="AZ355" s="465"/>
      <c r="BA355" s="465"/>
      <c r="BB355" s="465"/>
      <c r="BC355" s="465"/>
      <c r="BD355" s="2133"/>
      <c r="BH355" s="2133"/>
      <c r="BI355" s="466">
        <v>1</v>
      </c>
    </row>
    <row r="356" spans="1:61" s="464" customFormat="1" ht="18" customHeight="1" x14ac:dyDescent="0.25">
      <c r="A356" s="2127" t="str">
        <f t="shared" si="119"/>
        <v>►</v>
      </c>
      <c r="B356" s="2128" t="str">
        <f t="shared" si="118"/>
        <v>►</v>
      </c>
      <c r="C356" s="2129" t="str">
        <f t="shared" si="120"/>
        <v>►</v>
      </c>
      <c r="D356" s="2433" t="str">
        <f t="shared" si="121"/>
        <v>►</v>
      </c>
      <c r="E356" s="2128" t="str">
        <f t="shared" si="122"/>
        <v>►</v>
      </c>
      <c r="F356" s="2128" t="str">
        <f t="shared" si="123"/>
        <v>►</v>
      </c>
      <c r="G356" s="2128" t="str">
        <f t="shared" si="124"/>
        <v>►</v>
      </c>
      <c r="H356" s="2178" t="s">
        <v>4</v>
      </c>
      <c r="I356" s="2177"/>
      <c r="J356" s="2177"/>
      <c r="K356" s="2177"/>
      <c r="L356" s="2176"/>
      <c r="M356" s="2176"/>
      <c r="N356" s="2176"/>
      <c r="O356" s="2176"/>
      <c r="P356" s="2176"/>
      <c r="Q356" s="2176"/>
      <c r="R356" s="2176"/>
      <c r="S356" s="2111" t="s">
        <v>4</v>
      </c>
      <c r="T356" s="2178" t="s">
        <v>4</v>
      </c>
      <c r="U356" s="2177"/>
      <c r="V356" s="2177"/>
      <c r="W356" s="2177"/>
      <c r="X356" s="2176"/>
      <c r="Y356" s="2176"/>
      <c r="Z356" s="2176"/>
      <c r="AA356" s="2176"/>
      <c r="AB356" s="2176"/>
      <c r="AC356" s="2176"/>
      <c r="AD356" s="2176"/>
      <c r="AE356" s="2677" t="s">
        <v>4</v>
      </c>
      <c r="AF356" s="2679">
        <f t="shared" si="133"/>
        <v>0</v>
      </c>
      <c r="AG356" s="2453">
        <f t="shared" si="134"/>
        <v>0</v>
      </c>
      <c r="AH356" s="2452"/>
      <c r="AI356" s="2148">
        <f t="shared" si="126"/>
        <v>0</v>
      </c>
      <c r="AJ356" s="299" t="str">
        <f>IF(OR(AI356=0, ISBLANK(AB356)), "", TEXT(ROUND(AI356/INDEX(AV19:AV89, MATCH(AB356, AU19:AU89, 0)), 0),"# ##0") &amp; " " &amp; AB356)</f>
        <v/>
      </c>
      <c r="AK356" s="77">
        <f t="shared" si="127"/>
        <v>0</v>
      </c>
      <c r="AL356" s="2149">
        <f t="shared" si="128"/>
        <v>0</v>
      </c>
      <c r="AM356" s="2137" t="str">
        <f t="shared" si="129"/>
        <v/>
      </c>
      <c r="AN356" s="2143"/>
      <c r="AO356" s="2148">
        <f t="shared" si="130"/>
        <v>0</v>
      </c>
      <c r="AP356" s="2612"/>
      <c r="AQ356" s="2150" t="str">
        <f t="shared" si="131"/>
        <v/>
      </c>
      <c r="AR356" s="2593"/>
      <c r="AS356" s="2697">
        <f t="shared" si="132"/>
        <v>0</v>
      </c>
      <c r="AT356" s="2598">
        <f>IF(AND(AH356&lt;&gt;"", ISNUMBER(AF356)), IFERROR(INDEX(AV19:AV89, MATCH(AB356, AU19:AU89, 0)) * AA356 * IF(ISBLANK(X356), 1, X356), 0), 0)</f>
        <v>0</v>
      </c>
      <c r="AU356"/>
      <c r="AV356"/>
      <c r="AW356"/>
      <c r="AX356" s="465"/>
      <c r="AY356" s="2127" t="str">
        <f t="shared" si="125"/>
        <v>►</v>
      </c>
      <c r="AZ356" s="465"/>
      <c r="BA356" s="465"/>
      <c r="BB356" s="465"/>
      <c r="BC356" s="465"/>
      <c r="BD356" s="2133"/>
      <c r="BH356" s="2133"/>
      <c r="BI356" s="466">
        <v>1</v>
      </c>
    </row>
    <row r="357" spans="1:61" s="464" customFormat="1" ht="18" customHeight="1" x14ac:dyDescent="0.25">
      <c r="A357" s="2127" t="str">
        <f t="shared" si="119"/>
        <v>►</v>
      </c>
      <c r="B357" s="2128" t="str">
        <f t="shared" si="118"/>
        <v>►</v>
      </c>
      <c r="C357" s="2129" t="str">
        <f t="shared" si="120"/>
        <v>►</v>
      </c>
      <c r="D357" s="2433" t="str">
        <f t="shared" si="121"/>
        <v>►</v>
      </c>
      <c r="E357" s="2128" t="str">
        <f t="shared" si="122"/>
        <v>►</v>
      </c>
      <c r="F357" s="2128" t="str">
        <f t="shared" si="123"/>
        <v>►</v>
      </c>
      <c r="G357" s="2128" t="str">
        <f t="shared" si="124"/>
        <v>►</v>
      </c>
      <c r="H357" s="2178" t="s">
        <v>4</v>
      </c>
      <c r="I357" s="2177"/>
      <c r="J357" s="2177"/>
      <c r="K357" s="2177"/>
      <c r="L357" s="2176"/>
      <c r="M357" s="2176"/>
      <c r="N357" s="2176"/>
      <c r="O357" s="2176"/>
      <c r="P357" s="2176"/>
      <c r="Q357" s="2176"/>
      <c r="R357" s="2176"/>
      <c r="S357" s="2111" t="s">
        <v>4</v>
      </c>
      <c r="T357" s="2178" t="s">
        <v>4</v>
      </c>
      <c r="U357" s="2177"/>
      <c r="V357" s="2177"/>
      <c r="W357" s="2177"/>
      <c r="X357" s="2176"/>
      <c r="Y357" s="2176"/>
      <c r="Z357" s="2176"/>
      <c r="AA357" s="2176"/>
      <c r="AB357" s="2176"/>
      <c r="AC357" s="2176"/>
      <c r="AD357" s="2176"/>
      <c r="AE357" s="2677" t="s">
        <v>4</v>
      </c>
      <c r="AF357" s="2679">
        <f t="shared" si="133"/>
        <v>0</v>
      </c>
      <c r="AG357" s="2453">
        <f t="shared" si="134"/>
        <v>0</v>
      </c>
      <c r="AH357" s="2452"/>
      <c r="AI357" s="2140">
        <f t="shared" si="126"/>
        <v>0</v>
      </c>
      <c r="AJ357" s="301" t="str">
        <f>IF(OR(AI357=0, ISBLANK(AB357)), "", TEXT(ROUND(AI357/INDEX(AV19:AV89, MATCH(AB357, AU19:AU89, 0)), 0),"# ##0") &amp; " " &amp; AB357)</f>
        <v/>
      </c>
      <c r="AK357" s="82">
        <f t="shared" si="127"/>
        <v>0</v>
      </c>
      <c r="AL357" s="2141">
        <f t="shared" si="128"/>
        <v>0</v>
      </c>
      <c r="AM357" s="2142" t="str">
        <f t="shared" si="129"/>
        <v/>
      </c>
      <c r="AN357" s="2143"/>
      <c r="AO357" s="2140">
        <f t="shared" si="130"/>
        <v>0</v>
      </c>
      <c r="AP357" s="2612"/>
      <c r="AQ357" s="2145" t="str">
        <f t="shared" si="131"/>
        <v/>
      </c>
      <c r="AR357" s="2593"/>
      <c r="AS357" s="2697">
        <f t="shared" si="132"/>
        <v>0</v>
      </c>
      <c r="AT357" s="2598">
        <f>IF(AND(AH357&lt;&gt;"", ISNUMBER(AF357)), IFERROR(INDEX(AV19:AV89, MATCH(AB357, AU19:AU89, 0)) * AA357 * IF(ISBLANK(X357), 1, X357), 0), 0)</f>
        <v>0</v>
      </c>
      <c r="AU357"/>
      <c r="AV357"/>
      <c r="AW357"/>
      <c r="AX357" s="465"/>
      <c r="AY357" s="2127" t="str">
        <f t="shared" si="125"/>
        <v>►</v>
      </c>
      <c r="AZ357" s="465"/>
      <c r="BA357" s="465"/>
      <c r="BB357" s="465"/>
      <c r="BC357" s="465"/>
      <c r="BD357" s="2133"/>
      <c r="BH357" s="2133"/>
      <c r="BI357" s="466">
        <v>1</v>
      </c>
    </row>
    <row r="358" spans="1:61" s="464" customFormat="1" ht="18" customHeight="1" x14ac:dyDescent="0.25">
      <c r="A358" s="2127" t="str">
        <f t="shared" si="119"/>
        <v>►</v>
      </c>
      <c r="B358" s="2128" t="str">
        <f t="shared" si="118"/>
        <v>►</v>
      </c>
      <c r="C358" s="2129" t="str">
        <f t="shared" si="120"/>
        <v>►</v>
      </c>
      <c r="D358" s="2433" t="str">
        <f t="shared" si="121"/>
        <v>►</v>
      </c>
      <c r="E358" s="2128" t="str">
        <f t="shared" si="122"/>
        <v>►</v>
      </c>
      <c r="F358" s="2128" t="str">
        <f t="shared" si="123"/>
        <v>►</v>
      </c>
      <c r="G358" s="2128" t="str">
        <f t="shared" si="124"/>
        <v>►</v>
      </c>
      <c r="H358" s="2178" t="s">
        <v>4</v>
      </c>
      <c r="I358" s="2177"/>
      <c r="J358" s="2177"/>
      <c r="K358" s="2177"/>
      <c r="L358" s="2176"/>
      <c r="M358" s="2176"/>
      <c r="N358" s="2176"/>
      <c r="O358" s="2176"/>
      <c r="P358" s="2176"/>
      <c r="Q358" s="2176"/>
      <c r="R358" s="2176"/>
      <c r="S358" s="2111" t="s">
        <v>4</v>
      </c>
      <c r="T358" s="2178" t="s">
        <v>4</v>
      </c>
      <c r="U358" s="2177"/>
      <c r="V358" s="2177"/>
      <c r="W358" s="2177"/>
      <c r="X358" s="2176"/>
      <c r="Y358" s="2176"/>
      <c r="Z358" s="2176"/>
      <c r="AA358" s="2176"/>
      <c r="AB358" s="2176"/>
      <c r="AC358" s="2176"/>
      <c r="AD358" s="2176"/>
      <c r="AE358" s="2677" t="s">
        <v>4</v>
      </c>
      <c r="AF358" s="2679">
        <f t="shared" si="133"/>
        <v>0</v>
      </c>
      <c r="AG358" s="2453">
        <f t="shared" si="134"/>
        <v>0</v>
      </c>
      <c r="AH358" s="2452"/>
      <c r="AI358" s="2148">
        <f t="shared" si="126"/>
        <v>0</v>
      </c>
      <c r="AJ358" s="299" t="str">
        <f>IF(OR(AI358=0, ISBLANK(AB358)), "", TEXT(ROUND(AI358/INDEX(AV19:AV89, MATCH(AB358, AU19:AU89, 0)), 0),"# ##0") &amp; " " &amp; AB358)</f>
        <v/>
      </c>
      <c r="AK358" s="77">
        <f t="shared" si="127"/>
        <v>0</v>
      </c>
      <c r="AL358" s="2149">
        <f t="shared" si="128"/>
        <v>0</v>
      </c>
      <c r="AM358" s="2137" t="str">
        <f t="shared" si="129"/>
        <v/>
      </c>
      <c r="AN358" s="2143"/>
      <c r="AO358" s="2148">
        <f t="shared" si="130"/>
        <v>0</v>
      </c>
      <c r="AP358" s="2612"/>
      <c r="AQ358" s="2150" t="str">
        <f t="shared" si="131"/>
        <v/>
      </c>
      <c r="AR358" s="2593"/>
      <c r="AS358" s="2697">
        <f t="shared" si="132"/>
        <v>0</v>
      </c>
      <c r="AT358" s="2598">
        <f>IF(AND(AH358&lt;&gt;"", ISNUMBER(AF358)), IFERROR(INDEX(AV19:AV89, MATCH(AB358, AU19:AU89, 0)) * AA358 * IF(ISBLANK(X358), 1, X358), 0), 0)</f>
        <v>0</v>
      </c>
      <c r="AU358"/>
      <c r="AV358"/>
      <c r="AW358"/>
      <c r="AX358" s="465"/>
      <c r="AY358" s="2127" t="str">
        <f t="shared" si="125"/>
        <v>►</v>
      </c>
      <c r="AZ358" s="465"/>
      <c r="BA358" s="465"/>
      <c r="BB358" s="465"/>
      <c r="BC358" s="465"/>
      <c r="BD358" s="2133"/>
      <c r="BH358" s="2133"/>
      <c r="BI358" s="466">
        <v>1</v>
      </c>
    </row>
    <row r="359" spans="1:61" s="464" customFormat="1" ht="18" customHeight="1" x14ac:dyDescent="0.25">
      <c r="A359" s="2127" t="str">
        <f t="shared" si="119"/>
        <v>►</v>
      </c>
      <c r="B359" s="2128" t="str">
        <f t="shared" si="118"/>
        <v>►</v>
      </c>
      <c r="C359" s="2129" t="str">
        <f t="shared" si="120"/>
        <v>►</v>
      </c>
      <c r="D359" s="2433" t="str">
        <f t="shared" si="121"/>
        <v>►</v>
      </c>
      <c r="E359" s="2128" t="str">
        <f t="shared" si="122"/>
        <v>►</v>
      </c>
      <c r="F359" s="2128" t="str">
        <f t="shared" si="123"/>
        <v>►</v>
      </c>
      <c r="G359" s="2128" t="str">
        <f t="shared" si="124"/>
        <v>►</v>
      </c>
      <c r="H359" s="2178" t="s">
        <v>4</v>
      </c>
      <c r="I359" s="2177"/>
      <c r="J359" s="2177"/>
      <c r="K359" s="2177"/>
      <c r="L359" s="2176"/>
      <c r="M359" s="2176"/>
      <c r="N359" s="2176"/>
      <c r="O359" s="2176"/>
      <c r="P359" s="2176"/>
      <c r="Q359" s="2176"/>
      <c r="R359" s="2176"/>
      <c r="S359" s="2111" t="s">
        <v>4</v>
      </c>
      <c r="T359" s="2178" t="s">
        <v>4</v>
      </c>
      <c r="U359" s="2177"/>
      <c r="V359" s="2177"/>
      <c r="W359" s="2177"/>
      <c r="X359" s="2176"/>
      <c r="Y359" s="2176"/>
      <c r="Z359" s="2176"/>
      <c r="AA359" s="2176"/>
      <c r="AB359" s="2176"/>
      <c r="AC359" s="2176"/>
      <c r="AD359" s="2176"/>
      <c r="AE359" s="2677" t="s">
        <v>4</v>
      </c>
      <c r="AF359" s="2679">
        <f t="shared" si="133"/>
        <v>0</v>
      </c>
      <c r="AG359" s="2453">
        <f t="shared" si="134"/>
        <v>0</v>
      </c>
      <c r="AH359" s="2452"/>
      <c r="AI359" s="2140">
        <f t="shared" si="126"/>
        <v>0</v>
      </c>
      <c r="AJ359" s="301" t="str">
        <f>IF(OR(AI359=0, ISBLANK(AB359)), "", TEXT(ROUND(AI359/INDEX(AV19:AV89, MATCH(AB359, AU19:AU89, 0)), 0),"# ##0") &amp; " " &amp; AB359)</f>
        <v/>
      </c>
      <c r="AK359" s="82">
        <f t="shared" si="127"/>
        <v>0</v>
      </c>
      <c r="AL359" s="2141">
        <f t="shared" si="128"/>
        <v>0</v>
      </c>
      <c r="AM359" s="2142" t="str">
        <f t="shared" si="129"/>
        <v/>
      </c>
      <c r="AN359" s="2143"/>
      <c r="AO359" s="2140">
        <f t="shared" si="130"/>
        <v>0</v>
      </c>
      <c r="AP359" s="2612"/>
      <c r="AQ359" s="2145" t="str">
        <f t="shared" si="131"/>
        <v/>
      </c>
      <c r="AR359" s="2593"/>
      <c r="AS359" s="2697">
        <f t="shared" si="132"/>
        <v>0</v>
      </c>
      <c r="AT359" s="2598">
        <f>IF(AND(AH359&lt;&gt;"", ISNUMBER(AF359)), IFERROR(INDEX(AV19:AV89, MATCH(AB359, AU19:AU89, 0)) * AA359 * IF(ISBLANK(X359), 1, X359), 0), 0)</f>
        <v>0</v>
      </c>
      <c r="AU359"/>
      <c r="AV359"/>
      <c r="AW359"/>
      <c r="AX359" s="465"/>
      <c r="AY359" s="2127" t="str">
        <f t="shared" si="125"/>
        <v>►</v>
      </c>
      <c r="AZ359" s="465"/>
      <c r="BA359" s="465"/>
      <c r="BB359" s="465"/>
      <c r="BC359" s="465"/>
      <c r="BD359" s="2133"/>
      <c r="BH359" s="2133"/>
      <c r="BI359" s="466">
        <v>1</v>
      </c>
    </row>
    <row r="360" spans="1:61" s="464" customFormat="1" ht="18" customHeight="1" x14ac:dyDescent="0.25">
      <c r="A360" s="2127" t="str">
        <f t="shared" si="119"/>
        <v>►</v>
      </c>
      <c r="B360" s="2128" t="str">
        <f t="shared" si="118"/>
        <v>►</v>
      </c>
      <c r="C360" s="2129" t="str">
        <f t="shared" si="120"/>
        <v>►</v>
      </c>
      <c r="D360" s="2433" t="str">
        <f t="shared" si="121"/>
        <v>►</v>
      </c>
      <c r="E360" s="2128" t="str">
        <f t="shared" si="122"/>
        <v>►</v>
      </c>
      <c r="F360" s="2128" t="str">
        <f t="shared" si="123"/>
        <v>►</v>
      </c>
      <c r="G360" s="2128" t="str">
        <f t="shared" si="124"/>
        <v>►</v>
      </c>
      <c r="H360" s="2178" t="s">
        <v>4</v>
      </c>
      <c r="I360" s="2177"/>
      <c r="J360" s="2177"/>
      <c r="K360" s="2177"/>
      <c r="L360" s="2176"/>
      <c r="M360" s="2176"/>
      <c r="N360" s="2176"/>
      <c r="O360" s="2176"/>
      <c r="P360" s="2176"/>
      <c r="Q360" s="2176"/>
      <c r="R360" s="2176"/>
      <c r="S360" s="2111" t="s">
        <v>4</v>
      </c>
      <c r="T360" s="2178" t="s">
        <v>4</v>
      </c>
      <c r="U360" s="2177"/>
      <c r="V360" s="2177"/>
      <c r="W360" s="2177"/>
      <c r="X360" s="2176"/>
      <c r="Y360" s="2176"/>
      <c r="Z360" s="2176"/>
      <c r="AA360" s="2176"/>
      <c r="AB360" s="2176"/>
      <c r="AC360" s="2176"/>
      <c r="AD360" s="2176"/>
      <c r="AE360" s="2677" t="s">
        <v>4</v>
      </c>
      <c r="AF360" s="2679">
        <f t="shared" si="133"/>
        <v>0</v>
      </c>
      <c r="AG360" s="2453">
        <f t="shared" si="134"/>
        <v>0</v>
      </c>
      <c r="AH360" s="2452"/>
      <c r="AI360" s="2148">
        <f t="shared" si="126"/>
        <v>0</v>
      </c>
      <c r="AJ360" s="299" t="str">
        <f>IF(OR(AI360=0, ISBLANK(AB360)), "", TEXT(ROUND(AI360/INDEX(AV19:AV89, MATCH(AB360, AU19:AU89, 0)), 0),"# ##0") &amp; " " &amp; AB360)</f>
        <v/>
      </c>
      <c r="AK360" s="77">
        <f t="shared" si="127"/>
        <v>0</v>
      </c>
      <c r="AL360" s="2149">
        <f t="shared" si="128"/>
        <v>0</v>
      </c>
      <c r="AM360" s="2137" t="str">
        <f t="shared" si="129"/>
        <v/>
      </c>
      <c r="AN360" s="2143"/>
      <c r="AO360" s="2148">
        <f t="shared" si="130"/>
        <v>0</v>
      </c>
      <c r="AP360" s="2612"/>
      <c r="AQ360" s="2150" t="str">
        <f t="shared" si="131"/>
        <v/>
      </c>
      <c r="AR360" s="2593"/>
      <c r="AS360" s="2697">
        <f t="shared" si="132"/>
        <v>0</v>
      </c>
      <c r="AT360" s="2598">
        <f>IF(AND(AH360&lt;&gt;"", ISNUMBER(AF360)), IFERROR(INDEX(AV19:AV89, MATCH(AB360, AU19:AU89, 0)) * AA360 * IF(ISBLANK(X360), 1, X360), 0), 0)</f>
        <v>0</v>
      </c>
      <c r="AU360"/>
      <c r="AV360"/>
      <c r="AW360"/>
      <c r="AX360" s="465"/>
      <c r="AY360" s="2127" t="str">
        <f t="shared" si="125"/>
        <v>►</v>
      </c>
      <c r="AZ360" s="465"/>
      <c r="BA360" s="465"/>
      <c r="BB360" s="465"/>
      <c r="BC360" s="465"/>
      <c r="BD360" s="2133"/>
      <c r="BH360" s="2133"/>
      <c r="BI360" s="466">
        <v>1</v>
      </c>
    </row>
    <row r="361" spans="1:61" s="464" customFormat="1" ht="18" customHeight="1" x14ac:dyDescent="0.25">
      <c r="A361" s="2127" t="str">
        <f t="shared" si="119"/>
        <v>►</v>
      </c>
      <c r="B361" s="2128" t="str">
        <f t="shared" si="118"/>
        <v>►</v>
      </c>
      <c r="C361" s="2129" t="str">
        <f t="shared" si="120"/>
        <v>►</v>
      </c>
      <c r="D361" s="2433" t="str">
        <f t="shared" si="121"/>
        <v>►</v>
      </c>
      <c r="E361" s="2128" t="str">
        <f t="shared" si="122"/>
        <v>►</v>
      </c>
      <c r="F361" s="2128" t="str">
        <f t="shared" si="123"/>
        <v>►</v>
      </c>
      <c r="G361" s="2128" t="str">
        <f t="shared" si="124"/>
        <v>►</v>
      </c>
      <c r="H361" s="2178" t="s">
        <v>4</v>
      </c>
      <c r="I361" s="2177"/>
      <c r="J361" s="2177"/>
      <c r="K361" s="2177"/>
      <c r="L361" s="2176"/>
      <c r="M361" s="2176"/>
      <c r="N361" s="2176"/>
      <c r="O361" s="2176"/>
      <c r="P361" s="2176"/>
      <c r="Q361" s="2176"/>
      <c r="R361" s="2176"/>
      <c r="S361" s="2111" t="s">
        <v>4</v>
      </c>
      <c r="T361" s="2178" t="s">
        <v>4</v>
      </c>
      <c r="U361" s="2177"/>
      <c r="V361" s="2177"/>
      <c r="W361" s="2177"/>
      <c r="X361" s="2176"/>
      <c r="Y361" s="2176"/>
      <c r="Z361" s="2176"/>
      <c r="AA361" s="2176"/>
      <c r="AB361" s="2176"/>
      <c r="AC361" s="2176"/>
      <c r="AD361" s="2176"/>
      <c r="AE361" s="2677" t="s">
        <v>4</v>
      </c>
      <c r="AF361" s="2679">
        <f t="shared" si="133"/>
        <v>0</v>
      </c>
      <c r="AG361" s="2453">
        <f t="shared" si="134"/>
        <v>0</v>
      </c>
      <c r="AH361" s="2452"/>
      <c r="AI361" s="2140">
        <f t="shared" si="126"/>
        <v>0</v>
      </c>
      <c r="AJ361" s="301" t="str">
        <f>IF(OR(AI361=0, ISBLANK(AB361)), "", TEXT(ROUND(AI361/INDEX(AV19:AV89, MATCH(AB361, AU19:AU89, 0)), 0),"# ##0") &amp; " " &amp; AB361)</f>
        <v/>
      </c>
      <c r="AK361" s="82">
        <f t="shared" si="127"/>
        <v>0</v>
      </c>
      <c r="AL361" s="2141">
        <f t="shared" si="128"/>
        <v>0</v>
      </c>
      <c r="AM361" s="2142" t="str">
        <f t="shared" si="129"/>
        <v/>
      </c>
      <c r="AN361" s="2143"/>
      <c r="AO361" s="2140">
        <f t="shared" si="130"/>
        <v>0</v>
      </c>
      <c r="AP361" s="2612"/>
      <c r="AQ361" s="2145" t="str">
        <f t="shared" si="131"/>
        <v/>
      </c>
      <c r="AR361" s="2593"/>
      <c r="AS361" s="2697">
        <f t="shared" si="132"/>
        <v>0</v>
      </c>
      <c r="AT361" s="2598">
        <f>IF(AND(AH361&lt;&gt;"", ISNUMBER(AF361)), IFERROR(INDEX(AV19:AV89, MATCH(AB361, AU19:AU89, 0)) * AA361 * IF(ISBLANK(X361), 1, X361), 0), 0)</f>
        <v>0</v>
      </c>
      <c r="AU361"/>
      <c r="AV361"/>
      <c r="AW361"/>
      <c r="AX361" s="465"/>
      <c r="AY361" s="2127" t="str">
        <f t="shared" si="125"/>
        <v>►</v>
      </c>
      <c r="AZ361" s="465"/>
      <c r="BA361" s="465"/>
      <c r="BB361" s="465"/>
      <c r="BC361" s="465"/>
      <c r="BD361" s="2133"/>
      <c r="BH361" s="2133"/>
      <c r="BI361" s="466">
        <v>1</v>
      </c>
    </row>
    <row r="362" spans="1:61" s="464" customFormat="1" ht="18" customHeight="1" x14ac:dyDescent="0.25">
      <c r="A362" s="2127" t="str">
        <f t="shared" si="119"/>
        <v>►</v>
      </c>
      <c r="B362" s="2128" t="str">
        <f t="shared" si="118"/>
        <v>►</v>
      </c>
      <c r="C362" s="2129" t="str">
        <f t="shared" si="120"/>
        <v>►</v>
      </c>
      <c r="D362" s="2433" t="str">
        <f t="shared" si="121"/>
        <v>►</v>
      </c>
      <c r="E362" s="2128" t="str">
        <f t="shared" si="122"/>
        <v>►</v>
      </c>
      <c r="F362" s="2128" t="str">
        <f t="shared" si="123"/>
        <v>►</v>
      </c>
      <c r="G362" s="2128" t="str">
        <f t="shared" si="124"/>
        <v>►</v>
      </c>
      <c r="H362" s="2178" t="s">
        <v>4</v>
      </c>
      <c r="I362" s="2177"/>
      <c r="J362" s="2177"/>
      <c r="K362" s="2177"/>
      <c r="L362" s="2176"/>
      <c r="M362" s="2176"/>
      <c r="N362" s="2176"/>
      <c r="O362" s="2176"/>
      <c r="P362" s="2176"/>
      <c r="Q362" s="2176"/>
      <c r="R362" s="2176"/>
      <c r="S362" s="2111" t="s">
        <v>4</v>
      </c>
      <c r="T362" s="2178" t="s">
        <v>4</v>
      </c>
      <c r="U362" s="2177"/>
      <c r="V362" s="2177"/>
      <c r="W362" s="2177"/>
      <c r="X362" s="2176"/>
      <c r="Y362" s="2176"/>
      <c r="Z362" s="2176"/>
      <c r="AA362" s="2176"/>
      <c r="AB362" s="2176"/>
      <c r="AC362" s="2176"/>
      <c r="AD362" s="2176"/>
      <c r="AE362" s="2677" t="s">
        <v>4</v>
      </c>
      <c r="AF362" s="2679">
        <f t="shared" si="133"/>
        <v>0</v>
      </c>
      <c r="AG362" s="2453">
        <f t="shared" si="134"/>
        <v>0</v>
      </c>
      <c r="AH362" s="2452"/>
      <c r="AI362" s="2148">
        <f t="shared" si="126"/>
        <v>0</v>
      </c>
      <c r="AJ362" s="299" t="str">
        <f>IF(OR(AI362=0, ISBLANK(AB362)), "", TEXT(ROUND(AI362/INDEX(AV19:AV89, MATCH(AB362, AU19:AU89, 0)), 0),"# ##0") &amp; " " &amp; AB362)</f>
        <v/>
      </c>
      <c r="AK362" s="77">
        <f t="shared" si="127"/>
        <v>0</v>
      </c>
      <c r="AL362" s="2149">
        <f t="shared" si="128"/>
        <v>0</v>
      </c>
      <c r="AM362" s="2137" t="str">
        <f t="shared" si="129"/>
        <v/>
      </c>
      <c r="AN362" s="2143"/>
      <c r="AO362" s="2148">
        <f t="shared" si="130"/>
        <v>0</v>
      </c>
      <c r="AP362" s="2612"/>
      <c r="AQ362" s="2150" t="str">
        <f t="shared" si="131"/>
        <v/>
      </c>
      <c r="AR362" s="2593"/>
      <c r="AS362" s="2697">
        <f t="shared" si="132"/>
        <v>0</v>
      </c>
      <c r="AT362" s="2598">
        <f>IF(AND(AH362&lt;&gt;"", ISNUMBER(AF362)), IFERROR(INDEX(AV19:AV89, MATCH(AB362, AU19:AU89, 0)) * AA362 * IF(ISBLANK(X362), 1, X362), 0), 0)</f>
        <v>0</v>
      </c>
      <c r="AU362"/>
      <c r="AV362"/>
      <c r="AW362"/>
      <c r="AX362" s="465"/>
      <c r="AY362" s="2127" t="str">
        <f t="shared" si="125"/>
        <v>►</v>
      </c>
      <c r="AZ362" s="465"/>
      <c r="BA362" s="465"/>
      <c r="BB362" s="465"/>
      <c r="BC362" s="465"/>
      <c r="BD362" s="2133"/>
      <c r="BH362" s="2133"/>
      <c r="BI362" s="466">
        <v>1</v>
      </c>
    </row>
    <row r="363" spans="1:61" s="464" customFormat="1" ht="18" customHeight="1" x14ac:dyDescent="0.25">
      <c r="A363" s="2127" t="str">
        <f t="shared" si="119"/>
        <v>►</v>
      </c>
      <c r="B363" s="2128" t="str">
        <f t="shared" si="118"/>
        <v>►</v>
      </c>
      <c r="C363" s="2129" t="str">
        <f t="shared" si="120"/>
        <v>►</v>
      </c>
      <c r="D363" s="2433" t="str">
        <f t="shared" si="121"/>
        <v>►</v>
      </c>
      <c r="E363" s="2128" t="str">
        <f t="shared" si="122"/>
        <v>►</v>
      </c>
      <c r="F363" s="2128" t="str">
        <f t="shared" si="123"/>
        <v>►</v>
      </c>
      <c r="G363" s="2128" t="str">
        <f t="shared" si="124"/>
        <v>►</v>
      </c>
      <c r="H363" s="2178" t="s">
        <v>4</v>
      </c>
      <c r="I363" s="2177"/>
      <c r="J363" s="2177"/>
      <c r="K363" s="2177"/>
      <c r="L363" s="2176"/>
      <c r="M363" s="2176"/>
      <c r="N363" s="2176"/>
      <c r="O363" s="2176"/>
      <c r="P363" s="2176"/>
      <c r="Q363" s="2176"/>
      <c r="R363" s="2176"/>
      <c r="S363" s="2111" t="s">
        <v>4</v>
      </c>
      <c r="T363" s="2178" t="s">
        <v>4</v>
      </c>
      <c r="U363" s="2177"/>
      <c r="V363" s="2177"/>
      <c r="W363" s="2177"/>
      <c r="X363" s="2176"/>
      <c r="Y363" s="2176"/>
      <c r="Z363" s="2176"/>
      <c r="AA363" s="2176"/>
      <c r="AB363" s="2176"/>
      <c r="AC363" s="2176"/>
      <c r="AD363" s="2176"/>
      <c r="AE363" s="2677" t="s">
        <v>4</v>
      </c>
      <c r="AF363" s="2679">
        <f t="shared" si="133"/>
        <v>0</v>
      </c>
      <c r="AG363" s="2453">
        <f t="shared" si="134"/>
        <v>0</v>
      </c>
      <c r="AH363" s="2452"/>
      <c r="AI363" s="2140">
        <f t="shared" si="126"/>
        <v>0</v>
      </c>
      <c r="AJ363" s="301" t="str">
        <f>IF(OR(AI363=0, ISBLANK(AB363)), "", TEXT(ROUND(AI363/INDEX(AV19:AV89, MATCH(AB363, AU19:AU89, 0)), 0),"# ##0") &amp; " " &amp; AB363)</f>
        <v/>
      </c>
      <c r="AK363" s="82">
        <f t="shared" si="127"/>
        <v>0</v>
      </c>
      <c r="AL363" s="2141">
        <f t="shared" si="128"/>
        <v>0</v>
      </c>
      <c r="AM363" s="2142" t="str">
        <f t="shared" si="129"/>
        <v/>
      </c>
      <c r="AN363" s="2143"/>
      <c r="AO363" s="2140">
        <f t="shared" si="130"/>
        <v>0</v>
      </c>
      <c r="AP363" s="2612"/>
      <c r="AQ363" s="2145" t="str">
        <f t="shared" si="131"/>
        <v/>
      </c>
      <c r="AR363" s="2593"/>
      <c r="AS363" s="2697">
        <f t="shared" si="132"/>
        <v>0</v>
      </c>
      <c r="AT363" s="2598">
        <f>IF(AND(AH363&lt;&gt;"", ISNUMBER(AF363)), IFERROR(INDEX(AV19:AV89, MATCH(AB363, AU19:AU89, 0)) * AA363 * IF(ISBLANK(X363), 1, X363), 0), 0)</f>
        <v>0</v>
      </c>
      <c r="AU363"/>
      <c r="AV363"/>
      <c r="AW363"/>
      <c r="AX363" s="465"/>
      <c r="AY363" s="2127" t="str">
        <f t="shared" si="125"/>
        <v>►</v>
      </c>
      <c r="AZ363" s="465"/>
      <c r="BA363" s="465"/>
      <c r="BB363" s="465"/>
      <c r="BC363" s="465"/>
      <c r="BD363" s="2133"/>
      <c r="BH363" s="2133"/>
      <c r="BI363" s="466">
        <v>1</v>
      </c>
    </row>
    <row r="364" spans="1:61" s="464" customFormat="1" ht="18" customHeight="1" x14ac:dyDescent="0.25">
      <c r="A364" s="2127" t="str">
        <f t="shared" si="119"/>
        <v>►</v>
      </c>
      <c r="B364" s="2128" t="str">
        <f t="shared" si="118"/>
        <v>►</v>
      </c>
      <c r="C364" s="2129" t="str">
        <f t="shared" si="120"/>
        <v>►</v>
      </c>
      <c r="D364" s="2433" t="str">
        <f t="shared" si="121"/>
        <v>►</v>
      </c>
      <c r="E364" s="2128" t="str">
        <f t="shared" si="122"/>
        <v>►</v>
      </c>
      <c r="F364" s="2128" t="str">
        <f t="shared" si="123"/>
        <v>►</v>
      </c>
      <c r="G364" s="2128" t="str">
        <f t="shared" si="124"/>
        <v>►</v>
      </c>
      <c r="H364" s="2178" t="s">
        <v>4</v>
      </c>
      <c r="I364" s="2177"/>
      <c r="J364" s="2177"/>
      <c r="K364" s="2177"/>
      <c r="L364" s="2176"/>
      <c r="M364" s="2176"/>
      <c r="N364" s="2176"/>
      <c r="O364" s="2176"/>
      <c r="P364" s="2176"/>
      <c r="Q364" s="2176"/>
      <c r="R364" s="2176"/>
      <c r="S364" s="2111" t="s">
        <v>4</v>
      </c>
      <c r="T364" s="2178" t="s">
        <v>4</v>
      </c>
      <c r="U364" s="2177"/>
      <c r="V364" s="2177"/>
      <c r="W364" s="2177"/>
      <c r="X364" s="2176"/>
      <c r="Y364" s="2176"/>
      <c r="Z364" s="2176"/>
      <c r="AA364" s="2176"/>
      <c r="AB364" s="2176"/>
      <c r="AC364" s="2176"/>
      <c r="AD364" s="2176"/>
      <c r="AE364" s="2677" t="s">
        <v>4</v>
      </c>
      <c r="AF364" s="2679">
        <f t="shared" si="133"/>
        <v>0</v>
      </c>
      <c r="AG364" s="2453">
        <f t="shared" si="134"/>
        <v>0</v>
      </c>
      <c r="AH364" s="2452"/>
      <c r="AI364" s="2148">
        <f t="shared" si="126"/>
        <v>0</v>
      </c>
      <c r="AJ364" s="299" t="str">
        <f>IF(OR(AI364=0, ISBLANK(AB364)), "", TEXT(ROUND(AI364/INDEX(AV19:AV89, MATCH(AB364, AU19:AU89, 0)), 0),"# ##0") &amp; " " &amp; AB364)</f>
        <v/>
      </c>
      <c r="AK364" s="77">
        <f t="shared" si="127"/>
        <v>0</v>
      </c>
      <c r="AL364" s="2149">
        <f t="shared" si="128"/>
        <v>0</v>
      </c>
      <c r="AM364" s="2137" t="str">
        <f t="shared" si="129"/>
        <v/>
      </c>
      <c r="AN364" s="2143"/>
      <c r="AO364" s="2148">
        <f t="shared" si="130"/>
        <v>0</v>
      </c>
      <c r="AP364" s="2612"/>
      <c r="AQ364" s="2150" t="str">
        <f t="shared" si="131"/>
        <v/>
      </c>
      <c r="AR364" s="2593"/>
      <c r="AS364" s="2697">
        <f t="shared" si="132"/>
        <v>0</v>
      </c>
      <c r="AT364" s="2598">
        <f>IF(AND(AH364&lt;&gt;"", ISNUMBER(AF364)), IFERROR(INDEX(AV19:AV89, MATCH(AB364, AU19:AU89, 0)) * AA364 * IF(ISBLANK(X364), 1, X364), 0), 0)</f>
        <v>0</v>
      </c>
      <c r="AU364"/>
      <c r="AV364"/>
      <c r="AW364"/>
      <c r="AX364" s="465"/>
      <c r="AY364" s="2127" t="str">
        <f t="shared" si="125"/>
        <v>►</v>
      </c>
      <c r="AZ364" s="465"/>
      <c r="BA364" s="465"/>
      <c r="BB364" s="465"/>
      <c r="BC364" s="465"/>
      <c r="BD364" s="2133"/>
      <c r="BH364" s="2133"/>
      <c r="BI364" s="466">
        <v>1</v>
      </c>
    </row>
    <row r="365" spans="1:61" s="464" customFormat="1" ht="18" customHeight="1" x14ac:dyDescent="0.25">
      <c r="A365" s="2127" t="str">
        <f t="shared" si="119"/>
        <v>►</v>
      </c>
      <c r="B365" s="2128" t="str">
        <f t="shared" si="118"/>
        <v>►</v>
      </c>
      <c r="C365" s="2129" t="str">
        <f t="shared" si="120"/>
        <v>►</v>
      </c>
      <c r="D365" s="2433" t="str">
        <f t="shared" si="121"/>
        <v>►</v>
      </c>
      <c r="E365" s="2128" t="str">
        <f t="shared" si="122"/>
        <v>►</v>
      </c>
      <c r="F365" s="2128" t="str">
        <f t="shared" si="123"/>
        <v>►</v>
      </c>
      <c r="G365" s="2128" t="str">
        <f t="shared" si="124"/>
        <v>►</v>
      </c>
      <c r="H365" s="2178" t="s">
        <v>4</v>
      </c>
      <c r="I365" s="2177"/>
      <c r="J365" s="2177"/>
      <c r="K365" s="2177"/>
      <c r="L365" s="2176"/>
      <c r="M365" s="2176"/>
      <c r="N365" s="2176"/>
      <c r="O365" s="2176"/>
      <c r="P365" s="2176"/>
      <c r="Q365" s="2176"/>
      <c r="R365" s="2176"/>
      <c r="S365" s="2111" t="s">
        <v>4</v>
      </c>
      <c r="T365" s="2178" t="s">
        <v>4</v>
      </c>
      <c r="U365" s="2177"/>
      <c r="V365" s="2177"/>
      <c r="W365" s="2177"/>
      <c r="X365" s="2176"/>
      <c r="Y365" s="2176"/>
      <c r="Z365" s="2176"/>
      <c r="AA365" s="2176"/>
      <c r="AB365" s="2176"/>
      <c r="AC365" s="2176"/>
      <c r="AD365" s="2176"/>
      <c r="AE365" s="2677" t="s">
        <v>4</v>
      </c>
      <c r="AF365" s="2679">
        <f t="shared" si="133"/>
        <v>0</v>
      </c>
      <c r="AG365" s="2453">
        <f t="shared" si="134"/>
        <v>0</v>
      </c>
      <c r="AH365" s="2452"/>
      <c r="AI365" s="2140">
        <f t="shared" si="126"/>
        <v>0</v>
      </c>
      <c r="AJ365" s="301" t="str">
        <f>IF(OR(AI365=0, ISBLANK(AB365)), "", TEXT(ROUND(AI365/INDEX(AV19:AV89, MATCH(AB365, AU19:AU89, 0)), 0),"# ##0") &amp; " " &amp; AB365)</f>
        <v/>
      </c>
      <c r="AK365" s="82">
        <f t="shared" si="127"/>
        <v>0</v>
      </c>
      <c r="AL365" s="2141">
        <f t="shared" si="128"/>
        <v>0</v>
      </c>
      <c r="AM365" s="2142" t="str">
        <f t="shared" si="129"/>
        <v/>
      </c>
      <c r="AN365" s="2143"/>
      <c r="AO365" s="2140">
        <f t="shared" si="130"/>
        <v>0</v>
      </c>
      <c r="AP365" s="2612"/>
      <c r="AQ365" s="2145" t="str">
        <f t="shared" si="131"/>
        <v/>
      </c>
      <c r="AR365" s="2593"/>
      <c r="AS365" s="2697">
        <f t="shared" si="132"/>
        <v>0</v>
      </c>
      <c r="AT365" s="2598">
        <f>IF(AND(AH365&lt;&gt;"", ISNUMBER(AF365)), IFERROR(INDEX(AV19:AV89, MATCH(AB365, AU19:AU89, 0)) * AA365 * IF(ISBLANK(X365), 1, X365), 0), 0)</f>
        <v>0</v>
      </c>
      <c r="AU365"/>
      <c r="AV365"/>
      <c r="AW365"/>
      <c r="AX365" s="465"/>
      <c r="AY365" s="2127" t="str">
        <f t="shared" si="125"/>
        <v>►</v>
      </c>
      <c r="AZ365" s="465"/>
      <c r="BA365" s="465"/>
      <c r="BB365" s="465"/>
      <c r="BC365" s="465"/>
      <c r="BD365" s="2133"/>
      <c r="BH365" s="2133"/>
      <c r="BI365" s="466">
        <v>1</v>
      </c>
    </row>
    <row r="366" spans="1:61" s="464" customFormat="1" ht="18" customHeight="1" x14ac:dyDescent="0.25">
      <c r="A366" s="2127" t="str">
        <f t="shared" si="119"/>
        <v>►</v>
      </c>
      <c r="B366" s="2128" t="str">
        <f t="shared" si="118"/>
        <v>►</v>
      </c>
      <c r="C366" s="2129" t="str">
        <f t="shared" si="120"/>
        <v>►</v>
      </c>
      <c r="D366" s="2433" t="str">
        <f t="shared" si="121"/>
        <v>►</v>
      </c>
      <c r="E366" s="2128" t="str">
        <f t="shared" si="122"/>
        <v>►</v>
      </c>
      <c r="F366" s="2128" t="str">
        <f t="shared" si="123"/>
        <v>►</v>
      </c>
      <c r="G366" s="2128" t="str">
        <f t="shared" si="124"/>
        <v>►</v>
      </c>
      <c r="H366" s="2178" t="s">
        <v>4</v>
      </c>
      <c r="I366" s="2177"/>
      <c r="J366" s="2177"/>
      <c r="K366" s="2177"/>
      <c r="L366" s="2176"/>
      <c r="M366" s="2176"/>
      <c r="N366" s="2176"/>
      <c r="O366" s="2176"/>
      <c r="P366" s="2176"/>
      <c r="Q366" s="2176"/>
      <c r="R366" s="2176"/>
      <c r="S366" s="2111" t="s">
        <v>4</v>
      </c>
      <c r="T366" s="2178" t="s">
        <v>4</v>
      </c>
      <c r="U366" s="2177"/>
      <c r="V366" s="2177"/>
      <c r="W366" s="2177"/>
      <c r="X366" s="2176"/>
      <c r="Y366" s="2176"/>
      <c r="Z366" s="2176"/>
      <c r="AA366" s="2176"/>
      <c r="AB366" s="2176"/>
      <c r="AC366" s="2176"/>
      <c r="AD366" s="2176"/>
      <c r="AE366" s="2677" t="s">
        <v>4</v>
      </c>
      <c r="AF366" s="2679">
        <f t="shared" si="133"/>
        <v>0</v>
      </c>
      <c r="AG366" s="2453">
        <f t="shared" si="134"/>
        <v>0</v>
      </c>
      <c r="AH366" s="2452"/>
      <c r="AI366" s="2148">
        <f t="shared" si="126"/>
        <v>0</v>
      </c>
      <c r="AJ366" s="299" t="str">
        <f>IF(OR(AI366=0, ISBLANK(AB366)), "", TEXT(ROUND(AI366/INDEX(AV19:AV89, MATCH(AB366, AU19:AU89, 0)), 0),"# ##0") &amp; " " &amp; AB366)</f>
        <v/>
      </c>
      <c r="AK366" s="77">
        <f t="shared" si="127"/>
        <v>0</v>
      </c>
      <c r="AL366" s="2149">
        <f t="shared" si="128"/>
        <v>0</v>
      </c>
      <c r="AM366" s="2137" t="str">
        <f t="shared" si="129"/>
        <v/>
      </c>
      <c r="AN366" s="2143"/>
      <c r="AO366" s="2148">
        <f t="shared" si="130"/>
        <v>0</v>
      </c>
      <c r="AP366" s="2612"/>
      <c r="AQ366" s="2150" t="str">
        <f t="shared" si="131"/>
        <v/>
      </c>
      <c r="AR366" s="2593"/>
      <c r="AS366" s="2697">
        <f t="shared" si="132"/>
        <v>0</v>
      </c>
      <c r="AT366" s="2598">
        <f>IF(AND(AH366&lt;&gt;"", ISNUMBER(AF366)), IFERROR(INDEX(AV19:AV89, MATCH(AB366, AU19:AU89, 0)) * AA366 * IF(ISBLANK(X366), 1, X366), 0), 0)</f>
        <v>0</v>
      </c>
      <c r="AU366"/>
      <c r="AV366"/>
      <c r="AW366"/>
      <c r="AX366" s="465"/>
      <c r="AY366" s="2127" t="str">
        <f t="shared" si="125"/>
        <v>►</v>
      </c>
      <c r="AZ366" s="465"/>
      <c r="BA366" s="465"/>
      <c r="BB366" s="465"/>
      <c r="BC366" s="465"/>
      <c r="BD366" s="2133"/>
      <c r="BH366" s="2133"/>
      <c r="BI366" s="466">
        <v>1</v>
      </c>
    </row>
    <row r="367" spans="1:61" s="464" customFormat="1" ht="18" customHeight="1" x14ac:dyDescent="0.25">
      <c r="A367" s="2127" t="str">
        <f t="shared" si="119"/>
        <v>►</v>
      </c>
      <c r="B367" s="2128" t="str">
        <f t="shared" si="118"/>
        <v>►</v>
      </c>
      <c r="C367" s="2129" t="str">
        <f t="shared" si="120"/>
        <v>►</v>
      </c>
      <c r="D367" s="2433" t="str">
        <f t="shared" si="121"/>
        <v>►</v>
      </c>
      <c r="E367" s="2128" t="str">
        <f t="shared" si="122"/>
        <v>►</v>
      </c>
      <c r="F367" s="2128" t="str">
        <f t="shared" si="123"/>
        <v>►</v>
      </c>
      <c r="G367" s="2128" t="str">
        <f t="shared" si="124"/>
        <v>►</v>
      </c>
      <c r="H367" s="2178" t="s">
        <v>4</v>
      </c>
      <c r="I367" s="2177"/>
      <c r="J367" s="2177"/>
      <c r="K367" s="2177"/>
      <c r="L367" s="2176"/>
      <c r="M367" s="2176"/>
      <c r="N367" s="2176"/>
      <c r="O367" s="2176"/>
      <c r="P367" s="2176"/>
      <c r="Q367" s="2176"/>
      <c r="R367" s="2176"/>
      <c r="S367" s="2111" t="s">
        <v>4</v>
      </c>
      <c r="T367" s="2178" t="s">
        <v>4</v>
      </c>
      <c r="U367" s="2177"/>
      <c r="V367" s="2177"/>
      <c r="W367" s="2177"/>
      <c r="X367" s="2176"/>
      <c r="Y367" s="2176"/>
      <c r="Z367" s="2176"/>
      <c r="AA367" s="2176"/>
      <c r="AB367" s="2176"/>
      <c r="AC367" s="2176"/>
      <c r="AD367" s="2176"/>
      <c r="AE367" s="2677" t="s">
        <v>4</v>
      </c>
      <c r="AF367" s="2679">
        <f t="shared" si="133"/>
        <v>0</v>
      </c>
      <c r="AG367" s="2453">
        <f t="shared" si="134"/>
        <v>0</v>
      </c>
      <c r="AH367" s="2452"/>
      <c r="AI367" s="2140">
        <f t="shared" si="126"/>
        <v>0</v>
      </c>
      <c r="AJ367" s="301" t="str">
        <f>IF(OR(AI367=0, ISBLANK(AB367)), "", TEXT(ROUND(AI367/INDEX(AV19:AV89, MATCH(AB367, AU19:AU89, 0)), 0),"# ##0") &amp; " " &amp; AB367)</f>
        <v/>
      </c>
      <c r="AK367" s="82">
        <f t="shared" si="127"/>
        <v>0</v>
      </c>
      <c r="AL367" s="2141">
        <f t="shared" si="128"/>
        <v>0</v>
      </c>
      <c r="AM367" s="2142" t="str">
        <f t="shared" si="129"/>
        <v/>
      </c>
      <c r="AN367" s="2143"/>
      <c r="AO367" s="2140">
        <f t="shared" si="130"/>
        <v>0</v>
      </c>
      <c r="AP367" s="2612"/>
      <c r="AQ367" s="2145" t="str">
        <f t="shared" si="131"/>
        <v/>
      </c>
      <c r="AR367" s="2593"/>
      <c r="AS367" s="2697">
        <f t="shared" si="132"/>
        <v>0</v>
      </c>
      <c r="AT367" s="2598">
        <f>IF(AND(AH367&lt;&gt;"", ISNUMBER(AF367)), IFERROR(INDEX(AV19:AV89, MATCH(AB367, AU19:AU89, 0)) * AA367 * IF(ISBLANK(X367), 1, X367), 0), 0)</f>
        <v>0</v>
      </c>
      <c r="AU367"/>
      <c r="AV367"/>
      <c r="AW367"/>
      <c r="AX367" s="465"/>
      <c r="AY367" s="2127" t="str">
        <f t="shared" si="125"/>
        <v>►</v>
      </c>
      <c r="AZ367" s="465"/>
      <c r="BA367" s="465"/>
      <c r="BB367" s="465"/>
      <c r="BC367" s="2133"/>
      <c r="BD367" s="2133"/>
      <c r="BH367" s="2133"/>
      <c r="BI367" s="466">
        <v>1</v>
      </c>
    </row>
    <row r="368" spans="1:61" s="464" customFormat="1" ht="18" customHeight="1" x14ac:dyDescent="0.25">
      <c r="A368" s="2127" t="str">
        <f t="shared" si="119"/>
        <v>►</v>
      </c>
      <c r="B368" s="2128" t="str">
        <f t="shared" si="118"/>
        <v>►</v>
      </c>
      <c r="C368" s="2129" t="str">
        <f t="shared" si="120"/>
        <v>►</v>
      </c>
      <c r="D368" s="2433" t="str">
        <f t="shared" si="121"/>
        <v>►</v>
      </c>
      <c r="E368" s="2128" t="str">
        <f t="shared" si="122"/>
        <v>►</v>
      </c>
      <c r="F368" s="2128" t="str">
        <f t="shared" si="123"/>
        <v>►</v>
      </c>
      <c r="G368" s="2128" t="str">
        <f t="shared" si="124"/>
        <v>►</v>
      </c>
      <c r="H368" s="2178" t="s">
        <v>4</v>
      </c>
      <c r="I368" s="2177"/>
      <c r="J368" s="2177"/>
      <c r="K368" s="2177"/>
      <c r="L368" s="2176"/>
      <c r="M368" s="2176"/>
      <c r="N368" s="2176"/>
      <c r="O368" s="2176"/>
      <c r="P368" s="2176"/>
      <c r="Q368" s="2176"/>
      <c r="R368" s="2176"/>
      <c r="S368" s="2111" t="s">
        <v>4</v>
      </c>
      <c r="T368" s="2178" t="s">
        <v>4</v>
      </c>
      <c r="U368" s="2177"/>
      <c r="V368" s="2177"/>
      <c r="W368" s="2177"/>
      <c r="X368" s="2176"/>
      <c r="Y368" s="2176"/>
      <c r="Z368" s="2176"/>
      <c r="AA368" s="2176"/>
      <c r="AB368" s="2176"/>
      <c r="AC368" s="2176"/>
      <c r="AD368" s="2176"/>
      <c r="AE368" s="2677" t="s">
        <v>4</v>
      </c>
      <c r="AF368" s="2679">
        <f t="shared" si="133"/>
        <v>0</v>
      </c>
      <c r="AG368" s="2453">
        <f t="shared" si="134"/>
        <v>0</v>
      </c>
      <c r="AH368" s="2452"/>
      <c r="AI368" s="2148">
        <f t="shared" si="126"/>
        <v>0</v>
      </c>
      <c r="AJ368" s="299" t="str">
        <f>IF(OR(AI368=0, ISBLANK(AB368)), "", TEXT(ROUND(AI368/INDEX(AV19:AV89, MATCH(AB368, AU19:AU89, 0)), 0),"# ##0") &amp; " " &amp; AB368)</f>
        <v/>
      </c>
      <c r="AK368" s="77">
        <f t="shared" si="127"/>
        <v>0</v>
      </c>
      <c r="AL368" s="2149">
        <f t="shared" si="128"/>
        <v>0</v>
      </c>
      <c r="AM368" s="2137" t="str">
        <f t="shared" si="129"/>
        <v/>
      </c>
      <c r="AN368" s="2143"/>
      <c r="AO368" s="2148">
        <f t="shared" si="130"/>
        <v>0</v>
      </c>
      <c r="AP368" s="2612"/>
      <c r="AQ368" s="2150" t="str">
        <f t="shared" si="131"/>
        <v/>
      </c>
      <c r="AR368" s="2593"/>
      <c r="AS368" s="2697">
        <f t="shared" si="132"/>
        <v>0</v>
      </c>
      <c r="AT368" s="2598">
        <f>IF(AND(AH368&lt;&gt;"", ISNUMBER(AF368)), IFERROR(INDEX(AV19:AV89, MATCH(AB368, AU19:AU89, 0)) * AA368 * IF(ISBLANK(X368), 1, X368), 0), 0)</f>
        <v>0</v>
      </c>
      <c r="AU368"/>
      <c r="AV368"/>
      <c r="AW368"/>
      <c r="AX368" s="465"/>
      <c r="AY368" s="2127" t="str">
        <f t="shared" si="125"/>
        <v>►</v>
      </c>
      <c r="AZ368" s="465"/>
      <c r="BA368" s="465"/>
      <c r="BB368" s="465"/>
      <c r="BC368" s="2133"/>
      <c r="BD368" s="2133"/>
      <c r="BH368" s="2133"/>
      <c r="BI368" s="466">
        <v>1</v>
      </c>
    </row>
    <row r="369" spans="1:61" s="464" customFormat="1" ht="18" customHeight="1" x14ac:dyDescent="0.25">
      <c r="A369" s="2127" t="str">
        <f t="shared" si="119"/>
        <v>►</v>
      </c>
      <c r="B369" s="2128" t="str">
        <f t="shared" si="118"/>
        <v>►</v>
      </c>
      <c r="C369" s="2129" t="str">
        <f t="shared" si="120"/>
        <v>►</v>
      </c>
      <c r="D369" s="2433" t="str">
        <f t="shared" si="121"/>
        <v>►</v>
      </c>
      <c r="E369" s="2128" t="str">
        <f t="shared" si="122"/>
        <v>►</v>
      </c>
      <c r="F369" s="2128" t="str">
        <f t="shared" si="123"/>
        <v>►</v>
      </c>
      <c r="G369" s="2128" t="str">
        <f t="shared" si="124"/>
        <v>►</v>
      </c>
      <c r="H369" s="2178" t="s">
        <v>4</v>
      </c>
      <c r="I369" s="2177"/>
      <c r="J369" s="2177"/>
      <c r="K369" s="2177"/>
      <c r="L369" s="2176"/>
      <c r="M369" s="2176"/>
      <c r="N369" s="2176"/>
      <c r="O369" s="2176"/>
      <c r="P369" s="2176"/>
      <c r="Q369" s="2176"/>
      <c r="R369" s="2176"/>
      <c r="S369" s="2111" t="s">
        <v>4</v>
      </c>
      <c r="T369" s="2178" t="s">
        <v>4</v>
      </c>
      <c r="U369" s="2177"/>
      <c r="V369" s="2177"/>
      <c r="W369" s="2177"/>
      <c r="X369" s="2176"/>
      <c r="Y369" s="2176"/>
      <c r="Z369" s="2176"/>
      <c r="AA369" s="2176"/>
      <c r="AB369" s="2176"/>
      <c r="AC369" s="2176"/>
      <c r="AD369" s="2176"/>
      <c r="AE369" s="2677" t="s">
        <v>4</v>
      </c>
      <c r="AF369" s="2679">
        <f t="shared" si="133"/>
        <v>0</v>
      </c>
      <c r="AG369" s="2453">
        <f t="shared" si="134"/>
        <v>0</v>
      </c>
      <c r="AH369" s="2452"/>
      <c r="AI369" s="2140">
        <f t="shared" si="126"/>
        <v>0</v>
      </c>
      <c r="AJ369" s="301" t="str">
        <f>IF(OR(AI369=0, ISBLANK(AB369)), "", TEXT(ROUND(AI369/INDEX(AV19:AV89, MATCH(AB369, AU19:AU89, 0)), 0),"# ##0") &amp; " " &amp; AB369)</f>
        <v/>
      </c>
      <c r="AK369" s="82">
        <f t="shared" si="127"/>
        <v>0</v>
      </c>
      <c r="AL369" s="2141">
        <f t="shared" si="128"/>
        <v>0</v>
      </c>
      <c r="AM369" s="2142" t="str">
        <f t="shared" si="129"/>
        <v/>
      </c>
      <c r="AN369" s="2143"/>
      <c r="AO369" s="2140">
        <f t="shared" si="130"/>
        <v>0</v>
      </c>
      <c r="AP369" s="2612"/>
      <c r="AQ369" s="2145" t="str">
        <f t="shared" si="131"/>
        <v/>
      </c>
      <c r="AR369" s="2593"/>
      <c r="AS369" s="2697">
        <f t="shared" si="132"/>
        <v>0</v>
      </c>
      <c r="AT369" s="2598">
        <f>IF(AND(AH369&lt;&gt;"", ISNUMBER(AF369)), IFERROR(INDEX(AV19:AV89, MATCH(AB369, AU19:AU89, 0)) * AA369 * IF(ISBLANK(X369), 1, X369), 0), 0)</f>
        <v>0</v>
      </c>
      <c r="AU369"/>
      <c r="AV369"/>
      <c r="AW369"/>
      <c r="AX369" s="465"/>
      <c r="AY369" s="2127" t="str">
        <f t="shared" si="125"/>
        <v>►</v>
      </c>
      <c r="AZ369" s="465"/>
      <c r="BA369" s="465"/>
      <c r="BB369" s="465"/>
      <c r="BC369" s="2133"/>
      <c r="BD369" s="2133"/>
      <c r="BH369" s="2133"/>
      <c r="BI369" s="466">
        <v>1</v>
      </c>
    </row>
    <row r="370" spans="1:61" s="464" customFormat="1" ht="18" customHeight="1" x14ac:dyDescent="0.25">
      <c r="A370" s="2127" t="str">
        <f t="shared" si="119"/>
        <v>►</v>
      </c>
      <c r="B370" s="2128" t="str">
        <f t="shared" si="118"/>
        <v>►</v>
      </c>
      <c r="C370" s="2129" t="str">
        <f t="shared" si="120"/>
        <v>►</v>
      </c>
      <c r="D370" s="2433" t="str">
        <f t="shared" si="121"/>
        <v>►</v>
      </c>
      <c r="E370" s="2128" t="str">
        <f t="shared" si="122"/>
        <v>►</v>
      </c>
      <c r="F370" s="2128" t="str">
        <f t="shared" si="123"/>
        <v>►</v>
      </c>
      <c r="G370" s="2128" t="str">
        <f t="shared" si="124"/>
        <v>►</v>
      </c>
      <c r="H370" s="2178" t="s">
        <v>4</v>
      </c>
      <c r="I370" s="2177"/>
      <c r="J370" s="2177"/>
      <c r="K370" s="2177"/>
      <c r="L370" s="2176"/>
      <c r="M370" s="2176"/>
      <c r="N370" s="2176"/>
      <c r="O370" s="2176"/>
      <c r="P370" s="2176"/>
      <c r="Q370" s="2176"/>
      <c r="R370" s="2176"/>
      <c r="S370" s="2111" t="s">
        <v>4</v>
      </c>
      <c r="T370" s="2178" t="s">
        <v>4</v>
      </c>
      <c r="U370" s="2177"/>
      <c r="V370" s="2177"/>
      <c r="W370" s="2177"/>
      <c r="X370" s="2176"/>
      <c r="Y370" s="2176"/>
      <c r="Z370" s="2176"/>
      <c r="AA370" s="2176"/>
      <c r="AB370" s="2176"/>
      <c r="AC370" s="2176"/>
      <c r="AD370" s="2176"/>
      <c r="AE370" s="2677" t="s">
        <v>4</v>
      </c>
      <c r="AF370" s="2679">
        <f t="shared" si="133"/>
        <v>0</v>
      </c>
      <c r="AG370" s="2453">
        <f t="shared" si="134"/>
        <v>0</v>
      </c>
      <c r="AH370" s="2452"/>
      <c r="AI370" s="2148">
        <f t="shared" si="126"/>
        <v>0</v>
      </c>
      <c r="AJ370" s="299" t="str">
        <f>IF(OR(AI370=0, ISBLANK(AB370)), "", TEXT(ROUND(AI370/INDEX(AV19:AV89, MATCH(AB370, AU19:AU89, 0)), 0),"# ##0") &amp; " " &amp; AB370)</f>
        <v/>
      </c>
      <c r="AK370" s="77">
        <f t="shared" si="127"/>
        <v>0</v>
      </c>
      <c r="AL370" s="2149">
        <f t="shared" si="128"/>
        <v>0</v>
      </c>
      <c r="AM370" s="2137" t="str">
        <f t="shared" si="129"/>
        <v/>
      </c>
      <c r="AN370" s="2143"/>
      <c r="AO370" s="2148">
        <f t="shared" si="130"/>
        <v>0</v>
      </c>
      <c r="AP370" s="2612"/>
      <c r="AQ370" s="2150" t="str">
        <f t="shared" si="131"/>
        <v/>
      </c>
      <c r="AR370" s="2593"/>
      <c r="AS370" s="2697">
        <f t="shared" si="132"/>
        <v>0</v>
      </c>
      <c r="AT370" s="2598">
        <f>IF(AND(AH370&lt;&gt;"", ISNUMBER(AF370)), IFERROR(INDEX(AV19:AV89, MATCH(AB370, AU19:AU89, 0)) * AA370 * IF(ISBLANK(X370), 1, X370), 0), 0)</f>
        <v>0</v>
      </c>
      <c r="AU370"/>
      <c r="AV370"/>
      <c r="AW370"/>
      <c r="AX370" s="465"/>
      <c r="AY370" s="2127" t="str">
        <f t="shared" si="125"/>
        <v>►</v>
      </c>
      <c r="AZ370" s="465"/>
      <c r="BA370" s="465"/>
      <c r="BB370" s="465"/>
      <c r="BC370" s="2133"/>
      <c r="BD370" s="2133"/>
      <c r="BH370" s="2133"/>
      <c r="BI370" s="466">
        <v>1</v>
      </c>
    </row>
    <row r="371" spans="1:61" s="464" customFormat="1" ht="18" customHeight="1" x14ac:dyDescent="0.25">
      <c r="A371" s="2127" t="str">
        <f t="shared" si="119"/>
        <v>►</v>
      </c>
      <c r="B371" s="2128" t="str">
        <f t="shared" ref="B371:B434" si="135">IF(A371="►","►",IF(A371="A",IF(AND(ISTEXT(U371),ISTEXT(I371)),U371,IF(ISTEXT(U371),U371,IF(ISBLANK(U371),I371,U371)))))</f>
        <v>►</v>
      </c>
      <c r="C371" s="2129" t="str">
        <f t="shared" si="120"/>
        <v>►</v>
      </c>
      <c r="D371" s="2433" t="str">
        <f t="shared" si="121"/>
        <v>►</v>
      </c>
      <c r="E371" s="2128" t="str">
        <f t="shared" si="122"/>
        <v>►</v>
      </c>
      <c r="F371" s="2128" t="str">
        <f t="shared" si="123"/>
        <v>►</v>
      </c>
      <c r="G371" s="2128" t="str">
        <f t="shared" si="124"/>
        <v>►</v>
      </c>
      <c r="H371" s="2178" t="s">
        <v>4</v>
      </c>
      <c r="I371" s="2177"/>
      <c r="J371" s="2177"/>
      <c r="K371" s="2177"/>
      <c r="L371" s="2176"/>
      <c r="M371" s="2176"/>
      <c r="N371" s="2176"/>
      <c r="O371" s="2176"/>
      <c r="P371" s="2176"/>
      <c r="Q371" s="2176"/>
      <c r="R371" s="2176"/>
      <c r="S371" s="2111" t="s">
        <v>4</v>
      </c>
      <c r="T371" s="2178" t="s">
        <v>4</v>
      </c>
      <c r="U371" s="2177"/>
      <c r="V371" s="2177"/>
      <c r="W371" s="2177"/>
      <c r="X371" s="2176"/>
      <c r="Y371" s="2176"/>
      <c r="Z371" s="2176"/>
      <c r="AA371" s="2176"/>
      <c r="AB371" s="2176"/>
      <c r="AC371" s="2176"/>
      <c r="AD371" s="2176"/>
      <c r="AE371" s="2677" t="s">
        <v>4</v>
      </c>
      <c r="AF371" s="2679">
        <f t="shared" si="133"/>
        <v>0</v>
      </c>
      <c r="AG371" s="2453">
        <f t="shared" si="134"/>
        <v>0</v>
      </c>
      <c r="AH371" s="2452"/>
      <c r="AI371" s="2140">
        <f t="shared" si="126"/>
        <v>0</v>
      </c>
      <c r="AJ371" s="301" t="str">
        <f>IF(OR(AI371=0, ISBLANK(AB371)), "", TEXT(ROUND(AI371/INDEX(AV19:AV89, MATCH(AB371, AU19:AU89, 0)), 0),"# ##0") &amp; " " &amp; AB371)</f>
        <v/>
      </c>
      <c r="AK371" s="82">
        <f t="shared" si="127"/>
        <v>0</v>
      </c>
      <c r="AL371" s="2141">
        <f t="shared" si="128"/>
        <v>0</v>
      </c>
      <c r="AM371" s="2142" t="str">
        <f t="shared" si="129"/>
        <v/>
      </c>
      <c r="AN371" s="2143"/>
      <c r="AO371" s="2140">
        <f t="shared" si="130"/>
        <v>0</v>
      </c>
      <c r="AP371" s="2612"/>
      <c r="AQ371" s="2145" t="str">
        <f t="shared" si="131"/>
        <v/>
      </c>
      <c r="AR371" s="2593"/>
      <c r="AS371" s="2697">
        <f t="shared" si="132"/>
        <v>0</v>
      </c>
      <c r="AT371" s="2598">
        <f>IF(AND(AH371&lt;&gt;"", ISNUMBER(AF371)), IFERROR(INDEX(AV19:AV89, MATCH(AB371, AU19:AU89, 0)) * AA371 * IF(ISBLANK(X371), 1, X371), 0), 0)</f>
        <v>0</v>
      </c>
      <c r="AU371"/>
      <c r="AV371"/>
      <c r="AW371"/>
      <c r="AX371" s="465"/>
      <c r="AY371" s="2127" t="str">
        <f t="shared" si="125"/>
        <v>►</v>
      </c>
      <c r="AZ371" s="465"/>
      <c r="BA371" s="465"/>
      <c r="BB371" s="465"/>
      <c r="BC371" s="2133"/>
      <c r="BD371" s="2133"/>
      <c r="BH371" s="2133"/>
      <c r="BI371" s="466">
        <v>1</v>
      </c>
    </row>
    <row r="372" spans="1:61" s="464" customFormat="1" ht="18" customHeight="1" x14ac:dyDescent="0.25">
      <c r="A372" s="2127" t="str">
        <f t="shared" si="119"/>
        <v>►</v>
      </c>
      <c r="B372" s="2128" t="str">
        <f t="shared" si="135"/>
        <v>►</v>
      </c>
      <c r="C372" s="2129" t="str">
        <f t="shared" si="120"/>
        <v>►</v>
      </c>
      <c r="D372" s="2433" t="str">
        <f t="shared" si="121"/>
        <v>►</v>
      </c>
      <c r="E372" s="2128" t="str">
        <f t="shared" si="122"/>
        <v>►</v>
      </c>
      <c r="F372" s="2128" t="str">
        <f t="shared" si="123"/>
        <v>►</v>
      </c>
      <c r="G372" s="2128" t="str">
        <f t="shared" si="124"/>
        <v>►</v>
      </c>
      <c r="H372" s="2178" t="s">
        <v>4</v>
      </c>
      <c r="I372" s="2177"/>
      <c r="J372" s="2177"/>
      <c r="K372" s="2177"/>
      <c r="L372" s="2176"/>
      <c r="M372" s="2176"/>
      <c r="N372" s="2176"/>
      <c r="O372" s="2176"/>
      <c r="P372" s="2176"/>
      <c r="Q372" s="2176"/>
      <c r="R372" s="2176"/>
      <c r="S372" s="2111" t="s">
        <v>4</v>
      </c>
      <c r="T372" s="2178" t="s">
        <v>4</v>
      </c>
      <c r="U372" s="2177"/>
      <c r="V372" s="2177"/>
      <c r="W372" s="2177"/>
      <c r="X372" s="2176"/>
      <c r="Y372" s="2176"/>
      <c r="Z372" s="2176"/>
      <c r="AA372" s="2176"/>
      <c r="AB372" s="2176"/>
      <c r="AC372" s="2176"/>
      <c r="AD372" s="2176"/>
      <c r="AE372" s="2677" t="s">
        <v>4</v>
      </c>
      <c r="AF372" s="2679">
        <f t="shared" si="133"/>
        <v>0</v>
      </c>
      <c r="AG372" s="2453">
        <f t="shared" si="134"/>
        <v>0</v>
      </c>
      <c r="AH372" s="2452"/>
      <c r="AI372" s="2148">
        <f t="shared" si="126"/>
        <v>0</v>
      </c>
      <c r="AJ372" s="299" t="str">
        <f>IF(OR(AI372=0, ISBLANK(AB372)), "", TEXT(ROUND(AI372/INDEX(AV19:AV89, MATCH(AB372, AU19:AU89, 0)), 0),"# ##0") &amp; " " &amp; AB372)</f>
        <v/>
      </c>
      <c r="AK372" s="77">
        <f t="shared" si="127"/>
        <v>0</v>
      </c>
      <c r="AL372" s="2149">
        <f t="shared" si="128"/>
        <v>0</v>
      </c>
      <c r="AM372" s="2137" t="str">
        <f t="shared" si="129"/>
        <v/>
      </c>
      <c r="AN372" s="2143"/>
      <c r="AO372" s="2148">
        <f t="shared" si="130"/>
        <v>0</v>
      </c>
      <c r="AP372" s="2612"/>
      <c r="AQ372" s="2150" t="str">
        <f t="shared" si="131"/>
        <v/>
      </c>
      <c r="AR372" s="2593"/>
      <c r="AS372" s="2697">
        <f t="shared" si="132"/>
        <v>0</v>
      </c>
      <c r="AT372" s="2598">
        <f>IF(AND(AH372&lt;&gt;"", ISNUMBER(AF372)), IFERROR(INDEX(AV19:AV89, MATCH(AB372, AU19:AU89, 0)) * AA372 * IF(ISBLANK(X372), 1, X372), 0), 0)</f>
        <v>0</v>
      </c>
      <c r="AU372"/>
      <c r="AV372"/>
      <c r="AW372"/>
      <c r="AX372" s="465"/>
      <c r="AY372" s="2127" t="str">
        <f t="shared" si="125"/>
        <v>►</v>
      </c>
      <c r="AZ372" s="465"/>
      <c r="BA372" s="465"/>
      <c r="BB372" s="465"/>
      <c r="BC372" s="2133"/>
      <c r="BD372" s="2133"/>
      <c r="BH372" s="2133"/>
      <c r="BI372" s="466">
        <v>1</v>
      </c>
    </row>
    <row r="373" spans="1:61" s="464" customFormat="1" ht="18" customHeight="1" x14ac:dyDescent="0.25">
      <c r="A373" s="2127" t="str">
        <f t="shared" si="119"/>
        <v>►</v>
      </c>
      <c r="B373" s="2128" t="str">
        <f t="shared" si="135"/>
        <v>►</v>
      </c>
      <c r="C373" s="2129" t="str">
        <f t="shared" si="120"/>
        <v>►</v>
      </c>
      <c r="D373" s="2433" t="str">
        <f t="shared" si="121"/>
        <v>►</v>
      </c>
      <c r="E373" s="2128" t="str">
        <f t="shared" si="122"/>
        <v>►</v>
      </c>
      <c r="F373" s="2128" t="str">
        <f t="shared" si="123"/>
        <v>►</v>
      </c>
      <c r="G373" s="2128" t="str">
        <f t="shared" si="124"/>
        <v>►</v>
      </c>
      <c r="H373" s="2178" t="s">
        <v>4</v>
      </c>
      <c r="I373" s="2177"/>
      <c r="J373" s="2177"/>
      <c r="K373" s="2177"/>
      <c r="L373" s="2176"/>
      <c r="M373" s="2176"/>
      <c r="N373" s="2176"/>
      <c r="O373" s="2176"/>
      <c r="P373" s="2176"/>
      <c r="Q373" s="2176"/>
      <c r="R373" s="2176"/>
      <c r="S373" s="2111" t="s">
        <v>4</v>
      </c>
      <c r="T373" s="2178" t="s">
        <v>4</v>
      </c>
      <c r="U373" s="2177"/>
      <c r="V373" s="2177"/>
      <c r="W373" s="2177"/>
      <c r="X373" s="2176"/>
      <c r="Y373" s="2176"/>
      <c r="Z373" s="2176"/>
      <c r="AA373" s="2176"/>
      <c r="AB373" s="2176"/>
      <c r="AC373" s="2176"/>
      <c r="AD373" s="2176"/>
      <c r="AE373" s="2677" t="s">
        <v>4</v>
      </c>
      <c r="AF373" s="2679">
        <f t="shared" si="133"/>
        <v>0</v>
      </c>
      <c r="AG373" s="2453">
        <f t="shared" si="134"/>
        <v>0</v>
      </c>
      <c r="AH373" s="2452"/>
      <c r="AI373" s="2140">
        <f t="shared" si="126"/>
        <v>0</v>
      </c>
      <c r="AJ373" s="301" t="str">
        <f>IF(OR(AI373=0, ISBLANK(AB373)), "", TEXT(ROUND(AI373/INDEX(AV19:AV89, MATCH(AB373, AU19:AU89, 0)), 0),"# ##0") &amp; " " &amp; AB373)</f>
        <v/>
      </c>
      <c r="AK373" s="82">
        <f t="shared" si="127"/>
        <v>0</v>
      </c>
      <c r="AL373" s="2141">
        <f t="shared" si="128"/>
        <v>0</v>
      </c>
      <c r="AM373" s="2142" t="str">
        <f t="shared" si="129"/>
        <v/>
      </c>
      <c r="AN373" s="2143"/>
      <c r="AO373" s="2140">
        <f t="shared" si="130"/>
        <v>0</v>
      </c>
      <c r="AP373" s="2612"/>
      <c r="AQ373" s="2145" t="str">
        <f t="shared" si="131"/>
        <v/>
      </c>
      <c r="AR373" s="2593"/>
      <c r="AS373" s="2697">
        <f t="shared" si="132"/>
        <v>0</v>
      </c>
      <c r="AT373" s="2598">
        <f>IF(AND(AH373&lt;&gt;"", ISNUMBER(AF373)), IFERROR(INDEX(AV19:AV89, MATCH(AB373, AU19:AU89, 0)) * AA373 * IF(ISBLANK(X373), 1, X373), 0), 0)</f>
        <v>0</v>
      </c>
      <c r="AU373"/>
      <c r="AV373"/>
      <c r="AW373"/>
      <c r="AX373" s="465"/>
      <c r="AY373" s="2127" t="str">
        <f t="shared" si="125"/>
        <v>►</v>
      </c>
      <c r="AZ373" s="465"/>
      <c r="BA373" s="465"/>
      <c r="BB373" s="465"/>
      <c r="BC373" s="2133"/>
      <c r="BD373" s="2133"/>
      <c r="BH373" s="2133"/>
      <c r="BI373" s="466">
        <v>1</v>
      </c>
    </row>
    <row r="374" spans="1:61" s="464" customFormat="1" ht="18" customHeight="1" x14ac:dyDescent="0.25">
      <c r="A374" s="2127" t="str">
        <f t="shared" si="119"/>
        <v>►</v>
      </c>
      <c r="B374" s="2128" t="str">
        <f t="shared" si="135"/>
        <v>►</v>
      </c>
      <c r="C374" s="2129" t="str">
        <f t="shared" si="120"/>
        <v>►</v>
      </c>
      <c r="D374" s="2433" t="str">
        <f t="shared" si="121"/>
        <v>►</v>
      </c>
      <c r="E374" s="2128" t="str">
        <f t="shared" si="122"/>
        <v>►</v>
      </c>
      <c r="F374" s="2128" t="str">
        <f t="shared" si="123"/>
        <v>►</v>
      </c>
      <c r="G374" s="2128" t="str">
        <f t="shared" si="124"/>
        <v>►</v>
      </c>
      <c r="H374" s="2178" t="s">
        <v>4</v>
      </c>
      <c r="I374" s="2177"/>
      <c r="J374" s="2177"/>
      <c r="K374" s="2177"/>
      <c r="L374" s="2176"/>
      <c r="M374" s="2176"/>
      <c r="N374" s="2176"/>
      <c r="O374" s="2176"/>
      <c r="P374" s="2176"/>
      <c r="Q374" s="2176"/>
      <c r="R374" s="2176"/>
      <c r="S374" s="2111" t="s">
        <v>4</v>
      </c>
      <c r="T374" s="2178" t="s">
        <v>4</v>
      </c>
      <c r="U374" s="2177"/>
      <c r="V374" s="2177"/>
      <c r="W374" s="2177"/>
      <c r="X374" s="2176"/>
      <c r="Y374" s="2176"/>
      <c r="Z374" s="2176"/>
      <c r="AA374" s="2176"/>
      <c r="AB374" s="2176"/>
      <c r="AC374" s="2176"/>
      <c r="AD374" s="2176"/>
      <c r="AE374" s="2677" t="s">
        <v>4</v>
      </c>
      <c r="AF374" s="2679">
        <f t="shared" si="133"/>
        <v>0</v>
      </c>
      <c r="AG374" s="2453">
        <f t="shared" si="134"/>
        <v>0</v>
      </c>
      <c r="AH374" s="2452"/>
      <c r="AI374" s="2148">
        <f t="shared" si="126"/>
        <v>0</v>
      </c>
      <c r="AJ374" s="299" t="str">
        <f>IF(OR(AI374=0, ISBLANK(AB374)), "", TEXT(ROUND(AI374/INDEX(AV19:AV89, MATCH(AB374, AU19:AU89, 0)), 0),"# ##0") &amp; " " &amp; AB374)</f>
        <v/>
      </c>
      <c r="AK374" s="77">
        <f t="shared" si="127"/>
        <v>0</v>
      </c>
      <c r="AL374" s="2149">
        <f t="shared" si="128"/>
        <v>0</v>
      </c>
      <c r="AM374" s="2137" t="str">
        <f t="shared" si="129"/>
        <v/>
      </c>
      <c r="AN374" s="2143"/>
      <c r="AO374" s="2148">
        <f t="shared" si="130"/>
        <v>0</v>
      </c>
      <c r="AP374" s="2612"/>
      <c r="AQ374" s="2150" t="str">
        <f t="shared" si="131"/>
        <v/>
      </c>
      <c r="AR374" s="2593"/>
      <c r="AS374" s="2697">
        <f t="shared" si="132"/>
        <v>0</v>
      </c>
      <c r="AT374" s="2598">
        <f>IF(AND(AH374&lt;&gt;"", ISNUMBER(AF374)), IFERROR(INDEX(AV19:AV89, MATCH(AB374, AU19:AU89, 0)) * AA374 * IF(ISBLANK(X374), 1, X374), 0), 0)</f>
        <v>0</v>
      </c>
      <c r="AU374"/>
      <c r="AV374"/>
      <c r="AW374"/>
      <c r="AX374" s="465"/>
      <c r="AY374" s="2127" t="str">
        <f t="shared" si="125"/>
        <v>►</v>
      </c>
      <c r="AZ374" s="465"/>
      <c r="BA374" s="465"/>
      <c r="BB374" s="465"/>
      <c r="BC374" s="2133"/>
      <c r="BD374" s="2133"/>
      <c r="BH374" s="2133"/>
      <c r="BI374" s="466">
        <v>1</v>
      </c>
    </row>
    <row r="375" spans="1:61" s="464" customFormat="1" ht="18" customHeight="1" x14ac:dyDescent="0.25">
      <c r="A375" s="2127" t="str">
        <f t="shared" si="119"/>
        <v>►</v>
      </c>
      <c r="B375" s="2128" t="str">
        <f t="shared" si="135"/>
        <v>►</v>
      </c>
      <c r="C375" s="2129" t="str">
        <f t="shared" si="120"/>
        <v>►</v>
      </c>
      <c r="D375" s="2433" t="str">
        <f t="shared" si="121"/>
        <v>►</v>
      </c>
      <c r="E375" s="2128" t="str">
        <f t="shared" si="122"/>
        <v>►</v>
      </c>
      <c r="F375" s="2128" t="str">
        <f t="shared" si="123"/>
        <v>►</v>
      </c>
      <c r="G375" s="2128" t="str">
        <f t="shared" si="124"/>
        <v>►</v>
      </c>
      <c r="H375" s="2178" t="s">
        <v>4</v>
      </c>
      <c r="I375" s="2177"/>
      <c r="J375" s="2177"/>
      <c r="K375" s="2177"/>
      <c r="L375" s="2176"/>
      <c r="M375" s="2176"/>
      <c r="N375" s="2176"/>
      <c r="O375" s="2176"/>
      <c r="P375" s="2176"/>
      <c r="Q375" s="2176"/>
      <c r="R375" s="2176"/>
      <c r="S375" s="2111" t="s">
        <v>4</v>
      </c>
      <c r="T375" s="2178" t="s">
        <v>4</v>
      </c>
      <c r="U375" s="2177"/>
      <c r="V375" s="2177"/>
      <c r="W375" s="2177"/>
      <c r="X375" s="2176"/>
      <c r="Y375" s="2176"/>
      <c r="Z375" s="2176"/>
      <c r="AA375" s="2176"/>
      <c r="AB375" s="2176"/>
      <c r="AC375" s="2176"/>
      <c r="AD375" s="2176"/>
      <c r="AE375" s="2677" t="s">
        <v>4</v>
      </c>
      <c r="AF375" s="2679">
        <f t="shared" si="133"/>
        <v>0</v>
      </c>
      <c r="AG375" s="2453">
        <f t="shared" si="134"/>
        <v>0</v>
      </c>
      <c r="AH375" s="2452"/>
      <c r="AI375" s="2140">
        <f t="shared" si="126"/>
        <v>0</v>
      </c>
      <c r="AJ375" s="301" t="str">
        <f>IF(OR(AI375=0, ISBLANK(AB375)), "", TEXT(ROUND(AI375/INDEX(AV19:AV89, MATCH(AB375, AU19:AU89, 0)), 0),"# ##0") &amp; " " &amp; AB375)</f>
        <v/>
      </c>
      <c r="AK375" s="82">
        <f t="shared" si="127"/>
        <v>0</v>
      </c>
      <c r="AL375" s="2141">
        <f t="shared" si="128"/>
        <v>0</v>
      </c>
      <c r="AM375" s="2142" t="str">
        <f t="shared" si="129"/>
        <v/>
      </c>
      <c r="AN375" s="2143"/>
      <c r="AO375" s="2140">
        <f t="shared" si="130"/>
        <v>0</v>
      </c>
      <c r="AP375" s="2612"/>
      <c r="AQ375" s="2145" t="str">
        <f t="shared" si="131"/>
        <v/>
      </c>
      <c r="AR375" s="2593"/>
      <c r="AS375" s="2697">
        <f t="shared" si="132"/>
        <v>0</v>
      </c>
      <c r="AT375" s="2598">
        <f>IF(AND(AH375&lt;&gt;"", ISNUMBER(AF375)), IFERROR(INDEX(AV19:AV89, MATCH(AB375, AU19:AU89, 0)) * AA375 * IF(ISBLANK(X375), 1, X375), 0), 0)</f>
        <v>0</v>
      </c>
      <c r="AU375"/>
      <c r="AV375"/>
      <c r="AW375"/>
      <c r="AX375" s="465"/>
      <c r="AY375" s="2127" t="str">
        <f t="shared" si="125"/>
        <v>►</v>
      </c>
      <c r="AZ375" s="465"/>
      <c r="BA375" s="465"/>
      <c r="BB375" s="465"/>
      <c r="BC375" s="2133"/>
      <c r="BD375" s="2133"/>
      <c r="BH375" s="2133"/>
      <c r="BI375" s="466">
        <v>1</v>
      </c>
    </row>
    <row r="376" spans="1:61" s="464" customFormat="1" ht="18" customHeight="1" x14ac:dyDescent="0.25">
      <c r="A376" s="2127" t="str">
        <f t="shared" si="119"/>
        <v>►</v>
      </c>
      <c r="B376" s="2128" t="str">
        <f t="shared" si="135"/>
        <v>►</v>
      </c>
      <c r="C376" s="2129" t="str">
        <f t="shared" si="120"/>
        <v>►</v>
      </c>
      <c r="D376" s="2433" t="str">
        <f t="shared" si="121"/>
        <v>►</v>
      </c>
      <c r="E376" s="2128" t="str">
        <f t="shared" si="122"/>
        <v>►</v>
      </c>
      <c r="F376" s="2128" t="str">
        <f t="shared" si="123"/>
        <v>►</v>
      </c>
      <c r="G376" s="2128" t="str">
        <f t="shared" si="124"/>
        <v>►</v>
      </c>
      <c r="H376" s="2178" t="s">
        <v>4</v>
      </c>
      <c r="I376" s="2177"/>
      <c r="J376" s="2177"/>
      <c r="K376" s="2177"/>
      <c r="L376" s="2176"/>
      <c r="M376" s="2176"/>
      <c r="N376" s="2176"/>
      <c r="O376" s="2176"/>
      <c r="P376" s="2176"/>
      <c r="Q376" s="2176"/>
      <c r="R376" s="2176"/>
      <c r="S376" s="2111" t="s">
        <v>4</v>
      </c>
      <c r="T376" s="2178" t="s">
        <v>4</v>
      </c>
      <c r="U376" s="2177"/>
      <c r="V376" s="2177"/>
      <c r="W376" s="2177"/>
      <c r="X376" s="2176"/>
      <c r="Y376" s="2176"/>
      <c r="Z376" s="2176"/>
      <c r="AA376" s="2176"/>
      <c r="AB376" s="2176"/>
      <c r="AC376" s="2176"/>
      <c r="AD376" s="2176"/>
      <c r="AE376" s="2677" t="s">
        <v>4</v>
      </c>
      <c r="AF376" s="2679">
        <f t="shared" si="133"/>
        <v>0</v>
      </c>
      <c r="AG376" s="2453">
        <f t="shared" si="134"/>
        <v>0</v>
      </c>
      <c r="AH376" s="2452"/>
      <c r="AI376" s="2148">
        <f t="shared" si="126"/>
        <v>0</v>
      </c>
      <c r="AJ376" s="299" t="str">
        <f>IF(OR(AI376=0, ISBLANK(AB376)), "", TEXT(ROUND(AI376/INDEX(AV19:AV89, MATCH(AB376, AU19:AU89, 0)), 0),"# ##0") &amp; " " &amp; AB376)</f>
        <v/>
      </c>
      <c r="AK376" s="77">
        <f t="shared" si="127"/>
        <v>0</v>
      </c>
      <c r="AL376" s="2149">
        <f t="shared" si="128"/>
        <v>0</v>
      </c>
      <c r="AM376" s="2137" t="str">
        <f t="shared" si="129"/>
        <v/>
      </c>
      <c r="AN376" s="2143"/>
      <c r="AO376" s="2148">
        <f t="shared" si="130"/>
        <v>0</v>
      </c>
      <c r="AP376" s="2612"/>
      <c r="AQ376" s="2150" t="str">
        <f t="shared" si="131"/>
        <v/>
      </c>
      <c r="AR376" s="2593"/>
      <c r="AS376" s="2697">
        <f t="shared" si="132"/>
        <v>0</v>
      </c>
      <c r="AT376" s="2598">
        <f>IF(AND(AH376&lt;&gt;"", ISNUMBER(AF376)), IFERROR(INDEX(AV19:AV89, MATCH(AB376, AU19:AU89, 0)) * AA376 * IF(ISBLANK(X376), 1, X376), 0), 0)</f>
        <v>0</v>
      </c>
      <c r="AU376"/>
      <c r="AV376"/>
      <c r="AW376"/>
      <c r="AX376" s="465"/>
      <c r="AY376" s="2127" t="str">
        <f t="shared" si="125"/>
        <v>►</v>
      </c>
      <c r="AZ376" s="465"/>
      <c r="BA376" s="465"/>
      <c r="BB376" s="465"/>
      <c r="BC376" s="465"/>
      <c r="BD376" s="2133"/>
      <c r="BE376" s="465"/>
      <c r="BF376" s="465"/>
      <c r="BG376" s="465"/>
      <c r="BH376" s="2133"/>
      <c r="BI376" s="466">
        <v>1</v>
      </c>
    </row>
    <row r="377" spans="1:61" s="464" customFormat="1" ht="18" customHeight="1" x14ac:dyDescent="0.25">
      <c r="A377" s="2127" t="str">
        <f t="shared" si="119"/>
        <v>►</v>
      </c>
      <c r="B377" s="2128" t="str">
        <f t="shared" si="135"/>
        <v>►</v>
      </c>
      <c r="C377" s="2129" t="str">
        <f t="shared" si="120"/>
        <v>►</v>
      </c>
      <c r="D377" s="2433" t="str">
        <f t="shared" si="121"/>
        <v>►</v>
      </c>
      <c r="E377" s="2128" t="str">
        <f t="shared" si="122"/>
        <v>►</v>
      </c>
      <c r="F377" s="2128" t="str">
        <f t="shared" si="123"/>
        <v>►</v>
      </c>
      <c r="G377" s="2128" t="str">
        <f t="shared" si="124"/>
        <v>►</v>
      </c>
      <c r="H377" s="2178" t="s">
        <v>4</v>
      </c>
      <c r="I377" s="2177"/>
      <c r="J377" s="2177"/>
      <c r="K377" s="2177"/>
      <c r="L377" s="2176"/>
      <c r="M377" s="2176"/>
      <c r="N377" s="2176"/>
      <c r="O377" s="2176"/>
      <c r="P377" s="2176"/>
      <c r="Q377" s="2176"/>
      <c r="R377" s="2176"/>
      <c r="S377" s="2111" t="s">
        <v>4</v>
      </c>
      <c r="T377" s="2178" t="s">
        <v>4</v>
      </c>
      <c r="U377" s="2177"/>
      <c r="V377" s="2177"/>
      <c r="W377" s="2177"/>
      <c r="X377" s="2176"/>
      <c r="Y377" s="2176"/>
      <c r="Z377" s="2176"/>
      <c r="AA377" s="2176"/>
      <c r="AB377" s="2176"/>
      <c r="AC377" s="2176"/>
      <c r="AD377" s="2176"/>
      <c r="AE377" s="2677" t="s">
        <v>4</v>
      </c>
      <c r="AF377" s="2679">
        <f t="shared" si="133"/>
        <v>0</v>
      </c>
      <c r="AG377" s="2453">
        <f t="shared" si="134"/>
        <v>0</v>
      </c>
      <c r="AH377" s="2452"/>
      <c r="AI377" s="2140">
        <f t="shared" si="126"/>
        <v>0</v>
      </c>
      <c r="AJ377" s="301" t="str">
        <f>IF(OR(AI377=0, ISBLANK(AB377)), "", TEXT(ROUND(AI377/INDEX(AV19:AV89, MATCH(AB377, AU19:AU89, 0)), 0),"# ##0") &amp; " " &amp; AB377)</f>
        <v/>
      </c>
      <c r="AK377" s="82">
        <f t="shared" si="127"/>
        <v>0</v>
      </c>
      <c r="AL377" s="2141">
        <f t="shared" si="128"/>
        <v>0</v>
      </c>
      <c r="AM377" s="2142" t="str">
        <f t="shared" si="129"/>
        <v/>
      </c>
      <c r="AN377" s="2143"/>
      <c r="AO377" s="2140">
        <f t="shared" si="130"/>
        <v>0</v>
      </c>
      <c r="AP377" s="2612"/>
      <c r="AQ377" s="2145" t="str">
        <f t="shared" si="131"/>
        <v/>
      </c>
      <c r="AR377" s="2593"/>
      <c r="AS377" s="2697">
        <f t="shared" si="132"/>
        <v>0</v>
      </c>
      <c r="AT377" s="2598">
        <f>IF(AND(AH377&lt;&gt;"", ISNUMBER(AF377)), IFERROR(INDEX(AV19:AV89, MATCH(AB377, AU19:AU89, 0)) * AA377 * IF(ISBLANK(X377), 1, X377), 0), 0)</f>
        <v>0</v>
      </c>
      <c r="AU377"/>
      <c r="AV377"/>
      <c r="AW377"/>
      <c r="AX377" s="465"/>
      <c r="AY377" s="2127" t="str">
        <f t="shared" si="125"/>
        <v>►</v>
      </c>
      <c r="AZ377" s="465"/>
      <c r="BA377" s="465"/>
      <c r="BB377" s="465"/>
      <c r="BC377" s="465"/>
      <c r="BD377" s="2133"/>
      <c r="BE377" s="465"/>
      <c r="BF377" s="465"/>
      <c r="BG377" s="465"/>
      <c r="BH377" s="2133"/>
      <c r="BI377" s="466">
        <v>1</v>
      </c>
    </row>
    <row r="378" spans="1:61" s="464" customFormat="1" ht="18" customHeight="1" x14ac:dyDescent="0.25">
      <c r="A378" s="2127" t="str">
        <f t="shared" si="119"/>
        <v>►</v>
      </c>
      <c r="B378" s="2128" t="str">
        <f t="shared" si="135"/>
        <v>►</v>
      </c>
      <c r="C378" s="2129" t="str">
        <f t="shared" si="120"/>
        <v>►</v>
      </c>
      <c r="D378" s="2433" t="str">
        <f t="shared" si="121"/>
        <v>►</v>
      </c>
      <c r="E378" s="2128" t="str">
        <f t="shared" si="122"/>
        <v>►</v>
      </c>
      <c r="F378" s="2128" t="str">
        <f t="shared" si="123"/>
        <v>►</v>
      </c>
      <c r="G378" s="2128" t="str">
        <f t="shared" si="124"/>
        <v>►</v>
      </c>
      <c r="H378" s="2178" t="s">
        <v>4</v>
      </c>
      <c r="I378" s="2177"/>
      <c r="J378" s="2177"/>
      <c r="K378" s="2177"/>
      <c r="L378" s="2176"/>
      <c r="M378" s="2176"/>
      <c r="N378" s="2176"/>
      <c r="O378" s="2176"/>
      <c r="P378" s="2176"/>
      <c r="Q378" s="2176"/>
      <c r="R378" s="2176"/>
      <c r="S378" s="2111" t="s">
        <v>4</v>
      </c>
      <c r="T378" s="2178" t="s">
        <v>4</v>
      </c>
      <c r="U378" s="2177"/>
      <c r="V378" s="2177"/>
      <c r="W378" s="2177"/>
      <c r="X378" s="2176"/>
      <c r="Y378" s="2176"/>
      <c r="Z378" s="2176"/>
      <c r="AA378" s="2176"/>
      <c r="AB378" s="2176"/>
      <c r="AC378" s="2176"/>
      <c r="AD378" s="2176"/>
      <c r="AE378" s="2677" t="s">
        <v>4</v>
      </c>
      <c r="AF378" s="2679">
        <f t="shared" si="133"/>
        <v>0</v>
      </c>
      <c r="AG378" s="2453">
        <f t="shared" si="134"/>
        <v>0</v>
      </c>
      <c r="AH378" s="2452"/>
      <c r="AI378" s="2148">
        <f t="shared" si="126"/>
        <v>0</v>
      </c>
      <c r="AJ378" s="299" t="str">
        <f>IF(OR(AI378=0, ISBLANK(AB378)), "", TEXT(ROUND(AI378/INDEX(AV19:AV89, MATCH(AB378, AU19:AU89, 0)), 0),"# ##0") &amp; " " &amp; AB378)</f>
        <v/>
      </c>
      <c r="AK378" s="77">
        <f t="shared" si="127"/>
        <v>0</v>
      </c>
      <c r="AL378" s="2149">
        <f t="shared" si="128"/>
        <v>0</v>
      </c>
      <c r="AM378" s="2137" t="str">
        <f t="shared" si="129"/>
        <v/>
      </c>
      <c r="AN378" s="2143"/>
      <c r="AO378" s="2148">
        <f t="shared" si="130"/>
        <v>0</v>
      </c>
      <c r="AP378" s="2612"/>
      <c r="AQ378" s="2150" t="str">
        <f t="shared" si="131"/>
        <v/>
      </c>
      <c r="AR378" s="2593"/>
      <c r="AS378" s="2697">
        <f t="shared" si="132"/>
        <v>0</v>
      </c>
      <c r="AT378" s="2598">
        <f>IF(AND(AH378&lt;&gt;"", ISNUMBER(AF378)), IFERROR(INDEX(AV19:AV89, MATCH(AB378, AU19:AU89, 0)) * AA378 * IF(ISBLANK(X378), 1, X378), 0), 0)</f>
        <v>0</v>
      </c>
      <c r="AU378"/>
      <c r="AV378"/>
      <c r="AW378"/>
      <c r="AX378" s="465"/>
      <c r="AY378" s="2127" t="str">
        <f t="shared" si="125"/>
        <v>►</v>
      </c>
      <c r="AZ378" s="465"/>
      <c r="BA378" s="465"/>
      <c r="BB378" s="465"/>
      <c r="BC378" s="465"/>
      <c r="BD378" s="2133"/>
      <c r="BE378" s="465"/>
      <c r="BF378" s="465"/>
      <c r="BG378" s="465"/>
      <c r="BH378" s="2133"/>
      <c r="BI378" s="466">
        <v>1</v>
      </c>
    </row>
    <row r="379" spans="1:61" s="464" customFormat="1" ht="18" customHeight="1" x14ac:dyDescent="0.25">
      <c r="A379" s="2127" t="str">
        <f t="shared" si="119"/>
        <v>►</v>
      </c>
      <c r="B379" s="2128" t="str">
        <f t="shared" si="135"/>
        <v>►</v>
      </c>
      <c r="C379" s="2129" t="str">
        <f t="shared" si="120"/>
        <v>►</v>
      </c>
      <c r="D379" s="2433" t="str">
        <f t="shared" si="121"/>
        <v>►</v>
      </c>
      <c r="E379" s="2128" t="str">
        <f t="shared" si="122"/>
        <v>►</v>
      </c>
      <c r="F379" s="2128" t="str">
        <f t="shared" si="123"/>
        <v>►</v>
      </c>
      <c r="G379" s="2128" t="str">
        <f t="shared" si="124"/>
        <v>►</v>
      </c>
      <c r="H379" s="2178" t="s">
        <v>4</v>
      </c>
      <c r="I379" s="2177"/>
      <c r="J379" s="2177"/>
      <c r="K379" s="2177"/>
      <c r="L379" s="2176"/>
      <c r="M379" s="2176"/>
      <c r="N379" s="2176"/>
      <c r="O379" s="2176"/>
      <c r="P379" s="2176"/>
      <c r="Q379" s="2176"/>
      <c r="R379" s="2176"/>
      <c r="S379" s="2111" t="s">
        <v>4</v>
      </c>
      <c r="T379" s="2178" t="s">
        <v>4</v>
      </c>
      <c r="U379" s="2177"/>
      <c r="V379" s="2177"/>
      <c r="W379" s="2177"/>
      <c r="X379" s="2176"/>
      <c r="Y379" s="2176"/>
      <c r="Z379" s="2176"/>
      <c r="AA379" s="2176"/>
      <c r="AB379" s="2176"/>
      <c r="AC379" s="2176"/>
      <c r="AD379" s="2176"/>
      <c r="AE379" s="2677" t="s">
        <v>4</v>
      </c>
      <c r="AF379" s="2679">
        <f t="shared" si="133"/>
        <v>0</v>
      </c>
      <c r="AG379" s="2453">
        <f t="shared" si="134"/>
        <v>0</v>
      </c>
      <c r="AH379" s="2452"/>
      <c r="AI379" s="2140">
        <f t="shared" si="126"/>
        <v>0</v>
      </c>
      <c r="AJ379" s="301" t="str">
        <f>IF(OR(AI379=0, ISBLANK(AB379)), "", TEXT(ROUND(AI379/INDEX(AV19:AV89, MATCH(AB379, AU19:AU89, 0)), 0),"# ##0") &amp; " " &amp; AB379)</f>
        <v/>
      </c>
      <c r="AK379" s="82">
        <f t="shared" si="127"/>
        <v>0</v>
      </c>
      <c r="AL379" s="2141">
        <f t="shared" si="128"/>
        <v>0</v>
      </c>
      <c r="AM379" s="2142" t="str">
        <f t="shared" si="129"/>
        <v/>
      </c>
      <c r="AN379" s="2143"/>
      <c r="AO379" s="2140">
        <f t="shared" si="130"/>
        <v>0</v>
      </c>
      <c r="AP379" s="2612"/>
      <c r="AQ379" s="2145" t="str">
        <f t="shared" si="131"/>
        <v/>
      </c>
      <c r="AR379" s="2593"/>
      <c r="AS379" s="2697">
        <f t="shared" si="132"/>
        <v>0</v>
      </c>
      <c r="AT379" s="2598">
        <f>IF(AND(AH379&lt;&gt;"", ISNUMBER(AF379)), IFERROR(INDEX(AV19:AV89, MATCH(AB379, AU19:AU89, 0)) * AA379 * IF(ISBLANK(X379), 1, X379), 0), 0)</f>
        <v>0</v>
      </c>
      <c r="AU379"/>
      <c r="AV379"/>
      <c r="AW379"/>
      <c r="AX379" s="465"/>
      <c r="AY379" s="2127" t="str">
        <f t="shared" si="125"/>
        <v>►</v>
      </c>
      <c r="AZ379" s="465"/>
      <c r="BA379" s="465"/>
      <c r="BB379" s="465"/>
      <c r="BC379" s="465"/>
      <c r="BD379" s="2133"/>
      <c r="BE379" s="465"/>
      <c r="BF379" s="465"/>
      <c r="BG379" s="465"/>
      <c r="BH379" s="2133"/>
      <c r="BI379" s="466">
        <v>1</v>
      </c>
    </row>
    <row r="380" spans="1:61" s="464" customFormat="1" ht="18" customHeight="1" x14ac:dyDescent="0.25">
      <c r="A380" s="2127" t="str">
        <f t="shared" si="119"/>
        <v>►</v>
      </c>
      <c r="B380" s="2128" t="str">
        <f t="shared" si="135"/>
        <v>►</v>
      </c>
      <c r="C380" s="2129" t="str">
        <f t="shared" si="120"/>
        <v>►</v>
      </c>
      <c r="D380" s="2433" t="str">
        <f t="shared" si="121"/>
        <v>►</v>
      </c>
      <c r="E380" s="2128" t="str">
        <f t="shared" si="122"/>
        <v>►</v>
      </c>
      <c r="F380" s="2128" t="str">
        <f t="shared" si="123"/>
        <v>►</v>
      </c>
      <c r="G380" s="2128" t="str">
        <f t="shared" si="124"/>
        <v>►</v>
      </c>
      <c r="H380" s="2178" t="s">
        <v>4</v>
      </c>
      <c r="I380" s="2177"/>
      <c r="J380" s="2177"/>
      <c r="K380" s="2177"/>
      <c r="L380" s="2176"/>
      <c r="M380" s="2176"/>
      <c r="N380" s="2176"/>
      <c r="O380" s="2176"/>
      <c r="P380" s="2176"/>
      <c r="Q380" s="2176"/>
      <c r="R380" s="2176"/>
      <c r="S380" s="2111" t="s">
        <v>4</v>
      </c>
      <c r="T380" s="2178" t="s">
        <v>4</v>
      </c>
      <c r="U380" s="2177"/>
      <c r="V380" s="2177"/>
      <c r="W380" s="2177"/>
      <c r="X380" s="2176"/>
      <c r="Y380" s="2176"/>
      <c r="Z380" s="2176"/>
      <c r="AA380" s="2176"/>
      <c r="AB380" s="2176"/>
      <c r="AC380" s="2176"/>
      <c r="AD380" s="2176"/>
      <c r="AE380" s="2677" t="s">
        <v>4</v>
      </c>
      <c r="AF380" s="2679">
        <f t="shared" si="133"/>
        <v>0</v>
      </c>
      <c r="AG380" s="2453">
        <f t="shared" si="134"/>
        <v>0</v>
      </c>
      <c r="AH380" s="2452"/>
      <c r="AI380" s="2148">
        <f t="shared" si="126"/>
        <v>0</v>
      </c>
      <c r="AJ380" s="299" t="str">
        <f>IF(OR(AI380=0, ISBLANK(AB380)), "", TEXT(ROUND(AI380/INDEX(AV19:AV89, MATCH(AB380, AU19:AU89, 0)), 0),"# ##0") &amp; " " &amp; AB380)</f>
        <v/>
      </c>
      <c r="AK380" s="77">
        <f t="shared" si="127"/>
        <v>0</v>
      </c>
      <c r="AL380" s="2149">
        <f t="shared" si="128"/>
        <v>0</v>
      </c>
      <c r="AM380" s="2137" t="str">
        <f t="shared" si="129"/>
        <v/>
      </c>
      <c r="AN380" s="2143"/>
      <c r="AO380" s="2148">
        <f t="shared" si="130"/>
        <v>0</v>
      </c>
      <c r="AP380" s="2612"/>
      <c r="AQ380" s="2150" t="str">
        <f t="shared" si="131"/>
        <v/>
      </c>
      <c r="AR380" s="2593"/>
      <c r="AS380" s="2697">
        <f t="shared" si="132"/>
        <v>0</v>
      </c>
      <c r="AT380" s="2598">
        <f>IF(AND(AH380&lt;&gt;"", ISNUMBER(AF380)), IFERROR(INDEX(AV19:AV89, MATCH(AB380, AU19:AU89, 0)) * AA380 * IF(ISBLANK(X380), 1, X380), 0), 0)</f>
        <v>0</v>
      </c>
      <c r="AU380"/>
      <c r="AV380"/>
      <c r="AW380"/>
      <c r="AX380" s="465"/>
      <c r="AY380" s="2127" t="str">
        <f t="shared" si="125"/>
        <v>►</v>
      </c>
      <c r="AZ380" s="465"/>
      <c r="BA380" s="465"/>
      <c r="BB380" s="465"/>
      <c r="BC380" s="465"/>
      <c r="BD380" s="2133"/>
      <c r="BE380" s="465"/>
      <c r="BF380" s="465"/>
      <c r="BG380" s="465"/>
      <c r="BH380" s="2133"/>
      <c r="BI380" s="466">
        <v>1</v>
      </c>
    </row>
    <row r="381" spans="1:61" s="464" customFormat="1" ht="18" customHeight="1" x14ac:dyDescent="0.25">
      <c r="A381" s="2127" t="str">
        <f t="shared" si="119"/>
        <v>►</v>
      </c>
      <c r="B381" s="2128" t="str">
        <f t="shared" si="135"/>
        <v>►</v>
      </c>
      <c r="C381" s="2129" t="str">
        <f t="shared" si="120"/>
        <v>►</v>
      </c>
      <c r="D381" s="2433" t="str">
        <f t="shared" si="121"/>
        <v>►</v>
      </c>
      <c r="E381" s="2128" t="str">
        <f t="shared" si="122"/>
        <v>►</v>
      </c>
      <c r="F381" s="2128" t="str">
        <f t="shared" si="123"/>
        <v>►</v>
      </c>
      <c r="G381" s="2128" t="str">
        <f t="shared" si="124"/>
        <v>►</v>
      </c>
      <c r="H381" s="2178" t="s">
        <v>4</v>
      </c>
      <c r="I381" s="2177"/>
      <c r="J381" s="2177"/>
      <c r="K381" s="2177"/>
      <c r="L381" s="2176"/>
      <c r="M381" s="2176"/>
      <c r="N381" s="2176"/>
      <c r="O381" s="2176"/>
      <c r="P381" s="2176"/>
      <c r="Q381" s="2176"/>
      <c r="R381" s="2176"/>
      <c r="S381" s="2111" t="s">
        <v>4</v>
      </c>
      <c r="T381" s="2178" t="s">
        <v>4</v>
      </c>
      <c r="U381" s="2177"/>
      <c r="V381" s="2177"/>
      <c r="W381" s="2177"/>
      <c r="X381" s="2176"/>
      <c r="Y381" s="2176"/>
      <c r="Z381" s="2176"/>
      <c r="AA381" s="2176"/>
      <c r="AB381" s="2176"/>
      <c r="AC381" s="2176"/>
      <c r="AD381" s="2176"/>
      <c r="AE381" s="2677" t="s">
        <v>4</v>
      </c>
      <c r="AF381" s="2679">
        <f t="shared" si="133"/>
        <v>0</v>
      </c>
      <c r="AG381" s="2453">
        <f t="shared" si="134"/>
        <v>0</v>
      </c>
      <c r="AH381" s="2452"/>
      <c r="AI381" s="2140">
        <f t="shared" si="126"/>
        <v>0</v>
      </c>
      <c r="AJ381" s="301" t="str">
        <f>IF(OR(AI381=0, ISBLANK(AB381)), "", TEXT(ROUND(AI381/INDEX(AV19:AV89, MATCH(AB381, AU19:AU89, 0)), 0),"# ##0") &amp; " " &amp; AB381)</f>
        <v/>
      </c>
      <c r="AK381" s="82">
        <f t="shared" si="127"/>
        <v>0</v>
      </c>
      <c r="AL381" s="2141">
        <f t="shared" si="128"/>
        <v>0</v>
      </c>
      <c r="AM381" s="2142" t="str">
        <f t="shared" si="129"/>
        <v/>
      </c>
      <c r="AN381" s="2143"/>
      <c r="AO381" s="2140">
        <f t="shared" si="130"/>
        <v>0</v>
      </c>
      <c r="AP381" s="2612"/>
      <c r="AQ381" s="2145" t="str">
        <f t="shared" si="131"/>
        <v/>
      </c>
      <c r="AR381" s="2593"/>
      <c r="AS381" s="2697">
        <f t="shared" si="132"/>
        <v>0</v>
      </c>
      <c r="AT381" s="2598">
        <f>IF(AND(AH381&lt;&gt;"", ISNUMBER(AF381)), IFERROR(INDEX(AV19:AV89, MATCH(AB381, AU19:AU89, 0)) * AA381 * IF(ISBLANK(X381), 1, X381), 0), 0)</f>
        <v>0</v>
      </c>
      <c r="AU381"/>
      <c r="AV381"/>
      <c r="AW381"/>
      <c r="AX381" s="465"/>
      <c r="AY381" s="2127" t="str">
        <f t="shared" si="125"/>
        <v>►</v>
      </c>
      <c r="AZ381" s="465"/>
      <c r="BA381" s="465"/>
      <c r="BB381" s="465"/>
      <c r="BC381" s="465"/>
      <c r="BD381" s="2133"/>
      <c r="BE381" s="465"/>
      <c r="BF381" s="465"/>
      <c r="BG381" s="465"/>
      <c r="BH381" s="2133"/>
      <c r="BI381" s="466">
        <v>1</v>
      </c>
    </row>
    <row r="382" spans="1:61" s="464" customFormat="1" ht="18" customHeight="1" x14ac:dyDescent="0.25">
      <c r="A382" s="2127" t="str">
        <f t="shared" si="119"/>
        <v>►</v>
      </c>
      <c r="B382" s="2128" t="str">
        <f t="shared" si="135"/>
        <v>►</v>
      </c>
      <c r="C382" s="2129" t="str">
        <f t="shared" si="120"/>
        <v>►</v>
      </c>
      <c r="D382" s="2433" t="str">
        <f t="shared" si="121"/>
        <v>►</v>
      </c>
      <c r="E382" s="2128" t="str">
        <f t="shared" si="122"/>
        <v>►</v>
      </c>
      <c r="F382" s="2128" t="str">
        <f t="shared" si="123"/>
        <v>►</v>
      </c>
      <c r="G382" s="2128" t="str">
        <f t="shared" si="124"/>
        <v>►</v>
      </c>
      <c r="H382" s="2178" t="s">
        <v>4</v>
      </c>
      <c r="I382" s="2177"/>
      <c r="J382" s="2177"/>
      <c r="K382" s="2177"/>
      <c r="L382" s="2176"/>
      <c r="M382" s="2176"/>
      <c r="N382" s="2176"/>
      <c r="O382" s="2176"/>
      <c r="P382" s="2176"/>
      <c r="Q382" s="2176"/>
      <c r="R382" s="2176"/>
      <c r="S382" s="2111" t="s">
        <v>4</v>
      </c>
      <c r="T382" s="2178" t="s">
        <v>4</v>
      </c>
      <c r="U382" s="2177"/>
      <c r="V382" s="2177"/>
      <c r="W382" s="2177"/>
      <c r="X382" s="2176"/>
      <c r="Y382" s="2176"/>
      <c r="Z382" s="2176"/>
      <c r="AA382" s="2176"/>
      <c r="AB382" s="2176"/>
      <c r="AC382" s="2176"/>
      <c r="AD382" s="2176"/>
      <c r="AE382" s="2677" t="s">
        <v>4</v>
      </c>
      <c r="AF382" s="2679">
        <f t="shared" si="133"/>
        <v>0</v>
      </c>
      <c r="AG382" s="2453">
        <f t="shared" si="134"/>
        <v>0</v>
      </c>
      <c r="AH382" s="2452"/>
      <c r="AI382" s="2148">
        <f t="shared" si="126"/>
        <v>0</v>
      </c>
      <c r="AJ382" s="299" t="str">
        <f>IF(OR(AI382=0, ISBLANK(AB382)), "", TEXT(ROUND(AI382/INDEX(AV19:AV89, MATCH(AB382, AU19:AU89, 0)), 0),"# ##0") &amp; " " &amp; AB382)</f>
        <v/>
      </c>
      <c r="AK382" s="77">
        <f t="shared" si="127"/>
        <v>0</v>
      </c>
      <c r="AL382" s="2149">
        <f t="shared" si="128"/>
        <v>0</v>
      </c>
      <c r="AM382" s="2137" t="str">
        <f t="shared" si="129"/>
        <v/>
      </c>
      <c r="AN382" s="2143"/>
      <c r="AO382" s="2148">
        <f t="shared" si="130"/>
        <v>0</v>
      </c>
      <c r="AP382" s="2612"/>
      <c r="AQ382" s="2150" t="str">
        <f t="shared" si="131"/>
        <v/>
      </c>
      <c r="AR382" s="2593"/>
      <c r="AS382" s="2697">
        <f t="shared" si="132"/>
        <v>0</v>
      </c>
      <c r="AT382" s="2598">
        <f>IF(AND(AH382&lt;&gt;"", ISNUMBER(AF382)), IFERROR(INDEX(AV19:AV89, MATCH(AB382, AU19:AU89, 0)) * AA382 * IF(ISBLANK(X382), 1, X382), 0), 0)</f>
        <v>0</v>
      </c>
      <c r="AU382"/>
      <c r="AV382"/>
      <c r="AW382"/>
      <c r="AX382" s="465"/>
      <c r="AY382" s="2127" t="str">
        <f t="shared" si="125"/>
        <v>►</v>
      </c>
      <c r="AZ382" s="465"/>
      <c r="BA382" s="465"/>
      <c r="BB382" s="465"/>
      <c r="BC382" s="465"/>
      <c r="BD382" s="2133"/>
      <c r="BE382" s="465"/>
      <c r="BF382" s="465"/>
      <c r="BG382" s="465"/>
      <c r="BH382" s="2133"/>
      <c r="BI382" s="466">
        <v>1</v>
      </c>
    </row>
    <row r="383" spans="1:61" s="464" customFormat="1" ht="18" customHeight="1" x14ac:dyDescent="0.25">
      <c r="A383" s="2127" t="str">
        <f t="shared" si="119"/>
        <v>►</v>
      </c>
      <c r="B383" s="2128" t="str">
        <f t="shared" si="135"/>
        <v>►</v>
      </c>
      <c r="C383" s="2129" t="str">
        <f t="shared" si="120"/>
        <v>►</v>
      </c>
      <c r="D383" s="2433" t="str">
        <f t="shared" si="121"/>
        <v>►</v>
      </c>
      <c r="E383" s="2128" t="str">
        <f t="shared" si="122"/>
        <v>►</v>
      </c>
      <c r="F383" s="2128" t="str">
        <f t="shared" si="123"/>
        <v>►</v>
      </c>
      <c r="G383" s="2128" t="str">
        <f t="shared" si="124"/>
        <v>►</v>
      </c>
      <c r="H383" s="2178" t="s">
        <v>4</v>
      </c>
      <c r="I383" s="2177"/>
      <c r="J383" s="2177"/>
      <c r="K383" s="2177"/>
      <c r="L383" s="2176"/>
      <c r="M383" s="2176"/>
      <c r="N383" s="2176"/>
      <c r="O383" s="2176"/>
      <c r="P383" s="2176"/>
      <c r="Q383" s="2176"/>
      <c r="R383" s="2176"/>
      <c r="S383" s="2111" t="s">
        <v>4</v>
      </c>
      <c r="T383" s="2178" t="s">
        <v>4</v>
      </c>
      <c r="U383" s="2177"/>
      <c r="V383" s="2177"/>
      <c r="W383" s="2177"/>
      <c r="X383" s="2176"/>
      <c r="Y383" s="2176"/>
      <c r="Z383" s="2176"/>
      <c r="AA383" s="2176"/>
      <c r="AB383" s="2176"/>
      <c r="AC383" s="2176"/>
      <c r="AD383" s="2176"/>
      <c r="AE383" s="2677" t="s">
        <v>4</v>
      </c>
      <c r="AF383" s="2679">
        <f t="shared" si="133"/>
        <v>0</v>
      </c>
      <c r="AG383" s="2453">
        <f t="shared" si="134"/>
        <v>0</v>
      </c>
      <c r="AH383" s="2452"/>
      <c r="AI383" s="2140">
        <f t="shared" si="126"/>
        <v>0</v>
      </c>
      <c r="AJ383" s="301" t="str">
        <f>IF(OR(AI383=0, ISBLANK(AB383)), "", TEXT(ROUND(AI383/INDEX(AV19:AV89, MATCH(AB383, AU19:AU89, 0)), 0),"# ##0") &amp; " " &amp; AB383)</f>
        <v/>
      </c>
      <c r="AK383" s="82">
        <f t="shared" si="127"/>
        <v>0</v>
      </c>
      <c r="AL383" s="2155">
        <f t="shared" si="128"/>
        <v>0</v>
      </c>
      <c r="AM383" s="2156" t="str">
        <f t="shared" si="129"/>
        <v/>
      </c>
      <c r="AN383" s="2143"/>
      <c r="AO383" s="2140">
        <f t="shared" si="130"/>
        <v>0</v>
      </c>
      <c r="AP383" s="2612"/>
      <c r="AQ383" s="2145" t="str">
        <f t="shared" si="131"/>
        <v/>
      </c>
      <c r="AR383" s="2593"/>
      <c r="AS383" s="2697">
        <f t="shared" si="132"/>
        <v>0</v>
      </c>
      <c r="AT383" s="2598">
        <f>IF(AND(AH383&lt;&gt;"", ISNUMBER(AF383)), IFERROR(INDEX(AV19:AV89, MATCH(AB383, AU19:AU89, 0)) * AA383 * IF(ISBLANK(X383), 1, X383), 0), 0)</f>
        <v>0</v>
      </c>
      <c r="AU383"/>
      <c r="AV383"/>
      <c r="AW383"/>
      <c r="AX383" s="465"/>
      <c r="AY383" s="2127" t="str">
        <f t="shared" si="125"/>
        <v>►</v>
      </c>
      <c r="AZ383" s="465"/>
      <c r="BA383" s="465"/>
      <c r="BB383" s="465"/>
      <c r="BC383" s="465"/>
      <c r="BD383" s="2133"/>
      <c r="BE383" s="465"/>
      <c r="BF383" s="465"/>
      <c r="BG383" s="465"/>
      <c r="BH383" s="2133"/>
      <c r="BI383" s="466">
        <v>1</v>
      </c>
    </row>
    <row r="384" spans="1:61" s="464" customFormat="1" ht="18" customHeight="1" x14ac:dyDescent="0.25">
      <c r="A384" s="2127" t="str">
        <f t="shared" si="119"/>
        <v>►</v>
      </c>
      <c r="B384" s="2128" t="str">
        <f t="shared" si="135"/>
        <v>►</v>
      </c>
      <c r="C384" s="2129" t="str">
        <f t="shared" si="120"/>
        <v>►</v>
      </c>
      <c r="D384" s="2433" t="str">
        <f t="shared" si="121"/>
        <v>►</v>
      </c>
      <c r="E384" s="2128" t="str">
        <f t="shared" si="122"/>
        <v>►</v>
      </c>
      <c r="F384" s="2128" t="str">
        <f t="shared" si="123"/>
        <v>►</v>
      </c>
      <c r="G384" s="2128" t="str">
        <f t="shared" si="124"/>
        <v>►</v>
      </c>
      <c r="H384" s="2178" t="s">
        <v>4</v>
      </c>
      <c r="I384" s="2177"/>
      <c r="J384" s="2177"/>
      <c r="K384" s="2177"/>
      <c r="L384" s="2176"/>
      <c r="M384" s="2176"/>
      <c r="N384" s="2176"/>
      <c r="O384" s="2176"/>
      <c r="P384" s="2176"/>
      <c r="Q384" s="2176"/>
      <c r="R384" s="2176"/>
      <c r="S384" s="2111" t="s">
        <v>4</v>
      </c>
      <c r="T384" s="2178" t="s">
        <v>4</v>
      </c>
      <c r="U384" s="2177"/>
      <c r="V384" s="2177"/>
      <c r="W384" s="2177"/>
      <c r="X384" s="2176"/>
      <c r="Y384" s="2176"/>
      <c r="Z384" s="2176"/>
      <c r="AA384" s="2176"/>
      <c r="AB384" s="2176"/>
      <c r="AC384" s="2176"/>
      <c r="AD384" s="2176"/>
      <c r="AE384" s="2677" t="s">
        <v>4</v>
      </c>
      <c r="AF384" s="2679">
        <f t="shared" si="133"/>
        <v>0</v>
      </c>
      <c r="AG384" s="2453">
        <f t="shared" si="134"/>
        <v>0</v>
      </c>
      <c r="AH384" s="2452"/>
      <c r="AI384" s="2148">
        <f t="shared" si="126"/>
        <v>0</v>
      </c>
      <c r="AJ384" s="299" t="str">
        <f>IF(OR(AI384=0, ISBLANK(AB384)), "", TEXT(ROUND(AI384/INDEX(AV19:AV89, MATCH(AB384, AU19:AU89, 0)), 0),"# ##0") &amp; " " &amp; AB384)</f>
        <v/>
      </c>
      <c r="AK384" s="77">
        <f t="shared" si="127"/>
        <v>0</v>
      </c>
      <c r="AL384" s="2149">
        <f t="shared" si="128"/>
        <v>0</v>
      </c>
      <c r="AM384" s="2137" t="str">
        <f t="shared" si="129"/>
        <v/>
      </c>
      <c r="AN384" s="2143"/>
      <c r="AO384" s="2148">
        <f t="shared" si="130"/>
        <v>0</v>
      </c>
      <c r="AP384" s="2612"/>
      <c r="AQ384" s="2150" t="str">
        <f t="shared" si="131"/>
        <v/>
      </c>
      <c r="AR384" s="2593"/>
      <c r="AS384" s="2697">
        <f t="shared" si="132"/>
        <v>0</v>
      </c>
      <c r="AT384" s="2598">
        <f>IF(AND(AH384&lt;&gt;"", ISNUMBER(AF384)), IFERROR(INDEX(AV19:AV89, MATCH(AB384, AU19:AU89, 0)) * AA384 * IF(ISBLANK(X384), 1, X384), 0), 0)</f>
        <v>0</v>
      </c>
      <c r="AU384"/>
      <c r="AV384"/>
      <c r="AW384"/>
      <c r="AX384" s="465"/>
      <c r="AY384" s="2127" t="str">
        <f t="shared" si="125"/>
        <v>►</v>
      </c>
      <c r="AZ384" s="465"/>
      <c r="BA384" s="465"/>
      <c r="BB384" s="465"/>
      <c r="BC384" s="465"/>
      <c r="BD384" s="2133"/>
      <c r="BE384" s="465"/>
      <c r="BF384" s="465"/>
      <c r="BG384" s="465"/>
      <c r="BH384" s="2133"/>
      <c r="BI384" s="466">
        <v>1</v>
      </c>
    </row>
    <row r="385" spans="1:63" s="464" customFormat="1" ht="18" customHeight="1" x14ac:dyDescent="0.25">
      <c r="A385" s="2127" t="str">
        <f t="shared" si="119"/>
        <v>►</v>
      </c>
      <c r="B385" s="2128" t="str">
        <f t="shared" si="135"/>
        <v>►</v>
      </c>
      <c r="C385" s="2129" t="str">
        <f t="shared" si="120"/>
        <v>►</v>
      </c>
      <c r="D385" s="2433" t="str">
        <f t="shared" si="121"/>
        <v>►</v>
      </c>
      <c r="E385" s="2128" t="str">
        <f t="shared" si="122"/>
        <v>►</v>
      </c>
      <c r="F385" s="2128" t="str">
        <f t="shared" si="123"/>
        <v>►</v>
      </c>
      <c r="G385" s="2128" t="str">
        <f t="shared" si="124"/>
        <v>►</v>
      </c>
      <c r="H385" s="2178" t="s">
        <v>4</v>
      </c>
      <c r="I385" s="2177"/>
      <c r="J385" s="2177"/>
      <c r="K385" s="2177"/>
      <c r="L385" s="2176"/>
      <c r="M385" s="2176"/>
      <c r="N385" s="2176"/>
      <c r="O385" s="2176"/>
      <c r="P385" s="2176"/>
      <c r="Q385" s="2176"/>
      <c r="R385" s="2176"/>
      <c r="S385" s="2111" t="s">
        <v>4</v>
      </c>
      <c r="T385" s="2178" t="s">
        <v>4</v>
      </c>
      <c r="U385" s="2177"/>
      <c r="V385" s="2177"/>
      <c r="W385" s="2177"/>
      <c r="X385" s="2176"/>
      <c r="Y385" s="2176"/>
      <c r="Z385" s="2176"/>
      <c r="AA385" s="2176"/>
      <c r="AB385" s="2176"/>
      <c r="AC385" s="2176"/>
      <c r="AD385" s="2176"/>
      <c r="AE385" s="2677" t="s">
        <v>4</v>
      </c>
      <c r="AF385" s="2679">
        <f t="shared" si="133"/>
        <v>0</v>
      </c>
      <c r="AG385" s="2453">
        <f t="shared" si="134"/>
        <v>0</v>
      </c>
      <c r="AH385" s="2452"/>
      <c r="AI385" s="2140">
        <f t="shared" si="126"/>
        <v>0</v>
      </c>
      <c r="AJ385" s="301" t="str">
        <f>IF(OR(AI385=0, ISBLANK(AB385)), "", TEXT(ROUND(AI385/INDEX(AV19:AV89, MATCH(AB385, AU19:AU89, 0)), 0),"# ##0") &amp; " " &amp; AB385)</f>
        <v/>
      </c>
      <c r="AK385" s="82">
        <f t="shared" si="127"/>
        <v>0</v>
      </c>
      <c r="AL385" s="2141">
        <f t="shared" si="128"/>
        <v>0</v>
      </c>
      <c r="AM385" s="2142" t="str">
        <f t="shared" si="129"/>
        <v/>
      </c>
      <c r="AN385" s="2143"/>
      <c r="AO385" s="2140">
        <f t="shared" si="130"/>
        <v>0</v>
      </c>
      <c r="AP385" s="2612"/>
      <c r="AQ385" s="2145" t="str">
        <f t="shared" si="131"/>
        <v/>
      </c>
      <c r="AR385" s="2593"/>
      <c r="AS385" s="2697">
        <f t="shared" si="132"/>
        <v>0</v>
      </c>
      <c r="AT385" s="2598">
        <f>IF(AND(AH385&lt;&gt;"", ISNUMBER(AF385)), IFERROR(INDEX(AV19:AV89, MATCH(AB385, AU19:AU89, 0)) * AA385 * IF(ISBLANK(X385), 1, X385), 0), 0)</f>
        <v>0</v>
      </c>
      <c r="AU385"/>
      <c r="AV385"/>
      <c r="AW385"/>
      <c r="AX385" s="465"/>
      <c r="AY385" s="2127" t="str">
        <f t="shared" si="125"/>
        <v>►</v>
      </c>
      <c r="AZ385" s="465"/>
      <c r="BA385" s="465"/>
      <c r="BB385" s="465"/>
      <c r="BC385" s="465"/>
      <c r="BD385" s="2133"/>
      <c r="BE385" s="465"/>
      <c r="BF385" s="465"/>
      <c r="BG385" s="465"/>
      <c r="BH385" s="2133"/>
      <c r="BI385" s="466">
        <v>1</v>
      </c>
    </row>
    <row r="386" spans="1:63" s="464" customFormat="1" ht="18" customHeight="1" x14ac:dyDescent="0.25">
      <c r="A386" s="2127" t="str">
        <f t="shared" si="119"/>
        <v>►</v>
      </c>
      <c r="B386" s="2128" t="str">
        <f t="shared" si="135"/>
        <v>►</v>
      </c>
      <c r="C386" s="2129" t="str">
        <f t="shared" si="120"/>
        <v>►</v>
      </c>
      <c r="D386" s="2433" t="str">
        <f t="shared" si="121"/>
        <v>►</v>
      </c>
      <c r="E386" s="2128" t="str">
        <f t="shared" si="122"/>
        <v>►</v>
      </c>
      <c r="F386" s="2128" t="str">
        <f t="shared" si="123"/>
        <v>►</v>
      </c>
      <c r="G386" s="2128" t="str">
        <f t="shared" si="124"/>
        <v>►</v>
      </c>
      <c r="H386" s="2178" t="s">
        <v>4</v>
      </c>
      <c r="I386" s="2177"/>
      <c r="J386" s="2177"/>
      <c r="K386" s="2177"/>
      <c r="L386" s="2176"/>
      <c r="M386" s="2176"/>
      <c r="N386" s="2176"/>
      <c r="O386" s="2176"/>
      <c r="P386" s="2176"/>
      <c r="Q386" s="2176"/>
      <c r="R386" s="2176"/>
      <c r="S386" s="2111" t="s">
        <v>4</v>
      </c>
      <c r="T386" s="2178" t="s">
        <v>4</v>
      </c>
      <c r="U386" s="2177"/>
      <c r="V386" s="2177"/>
      <c r="W386" s="2177"/>
      <c r="X386" s="2176"/>
      <c r="Y386" s="2176"/>
      <c r="Z386" s="2176"/>
      <c r="AA386" s="2176"/>
      <c r="AB386" s="2176"/>
      <c r="AC386" s="2176"/>
      <c r="AD386" s="2176"/>
      <c r="AE386" s="2677" t="s">
        <v>4</v>
      </c>
      <c r="AF386" s="2679">
        <f t="shared" si="133"/>
        <v>0</v>
      </c>
      <c r="AG386" s="2453">
        <f t="shared" si="134"/>
        <v>0</v>
      </c>
      <c r="AH386" s="2452"/>
      <c r="AI386" s="2148">
        <f t="shared" si="126"/>
        <v>0</v>
      </c>
      <c r="AJ386" s="299" t="str">
        <f>IF(OR(AI386=0, ISBLANK(AB386)), "", TEXT(ROUND(AI386/INDEX(AV19:AV89, MATCH(AB386, AU19:AU89, 0)), 0),"# ##0") &amp; " " &amp; AB386)</f>
        <v/>
      </c>
      <c r="AK386" s="77">
        <f t="shared" si="127"/>
        <v>0</v>
      </c>
      <c r="AL386" s="2149">
        <f t="shared" si="128"/>
        <v>0</v>
      </c>
      <c r="AM386" s="2137" t="str">
        <f t="shared" si="129"/>
        <v/>
      </c>
      <c r="AN386" s="2143"/>
      <c r="AO386" s="2148">
        <f t="shared" si="130"/>
        <v>0</v>
      </c>
      <c r="AP386" s="2612"/>
      <c r="AQ386" s="2150" t="str">
        <f t="shared" si="131"/>
        <v/>
      </c>
      <c r="AR386" s="2593"/>
      <c r="AS386" s="2697">
        <f t="shared" si="132"/>
        <v>0</v>
      </c>
      <c r="AT386" s="2598">
        <f>IF(AND(AH386&lt;&gt;"", ISNUMBER(AF386)), IFERROR(INDEX(AV19:AV89, MATCH(AB386, AU19:AU89, 0)) * AA386 * IF(ISBLANK(X386), 1, X386), 0), 0)</f>
        <v>0</v>
      </c>
      <c r="AU386" s="27"/>
      <c r="AV386" s="27"/>
      <c r="AW386" s="27"/>
      <c r="AX386" s="465"/>
      <c r="AY386" s="2127" t="str">
        <f t="shared" si="125"/>
        <v>►</v>
      </c>
      <c r="AZ386" s="465"/>
      <c r="BA386" s="465"/>
      <c r="BB386" s="465"/>
      <c r="BC386" s="465"/>
      <c r="BD386" s="2133"/>
      <c r="BE386" s="465"/>
      <c r="BF386" s="465"/>
      <c r="BG386" s="465"/>
      <c r="BH386" s="2133"/>
      <c r="BI386" s="466">
        <v>1</v>
      </c>
    </row>
    <row r="387" spans="1:63" s="464" customFormat="1" ht="18" customHeight="1" x14ac:dyDescent="0.25">
      <c r="A387" s="2127" t="str">
        <f t="shared" si="119"/>
        <v>►</v>
      </c>
      <c r="B387" s="2128" t="str">
        <f t="shared" si="135"/>
        <v>►</v>
      </c>
      <c r="C387" s="2129" t="str">
        <f t="shared" si="120"/>
        <v>►</v>
      </c>
      <c r="D387" s="2433" t="str">
        <f t="shared" si="121"/>
        <v>►</v>
      </c>
      <c r="E387" s="2128" t="str">
        <f t="shared" si="122"/>
        <v>►</v>
      </c>
      <c r="F387" s="2128" t="str">
        <f t="shared" si="123"/>
        <v>►</v>
      </c>
      <c r="G387" s="2128" t="str">
        <f t="shared" si="124"/>
        <v>►</v>
      </c>
      <c r="H387" s="2178" t="s">
        <v>4</v>
      </c>
      <c r="I387" s="2177"/>
      <c r="J387" s="2177"/>
      <c r="K387" s="2177"/>
      <c r="L387" s="2176"/>
      <c r="M387" s="2176"/>
      <c r="N387" s="2176"/>
      <c r="O387" s="2176"/>
      <c r="P387" s="2176"/>
      <c r="Q387" s="2176"/>
      <c r="R387" s="2176"/>
      <c r="S387" s="2111" t="s">
        <v>4</v>
      </c>
      <c r="T387" s="2178" t="s">
        <v>4</v>
      </c>
      <c r="U387" s="2177"/>
      <c r="V387" s="2177"/>
      <c r="W387" s="2177"/>
      <c r="X387" s="2176"/>
      <c r="Y387" s="2176"/>
      <c r="Z387" s="2176"/>
      <c r="AA387" s="2176"/>
      <c r="AB387" s="2176"/>
      <c r="AC387" s="2176"/>
      <c r="AD387" s="2176"/>
      <c r="AE387" s="2677" t="s">
        <v>4</v>
      </c>
      <c r="AF387" s="2679">
        <f t="shared" si="133"/>
        <v>0</v>
      </c>
      <c r="AG387" s="2453">
        <f t="shared" si="134"/>
        <v>0</v>
      </c>
      <c r="AH387" s="2452"/>
      <c r="AI387" s="2140">
        <f t="shared" si="126"/>
        <v>0</v>
      </c>
      <c r="AJ387" s="301" t="str">
        <f>IF(OR(AI387=0, ISBLANK(AB387)), "", TEXT(ROUND(AI387/INDEX(AV19:AV89, MATCH(AB387, AU19:AU89, 0)), 0),"# ##0") &amp; " " &amp; AB387)</f>
        <v/>
      </c>
      <c r="AK387" s="82">
        <f t="shared" si="127"/>
        <v>0</v>
      </c>
      <c r="AL387" s="2141">
        <f t="shared" si="128"/>
        <v>0</v>
      </c>
      <c r="AM387" s="2142" t="str">
        <f t="shared" si="129"/>
        <v/>
      </c>
      <c r="AN387" s="2143"/>
      <c r="AO387" s="2140">
        <f t="shared" si="130"/>
        <v>0</v>
      </c>
      <c r="AP387" s="2612"/>
      <c r="AQ387" s="2145" t="str">
        <f t="shared" si="131"/>
        <v/>
      </c>
      <c r="AR387" s="2593"/>
      <c r="AS387" s="2697">
        <f t="shared" si="132"/>
        <v>0</v>
      </c>
      <c r="AT387" s="2598">
        <f>IF(AND(AH387&lt;&gt;"", ISNUMBER(AF387)), IFERROR(INDEX(AV19:AV89, MATCH(AB387, AU19:AU89, 0)) * AA387 * IF(ISBLANK(X387), 1, X387), 0), 0)</f>
        <v>0</v>
      </c>
      <c r="AU387"/>
      <c r="AV387"/>
      <c r="AW387"/>
      <c r="AX387" s="465"/>
      <c r="AY387" s="2127" t="str">
        <f t="shared" si="125"/>
        <v>►</v>
      </c>
      <c r="AZ387" s="465"/>
      <c r="BA387" s="465"/>
      <c r="BB387" s="465"/>
      <c r="BC387" s="465"/>
      <c r="BD387" s="2133"/>
      <c r="BE387" s="465"/>
      <c r="BF387" s="465"/>
      <c r="BG387" s="465"/>
      <c r="BH387" s="2133"/>
      <c r="BI387" s="466">
        <v>1</v>
      </c>
    </row>
    <row r="388" spans="1:63" s="464" customFormat="1" ht="18" customHeight="1" x14ac:dyDescent="0.25">
      <c r="A388" s="2127" t="str">
        <f t="shared" si="119"/>
        <v>►</v>
      </c>
      <c r="B388" s="2128" t="str">
        <f t="shared" si="135"/>
        <v>►</v>
      </c>
      <c r="C388" s="2129" t="str">
        <f t="shared" si="120"/>
        <v>►</v>
      </c>
      <c r="D388" s="2433" t="str">
        <f t="shared" si="121"/>
        <v>►</v>
      </c>
      <c r="E388" s="2128" t="str">
        <f t="shared" si="122"/>
        <v>►</v>
      </c>
      <c r="F388" s="2128" t="str">
        <f t="shared" si="123"/>
        <v>►</v>
      </c>
      <c r="G388" s="2128" t="str">
        <f t="shared" si="124"/>
        <v>►</v>
      </c>
      <c r="H388" s="2178" t="s">
        <v>4</v>
      </c>
      <c r="I388" s="2177"/>
      <c r="J388" s="2177"/>
      <c r="K388" s="2177"/>
      <c r="L388" s="2176"/>
      <c r="M388" s="2176"/>
      <c r="N388" s="2176"/>
      <c r="O388" s="2176"/>
      <c r="P388" s="2176"/>
      <c r="Q388" s="2176"/>
      <c r="R388" s="2176"/>
      <c r="S388" s="2111" t="s">
        <v>4</v>
      </c>
      <c r="T388" s="2178" t="s">
        <v>4</v>
      </c>
      <c r="U388" s="2177"/>
      <c r="V388" s="2177"/>
      <c r="W388" s="2177"/>
      <c r="X388" s="2176"/>
      <c r="Y388" s="2176"/>
      <c r="Z388" s="2176"/>
      <c r="AA388" s="2176"/>
      <c r="AB388" s="2176"/>
      <c r="AC388" s="2176"/>
      <c r="AD388" s="2176"/>
      <c r="AE388" s="2677" t="s">
        <v>4</v>
      </c>
      <c r="AF388" s="2679">
        <f t="shared" si="133"/>
        <v>0</v>
      </c>
      <c r="AG388" s="2453">
        <f t="shared" si="134"/>
        <v>0</v>
      </c>
      <c r="AH388" s="2452"/>
      <c r="AI388" s="2159">
        <f t="shared" si="126"/>
        <v>0</v>
      </c>
      <c r="AJ388" s="2160" t="str">
        <f>IF(OR(AI388=0, ISBLANK(AB388)), "", TEXT(ROUND(AI388/INDEX(AV19:AV89, MATCH(AB388, AU19:AU89, 0)), 0),"# ##0") &amp; " " &amp; AB388)</f>
        <v/>
      </c>
      <c r="AK388" s="77">
        <f t="shared" si="127"/>
        <v>0</v>
      </c>
      <c r="AL388" s="2149">
        <f t="shared" si="128"/>
        <v>0</v>
      </c>
      <c r="AM388" s="2137" t="str">
        <f t="shared" si="129"/>
        <v/>
      </c>
      <c r="AN388" s="2143"/>
      <c r="AO388" s="2148">
        <f t="shared" si="130"/>
        <v>0</v>
      </c>
      <c r="AP388" s="2612"/>
      <c r="AQ388" s="2150" t="str">
        <f t="shared" si="131"/>
        <v/>
      </c>
      <c r="AR388" s="2593"/>
      <c r="AS388" s="2697">
        <f t="shared" si="132"/>
        <v>0</v>
      </c>
      <c r="AT388" s="2598">
        <f>IF(AND(AH388&lt;&gt;"", ISNUMBER(AF388)), IFERROR(INDEX(AV19:AV89, MATCH(AB388, AU19:AU89, 0)) * AA388 * IF(ISBLANK(X388), 1, X388), 0), 0)</f>
        <v>0</v>
      </c>
      <c r="AU388"/>
      <c r="AV388"/>
      <c r="AW388"/>
      <c r="AX388" s="465"/>
      <c r="AY388" s="2127" t="str">
        <f t="shared" si="125"/>
        <v>►</v>
      </c>
      <c r="AZ388" s="465"/>
      <c r="BA388" s="465"/>
      <c r="BB388" s="465"/>
      <c r="BC388" s="465"/>
      <c r="BD388" s="2133"/>
      <c r="BE388" s="465"/>
      <c r="BF388" s="465"/>
      <c r="BG388" s="465"/>
      <c r="BH388" s="2133"/>
      <c r="BI388" s="466">
        <v>1</v>
      </c>
    </row>
    <row r="389" spans="1:63" ht="18" customHeight="1" x14ac:dyDescent="0.25">
      <c r="A389" s="2127" t="str">
        <f t="shared" si="119"/>
        <v>►</v>
      </c>
      <c r="B389" s="2128" t="str">
        <f t="shared" si="135"/>
        <v>►</v>
      </c>
      <c r="C389" s="2129" t="str">
        <f t="shared" si="120"/>
        <v>►</v>
      </c>
      <c r="D389" s="2433" t="str">
        <f t="shared" si="121"/>
        <v>►</v>
      </c>
      <c r="E389" s="2128" t="str">
        <f t="shared" si="122"/>
        <v>►</v>
      </c>
      <c r="F389" s="2128" t="str">
        <f t="shared" si="123"/>
        <v>►</v>
      </c>
      <c r="G389" s="2128" t="str">
        <f t="shared" si="124"/>
        <v>►</v>
      </c>
      <c r="H389" s="2178" t="s">
        <v>4</v>
      </c>
      <c r="I389" s="2177"/>
      <c r="J389" s="2177"/>
      <c r="K389" s="2177"/>
      <c r="L389" s="2176"/>
      <c r="M389" s="2176"/>
      <c r="N389" s="2176"/>
      <c r="O389" s="2176"/>
      <c r="P389" s="2176"/>
      <c r="Q389" s="2176"/>
      <c r="R389" s="2176"/>
      <c r="S389" s="2111" t="s">
        <v>4</v>
      </c>
      <c r="T389" s="2178" t="s">
        <v>4</v>
      </c>
      <c r="U389" s="2177"/>
      <c r="V389" s="2177"/>
      <c r="W389" s="2177"/>
      <c r="X389" s="2176"/>
      <c r="Y389" s="2176"/>
      <c r="Z389" s="2176"/>
      <c r="AA389" s="2176"/>
      <c r="AB389" s="2176"/>
      <c r="AC389" s="2176"/>
      <c r="AD389" s="2176"/>
      <c r="AE389" s="2677" t="s">
        <v>4</v>
      </c>
      <c r="AF389" s="2679">
        <f t="shared" si="133"/>
        <v>0</v>
      </c>
      <c r="AG389" s="2453">
        <f t="shared" si="134"/>
        <v>0</v>
      </c>
      <c r="AH389" s="2452"/>
      <c r="AI389" s="2140">
        <f t="shared" si="126"/>
        <v>0</v>
      </c>
      <c r="AJ389" s="301" t="str">
        <f>IF(OR(AI389=0, ISBLANK(AB389)), "", TEXT(ROUND(AI389/INDEX(AV19:AV89, MATCH(AB389, AU19:AU89, 0)), 0),"# ##0") &amp; " " &amp; AB389)</f>
        <v/>
      </c>
      <c r="AK389" s="82">
        <f t="shared" si="127"/>
        <v>0</v>
      </c>
      <c r="AL389" s="2141">
        <f t="shared" si="128"/>
        <v>0</v>
      </c>
      <c r="AM389" s="2142" t="str">
        <f t="shared" si="129"/>
        <v/>
      </c>
      <c r="AN389" s="2143"/>
      <c r="AO389" s="2140">
        <f t="shared" si="130"/>
        <v>0</v>
      </c>
      <c r="AP389" s="2612"/>
      <c r="AQ389" s="2145" t="str">
        <f t="shared" si="131"/>
        <v/>
      </c>
      <c r="AR389" s="2593"/>
      <c r="AS389" s="2697">
        <f t="shared" si="132"/>
        <v>0</v>
      </c>
      <c r="AT389" s="2598">
        <f>IF(AND(AH389&lt;&gt;"", ISNUMBER(AF389)), IFERROR(INDEX(AV19:AV89, MATCH(AB389, AU19:AU89, 0)) * AA389 * IF(ISBLANK(X389), 1, X389), 0), 0)</f>
        <v>0</v>
      </c>
      <c r="AX389" s="465"/>
      <c r="AY389" s="2127" t="str">
        <f t="shared" si="125"/>
        <v>►</v>
      </c>
      <c r="BD389" s="2133"/>
      <c r="BH389" s="2133"/>
      <c r="BI389" s="466">
        <v>1</v>
      </c>
    </row>
    <row r="390" spans="1:63" ht="18" customHeight="1" x14ac:dyDescent="0.25">
      <c r="A390" s="2127" t="str">
        <f t="shared" si="119"/>
        <v>►</v>
      </c>
      <c r="B390" s="2128" t="str">
        <f t="shared" si="135"/>
        <v>►</v>
      </c>
      <c r="C390" s="2129" t="str">
        <f t="shared" si="120"/>
        <v>►</v>
      </c>
      <c r="D390" s="2433" t="str">
        <f t="shared" si="121"/>
        <v>►</v>
      </c>
      <c r="E390" s="2128" t="str">
        <f t="shared" si="122"/>
        <v>►</v>
      </c>
      <c r="F390" s="2128" t="str">
        <f t="shared" si="123"/>
        <v>►</v>
      </c>
      <c r="G390" s="2128" t="str">
        <f t="shared" si="124"/>
        <v>►</v>
      </c>
      <c r="H390" s="2178" t="s">
        <v>4</v>
      </c>
      <c r="I390" s="2177"/>
      <c r="J390" s="2177"/>
      <c r="K390" s="2177"/>
      <c r="L390" s="2176"/>
      <c r="M390" s="2176"/>
      <c r="N390" s="2176"/>
      <c r="O390" s="2176"/>
      <c r="P390" s="2176"/>
      <c r="Q390" s="2176"/>
      <c r="R390" s="2176"/>
      <c r="S390" s="2111" t="s">
        <v>4</v>
      </c>
      <c r="T390" s="2178" t="s">
        <v>4</v>
      </c>
      <c r="U390" s="2177"/>
      <c r="V390" s="2177"/>
      <c r="W390" s="2177"/>
      <c r="X390" s="2176"/>
      <c r="Y390" s="2176"/>
      <c r="Z390" s="2176"/>
      <c r="AA390" s="2176"/>
      <c r="AB390" s="2176"/>
      <c r="AC390" s="2176"/>
      <c r="AD390" s="2176"/>
      <c r="AE390" s="2677" t="s">
        <v>4</v>
      </c>
      <c r="AF390" s="2679">
        <f t="shared" si="133"/>
        <v>0</v>
      </c>
      <c r="AG390" s="2453">
        <f t="shared" si="134"/>
        <v>0</v>
      </c>
      <c r="AH390" s="2452"/>
      <c r="AI390" s="2148">
        <f t="shared" si="126"/>
        <v>0</v>
      </c>
      <c r="AJ390" s="299" t="str">
        <f>IF(OR(AI390=0, ISBLANK(AB390)), "", TEXT(ROUND(AI390/INDEX(AV19:AV89, MATCH(AB390, AU19:AU89, 0)), 0),"# ##0") &amp; " " &amp; AB390)</f>
        <v/>
      </c>
      <c r="AK390" s="77">
        <f t="shared" si="127"/>
        <v>0</v>
      </c>
      <c r="AL390" s="2149">
        <f t="shared" si="128"/>
        <v>0</v>
      </c>
      <c r="AM390" s="2137" t="str">
        <f t="shared" si="129"/>
        <v/>
      </c>
      <c r="AN390" s="2143"/>
      <c r="AO390" s="2148">
        <f t="shared" si="130"/>
        <v>0</v>
      </c>
      <c r="AP390" s="2612"/>
      <c r="AQ390" s="2150" t="str">
        <f t="shared" si="131"/>
        <v/>
      </c>
      <c r="AR390" s="2593"/>
      <c r="AS390" s="2697">
        <f t="shared" si="132"/>
        <v>0</v>
      </c>
      <c r="AT390" s="2598">
        <f>IF(AND(AH390&lt;&gt;"", ISNUMBER(AF390)), IFERROR(INDEX(AV19:AV89, MATCH(AB390, AU19:AU89, 0)) * AA390 * IF(ISBLANK(X390), 1, X390), 0), 0)</f>
        <v>0</v>
      </c>
      <c r="AX390" s="465"/>
      <c r="AY390" s="2127" t="str">
        <f t="shared" si="125"/>
        <v>►</v>
      </c>
      <c r="BD390" s="2133"/>
      <c r="BH390" s="2133"/>
      <c r="BI390" s="466">
        <v>1</v>
      </c>
    </row>
    <row r="391" spans="1:63" ht="18" customHeight="1" x14ac:dyDescent="0.25">
      <c r="A391" s="2127" t="str">
        <f t="shared" si="119"/>
        <v>►</v>
      </c>
      <c r="B391" s="2128" t="str">
        <f t="shared" si="135"/>
        <v>►</v>
      </c>
      <c r="C391" s="2129" t="str">
        <f t="shared" si="120"/>
        <v>►</v>
      </c>
      <c r="D391" s="2433" t="str">
        <f t="shared" si="121"/>
        <v>►</v>
      </c>
      <c r="E391" s="2128" t="str">
        <f t="shared" si="122"/>
        <v>►</v>
      </c>
      <c r="F391" s="2128" t="str">
        <f t="shared" si="123"/>
        <v>►</v>
      </c>
      <c r="G391" s="2128" t="str">
        <f t="shared" si="124"/>
        <v>►</v>
      </c>
      <c r="H391" s="2178" t="s">
        <v>4</v>
      </c>
      <c r="I391" s="2177"/>
      <c r="J391" s="2177"/>
      <c r="K391" s="2177"/>
      <c r="L391" s="2176"/>
      <c r="M391" s="2176"/>
      <c r="N391" s="2176"/>
      <c r="O391" s="2176"/>
      <c r="P391" s="2176"/>
      <c r="Q391" s="2176"/>
      <c r="R391" s="2176"/>
      <c r="S391" s="2111" t="s">
        <v>4</v>
      </c>
      <c r="T391" s="2178" t="s">
        <v>4</v>
      </c>
      <c r="U391" s="2177"/>
      <c r="V391" s="2177"/>
      <c r="W391" s="2177"/>
      <c r="X391" s="2176"/>
      <c r="Y391" s="2176"/>
      <c r="Z391" s="2176"/>
      <c r="AA391" s="2176"/>
      <c r="AB391" s="2176"/>
      <c r="AC391" s="2176"/>
      <c r="AD391" s="2176"/>
      <c r="AE391" s="2677" t="s">
        <v>4</v>
      </c>
      <c r="AF391" s="2679">
        <f t="shared" si="133"/>
        <v>0</v>
      </c>
      <c r="AG391" s="2453">
        <f t="shared" si="134"/>
        <v>0</v>
      </c>
      <c r="AH391" s="2452"/>
      <c r="AI391" s="2140">
        <f t="shared" si="126"/>
        <v>0</v>
      </c>
      <c r="AJ391" s="301" t="str">
        <f>IF(OR(AI391=0, ISBLANK(AB391)), "", TEXT(ROUND(AI391/INDEX(AV19:AV89, MATCH(AB391, AU19:AU89, 0)), 0),"# ##0") &amp; " " &amp; AB391)</f>
        <v/>
      </c>
      <c r="AK391" s="82">
        <f t="shared" si="127"/>
        <v>0</v>
      </c>
      <c r="AL391" s="2141">
        <f t="shared" si="128"/>
        <v>0</v>
      </c>
      <c r="AM391" s="2142" t="str">
        <f t="shared" si="129"/>
        <v/>
      </c>
      <c r="AN391" s="2143"/>
      <c r="AO391" s="2140">
        <f t="shared" si="130"/>
        <v>0</v>
      </c>
      <c r="AP391" s="2612"/>
      <c r="AQ391" s="2145" t="str">
        <f t="shared" si="131"/>
        <v/>
      </c>
      <c r="AR391" s="2593"/>
      <c r="AS391" s="2697">
        <f t="shared" si="132"/>
        <v>0</v>
      </c>
      <c r="AT391" s="2598">
        <f>IF(AND(AH391&lt;&gt;"", ISNUMBER(AF391)), IFERROR(INDEX(AV19:AV89, MATCH(AB391, AU19:AU89, 0)) * AA391 * IF(ISBLANK(X391), 1, X391), 0), 0)</f>
        <v>0</v>
      </c>
      <c r="AX391" s="465"/>
      <c r="AY391" s="2127" t="str">
        <f t="shared" si="125"/>
        <v>►</v>
      </c>
      <c r="BD391" s="2133"/>
      <c r="BH391" s="2133"/>
      <c r="BI391" s="466">
        <v>1</v>
      </c>
    </row>
    <row r="392" spans="1:63" ht="18" customHeight="1" x14ac:dyDescent="0.25">
      <c r="A392" s="2127" t="str">
        <f t="shared" si="119"/>
        <v>►</v>
      </c>
      <c r="B392" s="2128" t="str">
        <f t="shared" si="135"/>
        <v>►</v>
      </c>
      <c r="C392" s="2129" t="str">
        <f t="shared" si="120"/>
        <v>►</v>
      </c>
      <c r="D392" s="2433" t="str">
        <f t="shared" si="121"/>
        <v>►</v>
      </c>
      <c r="E392" s="2128" t="str">
        <f t="shared" si="122"/>
        <v>►</v>
      </c>
      <c r="F392" s="2128" t="str">
        <f t="shared" si="123"/>
        <v>►</v>
      </c>
      <c r="G392" s="2128" t="str">
        <f t="shared" si="124"/>
        <v>►</v>
      </c>
      <c r="H392" s="2178" t="s">
        <v>4</v>
      </c>
      <c r="I392" s="2177"/>
      <c r="J392" s="2177"/>
      <c r="K392" s="2177"/>
      <c r="L392" s="2176"/>
      <c r="M392" s="2176"/>
      <c r="N392" s="2176"/>
      <c r="O392" s="2176"/>
      <c r="P392" s="2176"/>
      <c r="Q392" s="2176"/>
      <c r="R392" s="2176"/>
      <c r="S392" s="2111" t="s">
        <v>4</v>
      </c>
      <c r="T392" s="2178" t="s">
        <v>4</v>
      </c>
      <c r="U392" s="2177"/>
      <c r="V392" s="2177"/>
      <c r="W392" s="2177"/>
      <c r="X392" s="2176"/>
      <c r="Y392" s="2176"/>
      <c r="Z392" s="2176"/>
      <c r="AA392" s="2176"/>
      <c r="AB392" s="2176"/>
      <c r="AC392" s="2176"/>
      <c r="AD392" s="2176"/>
      <c r="AE392" s="2677" t="s">
        <v>4</v>
      </c>
      <c r="AF392" s="2679">
        <f t="shared" si="133"/>
        <v>0</v>
      </c>
      <c r="AG392" s="2453">
        <f t="shared" si="134"/>
        <v>0</v>
      </c>
      <c r="AH392" s="2452"/>
      <c r="AI392" s="2148">
        <f t="shared" si="126"/>
        <v>0</v>
      </c>
      <c r="AJ392" s="299" t="str">
        <f>IF(OR(AI392=0, ISBLANK(AB392)), "", TEXT(ROUND(AI392/INDEX(AV19:AV89, MATCH(AB392, AU19:AU89, 0)), 0),"# ##0") &amp; " " &amp; AB392)</f>
        <v/>
      </c>
      <c r="AK392" s="77">
        <f t="shared" si="127"/>
        <v>0</v>
      </c>
      <c r="AL392" s="2149">
        <f t="shared" si="128"/>
        <v>0</v>
      </c>
      <c r="AM392" s="2137" t="str">
        <f t="shared" si="129"/>
        <v/>
      </c>
      <c r="AN392" s="2143"/>
      <c r="AO392" s="2148">
        <f t="shared" si="130"/>
        <v>0</v>
      </c>
      <c r="AP392" s="2612"/>
      <c r="AQ392" s="2150" t="str">
        <f t="shared" si="131"/>
        <v/>
      </c>
      <c r="AR392" s="2593"/>
      <c r="AS392" s="2697">
        <f t="shared" si="132"/>
        <v>0</v>
      </c>
      <c r="AT392" s="2598">
        <f>IF(AND(AH392&lt;&gt;"", ISNUMBER(AF392)), IFERROR(INDEX(AV19:AV89, MATCH(AB392, AU19:AU89, 0)) * AA392 * IF(ISBLANK(X392), 1, X392), 0), 0)</f>
        <v>0</v>
      </c>
      <c r="AX392" s="465"/>
      <c r="AY392" s="2127" t="str">
        <f t="shared" si="125"/>
        <v>►</v>
      </c>
      <c r="BD392" s="2133"/>
      <c r="BH392" s="2133"/>
      <c r="BI392" s="466">
        <v>1</v>
      </c>
    </row>
    <row r="393" spans="1:63" ht="18" customHeight="1" x14ac:dyDescent="0.25">
      <c r="A393" s="2127" t="str">
        <f t="shared" si="119"/>
        <v>►</v>
      </c>
      <c r="B393" s="2128" t="str">
        <f t="shared" si="135"/>
        <v>►</v>
      </c>
      <c r="C393" s="2129" t="str">
        <f t="shared" si="120"/>
        <v>►</v>
      </c>
      <c r="D393" s="2433" t="str">
        <f t="shared" si="121"/>
        <v>►</v>
      </c>
      <c r="E393" s="2128" t="str">
        <f t="shared" si="122"/>
        <v>►</v>
      </c>
      <c r="F393" s="2128" t="str">
        <f t="shared" si="123"/>
        <v>►</v>
      </c>
      <c r="G393" s="2128" t="str">
        <f t="shared" si="124"/>
        <v>►</v>
      </c>
      <c r="H393" s="2178" t="s">
        <v>4</v>
      </c>
      <c r="I393" s="2177"/>
      <c r="J393" s="2177"/>
      <c r="K393" s="2177"/>
      <c r="L393" s="2176"/>
      <c r="M393" s="2176"/>
      <c r="N393" s="2176"/>
      <c r="O393" s="2176"/>
      <c r="P393" s="2176"/>
      <c r="Q393" s="2176"/>
      <c r="R393" s="2176"/>
      <c r="S393" s="2111" t="s">
        <v>4</v>
      </c>
      <c r="T393" s="2178" t="s">
        <v>4</v>
      </c>
      <c r="U393" s="2177"/>
      <c r="V393" s="2177"/>
      <c r="W393" s="2177"/>
      <c r="X393" s="2176"/>
      <c r="Y393" s="2176"/>
      <c r="Z393" s="2176"/>
      <c r="AA393" s="2176"/>
      <c r="AB393" s="2176"/>
      <c r="AC393" s="2176"/>
      <c r="AD393" s="2176"/>
      <c r="AE393" s="2677" t="s">
        <v>4</v>
      </c>
      <c r="AF393" s="2679">
        <f t="shared" si="133"/>
        <v>0</v>
      </c>
      <c r="AG393" s="2453">
        <f t="shared" si="134"/>
        <v>0</v>
      </c>
      <c r="AH393" s="2452"/>
      <c r="AI393" s="2140">
        <f t="shared" si="126"/>
        <v>0</v>
      </c>
      <c r="AJ393" s="301" t="str">
        <f>IF(OR(AI393=0, ISBLANK(AB393)), "", TEXT(ROUND(AI393/INDEX(AV19:AV89, MATCH(AB393, AU19:AU89, 0)), 0),"# ##0") &amp; " " &amp; AB393)</f>
        <v/>
      </c>
      <c r="AK393" s="82">
        <f t="shared" si="127"/>
        <v>0</v>
      </c>
      <c r="AL393" s="2141">
        <f t="shared" si="128"/>
        <v>0</v>
      </c>
      <c r="AM393" s="2142" t="str">
        <f t="shared" si="129"/>
        <v/>
      </c>
      <c r="AN393" s="2143"/>
      <c r="AO393" s="2140">
        <f t="shared" si="130"/>
        <v>0</v>
      </c>
      <c r="AP393" s="2612"/>
      <c r="AQ393" s="2145" t="str">
        <f t="shared" si="131"/>
        <v/>
      </c>
      <c r="AR393" s="2593"/>
      <c r="AS393" s="2697">
        <f t="shared" si="132"/>
        <v>0</v>
      </c>
      <c r="AT393" s="2598">
        <f>IF(AND(AH393&lt;&gt;"", ISNUMBER(AF393)), IFERROR(INDEX(AV19:AV89, MATCH(AB393, AU19:AU89, 0)) * AA393 * IF(ISBLANK(X393), 1, X393), 0), 0)</f>
        <v>0</v>
      </c>
      <c r="AX393" s="465"/>
      <c r="AY393" s="2127" t="str">
        <f t="shared" si="125"/>
        <v>►</v>
      </c>
      <c r="BD393" s="2133"/>
      <c r="BH393" s="2133"/>
      <c r="BI393" s="466">
        <v>1</v>
      </c>
    </row>
    <row r="394" spans="1:63" ht="18" customHeight="1" x14ac:dyDescent="0.25">
      <c r="A394" s="2127" t="str">
        <f t="shared" si="119"/>
        <v>►</v>
      </c>
      <c r="B394" s="2128" t="str">
        <f t="shared" si="135"/>
        <v>►</v>
      </c>
      <c r="C394" s="2129" t="str">
        <f t="shared" si="120"/>
        <v>►</v>
      </c>
      <c r="D394" s="2433" t="str">
        <f t="shared" si="121"/>
        <v>►</v>
      </c>
      <c r="E394" s="2128" t="str">
        <f t="shared" si="122"/>
        <v>►</v>
      </c>
      <c r="F394" s="2128" t="str">
        <f t="shared" si="123"/>
        <v>►</v>
      </c>
      <c r="G394" s="2128" t="str">
        <f t="shared" si="124"/>
        <v>►</v>
      </c>
      <c r="H394" s="2178" t="s">
        <v>4</v>
      </c>
      <c r="I394" s="2177"/>
      <c r="J394" s="2177"/>
      <c r="K394" s="2177"/>
      <c r="L394" s="2176"/>
      <c r="M394" s="2176"/>
      <c r="N394" s="2176"/>
      <c r="O394" s="2176"/>
      <c r="P394" s="2176"/>
      <c r="Q394" s="2176"/>
      <c r="R394" s="2176"/>
      <c r="S394" s="2111" t="s">
        <v>4</v>
      </c>
      <c r="T394" s="2178" t="s">
        <v>4</v>
      </c>
      <c r="U394" s="2177"/>
      <c r="V394" s="2177"/>
      <c r="W394" s="2177"/>
      <c r="X394" s="2176"/>
      <c r="Y394" s="2176"/>
      <c r="Z394" s="2176"/>
      <c r="AA394" s="2176"/>
      <c r="AB394" s="2176"/>
      <c r="AC394" s="2176"/>
      <c r="AD394" s="2176"/>
      <c r="AE394" s="2677" t="s">
        <v>4</v>
      </c>
      <c r="AF394" s="2679">
        <f t="shared" si="133"/>
        <v>0</v>
      </c>
      <c r="AG394" s="2453">
        <f t="shared" si="134"/>
        <v>0</v>
      </c>
      <c r="AH394" s="2452"/>
      <c r="AI394" s="2148">
        <f t="shared" si="126"/>
        <v>0</v>
      </c>
      <c r="AJ394" s="299" t="str">
        <f>IF(OR(AI394=0, ISBLANK(AB394)), "", TEXT(ROUND(AI394/INDEX(AV19:AV89, MATCH(AB394, AU19:AU89, 0)), 0),"# ##0") &amp; " " &amp; AB394)</f>
        <v/>
      </c>
      <c r="AK394" s="77">
        <f t="shared" si="127"/>
        <v>0</v>
      </c>
      <c r="AL394" s="2149">
        <f t="shared" si="128"/>
        <v>0</v>
      </c>
      <c r="AM394" s="2137" t="str">
        <f t="shared" si="129"/>
        <v/>
      </c>
      <c r="AN394" s="2143"/>
      <c r="AO394" s="2148">
        <f t="shared" si="130"/>
        <v>0</v>
      </c>
      <c r="AP394" s="2612"/>
      <c r="AQ394" s="2150" t="str">
        <f t="shared" si="131"/>
        <v/>
      </c>
      <c r="AR394" s="2593"/>
      <c r="AS394" s="2697">
        <f t="shared" si="132"/>
        <v>0</v>
      </c>
      <c r="AT394" s="2598">
        <f>IF(AND(AH394&lt;&gt;"", ISNUMBER(AF394)), IFERROR(INDEX(AV19:AV89, MATCH(AB394, AU19:AU89, 0)) * AA394 * IF(ISBLANK(X394), 1, X394), 0), 0)</f>
        <v>0</v>
      </c>
      <c r="AX394" s="465"/>
      <c r="AY394" s="2127" t="str">
        <f t="shared" si="125"/>
        <v>►</v>
      </c>
      <c r="BD394" s="2133"/>
      <c r="BH394" s="2133"/>
      <c r="BI394" s="466">
        <v>1</v>
      </c>
    </row>
    <row r="395" spans="1:63" ht="18" customHeight="1" x14ac:dyDescent="0.25">
      <c r="A395" s="2127" t="str">
        <f t="shared" si="119"/>
        <v>►</v>
      </c>
      <c r="B395" s="2128" t="str">
        <f t="shared" si="135"/>
        <v>►</v>
      </c>
      <c r="C395" s="2129" t="str">
        <f t="shared" si="120"/>
        <v>►</v>
      </c>
      <c r="D395" s="2433" t="str">
        <f t="shared" si="121"/>
        <v>►</v>
      </c>
      <c r="E395" s="2128" t="str">
        <f t="shared" si="122"/>
        <v>►</v>
      </c>
      <c r="F395" s="2128" t="str">
        <f t="shared" si="123"/>
        <v>►</v>
      </c>
      <c r="G395" s="2128" t="str">
        <f t="shared" si="124"/>
        <v>►</v>
      </c>
      <c r="H395" s="2178" t="s">
        <v>4</v>
      </c>
      <c r="I395" s="2177"/>
      <c r="J395" s="2177"/>
      <c r="K395" s="2177"/>
      <c r="L395" s="2176"/>
      <c r="M395" s="2176"/>
      <c r="N395" s="2176"/>
      <c r="O395" s="2176"/>
      <c r="P395" s="2176"/>
      <c r="Q395" s="2176"/>
      <c r="R395" s="2176"/>
      <c r="S395" s="2111" t="s">
        <v>4</v>
      </c>
      <c r="T395" s="2178" t="s">
        <v>4</v>
      </c>
      <c r="U395" s="2177"/>
      <c r="V395" s="2177"/>
      <c r="W395" s="2177"/>
      <c r="X395" s="2176"/>
      <c r="Y395" s="2176"/>
      <c r="Z395" s="2176"/>
      <c r="AA395" s="2176"/>
      <c r="AB395" s="2176"/>
      <c r="AC395" s="2176"/>
      <c r="AD395" s="2176"/>
      <c r="AE395" s="2677" t="s">
        <v>4</v>
      </c>
      <c r="AF395" s="2679">
        <f t="shared" si="133"/>
        <v>0</v>
      </c>
      <c r="AG395" s="2453">
        <f t="shared" si="134"/>
        <v>0</v>
      </c>
      <c r="AH395" s="2452"/>
      <c r="AI395" s="2140">
        <f t="shared" si="126"/>
        <v>0</v>
      </c>
      <c r="AJ395" s="301" t="str">
        <f>IF(OR(AI395=0, ISBLANK(AB395)), "", TEXT(ROUND(AI395/INDEX(AV19:AV89, MATCH(AB395, AU19:AU89, 0)), 0),"# ##0") &amp; " " &amp; AB395)</f>
        <v/>
      </c>
      <c r="AK395" s="82">
        <f t="shared" si="127"/>
        <v>0</v>
      </c>
      <c r="AL395" s="2141">
        <f t="shared" si="128"/>
        <v>0</v>
      </c>
      <c r="AM395" s="2142" t="str">
        <f t="shared" si="129"/>
        <v/>
      </c>
      <c r="AN395" s="2143"/>
      <c r="AO395" s="2140">
        <f t="shared" si="130"/>
        <v>0</v>
      </c>
      <c r="AP395" s="2612"/>
      <c r="AQ395" s="2145" t="str">
        <f t="shared" si="131"/>
        <v/>
      </c>
      <c r="AR395" s="2593"/>
      <c r="AS395" s="2697">
        <f t="shared" si="132"/>
        <v>0</v>
      </c>
      <c r="AT395" s="2598">
        <f>IF(AND(AH395&lt;&gt;"", ISNUMBER(AF395)), IFERROR(INDEX(AV19:AV89, MATCH(AB395, AU19:AU89, 0)) * AA395 * IF(ISBLANK(X395), 1, X395), 0), 0)</f>
        <v>0</v>
      </c>
      <c r="AX395" s="465"/>
      <c r="AY395" s="2127" t="str">
        <f t="shared" si="125"/>
        <v>►</v>
      </c>
      <c r="BD395" s="2133"/>
      <c r="BH395" s="2133"/>
      <c r="BI395" s="466">
        <v>1</v>
      </c>
    </row>
    <row r="396" spans="1:63" ht="18" customHeight="1" x14ac:dyDescent="0.25">
      <c r="A396" s="2127" t="str">
        <f t="shared" si="119"/>
        <v>►</v>
      </c>
      <c r="B396" s="2128" t="str">
        <f t="shared" si="135"/>
        <v>►</v>
      </c>
      <c r="C396" s="2129" t="str">
        <f t="shared" si="120"/>
        <v>►</v>
      </c>
      <c r="D396" s="2433" t="str">
        <f t="shared" si="121"/>
        <v>►</v>
      </c>
      <c r="E396" s="2128" t="str">
        <f t="shared" si="122"/>
        <v>►</v>
      </c>
      <c r="F396" s="2128" t="str">
        <f t="shared" si="123"/>
        <v>►</v>
      </c>
      <c r="G396" s="2128" t="str">
        <f t="shared" si="124"/>
        <v>►</v>
      </c>
      <c r="H396" s="2178" t="s">
        <v>4</v>
      </c>
      <c r="I396" s="2177"/>
      <c r="J396" s="2177"/>
      <c r="K396" s="2177"/>
      <c r="L396" s="2176"/>
      <c r="M396" s="2176"/>
      <c r="N396" s="2176"/>
      <c r="O396" s="2176"/>
      <c r="P396" s="2176"/>
      <c r="Q396" s="2176"/>
      <c r="R396" s="2176"/>
      <c r="S396" s="2111" t="s">
        <v>4</v>
      </c>
      <c r="T396" s="2178" t="s">
        <v>4</v>
      </c>
      <c r="U396" s="2177"/>
      <c r="V396" s="2177"/>
      <c r="W396" s="2177"/>
      <c r="X396" s="2176"/>
      <c r="Y396" s="2176"/>
      <c r="Z396" s="2176"/>
      <c r="AA396" s="2176"/>
      <c r="AB396" s="2176"/>
      <c r="AC396" s="2176"/>
      <c r="AD396" s="2176"/>
      <c r="AE396" s="2677" t="s">
        <v>4</v>
      </c>
      <c r="AF396" s="2679">
        <f t="shared" si="133"/>
        <v>0</v>
      </c>
      <c r="AG396" s="2453">
        <f t="shared" si="134"/>
        <v>0</v>
      </c>
      <c r="AH396" s="2452"/>
      <c r="AI396" s="2148">
        <f t="shared" si="126"/>
        <v>0</v>
      </c>
      <c r="AJ396" s="299" t="str">
        <f>IF(OR(AI396=0, ISBLANK(AB396)), "", TEXT(ROUND(AI396/INDEX(AV19:AV89, MATCH(AB396, AU19:AU89, 0)), 0),"# ##0") &amp; " " &amp; AB396)</f>
        <v/>
      </c>
      <c r="AK396" s="77">
        <f t="shared" si="127"/>
        <v>0</v>
      </c>
      <c r="AL396" s="2149">
        <f t="shared" si="128"/>
        <v>0</v>
      </c>
      <c r="AM396" s="2137" t="str">
        <f t="shared" si="129"/>
        <v/>
      </c>
      <c r="AN396" s="2143"/>
      <c r="AO396" s="2148">
        <f t="shared" si="130"/>
        <v>0</v>
      </c>
      <c r="AP396" s="2612"/>
      <c r="AQ396" s="2150" t="str">
        <f t="shared" si="131"/>
        <v/>
      </c>
      <c r="AR396" s="2593"/>
      <c r="AS396" s="2697">
        <f t="shared" si="132"/>
        <v>0</v>
      </c>
      <c r="AT396" s="2598">
        <f>IF(AND(AH396&lt;&gt;"", ISNUMBER(AF396)), IFERROR(INDEX(AV19:AV89, MATCH(AB396, AU19:AU89, 0)) * AA396 * IF(ISBLANK(X396), 1, X396), 0), 0)</f>
        <v>0</v>
      </c>
      <c r="AX396" s="465"/>
      <c r="AY396" s="2127" t="str">
        <f t="shared" si="125"/>
        <v>►</v>
      </c>
      <c r="BD396" s="2133"/>
      <c r="BH396" s="2133"/>
      <c r="BI396" s="466">
        <v>1</v>
      </c>
    </row>
    <row r="397" spans="1:63" ht="18" customHeight="1" x14ac:dyDescent="0.25">
      <c r="A397" s="2127" t="str">
        <f t="shared" si="119"/>
        <v>►</v>
      </c>
      <c r="B397" s="2128" t="str">
        <f t="shared" si="135"/>
        <v>►</v>
      </c>
      <c r="C397" s="2129" t="str">
        <f t="shared" si="120"/>
        <v>►</v>
      </c>
      <c r="D397" s="2433" t="str">
        <f t="shared" si="121"/>
        <v>►</v>
      </c>
      <c r="E397" s="2128" t="str">
        <f t="shared" si="122"/>
        <v>►</v>
      </c>
      <c r="F397" s="2128" t="str">
        <f t="shared" si="123"/>
        <v>►</v>
      </c>
      <c r="G397" s="2128" t="str">
        <f t="shared" si="124"/>
        <v>►</v>
      </c>
      <c r="H397" s="2178" t="s">
        <v>4</v>
      </c>
      <c r="I397" s="2177"/>
      <c r="J397" s="2177"/>
      <c r="K397" s="2177"/>
      <c r="L397" s="2176"/>
      <c r="M397" s="2176"/>
      <c r="N397" s="2176"/>
      <c r="O397" s="2176"/>
      <c r="P397" s="2176"/>
      <c r="Q397" s="2176"/>
      <c r="R397" s="2176"/>
      <c r="S397" s="2111" t="s">
        <v>4</v>
      </c>
      <c r="T397" s="2178" t="s">
        <v>4</v>
      </c>
      <c r="U397" s="2177"/>
      <c r="V397" s="2177"/>
      <c r="W397" s="2177"/>
      <c r="X397" s="2176"/>
      <c r="Y397" s="2176"/>
      <c r="Z397" s="2176"/>
      <c r="AA397" s="2176"/>
      <c r="AB397" s="2176"/>
      <c r="AC397" s="2176"/>
      <c r="AD397" s="2176"/>
      <c r="AE397" s="2677" t="s">
        <v>4</v>
      </c>
      <c r="AF397" s="2679">
        <f t="shared" si="133"/>
        <v>0</v>
      </c>
      <c r="AG397" s="2453">
        <f t="shared" si="134"/>
        <v>0</v>
      </c>
      <c r="AH397" s="2452"/>
      <c r="AI397" s="2140">
        <f t="shared" si="126"/>
        <v>0</v>
      </c>
      <c r="AJ397" s="301" t="str">
        <f>IF(OR(AI397=0, ISBLANK(AB397)), "", TEXT(ROUND(AI397/INDEX(AV19:AV89, MATCH(AB397, AU19:AU89, 0)), 0),"# ##0") &amp; " " &amp; AB397)</f>
        <v/>
      </c>
      <c r="AK397" s="82">
        <f t="shared" si="127"/>
        <v>0</v>
      </c>
      <c r="AL397" s="2141">
        <f t="shared" si="128"/>
        <v>0</v>
      </c>
      <c r="AM397" s="2142" t="str">
        <f t="shared" si="129"/>
        <v/>
      </c>
      <c r="AN397" s="2143"/>
      <c r="AO397" s="2140">
        <f t="shared" si="130"/>
        <v>0</v>
      </c>
      <c r="AP397" s="2612"/>
      <c r="AQ397" s="2145" t="str">
        <f t="shared" si="131"/>
        <v/>
      </c>
      <c r="AR397" s="2593"/>
      <c r="AS397" s="2697">
        <f t="shared" si="132"/>
        <v>0</v>
      </c>
      <c r="AT397" s="2598">
        <f>IF(AND(AH397&lt;&gt;"", ISNUMBER(AF397)), IFERROR(INDEX(AV19:AV89, MATCH(AB397, AU19:AU89, 0)) * AA397 * IF(ISBLANK(X397), 1, X397), 0), 0)</f>
        <v>0</v>
      </c>
      <c r="AX397" s="465"/>
      <c r="AY397" s="2127" t="str">
        <f t="shared" si="125"/>
        <v>►</v>
      </c>
      <c r="BD397" s="2133"/>
      <c r="BH397" s="2133"/>
      <c r="BI397" s="466">
        <v>1</v>
      </c>
    </row>
    <row r="398" spans="1:63" ht="18" customHeight="1" x14ac:dyDescent="0.25">
      <c r="A398" s="2127" t="str">
        <f t="shared" ref="A398:A461" si="136">IF(OR(H398="A",T398="A"),"A",IF(AND(H398="►",T398="►"),"►",IF(AND(ISBLANK(H398),ISBLANK(T398)),"►","►")))</f>
        <v>►</v>
      </c>
      <c r="B398" s="2128" t="str">
        <f t="shared" si="135"/>
        <v>►</v>
      </c>
      <c r="C398" s="2129" t="str">
        <f t="shared" ref="C398:C461" si="137">IF(B398="►","►",IFERROR(LEFT(B398,SEARCH(".",B398)-1),0))</f>
        <v>►</v>
      </c>
      <c r="D398" s="2433" t="str">
        <f t="shared" ref="D398:D461" si="138">IF(B398="►","►",IFERROR(MID(B398,SEARCH(".",B398)+1,SEARCH(".",B398,SEARCH(".",B398)+1)-SEARCH(".",B398)-1),0))</f>
        <v>►</v>
      </c>
      <c r="E398" s="2128" t="str">
        <f t="shared" ref="E398:E461" si="139">IF(B398="►","►",IFERROR(MID(B398,SEARCH(".",B398,SEARCH(".",B398)+1)+1,SEARCH(".",B398,SEARCH(".",B398,SEARCH(".",B398)+1)+1)-SEARCH(".",B398,SEARCH(".",B398)+1)-1),0))</f>
        <v>►</v>
      </c>
      <c r="F398" s="2128" t="str">
        <f t="shared" ref="F398:F461" si="140">IF(B398="►","►",IFERROR(MID(I398,SEARCH(".",B398,SEARCH(".",B398,SEARCH(".",B398)+1)+1)+1,SEARCH(".",B398,SEARCH(".",B398,SEARCH(".",B398,SEARCH(".",B398)+1)+1)+1)-SEARCH(".",B398,SEARCH(".",B398,SEARCH(".",B398)+1)+1)-1),0))</f>
        <v>►</v>
      </c>
      <c r="G398" s="2128" t="str">
        <f t="shared" si="124"/>
        <v>►</v>
      </c>
      <c r="H398" s="2178" t="s">
        <v>4</v>
      </c>
      <c r="I398" s="2177"/>
      <c r="J398" s="2177"/>
      <c r="K398" s="2177"/>
      <c r="L398" s="2176"/>
      <c r="M398" s="2176"/>
      <c r="N398" s="2176"/>
      <c r="O398" s="2176"/>
      <c r="P398" s="2176"/>
      <c r="Q398" s="2176"/>
      <c r="R398" s="2176"/>
      <c r="S398" s="2111" t="s">
        <v>4</v>
      </c>
      <c r="T398" s="2178" t="s">
        <v>4</v>
      </c>
      <c r="U398" s="2177"/>
      <c r="V398" s="2177"/>
      <c r="W398" s="2177"/>
      <c r="X398" s="2176"/>
      <c r="Y398" s="2176"/>
      <c r="Z398" s="2176"/>
      <c r="AA398" s="2176"/>
      <c r="AB398" s="2176"/>
      <c r="AC398" s="2176"/>
      <c r="AD398" s="2176"/>
      <c r="AE398" s="2677" t="s">
        <v>4</v>
      </c>
      <c r="AF398" s="2679">
        <f t="shared" si="133"/>
        <v>0</v>
      </c>
      <c r="AG398" s="2453">
        <f t="shared" si="134"/>
        <v>0</v>
      </c>
      <c r="AH398" s="2452"/>
      <c r="AI398" s="2148">
        <f t="shared" si="126"/>
        <v>0</v>
      </c>
      <c r="AJ398" s="299" t="str">
        <f>IF(OR(AI398=0, ISBLANK(AB398)), "", TEXT(ROUND(AI398/INDEX(AV19:AV89, MATCH(AB398, AU19:AU89, 0)), 0),"# ##0") &amp; " " &amp; AB398)</f>
        <v/>
      </c>
      <c r="AK398" s="77">
        <f t="shared" si="127"/>
        <v>0</v>
      </c>
      <c r="AL398" s="2149">
        <f t="shared" si="128"/>
        <v>0</v>
      </c>
      <c r="AM398" s="2137" t="str">
        <f t="shared" si="129"/>
        <v/>
      </c>
      <c r="AN398" s="2143"/>
      <c r="AO398" s="2148">
        <f t="shared" si="130"/>
        <v>0</v>
      </c>
      <c r="AP398" s="2612"/>
      <c r="AQ398" s="2150" t="str">
        <f t="shared" si="131"/>
        <v/>
      </c>
      <c r="AR398" s="2593"/>
      <c r="AS398" s="2697">
        <f t="shared" si="132"/>
        <v>0</v>
      </c>
      <c r="AT398" s="2598">
        <f>IF(AND(AH398&lt;&gt;"", ISNUMBER(AF398)), IFERROR(INDEX(AV19:AV89, MATCH(AB398, AU19:AU89, 0)) * AA398 * IF(ISBLANK(X398), 1, X398), 0), 0)</f>
        <v>0</v>
      </c>
      <c r="AX398" s="465"/>
      <c r="AY398" s="2127" t="str">
        <f t="shared" si="125"/>
        <v>►</v>
      </c>
      <c r="BD398" s="2133"/>
      <c r="BH398" s="2133"/>
      <c r="BI398" s="466">
        <v>1</v>
      </c>
    </row>
    <row r="399" spans="1:63" ht="18" customHeight="1" x14ac:dyDescent="0.25">
      <c r="A399" s="2127" t="str">
        <f t="shared" si="136"/>
        <v>►</v>
      </c>
      <c r="B399" s="2128" t="str">
        <f t="shared" si="135"/>
        <v>►</v>
      </c>
      <c r="C399" s="2129" t="str">
        <f t="shared" si="137"/>
        <v>►</v>
      </c>
      <c r="D399" s="2433" t="str">
        <f t="shared" si="138"/>
        <v>►</v>
      </c>
      <c r="E399" s="2128" t="str">
        <f t="shared" si="139"/>
        <v>►</v>
      </c>
      <c r="F399" s="2128" t="str">
        <f t="shared" si="140"/>
        <v>►</v>
      </c>
      <c r="G399" s="2128" t="str">
        <f t="shared" si="124"/>
        <v>►</v>
      </c>
      <c r="H399" s="2178" t="s">
        <v>4</v>
      </c>
      <c r="I399" s="2177"/>
      <c r="J399" s="2177"/>
      <c r="K399" s="2177"/>
      <c r="L399" s="2176"/>
      <c r="M399" s="2176"/>
      <c r="N399" s="2176"/>
      <c r="O399" s="2176"/>
      <c r="P399" s="2176"/>
      <c r="Q399" s="2176"/>
      <c r="R399" s="2176"/>
      <c r="S399" s="2111" t="s">
        <v>4</v>
      </c>
      <c r="T399" s="2178" t="s">
        <v>4</v>
      </c>
      <c r="U399" s="2177"/>
      <c r="V399" s="2177"/>
      <c r="W399" s="2177"/>
      <c r="X399" s="2176"/>
      <c r="Y399" s="2176"/>
      <c r="Z399" s="2176"/>
      <c r="AA399" s="2176"/>
      <c r="AB399" s="2176"/>
      <c r="AC399" s="2176"/>
      <c r="AD399" s="2176"/>
      <c r="AE399" s="2677" t="s">
        <v>4</v>
      </c>
      <c r="AF399" s="2679">
        <f t="shared" si="133"/>
        <v>0</v>
      </c>
      <c r="AG399" s="2453">
        <f t="shared" si="134"/>
        <v>0</v>
      </c>
      <c r="AH399" s="2452"/>
      <c r="AI399" s="2140">
        <f t="shared" si="126"/>
        <v>0</v>
      </c>
      <c r="AJ399" s="301" t="str">
        <f>IF(OR(AI399=0, ISBLANK(AB399)), "", TEXT(ROUND(AI399/INDEX(AV19:AV89, MATCH(AB399, AU19:AU89, 0)), 0),"# ##0") &amp; " " &amp; AB399)</f>
        <v/>
      </c>
      <c r="AK399" s="82">
        <f t="shared" si="127"/>
        <v>0</v>
      </c>
      <c r="AL399" s="2141">
        <f t="shared" si="128"/>
        <v>0</v>
      </c>
      <c r="AM399" s="2142" t="str">
        <f t="shared" si="129"/>
        <v/>
      </c>
      <c r="AN399" s="2143"/>
      <c r="AO399" s="2140">
        <f t="shared" si="130"/>
        <v>0</v>
      </c>
      <c r="AP399" s="2612"/>
      <c r="AQ399" s="2145" t="str">
        <f t="shared" si="131"/>
        <v/>
      </c>
      <c r="AR399" s="2593"/>
      <c r="AS399" s="2697">
        <f t="shared" si="132"/>
        <v>0</v>
      </c>
      <c r="AT399" s="2598">
        <f>IF(AND(AH399&lt;&gt;"", ISNUMBER(AF399)), IFERROR(INDEX(AV19:AV89, MATCH(AB399, AU19:AU89, 0)) * AA399 * IF(ISBLANK(X399), 1, X399), 0), 0)</f>
        <v>0</v>
      </c>
      <c r="AX399" s="465"/>
      <c r="AY399" s="2127" t="str">
        <f t="shared" si="125"/>
        <v>►</v>
      </c>
      <c r="BD399" s="2133"/>
      <c r="BH399" s="2133"/>
      <c r="BI399" s="466">
        <v>1</v>
      </c>
    </row>
    <row r="400" spans="1:63" s="465" customFormat="1" ht="18" customHeight="1" x14ac:dyDescent="0.25">
      <c r="A400" s="2127" t="str">
        <f t="shared" si="136"/>
        <v>►</v>
      </c>
      <c r="B400" s="2128" t="str">
        <f t="shared" si="135"/>
        <v>►</v>
      </c>
      <c r="C400" s="2129" t="str">
        <f t="shared" si="137"/>
        <v>►</v>
      </c>
      <c r="D400" s="2433" t="str">
        <f t="shared" si="138"/>
        <v>►</v>
      </c>
      <c r="E400" s="2128" t="str">
        <f t="shared" si="139"/>
        <v>►</v>
      </c>
      <c r="F400" s="2128" t="str">
        <f t="shared" si="140"/>
        <v>►</v>
      </c>
      <c r="G400" s="2128" t="str">
        <f t="shared" ref="G400:G463" si="141">IF(B400="►","►",IF(ISBLANK(B400),"►",IFERROR(RIGHT(B400,LEN(B400)-FIND("►",B400)-1),"")))</f>
        <v>►</v>
      </c>
      <c r="H400" s="2178" t="s">
        <v>4</v>
      </c>
      <c r="I400" s="2177"/>
      <c r="J400" s="2177"/>
      <c r="K400" s="2177"/>
      <c r="L400" s="2176"/>
      <c r="M400" s="2176"/>
      <c r="N400" s="2176"/>
      <c r="O400" s="2176"/>
      <c r="P400" s="2176"/>
      <c r="Q400" s="2176"/>
      <c r="R400" s="2176"/>
      <c r="S400" s="2111" t="s">
        <v>4</v>
      </c>
      <c r="T400" s="2178" t="s">
        <v>4</v>
      </c>
      <c r="U400" s="2177"/>
      <c r="V400" s="2177"/>
      <c r="W400" s="2177"/>
      <c r="X400" s="2176"/>
      <c r="Y400" s="2176"/>
      <c r="Z400" s="2176"/>
      <c r="AA400" s="2176"/>
      <c r="AB400" s="2176"/>
      <c r="AC400" s="2176"/>
      <c r="AD400" s="2176"/>
      <c r="AE400" s="2677" t="s">
        <v>4</v>
      </c>
      <c r="AF400" s="2679">
        <f t="shared" si="133"/>
        <v>0</v>
      </c>
      <c r="AG400" s="2453">
        <f t="shared" si="134"/>
        <v>0</v>
      </c>
      <c r="AH400" s="2452"/>
      <c r="AI400" s="2148">
        <f t="shared" si="126"/>
        <v>0</v>
      </c>
      <c r="AJ400" s="299" t="str">
        <f>IF(OR(AI400=0, ISBLANK(AB400)), "", TEXT(ROUND(AI400/INDEX(AV19:AV89, MATCH(AB400, AU19:AU89, 0)), 0),"# ##0") &amp; " " &amp; AB400)</f>
        <v/>
      </c>
      <c r="AK400" s="77">
        <f t="shared" si="127"/>
        <v>0</v>
      </c>
      <c r="AL400" s="2149">
        <f t="shared" si="128"/>
        <v>0</v>
      </c>
      <c r="AM400" s="2137" t="str">
        <f t="shared" si="129"/>
        <v/>
      </c>
      <c r="AN400" s="2143"/>
      <c r="AO400" s="2148">
        <f t="shared" si="130"/>
        <v>0</v>
      </c>
      <c r="AP400" s="2612"/>
      <c r="AQ400" s="2150" t="str">
        <f t="shared" si="131"/>
        <v/>
      </c>
      <c r="AR400" s="2593"/>
      <c r="AS400" s="2697">
        <f t="shared" si="132"/>
        <v>0</v>
      </c>
      <c r="AT400" s="2598">
        <f>IF(AND(AH400&lt;&gt;"", ISNUMBER(AF400)), IFERROR(INDEX(AV19:AV89, MATCH(AB400, AU19:AU89, 0)) * AA400 * IF(ISBLANK(X400), 1, X400), 0), 0)</f>
        <v>0</v>
      </c>
      <c r="AU400"/>
      <c r="AV400"/>
      <c r="AW400"/>
      <c r="AY400" s="2127" t="str">
        <f t="shared" ref="AY400:AY463" si="142">A400</f>
        <v>►</v>
      </c>
      <c r="BD400" s="2133"/>
      <c r="BH400" s="2133"/>
      <c r="BI400" s="466">
        <v>1</v>
      </c>
      <c r="BJ400" s="464"/>
      <c r="BK400" s="464"/>
    </row>
    <row r="401" spans="1:63" s="465" customFormat="1" ht="18" customHeight="1" x14ac:dyDescent="0.25">
      <c r="A401" s="2127" t="str">
        <f t="shared" si="136"/>
        <v>►</v>
      </c>
      <c r="B401" s="2128" t="str">
        <f t="shared" si="135"/>
        <v>►</v>
      </c>
      <c r="C401" s="2129" t="str">
        <f t="shared" si="137"/>
        <v>►</v>
      </c>
      <c r="D401" s="2433" t="str">
        <f t="shared" si="138"/>
        <v>►</v>
      </c>
      <c r="E401" s="2128" t="str">
        <f t="shared" si="139"/>
        <v>►</v>
      </c>
      <c r="F401" s="2128" t="str">
        <f t="shared" si="140"/>
        <v>►</v>
      </c>
      <c r="G401" s="2128" t="str">
        <f t="shared" si="141"/>
        <v>►</v>
      </c>
      <c r="H401" s="2178" t="s">
        <v>4</v>
      </c>
      <c r="I401" s="2177"/>
      <c r="J401" s="2177"/>
      <c r="K401" s="2177"/>
      <c r="L401" s="2176"/>
      <c r="M401" s="2176"/>
      <c r="N401" s="2176"/>
      <c r="O401" s="2176"/>
      <c r="P401" s="2176"/>
      <c r="Q401" s="2176"/>
      <c r="R401" s="2176"/>
      <c r="S401" s="2111" t="s">
        <v>4</v>
      </c>
      <c r="T401" s="2178" t="s">
        <v>4</v>
      </c>
      <c r="U401" s="2177"/>
      <c r="V401" s="2177"/>
      <c r="W401" s="2177"/>
      <c r="X401" s="2176"/>
      <c r="Y401" s="2176"/>
      <c r="Z401" s="2176"/>
      <c r="AA401" s="2176"/>
      <c r="AB401" s="2176"/>
      <c r="AC401" s="2176"/>
      <c r="AD401" s="2176"/>
      <c r="AE401" s="2677" t="s">
        <v>4</v>
      </c>
      <c r="AF401" s="2679">
        <f t="shared" si="133"/>
        <v>0</v>
      </c>
      <c r="AG401" s="2453">
        <f t="shared" si="134"/>
        <v>0</v>
      </c>
      <c r="AH401" s="2452"/>
      <c r="AI401" s="2140">
        <f t="shared" ref="AI401:AI464" si="143">IF(ISBLANK(AH401) + (AH401=0), 0, IFERROR(AT401*AS401*AC401, 0))</f>
        <v>0</v>
      </c>
      <c r="AJ401" s="301" t="str">
        <f>IF(OR(AI401=0, ISBLANK(AB401)), "", TEXT(ROUND(AI401/INDEX(AV19:AV89, MATCH(AB401, AU19:AU89, 0)), 0),"# ##0") &amp; " " &amp; AB401)</f>
        <v/>
      </c>
      <c r="AK401" s="82">
        <f t="shared" ref="AK401:AK464" si="144">IFERROR(IF(AH401&gt;0, X401*AS401*AC401, 0), 0)</f>
        <v>0</v>
      </c>
      <c r="AL401" s="2141">
        <f t="shared" ref="AL401:AL464" si="145">IFERROR(IF(AH401&gt;0,Y401,0),0)</f>
        <v>0</v>
      </c>
      <c r="AM401" s="2142" t="str">
        <f t="shared" ref="AM401:AM464" si="146">IF(AH401&gt;0,AD401,"")</f>
        <v/>
      </c>
      <c r="AN401" s="2143"/>
      <c r="AO401" s="2140">
        <f t="shared" ref="AO401:AO464" si="147">IF(ISBLANK(AN401), AI401, AI401*(1-AN401/100))</f>
        <v>0</v>
      </c>
      <c r="AP401" s="2612"/>
      <c r="AQ401" s="2145" t="str">
        <f t="shared" ref="AQ401:AQ464" si="148">IF(OR(ISBLANK(AP401), ISTEXT(X401)), "", IF(AI401=0, AK401*AP401, AI401*AP401))</f>
        <v/>
      </c>
      <c r="AR401" s="2593"/>
      <c r="AS401" s="2697">
        <f t="shared" ref="AS401:AS464" si="149">IFERROR(IF(ISNUMBER(AH401)*ISNUMBER(AF401),AH401/AF401,0),0)</f>
        <v>0</v>
      </c>
      <c r="AT401" s="2598">
        <f>IF(AND(AH401&lt;&gt;"", ISNUMBER(AF401)), IFERROR(INDEX(AV19:AV89, MATCH(AB401, AU19:AU89, 0)) * AA401 * IF(ISBLANK(X401), 1, X401), 0), 0)</f>
        <v>0</v>
      </c>
      <c r="AU401"/>
      <c r="AV401"/>
      <c r="AW401"/>
      <c r="AY401" s="2127" t="str">
        <f t="shared" si="142"/>
        <v>►</v>
      </c>
      <c r="BD401" s="2133"/>
      <c r="BH401" s="2133"/>
      <c r="BI401" s="466">
        <v>1</v>
      </c>
      <c r="BJ401" s="464"/>
      <c r="BK401" s="464"/>
    </row>
    <row r="402" spans="1:63" s="465" customFormat="1" ht="18" customHeight="1" x14ac:dyDescent="0.25">
      <c r="A402" s="2127" t="str">
        <f t="shared" si="136"/>
        <v>►</v>
      </c>
      <c r="B402" s="2128" t="str">
        <f t="shared" si="135"/>
        <v>►</v>
      </c>
      <c r="C402" s="2129" t="str">
        <f t="shared" si="137"/>
        <v>►</v>
      </c>
      <c r="D402" s="2433" t="str">
        <f t="shared" si="138"/>
        <v>►</v>
      </c>
      <c r="E402" s="2128" t="str">
        <f t="shared" si="139"/>
        <v>►</v>
      </c>
      <c r="F402" s="2128" t="str">
        <f t="shared" si="140"/>
        <v>►</v>
      </c>
      <c r="G402" s="2128" t="str">
        <f t="shared" si="141"/>
        <v>►</v>
      </c>
      <c r="H402" s="2178" t="s">
        <v>4</v>
      </c>
      <c r="I402" s="2177"/>
      <c r="J402" s="2177"/>
      <c r="K402" s="2177"/>
      <c r="L402" s="2176"/>
      <c r="M402" s="2176"/>
      <c r="N402" s="2176"/>
      <c r="O402" s="2176"/>
      <c r="P402" s="2176"/>
      <c r="Q402" s="2176"/>
      <c r="R402" s="2176"/>
      <c r="S402" s="2111" t="s">
        <v>4</v>
      </c>
      <c r="T402" s="2178" t="s">
        <v>4</v>
      </c>
      <c r="U402" s="2177"/>
      <c r="V402" s="2177"/>
      <c r="W402" s="2177"/>
      <c r="X402" s="2176"/>
      <c r="Y402" s="2176"/>
      <c r="Z402" s="2176"/>
      <c r="AA402" s="2176"/>
      <c r="AB402" s="2176"/>
      <c r="AC402" s="2176"/>
      <c r="AD402" s="2176"/>
      <c r="AE402" s="2677" t="s">
        <v>4</v>
      </c>
      <c r="AF402" s="2679">
        <f t="shared" si="133"/>
        <v>0</v>
      </c>
      <c r="AG402" s="2453">
        <f t="shared" si="134"/>
        <v>0</v>
      </c>
      <c r="AH402" s="2452"/>
      <c r="AI402" s="2148">
        <f t="shared" si="143"/>
        <v>0</v>
      </c>
      <c r="AJ402" s="299" t="str">
        <f>IF(OR(AI402=0, ISBLANK(AB402)), "", TEXT(ROUND(AI402/INDEX(AV19:AV89, MATCH(AB402, AU19:AU89, 0)), 0),"# ##0") &amp; " " &amp; AB402)</f>
        <v/>
      </c>
      <c r="AK402" s="77">
        <f t="shared" si="144"/>
        <v>0</v>
      </c>
      <c r="AL402" s="2149">
        <f t="shared" si="145"/>
        <v>0</v>
      </c>
      <c r="AM402" s="2137" t="str">
        <f t="shared" si="146"/>
        <v/>
      </c>
      <c r="AN402" s="2143"/>
      <c r="AO402" s="2148">
        <f t="shared" si="147"/>
        <v>0</v>
      </c>
      <c r="AP402" s="2612"/>
      <c r="AQ402" s="2150" t="str">
        <f t="shared" si="148"/>
        <v/>
      </c>
      <c r="AR402" s="2593"/>
      <c r="AS402" s="2697">
        <f t="shared" si="149"/>
        <v>0</v>
      </c>
      <c r="AT402" s="2598">
        <f>IF(AND(AH402&lt;&gt;"", ISNUMBER(AF402)), IFERROR(INDEX(AV19:AV89, MATCH(AB402, AU19:AU89, 0)) * AA402 * IF(ISBLANK(X402), 1, X402), 0), 0)</f>
        <v>0</v>
      </c>
      <c r="AU402"/>
      <c r="AV402"/>
      <c r="AW402"/>
      <c r="AY402" s="2127" t="str">
        <f t="shared" si="142"/>
        <v>►</v>
      </c>
      <c r="BD402" s="2133"/>
      <c r="BH402" s="2133"/>
      <c r="BI402" s="466">
        <v>1</v>
      </c>
      <c r="BJ402" s="464"/>
      <c r="BK402" s="464"/>
    </row>
    <row r="403" spans="1:63" s="465" customFormat="1" ht="18" customHeight="1" x14ac:dyDescent="0.25">
      <c r="A403" s="2127" t="str">
        <f t="shared" si="136"/>
        <v>►</v>
      </c>
      <c r="B403" s="2128" t="str">
        <f t="shared" si="135"/>
        <v>►</v>
      </c>
      <c r="C403" s="2129" t="str">
        <f t="shared" si="137"/>
        <v>►</v>
      </c>
      <c r="D403" s="2433" t="str">
        <f t="shared" si="138"/>
        <v>►</v>
      </c>
      <c r="E403" s="2128" t="str">
        <f t="shared" si="139"/>
        <v>►</v>
      </c>
      <c r="F403" s="2128" t="str">
        <f t="shared" si="140"/>
        <v>►</v>
      </c>
      <c r="G403" s="2128" t="str">
        <f t="shared" si="141"/>
        <v>►</v>
      </c>
      <c r="H403" s="2178" t="s">
        <v>4</v>
      </c>
      <c r="I403" s="2177"/>
      <c r="J403" s="2177"/>
      <c r="K403" s="2177"/>
      <c r="L403" s="2176"/>
      <c r="M403" s="2176"/>
      <c r="N403" s="2176"/>
      <c r="O403" s="2176"/>
      <c r="P403" s="2176"/>
      <c r="Q403" s="2176"/>
      <c r="R403" s="2176"/>
      <c r="S403" s="2111" t="s">
        <v>4</v>
      </c>
      <c r="T403" s="2178" t="s">
        <v>4</v>
      </c>
      <c r="U403" s="2177"/>
      <c r="V403" s="2177"/>
      <c r="W403" s="2177"/>
      <c r="X403" s="2176"/>
      <c r="Y403" s="2176"/>
      <c r="Z403" s="2176"/>
      <c r="AA403" s="2176"/>
      <c r="AB403" s="2176"/>
      <c r="AC403" s="2176"/>
      <c r="AD403" s="2176"/>
      <c r="AE403" s="2677" t="s">
        <v>4</v>
      </c>
      <c r="AF403" s="2679">
        <f t="shared" si="133"/>
        <v>0</v>
      </c>
      <c r="AG403" s="2453">
        <f t="shared" si="134"/>
        <v>0</v>
      </c>
      <c r="AH403" s="2452"/>
      <c r="AI403" s="2140">
        <f t="shared" si="143"/>
        <v>0</v>
      </c>
      <c r="AJ403" s="301" t="str">
        <f>IF(OR(AI403=0, ISBLANK(AB403)), "", TEXT(ROUND(AI403/INDEX(AV19:AV89, MATCH(AB403, AU19:AU89, 0)), 0),"# ##0") &amp; " " &amp; AB403)</f>
        <v/>
      </c>
      <c r="AK403" s="82">
        <f t="shared" si="144"/>
        <v>0</v>
      </c>
      <c r="AL403" s="2141">
        <f t="shared" si="145"/>
        <v>0</v>
      </c>
      <c r="AM403" s="2142" t="str">
        <f t="shared" si="146"/>
        <v/>
      </c>
      <c r="AN403" s="2143"/>
      <c r="AO403" s="2140">
        <f t="shared" si="147"/>
        <v>0</v>
      </c>
      <c r="AP403" s="2612"/>
      <c r="AQ403" s="2145" t="str">
        <f t="shared" si="148"/>
        <v/>
      </c>
      <c r="AR403" s="2593"/>
      <c r="AS403" s="2697">
        <f t="shared" si="149"/>
        <v>0</v>
      </c>
      <c r="AT403" s="2598">
        <f>IF(AND(AH403&lt;&gt;"", ISNUMBER(AF403)), IFERROR(INDEX(AV19:AV89, MATCH(AB403, AU19:AU89, 0)) * AA403 * IF(ISBLANK(X403), 1, X403), 0), 0)</f>
        <v>0</v>
      </c>
      <c r="AU403"/>
      <c r="AV403"/>
      <c r="AW403"/>
      <c r="AY403" s="2127" t="str">
        <f t="shared" si="142"/>
        <v>►</v>
      </c>
      <c r="BD403" s="2133"/>
      <c r="BH403" s="2133"/>
      <c r="BI403" s="466">
        <v>1</v>
      </c>
      <c r="BJ403" s="464"/>
      <c r="BK403" s="464"/>
    </row>
    <row r="404" spans="1:63" s="465" customFormat="1" ht="18" customHeight="1" x14ac:dyDescent="0.25">
      <c r="A404" s="2127" t="str">
        <f t="shared" si="136"/>
        <v>►</v>
      </c>
      <c r="B404" s="2128" t="str">
        <f t="shared" si="135"/>
        <v>►</v>
      </c>
      <c r="C404" s="2129" t="str">
        <f t="shared" si="137"/>
        <v>►</v>
      </c>
      <c r="D404" s="2433" t="str">
        <f t="shared" si="138"/>
        <v>►</v>
      </c>
      <c r="E404" s="2128" t="str">
        <f t="shared" si="139"/>
        <v>►</v>
      </c>
      <c r="F404" s="2128" t="str">
        <f t="shared" si="140"/>
        <v>►</v>
      </c>
      <c r="G404" s="2128" t="str">
        <f t="shared" si="141"/>
        <v>►</v>
      </c>
      <c r="H404" s="2178" t="s">
        <v>4</v>
      </c>
      <c r="I404" s="2177"/>
      <c r="J404" s="2177"/>
      <c r="K404" s="2177"/>
      <c r="L404" s="2176"/>
      <c r="M404" s="2176"/>
      <c r="N404" s="2176"/>
      <c r="O404" s="2176"/>
      <c r="P404" s="2176"/>
      <c r="Q404" s="2176"/>
      <c r="R404" s="2176"/>
      <c r="S404" s="2111" t="s">
        <v>4</v>
      </c>
      <c r="T404" s="2178" t="s">
        <v>4</v>
      </c>
      <c r="U404" s="2177"/>
      <c r="V404" s="2177"/>
      <c r="W404" s="2177"/>
      <c r="X404" s="2176"/>
      <c r="Y404" s="2176"/>
      <c r="Z404" s="2176"/>
      <c r="AA404" s="2176"/>
      <c r="AB404" s="2176"/>
      <c r="AC404" s="2176"/>
      <c r="AD404" s="2176"/>
      <c r="AE404" s="2677" t="s">
        <v>4</v>
      </c>
      <c r="AF404" s="2679">
        <f t="shared" si="133"/>
        <v>0</v>
      </c>
      <c r="AG404" s="2453">
        <f t="shared" si="134"/>
        <v>0</v>
      </c>
      <c r="AH404" s="2452"/>
      <c r="AI404" s="2148">
        <f t="shared" si="143"/>
        <v>0</v>
      </c>
      <c r="AJ404" s="299" t="str">
        <f>IF(OR(AI404=0, ISBLANK(AB404)), "", TEXT(ROUND(AI404/INDEX(AV19:AV89, MATCH(AB404, AU19:AU89, 0)), 0),"# ##0") &amp; " " &amp; AB404)</f>
        <v/>
      </c>
      <c r="AK404" s="77">
        <f t="shared" si="144"/>
        <v>0</v>
      </c>
      <c r="AL404" s="2149">
        <f t="shared" si="145"/>
        <v>0</v>
      </c>
      <c r="AM404" s="2137" t="str">
        <f t="shared" si="146"/>
        <v/>
      </c>
      <c r="AN404" s="2143"/>
      <c r="AO404" s="2148">
        <f t="shared" si="147"/>
        <v>0</v>
      </c>
      <c r="AP404" s="2612"/>
      <c r="AQ404" s="2150" t="str">
        <f t="shared" si="148"/>
        <v/>
      </c>
      <c r="AR404" s="2593"/>
      <c r="AS404" s="2697">
        <f t="shared" si="149"/>
        <v>0</v>
      </c>
      <c r="AT404" s="2598">
        <f>IF(AND(AH404&lt;&gt;"", ISNUMBER(AF404)), IFERROR(INDEX(AV19:AV89, MATCH(AB404, AU19:AU89, 0)) * AA404 * IF(ISBLANK(X404), 1, X404), 0), 0)</f>
        <v>0</v>
      </c>
      <c r="AU404"/>
      <c r="AV404"/>
      <c r="AW404"/>
      <c r="AY404" s="2127" t="str">
        <f t="shared" si="142"/>
        <v>►</v>
      </c>
      <c r="BD404" s="2133"/>
      <c r="BH404" s="2133"/>
      <c r="BI404" s="466">
        <v>1</v>
      </c>
      <c r="BJ404" s="464"/>
      <c r="BK404" s="464"/>
    </row>
    <row r="405" spans="1:63" s="465" customFormat="1" ht="18" customHeight="1" x14ac:dyDescent="0.25">
      <c r="A405" s="2127" t="str">
        <f t="shared" si="136"/>
        <v>►</v>
      </c>
      <c r="B405" s="2128" t="str">
        <f t="shared" si="135"/>
        <v>►</v>
      </c>
      <c r="C405" s="2129" t="str">
        <f t="shared" si="137"/>
        <v>►</v>
      </c>
      <c r="D405" s="2433" t="str">
        <f t="shared" si="138"/>
        <v>►</v>
      </c>
      <c r="E405" s="2128" t="str">
        <f t="shared" si="139"/>
        <v>►</v>
      </c>
      <c r="F405" s="2128" t="str">
        <f t="shared" si="140"/>
        <v>►</v>
      </c>
      <c r="G405" s="2128" t="str">
        <f t="shared" si="141"/>
        <v>►</v>
      </c>
      <c r="H405" s="2178" t="s">
        <v>4</v>
      </c>
      <c r="I405" s="2177"/>
      <c r="J405" s="2177"/>
      <c r="K405" s="2177"/>
      <c r="L405" s="2176"/>
      <c r="M405" s="2176"/>
      <c r="N405" s="2176"/>
      <c r="O405" s="2176"/>
      <c r="P405" s="2176"/>
      <c r="Q405" s="2176"/>
      <c r="R405" s="2176"/>
      <c r="S405" s="2111" t="s">
        <v>4</v>
      </c>
      <c r="T405" s="2178" t="s">
        <v>4</v>
      </c>
      <c r="U405" s="2177"/>
      <c r="V405" s="2177"/>
      <c r="W405" s="2177"/>
      <c r="X405" s="2176"/>
      <c r="Y405" s="2176"/>
      <c r="Z405" s="2176"/>
      <c r="AA405" s="2176"/>
      <c r="AB405" s="2176"/>
      <c r="AC405" s="2176"/>
      <c r="AD405" s="2176"/>
      <c r="AE405" s="2677" t="s">
        <v>4</v>
      </c>
      <c r="AF405" s="2679">
        <f t="shared" si="133"/>
        <v>0</v>
      </c>
      <c r="AG405" s="2453">
        <f t="shared" si="134"/>
        <v>0</v>
      </c>
      <c r="AH405" s="2452"/>
      <c r="AI405" s="2140">
        <f t="shared" si="143"/>
        <v>0</v>
      </c>
      <c r="AJ405" s="301" t="str">
        <f>IF(OR(AI405=0, ISBLANK(AB405)), "", TEXT(ROUND(AI405/INDEX(AV19:AV89, MATCH(AB405, AU19:AU89, 0)), 0),"# ##0") &amp; " " &amp; AB405)</f>
        <v/>
      </c>
      <c r="AK405" s="82">
        <f t="shared" si="144"/>
        <v>0</v>
      </c>
      <c r="AL405" s="2141">
        <f t="shared" si="145"/>
        <v>0</v>
      </c>
      <c r="AM405" s="2142" t="str">
        <f t="shared" si="146"/>
        <v/>
      </c>
      <c r="AN405" s="2143"/>
      <c r="AO405" s="2140">
        <f t="shared" si="147"/>
        <v>0</v>
      </c>
      <c r="AP405" s="2612"/>
      <c r="AQ405" s="2145" t="str">
        <f t="shared" si="148"/>
        <v/>
      </c>
      <c r="AR405" s="2593"/>
      <c r="AS405" s="2697">
        <f t="shared" si="149"/>
        <v>0</v>
      </c>
      <c r="AT405" s="2598">
        <f>IF(AND(AH405&lt;&gt;"", ISNUMBER(AF405)), IFERROR(INDEX(AV19:AV89, MATCH(AB405, AU19:AU89, 0)) * AA405 * IF(ISBLANK(X405), 1, X405), 0), 0)</f>
        <v>0</v>
      </c>
      <c r="AU405"/>
      <c r="AV405"/>
      <c r="AW405"/>
      <c r="AY405" s="2127" t="str">
        <f t="shared" si="142"/>
        <v>►</v>
      </c>
      <c r="BD405" s="2133"/>
      <c r="BH405" s="2133"/>
      <c r="BI405" s="466">
        <v>1</v>
      </c>
      <c r="BJ405" s="464"/>
      <c r="BK405" s="464"/>
    </row>
    <row r="406" spans="1:63" s="465" customFormat="1" ht="18" customHeight="1" x14ac:dyDescent="0.25">
      <c r="A406" s="2127" t="str">
        <f t="shared" si="136"/>
        <v>►</v>
      </c>
      <c r="B406" s="2128" t="str">
        <f t="shared" si="135"/>
        <v>►</v>
      </c>
      <c r="C406" s="2129" t="str">
        <f t="shared" si="137"/>
        <v>►</v>
      </c>
      <c r="D406" s="2433" t="str">
        <f t="shared" si="138"/>
        <v>►</v>
      </c>
      <c r="E406" s="2128" t="str">
        <f t="shared" si="139"/>
        <v>►</v>
      </c>
      <c r="F406" s="2128" t="str">
        <f t="shared" si="140"/>
        <v>►</v>
      </c>
      <c r="G406" s="2128" t="str">
        <f t="shared" si="141"/>
        <v>►</v>
      </c>
      <c r="H406" s="2178" t="s">
        <v>4</v>
      </c>
      <c r="I406" s="2177"/>
      <c r="J406" s="2177"/>
      <c r="K406" s="2177"/>
      <c r="L406" s="2176"/>
      <c r="M406" s="2176"/>
      <c r="N406" s="2176"/>
      <c r="O406" s="2176"/>
      <c r="P406" s="2176"/>
      <c r="Q406" s="2176"/>
      <c r="R406" s="2176"/>
      <c r="S406" s="2111" t="s">
        <v>4</v>
      </c>
      <c r="T406" s="2178" t="s">
        <v>4</v>
      </c>
      <c r="U406" s="2177"/>
      <c r="V406" s="2177"/>
      <c r="W406" s="2177"/>
      <c r="X406" s="2176"/>
      <c r="Y406" s="2176"/>
      <c r="Z406" s="2176"/>
      <c r="AA406" s="2176"/>
      <c r="AB406" s="2176"/>
      <c r="AC406" s="2176"/>
      <c r="AD406" s="2176"/>
      <c r="AE406" s="2677" t="s">
        <v>4</v>
      </c>
      <c r="AF406" s="2679">
        <f t="shared" si="133"/>
        <v>0</v>
      </c>
      <c r="AG406" s="2453">
        <f t="shared" si="134"/>
        <v>0</v>
      </c>
      <c r="AH406" s="2452"/>
      <c r="AI406" s="2148">
        <f t="shared" si="143"/>
        <v>0</v>
      </c>
      <c r="AJ406" s="299" t="str">
        <f>IF(OR(AI406=0, ISBLANK(AB406)), "", TEXT(ROUND(AI406/INDEX(AV19:AV89, MATCH(AB406, AU19:AU89, 0)), 0),"# ##0") &amp; " " &amp; AB406)</f>
        <v/>
      </c>
      <c r="AK406" s="77">
        <f t="shared" si="144"/>
        <v>0</v>
      </c>
      <c r="AL406" s="2149">
        <f t="shared" si="145"/>
        <v>0</v>
      </c>
      <c r="AM406" s="2137" t="str">
        <f t="shared" si="146"/>
        <v/>
      </c>
      <c r="AN406" s="2143"/>
      <c r="AO406" s="2148">
        <f t="shared" si="147"/>
        <v>0</v>
      </c>
      <c r="AP406" s="2612"/>
      <c r="AQ406" s="2150" t="str">
        <f t="shared" si="148"/>
        <v/>
      </c>
      <c r="AR406" s="2593"/>
      <c r="AS406" s="2697">
        <f t="shared" si="149"/>
        <v>0</v>
      </c>
      <c r="AT406" s="2598">
        <f>IF(AND(AH406&lt;&gt;"", ISNUMBER(AF406)), IFERROR(INDEX(AV19:AV89, MATCH(AB406, AU19:AU89, 0)) * AA406 * IF(ISBLANK(X406), 1, X406), 0), 0)</f>
        <v>0</v>
      </c>
      <c r="AU406"/>
      <c r="AV406"/>
      <c r="AW406"/>
      <c r="AY406" s="2127" t="str">
        <f t="shared" si="142"/>
        <v>►</v>
      </c>
      <c r="BD406" s="2133"/>
      <c r="BH406" s="2133"/>
      <c r="BI406" s="466">
        <v>1</v>
      </c>
      <c r="BJ406" s="464"/>
      <c r="BK406" s="464"/>
    </row>
    <row r="407" spans="1:63" s="465" customFormat="1" ht="18" customHeight="1" x14ac:dyDescent="0.25">
      <c r="A407" s="2127" t="str">
        <f t="shared" si="136"/>
        <v>►</v>
      </c>
      <c r="B407" s="2128" t="str">
        <f t="shared" si="135"/>
        <v>►</v>
      </c>
      <c r="C407" s="2129" t="str">
        <f t="shared" si="137"/>
        <v>►</v>
      </c>
      <c r="D407" s="2433" t="str">
        <f t="shared" si="138"/>
        <v>►</v>
      </c>
      <c r="E407" s="2128" t="str">
        <f t="shared" si="139"/>
        <v>►</v>
      </c>
      <c r="F407" s="2128" t="str">
        <f t="shared" si="140"/>
        <v>►</v>
      </c>
      <c r="G407" s="2128" t="str">
        <f t="shared" si="141"/>
        <v>►</v>
      </c>
      <c r="H407" s="2178" t="s">
        <v>4</v>
      </c>
      <c r="I407" s="2177"/>
      <c r="J407" s="2177"/>
      <c r="K407" s="2177"/>
      <c r="L407" s="2176"/>
      <c r="M407" s="2176"/>
      <c r="N407" s="2176"/>
      <c r="O407" s="2176"/>
      <c r="P407" s="2176"/>
      <c r="Q407" s="2176"/>
      <c r="R407" s="2176"/>
      <c r="S407" s="2111" t="s">
        <v>4</v>
      </c>
      <c r="T407" s="2178" t="s">
        <v>4</v>
      </c>
      <c r="U407" s="2177"/>
      <c r="V407" s="2177"/>
      <c r="W407" s="2177"/>
      <c r="X407" s="2176"/>
      <c r="Y407" s="2176"/>
      <c r="Z407" s="2176"/>
      <c r="AA407" s="2176"/>
      <c r="AB407" s="2176"/>
      <c r="AC407" s="2176"/>
      <c r="AD407" s="2176"/>
      <c r="AE407" s="2677" t="s">
        <v>4</v>
      </c>
      <c r="AF407" s="2679">
        <f t="shared" si="133"/>
        <v>0</v>
      </c>
      <c r="AG407" s="2453">
        <f t="shared" si="134"/>
        <v>0</v>
      </c>
      <c r="AH407" s="2452"/>
      <c r="AI407" s="2140">
        <f t="shared" si="143"/>
        <v>0</v>
      </c>
      <c r="AJ407" s="301" t="str">
        <f>IF(OR(AI407=0, ISBLANK(AB407)), "", TEXT(ROUND(AI407/INDEX(AV19:AV89, MATCH(AB407, AU19:AU89, 0)), 0),"# ##0") &amp; " " &amp; AB407)</f>
        <v/>
      </c>
      <c r="AK407" s="82">
        <f t="shared" si="144"/>
        <v>0</v>
      </c>
      <c r="AL407" s="2141">
        <f t="shared" si="145"/>
        <v>0</v>
      </c>
      <c r="AM407" s="2142" t="str">
        <f t="shared" si="146"/>
        <v/>
      </c>
      <c r="AN407" s="2143"/>
      <c r="AO407" s="2140">
        <f t="shared" si="147"/>
        <v>0</v>
      </c>
      <c r="AP407" s="2612"/>
      <c r="AQ407" s="2145" t="str">
        <f t="shared" si="148"/>
        <v/>
      </c>
      <c r="AR407" s="2593"/>
      <c r="AS407" s="2697">
        <f t="shared" si="149"/>
        <v>0</v>
      </c>
      <c r="AT407" s="2598">
        <f>IF(AND(AH407&lt;&gt;"", ISNUMBER(AF407)), IFERROR(INDEX(AV19:AV89, MATCH(AB407, AU19:AU89, 0)) * AA407 * IF(ISBLANK(X407), 1, X407), 0), 0)</f>
        <v>0</v>
      </c>
      <c r="AU407"/>
      <c r="AV407"/>
      <c r="AW407"/>
      <c r="AY407" s="2127" t="str">
        <f t="shared" si="142"/>
        <v>►</v>
      </c>
      <c r="BD407" s="2133"/>
      <c r="BH407" s="2133"/>
      <c r="BI407" s="466">
        <v>1</v>
      </c>
      <c r="BJ407" s="464"/>
      <c r="BK407" s="464"/>
    </row>
    <row r="408" spans="1:63" s="465" customFormat="1" ht="18" customHeight="1" x14ac:dyDescent="0.25">
      <c r="A408" s="2127" t="str">
        <f t="shared" si="136"/>
        <v>►</v>
      </c>
      <c r="B408" s="2128" t="str">
        <f t="shared" si="135"/>
        <v>►</v>
      </c>
      <c r="C408" s="2129" t="str">
        <f t="shared" si="137"/>
        <v>►</v>
      </c>
      <c r="D408" s="2433" t="str">
        <f t="shared" si="138"/>
        <v>►</v>
      </c>
      <c r="E408" s="2128" t="str">
        <f t="shared" si="139"/>
        <v>►</v>
      </c>
      <c r="F408" s="2128" t="str">
        <f t="shared" si="140"/>
        <v>►</v>
      </c>
      <c r="G408" s="2128" t="str">
        <f t="shared" si="141"/>
        <v>►</v>
      </c>
      <c r="H408" s="2178" t="s">
        <v>4</v>
      </c>
      <c r="I408" s="2177"/>
      <c r="J408" s="2177"/>
      <c r="K408" s="2177"/>
      <c r="L408" s="2176"/>
      <c r="M408" s="2176"/>
      <c r="N408" s="2176"/>
      <c r="O408" s="2176"/>
      <c r="P408" s="2176"/>
      <c r="Q408" s="2176"/>
      <c r="R408" s="2176"/>
      <c r="S408" s="2111" t="s">
        <v>4</v>
      </c>
      <c r="T408" s="2178" t="s">
        <v>4</v>
      </c>
      <c r="U408" s="2177"/>
      <c r="V408" s="2177"/>
      <c r="W408" s="2177"/>
      <c r="X408" s="2176"/>
      <c r="Y408" s="2176"/>
      <c r="Z408" s="2176"/>
      <c r="AA408" s="2176"/>
      <c r="AB408" s="2176"/>
      <c r="AC408" s="2176"/>
      <c r="AD408" s="2176"/>
      <c r="AE408" s="2677" t="s">
        <v>4</v>
      </c>
      <c r="AF408" s="2679">
        <f t="shared" ref="AF408:AF471" si="150">IFERROR(IF(AND(ISNUMBER(AH408),V408&gt;0),V408,0),0)</f>
        <v>0</v>
      </c>
      <c r="AG408" s="2453">
        <f t="shared" ref="AG408:AG471" si="151">IFERROR(IF(AND(ISNUMBER(AF408),AH408&gt;0),W408,0),0)</f>
        <v>0</v>
      </c>
      <c r="AH408" s="2452"/>
      <c r="AI408" s="2148">
        <f t="shared" si="143"/>
        <v>0</v>
      </c>
      <c r="AJ408" s="299" t="str">
        <f>IF(OR(AI408=0, ISBLANK(AB408)), "", TEXT(ROUND(AI408/INDEX(AV19:AV89, MATCH(AB408, AU19:AU89, 0)), 0),"# ##0") &amp; " " &amp; AB408)</f>
        <v/>
      </c>
      <c r="AK408" s="77">
        <f t="shared" si="144"/>
        <v>0</v>
      </c>
      <c r="AL408" s="2149">
        <f t="shared" si="145"/>
        <v>0</v>
      </c>
      <c r="AM408" s="2137" t="str">
        <f t="shared" si="146"/>
        <v/>
      </c>
      <c r="AN408" s="2143"/>
      <c r="AO408" s="2148">
        <f t="shared" si="147"/>
        <v>0</v>
      </c>
      <c r="AP408" s="2612"/>
      <c r="AQ408" s="2150" t="str">
        <f t="shared" si="148"/>
        <v/>
      </c>
      <c r="AR408" s="2593"/>
      <c r="AS408" s="2697">
        <f t="shared" si="149"/>
        <v>0</v>
      </c>
      <c r="AT408" s="2598">
        <f>IF(AND(AH408&lt;&gt;"", ISNUMBER(AF408)), IFERROR(INDEX(AV19:AV89, MATCH(AB408, AU19:AU89, 0)) * AA408 * IF(ISBLANK(X408), 1, X408), 0), 0)</f>
        <v>0</v>
      </c>
      <c r="AU408"/>
      <c r="AV408"/>
      <c r="AW408"/>
      <c r="AY408" s="2127" t="str">
        <f t="shared" si="142"/>
        <v>►</v>
      </c>
      <c r="BD408" s="2133"/>
      <c r="BH408" s="2133"/>
      <c r="BI408" s="466">
        <v>1</v>
      </c>
      <c r="BJ408" s="464"/>
      <c r="BK408" s="464"/>
    </row>
    <row r="409" spans="1:63" s="464" customFormat="1" ht="18" customHeight="1" x14ac:dyDescent="0.25">
      <c r="A409" s="2127" t="str">
        <f t="shared" si="136"/>
        <v>►</v>
      </c>
      <c r="B409" s="2128" t="str">
        <f t="shared" si="135"/>
        <v>►</v>
      </c>
      <c r="C409" s="2129" t="str">
        <f t="shared" si="137"/>
        <v>►</v>
      </c>
      <c r="D409" s="2433" t="str">
        <f t="shared" si="138"/>
        <v>►</v>
      </c>
      <c r="E409" s="2128" t="str">
        <f t="shared" si="139"/>
        <v>►</v>
      </c>
      <c r="F409" s="2128" t="str">
        <f t="shared" si="140"/>
        <v>►</v>
      </c>
      <c r="G409" s="2128" t="str">
        <f t="shared" si="141"/>
        <v>►</v>
      </c>
      <c r="H409" s="2178" t="s">
        <v>4</v>
      </c>
      <c r="I409" s="2177"/>
      <c r="J409" s="2177"/>
      <c r="K409" s="2177"/>
      <c r="L409" s="2176"/>
      <c r="M409" s="2176"/>
      <c r="N409" s="2176"/>
      <c r="O409" s="2176"/>
      <c r="P409" s="2176"/>
      <c r="Q409" s="2176"/>
      <c r="R409" s="2176"/>
      <c r="S409" s="2111" t="s">
        <v>4</v>
      </c>
      <c r="T409" s="2178" t="s">
        <v>4</v>
      </c>
      <c r="U409" s="2177"/>
      <c r="V409" s="2177"/>
      <c r="W409" s="2177"/>
      <c r="X409" s="2176"/>
      <c r="Y409" s="2176"/>
      <c r="Z409" s="2176"/>
      <c r="AA409" s="2176"/>
      <c r="AB409" s="2176"/>
      <c r="AC409" s="2176"/>
      <c r="AD409" s="2176"/>
      <c r="AE409" s="2677" t="s">
        <v>4</v>
      </c>
      <c r="AF409" s="2679">
        <f t="shared" si="150"/>
        <v>0</v>
      </c>
      <c r="AG409" s="2453">
        <f t="shared" si="151"/>
        <v>0</v>
      </c>
      <c r="AH409" s="2452"/>
      <c r="AI409" s="2140">
        <f t="shared" si="143"/>
        <v>0</v>
      </c>
      <c r="AJ409" s="301" t="str">
        <f>IF(OR(AI409=0, ISBLANK(AB409)), "", TEXT(ROUND(AI409/INDEX(AV19:AV89, MATCH(AB409, AU19:AU89, 0)), 0),"# ##0") &amp; " " &amp; AB409)</f>
        <v/>
      </c>
      <c r="AK409" s="82">
        <f t="shared" si="144"/>
        <v>0</v>
      </c>
      <c r="AL409" s="2141">
        <f t="shared" si="145"/>
        <v>0</v>
      </c>
      <c r="AM409" s="2142" t="str">
        <f t="shared" si="146"/>
        <v/>
      </c>
      <c r="AN409" s="2143"/>
      <c r="AO409" s="2140">
        <f t="shared" si="147"/>
        <v>0</v>
      </c>
      <c r="AP409" s="2612"/>
      <c r="AQ409" s="2145" t="str">
        <f t="shared" si="148"/>
        <v/>
      </c>
      <c r="AR409" s="2593"/>
      <c r="AS409" s="2697">
        <f t="shared" si="149"/>
        <v>0</v>
      </c>
      <c r="AT409" s="2598">
        <f>IF(AND(AH409&lt;&gt;"", ISNUMBER(AF409)), IFERROR(INDEX(AV19:AV89, MATCH(AB409, AU19:AU89, 0)) * AA409 * IF(ISBLANK(X409), 1, X409), 0), 0)</f>
        <v>0</v>
      </c>
      <c r="AU409"/>
      <c r="AV409"/>
      <c r="AW409"/>
      <c r="AX409" s="465"/>
      <c r="AY409" s="2127" t="str">
        <f t="shared" si="142"/>
        <v>►</v>
      </c>
      <c r="AZ409" s="465"/>
      <c r="BA409" s="465"/>
      <c r="BB409" s="465"/>
      <c r="BC409" s="465"/>
      <c r="BD409" s="2133"/>
      <c r="BE409" s="465"/>
      <c r="BF409" s="465"/>
      <c r="BG409" s="465"/>
      <c r="BH409" s="2133"/>
      <c r="BI409" s="466">
        <v>1</v>
      </c>
    </row>
    <row r="410" spans="1:63" s="464" customFormat="1" ht="18" customHeight="1" x14ac:dyDescent="0.25">
      <c r="A410" s="2127" t="str">
        <f t="shared" si="136"/>
        <v>►</v>
      </c>
      <c r="B410" s="2128" t="str">
        <f t="shared" si="135"/>
        <v>►</v>
      </c>
      <c r="C410" s="2129" t="str">
        <f t="shared" si="137"/>
        <v>►</v>
      </c>
      <c r="D410" s="2433" t="str">
        <f t="shared" si="138"/>
        <v>►</v>
      </c>
      <c r="E410" s="2128" t="str">
        <f t="shared" si="139"/>
        <v>►</v>
      </c>
      <c r="F410" s="2128" t="str">
        <f t="shared" si="140"/>
        <v>►</v>
      </c>
      <c r="G410" s="2128" t="str">
        <f t="shared" si="141"/>
        <v>►</v>
      </c>
      <c r="H410" s="2178" t="s">
        <v>4</v>
      </c>
      <c r="I410" s="2177"/>
      <c r="J410" s="2177"/>
      <c r="K410" s="2177"/>
      <c r="L410" s="2176"/>
      <c r="M410" s="2176"/>
      <c r="N410" s="2176"/>
      <c r="O410" s="2176"/>
      <c r="P410" s="2176"/>
      <c r="Q410" s="2176"/>
      <c r="R410" s="2176"/>
      <c r="S410" s="2111" t="s">
        <v>4</v>
      </c>
      <c r="T410" s="2178" t="s">
        <v>4</v>
      </c>
      <c r="U410" s="2177"/>
      <c r="V410" s="2177"/>
      <c r="W410" s="2177"/>
      <c r="X410" s="2176"/>
      <c r="Y410" s="2176"/>
      <c r="Z410" s="2176"/>
      <c r="AA410" s="2176"/>
      <c r="AB410" s="2176"/>
      <c r="AC410" s="2176"/>
      <c r="AD410" s="2176"/>
      <c r="AE410" s="2677" t="s">
        <v>4</v>
      </c>
      <c r="AF410" s="2679">
        <f t="shared" si="150"/>
        <v>0</v>
      </c>
      <c r="AG410" s="2453">
        <f t="shared" si="151"/>
        <v>0</v>
      </c>
      <c r="AH410" s="2452"/>
      <c r="AI410" s="2148">
        <f t="shared" si="143"/>
        <v>0</v>
      </c>
      <c r="AJ410" s="299" t="str">
        <f>IF(OR(AI410=0, ISBLANK(AB410)), "", TEXT(ROUND(AI410/INDEX(AV19:AV89, MATCH(AB410, AU19:AU89, 0)), 0),"# ##0") &amp; " " &amp; AB410)</f>
        <v/>
      </c>
      <c r="AK410" s="77">
        <f t="shared" si="144"/>
        <v>0</v>
      </c>
      <c r="AL410" s="2149">
        <f t="shared" si="145"/>
        <v>0</v>
      </c>
      <c r="AM410" s="2137" t="str">
        <f t="shared" si="146"/>
        <v/>
      </c>
      <c r="AN410" s="2143"/>
      <c r="AO410" s="2148">
        <f t="shared" si="147"/>
        <v>0</v>
      </c>
      <c r="AP410" s="2612"/>
      <c r="AQ410" s="2150" t="str">
        <f t="shared" si="148"/>
        <v/>
      </c>
      <c r="AR410" s="2593"/>
      <c r="AS410" s="2697">
        <f t="shared" si="149"/>
        <v>0</v>
      </c>
      <c r="AT410" s="2598">
        <f>IF(AND(AH410&lt;&gt;"", ISNUMBER(AF410)), IFERROR(INDEX(AV19:AV89, MATCH(AB410, AU19:AU89, 0)) * AA410 * IF(ISBLANK(X410), 1, X410), 0), 0)</f>
        <v>0</v>
      </c>
      <c r="AU410"/>
      <c r="AV410"/>
      <c r="AW410"/>
      <c r="AX410" s="465"/>
      <c r="AY410" s="2127" t="str">
        <f t="shared" si="142"/>
        <v>►</v>
      </c>
      <c r="AZ410" s="465"/>
      <c r="BA410" s="465"/>
      <c r="BB410" s="465"/>
      <c r="BC410" s="465"/>
      <c r="BD410" s="2133"/>
      <c r="BE410" s="465"/>
      <c r="BF410" s="465"/>
      <c r="BG410" s="465"/>
      <c r="BH410" s="2133"/>
      <c r="BI410" s="466">
        <v>1</v>
      </c>
    </row>
    <row r="411" spans="1:63" s="464" customFormat="1" ht="18" customHeight="1" x14ac:dyDescent="0.25">
      <c r="A411" s="2127" t="str">
        <f t="shared" si="136"/>
        <v>►</v>
      </c>
      <c r="B411" s="2128" t="str">
        <f t="shared" si="135"/>
        <v>►</v>
      </c>
      <c r="C411" s="2129" t="str">
        <f t="shared" si="137"/>
        <v>►</v>
      </c>
      <c r="D411" s="2433" t="str">
        <f t="shared" si="138"/>
        <v>►</v>
      </c>
      <c r="E411" s="2128" t="str">
        <f t="shared" si="139"/>
        <v>►</v>
      </c>
      <c r="F411" s="2128" t="str">
        <f t="shared" si="140"/>
        <v>►</v>
      </c>
      <c r="G411" s="2128" t="str">
        <f t="shared" si="141"/>
        <v>►</v>
      </c>
      <c r="H411" s="2178" t="s">
        <v>4</v>
      </c>
      <c r="I411" s="2177"/>
      <c r="J411" s="2177"/>
      <c r="K411" s="2177"/>
      <c r="L411" s="2176"/>
      <c r="M411" s="2176"/>
      <c r="N411" s="2176"/>
      <c r="O411" s="2176"/>
      <c r="P411" s="2176"/>
      <c r="Q411" s="2176"/>
      <c r="R411" s="2176"/>
      <c r="S411" s="2111" t="s">
        <v>4</v>
      </c>
      <c r="T411" s="2178" t="s">
        <v>4</v>
      </c>
      <c r="U411" s="2177"/>
      <c r="V411" s="2177"/>
      <c r="W411" s="2177"/>
      <c r="X411" s="2176"/>
      <c r="Y411" s="2176"/>
      <c r="Z411" s="2176"/>
      <c r="AA411" s="2176"/>
      <c r="AB411" s="2176"/>
      <c r="AC411" s="2176"/>
      <c r="AD411" s="2176"/>
      <c r="AE411" s="2677" t="s">
        <v>4</v>
      </c>
      <c r="AF411" s="2679">
        <f t="shared" si="150"/>
        <v>0</v>
      </c>
      <c r="AG411" s="2453">
        <f t="shared" si="151"/>
        <v>0</v>
      </c>
      <c r="AH411" s="2452"/>
      <c r="AI411" s="2140">
        <f t="shared" si="143"/>
        <v>0</v>
      </c>
      <c r="AJ411" s="301" t="str">
        <f>IF(OR(AI411=0, ISBLANK(AB411)), "", TEXT(ROUND(AI411/INDEX(AV19:AV89, MATCH(AB411, AU19:AU89, 0)), 0),"# ##0") &amp; " " &amp; AB411)</f>
        <v/>
      </c>
      <c r="AK411" s="82">
        <f t="shared" si="144"/>
        <v>0</v>
      </c>
      <c r="AL411" s="2141">
        <f t="shared" si="145"/>
        <v>0</v>
      </c>
      <c r="AM411" s="2142" t="str">
        <f t="shared" si="146"/>
        <v/>
      </c>
      <c r="AN411" s="2143"/>
      <c r="AO411" s="2140">
        <f t="shared" si="147"/>
        <v>0</v>
      </c>
      <c r="AP411" s="2612"/>
      <c r="AQ411" s="2145" t="str">
        <f t="shared" si="148"/>
        <v/>
      </c>
      <c r="AR411" s="2593"/>
      <c r="AS411" s="2697">
        <f t="shared" si="149"/>
        <v>0</v>
      </c>
      <c r="AT411" s="2598">
        <f>IF(AND(AH411&lt;&gt;"", ISNUMBER(AF411)), IFERROR(INDEX(AV19:AV89, MATCH(AB411, AU19:AU89, 0)) * AA411 * IF(ISBLANK(X411), 1, X411), 0), 0)</f>
        <v>0</v>
      </c>
      <c r="AU411"/>
      <c r="AV411"/>
      <c r="AW411"/>
      <c r="AX411" s="465"/>
      <c r="AY411" s="2127" t="str">
        <f t="shared" si="142"/>
        <v>►</v>
      </c>
      <c r="AZ411" s="465"/>
      <c r="BA411" s="465"/>
      <c r="BB411" s="465"/>
      <c r="BC411" s="465"/>
      <c r="BD411" s="2133"/>
      <c r="BE411" s="465"/>
      <c r="BF411" s="465"/>
      <c r="BG411" s="465"/>
      <c r="BH411" s="2133"/>
      <c r="BI411" s="466">
        <v>1</v>
      </c>
    </row>
    <row r="412" spans="1:63" s="464" customFormat="1" ht="18" customHeight="1" x14ac:dyDescent="0.25">
      <c r="A412" s="2127" t="str">
        <f t="shared" si="136"/>
        <v>►</v>
      </c>
      <c r="B412" s="2128" t="str">
        <f t="shared" si="135"/>
        <v>►</v>
      </c>
      <c r="C412" s="2129" t="str">
        <f t="shared" si="137"/>
        <v>►</v>
      </c>
      <c r="D412" s="2433" t="str">
        <f t="shared" si="138"/>
        <v>►</v>
      </c>
      <c r="E412" s="2128" t="str">
        <f t="shared" si="139"/>
        <v>►</v>
      </c>
      <c r="F412" s="2128" t="str">
        <f t="shared" si="140"/>
        <v>►</v>
      </c>
      <c r="G412" s="2128" t="str">
        <f t="shared" si="141"/>
        <v>►</v>
      </c>
      <c r="H412" s="2178" t="s">
        <v>4</v>
      </c>
      <c r="I412" s="2177"/>
      <c r="J412" s="2177"/>
      <c r="K412" s="2177"/>
      <c r="L412" s="2176"/>
      <c r="M412" s="2176"/>
      <c r="N412" s="2176"/>
      <c r="O412" s="2176"/>
      <c r="P412" s="2176"/>
      <c r="Q412" s="2176"/>
      <c r="R412" s="2176"/>
      <c r="S412" s="2111" t="s">
        <v>4</v>
      </c>
      <c r="T412" s="2178" t="s">
        <v>4</v>
      </c>
      <c r="U412" s="2177"/>
      <c r="V412" s="2177"/>
      <c r="W412" s="2177"/>
      <c r="X412" s="2176"/>
      <c r="Y412" s="2176"/>
      <c r="Z412" s="2176"/>
      <c r="AA412" s="2176"/>
      <c r="AB412" s="2176"/>
      <c r="AC412" s="2176"/>
      <c r="AD412" s="2176"/>
      <c r="AE412" s="2677" t="s">
        <v>4</v>
      </c>
      <c r="AF412" s="2679">
        <f t="shared" si="150"/>
        <v>0</v>
      </c>
      <c r="AG412" s="2453">
        <f t="shared" si="151"/>
        <v>0</v>
      </c>
      <c r="AH412" s="2452"/>
      <c r="AI412" s="2148">
        <f t="shared" si="143"/>
        <v>0</v>
      </c>
      <c r="AJ412" s="299" t="str">
        <f>IF(OR(AI412=0, ISBLANK(AB412)), "", TEXT(ROUND(AI412/INDEX(AV19:AV89, MATCH(AB412, AU19:AU89, 0)), 0),"# ##0") &amp; " " &amp; AB412)</f>
        <v/>
      </c>
      <c r="AK412" s="77">
        <f t="shared" si="144"/>
        <v>0</v>
      </c>
      <c r="AL412" s="2149">
        <f t="shared" si="145"/>
        <v>0</v>
      </c>
      <c r="AM412" s="2137" t="str">
        <f t="shared" si="146"/>
        <v/>
      </c>
      <c r="AN412" s="2143"/>
      <c r="AO412" s="2148">
        <f t="shared" si="147"/>
        <v>0</v>
      </c>
      <c r="AP412" s="2612"/>
      <c r="AQ412" s="2150" t="str">
        <f t="shared" si="148"/>
        <v/>
      </c>
      <c r="AR412" s="2593"/>
      <c r="AS412" s="2697">
        <f t="shared" si="149"/>
        <v>0</v>
      </c>
      <c r="AT412" s="2598">
        <f>IF(AND(AH412&lt;&gt;"", ISNUMBER(AF412)), IFERROR(INDEX(AV19:AV89, MATCH(AB412, AU19:AU89, 0)) * AA412 * IF(ISBLANK(X412), 1, X412), 0), 0)</f>
        <v>0</v>
      </c>
      <c r="AU412"/>
      <c r="AV412"/>
      <c r="AW412"/>
      <c r="AX412" s="465"/>
      <c r="AY412" s="2127" t="str">
        <f t="shared" si="142"/>
        <v>►</v>
      </c>
      <c r="AZ412" s="465"/>
      <c r="BA412" s="465"/>
      <c r="BB412" s="465"/>
      <c r="BC412" s="465"/>
      <c r="BD412" s="2133"/>
      <c r="BE412" s="465"/>
      <c r="BF412" s="465"/>
      <c r="BG412" s="465"/>
      <c r="BH412" s="2133"/>
      <c r="BI412" s="466">
        <v>1</v>
      </c>
    </row>
    <row r="413" spans="1:63" s="464" customFormat="1" ht="18" customHeight="1" x14ac:dyDescent="0.25">
      <c r="A413" s="2127" t="str">
        <f t="shared" si="136"/>
        <v>►</v>
      </c>
      <c r="B413" s="2128" t="str">
        <f t="shared" si="135"/>
        <v>►</v>
      </c>
      <c r="C413" s="2129" t="str">
        <f t="shared" si="137"/>
        <v>►</v>
      </c>
      <c r="D413" s="2433" t="str">
        <f t="shared" si="138"/>
        <v>►</v>
      </c>
      <c r="E413" s="2128" t="str">
        <f t="shared" si="139"/>
        <v>►</v>
      </c>
      <c r="F413" s="2128" t="str">
        <f t="shared" si="140"/>
        <v>►</v>
      </c>
      <c r="G413" s="2128" t="str">
        <f t="shared" si="141"/>
        <v>►</v>
      </c>
      <c r="H413" s="2178" t="s">
        <v>4</v>
      </c>
      <c r="I413" s="2177"/>
      <c r="J413" s="2177"/>
      <c r="K413" s="2177"/>
      <c r="L413" s="2176"/>
      <c r="M413" s="2176"/>
      <c r="N413" s="2176"/>
      <c r="O413" s="2176"/>
      <c r="P413" s="2176"/>
      <c r="Q413" s="2176"/>
      <c r="R413" s="2176"/>
      <c r="S413" s="2111" t="s">
        <v>4</v>
      </c>
      <c r="T413" s="2178" t="s">
        <v>4</v>
      </c>
      <c r="U413" s="2177"/>
      <c r="V413" s="2177"/>
      <c r="W413" s="2177"/>
      <c r="X413" s="2176"/>
      <c r="Y413" s="2176"/>
      <c r="Z413" s="2176"/>
      <c r="AA413" s="2176"/>
      <c r="AB413" s="2176"/>
      <c r="AC413" s="2176"/>
      <c r="AD413" s="2176"/>
      <c r="AE413" s="2677" t="s">
        <v>4</v>
      </c>
      <c r="AF413" s="2679">
        <f t="shared" si="150"/>
        <v>0</v>
      </c>
      <c r="AG413" s="2453">
        <f t="shared" si="151"/>
        <v>0</v>
      </c>
      <c r="AH413" s="2452"/>
      <c r="AI413" s="2140">
        <f t="shared" si="143"/>
        <v>0</v>
      </c>
      <c r="AJ413" s="301" t="str">
        <f>IF(OR(AI413=0, ISBLANK(AB413)), "", TEXT(ROUND(AI413/INDEX(AV19:AV89, MATCH(AB413, AU19:AU89, 0)), 0),"# ##0") &amp; " " &amp; AB413)</f>
        <v/>
      </c>
      <c r="AK413" s="82">
        <f t="shared" si="144"/>
        <v>0</v>
      </c>
      <c r="AL413" s="2141">
        <f t="shared" si="145"/>
        <v>0</v>
      </c>
      <c r="AM413" s="2142" t="str">
        <f t="shared" si="146"/>
        <v/>
      </c>
      <c r="AN413" s="2143"/>
      <c r="AO413" s="2140">
        <f t="shared" si="147"/>
        <v>0</v>
      </c>
      <c r="AP413" s="2612"/>
      <c r="AQ413" s="2145" t="str">
        <f t="shared" si="148"/>
        <v/>
      </c>
      <c r="AR413" s="2593"/>
      <c r="AS413" s="2697">
        <f t="shared" si="149"/>
        <v>0</v>
      </c>
      <c r="AT413" s="2598">
        <f>IF(AND(AH413&lt;&gt;"", ISNUMBER(AF413)), IFERROR(INDEX(AV19:AV89, MATCH(AB413, AU19:AU89, 0)) * AA413 * IF(ISBLANK(X413), 1, X413), 0), 0)</f>
        <v>0</v>
      </c>
      <c r="AU413"/>
      <c r="AV413"/>
      <c r="AW413"/>
      <c r="AX413" s="465"/>
      <c r="AY413" s="2127" t="str">
        <f t="shared" si="142"/>
        <v>►</v>
      </c>
      <c r="AZ413" s="465"/>
      <c r="BA413" s="465"/>
      <c r="BB413" s="465"/>
      <c r="BC413" s="465"/>
      <c r="BD413" s="2133"/>
      <c r="BE413" s="465"/>
      <c r="BF413" s="465"/>
      <c r="BG413" s="465"/>
      <c r="BH413" s="2133"/>
      <c r="BI413" s="466">
        <v>1</v>
      </c>
    </row>
    <row r="414" spans="1:63" s="464" customFormat="1" ht="18" customHeight="1" x14ac:dyDescent="0.25">
      <c r="A414" s="2127" t="str">
        <f t="shared" si="136"/>
        <v>►</v>
      </c>
      <c r="B414" s="2128" t="str">
        <f t="shared" si="135"/>
        <v>►</v>
      </c>
      <c r="C414" s="2129" t="str">
        <f t="shared" si="137"/>
        <v>►</v>
      </c>
      <c r="D414" s="2433" t="str">
        <f t="shared" si="138"/>
        <v>►</v>
      </c>
      <c r="E414" s="2128" t="str">
        <f t="shared" si="139"/>
        <v>►</v>
      </c>
      <c r="F414" s="2128" t="str">
        <f t="shared" si="140"/>
        <v>►</v>
      </c>
      <c r="G414" s="2128" t="str">
        <f t="shared" si="141"/>
        <v>►</v>
      </c>
      <c r="H414" s="2178" t="s">
        <v>4</v>
      </c>
      <c r="I414" s="2177"/>
      <c r="J414" s="2177"/>
      <c r="K414" s="2177"/>
      <c r="L414" s="2176"/>
      <c r="M414" s="2176"/>
      <c r="N414" s="2176"/>
      <c r="O414" s="2176"/>
      <c r="P414" s="2176"/>
      <c r="Q414" s="2176"/>
      <c r="R414" s="2176"/>
      <c r="S414" s="2111" t="s">
        <v>4</v>
      </c>
      <c r="T414" s="2178" t="s">
        <v>4</v>
      </c>
      <c r="U414" s="2177"/>
      <c r="V414" s="2177"/>
      <c r="W414" s="2177"/>
      <c r="X414" s="2176"/>
      <c r="Y414" s="2176"/>
      <c r="Z414" s="2176"/>
      <c r="AA414" s="2176"/>
      <c r="AB414" s="2176"/>
      <c r="AC414" s="2176"/>
      <c r="AD414" s="2176"/>
      <c r="AE414" s="2677" t="s">
        <v>4</v>
      </c>
      <c r="AF414" s="2679">
        <f t="shared" si="150"/>
        <v>0</v>
      </c>
      <c r="AG414" s="2453">
        <f t="shared" si="151"/>
        <v>0</v>
      </c>
      <c r="AH414" s="2452"/>
      <c r="AI414" s="2148">
        <f t="shared" si="143"/>
        <v>0</v>
      </c>
      <c r="AJ414" s="299" t="str">
        <f>IF(OR(AI414=0, ISBLANK(AB414)), "", TEXT(ROUND(AI414/INDEX(AV19:AV89, MATCH(AB414, AU19:AU89, 0)), 0),"# ##0") &amp; " " &amp; AB414)</f>
        <v/>
      </c>
      <c r="AK414" s="77">
        <f t="shared" si="144"/>
        <v>0</v>
      </c>
      <c r="AL414" s="2149">
        <f t="shared" si="145"/>
        <v>0</v>
      </c>
      <c r="AM414" s="2137" t="str">
        <f t="shared" si="146"/>
        <v/>
      </c>
      <c r="AN414" s="2143"/>
      <c r="AO414" s="2148">
        <f t="shared" si="147"/>
        <v>0</v>
      </c>
      <c r="AP414" s="2612"/>
      <c r="AQ414" s="2150" t="str">
        <f t="shared" si="148"/>
        <v/>
      </c>
      <c r="AR414" s="2593"/>
      <c r="AS414" s="2697">
        <f t="shared" si="149"/>
        <v>0</v>
      </c>
      <c r="AT414" s="2598">
        <f>IF(AND(AH414&lt;&gt;"", ISNUMBER(AF414)), IFERROR(INDEX(AV19:AV89, MATCH(AB414, AU19:AU89, 0)) * AA414 * IF(ISBLANK(X414), 1, X414), 0), 0)</f>
        <v>0</v>
      </c>
      <c r="AU414"/>
      <c r="AV414"/>
      <c r="AW414"/>
      <c r="AX414" s="465"/>
      <c r="AY414" s="2127" t="str">
        <f t="shared" si="142"/>
        <v>►</v>
      </c>
      <c r="AZ414" s="465"/>
      <c r="BA414" s="465"/>
      <c r="BB414" s="465"/>
      <c r="BC414" s="465"/>
      <c r="BD414" s="2133"/>
      <c r="BE414" s="465"/>
      <c r="BF414" s="465"/>
      <c r="BG414" s="465"/>
      <c r="BH414" s="2133"/>
      <c r="BI414" s="466">
        <v>1</v>
      </c>
    </row>
    <row r="415" spans="1:63" s="464" customFormat="1" ht="18" customHeight="1" x14ac:dyDescent="0.25">
      <c r="A415" s="2127" t="str">
        <f t="shared" si="136"/>
        <v>►</v>
      </c>
      <c r="B415" s="2128" t="str">
        <f t="shared" si="135"/>
        <v>►</v>
      </c>
      <c r="C415" s="2129" t="str">
        <f t="shared" si="137"/>
        <v>►</v>
      </c>
      <c r="D415" s="2433" t="str">
        <f t="shared" si="138"/>
        <v>►</v>
      </c>
      <c r="E415" s="2128" t="str">
        <f t="shared" si="139"/>
        <v>►</v>
      </c>
      <c r="F415" s="2128" t="str">
        <f t="shared" si="140"/>
        <v>►</v>
      </c>
      <c r="G415" s="2128" t="str">
        <f t="shared" si="141"/>
        <v>►</v>
      </c>
      <c r="H415" s="2178" t="s">
        <v>4</v>
      </c>
      <c r="I415" s="2177"/>
      <c r="J415" s="2177"/>
      <c r="K415" s="2177"/>
      <c r="L415" s="2176"/>
      <c r="M415" s="2176"/>
      <c r="N415" s="2176"/>
      <c r="O415" s="2176"/>
      <c r="P415" s="2176"/>
      <c r="Q415" s="2176"/>
      <c r="R415" s="2176"/>
      <c r="S415" s="2111" t="s">
        <v>4</v>
      </c>
      <c r="T415" s="2178" t="s">
        <v>4</v>
      </c>
      <c r="U415" s="2177"/>
      <c r="V415" s="2177"/>
      <c r="W415" s="2177"/>
      <c r="X415" s="2176"/>
      <c r="Y415" s="2176"/>
      <c r="Z415" s="2176"/>
      <c r="AA415" s="2176"/>
      <c r="AB415" s="2176"/>
      <c r="AC415" s="2176"/>
      <c r="AD415" s="2176"/>
      <c r="AE415" s="2677" t="s">
        <v>4</v>
      </c>
      <c r="AF415" s="2679">
        <f t="shared" si="150"/>
        <v>0</v>
      </c>
      <c r="AG415" s="2453">
        <f t="shared" si="151"/>
        <v>0</v>
      </c>
      <c r="AH415" s="2452"/>
      <c r="AI415" s="2140">
        <f t="shared" si="143"/>
        <v>0</v>
      </c>
      <c r="AJ415" s="301" t="str">
        <f>IF(OR(AI415=0, ISBLANK(AB415)), "", TEXT(ROUND(AI415/INDEX(AV19:AV89, MATCH(AB415, AU19:AU89, 0)), 0),"# ##0") &amp; " " &amp; AB415)</f>
        <v/>
      </c>
      <c r="AK415" s="82">
        <f t="shared" si="144"/>
        <v>0</v>
      </c>
      <c r="AL415" s="2141">
        <f t="shared" si="145"/>
        <v>0</v>
      </c>
      <c r="AM415" s="2142" t="str">
        <f t="shared" si="146"/>
        <v/>
      </c>
      <c r="AN415" s="2143"/>
      <c r="AO415" s="2140">
        <f t="shared" si="147"/>
        <v>0</v>
      </c>
      <c r="AP415" s="2612"/>
      <c r="AQ415" s="2145" t="str">
        <f t="shared" si="148"/>
        <v/>
      </c>
      <c r="AR415" s="2593"/>
      <c r="AS415" s="2697">
        <f t="shared" si="149"/>
        <v>0</v>
      </c>
      <c r="AT415" s="2598">
        <f>IF(AND(AH415&lt;&gt;"", ISNUMBER(AF415)), IFERROR(INDEX(AV19:AV89, MATCH(AB415, AU19:AU89, 0)) * AA415 * IF(ISBLANK(X415), 1, X415), 0), 0)</f>
        <v>0</v>
      </c>
      <c r="AU415"/>
      <c r="AV415"/>
      <c r="AW415"/>
      <c r="AX415" s="465"/>
      <c r="AY415" s="2127" t="str">
        <f t="shared" si="142"/>
        <v>►</v>
      </c>
      <c r="AZ415" s="465"/>
      <c r="BA415" s="465"/>
      <c r="BB415" s="465"/>
      <c r="BC415" s="465"/>
      <c r="BD415" s="2133"/>
      <c r="BE415" s="465"/>
      <c r="BF415" s="465"/>
      <c r="BG415" s="465"/>
      <c r="BH415" s="2133"/>
      <c r="BI415" s="466">
        <v>1</v>
      </c>
    </row>
    <row r="416" spans="1:63" s="464" customFormat="1" ht="18" customHeight="1" x14ac:dyDescent="0.25">
      <c r="A416" s="2127" t="str">
        <f t="shared" si="136"/>
        <v>►</v>
      </c>
      <c r="B416" s="2128" t="str">
        <f t="shared" si="135"/>
        <v>►</v>
      </c>
      <c r="C416" s="2129" t="str">
        <f t="shared" si="137"/>
        <v>►</v>
      </c>
      <c r="D416" s="2433" t="str">
        <f t="shared" si="138"/>
        <v>►</v>
      </c>
      <c r="E416" s="2128" t="str">
        <f t="shared" si="139"/>
        <v>►</v>
      </c>
      <c r="F416" s="2128" t="str">
        <f t="shared" si="140"/>
        <v>►</v>
      </c>
      <c r="G416" s="2128" t="str">
        <f t="shared" si="141"/>
        <v>►</v>
      </c>
      <c r="H416" s="2178" t="s">
        <v>4</v>
      </c>
      <c r="I416" s="2177"/>
      <c r="J416" s="2177"/>
      <c r="K416" s="2177"/>
      <c r="L416" s="2176"/>
      <c r="M416" s="2176"/>
      <c r="N416" s="2176"/>
      <c r="O416" s="2176"/>
      <c r="P416" s="2176"/>
      <c r="Q416" s="2176"/>
      <c r="R416" s="2176"/>
      <c r="S416" s="2111" t="s">
        <v>4</v>
      </c>
      <c r="T416" s="2178" t="s">
        <v>4</v>
      </c>
      <c r="U416" s="2177"/>
      <c r="V416" s="2177"/>
      <c r="W416" s="2177"/>
      <c r="X416" s="2176"/>
      <c r="Y416" s="2176"/>
      <c r="Z416" s="2176"/>
      <c r="AA416" s="2176"/>
      <c r="AB416" s="2176"/>
      <c r="AC416" s="2176"/>
      <c r="AD416" s="2176"/>
      <c r="AE416" s="2677" t="s">
        <v>4</v>
      </c>
      <c r="AF416" s="2679">
        <f t="shared" si="150"/>
        <v>0</v>
      </c>
      <c r="AG416" s="2453">
        <f t="shared" si="151"/>
        <v>0</v>
      </c>
      <c r="AH416" s="2452"/>
      <c r="AI416" s="2148">
        <f t="shared" si="143"/>
        <v>0</v>
      </c>
      <c r="AJ416" s="299" t="str">
        <f>IF(OR(AI416=0, ISBLANK(AB416)), "", TEXT(ROUND(AI416/INDEX(AV19:AV89, MATCH(AB416, AU19:AU89, 0)), 0),"# ##0") &amp; " " &amp; AB416)</f>
        <v/>
      </c>
      <c r="AK416" s="77">
        <f t="shared" si="144"/>
        <v>0</v>
      </c>
      <c r="AL416" s="2149">
        <f t="shared" si="145"/>
        <v>0</v>
      </c>
      <c r="AM416" s="2137" t="str">
        <f t="shared" si="146"/>
        <v/>
      </c>
      <c r="AN416" s="2143"/>
      <c r="AO416" s="2148">
        <f t="shared" si="147"/>
        <v>0</v>
      </c>
      <c r="AP416" s="2612"/>
      <c r="AQ416" s="2150" t="str">
        <f t="shared" si="148"/>
        <v/>
      </c>
      <c r="AR416" s="2593"/>
      <c r="AS416" s="2697">
        <f t="shared" si="149"/>
        <v>0</v>
      </c>
      <c r="AT416" s="2598">
        <f>IF(AND(AH416&lt;&gt;"", ISNUMBER(AF416)), IFERROR(INDEX(AV19:AV89, MATCH(AB416, AU19:AU89, 0)) * AA416 * IF(ISBLANK(X416), 1, X416), 0), 0)</f>
        <v>0</v>
      </c>
      <c r="AU416"/>
      <c r="AV416"/>
      <c r="AW416"/>
      <c r="AX416" s="465"/>
      <c r="AY416" s="2127" t="str">
        <f t="shared" si="142"/>
        <v>►</v>
      </c>
      <c r="AZ416" s="465"/>
      <c r="BA416" s="465"/>
      <c r="BB416" s="465"/>
      <c r="BC416" s="465"/>
      <c r="BD416" s="2133"/>
      <c r="BE416" s="465"/>
      <c r="BF416" s="465"/>
      <c r="BG416" s="465"/>
      <c r="BH416" s="2133"/>
      <c r="BI416" s="466">
        <v>1</v>
      </c>
    </row>
    <row r="417" spans="1:63" s="464" customFormat="1" ht="18" customHeight="1" x14ac:dyDescent="0.25">
      <c r="A417" s="2127" t="str">
        <f t="shared" si="136"/>
        <v>►</v>
      </c>
      <c r="B417" s="2128" t="str">
        <f t="shared" si="135"/>
        <v>►</v>
      </c>
      <c r="C417" s="2129" t="str">
        <f t="shared" si="137"/>
        <v>►</v>
      </c>
      <c r="D417" s="2433" t="str">
        <f t="shared" si="138"/>
        <v>►</v>
      </c>
      <c r="E417" s="2128" t="str">
        <f t="shared" si="139"/>
        <v>►</v>
      </c>
      <c r="F417" s="2128" t="str">
        <f t="shared" si="140"/>
        <v>►</v>
      </c>
      <c r="G417" s="2128" t="str">
        <f t="shared" si="141"/>
        <v>►</v>
      </c>
      <c r="H417" s="2178" t="s">
        <v>4</v>
      </c>
      <c r="I417" s="2177"/>
      <c r="J417" s="2177"/>
      <c r="K417" s="2177"/>
      <c r="L417" s="2176"/>
      <c r="M417" s="2176"/>
      <c r="N417" s="2176"/>
      <c r="O417" s="2176"/>
      <c r="P417" s="2176"/>
      <c r="Q417" s="2176"/>
      <c r="R417" s="2176"/>
      <c r="S417" s="2111" t="s">
        <v>4</v>
      </c>
      <c r="T417" s="2178" t="s">
        <v>4</v>
      </c>
      <c r="U417" s="2177"/>
      <c r="V417" s="2177"/>
      <c r="W417" s="2177"/>
      <c r="X417" s="2176"/>
      <c r="Y417" s="2176"/>
      <c r="Z417" s="2176"/>
      <c r="AA417" s="2176"/>
      <c r="AB417" s="2176"/>
      <c r="AC417" s="2176"/>
      <c r="AD417" s="2176"/>
      <c r="AE417" s="2677" t="s">
        <v>4</v>
      </c>
      <c r="AF417" s="2679">
        <f t="shared" si="150"/>
        <v>0</v>
      </c>
      <c r="AG417" s="2453">
        <f t="shared" si="151"/>
        <v>0</v>
      </c>
      <c r="AH417" s="2452"/>
      <c r="AI417" s="2140">
        <f t="shared" si="143"/>
        <v>0</v>
      </c>
      <c r="AJ417" s="301" t="str">
        <f>IF(OR(AI417=0, ISBLANK(AB417)), "", TEXT(ROUND(AI417/INDEX(AV19:AV89, MATCH(AB417, AU19:AU89, 0)), 0),"# ##0") &amp; " " &amp; AB417)</f>
        <v/>
      </c>
      <c r="AK417" s="82">
        <f t="shared" si="144"/>
        <v>0</v>
      </c>
      <c r="AL417" s="2141">
        <f t="shared" si="145"/>
        <v>0</v>
      </c>
      <c r="AM417" s="2142" t="str">
        <f t="shared" si="146"/>
        <v/>
      </c>
      <c r="AN417" s="2143"/>
      <c r="AO417" s="2140">
        <f t="shared" si="147"/>
        <v>0</v>
      </c>
      <c r="AP417" s="2612"/>
      <c r="AQ417" s="2145" t="str">
        <f t="shared" si="148"/>
        <v/>
      </c>
      <c r="AR417" s="2593"/>
      <c r="AS417" s="2697">
        <f t="shared" si="149"/>
        <v>0</v>
      </c>
      <c r="AT417" s="2598">
        <f>IF(AND(AH417&lt;&gt;"", ISNUMBER(AF417)), IFERROR(INDEX(AV19:AV89, MATCH(AB417, AU19:AU89, 0)) * AA417 * IF(ISBLANK(X417), 1, X417), 0), 0)</f>
        <v>0</v>
      </c>
      <c r="AU417"/>
      <c r="AV417"/>
      <c r="AW417"/>
      <c r="AX417" s="465"/>
      <c r="AY417" s="2127" t="str">
        <f t="shared" si="142"/>
        <v>►</v>
      </c>
      <c r="AZ417" s="465"/>
      <c r="BA417" s="465"/>
      <c r="BB417" s="465"/>
      <c r="BC417" s="465"/>
      <c r="BD417" s="2133"/>
      <c r="BE417" s="465"/>
      <c r="BF417" s="465"/>
      <c r="BG417" s="465"/>
      <c r="BH417" s="2133"/>
      <c r="BI417" s="466">
        <v>1</v>
      </c>
    </row>
    <row r="418" spans="1:63" s="465" customFormat="1" ht="18" customHeight="1" x14ac:dyDescent="0.25">
      <c r="A418" s="2127" t="str">
        <f t="shared" si="136"/>
        <v>►</v>
      </c>
      <c r="B418" s="2128" t="str">
        <f t="shared" si="135"/>
        <v>►</v>
      </c>
      <c r="C418" s="2129" t="str">
        <f t="shared" si="137"/>
        <v>►</v>
      </c>
      <c r="D418" s="2433" t="str">
        <f t="shared" si="138"/>
        <v>►</v>
      </c>
      <c r="E418" s="2128" t="str">
        <f t="shared" si="139"/>
        <v>►</v>
      </c>
      <c r="F418" s="2128" t="str">
        <f t="shared" si="140"/>
        <v>►</v>
      </c>
      <c r="G418" s="2128" t="str">
        <f t="shared" si="141"/>
        <v>►</v>
      </c>
      <c r="H418" s="2178" t="s">
        <v>4</v>
      </c>
      <c r="I418" s="2177"/>
      <c r="J418" s="2177"/>
      <c r="K418" s="2177"/>
      <c r="L418" s="2176"/>
      <c r="M418" s="2176"/>
      <c r="N418" s="2176"/>
      <c r="O418" s="2176"/>
      <c r="P418" s="2176"/>
      <c r="Q418" s="2176"/>
      <c r="R418" s="2176"/>
      <c r="S418" s="2111" t="s">
        <v>4</v>
      </c>
      <c r="T418" s="2178" t="s">
        <v>4</v>
      </c>
      <c r="U418" s="2177"/>
      <c r="V418" s="2177"/>
      <c r="W418" s="2177"/>
      <c r="X418" s="2176"/>
      <c r="Y418" s="2176"/>
      <c r="Z418" s="2176"/>
      <c r="AA418" s="2176"/>
      <c r="AB418" s="2176"/>
      <c r="AC418" s="2176"/>
      <c r="AD418" s="2176"/>
      <c r="AE418" s="2677" t="s">
        <v>4</v>
      </c>
      <c r="AF418" s="2679">
        <f t="shared" si="150"/>
        <v>0</v>
      </c>
      <c r="AG418" s="2453">
        <f t="shared" si="151"/>
        <v>0</v>
      </c>
      <c r="AH418" s="2452"/>
      <c r="AI418" s="2148">
        <f t="shared" si="143"/>
        <v>0</v>
      </c>
      <c r="AJ418" s="299" t="str">
        <f>IF(OR(AI418=0, ISBLANK(AB418)), "", TEXT(ROUND(AI418/INDEX(AV19:AV89, MATCH(AB418, AU19:AU89, 0)), 0),"# ##0") &amp; " " &amp; AB418)</f>
        <v/>
      </c>
      <c r="AK418" s="77">
        <f t="shared" si="144"/>
        <v>0</v>
      </c>
      <c r="AL418" s="2149">
        <f t="shared" si="145"/>
        <v>0</v>
      </c>
      <c r="AM418" s="2137" t="str">
        <f t="shared" si="146"/>
        <v/>
      </c>
      <c r="AN418" s="2143"/>
      <c r="AO418" s="2148">
        <f t="shared" si="147"/>
        <v>0</v>
      </c>
      <c r="AP418" s="2612"/>
      <c r="AQ418" s="2150" t="str">
        <f t="shared" si="148"/>
        <v/>
      </c>
      <c r="AR418" s="2593"/>
      <c r="AS418" s="2697">
        <f t="shared" si="149"/>
        <v>0</v>
      </c>
      <c r="AT418" s="2598">
        <f>IF(AND(AH418&lt;&gt;"", ISNUMBER(AF418)), IFERROR(INDEX(AV19:AV89, MATCH(AB418, AU19:AU89, 0)) * AA418 * IF(ISBLANK(X418), 1, X418), 0), 0)</f>
        <v>0</v>
      </c>
      <c r="AU418"/>
      <c r="AV418"/>
      <c r="AW418"/>
      <c r="AY418" s="2127" t="str">
        <f t="shared" si="142"/>
        <v>►</v>
      </c>
      <c r="BD418" s="2133"/>
      <c r="BH418" s="2133"/>
      <c r="BI418" s="466">
        <v>1</v>
      </c>
      <c r="BJ418" s="464"/>
      <c r="BK418" s="464"/>
    </row>
    <row r="419" spans="1:63" s="465" customFormat="1" ht="18" customHeight="1" x14ac:dyDescent="0.25">
      <c r="A419" s="2127" t="str">
        <f t="shared" si="136"/>
        <v>►</v>
      </c>
      <c r="B419" s="2128" t="str">
        <f t="shared" si="135"/>
        <v>►</v>
      </c>
      <c r="C419" s="2129" t="str">
        <f t="shared" si="137"/>
        <v>►</v>
      </c>
      <c r="D419" s="2433" t="str">
        <f t="shared" si="138"/>
        <v>►</v>
      </c>
      <c r="E419" s="2128" t="str">
        <f t="shared" si="139"/>
        <v>►</v>
      </c>
      <c r="F419" s="2128" t="str">
        <f t="shared" si="140"/>
        <v>►</v>
      </c>
      <c r="G419" s="2128" t="str">
        <f t="shared" si="141"/>
        <v>►</v>
      </c>
      <c r="H419" s="2178" t="s">
        <v>4</v>
      </c>
      <c r="I419" s="2177"/>
      <c r="J419" s="2177"/>
      <c r="K419" s="2177"/>
      <c r="L419" s="2176"/>
      <c r="M419" s="2176"/>
      <c r="N419" s="2176"/>
      <c r="O419" s="2176"/>
      <c r="P419" s="2176"/>
      <c r="Q419" s="2176"/>
      <c r="R419" s="2176"/>
      <c r="S419" s="2111" t="s">
        <v>4</v>
      </c>
      <c r="T419" s="2178" t="s">
        <v>4</v>
      </c>
      <c r="U419" s="2177"/>
      <c r="V419" s="2177"/>
      <c r="W419" s="2177"/>
      <c r="X419" s="2176"/>
      <c r="Y419" s="2176"/>
      <c r="Z419" s="2176"/>
      <c r="AA419" s="2176"/>
      <c r="AB419" s="2176"/>
      <c r="AC419" s="2176"/>
      <c r="AD419" s="2176"/>
      <c r="AE419" s="2677" t="s">
        <v>4</v>
      </c>
      <c r="AF419" s="2679">
        <f t="shared" si="150"/>
        <v>0</v>
      </c>
      <c r="AG419" s="2453">
        <f t="shared" si="151"/>
        <v>0</v>
      </c>
      <c r="AH419" s="2452"/>
      <c r="AI419" s="2140">
        <f t="shared" si="143"/>
        <v>0</v>
      </c>
      <c r="AJ419" s="301" t="str">
        <f>IF(OR(AI419=0, ISBLANK(AB419)), "", TEXT(ROUND(AI419/INDEX(AV19:AV89, MATCH(AB419, AU19:AU89, 0)), 0),"# ##0") &amp; " " &amp; AB419)</f>
        <v/>
      </c>
      <c r="AK419" s="82">
        <f t="shared" si="144"/>
        <v>0</v>
      </c>
      <c r="AL419" s="2141">
        <f t="shared" si="145"/>
        <v>0</v>
      </c>
      <c r="AM419" s="2142" t="str">
        <f t="shared" si="146"/>
        <v/>
      </c>
      <c r="AN419" s="2143"/>
      <c r="AO419" s="2140">
        <f t="shared" si="147"/>
        <v>0</v>
      </c>
      <c r="AP419" s="2612"/>
      <c r="AQ419" s="2145" t="str">
        <f t="shared" si="148"/>
        <v/>
      </c>
      <c r="AR419" s="2593"/>
      <c r="AS419" s="2697">
        <f t="shared" si="149"/>
        <v>0</v>
      </c>
      <c r="AT419" s="2598">
        <f>IF(AND(AH419&lt;&gt;"", ISNUMBER(AF419)), IFERROR(INDEX(AV19:AV89, MATCH(AB419, AU19:AU89, 0)) * AA419 * IF(ISBLANK(X419), 1, X419), 0), 0)</f>
        <v>0</v>
      </c>
      <c r="AU419"/>
      <c r="AV419"/>
      <c r="AW419"/>
      <c r="AY419" s="2127" t="str">
        <f t="shared" si="142"/>
        <v>►</v>
      </c>
      <c r="BD419" s="2133"/>
      <c r="BH419" s="2133"/>
      <c r="BI419" s="466">
        <v>1</v>
      </c>
      <c r="BJ419" s="464"/>
      <c r="BK419" s="464"/>
    </row>
    <row r="420" spans="1:63" s="465" customFormat="1" ht="18" customHeight="1" x14ac:dyDescent="0.25">
      <c r="A420" s="2127" t="str">
        <f t="shared" si="136"/>
        <v>►</v>
      </c>
      <c r="B420" s="2128" t="str">
        <f t="shared" si="135"/>
        <v>►</v>
      </c>
      <c r="C420" s="2129" t="str">
        <f t="shared" si="137"/>
        <v>►</v>
      </c>
      <c r="D420" s="2433" t="str">
        <f t="shared" si="138"/>
        <v>►</v>
      </c>
      <c r="E420" s="2128" t="str">
        <f t="shared" si="139"/>
        <v>►</v>
      </c>
      <c r="F420" s="2128" t="str">
        <f t="shared" si="140"/>
        <v>►</v>
      </c>
      <c r="G420" s="2128" t="str">
        <f t="shared" si="141"/>
        <v>►</v>
      </c>
      <c r="H420" s="2178" t="s">
        <v>4</v>
      </c>
      <c r="I420" s="2177"/>
      <c r="J420" s="2177"/>
      <c r="K420" s="2177"/>
      <c r="L420" s="2176"/>
      <c r="M420" s="2176"/>
      <c r="N420" s="2176"/>
      <c r="O420" s="2176"/>
      <c r="P420" s="2176"/>
      <c r="Q420" s="2176"/>
      <c r="R420" s="2176"/>
      <c r="S420" s="2111" t="s">
        <v>4</v>
      </c>
      <c r="T420" s="2178" t="s">
        <v>4</v>
      </c>
      <c r="U420" s="2177"/>
      <c r="V420" s="2177"/>
      <c r="W420" s="2177"/>
      <c r="X420" s="2176"/>
      <c r="Y420" s="2176"/>
      <c r="Z420" s="2176"/>
      <c r="AA420" s="2176"/>
      <c r="AB420" s="2176"/>
      <c r="AC420" s="2176"/>
      <c r="AD420" s="2176"/>
      <c r="AE420" s="2677" t="s">
        <v>4</v>
      </c>
      <c r="AF420" s="2679">
        <f t="shared" si="150"/>
        <v>0</v>
      </c>
      <c r="AG420" s="2453">
        <f t="shared" si="151"/>
        <v>0</v>
      </c>
      <c r="AH420" s="2452"/>
      <c r="AI420" s="2148">
        <f t="shared" si="143"/>
        <v>0</v>
      </c>
      <c r="AJ420" s="299" t="str">
        <f>IF(OR(AI420=0, ISBLANK(AB420)), "", TEXT(ROUND(AI420/INDEX(AV19:AV89, MATCH(AB420, AU19:AU89, 0)), 0),"# ##0") &amp; " " &amp; AB420)</f>
        <v/>
      </c>
      <c r="AK420" s="77">
        <f t="shared" si="144"/>
        <v>0</v>
      </c>
      <c r="AL420" s="2149">
        <f t="shared" si="145"/>
        <v>0</v>
      </c>
      <c r="AM420" s="2137" t="str">
        <f t="shared" si="146"/>
        <v/>
      </c>
      <c r="AN420" s="2143"/>
      <c r="AO420" s="2148">
        <f t="shared" si="147"/>
        <v>0</v>
      </c>
      <c r="AP420" s="2612"/>
      <c r="AQ420" s="2150" t="str">
        <f t="shared" si="148"/>
        <v/>
      </c>
      <c r="AR420" s="2593"/>
      <c r="AS420" s="2697">
        <f t="shared" si="149"/>
        <v>0</v>
      </c>
      <c r="AT420" s="2598">
        <f>IF(AND(AH420&lt;&gt;"", ISNUMBER(AF420)), IFERROR(INDEX(AV19:AV89, MATCH(AB420, AU19:AU89, 0)) * AA420 * IF(ISBLANK(X420), 1, X420), 0), 0)</f>
        <v>0</v>
      </c>
      <c r="AU420"/>
      <c r="AV420"/>
      <c r="AW420"/>
      <c r="AY420" s="2127" t="str">
        <f t="shared" si="142"/>
        <v>►</v>
      </c>
      <c r="BD420" s="2133"/>
      <c r="BH420" s="2133"/>
      <c r="BI420" s="466">
        <v>1</v>
      </c>
      <c r="BJ420" s="464"/>
      <c r="BK420" s="464"/>
    </row>
    <row r="421" spans="1:63" s="465" customFormat="1" ht="18" customHeight="1" x14ac:dyDescent="0.25">
      <c r="A421" s="2127" t="str">
        <f t="shared" si="136"/>
        <v>►</v>
      </c>
      <c r="B421" s="2128" t="str">
        <f t="shared" si="135"/>
        <v>►</v>
      </c>
      <c r="C421" s="2129" t="str">
        <f t="shared" si="137"/>
        <v>►</v>
      </c>
      <c r="D421" s="2433" t="str">
        <f t="shared" si="138"/>
        <v>►</v>
      </c>
      <c r="E421" s="2128" t="str">
        <f t="shared" si="139"/>
        <v>►</v>
      </c>
      <c r="F421" s="2128" t="str">
        <f t="shared" si="140"/>
        <v>►</v>
      </c>
      <c r="G421" s="2128" t="str">
        <f t="shared" si="141"/>
        <v>►</v>
      </c>
      <c r="H421" s="2178" t="s">
        <v>4</v>
      </c>
      <c r="I421" s="2177"/>
      <c r="J421" s="2177"/>
      <c r="K421" s="2177"/>
      <c r="L421" s="2176"/>
      <c r="M421" s="2176"/>
      <c r="N421" s="2176"/>
      <c r="O421" s="2176"/>
      <c r="P421" s="2176"/>
      <c r="Q421" s="2176"/>
      <c r="R421" s="2176"/>
      <c r="S421" s="2111" t="s">
        <v>4</v>
      </c>
      <c r="T421" s="2178" t="s">
        <v>4</v>
      </c>
      <c r="U421" s="2177"/>
      <c r="V421" s="2177"/>
      <c r="W421" s="2177"/>
      <c r="X421" s="2176"/>
      <c r="Y421" s="2176"/>
      <c r="Z421" s="2176"/>
      <c r="AA421" s="2176"/>
      <c r="AB421" s="2176"/>
      <c r="AC421" s="2176"/>
      <c r="AD421" s="2176"/>
      <c r="AE421" s="2677" t="s">
        <v>4</v>
      </c>
      <c r="AF421" s="2679">
        <f t="shared" si="150"/>
        <v>0</v>
      </c>
      <c r="AG421" s="2453">
        <f t="shared" si="151"/>
        <v>0</v>
      </c>
      <c r="AH421" s="2452"/>
      <c r="AI421" s="2140">
        <f t="shared" si="143"/>
        <v>0</v>
      </c>
      <c r="AJ421" s="301" t="str">
        <f>IF(OR(AI421=0, ISBLANK(AB421)), "", TEXT(ROUND(AI421/INDEX(AV19:AV89, MATCH(AB421, AU19:AU89, 0)), 0),"# ##0") &amp; " " &amp; AB421)</f>
        <v/>
      </c>
      <c r="AK421" s="82">
        <f t="shared" si="144"/>
        <v>0</v>
      </c>
      <c r="AL421" s="2155">
        <f t="shared" si="145"/>
        <v>0</v>
      </c>
      <c r="AM421" s="2156" t="str">
        <f t="shared" si="146"/>
        <v/>
      </c>
      <c r="AN421" s="2143"/>
      <c r="AO421" s="2140">
        <f t="shared" si="147"/>
        <v>0</v>
      </c>
      <c r="AP421" s="2612"/>
      <c r="AQ421" s="2145" t="str">
        <f t="shared" si="148"/>
        <v/>
      </c>
      <c r="AR421" s="2593"/>
      <c r="AS421" s="2697">
        <f t="shared" si="149"/>
        <v>0</v>
      </c>
      <c r="AT421" s="2598">
        <f>IF(AND(AH421&lt;&gt;"", ISNUMBER(AF421)), IFERROR(INDEX(AV19:AV89, MATCH(AB421, AU19:AU89, 0)) * AA421 * IF(ISBLANK(X421), 1, X421), 0), 0)</f>
        <v>0</v>
      </c>
      <c r="AU421"/>
      <c r="AV421"/>
      <c r="AW421"/>
      <c r="AY421" s="2127" t="str">
        <f t="shared" si="142"/>
        <v>►</v>
      </c>
      <c r="BD421" s="2133"/>
      <c r="BH421" s="2133"/>
      <c r="BI421" s="466">
        <v>1</v>
      </c>
      <c r="BJ421" s="464"/>
      <c r="BK421" s="464"/>
    </row>
    <row r="422" spans="1:63" s="465" customFormat="1" ht="18" customHeight="1" x14ac:dyDescent="0.25">
      <c r="A422" s="2127" t="str">
        <f t="shared" si="136"/>
        <v>►</v>
      </c>
      <c r="B422" s="2128" t="str">
        <f t="shared" si="135"/>
        <v>►</v>
      </c>
      <c r="C422" s="2129" t="str">
        <f t="shared" si="137"/>
        <v>►</v>
      </c>
      <c r="D422" s="2433" t="str">
        <f t="shared" si="138"/>
        <v>►</v>
      </c>
      <c r="E422" s="2128" t="str">
        <f t="shared" si="139"/>
        <v>►</v>
      </c>
      <c r="F422" s="2128" t="str">
        <f t="shared" si="140"/>
        <v>►</v>
      </c>
      <c r="G422" s="2128" t="str">
        <f t="shared" si="141"/>
        <v>►</v>
      </c>
      <c r="H422" s="2178" t="s">
        <v>4</v>
      </c>
      <c r="I422" s="2177"/>
      <c r="J422" s="2177"/>
      <c r="K422" s="2177"/>
      <c r="L422" s="2176"/>
      <c r="M422" s="2176"/>
      <c r="N422" s="2176"/>
      <c r="O422" s="2176"/>
      <c r="P422" s="2176"/>
      <c r="Q422" s="2176"/>
      <c r="R422" s="2176"/>
      <c r="S422" s="2111" t="s">
        <v>4</v>
      </c>
      <c r="T422" s="2178" t="s">
        <v>4</v>
      </c>
      <c r="U422" s="2177"/>
      <c r="V422" s="2177"/>
      <c r="W422" s="2177"/>
      <c r="X422" s="2176"/>
      <c r="Y422" s="2176"/>
      <c r="Z422" s="2176"/>
      <c r="AA422" s="2176"/>
      <c r="AB422" s="2176"/>
      <c r="AC422" s="2176"/>
      <c r="AD422" s="2176"/>
      <c r="AE422" s="2677" t="s">
        <v>4</v>
      </c>
      <c r="AF422" s="2679">
        <f t="shared" si="150"/>
        <v>0</v>
      </c>
      <c r="AG422" s="2453">
        <f t="shared" si="151"/>
        <v>0</v>
      </c>
      <c r="AH422" s="2452"/>
      <c r="AI422" s="2148">
        <f t="shared" si="143"/>
        <v>0</v>
      </c>
      <c r="AJ422" s="299" t="str">
        <f>IF(OR(AI422=0, ISBLANK(AB422)), "", TEXT(ROUND(AI422/INDEX(AV19:AV89, MATCH(AB422, AU19:AU89, 0)), 0),"# ##0") &amp; " " &amp; AB422)</f>
        <v/>
      </c>
      <c r="AK422" s="77">
        <f t="shared" si="144"/>
        <v>0</v>
      </c>
      <c r="AL422" s="2149">
        <f t="shared" si="145"/>
        <v>0</v>
      </c>
      <c r="AM422" s="2137" t="str">
        <f t="shared" si="146"/>
        <v/>
      </c>
      <c r="AN422" s="2143"/>
      <c r="AO422" s="2148">
        <f t="shared" si="147"/>
        <v>0</v>
      </c>
      <c r="AP422" s="2612"/>
      <c r="AQ422" s="2150" t="str">
        <f t="shared" si="148"/>
        <v/>
      </c>
      <c r="AR422" s="2593"/>
      <c r="AS422" s="2697">
        <f t="shared" si="149"/>
        <v>0</v>
      </c>
      <c r="AT422" s="2598">
        <f>IF(AND(AH422&lt;&gt;"", ISNUMBER(AF422)), IFERROR(INDEX(AV19:AV89, MATCH(AB422, AU19:AU89, 0)) * AA422 * IF(ISBLANK(X422), 1, X422), 0), 0)</f>
        <v>0</v>
      </c>
      <c r="AU422"/>
      <c r="AV422"/>
      <c r="AW422"/>
      <c r="AY422" s="2127" t="str">
        <f t="shared" si="142"/>
        <v>►</v>
      </c>
      <c r="BD422" s="2133"/>
      <c r="BH422" s="2133"/>
      <c r="BI422" s="466">
        <v>1</v>
      </c>
      <c r="BJ422" s="464"/>
      <c r="BK422" s="464"/>
    </row>
    <row r="423" spans="1:63" s="465" customFormat="1" ht="18" customHeight="1" x14ac:dyDescent="0.25">
      <c r="A423" s="2127" t="str">
        <f t="shared" si="136"/>
        <v>►</v>
      </c>
      <c r="B423" s="2128" t="str">
        <f t="shared" si="135"/>
        <v>►</v>
      </c>
      <c r="C423" s="2129" t="str">
        <f t="shared" si="137"/>
        <v>►</v>
      </c>
      <c r="D423" s="2433" t="str">
        <f t="shared" si="138"/>
        <v>►</v>
      </c>
      <c r="E423" s="2128" t="str">
        <f t="shared" si="139"/>
        <v>►</v>
      </c>
      <c r="F423" s="2128" t="str">
        <f t="shared" si="140"/>
        <v>►</v>
      </c>
      <c r="G423" s="2128" t="str">
        <f t="shared" si="141"/>
        <v>►</v>
      </c>
      <c r="H423" s="2178" t="s">
        <v>4</v>
      </c>
      <c r="I423" s="2177"/>
      <c r="J423" s="2177"/>
      <c r="K423" s="2177"/>
      <c r="L423" s="2176"/>
      <c r="M423" s="2176"/>
      <c r="N423" s="2176"/>
      <c r="O423" s="2176"/>
      <c r="P423" s="2176"/>
      <c r="Q423" s="2176"/>
      <c r="R423" s="2176"/>
      <c r="S423" s="2111" t="s">
        <v>4</v>
      </c>
      <c r="T423" s="2178" t="s">
        <v>4</v>
      </c>
      <c r="U423" s="2177"/>
      <c r="V423" s="2177"/>
      <c r="W423" s="2177"/>
      <c r="X423" s="2176"/>
      <c r="Y423" s="2176"/>
      <c r="Z423" s="2176"/>
      <c r="AA423" s="2176"/>
      <c r="AB423" s="2176"/>
      <c r="AC423" s="2176"/>
      <c r="AD423" s="2176"/>
      <c r="AE423" s="2677" t="s">
        <v>4</v>
      </c>
      <c r="AF423" s="2679">
        <f t="shared" si="150"/>
        <v>0</v>
      </c>
      <c r="AG423" s="2453">
        <f t="shared" si="151"/>
        <v>0</v>
      </c>
      <c r="AH423" s="2452"/>
      <c r="AI423" s="2140">
        <f t="shared" si="143"/>
        <v>0</v>
      </c>
      <c r="AJ423" s="301" t="str">
        <f>IF(OR(AI423=0, ISBLANK(AB423)), "", TEXT(ROUND(AI423/INDEX(AV19:AV89, MATCH(AB423, AU19:AU89, 0)), 0),"# ##0") &amp; " " &amp; AB423)</f>
        <v/>
      </c>
      <c r="AK423" s="82">
        <f t="shared" si="144"/>
        <v>0</v>
      </c>
      <c r="AL423" s="2141">
        <f t="shared" si="145"/>
        <v>0</v>
      </c>
      <c r="AM423" s="2142" t="str">
        <f t="shared" si="146"/>
        <v/>
      </c>
      <c r="AN423" s="2143"/>
      <c r="AO423" s="2140">
        <f t="shared" si="147"/>
        <v>0</v>
      </c>
      <c r="AP423" s="2612"/>
      <c r="AQ423" s="2145" t="str">
        <f t="shared" si="148"/>
        <v/>
      </c>
      <c r="AR423" s="2593"/>
      <c r="AS423" s="2697">
        <f t="shared" si="149"/>
        <v>0</v>
      </c>
      <c r="AT423" s="2598">
        <f>IF(AND(AH423&lt;&gt;"", ISNUMBER(AF423)), IFERROR(INDEX(AV19:AV89, MATCH(AB423, AU19:AU89, 0)) * AA423 * IF(ISBLANK(X423), 1, X423), 0), 0)</f>
        <v>0</v>
      </c>
      <c r="AU423"/>
      <c r="AV423"/>
      <c r="AW423"/>
      <c r="AY423" s="2127" t="str">
        <f t="shared" si="142"/>
        <v>►</v>
      </c>
      <c r="BD423" s="2133"/>
      <c r="BH423" s="2133"/>
      <c r="BI423" s="466">
        <v>1</v>
      </c>
      <c r="BJ423" s="464"/>
      <c r="BK423" s="464"/>
    </row>
    <row r="424" spans="1:63" s="465" customFormat="1" ht="18" customHeight="1" x14ac:dyDescent="0.25">
      <c r="A424" s="2127" t="str">
        <f t="shared" si="136"/>
        <v>►</v>
      </c>
      <c r="B424" s="2128" t="str">
        <f t="shared" si="135"/>
        <v>►</v>
      </c>
      <c r="C424" s="2129" t="str">
        <f t="shared" si="137"/>
        <v>►</v>
      </c>
      <c r="D424" s="2433" t="str">
        <f t="shared" si="138"/>
        <v>►</v>
      </c>
      <c r="E424" s="2128" t="str">
        <f t="shared" si="139"/>
        <v>►</v>
      </c>
      <c r="F424" s="2128" t="str">
        <f t="shared" si="140"/>
        <v>►</v>
      </c>
      <c r="G424" s="2128" t="str">
        <f t="shared" si="141"/>
        <v>►</v>
      </c>
      <c r="H424" s="2178" t="s">
        <v>4</v>
      </c>
      <c r="I424" s="2177"/>
      <c r="J424" s="2177"/>
      <c r="K424" s="2177"/>
      <c r="L424" s="2176"/>
      <c r="M424" s="2176"/>
      <c r="N424" s="2176"/>
      <c r="O424" s="2176"/>
      <c r="P424" s="2176"/>
      <c r="Q424" s="2176"/>
      <c r="R424" s="2176"/>
      <c r="S424" s="2111" t="s">
        <v>4</v>
      </c>
      <c r="T424" s="2178" t="s">
        <v>4</v>
      </c>
      <c r="U424" s="2177"/>
      <c r="V424" s="2177"/>
      <c r="W424" s="2177"/>
      <c r="X424" s="2176"/>
      <c r="Y424" s="2176"/>
      <c r="Z424" s="2176"/>
      <c r="AA424" s="2176"/>
      <c r="AB424" s="2176"/>
      <c r="AC424" s="2176"/>
      <c r="AD424" s="2176"/>
      <c r="AE424" s="2677" t="s">
        <v>4</v>
      </c>
      <c r="AF424" s="2679">
        <f t="shared" si="150"/>
        <v>0</v>
      </c>
      <c r="AG424" s="2453">
        <f t="shared" si="151"/>
        <v>0</v>
      </c>
      <c r="AH424" s="2452"/>
      <c r="AI424" s="2148">
        <f t="shared" si="143"/>
        <v>0</v>
      </c>
      <c r="AJ424" s="299" t="str">
        <f>IF(OR(AI424=0, ISBLANK(AB424)), "", TEXT(ROUND(AI424/INDEX(AV19:AV89, MATCH(AB424, AU19:AU89, 0)), 0),"# ##0") &amp; " " &amp; AB424)</f>
        <v/>
      </c>
      <c r="AK424" s="77">
        <f t="shared" si="144"/>
        <v>0</v>
      </c>
      <c r="AL424" s="2149">
        <f t="shared" si="145"/>
        <v>0</v>
      </c>
      <c r="AM424" s="2137" t="str">
        <f t="shared" si="146"/>
        <v/>
      </c>
      <c r="AN424" s="2143"/>
      <c r="AO424" s="2148">
        <f t="shared" si="147"/>
        <v>0</v>
      </c>
      <c r="AP424" s="2612"/>
      <c r="AQ424" s="2150" t="str">
        <f t="shared" si="148"/>
        <v/>
      </c>
      <c r="AR424" s="2593"/>
      <c r="AS424" s="2697">
        <f t="shared" si="149"/>
        <v>0</v>
      </c>
      <c r="AT424" s="2598">
        <f>IF(AND(AH424&lt;&gt;"", ISNUMBER(AF424)), IFERROR(INDEX(AV19:AV89, MATCH(AB424, AU19:AU89, 0)) * AA424 * IF(ISBLANK(X424), 1, X424), 0), 0)</f>
        <v>0</v>
      </c>
      <c r="AU424"/>
      <c r="AV424"/>
      <c r="AW424"/>
      <c r="AY424" s="2127" t="str">
        <f t="shared" si="142"/>
        <v>►</v>
      </c>
      <c r="BD424" s="2133"/>
      <c r="BH424" s="2133"/>
      <c r="BI424" s="466">
        <v>1</v>
      </c>
      <c r="BJ424" s="464"/>
      <c r="BK424" s="464"/>
    </row>
    <row r="425" spans="1:63" s="465" customFormat="1" ht="18" customHeight="1" x14ac:dyDescent="0.25">
      <c r="A425" s="2127" t="str">
        <f t="shared" si="136"/>
        <v>►</v>
      </c>
      <c r="B425" s="2128" t="str">
        <f t="shared" si="135"/>
        <v>►</v>
      </c>
      <c r="C425" s="2129" t="str">
        <f t="shared" si="137"/>
        <v>►</v>
      </c>
      <c r="D425" s="2433" t="str">
        <f t="shared" si="138"/>
        <v>►</v>
      </c>
      <c r="E425" s="2128" t="str">
        <f t="shared" si="139"/>
        <v>►</v>
      </c>
      <c r="F425" s="2128" t="str">
        <f t="shared" si="140"/>
        <v>►</v>
      </c>
      <c r="G425" s="2128" t="str">
        <f t="shared" si="141"/>
        <v>►</v>
      </c>
      <c r="H425" s="2178" t="s">
        <v>4</v>
      </c>
      <c r="I425" s="2177"/>
      <c r="J425" s="2177"/>
      <c r="K425" s="2177"/>
      <c r="L425" s="2176"/>
      <c r="M425" s="2176"/>
      <c r="N425" s="2176"/>
      <c r="O425" s="2176"/>
      <c r="P425" s="2176"/>
      <c r="Q425" s="2176"/>
      <c r="R425" s="2176"/>
      <c r="S425" s="2111" t="s">
        <v>4</v>
      </c>
      <c r="T425" s="2178" t="s">
        <v>4</v>
      </c>
      <c r="U425" s="2177"/>
      <c r="V425" s="2177"/>
      <c r="W425" s="2177"/>
      <c r="X425" s="2176"/>
      <c r="Y425" s="2176"/>
      <c r="Z425" s="2176"/>
      <c r="AA425" s="2176"/>
      <c r="AB425" s="2176"/>
      <c r="AC425" s="2176"/>
      <c r="AD425" s="2176"/>
      <c r="AE425" s="2677" t="s">
        <v>4</v>
      </c>
      <c r="AF425" s="2679">
        <f t="shared" si="150"/>
        <v>0</v>
      </c>
      <c r="AG425" s="2453">
        <f t="shared" si="151"/>
        <v>0</v>
      </c>
      <c r="AH425" s="2452"/>
      <c r="AI425" s="2140">
        <f t="shared" si="143"/>
        <v>0</v>
      </c>
      <c r="AJ425" s="301" t="str">
        <f>IF(OR(AI425=0, ISBLANK(AB425)), "", TEXT(ROUND(AI425/INDEX(AV19:AV89, MATCH(AB425, AU19:AU89, 0)), 0),"# ##0") &amp; " " &amp; AB425)</f>
        <v/>
      </c>
      <c r="AK425" s="82">
        <f t="shared" si="144"/>
        <v>0</v>
      </c>
      <c r="AL425" s="2141">
        <f t="shared" si="145"/>
        <v>0</v>
      </c>
      <c r="AM425" s="2142" t="str">
        <f t="shared" si="146"/>
        <v/>
      </c>
      <c r="AN425" s="2143"/>
      <c r="AO425" s="2140">
        <f t="shared" si="147"/>
        <v>0</v>
      </c>
      <c r="AP425" s="2612"/>
      <c r="AQ425" s="2145" t="str">
        <f t="shared" si="148"/>
        <v/>
      </c>
      <c r="AR425" s="2593"/>
      <c r="AS425" s="2697">
        <f t="shared" si="149"/>
        <v>0</v>
      </c>
      <c r="AT425" s="2598">
        <f>IF(AND(AH425&lt;&gt;"", ISNUMBER(AF425)), IFERROR(INDEX(AV19:AV89, MATCH(AB425, AU19:AU89, 0)) * AA425 * IF(ISBLANK(X425), 1, X425), 0), 0)</f>
        <v>0</v>
      </c>
      <c r="AU425"/>
      <c r="AV425"/>
      <c r="AW425"/>
      <c r="AY425" s="2127" t="str">
        <f t="shared" si="142"/>
        <v>►</v>
      </c>
      <c r="BD425" s="2133"/>
      <c r="BH425" s="2133"/>
      <c r="BI425" s="466">
        <v>1</v>
      </c>
      <c r="BJ425" s="464"/>
      <c r="BK425" s="464"/>
    </row>
    <row r="426" spans="1:63" s="465" customFormat="1" ht="18" customHeight="1" x14ac:dyDescent="0.25">
      <c r="A426" s="2127" t="str">
        <f t="shared" si="136"/>
        <v>►</v>
      </c>
      <c r="B426" s="2128" t="str">
        <f t="shared" si="135"/>
        <v>►</v>
      </c>
      <c r="C426" s="2129" t="str">
        <f t="shared" si="137"/>
        <v>►</v>
      </c>
      <c r="D426" s="2433" t="str">
        <f t="shared" si="138"/>
        <v>►</v>
      </c>
      <c r="E426" s="2128" t="str">
        <f t="shared" si="139"/>
        <v>►</v>
      </c>
      <c r="F426" s="2128" t="str">
        <f t="shared" si="140"/>
        <v>►</v>
      </c>
      <c r="G426" s="2128" t="str">
        <f t="shared" si="141"/>
        <v>►</v>
      </c>
      <c r="H426" s="2178" t="s">
        <v>4</v>
      </c>
      <c r="I426" s="2177"/>
      <c r="J426" s="2177"/>
      <c r="K426" s="2177"/>
      <c r="L426" s="2176"/>
      <c r="M426" s="2176"/>
      <c r="N426" s="2176"/>
      <c r="O426" s="2176"/>
      <c r="P426" s="2176"/>
      <c r="Q426" s="2176"/>
      <c r="R426" s="2176"/>
      <c r="S426" s="2111" t="s">
        <v>4</v>
      </c>
      <c r="T426" s="2178" t="s">
        <v>4</v>
      </c>
      <c r="U426" s="2177"/>
      <c r="V426" s="2177"/>
      <c r="W426" s="2177"/>
      <c r="X426" s="2176"/>
      <c r="Y426" s="2176"/>
      <c r="Z426" s="2176"/>
      <c r="AA426" s="2176"/>
      <c r="AB426" s="2176"/>
      <c r="AC426" s="2176"/>
      <c r="AD426" s="2176"/>
      <c r="AE426" s="2677" t="s">
        <v>4</v>
      </c>
      <c r="AF426" s="2679">
        <f t="shared" si="150"/>
        <v>0</v>
      </c>
      <c r="AG426" s="2453">
        <f t="shared" si="151"/>
        <v>0</v>
      </c>
      <c r="AH426" s="2452"/>
      <c r="AI426" s="2159">
        <f t="shared" si="143"/>
        <v>0</v>
      </c>
      <c r="AJ426" s="2160" t="str">
        <f>IF(OR(AI426=0, ISBLANK(AB426)), "", TEXT(ROUND(AI426/INDEX(AV19:AV89, MATCH(AB426, AU19:AU89, 0)), 0),"# ##0") &amp; " " &amp; AB426)</f>
        <v/>
      </c>
      <c r="AK426" s="77">
        <f t="shared" si="144"/>
        <v>0</v>
      </c>
      <c r="AL426" s="2149">
        <f t="shared" si="145"/>
        <v>0</v>
      </c>
      <c r="AM426" s="2137" t="str">
        <f t="shared" si="146"/>
        <v/>
      </c>
      <c r="AN426" s="2143"/>
      <c r="AO426" s="2148">
        <f t="shared" si="147"/>
        <v>0</v>
      </c>
      <c r="AP426" s="2612"/>
      <c r="AQ426" s="2150" t="str">
        <f t="shared" si="148"/>
        <v/>
      </c>
      <c r="AR426" s="2593"/>
      <c r="AS426" s="2697">
        <f t="shared" si="149"/>
        <v>0</v>
      </c>
      <c r="AT426" s="2598">
        <f>IF(AND(AH426&lt;&gt;"", ISNUMBER(AF426)), IFERROR(INDEX(AV19:AV89, MATCH(AB426, AU19:AU89, 0)) * AA426 * IF(ISBLANK(X426), 1, X426), 0), 0)</f>
        <v>0</v>
      </c>
      <c r="AU426"/>
      <c r="AV426"/>
      <c r="AW426"/>
      <c r="AY426" s="2127" t="str">
        <f t="shared" si="142"/>
        <v>►</v>
      </c>
      <c r="BD426" s="2133"/>
      <c r="BH426" s="2133"/>
      <c r="BI426" s="466">
        <v>1</v>
      </c>
      <c r="BJ426" s="464"/>
      <c r="BK426" s="464"/>
    </row>
    <row r="427" spans="1:63" s="465" customFormat="1" ht="18" customHeight="1" x14ac:dyDescent="0.25">
      <c r="A427" s="2127" t="str">
        <f t="shared" si="136"/>
        <v>►</v>
      </c>
      <c r="B427" s="2128" t="str">
        <f t="shared" si="135"/>
        <v>►</v>
      </c>
      <c r="C427" s="2129" t="str">
        <f t="shared" si="137"/>
        <v>►</v>
      </c>
      <c r="D427" s="2433" t="str">
        <f t="shared" si="138"/>
        <v>►</v>
      </c>
      <c r="E427" s="2128" t="str">
        <f t="shared" si="139"/>
        <v>►</v>
      </c>
      <c r="F427" s="2128" t="str">
        <f t="shared" si="140"/>
        <v>►</v>
      </c>
      <c r="G427" s="2128" t="str">
        <f t="shared" si="141"/>
        <v>►</v>
      </c>
      <c r="H427" s="2178" t="s">
        <v>4</v>
      </c>
      <c r="I427" s="2177"/>
      <c r="J427" s="2177"/>
      <c r="K427" s="2177"/>
      <c r="L427" s="2176"/>
      <c r="M427" s="2176"/>
      <c r="N427" s="2176"/>
      <c r="O427" s="2176"/>
      <c r="P427" s="2176"/>
      <c r="Q427" s="2176"/>
      <c r="R427" s="2176"/>
      <c r="S427" s="2111" t="s">
        <v>4</v>
      </c>
      <c r="T427" s="2178" t="s">
        <v>4</v>
      </c>
      <c r="U427" s="2177"/>
      <c r="V427" s="2177"/>
      <c r="W427" s="2177"/>
      <c r="X427" s="2176"/>
      <c r="Y427" s="2176"/>
      <c r="Z427" s="2176"/>
      <c r="AA427" s="2176"/>
      <c r="AB427" s="2176"/>
      <c r="AC427" s="2176"/>
      <c r="AD427" s="2176"/>
      <c r="AE427" s="2677" t="s">
        <v>4</v>
      </c>
      <c r="AF427" s="2679">
        <f t="shared" si="150"/>
        <v>0</v>
      </c>
      <c r="AG427" s="2453">
        <f t="shared" si="151"/>
        <v>0</v>
      </c>
      <c r="AH427" s="2452"/>
      <c r="AI427" s="2140">
        <f t="shared" si="143"/>
        <v>0</v>
      </c>
      <c r="AJ427" s="301" t="str">
        <f>IF(OR(AI427=0, ISBLANK(AB427)), "", TEXT(ROUND(AI427/INDEX(AV19:AV89, MATCH(AB427, AU19:AU89, 0)), 0),"# ##0") &amp; " " &amp; AB427)</f>
        <v/>
      </c>
      <c r="AK427" s="82">
        <f t="shared" si="144"/>
        <v>0</v>
      </c>
      <c r="AL427" s="2141">
        <f t="shared" si="145"/>
        <v>0</v>
      </c>
      <c r="AM427" s="2142" t="str">
        <f t="shared" si="146"/>
        <v/>
      </c>
      <c r="AN427" s="2143"/>
      <c r="AO427" s="2140">
        <f t="shared" si="147"/>
        <v>0</v>
      </c>
      <c r="AP427" s="2612"/>
      <c r="AQ427" s="2145" t="str">
        <f t="shared" si="148"/>
        <v/>
      </c>
      <c r="AR427" s="2593"/>
      <c r="AS427" s="2697">
        <f t="shared" si="149"/>
        <v>0</v>
      </c>
      <c r="AT427" s="2598">
        <f>IF(AND(AH427&lt;&gt;"", ISNUMBER(AF427)), IFERROR(INDEX(AV19:AV89, MATCH(AB427, AU19:AU89, 0)) * AA427 * IF(ISBLANK(X427), 1, X427), 0), 0)</f>
        <v>0</v>
      </c>
      <c r="AU427"/>
      <c r="AV427"/>
      <c r="AW427"/>
      <c r="AY427" s="2127" t="str">
        <f t="shared" si="142"/>
        <v>►</v>
      </c>
      <c r="BD427" s="2133"/>
      <c r="BH427" s="2133"/>
      <c r="BI427" s="466">
        <v>1</v>
      </c>
      <c r="BJ427" s="464"/>
      <c r="BK427" s="464"/>
    </row>
    <row r="428" spans="1:63" s="465" customFormat="1" ht="18" customHeight="1" x14ac:dyDescent="0.25">
      <c r="A428" s="2127" t="str">
        <f t="shared" si="136"/>
        <v>►</v>
      </c>
      <c r="B428" s="2128" t="str">
        <f t="shared" si="135"/>
        <v>►</v>
      </c>
      <c r="C428" s="2129" t="str">
        <f t="shared" si="137"/>
        <v>►</v>
      </c>
      <c r="D428" s="2433" t="str">
        <f t="shared" si="138"/>
        <v>►</v>
      </c>
      <c r="E428" s="2128" t="str">
        <f t="shared" si="139"/>
        <v>►</v>
      </c>
      <c r="F428" s="2128" t="str">
        <f t="shared" si="140"/>
        <v>►</v>
      </c>
      <c r="G428" s="2128" t="str">
        <f t="shared" si="141"/>
        <v>►</v>
      </c>
      <c r="H428" s="2178" t="s">
        <v>4</v>
      </c>
      <c r="I428" s="2177"/>
      <c r="J428" s="2177"/>
      <c r="K428" s="2177"/>
      <c r="L428" s="2176"/>
      <c r="M428" s="2176"/>
      <c r="N428" s="2176"/>
      <c r="O428" s="2176"/>
      <c r="P428" s="2176"/>
      <c r="Q428" s="2176"/>
      <c r="R428" s="2176"/>
      <c r="S428" s="2111" t="s">
        <v>4</v>
      </c>
      <c r="T428" s="2178" t="s">
        <v>4</v>
      </c>
      <c r="U428" s="2177"/>
      <c r="V428" s="2177"/>
      <c r="W428" s="2177"/>
      <c r="X428" s="2176"/>
      <c r="Y428" s="2176"/>
      <c r="Z428" s="2176"/>
      <c r="AA428" s="2176"/>
      <c r="AB428" s="2176"/>
      <c r="AC428" s="2176"/>
      <c r="AD428" s="2176"/>
      <c r="AE428" s="2677" t="s">
        <v>4</v>
      </c>
      <c r="AF428" s="2679">
        <f t="shared" si="150"/>
        <v>0</v>
      </c>
      <c r="AG428" s="2453">
        <f t="shared" si="151"/>
        <v>0</v>
      </c>
      <c r="AH428" s="2452"/>
      <c r="AI428" s="2148">
        <f t="shared" si="143"/>
        <v>0</v>
      </c>
      <c r="AJ428" s="299" t="str">
        <f>IF(OR(AI428=0, ISBLANK(AB428)), "", TEXT(ROUND(AI428/INDEX(AV19:AV89, MATCH(AB428, AU19:AU89, 0)), 0),"# ##0") &amp; " " &amp; AB428)</f>
        <v/>
      </c>
      <c r="AK428" s="77">
        <f t="shared" si="144"/>
        <v>0</v>
      </c>
      <c r="AL428" s="2149">
        <f t="shared" si="145"/>
        <v>0</v>
      </c>
      <c r="AM428" s="2137" t="str">
        <f t="shared" si="146"/>
        <v/>
      </c>
      <c r="AN428" s="2143"/>
      <c r="AO428" s="2148">
        <f t="shared" si="147"/>
        <v>0</v>
      </c>
      <c r="AP428" s="2612"/>
      <c r="AQ428" s="2150" t="str">
        <f t="shared" si="148"/>
        <v/>
      </c>
      <c r="AR428" s="2593"/>
      <c r="AS428" s="2697">
        <f t="shared" si="149"/>
        <v>0</v>
      </c>
      <c r="AT428" s="2598">
        <f>IF(AND(AH428&lt;&gt;"", ISNUMBER(AF428)), IFERROR(INDEX(AV19:AV89, MATCH(AB428, AU19:AU89, 0)) * AA428 * IF(ISBLANK(X428), 1, X428), 0), 0)</f>
        <v>0</v>
      </c>
      <c r="AU428"/>
      <c r="AV428"/>
      <c r="AW428"/>
      <c r="AY428" s="2127" t="str">
        <f t="shared" si="142"/>
        <v>►</v>
      </c>
      <c r="BD428" s="2133"/>
      <c r="BH428" s="2133"/>
      <c r="BI428" s="466">
        <v>1</v>
      </c>
      <c r="BJ428" s="464"/>
      <c r="BK428" s="464"/>
    </row>
    <row r="429" spans="1:63" s="465" customFormat="1" ht="18" customHeight="1" x14ac:dyDescent="0.25">
      <c r="A429" s="2127" t="str">
        <f t="shared" si="136"/>
        <v>►</v>
      </c>
      <c r="B429" s="2128" t="str">
        <f t="shared" si="135"/>
        <v>►</v>
      </c>
      <c r="C429" s="2129" t="str">
        <f t="shared" si="137"/>
        <v>►</v>
      </c>
      <c r="D429" s="2433" t="str">
        <f t="shared" si="138"/>
        <v>►</v>
      </c>
      <c r="E429" s="2128" t="str">
        <f t="shared" si="139"/>
        <v>►</v>
      </c>
      <c r="F429" s="2128" t="str">
        <f t="shared" si="140"/>
        <v>►</v>
      </c>
      <c r="G429" s="2128" t="str">
        <f t="shared" si="141"/>
        <v>►</v>
      </c>
      <c r="H429" s="2178" t="s">
        <v>4</v>
      </c>
      <c r="I429" s="2177"/>
      <c r="J429" s="2177"/>
      <c r="K429" s="2177"/>
      <c r="L429" s="2176"/>
      <c r="M429" s="2176"/>
      <c r="N429" s="2176"/>
      <c r="O429" s="2176"/>
      <c r="P429" s="2176"/>
      <c r="Q429" s="2176"/>
      <c r="R429" s="2176"/>
      <c r="S429" s="2111" t="s">
        <v>4</v>
      </c>
      <c r="T429" s="2178" t="s">
        <v>4</v>
      </c>
      <c r="U429" s="2177"/>
      <c r="V429" s="2177"/>
      <c r="W429" s="2177"/>
      <c r="X429" s="2176"/>
      <c r="Y429" s="2176"/>
      <c r="Z429" s="2176"/>
      <c r="AA429" s="2176"/>
      <c r="AB429" s="2176"/>
      <c r="AC429" s="2176"/>
      <c r="AD429" s="2176"/>
      <c r="AE429" s="2677" t="s">
        <v>4</v>
      </c>
      <c r="AF429" s="2679">
        <f t="shared" si="150"/>
        <v>0</v>
      </c>
      <c r="AG429" s="2453">
        <f t="shared" si="151"/>
        <v>0</v>
      </c>
      <c r="AH429" s="2452"/>
      <c r="AI429" s="2140">
        <f t="shared" si="143"/>
        <v>0</v>
      </c>
      <c r="AJ429" s="301" t="str">
        <f>IF(OR(AI429=0, ISBLANK(AB429)), "", TEXT(ROUND(AI429/INDEX(AV19:AV89, MATCH(AB429, AU19:AU89, 0)), 0),"# ##0") &amp; " " &amp; AB429)</f>
        <v/>
      </c>
      <c r="AK429" s="82">
        <f t="shared" si="144"/>
        <v>0</v>
      </c>
      <c r="AL429" s="2141">
        <f t="shared" si="145"/>
        <v>0</v>
      </c>
      <c r="AM429" s="2142" t="str">
        <f t="shared" si="146"/>
        <v/>
      </c>
      <c r="AN429" s="2143"/>
      <c r="AO429" s="2140">
        <f t="shared" si="147"/>
        <v>0</v>
      </c>
      <c r="AP429" s="2612"/>
      <c r="AQ429" s="2145" t="str">
        <f t="shared" si="148"/>
        <v/>
      </c>
      <c r="AR429" s="2593"/>
      <c r="AS429" s="2697">
        <f t="shared" si="149"/>
        <v>0</v>
      </c>
      <c r="AT429" s="2598">
        <f>IF(AND(AH429&lt;&gt;"", ISNUMBER(AF429)), IFERROR(INDEX(AV19:AV89, MATCH(AB429, AU19:AU89, 0)) * AA429 * IF(ISBLANK(X429), 1, X429), 0), 0)</f>
        <v>0</v>
      </c>
      <c r="AU429"/>
      <c r="AV429"/>
      <c r="AW429"/>
      <c r="AY429" s="2127" t="str">
        <f t="shared" si="142"/>
        <v>►</v>
      </c>
      <c r="BD429" s="2133"/>
      <c r="BH429" s="2133"/>
      <c r="BI429" s="466">
        <v>1</v>
      </c>
      <c r="BJ429" s="464"/>
      <c r="BK429" s="464"/>
    </row>
    <row r="430" spans="1:63" s="465" customFormat="1" ht="18" customHeight="1" x14ac:dyDescent="0.25">
      <c r="A430" s="2127" t="str">
        <f t="shared" si="136"/>
        <v>►</v>
      </c>
      <c r="B430" s="2128" t="str">
        <f t="shared" si="135"/>
        <v>►</v>
      </c>
      <c r="C430" s="2129" t="str">
        <f t="shared" si="137"/>
        <v>►</v>
      </c>
      <c r="D430" s="2433" t="str">
        <f t="shared" si="138"/>
        <v>►</v>
      </c>
      <c r="E430" s="2128" t="str">
        <f t="shared" si="139"/>
        <v>►</v>
      </c>
      <c r="F430" s="2128" t="str">
        <f t="shared" si="140"/>
        <v>►</v>
      </c>
      <c r="G430" s="2128" t="str">
        <f t="shared" si="141"/>
        <v>►</v>
      </c>
      <c r="H430" s="2178" t="s">
        <v>4</v>
      </c>
      <c r="I430" s="2177"/>
      <c r="J430" s="2177"/>
      <c r="K430" s="2177"/>
      <c r="L430" s="2176"/>
      <c r="M430" s="2176"/>
      <c r="N430" s="2176"/>
      <c r="O430" s="2176"/>
      <c r="P430" s="2176"/>
      <c r="Q430" s="2176"/>
      <c r="R430" s="2176"/>
      <c r="S430" s="2111" t="s">
        <v>4</v>
      </c>
      <c r="T430" s="2178" t="s">
        <v>4</v>
      </c>
      <c r="U430" s="2177"/>
      <c r="V430" s="2177"/>
      <c r="W430" s="2177"/>
      <c r="X430" s="2176"/>
      <c r="Y430" s="2176"/>
      <c r="Z430" s="2176"/>
      <c r="AA430" s="2176"/>
      <c r="AB430" s="2176"/>
      <c r="AC430" s="2176"/>
      <c r="AD430" s="2176"/>
      <c r="AE430" s="2677" t="s">
        <v>4</v>
      </c>
      <c r="AF430" s="2679">
        <f t="shared" si="150"/>
        <v>0</v>
      </c>
      <c r="AG430" s="2453">
        <f t="shared" si="151"/>
        <v>0</v>
      </c>
      <c r="AH430" s="2452"/>
      <c r="AI430" s="2148">
        <f t="shared" si="143"/>
        <v>0</v>
      </c>
      <c r="AJ430" s="299" t="str">
        <f>IF(OR(AI430=0, ISBLANK(AB430)), "", TEXT(ROUND(AI430/INDEX(AV19:AV89, MATCH(AB430, AU19:AU89, 0)), 0),"# ##0") &amp; " " &amp; AB430)</f>
        <v/>
      </c>
      <c r="AK430" s="77">
        <f t="shared" si="144"/>
        <v>0</v>
      </c>
      <c r="AL430" s="2149">
        <f t="shared" si="145"/>
        <v>0</v>
      </c>
      <c r="AM430" s="2137" t="str">
        <f t="shared" si="146"/>
        <v/>
      </c>
      <c r="AN430" s="2143"/>
      <c r="AO430" s="2148">
        <f t="shared" si="147"/>
        <v>0</v>
      </c>
      <c r="AP430" s="2612"/>
      <c r="AQ430" s="2150" t="str">
        <f t="shared" si="148"/>
        <v/>
      </c>
      <c r="AR430" s="2593"/>
      <c r="AS430" s="2697">
        <f t="shared" si="149"/>
        <v>0</v>
      </c>
      <c r="AT430" s="2598">
        <f>IF(AND(AH430&lt;&gt;"", ISNUMBER(AF430)), IFERROR(INDEX(AV19:AV89, MATCH(AB430, AU19:AU89, 0)) * AA430 * IF(ISBLANK(X430), 1, X430), 0), 0)</f>
        <v>0</v>
      </c>
      <c r="AU430"/>
      <c r="AV430"/>
      <c r="AW430"/>
      <c r="AY430" s="2127" t="str">
        <f t="shared" si="142"/>
        <v>►</v>
      </c>
      <c r="BD430" s="2133"/>
      <c r="BH430" s="2133"/>
      <c r="BI430" s="466">
        <v>1</v>
      </c>
      <c r="BJ430" s="464"/>
      <c r="BK430" s="464"/>
    </row>
    <row r="431" spans="1:63" s="465" customFormat="1" ht="18" customHeight="1" x14ac:dyDescent="0.25">
      <c r="A431" s="2127" t="str">
        <f t="shared" si="136"/>
        <v>►</v>
      </c>
      <c r="B431" s="2128" t="str">
        <f t="shared" si="135"/>
        <v>►</v>
      </c>
      <c r="C431" s="2129" t="str">
        <f t="shared" si="137"/>
        <v>►</v>
      </c>
      <c r="D431" s="2433" t="str">
        <f t="shared" si="138"/>
        <v>►</v>
      </c>
      <c r="E431" s="2128" t="str">
        <f t="shared" si="139"/>
        <v>►</v>
      </c>
      <c r="F431" s="2128" t="str">
        <f t="shared" si="140"/>
        <v>►</v>
      </c>
      <c r="G431" s="2128" t="str">
        <f t="shared" si="141"/>
        <v>►</v>
      </c>
      <c r="H431" s="2178" t="s">
        <v>4</v>
      </c>
      <c r="I431" s="2177"/>
      <c r="J431" s="2177"/>
      <c r="K431" s="2177"/>
      <c r="L431" s="2176"/>
      <c r="M431" s="2176"/>
      <c r="N431" s="2176"/>
      <c r="O431" s="2176"/>
      <c r="P431" s="2176"/>
      <c r="Q431" s="2176"/>
      <c r="R431" s="2176"/>
      <c r="S431" s="2111" t="s">
        <v>4</v>
      </c>
      <c r="T431" s="2178" t="s">
        <v>4</v>
      </c>
      <c r="U431" s="2177"/>
      <c r="V431" s="2177"/>
      <c r="W431" s="2177"/>
      <c r="X431" s="2176"/>
      <c r="Y431" s="2176"/>
      <c r="Z431" s="2176"/>
      <c r="AA431" s="2176"/>
      <c r="AB431" s="2176"/>
      <c r="AC431" s="2176"/>
      <c r="AD431" s="2176"/>
      <c r="AE431" s="2677" t="s">
        <v>4</v>
      </c>
      <c r="AF431" s="2679">
        <f t="shared" si="150"/>
        <v>0</v>
      </c>
      <c r="AG431" s="2453">
        <f t="shared" si="151"/>
        <v>0</v>
      </c>
      <c r="AH431" s="2452"/>
      <c r="AI431" s="2140">
        <f t="shared" si="143"/>
        <v>0</v>
      </c>
      <c r="AJ431" s="301" t="str">
        <f>IF(OR(AI431=0, ISBLANK(AB431)), "", TEXT(ROUND(AI431/INDEX(AV19:AV89, MATCH(AB431, AU19:AU89, 0)), 0),"# ##0") &amp; " " &amp; AB431)</f>
        <v/>
      </c>
      <c r="AK431" s="82">
        <f t="shared" si="144"/>
        <v>0</v>
      </c>
      <c r="AL431" s="2141">
        <f t="shared" si="145"/>
        <v>0</v>
      </c>
      <c r="AM431" s="2142" t="str">
        <f t="shared" si="146"/>
        <v/>
      </c>
      <c r="AN431" s="2143"/>
      <c r="AO431" s="2140">
        <f t="shared" si="147"/>
        <v>0</v>
      </c>
      <c r="AP431" s="2612"/>
      <c r="AQ431" s="2145" t="str">
        <f t="shared" si="148"/>
        <v/>
      </c>
      <c r="AR431" s="2593"/>
      <c r="AS431" s="2697">
        <f t="shared" si="149"/>
        <v>0</v>
      </c>
      <c r="AT431" s="2598">
        <f>IF(AND(AH431&lt;&gt;"", ISNUMBER(AF431)), IFERROR(INDEX(AV19:AV89, MATCH(AB431, AU19:AU89, 0)) * AA431 * IF(ISBLANK(X431), 1, X431), 0), 0)</f>
        <v>0</v>
      </c>
      <c r="AU431"/>
      <c r="AV431"/>
      <c r="AW431"/>
      <c r="AY431" s="2127" t="str">
        <f t="shared" si="142"/>
        <v>►</v>
      </c>
      <c r="BD431" s="2133"/>
      <c r="BH431" s="2133"/>
      <c r="BI431" s="466">
        <v>1</v>
      </c>
      <c r="BJ431" s="464"/>
      <c r="BK431" s="464"/>
    </row>
    <row r="432" spans="1:63" s="465" customFormat="1" ht="18" customHeight="1" x14ac:dyDescent="0.25">
      <c r="A432" s="2127" t="str">
        <f t="shared" si="136"/>
        <v>►</v>
      </c>
      <c r="B432" s="2128" t="str">
        <f t="shared" si="135"/>
        <v>►</v>
      </c>
      <c r="C432" s="2129" t="str">
        <f t="shared" si="137"/>
        <v>►</v>
      </c>
      <c r="D432" s="2433" t="str">
        <f t="shared" si="138"/>
        <v>►</v>
      </c>
      <c r="E432" s="2128" t="str">
        <f t="shared" si="139"/>
        <v>►</v>
      </c>
      <c r="F432" s="2128" t="str">
        <f t="shared" si="140"/>
        <v>►</v>
      </c>
      <c r="G432" s="2128" t="str">
        <f t="shared" si="141"/>
        <v>►</v>
      </c>
      <c r="H432" s="2178" t="s">
        <v>4</v>
      </c>
      <c r="I432" s="2177"/>
      <c r="J432" s="2177"/>
      <c r="K432" s="2177"/>
      <c r="L432" s="2176"/>
      <c r="M432" s="2176"/>
      <c r="N432" s="2176"/>
      <c r="O432" s="2176"/>
      <c r="P432" s="2176"/>
      <c r="Q432" s="2176"/>
      <c r="R432" s="2176"/>
      <c r="S432" s="2111" t="s">
        <v>4</v>
      </c>
      <c r="T432" s="2178" t="s">
        <v>4</v>
      </c>
      <c r="U432" s="2177"/>
      <c r="V432" s="2177"/>
      <c r="W432" s="2177"/>
      <c r="X432" s="2176"/>
      <c r="Y432" s="2176"/>
      <c r="Z432" s="2176"/>
      <c r="AA432" s="2176"/>
      <c r="AB432" s="2176"/>
      <c r="AC432" s="2176"/>
      <c r="AD432" s="2176"/>
      <c r="AE432" s="2677" t="s">
        <v>4</v>
      </c>
      <c r="AF432" s="2679">
        <f t="shared" si="150"/>
        <v>0</v>
      </c>
      <c r="AG432" s="2453">
        <f t="shared" si="151"/>
        <v>0</v>
      </c>
      <c r="AH432" s="2452"/>
      <c r="AI432" s="2148">
        <f t="shared" si="143"/>
        <v>0</v>
      </c>
      <c r="AJ432" s="299" t="str">
        <f>IF(OR(AI432=0, ISBLANK(AB432)), "", TEXT(ROUND(AI432/INDEX(AV19:AV89, MATCH(AB432, AU19:AU89, 0)), 0),"# ##0") &amp; " " &amp; AB432)</f>
        <v/>
      </c>
      <c r="AK432" s="77">
        <f t="shared" si="144"/>
        <v>0</v>
      </c>
      <c r="AL432" s="2149">
        <f t="shared" si="145"/>
        <v>0</v>
      </c>
      <c r="AM432" s="2137" t="str">
        <f t="shared" si="146"/>
        <v/>
      </c>
      <c r="AN432" s="2143"/>
      <c r="AO432" s="2148">
        <f t="shared" si="147"/>
        <v>0</v>
      </c>
      <c r="AP432" s="2612"/>
      <c r="AQ432" s="2150" t="str">
        <f t="shared" si="148"/>
        <v/>
      </c>
      <c r="AR432" s="2593"/>
      <c r="AS432" s="2697">
        <f t="shared" si="149"/>
        <v>0</v>
      </c>
      <c r="AT432" s="2598">
        <f>IF(AND(AH432&lt;&gt;"", ISNUMBER(AF432)), IFERROR(INDEX(AV19:AV89, MATCH(AB432, AU19:AU89, 0)) * AA432 * IF(ISBLANK(X432), 1, X432), 0), 0)</f>
        <v>0</v>
      </c>
      <c r="AU432"/>
      <c r="AV432"/>
      <c r="AW432"/>
      <c r="AY432" s="2127" t="str">
        <f t="shared" si="142"/>
        <v>►</v>
      </c>
      <c r="BD432" s="2133"/>
      <c r="BH432" s="2133"/>
      <c r="BI432" s="466">
        <v>1</v>
      </c>
      <c r="BJ432" s="464"/>
      <c r="BK432" s="464"/>
    </row>
    <row r="433" spans="1:63" s="465" customFormat="1" ht="18" customHeight="1" x14ac:dyDescent="0.25">
      <c r="A433" s="2127" t="str">
        <f t="shared" si="136"/>
        <v>►</v>
      </c>
      <c r="B433" s="2128" t="str">
        <f t="shared" si="135"/>
        <v>►</v>
      </c>
      <c r="C433" s="2129" t="str">
        <f t="shared" si="137"/>
        <v>►</v>
      </c>
      <c r="D433" s="2433" t="str">
        <f t="shared" si="138"/>
        <v>►</v>
      </c>
      <c r="E433" s="2128" t="str">
        <f t="shared" si="139"/>
        <v>►</v>
      </c>
      <c r="F433" s="2128" t="str">
        <f t="shared" si="140"/>
        <v>►</v>
      </c>
      <c r="G433" s="2128" t="str">
        <f t="shared" si="141"/>
        <v>►</v>
      </c>
      <c r="H433" s="2178" t="s">
        <v>4</v>
      </c>
      <c r="I433" s="2177"/>
      <c r="J433" s="2177"/>
      <c r="K433" s="2177"/>
      <c r="L433" s="2176"/>
      <c r="M433" s="2176"/>
      <c r="N433" s="2176"/>
      <c r="O433" s="2176"/>
      <c r="P433" s="2176"/>
      <c r="Q433" s="2176"/>
      <c r="R433" s="2176"/>
      <c r="S433" s="2111" t="s">
        <v>4</v>
      </c>
      <c r="T433" s="2178" t="s">
        <v>4</v>
      </c>
      <c r="U433" s="2177"/>
      <c r="V433" s="2177"/>
      <c r="W433" s="2177"/>
      <c r="X433" s="2176"/>
      <c r="Y433" s="2176"/>
      <c r="Z433" s="2176"/>
      <c r="AA433" s="2176"/>
      <c r="AB433" s="2176"/>
      <c r="AC433" s="2176"/>
      <c r="AD433" s="2176"/>
      <c r="AE433" s="2677" t="s">
        <v>4</v>
      </c>
      <c r="AF433" s="2679">
        <f t="shared" si="150"/>
        <v>0</v>
      </c>
      <c r="AG433" s="2453">
        <f t="shared" si="151"/>
        <v>0</v>
      </c>
      <c r="AH433" s="2452"/>
      <c r="AI433" s="2140">
        <f t="shared" si="143"/>
        <v>0</v>
      </c>
      <c r="AJ433" s="301" t="str">
        <f>IF(OR(AI433=0, ISBLANK(AB433)), "", TEXT(ROUND(AI433/INDEX(AV19:AV89, MATCH(AB433, AU19:AU89, 0)), 0),"# ##0") &amp; " " &amp; AB433)</f>
        <v/>
      </c>
      <c r="AK433" s="82">
        <f t="shared" si="144"/>
        <v>0</v>
      </c>
      <c r="AL433" s="2141">
        <f t="shared" si="145"/>
        <v>0</v>
      </c>
      <c r="AM433" s="2142" t="str">
        <f t="shared" si="146"/>
        <v/>
      </c>
      <c r="AN433" s="2143"/>
      <c r="AO433" s="2140">
        <f t="shared" si="147"/>
        <v>0</v>
      </c>
      <c r="AP433" s="2612"/>
      <c r="AQ433" s="2145" t="str">
        <f t="shared" si="148"/>
        <v/>
      </c>
      <c r="AR433" s="2593"/>
      <c r="AS433" s="2697">
        <f t="shared" si="149"/>
        <v>0</v>
      </c>
      <c r="AT433" s="2598">
        <f>IF(AND(AH433&lt;&gt;"", ISNUMBER(AF433)), IFERROR(INDEX(AV19:AV89, MATCH(AB433, AU19:AU89, 0)) * AA433 * IF(ISBLANK(X433), 1, X433), 0), 0)</f>
        <v>0</v>
      </c>
      <c r="AU433"/>
      <c r="AV433"/>
      <c r="AW433"/>
      <c r="AY433" s="2127" t="str">
        <f t="shared" si="142"/>
        <v>►</v>
      </c>
      <c r="BD433" s="2133"/>
      <c r="BH433" s="2133"/>
      <c r="BI433" s="466">
        <v>1</v>
      </c>
      <c r="BJ433" s="464"/>
      <c r="BK433" s="464"/>
    </row>
    <row r="434" spans="1:63" s="465" customFormat="1" ht="18" customHeight="1" x14ac:dyDescent="0.25">
      <c r="A434" s="2127" t="str">
        <f t="shared" si="136"/>
        <v>►</v>
      </c>
      <c r="B434" s="2128" t="str">
        <f t="shared" si="135"/>
        <v>►</v>
      </c>
      <c r="C434" s="2129" t="str">
        <f t="shared" si="137"/>
        <v>►</v>
      </c>
      <c r="D434" s="2433" t="str">
        <f t="shared" si="138"/>
        <v>►</v>
      </c>
      <c r="E434" s="2128" t="str">
        <f t="shared" si="139"/>
        <v>►</v>
      </c>
      <c r="F434" s="2128" t="str">
        <f t="shared" si="140"/>
        <v>►</v>
      </c>
      <c r="G434" s="2128" t="str">
        <f t="shared" si="141"/>
        <v>►</v>
      </c>
      <c r="H434" s="2178" t="s">
        <v>4</v>
      </c>
      <c r="I434" s="2177"/>
      <c r="J434" s="2177"/>
      <c r="K434" s="2177"/>
      <c r="L434" s="2176"/>
      <c r="M434" s="2176"/>
      <c r="N434" s="2176"/>
      <c r="O434" s="2176"/>
      <c r="P434" s="2176"/>
      <c r="Q434" s="2176"/>
      <c r="R434" s="2176"/>
      <c r="S434" s="2111" t="s">
        <v>4</v>
      </c>
      <c r="T434" s="2178" t="s">
        <v>4</v>
      </c>
      <c r="U434" s="2177"/>
      <c r="V434" s="2177"/>
      <c r="W434" s="2177"/>
      <c r="X434" s="2176"/>
      <c r="Y434" s="2176"/>
      <c r="Z434" s="2176"/>
      <c r="AA434" s="2176"/>
      <c r="AB434" s="2176"/>
      <c r="AC434" s="2176"/>
      <c r="AD434" s="2176"/>
      <c r="AE434" s="2677" t="s">
        <v>4</v>
      </c>
      <c r="AF434" s="2679">
        <f t="shared" si="150"/>
        <v>0</v>
      </c>
      <c r="AG434" s="2453">
        <f t="shared" si="151"/>
        <v>0</v>
      </c>
      <c r="AH434" s="2452"/>
      <c r="AI434" s="2148">
        <f t="shared" si="143"/>
        <v>0</v>
      </c>
      <c r="AJ434" s="299" t="str">
        <f>IF(OR(AI434=0, ISBLANK(AB434)), "", TEXT(ROUND(AI434/INDEX(AV19:AV89, MATCH(AB434, AU19:AU89, 0)), 0),"# ##0") &amp; " " &amp; AB434)</f>
        <v/>
      </c>
      <c r="AK434" s="77">
        <f t="shared" si="144"/>
        <v>0</v>
      </c>
      <c r="AL434" s="2149">
        <f t="shared" si="145"/>
        <v>0</v>
      </c>
      <c r="AM434" s="2137" t="str">
        <f t="shared" si="146"/>
        <v/>
      </c>
      <c r="AN434" s="2143"/>
      <c r="AO434" s="2148">
        <f t="shared" si="147"/>
        <v>0</v>
      </c>
      <c r="AP434" s="2612"/>
      <c r="AQ434" s="2150" t="str">
        <f t="shared" si="148"/>
        <v/>
      </c>
      <c r="AR434" s="2593"/>
      <c r="AS434" s="2697">
        <f t="shared" si="149"/>
        <v>0</v>
      </c>
      <c r="AT434" s="2598">
        <f>IF(AND(AH434&lt;&gt;"", ISNUMBER(AF434)), IFERROR(INDEX(AV19:AV89, MATCH(AB434, AU19:AU89, 0)) * AA434 * IF(ISBLANK(X434), 1, X434), 0), 0)</f>
        <v>0</v>
      </c>
      <c r="AU434"/>
      <c r="AV434"/>
      <c r="AW434"/>
      <c r="AY434" s="2127" t="str">
        <f t="shared" si="142"/>
        <v>►</v>
      </c>
      <c r="BD434" s="2133"/>
      <c r="BH434" s="2133"/>
      <c r="BI434" s="466">
        <v>1</v>
      </c>
      <c r="BJ434" s="464"/>
      <c r="BK434" s="464"/>
    </row>
    <row r="435" spans="1:63" s="465" customFormat="1" ht="18" customHeight="1" x14ac:dyDescent="0.25">
      <c r="A435" s="2127" t="str">
        <f t="shared" si="136"/>
        <v>►</v>
      </c>
      <c r="B435" s="2128" t="str">
        <f t="shared" ref="B435:B498" si="152">IF(A435="►","►",IF(A435="A",IF(AND(ISTEXT(U435),ISTEXT(I435)),U435,IF(ISTEXT(U435),U435,IF(ISBLANK(U435),I435,U435)))))</f>
        <v>►</v>
      </c>
      <c r="C435" s="2129" t="str">
        <f t="shared" si="137"/>
        <v>►</v>
      </c>
      <c r="D435" s="2433" t="str">
        <f t="shared" si="138"/>
        <v>►</v>
      </c>
      <c r="E435" s="2128" t="str">
        <f t="shared" si="139"/>
        <v>►</v>
      </c>
      <c r="F435" s="2128" t="str">
        <f t="shared" si="140"/>
        <v>►</v>
      </c>
      <c r="G435" s="2128" t="str">
        <f t="shared" si="141"/>
        <v>►</v>
      </c>
      <c r="H435" s="2178" t="s">
        <v>4</v>
      </c>
      <c r="I435" s="2177"/>
      <c r="J435" s="2177"/>
      <c r="K435" s="2177"/>
      <c r="L435" s="2176"/>
      <c r="M435" s="2176"/>
      <c r="N435" s="2176"/>
      <c r="O435" s="2176"/>
      <c r="P435" s="2176"/>
      <c r="Q435" s="2176"/>
      <c r="R435" s="2176"/>
      <c r="S435" s="2111" t="s">
        <v>4</v>
      </c>
      <c r="T435" s="2178" t="s">
        <v>4</v>
      </c>
      <c r="U435" s="2177"/>
      <c r="V435" s="2177"/>
      <c r="W435" s="2177"/>
      <c r="X435" s="2176"/>
      <c r="Y435" s="2176"/>
      <c r="Z435" s="2176"/>
      <c r="AA435" s="2176"/>
      <c r="AB435" s="2176"/>
      <c r="AC435" s="2176"/>
      <c r="AD435" s="2176"/>
      <c r="AE435" s="2677" t="s">
        <v>4</v>
      </c>
      <c r="AF435" s="2679">
        <f t="shared" si="150"/>
        <v>0</v>
      </c>
      <c r="AG435" s="2453">
        <f t="shared" si="151"/>
        <v>0</v>
      </c>
      <c r="AH435" s="2452"/>
      <c r="AI435" s="2140">
        <f t="shared" si="143"/>
        <v>0</v>
      </c>
      <c r="AJ435" s="301" t="str">
        <f>IF(OR(AI435=0, ISBLANK(AB435)), "", TEXT(ROUND(AI435/INDEX(AV19:AV89, MATCH(AB435, AU19:AU89, 0)), 0),"# ##0") &amp; " " &amp; AB435)</f>
        <v/>
      </c>
      <c r="AK435" s="82">
        <f t="shared" si="144"/>
        <v>0</v>
      </c>
      <c r="AL435" s="2141">
        <f t="shared" si="145"/>
        <v>0</v>
      </c>
      <c r="AM435" s="2142" t="str">
        <f t="shared" si="146"/>
        <v/>
      </c>
      <c r="AN435" s="2143"/>
      <c r="AO435" s="2140">
        <f t="shared" si="147"/>
        <v>0</v>
      </c>
      <c r="AP435" s="2612"/>
      <c r="AQ435" s="2145" t="str">
        <f t="shared" si="148"/>
        <v/>
      </c>
      <c r="AR435" s="2593"/>
      <c r="AS435" s="2697">
        <f t="shared" si="149"/>
        <v>0</v>
      </c>
      <c r="AT435" s="2598">
        <f>IF(AND(AH435&lt;&gt;"", ISNUMBER(AF435)), IFERROR(INDEX(AV19:AV89, MATCH(AB435, AU19:AU89, 0)) * AA435 * IF(ISBLANK(X435), 1, X435), 0), 0)</f>
        <v>0</v>
      </c>
      <c r="AU435"/>
      <c r="AV435"/>
      <c r="AW435"/>
      <c r="AY435" s="2127" t="str">
        <f t="shared" si="142"/>
        <v>►</v>
      </c>
      <c r="BD435" s="2133"/>
      <c r="BH435" s="2133"/>
      <c r="BI435" s="466">
        <v>1</v>
      </c>
      <c r="BJ435" s="464"/>
      <c r="BK435" s="464"/>
    </row>
    <row r="436" spans="1:63" s="465" customFormat="1" ht="18" customHeight="1" x14ac:dyDescent="0.25">
      <c r="A436" s="2127" t="str">
        <f t="shared" si="136"/>
        <v>►</v>
      </c>
      <c r="B436" s="2128" t="str">
        <f t="shared" si="152"/>
        <v>►</v>
      </c>
      <c r="C436" s="2129" t="str">
        <f t="shared" si="137"/>
        <v>►</v>
      </c>
      <c r="D436" s="2433" t="str">
        <f t="shared" si="138"/>
        <v>►</v>
      </c>
      <c r="E436" s="2128" t="str">
        <f t="shared" si="139"/>
        <v>►</v>
      </c>
      <c r="F436" s="2128" t="str">
        <f t="shared" si="140"/>
        <v>►</v>
      </c>
      <c r="G436" s="2128" t="str">
        <f t="shared" si="141"/>
        <v>►</v>
      </c>
      <c r="H436" s="2178" t="s">
        <v>4</v>
      </c>
      <c r="I436" s="2177"/>
      <c r="J436" s="2177"/>
      <c r="K436" s="2177"/>
      <c r="L436" s="2176"/>
      <c r="M436" s="2176"/>
      <c r="N436" s="2176"/>
      <c r="O436" s="2176"/>
      <c r="P436" s="2176"/>
      <c r="Q436" s="2176"/>
      <c r="R436" s="2176"/>
      <c r="S436" s="2111" t="s">
        <v>4</v>
      </c>
      <c r="T436" s="2178" t="s">
        <v>4</v>
      </c>
      <c r="U436" s="2177"/>
      <c r="V436" s="2177"/>
      <c r="W436" s="2177"/>
      <c r="X436" s="2176"/>
      <c r="Y436" s="2176"/>
      <c r="Z436" s="2176"/>
      <c r="AA436" s="2176"/>
      <c r="AB436" s="2176"/>
      <c r="AC436" s="2176"/>
      <c r="AD436" s="2176"/>
      <c r="AE436" s="2677" t="s">
        <v>4</v>
      </c>
      <c r="AF436" s="2679">
        <f t="shared" si="150"/>
        <v>0</v>
      </c>
      <c r="AG436" s="2453">
        <f t="shared" si="151"/>
        <v>0</v>
      </c>
      <c r="AH436" s="2452"/>
      <c r="AI436" s="2148">
        <f t="shared" si="143"/>
        <v>0</v>
      </c>
      <c r="AJ436" s="299" t="str">
        <f>IF(OR(AI436=0, ISBLANK(AB436)), "", TEXT(ROUND(AI436/INDEX(AV19:AV89, MATCH(AB436, AU19:AU89, 0)), 0),"# ##0") &amp; " " &amp; AB436)</f>
        <v/>
      </c>
      <c r="AK436" s="77">
        <f t="shared" si="144"/>
        <v>0</v>
      </c>
      <c r="AL436" s="2149">
        <f t="shared" si="145"/>
        <v>0</v>
      </c>
      <c r="AM436" s="2137" t="str">
        <f t="shared" si="146"/>
        <v/>
      </c>
      <c r="AN436" s="2143"/>
      <c r="AO436" s="2148">
        <f t="shared" si="147"/>
        <v>0</v>
      </c>
      <c r="AP436" s="2612"/>
      <c r="AQ436" s="2150" t="str">
        <f t="shared" si="148"/>
        <v/>
      </c>
      <c r="AR436" s="2593"/>
      <c r="AS436" s="2697">
        <f t="shared" si="149"/>
        <v>0</v>
      </c>
      <c r="AT436" s="2598">
        <f>IF(AND(AH436&lt;&gt;"", ISNUMBER(AF436)), IFERROR(INDEX(AV19:AV89, MATCH(AB436, AU19:AU89, 0)) * AA436 * IF(ISBLANK(X436), 1, X436), 0), 0)</f>
        <v>0</v>
      </c>
      <c r="AU436"/>
      <c r="AV436"/>
      <c r="AW436"/>
      <c r="AY436" s="2127" t="str">
        <f t="shared" si="142"/>
        <v>►</v>
      </c>
      <c r="BD436" s="2133"/>
      <c r="BH436" s="2133"/>
      <c r="BI436" s="466">
        <v>1</v>
      </c>
      <c r="BJ436" s="464"/>
      <c r="BK436" s="464"/>
    </row>
    <row r="437" spans="1:63" s="465" customFormat="1" ht="18" customHeight="1" x14ac:dyDescent="0.25">
      <c r="A437" s="2127" t="str">
        <f t="shared" si="136"/>
        <v>►</v>
      </c>
      <c r="B437" s="2128" t="str">
        <f t="shared" si="152"/>
        <v>►</v>
      </c>
      <c r="C437" s="2129" t="str">
        <f t="shared" si="137"/>
        <v>►</v>
      </c>
      <c r="D437" s="2433" t="str">
        <f t="shared" si="138"/>
        <v>►</v>
      </c>
      <c r="E437" s="2128" t="str">
        <f t="shared" si="139"/>
        <v>►</v>
      </c>
      <c r="F437" s="2128" t="str">
        <f t="shared" si="140"/>
        <v>►</v>
      </c>
      <c r="G437" s="2128" t="str">
        <f t="shared" si="141"/>
        <v>►</v>
      </c>
      <c r="H437" s="2178" t="s">
        <v>4</v>
      </c>
      <c r="I437" s="2177"/>
      <c r="J437" s="2177"/>
      <c r="K437" s="2177"/>
      <c r="L437" s="2176"/>
      <c r="M437" s="2176"/>
      <c r="N437" s="2176"/>
      <c r="O437" s="2176"/>
      <c r="P437" s="2176"/>
      <c r="Q437" s="2176"/>
      <c r="R437" s="2176"/>
      <c r="S437" s="2111" t="s">
        <v>4</v>
      </c>
      <c r="T437" s="2178" t="s">
        <v>4</v>
      </c>
      <c r="U437" s="2177"/>
      <c r="V437" s="2177"/>
      <c r="W437" s="2177"/>
      <c r="X437" s="2176"/>
      <c r="Y437" s="2176"/>
      <c r="Z437" s="2176"/>
      <c r="AA437" s="2176"/>
      <c r="AB437" s="2176"/>
      <c r="AC437" s="2176"/>
      <c r="AD437" s="2176"/>
      <c r="AE437" s="2677" t="s">
        <v>4</v>
      </c>
      <c r="AF437" s="2679">
        <f t="shared" si="150"/>
        <v>0</v>
      </c>
      <c r="AG437" s="2453">
        <f t="shared" si="151"/>
        <v>0</v>
      </c>
      <c r="AH437" s="2452"/>
      <c r="AI437" s="2140">
        <f t="shared" si="143"/>
        <v>0</v>
      </c>
      <c r="AJ437" s="301" t="str">
        <f>IF(OR(AI437=0, ISBLANK(AB437)), "", TEXT(ROUND(AI437/INDEX(AV19:AV89, MATCH(AB437, AU19:AU89, 0)), 0),"# ##0") &amp; " " &amp; AB437)</f>
        <v/>
      </c>
      <c r="AK437" s="82">
        <f t="shared" si="144"/>
        <v>0</v>
      </c>
      <c r="AL437" s="2141">
        <f t="shared" si="145"/>
        <v>0</v>
      </c>
      <c r="AM437" s="2142" t="str">
        <f t="shared" si="146"/>
        <v/>
      </c>
      <c r="AN437" s="2143"/>
      <c r="AO437" s="2140">
        <f t="shared" si="147"/>
        <v>0</v>
      </c>
      <c r="AP437" s="2612"/>
      <c r="AQ437" s="2145" t="str">
        <f t="shared" si="148"/>
        <v/>
      </c>
      <c r="AR437" s="2593"/>
      <c r="AS437" s="2697">
        <f t="shared" si="149"/>
        <v>0</v>
      </c>
      <c r="AT437" s="2598">
        <f>IF(AND(AH437&lt;&gt;"", ISNUMBER(AF437)), IFERROR(INDEX(AV19:AV89, MATCH(AB437, AU19:AU89, 0)) * AA437 * IF(ISBLANK(X437), 1, X437), 0), 0)</f>
        <v>0</v>
      </c>
      <c r="AU437"/>
      <c r="AV437"/>
      <c r="AW437"/>
      <c r="AY437" s="2127" t="str">
        <f t="shared" si="142"/>
        <v>►</v>
      </c>
      <c r="BD437" s="2133"/>
      <c r="BH437" s="2133"/>
      <c r="BI437" s="466">
        <v>1</v>
      </c>
      <c r="BJ437" s="464"/>
      <c r="BK437" s="464"/>
    </row>
    <row r="438" spans="1:63" s="465" customFormat="1" ht="18" customHeight="1" x14ac:dyDescent="0.25">
      <c r="A438" s="2127" t="str">
        <f t="shared" si="136"/>
        <v>►</v>
      </c>
      <c r="B438" s="2128" t="str">
        <f t="shared" si="152"/>
        <v>►</v>
      </c>
      <c r="C438" s="2129" t="str">
        <f t="shared" si="137"/>
        <v>►</v>
      </c>
      <c r="D438" s="2433" t="str">
        <f t="shared" si="138"/>
        <v>►</v>
      </c>
      <c r="E438" s="2128" t="str">
        <f t="shared" si="139"/>
        <v>►</v>
      </c>
      <c r="F438" s="2128" t="str">
        <f t="shared" si="140"/>
        <v>►</v>
      </c>
      <c r="G438" s="2128" t="str">
        <f t="shared" si="141"/>
        <v>►</v>
      </c>
      <c r="H438" s="2178" t="s">
        <v>4</v>
      </c>
      <c r="I438" s="2177"/>
      <c r="J438" s="2177"/>
      <c r="K438" s="2177"/>
      <c r="L438" s="2176"/>
      <c r="M438" s="2176"/>
      <c r="N438" s="2176"/>
      <c r="O438" s="2176"/>
      <c r="P438" s="2176"/>
      <c r="Q438" s="2176"/>
      <c r="R438" s="2176"/>
      <c r="S438" s="2111" t="s">
        <v>4</v>
      </c>
      <c r="T438" s="2178" t="s">
        <v>4</v>
      </c>
      <c r="U438" s="2177"/>
      <c r="V438" s="2177"/>
      <c r="W438" s="2177"/>
      <c r="X438" s="2176"/>
      <c r="Y438" s="2176"/>
      <c r="Z438" s="2176"/>
      <c r="AA438" s="2176"/>
      <c r="AB438" s="2176"/>
      <c r="AC438" s="2176"/>
      <c r="AD438" s="2176"/>
      <c r="AE438" s="2677" t="s">
        <v>4</v>
      </c>
      <c r="AF438" s="2679">
        <f t="shared" si="150"/>
        <v>0</v>
      </c>
      <c r="AG438" s="2453">
        <f t="shared" si="151"/>
        <v>0</v>
      </c>
      <c r="AH438" s="2452"/>
      <c r="AI438" s="2148">
        <f t="shared" si="143"/>
        <v>0</v>
      </c>
      <c r="AJ438" s="299" t="str">
        <f>IF(OR(AI438=0, ISBLANK(AB438)), "", TEXT(ROUND(AI438/INDEX(AV19:AV89, MATCH(AB438, AU19:AU89, 0)), 0),"# ##0") &amp; " " &amp; AB438)</f>
        <v/>
      </c>
      <c r="AK438" s="77">
        <f t="shared" si="144"/>
        <v>0</v>
      </c>
      <c r="AL438" s="2149">
        <f t="shared" si="145"/>
        <v>0</v>
      </c>
      <c r="AM438" s="2137" t="str">
        <f t="shared" si="146"/>
        <v/>
      </c>
      <c r="AN438" s="2143"/>
      <c r="AO438" s="2148">
        <f t="shared" si="147"/>
        <v>0</v>
      </c>
      <c r="AP438" s="2612"/>
      <c r="AQ438" s="2150" t="str">
        <f t="shared" si="148"/>
        <v/>
      </c>
      <c r="AR438" s="2593"/>
      <c r="AS438" s="2697">
        <f t="shared" si="149"/>
        <v>0</v>
      </c>
      <c r="AT438" s="2598">
        <f>IF(AND(AH438&lt;&gt;"", ISNUMBER(AF438)), IFERROR(INDEX(AV19:AV89, MATCH(AB438, AU19:AU89, 0)) * AA438 * IF(ISBLANK(X438), 1, X438), 0), 0)</f>
        <v>0</v>
      </c>
      <c r="AU438"/>
      <c r="AV438"/>
      <c r="AW438"/>
      <c r="AY438" s="2127" t="str">
        <f t="shared" si="142"/>
        <v>►</v>
      </c>
      <c r="BD438" s="2133"/>
      <c r="BH438" s="2133"/>
      <c r="BI438" s="466">
        <v>1</v>
      </c>
      <c r="BJ438" s="464"/>
      <c r="BK438" s="464"/>
    </row>
    <row r="439" spans="1:63" s="465" customFormat="1" ht="18" customHeight="1" x14ac:dyDescent="0.25">
      <c r="A439" s="2127" t="str">
        <f t="shared" si="136"/>
        <v>►</v>
      </c>
      <c r="B439" s="2128" t="str">
        <f t="shared" si="152"/>
        <v>►</v>
      </c>
      <c r="C439" s="2129" t="str">
        <f t="shared" si="137"/>
        <v>►</v>
      </c>
      <c r="D439" s="2433" t="str">
        <f t="shared" si="138"/>
        <v>►</v>
      </c>
      <c r="E439" s="2128" t="str">
        <f t="shared" si="139"/>
        <v>►</v>
      </c>
      <c r="F439" s="2128" t="str">
        <f t="shared" si="140"/>
        <v>►</v>
      </c>
      <c r="G439" s="2128" t="str">
        <f t="shared" si="141"/>
        <v>►</v>
      </c>
      <c r="H439" s="2178" t="s">
        <v>4</v>
      </c>
      <c r="I439" s="2177"/>
      <c r="J439" s="2177"/>
      <c r="K439" s="2177"/>
      <c r="L439" s="2176"/>
      <c r="M439" s="2176"/>
      <c r="N439" s="2176"/>
      <c r="O439" s="2176"/>
      <c r="P439" s="2176"/>
      <c r="Q439" s="2176"/>
      <c r="R439" s="2176"/>
      <c r="S439" s="2111" t="s">
        <v>4</v>
      </c>
      <c r="T439" s="2178" t="s">
        <v>4</v>
      </c>
      <c r="U439" s="2177"/>
      <c r="V439" s="2177"/>
      <c r="W439" s="2177"/>
      <c r="X439" s="2176"/>
      <c r="Y439" s="2176"/>
      <c r="Z439" s="2176"/>
      <c r="AA439" s="2176"/>
      <c r="AB439" s="2176"/>
      <c r="AC439" s="2176"/>
      <c r="AD439" s="2176"/>
      <c r="AE439" s="2677" t="s">
        <v>4</v>
      </c>
      <c r="AF439" s="2679">
        <f t="shared" si="150"/>
        <v>0</v>
      </c>
      <c r="AG439" s="2453">
        <f t="shared" si="151"/>
        <v>0</v>
      </c>
      <c r="AH439" s="2452"/>
      <c r="AI439" s="2140">
        <f t="shared" si="143"/>
        <v>0</v>
      </c>
      <c r="AJ439" s="301" t="str">
        <f>IF(OR(AI439=0, ISBLANK(AB439)), "", TEXT(ROUND(AI439/INDEX(AV19:AV89, MATCH(AB439, AU19:AU89, 0)), 0),"# ##0") &amp; " " &amp; AB439)</f>
        <v/>
      </c>
      <c r="AK439" s="82">
        <f t="shared" si="144"/>
        <v>0</v>
      </c>
      <c r="AL439" s="2141">
        <f t="shared" si="145"/>
        <v>0</v>
      </c>
      <c r="AM439" s="2142" t="str">
        <f t="shared" si="146"/>
        <v/>
      </c>
      <c r="AN439" s="2143"/>
      <c r="AO439" s="2140">
        <f t="shared" si="147"/>
        <v>0</v>
      </c>
      <c r="AP439" s="2612"/>
      <c r="AQ439" s="2145" t="str">
        <f t="shared" si="148"/>
        <v/>
      </c>
      <c r="AR439" s="2593"/>
      <c r="AS439" s="2697">
        <f t="shared" si="149"/>
        <v>0</v>
      </c>
      <c r="AT439" s="2598">
        <f>IF(AND(AH439&lt;&gt;"", ISNUMBER(AF439)), IFERROR(INDEX(AV19:AV89, MATCH(AB439, AU19:AU89, 0)) * AA439 * IF(ISBLANK(X439), 1, X439), 0), 0)</f>
        <v>0</v>
      </c>
      <c r="AU439"/>
      <c r="AV439"/>
      <c r="AW439"/>
      <c r="AY439" s="2127" t="str">
        <f t="shared" si="142"/>
        <v>►</v>
      </c>
      <c r="BD439" s="2133"/>
      <c r="BH439" s="2133"/>
      <c r="BI439" s="466">
        <v>1</v>
      </c>
      <c r="BJ439" s="464"/>
      <c r="BK439" s="464"/>
    </row>
    <row r="440" spans="1:63" s="465" customFormat="1" ht="18" customHeight="1" x14ac:dyDescent="0.25">
      <c r="A440" s="2127" t="str">
        <f t="shared" si="136"/>
        <v>►</v>
      </c>
      <c r="B440" s="2128" t="str">
        <f t="shared" si="152"/>
        <v>►</v>
      </c>
      <c r="C440" s="2129" t="str">
        <f t="shared" si="137"/>
        <v>►</v>
      </c>
      <c r="D440" s="2433" t="str">
        <f t="shared" si="138"/>
        <v>►</v>
      </c>
      <c r="E440" s="2128" t="str">
        <f t="shared" si="139"/>
        <v>►</v>
      </c>
      <c r="F440" s="2128" t="str">
        <f t="shared" si="140"/>
        <v>►</v>
      </c>
      <c r="G440" s="2128" t="str">
        <f t="shared" si="141"/>
        <v>►</v>
      </c>
      <c r="H440" s="2178" t="s">
        <v>4</v>
      </c>
      <c r="I440" s="2177"/>
      <c r="J440" s="2177"/>
      <c r="K440" s="2177"/>
      <c r="L440" s="2176"/>
      <c r="M440" s="2176"/>
      <c r="N440" s="2176"/>
      <c r="O440" s="2176"/>
      <c r="P440" s="2176"/>
      <c r="Q440" s="2176"/>
      <c r="R440" s="2176"/>
      <c r="S440" s="2111" t="s">
        <v>4</v>
      </c>
      <c r="T440" s="2178" t="s">
        <v>4</v>
      </c>
      <c r="U440" s="2177"/>
      <c r="V440" s="2177"/>
      <c r="W440" s="2177"/>
      <c r="X440" s="2176"/>
      <c r="Y440" s="2176"/>
      <c r="Z440" s="2176"/>
      <c r="AA440" s="2176"/>
      <c r="AB440" s="2176"/>
      <c r="AC440" s="2176"/>
      <c r="AD440" s="2176"/>
      <c r="AE440" s="2677" t="s">
        <v>4</v>
      </c>
      <c r="AF440" s="2679">
        <f t="shared" si="150"/>
        <v>0</v>
      </c>
      <c r="AG440" s="2453">
        <f t="shared" si="151"/>
        <v>0</v>
      </c>
      <c r="AH440" s="2452"/>
      <c r="AI440" s="2148">
        <f t="shared" si="143"/>
        <v>0</v>
      </c>
      <c r="AJ440" s="299" t="str">
        <f>IF(OR(AI440=0, ISBLANK(AB440)), "", TEXT(ROUND(AI440/INDEX(AV19:AV89, MATCH(AB440, AU19:AU89, 0)), 0),"# ##0") &amp; " " &amp; AB440)</f>
        <v/>
      </c>
      <c r="AK440" s="77">
        <f t="shared" si="144"/>
        <v>0</v>
      </c>
      <c r="AL440" s="2149">
        <f t="shared" si="145"/>
        <v>0</v>
      </c>
      <c r="AM440" s="2137" t="str">
        <f t="shared" si="146"/>
        <v/>
      </c>
      <c r="AN440" s="2143"/>
      <c r="AO440" s="2148">
        <f t="shared" si="147"/>
        <v>0</v>
      </c>
      <c r="AP440" s="2612"/>
      <c r="AQ440" s="2150" t="str">
        <f t="shared" si="148"/>
        <v/>
      </c>
      <c r="AR440" s="2593"/>
      <c r="AS440" s="2697">
        <f t="shared" si="149"/>
        <v>0</v>
      </c>
      <c r="AT440" s="2598">
        <f>IF(AND(AH440&lt;&gt;"", ISNUMBER(AF440)), IFERROR(INDEX(AV19:AV89, MATCH(AB440, AU19:AU89, 0)) * AA440 * IF(ISBLANK(X440), 1, X440), 0), 0)</f>
        <v>0</v>
      </c>
      <c r="AU440"/>
      <c r="AV440"/>
      <c r="AW440"/>
      <c r="AY440" s="2127" t="str">
        <f t="shared" si="142"/>
        <v>►</v>
      </c>
      <c r="BD440" s="2133"/>
      <c r="BH440" s="2133"/>
      <c r="BI440" s="466">
        <v>1</v>
      </c>
      <c r="BJ440" s="464"/>
      <c r="BK440" s="464"/>
    </row>
    <row r="441" spans="1:63" s="465" customFormat="1" ht="18" customHeight="1" x14ac:dyDescent="0.25">
      <c r="A441" s="2127" t="str">
        <f t="shared" si="136"/>
        <v>►</v>
      </c>
      <c r="B441" s="2128" t="str">
        <f t="shared" si="152"/>
        <v>►</v>
      </c>
      <c r="C441" s="2129" t="str">
        <f t="shared" si="137"/>
        <v>►</v>
      </c>
      <c r="D441" s="2433" t="str">
        <f t="shared" si="138"/>
        <v>►</v>
      </c>
      <c r="E441" s="2128" t="str">
        <f t="shared" si="139"/>
        <v>►</v>
      </c>
      <c r="F441" s="2128" t="str">
        <f t="shared" si="140"/>
        <v>►</v>
      </c>
      <c r="G441" s="2128" t="str">
        <f t="shared" si="141"/>
        <v>►</v>
      </c>
      <c r="H441" s="2178" t="s">
        <v>4</v>
      </c>
      <c r="I441" s="2177"/>
      <c r="J441" s="2177"/>
      <c r="K441" s="2177"/>
      <c r="L441" s="2176"/>
      <c r="M441" s="2176"/>
      <c r="N441" s="2176"/>
      <c r="O441" s="2176"/>
      <c r="P441" s="2176"/>
      <c r="Q441" s="2176"/>
      <c r="R441" s="2176"/>
      <c r="S441" s="2111" t="s">
        <v>4</v>
      </c>
      <c r="T441" s="2178" t="s">
        <v>4</v>
      </c>
      <c r="U441" s="2177"/>
      <c r="V441" s="2177"/>
      <c r="W441" s="2177"/>
      <c r="X441" s="2176"/>
      <c r="Y441" s="2176"/>
      <c r="Z441" s="2176"/>
      <c r="AA441" s="2176"/>
      <c r="AB441" s="2176"/>
      <c r="AC441" s="2176"/>
      <c r="AD441" s="2176"/>
      <c r="AE441" s="2677" t="s">
        <v>4</v>
      </c>
      <c r="AF441" s="2679">
        <f t="shared" si="150"/>
        <v>0</v>
      </c>
      <c r="AG441" s="2453">
        <f t="shared" si="151"/>
        <v>0</v>
      </c>
      <c r="AH441" s="2452"/>
      <c r="AI441" s="2140">
        <f t="shared" si="143"/>
        <v>0</v>
      </c>
      <c r="AJ441" s="301" t="str">
        <f>IF(OR(AI441=0, ISBLANK(AB441)), "", TEXT(ROUND(AI441/INDEX(AV19:AV89, MATCH(AB441, AU19:AU89, 0)), 0),"# ##0") &amp; " " &amp; AB441)</f>
        <v/>
      </c>
      <c r="AK441" s="82">
        <f t="shared" si="144"/>
        <v>0</v>
      </c>
      <c r="AL441" s="2141">
        <f t="shared" si="145"/>
        <v>0</v>
      </c>
      <c r="AM441" s="2142" t="str">
        <f t="shared" si="146"/>
        <v/>
      </c>
      <c r="AN441" s="2143"/>
      <c r="AO441" s="2140">
        <f t="shared" si="147"/>
        <v>0</v>
      </c>
      <c r="AP441" s="2612"/>
      <c r="AQ441" s="2145" t="str">
        <f t="shared" si="148"/>
        <v/>
      </c>
      <c r="AR441" s="2593"/>
      <c r="AS441" s="2697">
        <f t="shared" si="149"/>
        <v>0</v>
      </c>
      <c r="AT441" s="2598">
        <f>IF(AND(AH441&lt;&gt;"", ISNUMBER(AF441)), IFERROR(INDEX(AV19:AV89, MATCH(AB441, AU19:AU89, 0)) * AA441 * IF(ISBLANK(X441), 1, X441), 0), 0)</f>
        <v>0</v>
      </c>
      <c r="AU441"/>
      <c r="AV441"/>
      <c r="AW441"/>
      <c r="AY441" s="2127" t="str">
        <f t="shared" si="142"/>
        <v>►</v>
      </c>
      <c r="BD441" s="2133"/>
      <c r="BH441" s="2133"/>
      <c r="BI441" s="466">
        <v>1</v>
      </c>
      <c r="BJ441" s="464"/>
      <c r="BK441" s="464"/>
    </row>
    <row r="442" spans="1:63" s="465" customFormat="1" ht="18" customHeight="1" x14ac:dyDescent="0.25">
      <c r="A442" s="2127" t="str">
        <f t="shared" si="136"/>
        <v>►</v>
      </c>
      <c r="B442" s="2128" t="str">
        <f t="shared" si="152"/>
        <v>►</v>
      </c>
      <c r="C442" s="2129" t="str">
        <f t="shared" si="137"/>
        <v>►</v>
      </c>
      <c r="D442" s="2433" t="str">
        <f t="shared" si="138"/>
        <v>►</v>
      </c>
      <c r="E442" s="2128" t="str">
        <f t="shared" si="139"/>
        <v>►</v>
      </c>
      <c r="F442" s="2128" t="str">
        <f t="shared" si="140"/>
        <v>►</v>
      </c>
      <c r="G442" s="2128" t="str">
        <f t="shared" si="141"/>
        <v>►</v>
      </c>
      <c r="H442" s="2178" t="s">
        <v>4</v>
      </c>
      <c r="I442" s="2177"/>
      <c r="J442" s="2177"/>
      <c r="K442" s="2177"/>
      <c r="L442" s="2176"/>
      <c r="M442" s="2176"/>
      <c r="N442" s="2176"/>
      <c r="O442" s="2176"/>
      <c r="P442" s="2176"/>
      <c r="Q442" s="2176"/>
      <c r="R442" s="2176"/>
      <c r="S442" s="2111" t="s">
        <v>4</v>
      </c>
      <c r="T442" s="2178" t="s">
        <v>4</v>
      </c>
      <c r="U442" s="2177"/>
      <c r="V442" s="2177"/>
      <c r="W442" s="2177"/>
      <c r="X442" s="2176"/>
      <c r="Y442" s="2176"/>
      <c r="Z442" s="2176"/>
      <c r="AA442" s="2176"/>
      <c r="AB442" s="2176"/>
      <c r="AC442" s="2176"/>
      <c r="AD442" s="2176"/>
      <c r="AE442" s="2677" t="s">
        <v>4</v>
      </c>
      <c r="AF442" s="2679">
        <f t="shared" si="150"/>
        <v>0</v>
      </c>
      <c r="AG442" s="2453">
        <f t="shared" si="151"/>
        <v>0</v>
      </c>
      <c r="AH442" s="2452"/>
      <c r="AI442" s="2148">
        <f t="shared" si="143"/>
        <v>0</v>
      </c>
      <c r="AJ442" s="299" t="str">
        <f>IF(OR(AI442=0, ISBLANK(AB442)), "", TEXT(ROUND(AI442/INDEX(AV19:AV89, MATCH(AB442, AU19:AU89, 0)), 0),"# ##0") &amp; " " &amp; AB442)</f>
        <v/>
      </c>
      <c r="AK442" s="77">
        <f t="shared" si="144"/>
        <v>0</v>
      </c>
      <c r="AL442" s="2149">
        <f t="shared" si="145"/>
        <v>0</v>
      </c>
      <c r="AM442" s="2137" t="str">
        <f t="shared" si="146"/>
        <v/>
      </c>
      <c r="AN442" s="2143"/>
      <c r="AO442" s="2148">
        <f t="shared" si="147"/>
        <v>0</v>
      </c>
      <c r="AP442" s="2612"/>
      <c r="AQ442" s="2150" t="str">
        <f t="shared" si="148"/>
        <v/>
      </c>
      <c r="AR442" s="2593"/>
      <c r="AS442" s="2697">
        <f t="shared" si="149"/>
        <v>0</v>
      </c>
      <c r="AT442" s="2598">
        <f>IF(AND(AH442&lt;&gt;"", ISNUMBER(AF442)), IFERROR(INDEX(AV19:AV89, MATCH(AB442, AU19:AU89, 0)) * AA442 * IF(ISBLANK(X442), 1, X442), 0), 0)</f>
        <v>0</v>
      </c>
      <c r="AU442"/>
      <c r="AV442"/>
      <c r="AW442"/>
      <c r="AY442" s="2127" t="str">
        <f t="shared" si="142"/>
        <v>►</v>
      </c>
      <c r="BD442" s="2133"/>
      <c r="BH442" s="2133"/>
      <c r="BI442" s="466">
        <v>1</v>
      </c>
      <c r="BJ442" s="464"/>
      <c r="BK442" s="464"/>
    </row>
    <row r="443" spans="1:63" s="465" customFormat="1" ht="18" customHeight="1" x14ac:dyDescent="0.25">
      <c r="A443" s="2127" t="str">
        <f t="shared" si="136"/>
        <v>►</v>
      </c>
      <c r="B443" s="2128" t="str">
        <f t="shared" si="152"/>
        <v>►</v>
      </c>
      <c r="C443" s="2129" t="str">
        <f t="shared" si="137"/>
        <v>►</v>
      </c>
      <c r="D443" s="2433" t="str">
        <f t="shared" si="138"/>
        <v>►</v>
      </c>
      <c r="E443" s="2128" t="str">
        <f t="shared" si="139"/>
        <v>►</v>
      </c>
      <c r="F443" s="2128" t="str">
        <f t="shared" si="140"/>
        <v>►</v>
      </c>
      <c r="G443" s="2128" t="str">
        <f t="shared" si="141"/>
        <v>►</v>
      </c>
      <c r="H443" s="2178" t="s">
        <v>4</v>
      </c>
      <c r="I443" s="2177"/>
      <c r="J443" s="2177"/>
      <c r="K443" s="2177"/>
      <c r="L443" s="2176"/>
      <c r="M443" s="2176"/>
      <c r="N443" s="2176"/>
      <c r="O443" s="2176"/>
      <c r="P443" s="2176"/>
      <c r="Q443" s="2176"/>
      <c r="R443" s="2176"/>
      <c r="S443" s="2111" t="s">
        <v>4</v>
      </c>
      <c r="T443" s="2178" t="s">
        <v>4</v>
      </c>
      <c r="U443" s="2177"/>
      <c r="V443" s="2177"/>
      <c r="W443" s="2177"/>
      <c r="X443" s="2176"/>
      <c r="Y443" s="2176"/>
      <c r="Z443" s="2176"/>
      <c r="AA443" s="2176"/>
      <c r="AB443" s="2176"/>
      <c r="AC443" s="2176"/>
      <c r="AD443" s="2176"/>
      <c r="AE443" s="2677" t="s">
        <v>4</v>
      </c>
      <c r="AF443" s="2679">
        <f t="shared" si="150"/>
        <v>0</v>
      </c>
      <c r="AG443" s="2453">
        <f t="shared" si="151"/>
        <v>0</v>
      </c>
      <c r="AH443" s="2452"/>
      <c r="AI443" s="2140">
        <f t="shared" si="143"/>
        <v>0</v>
      </c>
      <c r="AJ443" s="301" t="str">
        <f>IF(OR(AI443=0, ISBLANK(AB443)), "", TEXT(ROUND(AI443/INDEX(AV19:AV89, MATCH(AB443, AU19:AU89, 0)), 0),"# ##0") &amp; " " &amp; AB443)</f>
        <v/>
      </c>
      <c r="AK443" s="82">
        <f t="shared" si="144"/>
        <v>0</v>
      </c>
      <c r="AL443" s="2141">
        <f t="shared" si="145"/>
        <v>0</v>
      </c>
      <c r="AM443" s="2142" t="str">
        <f t="shared" si="146"/>
        <v/>
      </c>
      <c r="AN443" s="2143"/>
      <c r="AO443" s="2140">
        <f t="shared" si="147"/>
        <v>0</v>
      </c>
      <c r="AP443" s="2612"/>
      <c r="AQ443" s="2145" t="str">
        <f t="shared" si="148"/>
        <v/>
      </c>
      <c r="AR443" s="2593"/>
      <c r="AS443" s="2697">
        <f t="shared" si="149"/>
        <v>0</v>
      </c>
      <c r="AT443" s="2598">
        <f>IF(AND(AH443&lt;&gt;"", ISNUMBER(AF443)), IFERROR(INDEX(AV19:AV89, MATCH(AB443, AU19:AU89, 0)) * AA443 * IF(ISBLANK(X443), 1, X443), 0), 0)</f>
        <v>0</v>
      </c>
      <c r="AU443"/>
      <c r="AV443"/>
      <c r="AW443"/>
      <c r="AY443" s="2127" t="str">
        <f t="shared" si="142"/>
        <v>►</v>
      </c>
      <c r="BD443" s="2133"/>
      <c r="BH443" s="2133"/>
      <c r="BI443" s="466">
        <v>1</v>
      </c>
      <c r="BJ443" s="464"/>
      <c r="BK443" s="464"/>
    </row>
    <row r="444" spans="1:63" s="465" customFormat="1" ht="18" customHeight="1" x14ac:dyDescent="0.25">
      <c r="A444" s="2127" t="str">
        <f t="shared" si="136"/>
        <v>►</v>
      </c>
      <c r="B444" s="2128" t="str">
        <f t="shared" si="152"/>
        <v>►</v>
      </c>
      <c r="C444" s="2129" t="str">
        <f t="shared" si="137"/>
        <v>►</v>
      </c>
      <c r="D444" s="2433" t="str">
        <f t="shared" si="138"/>
        <v>►</v>
      </c>
      <c r="E444" s="2128" t="str">
        <f t="shared" si="139"/>
        <v>►</v>
      </c>
      <c r="F444" s="2128" t="str">
        <f t="shared" si="140"/>
        <v>►</v>
      </c>
      <c r="G444" s="2128" t="str">
        <f t="shared" si="141"/>
        <v>►</v>
      </c>
      <c r="H444" s="2178" t="s">
        <v>4</v>
      </c>
      <c r="I444" s="2177"/>
      <c r="J444" s="2177"/>
      <c r="K444" s="2177"/>
      <c r="L444" s="2176"/>
      <c r="M444" s="2176"/>
      <c r="N444" s="2176"/>
      <c r="O444" s="2176"/>
      <c r="P444" s="2176"/>
      <c r="Q444" s="2176"/>
      <c r="R444" s="2176"/>
      <c r="S444" s="2111" t="s">
        <v>4</v>
      </c>
      <c r="T444" s="2178" t="s">
        <v>4</v>
      </c>
      <c r="U444" s="2177"/>
      <c r="V444" s="2177"/>
      <c r="W444" s="2177"/>
      <c r="X444" s="2176"/>
      <c r="Y444" s="2176"/>
      <c r="Z444" s="2176"/>
      <c r="AA444" s="2176"/>
      <c r="AB444" s="2176"/>
      <c r="AC444" s="2176"/>
      <c r="AD444" s="2176"/>
      <c r="AE444" s="2677" t="s">
        <v>4</v>
      </c>
      <c r="AF444" s="2679">
        <f t="shared" si="150"/>
        <v>0</v>
      </c>
      <c r="AG444" s="2453">
        <f t="shared" si="151"/>
        <v>0</v>
      </c>
      <c r="AH444" s="2452"/>
      <c r="AI444" s="2148">
        <f t="shared" si="143"/>
        <v>0</v>
      </c>
      <c r="AJ444" s="299" t="str">
        <f>IF(OR(AI444=0, ISBLANK(AB444)), "", TEXT(ROUND(AI444/INDEX(AV19:AV89, MATCH(AB444, AU19:AU89, 0)), 0),"# ##0") &amp; " " &amp; AB444)</f>
        <v/>
      </c>
      <c r="AK444" s="77">
        <f t="shared" si="144"/>
        <v>0</v>
      </c>
      <c r="AL444" s="2149">
        <f t="shared" si="145"/>
        <v>0</v>
      </c>
      <c r="AM444" s="2137" t="str">
        <f t="shared" si="146"/>
        <v/>
      </c>
      <c r="AN444" s="2143"/>
      <c r="AO444" s="2148">
        <f t="shared" si="147"/>
        <v>0</v>
      </c>
      <c r="AP444" s="2612"/>
      <c r="AQ444" s="2150" t="str">
        <f t="shared" si="148"/>
        <v/>
      </c>
      <c r="AR444" s="2593"/>
      <c r="AS444" s="2697">
        <f t="shared" si="149"/>
        <v>0</v>
      </c>
      <c r="AT444" s="2598">
        <f>IF(AND(AH444&lt;&gt;"", ISNUMBER(AF444)), IFERROR(INDEX(AV19:AV89, MATCH(AB444, AU19:AU89, 0)) * AA444 * IF(ISBLANK(X444), 1, X444), 0), 0)</f>
        <v>0</v>
      </c>
      <c r="AU444"/>
      <c r="AV444"/>
      <c r="AW444"/>
      <c r="AY444" s="2127" t="str">
        <f t="shared" si="142"/>
        <v>►</v>
      </c>
      <c r="BD444" s="2133"/>
      <c r="BH444" s="2133"/>
      <c r="BI444" s="466">
        <v>1</v>
      </c>
      <c r="BJ444" s="464"/>
      <c r="BK444" s="464"/>
    </row>
    <row r="445" spans="1:63" s="465" customFormat="1" ht="18" customHeight="1" x14ac:dyDescent="0.25">
      <c r="A445" s="2127" t="str">
        <f t="shared" si="136"/>
        <v>►</v>
      </c>
      <c r="B445" s="2128" t="str">
        <f t="shared" si="152"/>
        <v>►</v>
      </c>
      <c r="C445" s="2129" t="str">
        <f t="shared" si="137"/>
        <v>►</v>
      </c>
      <c r="D445" s="2433" t="str">
        <f t="shared" si="138"/>
        <v>►</v>
      </c>
      <c r="E445" s="2128" t="str">
        <f t="shared" si="139"/>
        <v>►</v>
      </c>
      <c r="F445" s="2128" t="str">
        <f t="shared" si="140"/>
        <v>►</v>
      </c>
      <c r="G445" s="2128" t="str">
        <f t="shared" si="141"/>
        <v>►</v>
      </c>
      <c r="H445" s="2178" t="s">
        <v>4</v>
      </c>
      <c r="I445" s="2177"/>
      <c r="J445" s="2177"/>
      <c r="K445" s="2177"/>
      <c r="L445" s="2176"/>
      <c r="M445" s="2176"/>
      <c r="N445" s="2176"/>
      <c r="O445" s="2176"/>
      <c r="P445" s="2176"/>
      <c r="Q445" s="2176"/>
      <c r="R445" s="2176"/>
      <c r="S445" s="2111" t="s">
        <v>4</v>
      </c>
      <c r="T445" s="2178" t="s">
        <v>4</v>
      </c>
      <c r="U445" s="2177"/>
      <c r="V445" s="2177"/>
      <c r="W445" s="2177"/>
      <c r="X445" s="2176"/>
      <c r="Y445" s="2176"/>
      <c r="Z445" s="2176"/>
      <c r="AA445" s="2176"/>
      <c r="AB445" s="2176"/>
      <c r="AC445" s="2176"/>
      <c r="AD445" s="2176"/>
      <c r="AE445" s="2677" t="s">
        <v>4</v>
      </c>
      <c r="AF445" s="2679">
        <f t="shared" si="150"/>
        <v>0</v>
      </c>
      <c r="AG445" s="2453">
        <f t="shared" si="151"/>
        <v>0</v>
      </c>
      <c r="AH445" s="2452"/>
      <c r="AI445" s="2140">
        <f t="shared" si="143"/>
        <v>0</v>
      </c>
      <c r="AJ445" s="301" t="str">
        <f>IF(OR(AI445=0, ISBLANK(AB445)), "", TEXT(ROUND(AI445/INDEX(AV19:AV89, MATCH(AB445, AU19:AU89, 0)), 0),"# ##0") &amp; " " &amp; AB445)</f>
        <v/>
      </c>
      <c r="AK445" s="82">
        <f t="shared" si="144"/>
        <v>0</v>
      </c>
      <c r="AL445" s="2141">
        <f t="shared" si="145"/>
        <v>0</v>
      </c>
      <c r="AM445" s="2142" t="str">
        <f t="shared" si="146"/>
        <v/>
      </c>
      <c r="AN445" s="2143"/>
      <c r="AO445" s="2140">
        <f t="shared" si="147"/>
        <v>0</v>
      </c>
      <c r="AP445" s="2612"/>
      <c r="AQ445" s="2145" t="str">
        <f t="shared" si="148"/>
        <v/>
      </c>
      <c r="AR445" s="2593"/>
      <c r="AS445" s="2697">
        <f t="shared" si="149"/>
        <v>0</v>
      </c>
      <c r="AT445" s="2598">
        <f>IF(AND(AH445&lt;&gt;"", ISNUMBER(AF445)), IFERROR(INDEX(AV19:AV89, MATCH(AB445, AU19:AU89, 0)) * AA445 * IF(ISBLANK(X445), 1, X445), 0), 0)</f>
        <v>0</v>
      </c>
      <c r="AU445"/>
      <c r="AV445"/>
      <c r="AW445"/>
      <c r="AY445" s="2127" t="str">
        <f t="shared" si="142"/>
        <v>►</v>
      </c>
      <c r="BD445" s="2133"/>
      <c r="BH445" s="2133"/>
      <c r="BI445" s="466">
        <v>1</v>
      </c>
      <c r="BJ445" s="464"/>
      <c r="BK445" s="464"/>
    </row>
    <row r="446" spans="1:63" s="465" customFormat="1" ht="18" customHeight="1" x14ac:dyDescent="0.25">
      <c r="A446" s="2127" t="str">
        <f t="shared" si="136"/>
        <v>►</v>
      </c>
      <c r="B446" s="2128" t="str">
        <f t="shared" si="152"/>
        <v>►</v>
      </c>
      <c r="C446" s="2129" t="str">
        <f t="shared" si="137"/>
        <v>►</v>
      </c>
      <c r="D446" s="2433" t="str">
        <f t="shared" si="138"/>
        <v>►</v>
      </c>
      <c r="E446" s="2128" t="str">
        <f t="shared" si="139"/>
        <v>►</v>
      </c>
      <c r="F446" s="2128" t="str">
        <f t="shared" si="140"/>
        <v>►</v>
      </c>
      <c r="G446" s="2128" t="str">
        <f t="shared" si="141"/>
        <v>►</v>
      </c>
      <c r="H446" s="2178" t="s">
        <v>4</v>
      </c>
      <c r="I446" s="2177"/>
      <c r="J446" s="2177"/>
      <c r="K446" s="2177"/>
      <c r="L446" s="2176"/>
      <c r="M446" s="2176"/>
      <c r="N446" s="2176"/>
      <c r="O446" s="2176"/>
      <c r="P446" s="2176"/>
      <c r="Q446" s="2176"/>
      <c r="R446" s="2176"/>
      <c r="S446" s="2111" t="s">
        <v>4</v>
      </c>
      <c r="T446" s="2178" t="s">
        <v>4</v>
      </c>
      <c r="U446" s="2177"/>
      <c r="V446" s="2177"/>
      <c r="W446" s="2177"/>
      <c r="X446" s="2176"/>
      <c r="Y446" s="2176"/>
      <c r="Z446" s="2176"/>
      <c r="AA446" s="2176"/>
      <c r="AB446" s="2176"/>
      <c r="AC446" s="2176"/>
      <c r="AD446" s="2176"/>
      <c r="AE446" s="2677" t="s">
        <v>4</v>
      </c>
      <c r="AF446" s="2679">
        <f t="shared" si="150"/>
        <v>0</v>
      </c>
      <c r="AG446" s="2453">
        <f t="shared" si="151"/>
        <v>0</v>
      </c>
      <c r="AH446" s="2452"/>
      <c r="AI446" s="2148">
        <f t="shared" si="143"/>
        <v>0</v>
      </c>
      <c r="AJ446" s="299" t="str">
        <f>IF(OR(AI446=0, ISBLANK(AB446)), "", TEXT(ROUND(AI446/INDEX(AV19:AV89, MATCH(AB446, AU19:AU89, 0)), 0),"# ##0") &amp; " " &amp; AB446)</f>
        <v/>
      </c>
      <c r="AK446" s="77">
        <f t="shared" si="144"/>
        <v>0</v>
      </c>
      <c r="AL446" s="2149">
        <f t="shared" si="145"/>
        <v>0</v>
      </c>
      <c r="AM446" s="2137" t="str">
        <f t="shared" si="146"/>
        <v/>
      </c>
      <c r="AN446" s="2143"/>
      <c r="AO446" s="2148">
        <f t="shared" si="147"/>
        <v>0</v>
      </c>
      <c r="AP446" s="2612"/>
      <c r="AQ446" s="2150" t="str">
        <f t="shared" si="148"/>
        <v/>
      </c>
      <c r="AR446" s="2593"/>
      <c r="AS446" s="2697">
        <f t="shared" si="149"/>
        <v>0</v>
      </c>
      <c r="AT446" s="2598">
        <f>IF(AND(AH446&lt;&gt;"", ISNUMBER(AF446)), IFERROR(INDEX(AV19:AV89, MATCH(AB446, AU19:AU89, 0)) * AA446 * IF(ISBLANK(X446), 1, X446), 0), 0)</f>
        <v>0</v>
      </c>
      <c r="AU446"/>
      <c r="AV446"/>
      <c r="AW446"/>
      <c r="AY446" s="2127" t="str">
        <f t="shared" si="142"/>
        <v>►</v>
      </c>
      <c r="BD446" s="2133"/>
      <c r="BH446" s="2133"/>
      <c r="BI446" s="466">
        <v>1</v>
      </c>
      <c r="BJ446" s="464"/>
      <c r="BK446" s="464"/>
    </row>
    <row r="447" spans="1:63" s="465" customFormat="1" ht="18" customHeight="1" x14ac:dyDescent="0.25">
      <c r="A447" s="2127" t="str">
        <f t="shared" si="136"/>
        <v>►</v>
      </c>
      <c r="B447" s="2128" t="str">
        <f t="shared" si="152"/>
        <v>►</v>
      </c>
      <c r="C447" s="2129" t="str">
        <f t="shared" si="137"/>
        <v>►</v>
      </c>
      <c r="D447" s="2433" t="str">
        <f t="shared" si="138"/>
        <v>►</v>
      </c>
      <c r="E447" s="2128" t="str">
        <f t="shared" si="139"/>
        <v>►</v>
      </c>
      <c r="F447" s="2128" t="str">
        <f t="shared" si="140"/>
        <v>►</v>
      </c>
      <c r="G447" s="2128" t="str">
        <f t="shared" si="141"/>
        <v>►</v>
      </c>
      <c r="H447" s="2178" t="s">
        <v>4</v>
      </c>
      <c r="I447" s="2177"/>
      <c r="J447" s="2177"/>
      <c r="K447" s="2177"/>
      <c r="L447" s="2176"/>
      <c r="M447" s="2176"/>
      <c r="N447" s="2176"/>
      <c r="O447" s="2176"/>
      <c r="P447" s="2176"/>
      <c r="Q447" s="2176"/>
      <c r="R447" s="2176"/>
      <c r="S447" s="2111" t="s">
        <v>4</v>
      </c>
      <c r="T447" s="2178" t="s">
        <v>4</v>
      </c>
      <c r="U447" s="2177"/>
      <c r="V447" s="2177"/>
      <c r="W447" s="2177"/>
      <c r="X447" s="2176"/>
      <c r="Y447" s="2176"/>
      <c r="Z447" s="2176"/>
      <c r="AA447" s="2176"/>
      <c r="AB447" s="2176"/>
      <c r="AC447" s="2176"/>
      <c r="AD447" s="2176"/>
      <c r="AE447" s="2677" t="s">
        <v>4</v>
      </c>
      <c r="AF447" s="2679">
        <f t="shared" si="150"/>
        <v>0</v>
      </c>
      <c r="AG447" s="2453">
        <f t="shared" si="151"/>
        <v>0</v>
      </c>
      <c r="AH447" s="2452"/>
      <c r="AI447" s="2140">
        <f t="shared" si="143"/>
        <v>0</v>
      </c>
      <c r="AJ447" s="301" t="str">
        <f>IF(OR(AI447=0, ISBLANK(AB447)), "", TEXT(ROUND(AI447/INDEX(AV19:AV89, MATCH(AB447, AU19:AU89, 0)), 0),"# ##0") &amp; " " &amp; AB447)</f>
        <v/>
      </c>
      <c r="AK447" s="82">
        <f t="shared" si="144"/>
        <v>0</v>
      </c>
      <c r="AL447" s="2141">
        <f t="shared" si="145"/>
        <v>0</v>
      </c>
      <c r="AM447" s="2142" t="str">
        <f t="shared" si="146"/>
        <v/>
      </c>
      <c r="AN447" s="2143"/>
      <c r="AO447" s="2140">
        <f t="shared" si="147"/>
        <v>0</v>
      </c>
      <c r="AP447" s="2612"/>
      <c r="AQ447" s="2145" t="str">
        <f t="shared" si="148"/>
        <v/>
      </c>
      <c r="AR447" s="2593"/>
      <c r="AS447" s="2697">
        <f t="shared" si="149"/>
        <v>0</v>
      </c>
      <c r="AT447" s="2598">
        <f>IF(AND(AH447&lt;&gt;"", ISNUMBER(AF447)), IFERROR(INDEX(AV19:AV89, MATCH(AB447, AU19:AU89, 0)) * AA447 * IF(ISBLANK(X447), 1, X447), 0), 0)</f>
        <v>0</v>
      </c>
      <c r="AU447"/>
      <c r="AV447"/>
      <c r="AW447"/>
      <c r="AY447" s="2127" t="str">
        <f t="shared" si="142"/>
        <v>►</v>
      </c>
      <c r="BD447" s="2133"/>
      <c r="BH447" s="2133"/>
      <c r="BI447" s="466">
        <v>1</v>
      </c>
      <c r="BJ447" s="464"/>
      <c r="BK447" s="464"/>
    </row>
    <row r="448" spans="1:63" s="465" customFormat="1" ht="18" customHeight="1" x14ac:dyDescent="0.25">
      <c r="A448" s="2127" t="str">
        <f t="shared" si="136"/>
        <v>►</v>
      </c>
      <c r="B448" s="2128" t="str">
        <f t="shared" si="152"/>
        <v>►</v>
      </c>
      <c r="C448" s="2129" t="str">
        <f t="shared" si="137"/>
        <v>►</v>
      </c>
      <c r="D448" s="2433" t="str">
        <f t="shared" si="138"/>
        <v>►</v>
      </c>
      <c r="E448" s="2128" t="str">
        <f t="shared" si="139"/>
        <v>►</v>
      </c>
      <c r="F448" s="2128" t="str">
        <f t="shared" si="140"/>
        <v>►</v>
      </c>
      <c r="G448" s="2128" t="str">
        <f t="shared" si="141"/>
        <v>►</v>
      </c>
      <c r="H448" s="2178" t="s">
        <v>4</v>
      </c>
      <c r="I448" s="2177"/>
      <c r="J448" s="2177"/>
      <c r="K448" s="2177"/>
      <c r="L448" s="2176"/>
      <c r="M448" s="2176"/>
      <c r="N448" s="2176"/>
      <c r="O448" s="2176"/>
      <c r="P448" s="2176"/>
      <c r="Q448" s="2176"/>
      <c r="R448" s="2176"/>
      <c r="S448" s="2111" t="s">
        <v>4</v>
      </c>
      <c r="T448" s="2178" t="s">
        <v>4</v>
      </c>
      <c r="U448" s="2177"/>
      <c r="V448" s="2177"/>
      <c r="W448" s="2177"/>
      <c r="X448" s="2176"/>
      <c r="Y448" s="2176"/>
      <c r="Z448" s="2176"/>
      <c r="AA448" s="2176"/>
      <c r="AB448" s="2176"/>
      <c r="AC448" s="2176"/>
      <c r="AD448" s="2176"/>
      <c r="AE448" s="2677" t="s">
        <v>4</v>
      </c>
      <c r="AF448" s="2679">
        <f t="shared" si="150"/>
        <v>0</v>
      </c>
      <c r="AG448" s="2453">
        <f t="shared" si="151"/>
        <v>0</v>
      </c>
      <c r="AH448" s="2452"/>
      <c r="AI448" s="2148">
        <f t="shared" si="143"/>
        <v>0</v>
      </c>
      <c r="AJ448" s="299" t="str">
        <f>IF(OR(AI448=0, ISBLANK(AB448)), "", TEXT(ROUND(AI448/INDEX(AV19:AV89, MATCH(AB448, AU19:AU89, 0)), 0),"# ##0") &amp; " " &amp; AB448)</f>
        <v/>
      </c>
      <c r="AK448" s="77">
        <f t="shared" si="144"/>
        <v>0</v>
      </c>
      <c r="AL448" s="2149">
        <f t="shared" si="145"/>
        <v>0</v>
      </c>
      <c r="AM448" s="2137" t="str">
        <f t="shared" si="146"/>
        <v/>
      </c>
      <c r="AN448" s="2143"/>
      <c r="AO448" s="2148">
        <f t="shared" si="147"/>
        <v>0</v>
      </c>
      <c r="AP448" s="2612"/>
      <c r="AQ448" s="2150" t="str">
        <f t="shared" si="148"/>
        <v/>
      </c>
      <c r="AR448" s="2593"/>
      <c r="AS448" s="2697">
        <f t="shared" si="149"/>
        <v>0</v>
      </c>
      <c r="AT448" s="2598">
        <f>IF(AND(AH448&lt;&gt;"", ISNUMBER(AF448)), IFERROR(INDEX(AV19:AV89, MATCH(AB448, AU19:AU89, 0)) * AA448 * IF(ISBLANK(X448), 1, X448), 0), 0)</f>
        <v>0</v>
      </c>
      <c r="AU448"/>
      <c r="AV448"/>
      <c r="AW448"/>
      <c r="AY448" s="2127" t="str">
        <f t="shared" si="142"/>
        <v>►</v>
      </c>
      <c r="BD448" s="2133"/>
      <c r="BH448" s="2133"/>
      <c r="BI448" s="466">
        <v>1</v>
      </c>
      <c r="BJ448" s="464"/>
      <c r="BK448" s="464"/>
    </row>
    <row r="449" spans="1:63" s="465" customFormat="1" ht="18" customHeight="1" x14ac:dyDescent="0.25">
      <c r="A449" s="2127" t="str">
        <f t="shared" si="136"/>
        <v>►</v>
      </c>
      <c r="B449" s="2128" t="str">
        <f t="shared" si="152"/>
        <v>►</v>
      </c>
      <c r="C449" s="2129" t="str">
        <f t="shared" si="137"/>
        <v>►</v>
      </c>
      <c r="D449" s="2433" t="str">
        <f t="shared" si="138"/>
        <v>►</v>
      </c>
      <c r="E449" s="2128" t="str">
        <f t="shared" si="139"/>
        <v>►</v>
      </c>
      <c r="F449" s="2128" t="str">
        <f t="shared" si="140"/>
        <v>►</v>
      </c>
      <c r="G449" s="2128" t="str">
        <f t="shared" si="141"/>
        <v>►</v>
      </c>
      <c r="H449" s="2178" t="s">
        <v>4</v>
      </c>
      <c r="I449" s="2177"/>
      <c r="J449" s="2177"/>
      <c r="K449" s="2177"/>
      <c r="L449" s="2176"/>
      <c r="M449" s="2176"/>
      <c r="N449" s="2176"/>
      <c r="O449" s="2176"/>
      <c r="P449" s="2176"/>
      <c r="Q449" s="2176"/>
      <c r="R449" s="2176"/>
      <c r="S449" s="2111" t="s">
        <v>4</v>
      </c>
      <c r="T449" s="2178" t="s">
        <v>4</v>
      </c>
      <c r="U449" s="2177"/>
      <c r="V449" s="2177"/>
      <c r="W449" s="2177"/>
      <c r="X449" s="2176"/>
      <c r="Y449" s="2176"/>
      <c r="Z449" s="2176"/>
      <c r="AA449" s="2176"/>
      <c r="AB449" s="2176"/>
      <c r="AC449" s="2176"/>
      <c r="AD449" s="2176"/>
      <c r="AE449" s="2677" t="s">
        <v>4</v>
      </c>
      <c r="AF449" s="2679">
        <f t="shared" si="150"/>
        <v>0</v>
      </c>
      <c r="AG449" s="2453">
        <f t="shared" si="151"/>
        <v>0</v>
      </c>
      <c r="AH449" s="2452"/>
      <c r="AI449" s="2140">
        <f t="shared" si="143"/>
        <v>0</v>
      </c>
      <c r="AJ449" s="301" t="str">
        <f>IF(OR(AI449=0, ISBLANK(AB449)), "", TEXT(ROUND(AI449/INDEX(AV19:AV89, MATCH(AB449, AU19:AU89, 0)), 0),"# ##0") &amp; " " &amp; AB449)</f>
        <v/>
      </c>
      <c r="AK449" s="82">
        <f t="shared" si="144"/>
        <v>0</v>
      </c>
      <c r="AL449" s="2141">
        <f t="shared" si="145"/>
        <v>0</v>
      </c>
      <c r="AM449" s="2142" t="str">
        <f t="shared" si="146"/>
        <v/>
      </c>
      <c r="AN449" s="2143"/>
      <c r="AO449" s="2140">
        <f t="shared" si="147"/>
        <v>0</v>
      </c>
      <c r="AP449" s="2612"/>
      <c r="AQ449" s="2145" t="str">
        <f t="shared" si="148"/>
        <v/>
      </c>
      <c r="AR449" s="2593"/>
      <c r="AS449" s="2697">
        <f t="shared" si="149"/>
        <v>0</v>
      </c>
      <c r="AT449" s="2598">
        <f>IF(AND(AH449&lt;&gt;"", ISNUMBER(AF449)), IFERROR(INDEX(AV19:AV89, MATCH(AB449, AU19:AU89, 0)) * AA449 * IF(ISBLANK(X449), 1, X449), 0), 0)</f>
        <v>0</v>
      </c>
      <c r="AU449"/>
      <c r="AV449"/>
      <c r="AW449"/>
      <c r="AY449" s="2127" t="str">
        <f t="shared" si="142"/>
        <v>►</v>
      </c>
      <c r="BD449" s="2133"/>
      <c r="BH449" s="2133"/>
      <c r="BI449" s="466">
        <v>1</v>
      </c>
      <c r="BJ449" s="464"/>
      <c r="BK449" s="464"/>
    </row>
    <row r="450" spans="1:63" s="465" customFormat="1" ht="18" customHeight="1" x14ac:dyDescent="0.25">
      <c r="A450" s="2127" t="str">
        <f t="shared" si="136"/>
        <v>►</v>
      </c>
      <c r="B450" s="2128" t="str">
        <f t="shared" si="152"/>
        <v>►</v>
      </c>
      <c r="C450" s="2129" t="str">
        <f t="shared" si="137"/>
        <v>►</v>
      </c>
      <c r="D450" s="2433" t="str">
        <f t="shared" si="138"/>
        <v>►</v>
      </c>
      <c r="E450" s="2128" t="str">
        <f t="shared" si="139"/>
        <v>►</v>
      </c>
      <c r="F450" s="2128" t="str">
        <f t="shared" si="140"/>
        <v>►</v>
      </c>
      <c r="G450" s="2128" t="str">
        <f t="shared" si="141"/>
        <v>►</v>
      </c>
      <c r="H450" s="2178" t="s">
        <v>4</v>
      </c>
      <c r="I450" s="2177"/>
      <c r="J450" s="2177"/>
      <c r="K450" s="2177"/>
      <c r="L450" s="2176"/>
      <c r="M450" s="2176"/>
      <c r="N450" s="2176"/>
      <c r="O450" s="2176"/>
      <c r="P450" s="2176"/>
      <c r="Q450" s="2176"/>
      <c r="R450" s="2176"/>
      <c r="S450" s="2111" t="s">
        <v>4</v>
      </c>
      <c r="T450" s="2178" t="s">
        <v>4</v>
      </c>
      <c r="U450" s="2177"/>
      <c r="V450" s="2177"/>
      <c r="W450" s="2177"/>
      <c r="X450" s="2176"/>
      <c r="Y450" s="2176"/>
      <c r="Z450" s="2176"/>
      <c r="AA450" s="2176"/>
      <c r="AB450" s="2176"/>
      <c r="AC450" s="2176"/>
      <c r="AD450" s="2176"/>
      <c r="AE450" s="2677" t="s">
        <v>4</v>
      </c>
      <c r="AF450" s="2679">
        <f t="shared" si="150"/>
        <v>0</v>
      </c>
      <c r="AG450" s="2453">
        <f t="shared" si="151"/>
        <v>0</v>
      </c>
      <c r="AH450" s="2452"/>
      <c r="AI450" s="2148">
        <f t="shared" si="143"/>
        <v>0</v>
      </c>
      <c r="AJ450" s="299" t="str">
        <f>IF(OR(AI450=0, ISBLANK(AB450)), "", TEXT(ROUND(AI450/INDEX(AV19:AV89, MATCH(AB450, AU19:AU89, 0)), 0),"# ##0") &amp; " " &amp; AB450)</f>
        <v/>
      </c>
      <c r="AK450" s="77">
        <f t="shared" si="144"/>
        <v>0</v>
      </c>
      <c r="AL450" s="2149">
        <f t="shared" si="145"/>
        <v>0</v>
      </c>
      <c r="AM450" s="2137" t="str">
        <f t="shared" si="146"/>
        <v/>
      </c>
      <c r="AN450" s="2143"/>
      <c r="AO450" s="2148">
        <f t="shared" si="147"/>
        <v>0</v>
      </c>
      <c r="AP450" s="2612"/>
      <c r="AQ450" s="2150" t="str">
        <f t="shared" si="148"/>
        <v/>
      </c>
      <c r="AR450" s="2593"/>
      <c r="AS450" s="2697">
        <f t="shared" si="149"/>
        <v>0</v>
      </c>
      <c r="AT450" s="2598">
        <f>IF(AND(AH450&lt;&gt;"", ISNUMBER(AF450)), IFERROR(INDEX(AV19:AV89, MATCH(AB450, AU19:AU89, 0)) * AA450 * IF(ISBLANK(X450), 1, X450), 0), 0)</f>
        <v>0</v>
      </c>
      <c r="AU450"/>
      <c r="AV450"/>
      <c r="AW450"/>
      <c r="AY450" s="2127" t="str">
        <f t="shared" si="142"/>
        <v>►</v>
      </c>
      <c r="BD450" s="2133"/>
      <c r="BH450" s="2133"/>
      <c r="BI450" s="466">
        <v>1</v>
      </c>
      <c r="BJ450" s="464"/>
      <c r="BK450" s="464"/>
    </row>
    <row r="451" spans="1:63" s="465" customFormat="1" ht="18" customHeight="1" x14ac:dyDescent="0.25">
      <c r="A451" s="2127" t="str">
        <f t="shared" si="136"/>
        <v>►</v>
      </c>
      <c r="B451" s="2128" t="str">
        <f t="shared" si="152"/>
        <v>►</v>
      </c>
      <c r="C451" s="2129" t="str">
        <f t="shared" si="137"/>
        <v>►</v>
      </c>
      <c r="D451" s="2433" t="str">
        <f t="shared" si="138"/>
        <v>►</v>
      </c>
      <c r="E451" s="2128" t="str">
        <f t="shared" si="139"/>
        <v>►</v>
      </c>
      <c r="F451" s="2128" t="str">
        <f t="shared" si="140"/>
        <v>►</v>
      </c>
      <c r="G451" s="2128" t="str">
        <f t="shared" si="141"/>
        <v>►</v>
      </c>
      <c r="H451" s="2178" t="s">
        <v>4</v>
      </c>
      <c r="I451" s="2177"/>
      <c r="J451" s="2177"/>
      <c r="K451" s="2177"/>
      <c r="L451" s="2176"/>
      <c r="M451" s="2176"/>
      <c r="N451" s="2176"/>
      <c r="O451" s="2176"/>
      <c r="P451" s="2176"/>
      <c r="Q451" s="2176"/>
      <c r="R451" s="2176"/>
      <c r="S451" s="2111" t="s">
        <v>4</v>
      </c>
      <c r="T451" s="2178" t="s">
        <v>4</v>
      </c>
      <c r="U451" s="2177"/>
      <c r="V451" s="2177"/>
      <c r="W451" s="2177"/>
      <c r="X451" s="2176"/>
      <c r="Y451" s="2176"/>
      <c r="Z451" s="2176"/>
      <c r="AA451" s="2176"/>
      <c r="AB451" s="2176"/>
      <c r="AC451" s="2176"/>
      <c r="AD451" s="2176"/>
      <c r="AE451" s="2677" t="s">
        <v>4</v>
      </c>
      <c r="AF451" s="2679">
        <f t="shared" si="150"/>
        <v>0</v>
      </c>
      <c r="AG451" s="2453">
        <f t="shared" si="151"/>
        <v>0</v>
      </c>
      <c r="AH451" s="2452"/>
      <c r="AI451" s="2140">
        <f t="shared" si="143"/>
        <v>0</v>
      </c>
      <c r="AJ451" s="301" t="str">
        <f>IF(OR(AI451=0, ISBLANK(AB451)), "", TEXT(ROUND(AI451/INDEX(AV19:AV89, MATCH(AB451, AU19:AU89, 0)), 0),"# ##0") &amp; " " &amp; AB451)</f>
        <v/>
      </c>
      <c r="AK451" s="82">
        <f t="shared" si="144"/>
        <v>0</v>
      </c>
      <c r="AL451" s="2141">
        <f t="shared" si="145"/>
        <v>0</v>
      </c>
      <c r="AM451" s="2142" t="str">
        <f t="shared" si="146"/>
        <v/>
      </c>
      <c r="AN451" s="2143"/>
      <c r="AO451" s="2140">
        <f t="shared" si="147"/>
        <v>0</v>
      </c>
      <c r="AP451" s="2612"/>
      <c r="AQ451" s="2145" t="str">
        <f t="shared" si="148"/>
        <v/>
      </c>
      <c r="AR451" s="2593"/>
      <c r="AS451" s="2697">
        <f t="shared" si="149"/>
        <v>0</v>
      </c>
      <c r="AT451" s="2598">
        <f>IF(AND(AH451&lt;&gt;"", ISNUMBER(AF451)), IFERROR(INDEX(AV19:AV89, MATCH(AB451, AU19:AU89, 0)) * AA451 * IF(ISBLANK(X451), 1, X451), 0), 0)</f>
        <v>0</v>
      </c>
      <c r="AU451"/>
      <c r="AV451"/>
      <c r="AW451"/>
      <c r="AY451" s="2127" t="str">
        <f t="shared" si="142"/>
        <v>►</v>
      </c>
      <c r="BD451" s="2133"/>
      <c r="BH451" s="2133"/>
      <c r="BI451" s="466">
        <v>1</v>
      </c>
      <c r="BJ451" s="464"/>
      <c r="BK451" s="464"/>
    </row>
    <row r="452" spans="1:63" s="465" customFormat="1" ht="18" customHeight="1" x14ac:dyDescent="0.25">
      <c r="A452" s="2127" t="str">
        <f t="shared" si="136"/>
        <v>►</v>
      </c>
      <c r="B452" s="2128" t="str">
        <f t="shared" si="152"/>
        <v>►</v>
      </c>
      <c r="C452" s="2129" t="str">
        <f t="shared" si="137"/>
        <v>►</v>
      </c>
      <c r="D452" s="2433" t="str">
        <f t="shared" si="138"/>
        <v>►</v>
      </c>
      <c r="E452" s="2128" t="str">
        <f t="shared" si="139"/>
        <v>►</v>
      </c>
      <c r="F452" s="2128" t="str">
        <f t="shared" si="140"/>
        <v>►</v>
      </c>
      <c r="G452" s="2128" t="str">
        <f t="shared" si="141"/>
        <v>►</v>
      </c>
      <c r="H452" s="2178" t="s">
        <v>4</v>
      </c>
      <c r="I452" s="2177"/>
      <c r="J452" s="2177"/>
      <c r="K452" s="2177"/>
      <c r="L452" s="2176"/>
      <c r="M452" s="2176"/>
      <c r="N452" s="2176"/>
      <c r="O452" s="2176"/>
      <c r="P452" s="2176"/>
      <c r="Q452" s="2176"/>
      <c r="R452" s="2176"/>
      <c r="S452" s="2111" t="s">
        <v>4</v>
      </c>
      <c r="T452" s="2178" t="s">
        <v>4</v>
      </c>
      <c r="U452" s="2177"/>
      <c r="V452" s="2177"/>
      <c r="W452" s="2177"/>
      <c r="X452" s="2176"/>
      <c r="Y452" s="2176"/>
      <c r="Z452" s="2176"/>
      <c r="AA452" s="2176"/>
      <c r="AB452" s="2176"/>
      <c r="AC452" s="2176"/>
      <c r="AD452" s="2176"/>
      <c r="AE452" s="2677" t="s">
        <v>4</v>
      </c>
      <c r="AF452" s="2679">
        <f t="shared" si="150"/>
        <v>0</v>
      </c>
      <c r="AG452" s="2453">
        <f t="shared" si="151"/>
        <v>0</v>
      </c>
      <c r="AH452" s="2452"/>
      <c r="AI452" s="2148">
        <f t="shared" si="143"/>
        <v>0</v>
      </c>
      <c r="AJ452" s="299" t="str">
        <f>IF(OR(AI452=0, ISBLANK(AB452)), "", TEXT(ROUND(AI452/INDEX(AV19:AV89, MATCH(AB452, AU19:AU89, 0)), 0),"# ##0") &amp; " " &amp; AB452)</f>
        <v/>
      </c>
      <c r="AK452" s="77">
        <f t="shared" si="144"/>
        <v>0</v>
      </c>
      <c r="AL452" s="2149">
        <f t="shared" si="145"/>
        <v>0</v>
      </c>
      <c r="AM452" s="2137" t="str">
        <f t="shared" si="146"/>
        <v/>
      </c>
      <c r="AN452" s="2143"/>
      <c r="AO452" s="2148">
        <f t="shared" si="147"/>
        <v>0</v>
      </c>
      <c r="AP452" s="2612"/>
      <c r="AQ452" s="2150" t="str">
        <f t="shared" si="148"/>
        <v/>
      </c>
      <c r="AR452" s="2593"/>
      <c r="AS452" s="2697">
        <f t="shared" si="149"/>
        <v>0</v>
      </c>
      <c r="AT452" s="2598">
        <f>IF(AND(AH452&lt;&gt;"", ISNUMBER(AF452)), IFERROR(INDEX(AV19:AV89, MATCH(AB452, AU19:AU89, 0)) * AA452 * IF(ISBLANK(X452), 1, X452), 0), 0)</f>
        <v>0</v>
      </c>
      <c r="AU452"/>
      <c r="AV452"/>
      <c r="AW452"/>
      <c r="AY452" s="2127" t="str">
        <f t="shared" si="142"/>
        <v>►</v>
      </c>
      <c r="BD452" s="2133"/>
      <c r="BH452" s="2133"/>
      <c r="BI452" s="466">
        <v>1</v>
      </c>
      <c r="BJ452" s="464"/>
      <c r="BK452" s="464"/>
    </row>
    <row r="453" spans="1:63" s="465" customFormat="1" ht="18" customHeight="1" x14ac:dyDescent="0.25">
      <c r="A453" s="2127" t="str">
        <f t="shared" si="136"/>
        <v>►</v>
      </c>
      <c r="B453" s="2128" t="str">
        <f t="shared" si="152"/>
        <v>►</v>
      </c>
      <c r="C453" s="2129" t="str">
        <f t="shared" si="137"/>
        <v>►</v>
      </c>
      <c r="D453" s="2433" t="str">
        <f t="shared" si="138"/>
        <v>►</v>
      </c>
      <c r="E453" s="2128" t="str">
        <f t="shared" si="139"/>
        <v>►</v>
      </c>
      <c r="F453" s="2128" t="str">
        <f t="shared" si="140"/>
        <v>►</v>
      </c>
      <c r="G453" s="2128" t="str">
        <f t="shared" si="141"/>
        <v>►</v>
      </c>
      <c r="H453" s="2178" t="s">
        <v>4</v>
      </c>
      <c r="I453" s="2177"/>
      <c r="J453" s="2177"/>
      <c r="K453" s="2177"/>
      <c r="L453" s="2176"/>
      <c r="M453" s="2176"/>
      <c r="N453" s="2176"/>
      <c r="O453" s="2176"/>
      <c r="P453" s="2176"/>
      <c r="Q453" s="2176"/>
      <c r="R453" s="2176"/>
      <c r="S453" s="2111" t="s">
        <v>4</v>
      </c>
      <c r="T453" s="2178" t="s">
        <v>4</v>
      </c>
      <c r="U453" s="2177"/>
      <c r="V453" s="2177"/>
      <c r="W453" s="2177"/>
      <c r="X453" s="2176"/>
      <c r="Y453" s="2176"/>
      <c r="Z453" s="2176"/>
      <c r="AA453" s="2176"/>
      <c r="AB453" s="2176"/>
      <c r="AC453" s="2176"/>
      <c r="AD453" s="2176"/>
      <c r="AE453" s="2677" t="s">
        <v>4</v>
      </c>
      <c r="AF453" s="2679">
        <f t="shared" si="150"/>
        <v>0</v>
      </c>
      <c r="AG453" s="2453">
        <f t="shared" si="151"/>
        <v>0</v>
      </c>
      <c r="AH453" s="2452"/>
      <c r="AI453" s="2140">
        <f t="shared" si="143"/>
        <v>0</v>
      </c>
      <c r="AJ453" s="301" t="str">
        <f>IF(OR(AI453=0, ISBLANK(AB453)), "", TEXT(ROUND(AI453/INDEX(AV19:AV89, MATCH(AB453, AU19:AU89, 0)), 0),"# ##0") &amp; " " &amp; AB453)</f>
        <v/>
      </c>
      <c r="AK453" s="82">
        <f t="shared" si="144"/>
        <v>0</v>
      </c>
      <c r="AL453" s="2141">
        <f t="shared" si="145"/>
        <v>0</v>
      </c>
      <c r="AM453" s="2142" t="str">
        <f t="shared" si="146"/>
        <v/>
      </c>
      <c r="AN453" s="2143"/>
      <c r="AO453" s="2140">
        <f t="shared" si="147"/>
        <v>0</v>
      </c>
      <c r="AP453" s="2612"/>
      <c r="AQ453" s="2145" t="str">
        <f t="shared" si="148"/>
        <v/>
      </c>
      <c r="AR453" s="2593"/>
      <c r="AS453" s="2697">
        <f t="shared" si="149"/>
        <v>0</v>
      </c>
      <c r="AT453" s="2598">
        <f>IF(AND(AH453&lt;&gt;"", ISNUMBER(AF453)), IFERROR(INDEX(AV19:AV89, MATCH(AB453, AU19:AU89, 0)) * AA453 * IF(ISBLANK(X453), 1, X453), 0), 0)</f>
        <v>0</v>
      </c>
      <c r="AU453"/>
      <c r="AV453"/>
      <c r="AW453"/>
      <c r="AY453" s="2127" t="str">
        <f t="shared" si="142"/>
        <v>►</v>
      </c>
      <c r="BD453" s="2133"/>
      <c r="BH453" s="2133"/>
      <c r="BI453" s="466">
        <v>1</v>
      </c>
      <c r="BJ453" s="464"/>
      <c r="BK453" s="464"/>
    </row>
    <row r="454" spans="1:63" s="465" customFormat="1" ht="18" customHeight="1" x14ac:dyDescent="0.25">
      <c r="A454" s="2127" t="str">
        <f t="shared" si="136"/>
        <v>►</v>
      </c>
      <c r="B454" s="2128" t="str">
        <f t="shared" si="152"/>
        <v>►</v>
      </c>
      <c r="C454" s="2129" t="str">
        <f t="shared" si="137"/>
        <v>►</v>
      </c>
      <c r="D454" s="2433" t="str">
        <f t="shared" si="138"/>
        <v>►</v>
      </c>
      <c r="E454" s="2128" t="str">
        <f t="shared" si="139"/>
        <v>►</v>
      </c>
      <c r="F454" s="2128" t="str">
        <f t="shared" si="140"/>
        <v>►</v>
      </c>
      <c r="G454" s="2128" t="str">
        <f t="shared" si="141"/>
        <v>►</v>
      </c>
      <c r="H454" s="2178" t="s">
        <v>4</v>
      </c>
      <c r="I454" s="2177"/>
      <c r="J454" s="2177"/>
      <c r="K454" s="2177"/>
      <c r="L454" s="2176"/>
      <c r="M454" s="2176"/>
      <c r="N454" s="2176"/>
      <c r="O454" s="2176"/>
      <c r="P454" s="2176"/>
      <c r="Q454" s="2176"/>
      <c r="R454" s="2176"/>
      <c r="S454" s="2111" t="s">
        <v>4</v>
      </c>
      <c r="T454" s="2178" t="s">
        <v>4</v>
      </c>
      <c r="U454" s="2177"/>
      <c r="V454" s="2177"/>
      <c r="W454" s="2177"/>
      <c r="X454" s="2176"/>
      <c r="Y454" s="2176"/>
      <c r="Z454" s="2176"/>
      <c r="AA454" s="2176"/>
      <c r="AB454" s="2176"/>
      <c r="AC454" s="2176"/>
      <c r="AD454" s="2176"/>
      <c r="AE454" s="2677" t="s">
        <v>4</v>
      </c>
      <c r="AF454" s="2679">
        <f t="shared" si="150"/>
        <v>0</v>
      </c>
      <c r="AG454" s="2453">
        <f t="shared" si="151"/>
        <v>0</v>
      </c>
      <c r="AH454" s="2452"/>
      <c r="AI454" s="2148">
        <f t="shared" si="143"/>
        <v>0</v>
      </c>
      <c r="AJ454" s="299" t="str">
        <f>IF(OR(AI454=0, ISBLANK(AB454)), "", TEXT(ROUND(AI454/INDEX(AV19:AV89, MATCH(AB454, AU19:AU89, 0)), 0),"# ##0") &amp; " " &amp; AB454)</f>
        <v/>
      </c>
      <c r="AK454" s="77">
        <f t="shared" si="144"/>
        <v>0</v>
      </c>
      <c r="AL454" s="2149">
        <f t="shared" si="145"/>
        <v>0</v>
      </c>
      <c r="AM454" s="2137" t="str">
        <f t="shared" si="146"/>
        <v/>
      </c>
      <c r="AN454" s="2143"/>
      <c r="AO454" s="2148">
        <f t="shared" si="147"/>
        <v>0</v>
      </c>
      <c r="AP454" s="2612"/>
      <c r="AQ454" s="2150" t="str">
        <f t="shared" si="148"/>
        <v/>
      </c>
      <c r="AR454" s="2593"/>
      <c r="AS454" s="2697">
        <f t="shared" si="149"/>
        <v>0</v>
      </c>
      <c r="AT454" s="2598">
        <f>IF(AND(AH454&lt;&gt;"", ISNUMBER(AF454)), IFERROR(INDEX(AV19:AV89, MATCH(AB454, AU19:AU89, 0)) * AA454 * IF(ISBLANK(X454), 1, X454), 0), 0)</f>
        <v>0</v>
      </c>
      <c r="AU454"/>
      <c r="AV454"/>
      <c r="AW454"/>
      <c r="AY454" s="2127" t="str">
        <f t="shared" si="142"/>
        <v>►</v>
      </c>
      <c r="BD454" s="2133"/>
      <c r="BH454" s="2133"/>
      <c r="BI454" s="466">
        <v>1</v>
      </c>
      <c r="BJ454" s="464"/>
      <c r="BK454" s="464"/>
    </row>
    <row r="455" spans="1:63" s="465" customFormat="1" ht="18" customHeight="1" x14ac:dyDescent="0.25">
      <c r="A455" s="2127" t="str">
        <f t="shared" si="136"/>
        <v>►</v>
      </c>
      <c r="B455" s="2128" t="str">
        <f t="shared" si="152"/>
        <v>►</v>
      </c>
      <c r="C455" s="2129" t="str">
        <f t="shared" si="137"/>
        <v>►</v>
      </c>
      <c r="D455" s="2433" t="str">
        <f t="shared" si="138"/>
        <v>►</v>
      </c>
      <c r="E455" s="2128" t="str">
        <f t="shared" si="139"/>
        <v>►</v>
      </c>
      <c r="F455" s="2128" t="str">
        <f t="shared" si="140"/>
        <v>►</v>
      </c>
      <c r="G455" s="2128" t="str">
        <f t="shared" si="141"/>
        <v>►</v>
      </c>
      <c r="H455" s="2178" t="s">
        <v>4</v>
      </c>
      <c r="I455" s="2177"/>
      <c r="J455" s="2177"/>
      <c r="K455" s="2177"/>
      <c r="L455" s="2176"/>
      <c r="M455" s="2176"/>
      <c r="N455" s="2176"/>
      <c r="O455" s="2176"/>
      <c r="P455" s="2176"/>
      <c r="Q455" s="2176"/>
      <c r="R455" s="2176"/>
      <c r="S455" s="2111" t="s">
        <v>4</v>
      </c>
      <c r="T455" s="2178" t="s">
        <v>4</v>
      </c>
      <c r="U455" s="2177"/>
      <c r="V455" s="2177"/>
      <c r="W455" s="2177"/>
      <c r="X455" s="2176"/>
      <c r="Y455" s="2176"/>
      <c r="Z455" s="2176"/>
      <c r="AA455" s="2176"/>
      <c r="AB455" s="2176"/>
      <c r="AC455" s="2176"/>
      <c r="AD455" s="2176"/>
      <c r="AE455" s="2677" t="s">
        <v>4</v>
      </c>
      <c r="AF455" s="2679">
        <f t="shared" si="150"/>
        <v>0</v>
      </c>
      <c r="AG455" s="2453">
        <f t="shared" si="151"/>
        <v>0</v>
      </c>
      <c r="AH455" s="2452"/>
      <c r="AI455" s="2140">
        <f t="shared" si="143"/>
        <v>0</v>
      </c>
      <c r="AJ455" s="301" t="str">
        <f>IF(OR(AI455=0, ISBLANK(AB455)), "", TEXT(ROUND(AI455/INDEX(AV19:AV89, MATCH(AB455, AU19:AU89, 0)), 0),"# ##0") &amp; " " &amp; AB455)</f>
        <v/>
      </c>
      <c r="AK455" s="82">
        <f t="shared" si="144"/>
        <v>0</v>
      </c>
      <c r="AL455" s="2155">
        <f t="shared" si="145"/>
        <v>0</v>
      </c>
      <c r="AM455" s="2156" t="str">
        <f t="shared" si="146"/>
        <v/>
      </c>
      <c r="AN455" s="2143"/>
      <c r="AO455" s="2140">
        <f t="shared" si="147"/>
        <v>0</v>
      </c>
      <c r="AP455" s="2612"/>
      <c r="AQ455" s="2145" t="str">
        <f t="shared" si="148"/>
        <v/>
      </c>
      <c r="AR455" s="2593"/>
      <c r="AS455" s="2697">
        <f t="shared" si="149"/>
        <v>0</v>
      </c>
      <c r="AT455" s="2598">
        <f>IF(AND(AH455&lt;&gt;"", ISNUMBER(AF455)), IFERROR(INDEX(AV19:AV89, MATCH(AB455, AU19:AU89, 0)) * AA455 * IF(ISBLANK(X455), 1, X455), 0), 0)</f>
        <v>0</v>
      </c>
      <c r="AU455"/>
      <c r="AV455"/>
      <c r="AW455"/>
      <c r="AY455" s="2127" t="str">
        <f t="shared" si="142"/>
        <v>►</v>
      </c>
      <c r="BD455" s="2133"/>
      <c r="BH455" s="2133"/>
      <c r="BI455" s="466">
        <v>1</v>
      </c>
      <c r="BJ455" s="464"/>
      <c r="BK455" s="464"/>
    </row>
    <row r="456" spans="1:63" s="465" customFormat="1" ht="18" customHeight="1" x14ac:dyDescent="0.25">
      <c r="A456" s="2127" t="str">
        <f t="shared" si="136"/>
        <v>►</v>
      </c>
      <c r="B456" s="2128" t="str">
        <f t="shared" si="152"/>
        <v>►</v>
      </c>
      <c r="C456" s="2129" t="str">
        <f t="shared" si="137"/>
        <v>►</v>
      </c>
      <c r="D456" s="2433" t="str">
        <f t="shared" si="138"/>
        <v>►</v>
      </c>
      <c r="E456" s="2128" t="str">
        <f t="shared" si="139"/>
        <v>►</v>
      </c>
      <c r="F456" s="2128" t="str">
        <f t="shared" si="140"/>
        <v>►</v>
      </c>
      <c r="G456" s="2128" t="str">
        <f t="shared" si="141"/>
        <v>►</v>
      </c>
      <c r="H456" s="2178" t="s">
        <v>4</v>
      </c>
      <c r="I456" s="2177"/>
      <c r="J456" s="2177"/>
      <c r="K456" s="2177"/>
      <c r="L456" s="2176"/>
      <c r="M456" s="2176"/>
      <c r="N456" s="2176"/>
      <c r="O456" s="2176"/>
      <c r="P456" s="2176"/>
      <c r="Q456" s="2176"/>
      <c r="R456" s="2176"/>
      <c r="S456" s="2111" t="s">
        <v>4</v>
      </c>
      <c r="T456" s="2178" t="s">
        <v>4</v>
      </c>
      <c r="U456" s="2177"/>
      <c r="V456" s="2177"/>
      <c r="W456" s="2177"/>
      <c r="X456" s="2176"/>
      <c r="Y456" s="2176"/>
      <c r="Z456" s="2176"/>
      <c r="AA456" s="2176"/>
      <c r="AB456" s="2176"/>
      <c r="AC456" s="2176"/>
      <c r="AD456" s="2176"/>
      <c r="AE456" s="2677" t="s">
        <v>4</v>
      </c>
      <c r="AF456" s="2679">
        <f t="shared" si="150"/>
        <v>0</v>
      </c>
      <c r="AG456" s="2453">
        <f t="shared" si="151"/>
        <v>0</v>
      </c>
      <c r="AH456" s="2452"/>
      <c r="AI456" s="2148">
        <f t="shared" si="143"/>
        <v>0</v>
      </c>
      <c r="AJ456" s="299" t="str">
        <f>IF(OR(AI456=0, ISBLANK(AB456)), "", TEXT(ROUND(AI456/INDEX(AV19:AV89, MATCH(AB456, AU19:AU89, 0)), 0),"# ##0") &amp; " " &amp; AB456)</f>
        <v/>
      </c>
      <c r="AK456" s="77">
        <f t="shared" si="144"/>
        <v>0</v>
      </c>
      <c r="AL456" s="2149">
        <f t="shared" si="145"/>
        <v>0</v>
      </c>
      <c r="AM456" s="2137" t="str">
        <f t="shared" si="146"/>
        <v/>
      </c>
      <c r="AN456" s="2143"/>
      <c r="AO456" s="2148">
        <f t="shared" si="147"/>
        <v>0</v>
      </c>
      <c r="AP456" s="2612"/>
      <c r="AQ456" s="2150" t="str">
        <f t="shared" si="148"/>
        <v/>
      </c>
      <c r="AR456" s="2593"/>
      <c r="AS456" s="2697">
        <f t="shared" si="149"/>
        <v>0</v>
      </c>
      <c r="AT456" s="2598">
        <f>IF(AND(AH456&lt;&gt;"", ISNUMBER(AF456)), IFERROR(INDEX(AV19:AV89, MATCH(AB456, AU19:AU89, 0)) * AA456 * IF(ISBLANK(X456), 1, X456), 0), 0)</f>
        <v>0</v>
      </c>
      <c r="AU456"/>
      <c r="AV456"/>
      <c r="AW456"/>
      <c r="AY456" s="2127" t="str">
        <f t="shared" si="142"/>
        <v>►</v>
      </c>
      <c r="BD456" s="2133"/>
      <c r="BH456" s="2133"/>
      <c r="BI456" s="466">
        <v>1</v>
      </c>
      <c r="BJ456" s="464"/>
      <c r="BK456" s="464"/>
    </row>
    <row r="457" spans="1:63" s="465" customFormat="1" ht="18" customHeight="1" x14ac:dyDescent="0.25">
      <c r="A457" s="2127" t="str">
        <f t="shared" si="136"/>
        <v>►</v>
      </c>
      <c r="B457" s="2128" t="str">
        <f t="shared" si="152"/>
        <v>►</v>
      </c>
      <c r="C457" s="2129" t="str">
        <f t="shared" si="137"/>
        <v>►</v>
      </c>
      <c r="D457" s="2433" t="str">
        <f t="shared" si="138"/>
        <v>►</v>
      </c>
      <c r="E457" s="2128" t="str">
        <f t="shared" si="139"/>
        <v>►</v>
      </c>
      <c r="F457" s="2128" t="str">
        <f t="shared" si="140"/>
        <v>►</v>
      </c>
      <c r="G457" s="2128" t="str">
        <f t="shared" si="141"/>
        <v>►</v>
      </c>
      <c r="H457" s="2178" t="s">
        <v>4</v>
      </c>
      <c r="I457" s="2177"/>
      <c r="J457" s="2177"/>
      <c r="K457" s="2177"/>
      <c r="L457" s="2176"/>
      <c r="M457" s="2176"/>
      <c r="N457" s="2176"/>
      <c r="O457" s="2176"/>
      <c r="P457" s="2176"/>
      <c r="Q457" s="2176"/>
      <c r="R457" s="2176"/>
      <c r="S457" s="2111" t="s">
        <v>4</v>
      </c>
      <c r="T457" s="2178" t="s">
        <v>4</v>
      </c>
      <c r="U457" s="2177"/>
      <c r="V457" s="2177"/>
      <c r="W457" s="2177"/>
      <c r="X457" s="2176"/>
      <c r="Y457" s="2176"/>
      <c r="Z457" s="2176"/>
      <c r="AA457" s="2176"/>
      <c r="AB457" s="2176"/>
      <c r="AC457" s="2176"/>
      <c r="AD457" s="2176"/>
      <c r="AE457" s="2677" t="s">
        <v>4</v>
      </c>
      <c r="AF457" s="2679">
        <f t="shared" si="150"/>
        <v>0</v>
      </c>
      <c r="AG457" s="2453">
        <f t="shared" si="151"/>
        <v>0</v>
      </c>
      <c r="AH457" s="2452"/>
      <c r="AI457" s="2140">
        <f t="shared" si="143"/>
        <v>0</v>
      </c>
      <c r="AJ457" s="301" t="str">
        <f>IF(OR(AI457=0, ISBLANK(AB457)), "", TEXT(ROUND(AI457/INDEX(AV19:AV89, MATCH(AB457, AU19:AU89, 0)), 0),"# ##0") &amp; " " &amp; AB457)</f>
        <v/>
      </c>
      <c r="AK457" s="82">
        <f t="shared" si="144"/>
        <v>0</v>
      </c>
      <c r="AL457" s="2141">
        <f t="shared" si="145"/>
        <v>0</v>
      </c>
      <c r="AM457" s="2142" t="str">
        <f t="shared" si="146"/>
        <v/>
      </c>
      <c r="AN457" s="2143"/>
      <c r="AO457" s="2140">
        <f t="shared" si="147"/>
        <v>0</v>
      </c>
      <c r="AP457" s="2612"/>
      <c r="AQ457" s="2145" t="str">
        <f t="shared" si="148"/>
        <v/>
      </c>
      <c r="AR457" s="2593"/>
      <c r="AS457" s="2697">
        <f t="shared" si="149"/>
        <v>0</v>
      </c>
      <c r="AT457" s="2598">
        <f>IF(AND(AH457&lt;&gt;"", ISNUMBER(AF457)), IFERROR(INDEX(AV19:AV89, MATCH(AB457, AU19:AU89, 0)) * AA457 * IF(ISBLANK(X457), 1, X457), 0), 0)</f>
        <v>0</v>
      </c>
      <c r="AU457"/>
      <c r="AV457"/>
      <c r="AW457"/>
      <c r="AY457" s="2127" t="str">
        <f t="shared" si="142"/>
        <v>►</v>
      </c>
      <c r="BD457" s="2133"/>
      <c r="BH457" s="2133"/>
      <c r="BI457" s="466">
        <v>1</v>
      </c>
      <c r="BJ457" s="464"/>
      <c r="BK457" s="464"/>
    </row>
    <row r="458" spans="1:63" s="465" customFormat="1" ht="18" customHeight="1" x14ac:dyDescent="0.25">
      <c r="A458" s="2127" t="str">
        <f t="shared" si="136"/>
        <v>►</v>
      </c>
      <c r="B458" s="2128" t="str">
        <f t="shared" si="152"/>
        <v>►</v>
      </c>
      <c r="C458" s="2129" t="str">
        <f t="shared" si="137"/>
        <v>►</v>
      </c>
      <c r="D458" s="2433" t="str">
        <f t="shared" si="138"/>
        <v>►</v>
      </c>
      <c r="E458" s="2128" t="str">
        <f t="shared" si="139"/>
        <v>►</v>
      </c>
      <c r="F458" s="2128" t="str">
        <f t="shared" si="140"/>
        <v>►</v>
      </c>
      <c r="G458" s="2128" t="str">
        <f t="shared" si="141"/>
        <v>►</v>
      </c>
      <c r="H458" s="2178" t="s">
        <v>4</v>
      </c>
      <c r="I458" s="2177"/>
      <c r="J458" s="2177"/>
      <c r="K458" s="2177"/>
      <c r="L458" s="2176"/>
      <c r="M458" s="2176"/>
      <c r="N458" s="2176"/>
      <c r="O458" s="2176"/>
      <c r="P458" s="2176"/>
      <c r="Q458" s="2176"/>
      <c r="R458" s="2176"/>
      <c r="S458" s="2111" t="s">
        <v>4</v>
      </c>
      <c r="T458" s="2178" t="s">
        <v>4</v>
      </c>
      <c r="U458" s="2177"/>
      <c r="V458" s="2177"/>
      <c r="W458" s="2177"/>
      <c r="X458" s="2176"/>
      <c r="Y458" s="2176"/>
      <c r="Z458" s="2176"/>
      <c r="AA458" s="2176"/>
      <c r="AB458" s="2176"/>
      <c r="AC458" s="2176"/>
      <c r="AD458" s="2176"/>
      <c r="AE458" s="2677" t="s">
        <v>4</v>
      </c>
      <c r="AF458" s="2679">
        <f t="shared" si="150"/>
        <v>0</v>
      </c>
      <c r="AG458" s="2453">
        <f t="shared" si="151"/>
        <v>0</v>
      </c>
      <c r="AH458" s="2452"/>
      <c r="AI458" s="2148">
        <f t="shared" si="143"/>
        <v>0</v>
      </c>
      <c r="AJ458" s="299" t="str">
        <f>IF(OR(AI458=0, ISBLANK(AB458)), "", TEXT(ROUND(AI458/INDEX(AV19:AV89, MATCH(AB458, AU19:AU89, 0)), 0),"# ##0") &amp; " " &amp; AB458)</f>
        <v/>
      </c>
      <c r="AK458" s="77">
        <f t="shared" si="144"/>
        <v>0</v>
      </c>
      <c r="AL458" s="2149">
        <f t="shared" si="145"/>
        <v>0</v>
      </c>
      <c r="AM458" s="2137" t="str">
        <f t="shared" si="146"/>
        <v/>
      </c>
      <c r="AN458" s="2143"/>
      <c r="AO458" s="2148">
        <f t="shared" si="147"/>
        <v>0</v>
      </c>
      <c r="AP458" s="2612"/>
      <c r="AQ458" s="2150" t="str">
        <f t="shared" si="148"/>
        <v/>
      </c>
      <c r="AR458" s="2593"/>
      <c r="AS458" s="2697">
        <f t="shared" si="149"/>
        <v>0</v>
      </c>
      <c r="AT458" s="2598">
        <f>IF(AND(AH458&lt;&gt;"", ISNUMBER(AF458)), IFERROR(INDEX(AV19:AV89, MATCH(AB458, AU19:AU89, 0)) * AA458 * IF(ISBLANK(X458), 1, X458), 0), 0)</f>
        <v>0</v>
      </c>
      <c r="AU458"/>
      <c r="AV458"/>
      <c r="AW458"/>
      <c r="AY458" s="2127" t="str">
        <f t="shared" si="142"/>
        <v>►</v>
      </c>
      <c r="BD458" s="2133"/>
      <c r="BH458" s="2133"/>
      <c r="BI458" s="466">
        <v>1</v>
      </c>
      <c r="BJ458" s="464"/>
      <c r="BK458" s="464"/>
    </row>
    <row r="459" spans="1:63" s="465" customFormat="1" ht="18" customHeight="1" x14ac:dyDescent="0.25">
      <c r="A459" s="2127" t="str">
        <f t="shared" si="136"/>
        <v>►</v>
      </c>
      <c r="B459" s="2128" t="str">
        <f t="shared" si="152"/>
        <v>►</v>
      </c>
      <c r="C459" s="2129" t="str">
        <f t="shared" si="137"/>
        <v>►</v>
      </c>
      <c r="D459" s="2433" t="str">
        <f t="shared" si="138"/>
        <v>►</v>
      </c>
      <c r="E459" s="2128" t="str">
        <f t="shared" si="139"/>
        <v>►</v>
      </c>
      <c r="F459" s="2128" t="str">
        <f t="shared" si="140"/>
        <v>►</v>
      </c>
      <c r="G459" s="2128" t="str">
        <f t="shared" si="141"/>
        <v>►</v>
      </c>
      <c r="H459" s="2178" t="s">
        <v>4</v>
      </c>
      <c r="I459" s="2177"/>
      <c r="J459" s="2177"/>
      <c r="K459" s="2177"/>
      <c r="L459" s="2176"/>
      <c r="M459" s="2176"/>
      <c r="N459" s="2176"/>
      <c r="O459" s="2176"/>
      <c r="P459" s="2176"/>
      <c r="Q459" s="2176"/>
      <c r="R459" s="2176"/>
      <c r="S459" s="2111" t="s">
        <v>4</v>
      </c>
      <c r="T459" s="2178" t="s">
        <v>4</v>
      </c>
      <c r="U459" s="2177"/>
      <c r="V459" s="2177"/>
      <c r="W459" s="2177"/>
      <c r="X459" s="2176"/>
      <c r="Y459" s="2176"/>
      <c r="Z459" s="2176"/>
      <c r="AA459" s="2176"/>
      <c r="AB459" s="2176"/>
      <c r="AC459" s="2176"/>
      <c r="AD459" s="2176"/>
      <c r="AE459" s="2677" t="s">
        <v>4</v>
      </c>
      <c r="AF459" s="2679">
        <f t="shared" si="150"/>
        <v>0</v>
      </c>
      <c r="AG459" s="2453">
        <f t="shared" si="151"/>
        <v>0</v>
      </c>
      <c r="AH459" s="2452"/>
      <c r="AI459" s="2140">
        <f t="shared" si="143"/>
        <v>0</v>
      </c>
      <c r="AJ459" s="301" t="str">
        <f>IF(OR(AI459=0, ISBLANK(AB459)), "", TEXT(ROUND(AI459/INDEX(AV19:AV89, MATCH(AB459, AU19:AU89, 0)), 0),"# ##0") &amp; " " &amp; AB459)</f>
        <v/>
      </c>
      <c r="AK459" s="82">
        <f t="shared" si="144"/>
        <v>0</v>
      </c>
      <c r="AL459" s="2158">
        <f t="shared" si="145"/>
        <v>0</v>
      </c>
      <c r="AM459" s="2142" t="str">
        <f t="shared" si="146"/>
        <v/>
      </c>
      <c r="AN459" s="2143"/>
      <c r="AO459" s="2140">
        <f t="shared" si="147"/>
        <v>0</v>
      </c>
      <c r="AP459" s="2612"/>
      <c r="AQ459" s="2145" t="str">
        <f t="shared" si="148"/>
        <v/>
      </c>
      <c r="AR459" s="2593"/>
      <c r="AS459" s="2697">
        <f t="shared" si="149"/>
        <v>0</v>
      </c>
      <c r="AT459" s="2598">
        <f>IF(AND(AH459&lt;&gt;"", ISNUMBER(AF459)), IFERROR(INDEX(AV19:AV89, MATCH(AB459, AU19:AU89, 0)) * AA459 * IF(ISBLANK(X459), 1, X459), 0), 0)</f>
        <v>0</v>
      </c>
      <c r="AU459"/>
      <c r="AV459"/>
      <c r="AW459"/>
      <c r="AY459" s="2127" t="str">
        <f t="shared" si="142"/>
        <v>►</v>
      </c>
      <c r="BD459" s="2133"/>
      <c r="BH459" s="2133"/>
      <c r="BI459" s="466">
        <v>1</v>
      </c>
      <c r="BJ459" s="464"/>
      <c r="BK459" s="464"/>
    </row>
    <row r="460" spans="1:63" s="465" customFormat="1" ht="18" customHeight="1" x14ac:dyDescent="0.25">
      <c r="A460" s="2127" t="str">
        <f t="shared" si="136"/>
        <v>►</v>
      </c>
      <c r="B460" s="2128" t="str">
        <f t="shared" si="152"/>
        <v>►</v>
      </c>
      <c r="C460" s="2129" t="str">
        <f t="shared" si="137"/>
        <v>►</v>
      </c>
      <c r="D460" s="2433" t="str">
        <f t="shared" si="138"/>
        <v>►</v>
      </c>
      <c r="E460" s="2128" t="str">
        <f t="shared" si="139"/>
        <v>►</v>
      </c>
      <c r="F460" s="2128" t="str">
        <f t="shared" si="140"/>
        <v>►</v>
      </c>
      <c r="G460" s="2128" t="str">
        <f t="shared" si="141"/>
        <v>►</v>
      </c>
      <c r="H460" s="2178" t="s">
        <v>4</v>
      </c>
      <c r="I460" s="2177"/>
      <c r="J460" s="2177"/>
      <c r="K460" s="2177"/>
      <c r="L460" s="2176"/>
      <c r="M460" s="2176"/>
      <c r="N460" s="2176"/>
      <c r="O460" s="2176"/>
      <c r="P460" s="2176"/>
      <c r="Q460" s="2176"/>
      <c r="R460" s="2176"/>
      <c r="S460" s="2111" t="s">
        <v>4</v>
      </c>
      <c r="T460" s="2178" t="s">
        <v>4</v>
      </c>
      <c r="U460" s="2177"/>
      <c r="V460" s="2177"/>
      <c r="W460" s="2177"/>
      <c r="X460" s="2176"/>
      <c r="Y460" s="2176"/>
      <c r="Z460" s="2176"/>
      <c r="AA460" s="2176"/>
      <c r="AB460" s="2176"/>
      <c r="AC460" s="2176"/>
      <c r="AD460" s="2176"/>
      <c r="AE460" s="2677" t="s">
        <v>4</v>
      </c>
      <c r="AF460" s="2679">
        <f t="shared" si="150"/>
        <v>0</v>
      </c>
      <c r="AG460" s="2453">
        <f t="shared" si="151"/>
        <v>0</v>
      </c>
      <c r="AH460" s="2452"/>
      <c r="AI460" s="2159">
        <f t="shared" si="143"/>
        <v>0</v>
      </c>
      <c r="AJ460" s="2160" t="str">
        <f>IF(OR(AI460=0, ISBLANK(AB460)), "", TEXT(ROUND(AI460/INDEX(AV19:AV89, MATCH(AB460, AU19:AU89, 0)), 0),"# ##0") &amp; " " &amp; AB460)</f>
        <v/>
      </c>
      <c r="AK460" s="77">
        <f t="shared" si="144"/>
        <v>0</v>
      </c>
      <c r="AL460" s="2149">
        <f t="shared" si="145"/>
        <v>0</v>
      </c>
      <c r="AM460" s="2137" t="str">
        <f t="shared" si="146"/>
        <v/>
      </c>
      <c r="AN460" s="2143"/>
      <c r="AO460" s="2148">
        <f t="shared" si="147"/>
        <v>0</v>
      </c>
      <c r="AP460" s="2612"/>
      <c r="AQ460" s="2150" t="str">
        <f t="shared" si="148"/>
        <v/>
      </c>
      <c r="AR460" s="2593"/>
      <c r="AS460" s="2697">
        <f t="shared" si="149"/>
        <v>0</v>
      </c>
      <c r="AT460" s="2598">
        <f>IF(AND(AH460&lt;&gt;"", ISNUMBER(AF460)), IFERROR(INDEX(AV19:AV89, MATCH(AB460, AU19:AU89, 0)) * AA460 * IF(ISBLANK(X460), 1, X460), 0), 0)</f>
        <v>0</v>
      </c>
      <c r="AU460"/>
      <c r="AV460"/>
      <c r="AW460"/>
      <c r="AY460" s="2127" t="str">
        <f t="shared" si="142"/>
        <v>►</v>
      </c>
      <c r="BD460" s="2133"/>
      <c r="BH460" s="2133"/>
      <c r="BI460" s="466">
        <v>1</v>
      </c>
      <c r="BJ460" s="464"/>
      <c r="BK460" s="464"/>
    </row>
    <row r="461" spans="1:63" s="465" customFormat="1" ht="18" customHeight="1" x14ac:dyDescent="0.25">
      <c r="A461" s="2127" t="str">
        <f t="shared" si="136"/>
        <v>►</v>
      </c>
      <c r="B461" s="2128" t="str">
        <f t="shared" si="152"/>
        <v>►</v>
      </c>
      <c r="C461" s="2129" t="str">
        <f t="shared" si="137"/>
        <v>►</v>
      </c>
      <c r="D461" s="2433" t="str">
        <f t="shared" si="138"/>
        <v>►</v>
      </c>
      <c r="E461" s="2128" t="str">
        <f t="shared" si="139"/>
        <v>►</v>
      </c>
      <c r="F461" s="2128" t="str">
        <f t="shared" si="140"/>
        <v>►</v>
      </c>
      <c r="G461" s="2128" t="str">
        <f t="shared" si="141"/>
        <v>►</v>
      </c>
      <c r="H461" s="2178" t="s">
        <v>4</v>
      </c>
      <c r="I461" s="2177"/>
      <c r="J461" s="2177"/>
      <c r="K461" s="2177"/>
      <c r="L461" s="2176"/>
      <c r="M461" s="2176"/>
      <c r="N461" s="2176"/>
      <c r="O461" s="2176"/>
      <c r="P461" s="2176"/>
      <c r="Q461" s="2176"/>
      <c r="R461" s="2176"/>
      <c r="S461" s="2111" t="s">
        <v>4</v>
      </c>
      <c r="T461" s="2178" t="s">
        <v>4</v>
      </c>
      <c r="U461" s="2177"/>
      <c r="V461" s="2177"/>
      <c r="W461" s="2177"/>
      <c r="X461" s="2176"/>
      <c r="Y461" s="2176"/>
      <c r="Z461" s="2176"/>
      <c r="AA461" s="2176"/>
      <c r="AB461" s="2176"/>
      <c r="AC461" s="2176"/>
      <c r="AD461" s="2176"/>
      <c r="AE461" s="2677" t="s">
        <v>4</v>
      </c>
      <c r="AF461" s="2679">
        <f t="shared" si="150"/>
        <v>0</v>
      </c>
      <c r="AG461" s="2453">
        <f t="shared" si="151"/>
        <v>0</v>
      </c>
      <c r="AH461" s="2452"/>
      <c r="AI461" s="2140">
        <f t="shared" si="143"/>
        <v>0</v>
      </c>
      <c r="AJ461" s="301" t="str">
        <f>IF(OR(AI461=0, ISBLANK(AB461)), "", TEXT(ROUND(AI461/INDEX(AV19:AV89, MATCH(AB461, AU19:AU89, 0)), 0),"# ##0") &amp; " " &amp; AB461)</f>
        <v/>
      </c>
      <c r="AK461" s="82">
        <f t="shared" si="144"/>
        <v>0</v>
      </c>
      <c r="AL461" s="2141">
        <f t="shared" si="145"/>
        <v>0</v>
      </c>
      <c r="AM461" s="2142" t="str">
        <f t="shared" si="146"/>
        <v/>
      </c>
      <c r="AN461" s="2143"/>
      <c r="AO461" s="2140">
        <f t="shared" si="147"/>
        <v>0</v>
      </c>
      <c r="AP461" s="2612"/>
      <c r="AQ461" s="2145" t="str">
        <f t="shared" si="148"/>
        <v/>
      </c>
      <c r="AR461" s="2593"/>
      <c r="AS461" s="2697">
        <f t="shared" si="149"/>
        <v>0</v>
      </c>
      <c r="AT461" s="2598">
        <f>IF(AND(AH461&lt;&gt;"", ISNUMBER(AF461)), IFERROR(INDEX(AV19:AV89, MATCH(AB461, AU19:AU89, 0)) * AA461 * IF(ISBLANK(X461), 1, X461), 0), 0)</f>
        <v>0</v>
      </c>
      <c r="AU461"/>
      <c r="AV461"/>
      <c r="AW461"/>
      <c r="AY461" s="2127" t="str">
        <f t="shared" si="142"/>
        <v>►</v>
      </c>
      <c r="BD461" s="2133"/>
      <c r="BH461" s="2133"/>
      <c r="BI461" s="466">
        <v>1</v>
      </c>
      <c r="BJ461" s="464"/>
      <c r="BK461" s="464"/>
    </row>
    <row r="462" spans="1:63" s="465" customFormat="1" ht="18" customHeight="1" x14ac:dyDescent="0.25">
      <c r="A462" s="2127" t="str">
        <f t="shared" ref="A462:A525" si="153">IF(OR(H462="A",T462="A"),"A",IF(AND(H462="►",T462="►"),"►",IF(AND(ISBLANK(H462),ISBLANK(T462)),"►","►")))</f>
        <v>►</v>
      </c>
      <c r="B462" s="2128" t="str">
        <f t="shared" si="152"/>
        <v>►</v>
      </c>
      <c r="C462" s="2129" t="str">
        <f t="shared" ref="C462:C525" si="154">IF(B462="►","►",IFERROR(LEFT(B462,SEARCH(".",B462)-1),0))</f>
        <v>►</v>
      </c>
      <c r="D462" s="2433" t="str">
        <f t="shared" ref="D462:D525" si="155">IF(B462="►","►",IFERROR(MID(B462,SEARCH(".",B462)+1,SEARCH(".",B462,SEARCH(".",B462)+1)-SEARCH(".",B462)-1),0))</f>
        <v>►</v>
      </c>
      <c r="E462" s="2128" t="str">
        <f t="shared" ref="E462:E525" si="156">IF(B462="►","►",IFERROR(MID(B462,SEARCH(".",B462,SEARCH(".",B462)+1)+1,SEARCH(".",B462,SEARCH(".",B462,SEARCH(".",B462)+1)+1)-SEARCH(".",B462,SEARCH(".",B462)+1)-1),0))</f>
        <v>►</v>
      </c>
      <c r="F462" s="2128" t="str">
        <f t="shared" ref="F462:F525" si="157">IF(B462="►","►",IFERROR(MID(I462,SEARCH(".",B462,SEARCH(".",B462,SEARCH(".",B462)+1)+1)+1,SEARCH(".",B462,SEARCH(".",B462,SEARCH(".",B462,SEARCH(".",B462)+1)+1)+1)-SEARCH(".",B462,SEARCH(".",B462,SEARCH(".",B462)+1)+1)-1),0))</f>
        <v>►</v>
      </c>
      <c r="G462" s="2128" t="str">
        <f t="shared" si="141"/>
        <v>►</v>
      </c>
      <c r="H462" s="2178" t="s">
        <v>4</v>
      </c>
      <c r="I462" s="2177"/>
      <c r="J462" s="2177"/>
      <c r="K462" s="2177"/>
      <c r="L462" s="2176"/>
      <c r="M462" s="2176"/>
      <c r="N462" s="2176"/>
      <c r="O462" s="2176"/>
      <c r="P462" s="2176"/>
      <c r="Q462" s="2176"/>
      <c r="R462" s="2176"/>
      <c r="S462" s="2111" t="s">
        <v>4</v>
      </c>
      <c r="T462" s="2178" t="s">
        <v>4</v>
      </c>
      <c r="U462" s="2177"/>
      <c r="V462" s="2177"/>
      <c r="W462" s="2177"/>
      <c r="X462" s="2176"/>
      <c r="Y462" s="2176"/>
      <c r="Z462" s="2176"/>
      <c r="AA462" s="2176"/>
      <c r="AB462" s="2176"/>
      <c r="AC462" s="2176"/>
      <c r="AD462" s="2176"/>
      <c r="AE462" s="2677" t="s">
        <v>4</v>
      </c>
      <c r="AF462" s="2679">
        <f t="shared" si="150"/>
        <v>0</v>
      </c>
      <c r="AG462" s="2453">
        <f t="shared" si="151"/>
        <v>0</v>
      </c>
      <c r="AH462" s="2452"/>
      <c r="AI462" s="2148">
        <f t="shared" si="143"/>
        <v>0</v>
      </c>
      <c r="AJ462" s="299" t="str">
        <f>IF(OR(AI462=0, ISBLANK(AB462)), "", TEXT(ROUND(AI462/INDEX(AV19:AV89, MATCH(AB462, AU19:AU89, 0)), 0),"# ##0") &amp; " " &amp; AB462)</f>
        <v/>
      </c>
      <c r="AK462" s="77">
        <f t="shared" si="144"/>
        <v>0</v>
      </c>
      <c r="AL462" s="2149">
        <f t="shared" si="145"/>
        <v>0</v>
      </c>
      <c r="AM462" s="2137" t="str">
        <f t="shared" si="146"/>
        <v/>
      </c>
      <c r="AN462" s="2143"/>
      <c r="AO462" s="2148">
        <f t="shared" si="147"/>
        <v>0</v>
      </c>
      <c r="AP462" s="2612"/>
      <c r="AQ462" s="2150" t="str">
        <f t="shared" si="148"/>
        <v/>
      </c>
      <c r="AR462" s="2593"/>
      <c r="AS462" s="2697">
        <f t="shared" si="149"/>
        <v>0</v>
      </c>
      <c r="AT462" s="2598">
        <f>IF(AND(AH462&lt;&gt;"", ISNUMBER(AF462)), IFERROR(INDEX(AV19:AV89, MATCH(AB462, AU19:AU89, 0)) * AA462 * IF(ISBLANK(X462), 1, X462), 0), 0)</f>
        <v>0</v>
      </c>
      <c r="AU462"/>
      <c r="AV462"/>
      <c r="AW462"/>
      <c r="AY462" s="2127" t="str">
        <f t="shared" si="142"/>
        <v>►</v>
      </c>
      <c r="BD462" s="2133"/>
      <c r="BH462" s="2133"/>
      <c r="BI462" s="466">
        <v>1</v>
      </c>
      <c r="BJ462" s="464"/>
      <c r="BK462" s="464"/>
    </row>
    <row r="463" spans="1:63" s="465" customFormat="1" ht="18" customHeight="1" x14ac:dyDescent="0.25">
      <c r="A463" s="2127" t="str">
        <f t="shared" si="153"/>
        <v>►</v>
      </c>
      <c r="B463" s="2128" t="str">
        <f t="shared" si="152"/>
        <v>►</v>
      </c>
      <c r="C463" s="2129" t="str">
        <f t="shared" si="154"/>
        <v>►</v>
      </c>
      <c r="D463" s="2433" t="str">
        <f t="shared" si="155"/>
        <v>►</v>
      </c>
      <c r="E463" s="2128" t="str">
        <f t="shared" si="156"/>
        <v>►</v>
      </c>
      <c r="F463" s="2128" t="str">
        <f t="shared" si="157"/>
        <v>►</v>
      </c>
      <c r="G463" s="2128" t="str">
        <f t="shared" si="141"/>
        <v>►</v>
      </c>
      <c r="H463" s="2178" t="s">
        <v>4</v>
      </c>
      <c r="I463" s="2177"/>
      <c r="J463" s="2177"/>
      <c r="K463" s="2177"/>
      <c r="L463" s="2176"/>
      <c r="M463" s="2176"/>
      <c r="N463" s="2176"/>
      <c r="O463" s="2176"/>
      <c r="P463" s="2176"/>
      <c r="Q463" s="2176"/>
      <c r="R463" s="2176"/>
      <c r="S463" s="2111" t="s">
        <v>4</v>
      </c>
      <c r="T463" s="2178" t="s">
        <v>4</v>
      </c>
      <c r="U463" s="2177"/>
      <c r="V463" s="2177"/>
      <c r="W463" s="2177"/>
      <c r="X463" s="2176"/>
      <c r="Y463" s="2176"/>
      <c r="Z463" s="2176"/>
      <c r="AA463" s="2176"/>
      <c r="AB463" s="2176"/>
      <c r="AC463" s="2176"/>
      <c r="AD463" s="2176"/>
      <c r="AE463" s="2677" t="s">
        <v>4</v>
      </c>
      <c r="AF463" s="2679">
        <f t="shared" si="150"/>
        <v>0</v>
      </c>
      <c r="AG463" s="2453">
        <f t="shared" si="151"/>
        <v>0</v>
      </c>
      <c r="AH463" s="2452"/>
      <c r="AI463" s="2140">
        <f t="shared" si="143"/>
        <v>0</v>
      </c>
      <c r="AJ463" s="301" t="str">
        <f>IF(OR(AI463=0, ISBLANK(AB463)), "", TEXT(ROUND(AI463/INDEX(AV19:AV89, MATCH(AB463, AU19:AU89, 0)), 0),"# ##0") &amp; " " &amp; AB463)</f>
        <v/>
      </c>
      <c r="AK463" s="82">
        <f t="shared" si="144"/>
        <v>0</v>
      </c>
      <c r="AL463" s="2141">
        <f t="shared" si="145"/>
        <v>0</v>
      </c>
      <c r="AM463" s="2142" t="str">
        <f t="shared" si="146"/>
        <v/>
      </c>
      <c r="AN463" s="2143"/>
      <c r="AO463" s="2140">
        <f t="shared" si="147"/>
        <v>0</v>
      </c>
      <c r="AP463" s="2612"/>
      <c r="AQ463" s="2145" t="str">
        <f t="shared" si="148"/>
        <v/>
      </c>
      <c r="AR463" s="2593"/>
      <c r="AS463" s="2697">
        <f t="shared" si="149"/>
        <v>0</v>
      </c>
      <c r="AT463" s="2598">
        <f>IF(AND(AH463&lt;&gt;"", ISNUMBER(AF463)), IFERROR(INDEX(AV19:AV89, MATCH(AB463, AU19:AU89, 0)) * AA463 * IF(ISBLANK(X463), 1, X463), 0), 0)</f>
        <v>0</v>
      </c>
      <c r="AU463"/>
      <c r="AV463"/>
      <c r="AW463"/>
      <c r="AY463" s="2127" t="str">
        <f t="shared" si="142"/>
        <v>►</v>
      </c>
      <c r="BD463" s="2133"/>
      <c r="BH463" s="2133"/>
      <c r="BI463" s="466">
        <v>1</v>
      </c>
      <c r="BJ463" s="464"/>
      <c r="BK463" s="464"/>
    </row>
    <row r="464" spans="1:63" s="465" customFormat="1" ht="18" customHeight="1" x14ac:dyDescent="0.25">
      <c r="A464" s="2127" t="str">
        <f t="shared" si="153"/>
        <v>►</v>
      </c>
      <c r="B464" s="2128" t="str">
        <f t="shared" si="152"/>
        <v>►</v>
      </c>
      <c r="C464" s="2129" t="str">
        <f t="shared" si="154"/>
        <v>►</v>
      </c>
      <c r="D464" s="2433" t="str">
        <f t="shared" si="155"/>
        <v>►</v>
      </c>
      <c r="E464" s="2128" t="str">
        <f t="shared" si="156"/>
        <v>►</v>
      </c>
      <c r="F464" s="2128" t="str">
        <f t="shared" si="157"/>
        <v>►</v>
      </c>
      <c r="G464" s="2128" t="str">
        <f t="shared" ref="G464:G527" si="158">IF(B464="►","►",IF(ISBLANK(B464),"►",IFERROR(RIGHT(B464,LEN(B464)-FIND("►",B464)-1),"")))</f>
        <v>►</v>
      </c>
      <c r="H464" s="2178" t="s">
        <v>4</v>
      </c>
      <c r="I464" s="2177"/>
      <c r="J464" s="2177"/>
      <c r="K464" s="2177"/>
      <c r="L464" s="2176"/>
      <c r="M464" s="2176"/>
      <c r="N464" s="2176"/>
      <c r="O464" s="2176"/>
      <c r="P464" s="2176"/>
      <c r="Q464" s="2176"/>
      <c r="R464" s="2176"/>
      <c r="S464" s="2111" t="s">
        <v>4</v>
      </c>
      <c r="T464" s="2178" t="s">
        <v>4</v>
      </c>
      <c r="U464" s="2177"/>
      <c r="V464" s="2177"/>
      <c r="W464" s="2177"/>
      <c r="X464" s="2176"/>
      <c r="Y464" s="2176"/>
      <c r="Z464" s="2176"/>
      <c r="AA464" s="2176"/>
      <c r="AB464" s="2176"/>
      <c r="AC464" s="2176"/>
      <c r="AD464" s="2176"/>
      <c r="AE464" s="2677" t="s">
        <v>4</v>
      </c>
      <c r="AF464" s="2679">
        <f t="shared" si="150"/>
        <v>0</v>
      </c>
      <c r="AG464" s="2453">
        <f t="shared" si="151"/>
        <v>0</v>
      </c>
      <c r="AH464" s="2452"/>
      <c r="AI464" s="2148">
        <f t="shared" si="143"/>
        <v>0</v>
      </c>
      <c r="AJ464" s="299" t="str">
        <f>IF(OR(AI464=0, ISBLANK(AB464)), "", TEXT(ROUND(AI464/INDEX(AV19:AV89, MATCH(AB464, AU19:AU89, 0)), 0),"# ##0") &amp; " " &amp; AB464)</f>
        <v/>
      </c>
      <c r="AK464" s="77">
        <f t="shared" si="144"/>
        <v>0</v>
      </c>
      <c r="AL464" s="2149">
        <f t="shared" si="145"/>
        <v>0</v>
      </c>
      <c r="AM464" s="2137" t="str">
        <f t="shared" si="146"/>
        <v/>
      </c>
      <c r="AN464" s="2143"/>
      <c r="AO464" s="2148">
        <f t="shared" si="147"/>
        <v>0</v>
      </c>
      <c r="AP464" s="2612"/>
      <c r="AQ464" s="2150" t="str">
        <f t="shared" si="148"/>
        <v/>
      </c>
      <c r="AR464" s="2593"/>
      <c r="AS464" s="2697">
        <f t="shared" si="149"/>
        <v>0</v>
      </c>
      <c r="AT464" s="2598">
        <f>IF(AND(AH464&lt;&gt;"", ISNUMBER(AF464)), IFERROR(INDEX(AV19:AV89, MATCH(AB464, AU19:AU89, 0)) * AA464 * IF(ISBLANK(X464), 1, X464), 0), 0)</f>
        <v>0</v>
      </c>
      <c r="AU464"/>
      <c r="AV464"/>
      <c r="AW464"/>
      <c r="AY464" s="2127" t="str">
        <f t="shared" ref="AY464:AY527" si="159">A464</f>
        <v>►</v>
      </c>
      <c r="BD464" s="2133"/>
      <c r="BH464" s="2133"/>
      <c r="BI464" s="466">
        <v>1</v>
      </c>
      <c r="BJ464" s="464"/>
      <c r="BK464" s="464"/>
    </row>
    <row r="465" spans="1:63" s="465" customFormat="1" ht="18" customHeight="1" x14ac:dyDescent="0.25">
      <c r="A465" s="2127" t="str">
        <f t="shared" si="153"/>
        <v>►</v>
      </c>
      <c r="B465" s="2128" t="str">
        <f t="shared" si="152"/>
        <v>►</v>
      </c>
      <c r="C465" s="2129" t="str">
        <f t="shared" si="154"/>
        <v>►</v>
      </c>
      <c r="D465" s="2433" t="str">
        <f t="shared" si="155"/>
        <v>►</v>
      </c>
      <c r="E465" s="2128" t="str">
        <f t="shared" si="156"/>
        <v>►</v>
      </c>
      <c r="F465" s="2128" t="str">
        <f t="shared" si="157"/>
        <v>►</v>
      </c>
      <c r="G465" s="2128" t="str">
        <f t="shared" si="158"/>
        <v>►</v>
      </c>
      <c r="H465" s="2178" t="s">
        <v>4</v>
      </c>
      <c r="I465" s="2177"/>
      <c r="J465" s="2177"/>
      <c r="K465" s="2177"/>
      <c r="L465" s="2176"/>
      <c r="M465" s="2176"/>
      <c r="N465" s="2176"/>
      <c r="O465" s="2176"/>
      <c r="P465" s="2176"/>
      <c r="Q465" s="2176"/>
      <c r="R465" s="2176"/>
      <c r="S465" s="2111" t="s">
        <v>4</v>
      </c>
      <c r="T465" s="2178" t="s">
        <v>4</v>
      </c>
      <c r="U465" s="2177"/>
      <c r="V465" s="2177"/>
      <c r="W465" s="2177"/>
      <c r="X465" s="2176"/>
      <c r="Y465" s="2176"/>
      <c r="Z465" s="2176"/>
      <c r="AA465" s="2176"/>
      <c r="AB465" s="2176"/>
      <c r="AC465" s="2176"/>
      <c r="AD465" s="2176"/>
      <c r="AE465" s="2677" t="s">
        <v>4</v>
      </c>
      <c r="AF465" s="2679">
        <f t="shared" si="150"/>
        <v>0</v>
      </c>
      <c r="AG465" s="2453">
        <f t="shared" si="151"/>
        <v>0</v>
      </c>
      <c r="AH465" s="2452"/>
      <c r="AI465" s="2140">
        <f t="shared" ref="AI465:AI528" si="160">IF(ISBLANK(AH465) + (AH465=0), 0, IFERROR(AT465*AS465*AC465, 0))</f>
        <v>0</v>
      </c>
      <c r="AJ465" s="301" t="str">
        <f>IF(OR(AI465=0, ISBLANK(AB465)), "", TEXT(ROUND(AI465/INDEX(AV19:AV89, MATCH(AB465, AU19:AU89, 0)), 0),"# ##0") &amp; " " &amp; AB465)</f>
        <v/>
      </c>
      <c r="AK465" s="82">
        <f t="shared" ref="AK465:AK528" si="161">IFERROR(IF(AH465&gt;0, X465*AS465*AC465, 0), 0)</f>
        <v>0</v>
      </c>
      <c r="AL465" s="2141">
        <f t="shared" ref="AL465:AL528" si="162">IFERROR(IF(AH465&gt;0,Y465,0),0)</f>
        <v>0</v>
      </c>
      <c r="AM465" s="2142" t="str">
        <f t="shared" ref="AM465:AM528" si="163">IF(AH465&gt;0,AD465,"")</f>
        <v/>
      </c>
      <c r="AN465" s="2143"/>
      <c r="AO465" s="2140">
        <f t="shared" ref="AO465:AO528" si="164">IF(ISBLANK(AN465), AI465, AI465*(1-AN465/100))</f>
        <v>0</v>
      </c>
      <c r="AP465" s="2612"/>
      <c r="AQ465" s="2145" t="str">
        <f t="shared" ref="AQ465:AQ528" si="165">IF(OR(ISBLANK(AP465), ISTEXT(X465)), "", IF(AI465=0, AK465*AP465, AI465*AP465))</f>
        <v/>
      </c>
      <c r="AR465" s="2593"/>
      <c r="AS465" s="2697">
        <f t="shared" ref="AS465:AS528" si="166">IFERROR(IF(ISNUMBER(AH465)*ISNUMBER(AF465),AH465/AF465,0),0)</f>
        <v>0</v>
      </c>
      <c r="AT465" s="2598">
        <f>IF(AND(AH465&lt;&gt;"", ISNUMBER(AF465)), IFERROR(INDEX(AV19:AV89, MATCH(AB465, AU19:AU89, 0)) * AA465 * IF(ISBLANK(X465), 1, X465), 0), 0)</f>
        <v>0</v>
      </c>
      <c r="AU465"/>
      <c r="AV465"/>
      <c r="AW465"/>
      <c r="AY465" s="2127" t="str">
        <f t="shared" si="159"/>
        <v>►</v>
      </c>
      <c r="BD465" s="2133"/>
      <c r="BH465" s="2133"/>
      <c r="BI465" s="466">
        <v>1</v>
      </c>
      <c r="BJ465" s="464"/>
      <c r="BK465" s="464"/>
    </row>
    <row r="466" spans="1:63" s="465" customFormat="1" ht="18" customHeight="1" x14ac:dyDescent="0.25">
      <c r="A466" s="2127" t="str">
        <f t="shared" si="153"/>
        <v>►</v>
      </c>
      <c r="B466" s="2128" t="str">
        <f t="shared" si="152"/>
        <v>►</v>
      </c>
      <c r="C466" s="2129" t="str">
        <f t="shared" si="154"/>
        <v>►</v>
      </c>
      <c r="D466" s="2433" t="str">
        <f t="shared" si="155"/>
        <v>►</v>
      </c>
      <c r="E466" s="2128" t="str">
        <f t="shared" si="156"/>
        <v>►</v>
      </c>
      <c r="F466" s="2128" t="str">
        <f t="shared" si="157"/>
        <v>►</v>
      </c>
      <c r="G466" s="2128" t="str">
        <f t="shared" si="158"/>
        <v>►</v>
      </c>
      <c r="H466" s="2178" t="s">
        <v>4</v>
      </c>
      <c r="I466" s="2177"/>
      <c r="J466" s="2177"/>
      <c r="K466" s="2177"/>
      <c r="L466" s="2176"/>
      <c r="M466" s="2176"/>
      <c r="N466" s="2176"/>
      <c r="O466" s="2176"/>
      <c r="P466" s="2176"/>
      <c r="Q466" s="2176"/>
      <c r="R466" s="2176"/>
      <c r="S466" s="2111" t="s">
        <v>4</v>
      </c>
      <c r="T466" s="2178" t="s">
        <v>4</v>
      </c>
      <c r="U466" s="2177"/>
      <c r="V466" s="2177"/>
      <c r="W466" s="2177"/>
      <c r="X466" s="2176"/>
      <c r="Y466" s="2176"/>
      <c r="Z466" s="2176"/>
      <c r="AA466" s="2176"/>
      <c r="AB466" s="2176"/>
      <c r="AC466" s="2176"/>
      <c r="AD466" s="2176"/>
      <c r="AE466" s="2677" t="s">
        <v>4</v>
      </c>
      <c r="AF466" s="2679">
        <f t="shared" si="150"/>
        <v>0</v>
      </c>
      <c r="AG466" s="2453">
        <f t="shared" si="151"/>
        <v>0</v>
      </c>
      <c r="AH466" s="2452"/>
      <c r="AI466" s="2148">
        <f t="shared" si="160"/>
        <v>0</v>
      </c>
      <c r="AJ466" s="299" t="str">
        <f>IF(OR(AI466=0, ISBLANK(AB466)), "", TEXT(ROUND(AI466/INDEX(AV19:AV89, MATCH(AB466, AU19:AU89, 0)), 0),"# ##0") &amp; " " &amp; AB466)</f>
        <v/>
      </c>
      <c r="AK466" s="77">
        <f t="shared" si="161"/>
        <v>0</v>
      </c>
      <c r="AL466" s="2149">
        <f t="shared" si="162"/>
        <v>0</v>
      </c>
      <c r="AM466" s="2137" t="str">
        <f t="shared" si="163"/>
        <v/>
      </c>
      <c r="AN466" s="2143"/>
      <c r="AO466" s="2148">
        <f t="shared" si="164"/>
        <v>0</v>
      </c>
      <c r="AP466" s="2612"/>
      <c r="AQ466" s="2150" t="str">
        <f t="shared" si="165"/>
        <v/>
      </c>
      <c r="AR466" s="2593"/>
      <c r="AS466" s="2697">
        <f t="shared" si="166"/>
        <v>0</v>
      </c>
      <c r="AT466" s="2598">
        <f>IF(AND(AH466&lt;&gt;"", ISNUMBER(AF466)), IFERROR(INDEX(AV19:AV89, MATCH(AB466, AU19:AU89, 0)) * AA466 * IF(ISBLANK(X466), 1, X466), 0), 0)</f>
        <v>0</v>
      </c>
      <c r="AU466"/>
      <c r="AV466"/>
      <c r="AW466"/>
      <c r="AY466" s="2127" t="str">
        <f t="shared" si="159"/>
        <v>►</v>
      </c>
      <c r="BD466" s="2133"/>
      <c r="BH466" s="2133"/>
      <c r="BI466" s="466">
        <v>1</v>
      </c>
      <c r="BJ466" s="464"/>
      <c r="BK466" s="464"/>
    </row>
    <row r="467" spans="1:63" s="465" customFormat="1" ht="18" customHeight="1" x14ac:dyDescent="0.25">
      <c r="A467" s="2127" t="str">
        <f t="shared" si="153"/>
        <v>►</v>
      </c>
      <c r="B467" s="2128" t="str">
        <f t="shared" si="152"/>
        <v>►</v>
      </c>
      <c r="C467" s="2129" t="str">
        <f t="shared" si="154"/>
        <v>►</v>
      </c>
      <c r="D467" s="2433" t="str">
        <f t="shared" si="155"/>
        <v>►</v>
      </c>
      <c r="E467" s="2128" t="str">
        <f t="shared" si="156"/>
        <v>►</v>
      </c>
      <c r="F467" s="2128" t="str">
        <f t="shared" si="157"/>
        <v>►</v>
      </c>
      <c r="G467" s="2128" t="str">
        <f t="shared" si="158"/>
        <v>►</v>
      </c>
      <c r="H467" s="2178" t="s">
        <v>4</v>
      </c>
      <c r="I467" s="2177"/>
      <c r="J467" s="2177"/>
      <c r="K467" s="2177"/>
      <c r="L467" s="2176"/>
      <c r="M467" s="2176"/>
      <c r="N467" s="2176"/>
      <c r="O467" s="2176"/>
      <c r="P467" s="2176"/>
      <c r="Q467" s="2176"/>
      <c r="R467" s="2176"/>
      <c r="S467" s="2111" t="s">
        <v>4</v>
      </c>
      <c r="T467" s="2178" t="s">
        <v>4</v>
      </c>
      <c r="U467" s="2177"/>
      <c r="V467" s="2177"/>
      <c r="W467" s="2177"/>
      <c r="X467" s="2176"/>
      <c r="Y467" s="2176"/>
      <c r="Z467" s="2176"/>
      <c r="AA467" s="2176"/>
      <c r="AB467" s="2176"/>
      <c r="AC467" s="2176"/>
      <c r="AD467" s="2176"/>
      <c r="AE467" s="2677" t="s">
        <v>4</v>
      </c>
      <c r="AF467" s="2679">
        <f t="shared" si="150"/>
        <v>0</v>
      </c>
      <c r="AG467" s="2453">
        <f t="shared" si="151"/>
        <v>0</v>
      </c>
      <c r="AH467" s="2452"/>
      <c r="AI467" s="2140">
        <f t="shared" si="160"/>
        <v>0</v>
      </c>
      <c r="AJ467" s="301" t="str">
        <f>IF(OR(AI467=0, ISBLANK(AB467)), "", TEXT(ROUND(AI467/INDEX(AV19:AV89, MATCH(AB467, AU19:AU89, 0)), 0),"# ##0") &amp; " " &amp; AB467)</f>
        <v/>
      </c>
      <c r="AK467" s="82">
        <f t="shared" si="161"/>
        <v>0</v>
      </c>
      <c r="AL467" s="2141">
        <f t="shared" si="162"/>
        <v>0</v>
      </c>
      <c r="AM467" s="2142" t="str">
        <f t="shared" si="163"/>
        <v/>
      </c>
      <c r="AN467" s="2143"/>
      <c r="AO467" s="2140">
        <f t="shared" si="164"/>
        <v>0</v>
      </c>
      <c r="AP467" s="2612"/>
      <c r="AQ467" s="2145" t="str">
        <f t="shared" si="165"/>
        <v/>
      </c>
      <c r="AR467" s="2593"/>
      <c r="AS467" s="2697">
        <f t="shared" si="166"/>
        <v>0</v>
      </c>
      <c r="AT467" s="2598">
        <f>IF(AND(AH467&lt;&gt;"", ISNUMBER(AF467)), IFERROR(INDEX(AV19:AV89, MATCH(AB467, AU19:AU89, 0)) * AA467 * IF(ISBLANK(X467), 1, X467), 0), 0)</f>
        <v>0</v>
      </c>
      <c r="AU467"/>
      <c r="AV467"/>
      <c r="AW467"/>
      <c r="AY467" s="2127" t="str">
        <f t="shared" si="159"/>
        <v>►</v>
      </c>
      <c r="BD467" s="2133"/>
      <c r="BH467" s="2133"/>
      <c r="BI467" s="466">
        <v>1</v>
      </c>
      <c r="BJ467" s="464"/>
      <c r="BK467" s="464"/>
    </row>
    <row r="468" spans="1:63" s="465" customFormat="1" ht="18" customHeight="1" x14ac:dyDescent="0.25">
      <c r="A468" s="2127" t="str">
        <f t="shared" si="153"/>
        <v>►</v>
      </c>
      <c r="B468" s="2128" t="str">
        <f t="shared" si="152"/>
        <v>►</v>
      </c>
      <c r="C468" s="2129" t="str">
        <f t="shared" si="154"/>
        <v>►</v>
      </c>
      <c r="D468" s="2433" t="str">
        <f t="shared" si="155"/>
        <v>►</v>
      </c>
      <c r="E468" s="2128" t="str">
        <f t="shared" si="156"/>
        <v>►</v>
      </c>
      <c r="F468" s="2128" t="str">
        <f t="shared" si="157"/>
        <v>►</v>
      </c>
      <c r="G468" s="2128" t="str">
        <f t="shared" si="158"/>
        <v>►</v>
      </c>
      <c r="H468" s="2178" t="s">
        <v>4</v>
      </c>
      <c r="I468" s="2177"/>
      <c r="J468" s="2177"/>
      <c r="K468" s="2177"/>
      <c r="L468" s="2176"/>
      <c r="M468" s="2176"/>
      <c r="N468" s="2176"/>
      <c r="O468" s="2176"/>
      <c r="P468" s="2176"/>
      <c r="Q468" s="2176"/>
      <c r="R468" s="2176"/>
      <c r="S468" s="2111" t="s">
        <v>4</v>
      </c>
      <c r="T468" s="2178" t="s">
        <v>4</v>
      </c>
      <c r="U468" s="2177"/>
      <c r="V468" s="2177"/>
      <c r="W468" s="2177"/>
      <c r="X468" s="2176"/>
      <c r="Y468" s="2176"/>
      <c r="Z468" s="2176"/>
      <c r="AA468" s="2176"/>
      <c r="AB468" s="2176"/>
      <c r="AC468" s="2176"/>
      <c r="AD468" s="2176"/>
      <c r="AE468" s="2677" t="s">
        <v>4</v>
      </c>
      <c r="AF468" s="2679">
        <f t="shared" si="150"/>
        <v>0</v>
      </c>
      <c r="AG468" s="2453">
        <f t="shared" si="151"/>
        <v>0</v>
      </c>
      <c r="AH468" s="2452"/>
      <c r="AI468" s="2148">
        <f t="shared" si="160"/>
        <v>0</v>
      </c>
      <c r="AJ468" s="299" t="str">
        <f>IF(OR(AI468=0, ISBLANK(AB468)), "", TEXT(ROUND(AI468/INDEX(AV19:AV89, MATCH(AB468, AU19:AU89, 0)), 0),"# ##0") &amp; " " &amp; AB468)</f>
        <v/>
      </c>
      <c r="AK468" s="77">
        <f t="shared" si="161"/>
        <v>0</v>
      </c>
      <c r="AL468" s="2149">
        <f t="shared" si="162"/>
        <v>0</v>
      </c>
      <c r="AM468" s="2137" t="str">
        <f t="shared" si="163"/>
        <v/>
      </c>
      <c r="AN468" s="2143"/>
      <c r="AO468" s="2148">
        <f t="shared" si="164"/>
        <v>0</v>
      </c>
      <c r="AP468" s="2612"/>
      <c r="AQ468" s="2150" t="str">
        <f t="shared" si="165"/>
        <v/>
      </c>
      <c r="AR468" s="2593"/>
      <c r="AS468" s="2697">
        <f t="shared" si="166"/>
        <v>0</v>
      </c>
      <c r="AT468" s="2598">
        <f>IF(AND(AH468&lt;&gt;"", ISNUMBER(AF468)), IFERROR(INDEX(AV19:AV89, MATCH(AB468, AU19:AU89, 0)) * AA468 * IF(ISBLANK(X468), 1, X468), 0), 0)</f>
        <v>0</v>
      </c>
      <c r="AU468"/>
      <c r="AV468"/>
      <c r="AW468"/>
      <c r="AX468" s="2133"/>
      <c r="AY468" s="2127" t="str">
        <f t="shared" si="159"/>
        <v>►</v>
      </c>
      <c r="BD468" s="2133"/>
      <c r="BH468" s="2133"/>
      <c r="BI468" s="466">
        <v>1</v>
      </c>
      <c r="BJ468" s="464"/>
      <c r="BK468" s="464"/>
    </row>
    <row r="469" spans="1:63" s="465" customFormat="1" ht="18" customHeight="1" x14ac:dyDescent="0.25">
      <c r="A469" s="2127" t="str">
        <f t="shared" si="153"/>
        <v>►</v>
      </c>
      <c r="B469" s="2128" t="str">
        <f t="shared" si="152"/>
        <v>►</v>
      </c>
      <c r="C469" s="2129" t="str">
        <f t="shared" si="154"/>
        <v>►</v>
      </c>
      <c r="D469" s="2433" t="str">
        <f t="shared" si="155"/>
        <v>►</v>
      </c>
      <c r="E469" s="2128" t="str">
        <f t="shared" si="156"/>
        <v>►</v>
      </c>
      <c r="F469" s="2128" t="str">
        <f t="shared" si="157"/>
        <v>►</v>
      </c>
      <c r="G469" s="2128" t="str">
        <f t="shared" si="158"/>
        <v>►</v>
      </c>
      <c r="H469" s="2178" t="s">
        <v>4</v>
      </c>
      <c r="I469" s="2177"/>
      <c r="J469" s="2177"/>
      <c r="K469" s="2177"/>
      <c r="L469" s="2176"/>
      <c r="M469" s="2176"/>
      <c r="N469" s="2176"/>
      <c r="O469" s="2176"/>
      <c r="P469" s="2176"/>
      <c r="Q469" s="2176"/>
      <c r="R469" s="2176"/>
      <c r="S469" s="2111" t="s">
        <v>4</v>
      </c>
      <c r="T469" s="2178" t="s">
        <v>4</v>
      </c>
      <c r="U469" s="2177"/>
      <c r="V469" s="2177"/>
      <c r="W469" s="2177"/>
      <c r="X469" s="2176"/>
      <c r="Y469" s="2176"/>
      <c r="Z469" s="2176"/>
      <c r="AA469" s="2176"/>
      <c r="AB469" s="2176"/>
      <c r="AC469" s="2176"/>
      <c r="AD469" s="2176"/>
      <c r="AE469" s="2677" t="s">
        <v>4</v>
      </c>
      <c r="AF469" s="2679">
        <f t="shared" si="150"/>
        <v>0</v>
      </c>
      <c r="AG469" s="2453">
        <f t="shared" si="151"/>
        <v>0</v>
      </c>
      <c r="AH469" s="2452"/>
      <c r="AI469" s="2140">
        <f t="shared" si="160"/>
        <v>0</v>
      </c>
      <c r="AJ469" s="301" t="str">
        <f>IF(OR(AI469=0, ISBLANK(AB469)), "", TEXT(ROUND(AI469/INDEX(AV19:AV89, MATCH(AB469, AU19:AU89, 0)), 0),"# ##0") &amp; " " &amp; AB469)</f>
        <v/>
      </c>
      <c r="AK469" s="82">
        <f t="shared" si="161"/>
        <v>0</v>
      </c>
      <c r="AL469" s="2141">
        <f t="shared" si="162"/>
        <v>0</v>
      </c>
      <c r="AM469" s="2142" t="str">
        <f t="shared" si="163"/>
        <v/>
      </c>
      <c r="AN469" s="2143"/>
      <c r="AO469" s="2140">
        <f t="shared" si="164"/>
        <v>0</v>
      </c>
      <c r="AP469" s="2612"/>
      <c r="AQ469" s="2145" t="str">
        <f t="shared" si="165"/>
        <v/>
      </c>
      <c r="AR469" s="2593"/>
      <c r="AS469" s="2697">
        <f t="shared" si="166"/>
        <v>0</v>
      </c>
      <c r="AT469" s="2598">
        <f>IF(AND(AH469&lt;&gt;"", ISNUMBER(AF469)), IFERROR(INDEX(AV19:AV89, MATCH(AB469, AU19:AU89, 0)) * AA469 * IF(ISBLANK(X469), 1, X469), 0), 0)</f>
        <v>0</v>
      </c>
      <c r="AU469"/>
      <c r="AV469"/>
      <c r="AW469"/>
      <c r="AX469" s="2133"/>
      <c r="AY469" s="2127" t="str">
        <f t="shared" si="159"/>
        <v>►</v>
      </c>
      <c r="BD469" s="2133"/>
      <c r="BH469" s="2133"/>
      <c r="BI469" s="466">
        <v>1</v>
      </c>
      <c r="BJ469" s="464"/>
      <c r="BK469" s="464"/>
    </row>
    <row r="470" spans="1:63" s="465" customFormat="1" ht="18" customHeight="1" x14ac:dyDescent="0.25">
      <c r="A470" s="2127" t="str">
        <f t="shared" si="153"/>
        <v>►</v>
      </c>
      <c r="B470" s="2128" t="str">
        <f t="shared" si="152"/>
        <v>►</v>
      </c>
      <c r="C470" s="2129" t="str">
        <f t="shared" si="154"/>
        <v>►</v>
      </c>
      <c r="D470" s="2433" t="str">
        <f t="shared" si="155"/>
        <v>►</v>
      </c>
      <c r="E470" s="2128" t="str">
        <f t="shared" si="156"/>
        <v>►</v>
      </c>
      <c r="F470" s="2128" t="str">
        <f t="shared" si="157"/>
        <v>►</v>
      </c>
      <c r="G470" s="2128" t="str">
        <f t="shared" si="158"/>
        <v>►</v>
      </c>
      <c r="H470" s="2178" t="s">
        <v>4</v>
      </c>
      <c r="I470" s="2177"/>
      <c r="J470" s="2177"/>
      <c r="K470" s="2177"/>
      <c r="L470" s="2176"/>
      <c r="M470" s="2176"/>
      <c r="N470" s="2176"/>
      <c r="O470" s="2176"/>
      <c r="P470" s="2176"/>
      <c r="Q470" s="2176"/>
      <c r="R470" s="2176"/>
      <c r="S470" s="2111" t="s">
        <v>4</v>
      </c>
      <c r="T470" s="2178" t="s">
        <v>4</v>
      </c>
      <c r="U470" s="2177"/>
      <c r="V470" s="2177"/>
      <c r="W470" s="2177"/>
      <c r="X470" s="2176"/>
      <c r="Y470" s="2176"/>
      <c r="Z470" s="2176"/>
      <c r="AA470" s="2176"/>
      <c r="AB470" s="2176"/>
      <c r="AC470" s="2176"/>
      <c r="AD470" s="2176"/>
      <c r="AE470" s="2677" t="s">
        <v>4</v>
      </c>
      <c r="AF470" s="2679">
        <f t="shared" si="150"/>
        <v>0</v>
      </c>
      <c r="AG470" s="2453">
        <f t="shared" si="151"/>
        <v>0</v>
      </c>
      <c r="AH470" s="2452"/>
      <c r="AI470" s="2148">
        <f t="shared" si="160"/>
        <v>0</v>
      </c>
      <c r="AJ470" s="299" t="str">
        <f>IF(OR(AI470=0, ISBLANK(AB470)), "", TEXT(ROUND(AI470/INDEX(AV19:AV89, MATCH(AB470, AU19:AU89, 0)), 0),"# ##0") &amp; " " &amp; AB470)</f>
        <v/>
      </c>
      <c r="AK470" s="77">
        <f t="shared" si="161"/>
        <v>0</v>
      </c>
      <c r="AL470" s="2149">
        <f t="shared" si="162"/>
        <v>0</v>
      </c>
      <c r="AM470" s="2137" t="str">
        <f t="shared" si="163"/>
        <v/>
      </c>
      <c r="AN470" s="2143"/>
      <c r="AO470" s="2148">
        <f t="shared" si="164"/>
        <v>0</v>
      </c>
      <c r="AP470" s="2612"/>
      <c r="AQ470" s="2150" t="str">
        <f t="shared" si="165"/>
        <v/>
      </c>
      <c r="AR470" s="2593"/>
      <c r="AS470" s="2697">
        <f t="shared" si="166"/>
        <v>0</v>
      </c>
      <c r="AT470" s="2598">
        <f>IF(AND(AH470&lt;&gt;"", ISNUMBER(AF470)), IFERROR(INDEX(AV19:AV89, MATCH(AB470, AU19:AU89, 0)) * AA470 * IF(ISBLANK(X470), 1, X470), 0), 0)</f>
        <v>0</v>
      </c>
      <c r="AU470"/>
      <c r="AV470"/>
      <c r="AW470"/>
      <c r="AX470" s="2133"/>
      <c r="AY470" s="2127" t="str">
        <f t="shared" si="159"/>
        <v>►</v>
      </c>
      <c r="BD470" s="2133"/>
      <c r="BH470" s="2133"/>
      <c r="BI470" s="466">
        <v>1</v>
      </c>
      <c r="BJ470" s="464"/>
      <c r="BK470" s="464"/>
    </row>
    <row r="471" spans="1:63" s="465" customFormat="1" ht="18" customHeight="1" x14ac:dyDescent="0.25">
      <c r="A471" s="2127" t="str">
        <f t="shared" si="153"/>
        <v>►</v>
      </c>
      <c r="B471" s="2128" t="str">
        <f t="shared" si="152"/>
        <v>►</v>
      </c>
      <c r="C471" s="2129" t="str">
        <f t="shared" si="154"/>
        <v>►</v>
      </c>
      <c r="D471" s="2433" t="str">
        <f t="shared" si="155"/>
        <v>►</v>
      </c>
      <c r="E471" s="2128" t="str">
        <f t="shared" si="156"/>
        <v>►</v>
      </c>
      <c r="F471" s="2128" t="str">
        <f t="shared" si="157"/>
        <v>►</v>
      </c>
      <c r="G471" s="2128" t="str">
        <f t="shared" si="158"/>
        <v>►</v>
      </c>
      <c r="H471" s="2178" t="s">
        <v>4</v>
      </c>
      <c r="I471" s="2177"/>
      <c r="J471" s="2177"/>
      <c r="K471" s="2177"/>
      <c r="L471" s="2176"/>
      <c r="M471" s="2176"/>
      <c r="N471" s="2176"/>
      <c r="O471" s="2176"/>
      <c r="P471" s="2176"/>
      <c r="Q471" s="2176"/>
      <c r="R471" s="2176"/>
      <c r="S471" s="2111" t="s">
        <v>4</v>
      </c>
      <c r="T471" s="2178" t="s">
        <v>4</v>
      </c>
      <c r="U471" s="2177"/>
      <c r="V471" s="2177"/>
      <c r="W471" s="2177"/>
      <c r="X471" s="2176"/>
      <c r="Y471" s="2176"/>
      <c r="Z471" s="2176"/>
      <c r="AA471" s="2176"/>
      <c r="AB471" s="2176"/>
      <c r="AC471" s="2176"/>
      <c r="AD471" s="2176"/>
      <c r="AE471" s="2677" t="s">
        <v>4</v>
      </c>
      <c r="AF471" s="2679">
        <f t="shared" si="150"/>
        <v>0</v>
      </c>
      <c r="AG471" s="2453">
        <f t="shared" si="151"/>
        <v>0</v>
      </c>
      <c r="AH471" s="2452"/>
      <c r="AI471" s="2140">
        <f t="shared" si="160"/>
        <v>0</v>
      </c>
      <c r="AJ471" s="301" t="str">
        <f>IF(OR(AI471=0, ISBLANK(AB471)), "", TEXT(ROUND(AI471/INDEX(AV19:AV89, MATCH(AB471, AU19:AU89, 0)), 0),"# ##0") &amp; " " &amp; AB471)</f>
        <v/>
      </c>
      <c r="AK471" s="82">
        <f t="shared" si="161"/>
        <v>0</v>
      </c>
      <c r="AL471" s="2141">
        <f t="shared" si="162"/>
        <v>0</v>
      </c>
      <c r="AM471" s="2142" t="str">
        <f t="shared" si="163"/>
        <v/>
      </c>
      <c r="AN471" s="2143"/>
      <c r="AO471" s="2140">
        <f t="shared" si="164"/>
        <v>0</v>
      </c>
      <c r="AP471" s="2612"/>
      <c r="AQ471" s="2145" t="str">
        <f t="shared" si="165"/>
        <v/>
      </c>
      <c r="AR471" s="2593"/>
      <c r="AS471" s="2697">
        <f t="shared" si="166"/>
        <v>0</v>
      </c>
      <c r="AT471" s="2598">
        <f>IF(AND(AH471&lt;&gt;"", ISNUMBER(AF471)), IFERROR(INDEX(AV19:AV89, MATCH(AB471, AU19:AU89, 0)) * AA471 * IF(ISBLANK(X471), 1, X471), 0), 0)</f>
        <v>0</v>
      </c>
      <c r="AU471"/>
      <c r="AV471"/>
      <c r="AW471"/>
      <c r="AX471" s="2133"/>
      <c r="AY471" s="2127" t="str">
        <f t="shared" si="159"/>
        <v>►</v>
      </c>
      <c r="BD471" s="2133"/>
      <c r="BH471" s="2133"/>
      <c r="BI471" s="466">
        <v>1</v>
      </c>
      <c r="BJ471" s="464"/>
      <c r="BK471" s="464"/>
    </row>
    <row r="472" spans="1:63" s="465" customFormat="1" ht="18" customHeight="1" x14ac:dyDescent="0.25">
      <c r="A472" s="2127" t="str">
        <f t="shared" si="153"/>
        <v>►</v>
      </c>
      <c r="B472" s="2128" t="str">
        <f t="shared" si="152"/>
        <v>►</v>
      </c>
      <c r="C472" s="2129" t="str">
        <f t="shared" si="154"/>
        <v>►</v>
      </c>
      <c r="D472" s="2433" t="str">
        <f t="shared" si="155"/>
        <v>►</v>
      </c>
      <c r="E472" s="2128" t="str">
        <f t="shared" si="156"/>
        <v>►</v>
      </c>
      <c r="F472" s="2128" t="str">
        <f t="shared" si="157"/>
        <v>►</v>
      </c>
      <c r="G472" s="2128" t="str">
        <f t="shared" si="158"/>
        <v>►</v>
      </c>
      <c r="H472" s="2178" t="s">
        <v>4</v>
      </c>
      <c r="I472" s="2177"/>
      <c r="J472" s="2177"/>
      <c r="K472" s="2177"/>
      <c r="L472" s="2176"/>
      <c r="M472" s="2176"/>
      <c r="N472" s="2176"/>
      <c r="O472" s="2176"/>
      <c r="P472" s="2176"/>
      <c r="Q472" s="2176"/>
      <c r="R472" s="2176"/>
      <c r="S472" s="2111" t="s">
        <v>4</v>
      </c>
      <c r="T472" s="2178" t="s">
        <v>4</v>
      </c>
      <c r="U472" s="2177"/>
      <c r="V472" s="2177"/>
      <c r="W472" s="2177"/>
      <c r="X472" s="2176"/>
      <c r="Y472" s="2176"/>
      <c r="Z472" s="2176"/>
      <c r="AA472" s="2176"/>
      <c r="AB472" s="2176"/>
      <c r="AC472" s="2176"/>
      <c r="AD472" s="2176"/>
      <c r="AE472" s="2677" t="s">
        <v>4</v>
      </c>
      <c r="AF472" s="2679">
        <f t="shared" ref="AF472:AF535" si="167">IFERROR(IF(AND(ISNUMBER(AH472),V472&gt;0),V472,0),0)</f>
        <v>0</v>
      </c>
      <c r="AG472" s="2453">
        <f t="shared" ref="AG472:AG535" si="168">IFERROR(IF(AND(ISNUMBER(AF472),AH472&gt;0),W472,0),0)</f>
        <v>0</v>
      </c>
      <c r="AH472" s="2452"/>
      <c r="AI472" s="2148">
        <f t="shared" si="160"/>
        <v>0</v>
      </c>
      <c r="AJ472" s="299" t="str">
        <f>IF(OR(AI472=0, ISBLANK(AB472)), "", TEXT(ROUND(AI472/INDEX(AV19:AV89, MATCH(AB472, AU19:AU89, 0)), 0),"# ##0") &amp; " " &amp; AB472)</f>
        <v/>
      </c>
      <c r="AK472" s="77">
        <f t="shared" si="161"/>
        <v>0</v>
      </c>
      <c r="AL472" s="2149">
        <f t="shared" si="162"/>
        <v>0</v>
      </c>
      <c r="AM472" s="2137" t="str">
        <f t="shared" si="163"/>
        <v/>
      </c>
      <c r="AN472" s="2143"/>
      <c r="AO472" s="2148">
        <f t="shared" si="164"/>
        <v>0</v>
      </c>
      <c r="AP472" s="2612"/>
      <c r="AQ472" s="2150" t="str">
        <f t="shared" si="165"/>
        <v/>
      </c>
      <c r="AR472" s="2593"/>
      <c r="AS472" s="2697">
        <f t="shared" si="166"/>
        <v>0</v>
      </c>
      <c r="AT472" s="2598">
        <f>IF(AND(AH472&lt;&gt;"", ISNUMBER(AF472)), IFERROR(INDEX(AV19:AV89, MATCH(AB472, AU19:AU89, 0)) * AA472 * IF(ISBLANK(X472), 1, X472), 0), 0)</f>
        <v>0</v>
      </c>
      <c r="AU472"/>
      <c r="AV472"/>
      <c r="AW472"/>
      <c r="AX472" s="2133"/>
      <c r="AY472" s="2127" t="str">
        <f t="shared" si="159"/>
        <v>►</v>
      </c>
      <c r="BD472" s="2133"/>
      <c r="BH472" s="2133"/>
      <c r="BI472" s="466">
        <v>1</v>
      </c>
      <c r="BJ472" s="464"/>
      <c r="BK472" s="464"/>
    </row>
    <row r="473" spans="1:63" s="465" customFormat="1" ht="18" customHeight="1" x14ac:dyDescent="0.25">
      <c r="A473" s="2127" t="str">
        <f t="shared" si="153"/>
        <v>►</v>
      </c>
      <c r="B473" s="2128" t="str">
        <f t="shared" si="152"/>
        <v>►</v>
      </c>
      <c r="C473" s="2129" t="str">
        <f t="shared" si="154"/>
        <v>►</v>
      </c>
      <c r="D473" s="2433" t="str">
        <f t="shared" si="155"/>
        <v>►</v>
      </c>
      <c r="E473" s="2128" t="str">
        <f t="shared" si="156"/>
        <v>►</v>
      </c>
      <c r="F473" s="2128" t="str">
        <f t="shared" si="157"/>
        <v>►</v>
      </c>
      <c r="G473" s="2128" t="str">
        <f t="shared" si="158"/>
        <v>►</v>
      </c>
      <c r="H473" s="2178" t="s">
        <v>4</v>
      </c>
      <c r="I473" s="2177"/>
      <c r="J473" s="2177"/>
      <c r="K473" s="2177"/>
      <c r="L473" s="2176"/>
      <c r="M473" s="2176"/>
      <c r="N473" s="2176"/>
      <c r="O473" s="2176"/>
      <c r="P473" s="2176"/>
      <c r="Q473" s="2176"/>
      <c r="R473" s="2176"/>
      <c r="S473" s="2111" t="s">
        <v>4</v>
      </c>
      <c r="T473" s="2178" t="s">
        <v>4</v>
      </c>
      <c r="U473" s="2177"/>
      <c r="V473" s="2177"/>
      <c r="W473" s="2177"/>
      <c r="X473" s="2176"/>
      <c r="Y473" s="2176"/>
      <c r="Z473" s="2176"/>
      <c r="AA473" s="2176"/>
      <c r="AB473" s="2176"/>
      <c r="AC473" s="2176"/>
      <c r="AD473" s="2176"/>
      <c r="AE473" s="2677" t="s">
        <v>4</v>
      </c>
      <c r="AF473" s="2679">
        <f t="shared" si="167"/>
        <v>0</v>
      </c>
      <c r="AG473" s="2453">
        <f t="shared" si="168"/>
        <v>0</v>
      </c>
      <c r="AH473" s="2452"/>
      <c r="AI473" s="2140">
        <f t="shared" si="160"/>
        <v>0</v>
      </c>
      <c r="AJ473" s="301" t="str">
        <f>IF(OR(AI473=0, ISBLANK(AB473)), "", TEXT(ROUND(AI473/INDEX(AV19:AV89, MATCH(AB473, AU19:AU89, 0)), 0),"# ##0") &amp; " " &amp; AB473)</f>
        <v/>
      </c>
      <c r="AK473" s="82">
        <f t="shared" si="161"/>
        <v>0</v>
      </c>
      <c r="AL473" s="2141">
        <f t="shared" si="162"/>
        <v>0</v>
      </c>
      <c r="AM473" s="2142" t="str">
        <f t="shared" si="163"/>
        <v/>
      </c>
      <c r="AN473" s="2143"/>
      <c r="AO473" s="2140">
        <f t="shared" si="164"/>
        <v>0</v>
      </c>
      <c r="AP473" s="2612"/>
      <c r="AQ473" s="2145" t="str">
        <f t="shared" si="165"/>
        <v/>
      </c>
      <c r="AR473" s="2593"/>
      <c r="AS473" s="2697">
        <f t="shared" si="166"/>
        <v>0</v>
      </c>
      <c r="AT473" s="2598">
        <f>IF(AND(AH473&lt;&gt;"", ISNUMBER(AF473)), IFERROR(INDEX(AV19:AV89, MATCH(AB473, AU19:AU89, 0)) * AA473 * IF(ISBLANK(X473), 1, X473), 0), 0)</f>
        <v>0</v>
      </c>
      <c r="AU473"/>
      <c r="AV473"/>
      <c r="AW473"/>
      <c r="AX473" s="2133"/>
      <c r="AY473" s="2127" t="str">
        <f t="shared" si="159"/>
        <v>►</v>
      </c>
      <c r="BD473" s="2133"/>
      <c r="BH473" s="2133"/>
      <c r="BI473" s="466">
        <v>1</v>
      </c>
      <c r="BJ473" s="464"/>
      <c r="BK473" s="464"/>
    </row>
    <row r="474" spans="1:63" s="465" customFormat="1" ht="18" customHeight="1" x14ac:dyDescent="0.25">
      <c r="A474" s="2127" t="str">
        <f t="shared" si="153"/>
        <v>►</v>
      </c>
      <c r="B474" s="2128" t="str">
        <f t="shared" si="152"/>
        <v>►</v>
      </c>
      <c r="C474" s="2129" t="str">
        <f t="shared" si="154"/>
        <v>►</v>
      </c>
      <c r="D474" s="2433" t="str">
        <f t="shared" si="155"/>
        <v>►</v>
      </c>
      <c r="E474" s="2128" t="str">
        <f t="shared" si="156"/>
        <v>►</v>
      </c>
      <c r="F474" s="2128" t="str">
        <f t="shared" si="157"/>
        <v>►</v>
      </c>
      <c r="G474" s="2128" t="str">
        <f t="shared" si="158"/>
        <v>►</v>
      </c>
      <c r="H474" s="2178" t="s">
        <v>4</v>
      </c>
      <c r="I474" s="2177"/>
      <c r="J474" s="2177"/>
      <c r="K474" s="2177"/>
      <c r="L474" s="2176"/>
      <c r="M474" s="2176"/>
      <c r="N474" s="2176"/>
      <c r="O474" s="2176"/>
      <c r="P474" s="2176"/>
      <c r="Q474" s="2176"/>
      <c r="R474" s="2176"/>
      <c r="S474" s="2111" t="s">
        <v>4</v>
      </c>
      <c r="T474" s="2178" t="s">
        <v>4</v>
      </c>
      <c r="U474" s="2177"/>
      <c r="V474" s="2177"/>
      <c r="W474" s="2177"/>
      <c r="X474" s="2176"/>
      <c r="Y474" s="2176"/>
      <c r="Z474" s="2176"/>
      <c r="AA474" s="2176"/>
      <c r="AB474" s="2176"/>
      <c r="AC474" s="2176"/>
      <c r="AD474" s="2176"/>
      <c r="AE474" s="2677" t="s">
        <v>4</v>
      </c>
      <c r="AF474" s="2679">
        <f t="shared" si="167"/>
        <v>0</v>
      </c>
      <c r="AG474" s="2453">
        <f t="shared" si="168"/>
        <v>0</v>
      </c>
      <c r="AH474" s="2452"/>
      <c r="AI474" s="2148">
        <f t="shared" si="160"/>
        <v>0</v>
      </c>
      <c r="AJ474" s="299" t="str">
        <f>IF(OR(AI474=0, ISBLANK(AB474)), "", TEXT(ROUND(AI474/INDEX(AV19:AV89, MATCH(AB474, AU19:AU89, 0)), 0),"# ##0") &amp; " " &amp; AB474)</f>
        <v/>
      </c>
      <c r="AK474" s="77">
        <f t="shared" si="161"/>
        <v>0</v>
      </c>
      <c r="AL474" s="2149">
        <f t="shared" si="162"/>
        <v>0</v>
      </c>
      <c r="AM474" s="2137" t="str">
        <f t="shared" si="163"/>
        <v/>
      </c>
      <c r="AN474" s="2143"/>
      <c r="AO474" s="2148">
        <f t="shared" si="164"/>
        <v>0</v>
      </c>
      <c r="AP474" s="2612"/>
      <c r="AQ474" s="2150" t="str">
        <f t="shared" si="165"/>
        <v/>
      </c>
      <c r="AR474" s="2593"/>
      <c r="AS474" s="2697">
        <f t="shared" si="166"/>
        <v>0</v>
      </c>
      <c r="AT474" s="2598">
        <f>IF(AND(AH474&lt;&gt;"", ISNUMBER(AF474)), IFERROR(INDEX(AV19:AV89, MATCH(AB474, AU19:AU89, 0)) * AA474 * IF(ISBLANK(X474), 1, X474), 0), 0)</f>
        <v>0</v>
      </c>
      <c r="AU474"/>
      <c r="AV474"/>
      <c r="AW474"/>
      <c r="AX474" s="2133"/>
      <c r="AY474" s="2127" t="str">
        <f t="shared" si="159"/>
        <v>►</v>
      </c>
      <c r="BD474" s="2133"/>
      <c r="BH474" s="2133"/>
      <c r="BI474" s="466">
        <v>1</v>
      </c>
      <c r="BJ474" s="464"/>
      <c r="BK474" s="464"/>
    </row>
    <row r="475" spans="1:63" s="465" customFormat="1" ht="18" customHeight="1" x14ac:dyDescent="0.25">
      <c r="A475" s="2127" t="str">
        <f t="shared" si="153"/>
        <v>►</v>
      </c>
      <c r="B475" s="2128" t="str">
        <f t="shared" si="152"/>
        <v>►</v>
      </c>
      <c r="C475" s="2129" t="str">
        <f t="shared" si="154"/>
        <v>►</v>
      </c>
      <c r="D475" s="2433" t="str">
        <f t="shared" si="155"/>
        <v>►</v>
      </c>
      <c r="E475" s="2128" t="str">
        <f t="shared" si="156"/>
        <v>►</v>
      </c>
      <c r="F475" s="2128" t="str">
        <f t="shared" si="157"/>
        <v>►</v>
      </c>
      <c r="G475" s="2128" t="str">
        <f t="shared" si="158"/>
        <v>►</v>
      </c>
      <c r="H475" s="2178" t="s">
        <v>4</v>
      </c>
      <c r="I475" s="2177"/>
      <c r="J475" s="2177"/>
      <c r="K475" s="2177"/>
      <c r="L475" s="2176"/>
      <c r="M475" s="2176"/>
      <c r="N475" s="2176"/>
      <c r="O475" s="2176"/>
      <c r="P475" s="2176"/>
      <c r="Q475" s="2176"/>
      <c r="R475" s="2176"/>
      <c r="S475" s="2111" t="s">
        <v>4</v>
      </c>
      <c r="T475" s="2178" t="s">
        <v>4</v>
      </c>
      <c r="U475" s="2177"/>
      <c r="V475" s="2177"/>
      <c r="W475" s="2177"/>
      <c r="X475" s="2176"/>
      <c r="Y475" s="2176"/>
      <c r="Z475" s="2176"/>
      <c r="AA475" s="2176"/>
      <c r="AB475" s="2176"/>
      <c r="AC475" s="2176"/>
      <c r="AD475" s="2176"/>
      <c r="AE475" s="2677" t="s">
        <v>4</v>
      </c>
      <c r="AF475" s="2679">
        <f t="shared" si="167"/>
        <v>0</v>
      </c>
      <c r="AG475" s="2453">
        <f t="shared" si="168"/>
        <v>0</v>
      </c>
      <c r="AH475" s="2452"/>
      <c r="AI475" s="2140">
        <f t="shared" si="160"/>
        <v>0</v>
      </c>
      <c r="AJ475" s="301" t="str">
        <f>IF(OR(AI475=0, ISBLANK(AB475)), "", TEXT(ROUND(AI475/INDEX(AV19:AV89, MATCH(AB475, AU19:AU89, 0)), 0),"# ##0") &amp; " " &amp; AB475)</f>
        <v/>
      </c>
      <c r="AK475" s="82">
        <f t="shared" si="161"/>
        <v>0</v>
      </c>
      <c r="AL475" s="2141">
        <f t="shared" si="162"/>
        <v>0</v>
      </c>
      <c r="AM475" s="2142" t="str">
        <f t="shared" si="163"/>
        <v/>
      </c>
      <c r="AN475" s="2143"/>
      <c r="AO475" s="2140">
        <f t="shared" si="164"/>
        <v>0</v>
      </c>
      <c r="AP475" s="2612"/>
      <c r="AQ475" s="2145" t="str">
        <f t="shared" si="165"/>
        <v/>
      </c>
      <c r="AR475" s="2593"/>
      <c r="AS475" s="2697">
        <f t="shared" si="166"/>
        <v>0</v>
      </c>
      <c r="AT475" s="2598">
        <f>IF(AND(AH475&lt;&gt;"", ISNUMBER(AF475)), IFERROR(INDEX(AV19:AV89, MATCH(AB475, AU19:AU89, 0)) * AA475 * IF(ISBLANK(X475), 1, X475), 0), 0)</f>
        <v>0</v>
      </c>
      <c r="AU475"/>
      <c r="AV475"/>
      <c r="AW475"/>
      <c r="AX475" s="2133"/>
      <c r="AY475" s="2127" t="str">
        <f t="shared" si="159"/>
        <v>►</v>
      </c>
      <c r="BD475" s="2133"/>
      <c r="BH475" s="2133"/>
      <c r="BI475" s="466">
        <v>1</v>
      </c>
      <c r="BJ475" s="464"/>
      <c r="BK475" s="464"/>
    </row>
    <row r="476" spans="1:63" s="465" customFormat="1" ht="18" customHeight="1" x14ac:dyDescent="0.25">
      <c r="A476" s="2127" t="str">
        <f t="shared" si="153"/>
        <v>►</v>
      </c>
      <c r="B476" s="2128" t="str">
        <f t="shared" si="152"/>
        <v>►</v>
      </c>
      <c r="C476" s="2129" t="str">
        <f t="shared" si="154"/>
        <v>►</v>
      </c>
      <c r="D476" s="2433" t="str">
        <f t="shared" si="155"/>
        <v>►</v>
      </c>
      <c r="E476" s="2128" t="str">
        <f t="shared" si="156"/>
        <v>►</v>
      </c>
      <c r="F476" s="2128" t="str">
        <f t="shared" si="157"/>
        <v>►</v>
      </c>
      <c r="G476" s="2128" t="str">
        <f t="shared" si="158"/>
        <v>►</v>
      </c>
      <c r="H476" s="2178" t="s">
        <v>4</v>
      </c>
      <c r="I476" s="2177"/>
      <c r="J476" s="2177"/>
      <c r="K476" s="2177"/>
      <c r="L476" s="2176"/>
      <c r="M476" s="2176"/>
      <c r="N476" s="2176"/>
      <c r="O476" s="2176"/>
      <c r="P476" s="2176"/>
      <c r="Q476" s="2176"/>
      <c r="R476" s="2176"/>
      <c r="S476" s="2111" t="s">
        <v>4</v>
      </c>
      <c r="T476" s="2178" t="s">
        <v>4</v>
      </c>
      <c r="U476" s="2177"/>
      <c r="V476" s="2177"/>
      <c r="W476" s="2177"/>
      <c r="X476" s="2176"/>
      <c r="Y476" s="2176"/>
      <c r="Z476" s="2176"/>
      <c r="AA476" s="2176"/>
      <c r="AB476" s="2176"/>
      <c r="AC476" s="2176"/>
      <c r="AD476" s="2176"/>
      <c r="AE476" s="2677" t="s">
        <v>4</v>
      </c>
      <c r="AF476" s="2679">
        <f t="shared" si="167"/>
        <v>0</v>
      </c>
      <c r="AG476" s="2453">
        <f t="shared" si="168"/>
        <v>0</v>
      </c>
      <c r="AH476" s="2452"/>
      <c r="AI476" s="2148">
        <f t="shared" si="160"/>
        <v>0</v>
      </c>
      <c r="AJ476" s="299" t="str">
        <f>IF(OR(AI476=0, ISBLANK(AB476)), "", TEXT(ROUND(AI476/INDEX(AV19:AV89, MATCH(AB476, AU19:AU89, 0)), 0),"# ##0") &amp; " " &amp; AB476)</f>
        <v/>
      </c>
      <c r="AK476" s="77">
        <f t="shared" si="161"/>
        <v>0</v>
      </c>
      <c r="AL476" s="2149">
        <f t="shared" si="162"/>
        <v>0</v>
      </c>
      <c r="AM476" s="2137" t="str">
        <f t="shared" si="163"/>
        <v/>
      </c>
      <c r="AN476" s="2143"/>
      <c r="AO476" s="2148">
        <f t="shared" si="164"/>
        <v>0</v>
      </c>
      <c r="AP476" s="2612"/>
      <c r="AQ476" s="2150" t="str">
        <f t="shared" si="165"/>
        <v/>
      </c>
      <c r="AR476" s="2593"/>
      <c r="AS476" s="2697">
        <f t="shared" si="166"/>
        <v>0</v>
      </c>
      <c r="AT476" s="2598">
        <f>IF(AND(AH476&lt;&gt;"", ISNUMBER(AF476)), IFERROR(INDEX(AV19:AV89, MATCH(AB476, AU19:AU89, 0)) * AA476 * IF(ISBLANK(X476), 1, X476), 0), 0)</f>
        <v>0</v>
      </c>
      <c r="AU476"/>
      <c r="AV476"/>
      <c r="AW476"/>
      <c r="AX476" s="2133"/>
      <c r="AY476" s="2127" t="str">
        <f t="shared" si="159"/>
        <v>►</v>
      </c>
      <c r="BD476" s="2133"/>
      <c r="BH476" s="2133"/>
      <c r="BI476" s="466">
        <v>1</v>
      </c>
      <c r="BJ476" s="464"/>
      <c r="BK476" s="464"/>
    </row>
    <row r="477" spans="1:63" s="465" customFormat="1" ht="18" customHeight="1" x14ac:dyDescent="0.25">
      <c r="A477" s="2127" t="str">
        <f t="shared" si="153"/>
        <v>►</v>
      </c>
      <c r="B477" s="2128" t="str">
        <f t="shared" si="152"/>
        <v>►</v>
      </c>
      <c r="C477" s="2129" t="str">
        <f t="shared" si="154"/>
        <v>►</v>
      </c>
      <c r="D477" s="2433" t="str">
        <f t="shared" si="155"/>
        <v>►</v>
      </c>
      <c r="E477" s="2128" t="str">
        <f t="shared" si="156"/>
        <v>►</v>
      </c>
      <c r="F477" s="2128" t="str">
        <f t="shared" si="157"/>
        <v>►</v>
      </c>
      <c r="G477" s="2128" t="str">
        <f t="shared" si="158"/>
        <v>►</v>
      </c>
      <c r="H477" s="2178" t="s">
        <v>4</v>
      </c>
      <c r="I477" s="2177"/>
      <c r="J477" s="2177"/>
      <c r="K477" s="2177"/>
      <c r="L477" s="2176"/>
      <c r="M477" s="2176"/>
      <c r="N477" s="2176"/>
      <c r="O477" s="2176"/>
      <c r="P477" s="2176"/>
      <c r="Q477" s="2176"/>
      <c r="R477" s="2176"/>
      <c r="S477" s="2111" t="s">
        <v>4</v>
      </c>
      <c r="T477" s="2178" t="s">
        <v>4</v>
      </c>
      <c r="U477" s="2177"/>
      <c r="V477" s="2177"/>
      <c r="W477" s="2177"/>
      <c r="X477" s="2176"/>
      <c r="Y477" s="2176"/>
      <c r="Z477" s="2176"/>
      <c r="AA477" s="2176"/>
      <c r="AB477" s="2176"/>
      <c r="AC477" s="2176"/>
      <c r="AD477" s="2176"/>
      <c r="AE477" s="2677" t="s">
        <v>4</v>
      </c>
      <c r="AF477" s="2679">
        <f t="shared" si="167"/>
        <v>0</v>
      </c>
      <c r="AG477" s="2453">
        <f t="shared" si="168"/>
        <v>0</v>
      </c>
      <c r="AH477" s="2452"/>
      <c r="AI477" s="2140">
        <f t="shared" si="160"/>
        <v>0</v>
      </c>
      <c r="AJ477" s="301" t="str">
        <f>IF(OR(AI477=0, ISBLANK(AB477)), "", TEXT(ROUND(AI477/INDEX(AV19:AV89, MATCH(AB477, AU19:AU89, 0)), 0),"# ##0") &amp; " " &amp; AB477)</f>
        <v/>
      </c>
      <c r="AK477" s="82">
        <f t="shared" si="161"/>
        <v>0</v>
      </c>
      <c r="AL477" s="2141">
        <f t="shared" si="162"/>
        <v>0</v>
      </c>
      <c r="AM477" s="2142" t="str">
        <f t="shared" si="163"/>
        <v/>
      </c>
      <c r="AN477" s="2143"/>
      <c r="AO477" s="2140">
        <f t="shared" si="164"/>
        <v>0</v>
      </c>
      <c r="AP477" s="2612"/>
      <c r="AQ477" s="2145" t="str">
        <f t="shared" si="165"/>
        <v/>
      </c>
      <c r="AR477" s="2593"/>
      <c r="AS477" s="2697">
        <f t="shared" si="166"/>
        <v>0</v>
      </c>
      <c r="AT477" s="2598">
        <f>IF(AND(AH477&lt;&gt;"", ISNUMBER(AF477)), IFERROR(INDEX(AV19:AV89, MATCH(AB477, AU19:AU89, 0)) * AA477 * IF(ISBLANK(X477), 1, X477), 0), 0)</f>
        <v>0</v>
      </c>
      <c r="AU477"/>
      <c r="AV477"/>
      <c r="AW477"/>
      <c r="AX477" s="2133"/>
      <c r="AY477" s="2127" t="str">
        <f t="shared" si="159"/>
        <v>►</v>
      </c>
      <c r="BD477" s="2133"/>
      <c r="BH477" s="2133"/>
      <c r="BI477" s="466">
        <v>1</v>
      </c>
      <c r="BJ477" s="464"/>
      <c r="BK477" s="464"/>
    </row>
    <row r="478" spans="1:63" s="465" customFormat="1" ht="18" customHeight="1" x14ac:dyDescent="0.25">
      <c r="A478" s="2127" t="str">
        <f t="shared" si="153"/>
        <v>►</v>
      </c>
      <c r="B478" s="2128" t="str">
        <f t="shared" si="152"/>
        <v>►</v>
      </c>
      <c r="C478" s="2129" t="str">
        <f t="shared" si="154"/>
        <v>►</v>
      </c>
      <c r="D478" s="2433" t="str">
        <f t="shared" si="155"/>
        <v>►</v>
      </c>
      <c r="E478" s="2128" t="str">
        <f t="shared" si="156"/>
        <v>►</v>
      </c>
      <c r="F478" s="2128" t="str">
        <f t="shared" si="157"/>
        <v>►</v>
      </c>
      <c r="G478" s="2128" t="str">
        <f t="shared" si="158"/>
        <v>►</v>
      </c>
      <c r="H478" s="2178" t="s">
        <v>4</v>
      </c>
      <c r="I478" s="2177"/>
      <c r="J478" s="2177"/>
      <c r="K478" s="2177"/>
      <c r="L478" s="2176"/>
      <c r="M478" s="2176"/>
      <c r="N478" s="2176"/>
      <c r="O478" s="2176"/>
      <c r="P478" s="2176"/>
      <c r="Q478" s="2176"/>
      <c r="R478" s="2176"/>
      <c r="S478" s="2111" t="s">
        <v>4</v>
      </c>
      <c r="T478" s="2178" t="s">
        <v>4</v>
      </c>
      <c r="U478" s="2177"/>
      <c r="V478" s="2177"/>
      <c r="W478" s="2177"/>
      <c r="X478" s="2176"/>
      <c r="Y478" s="2176"/>
      <c r="Z478" s="2176"/>
      <c r="AA478" s="2176"/>
      <c r="AB478" s="2176"/>
      <c r="AC478" s="2176"/>
      <c r="AD478" s="2176"/>
      <c r="AE478" s="2677" t="s">
        <v>4</v>
      </c>
      <c r="AF478" s="2679">
        <f t="shared" si="167"/>
        <v>0</v>
      </c>
      <c r="AG478" s="2453">
        <f t="shared" si="168"/>
        <v>0</v>
      </c>
      <c r="AH478" s="2452"/>
      <c r="AI478" s="2148">
        <f t="shared" si="160"/>
        <v>0</v>
      </c>
      <c r="AJ478" s="299" t="str">
        <f>IF(OR(AI478=0, ISBLANK(AB478)), "", TEXT(ROUND(AI478/INDEX(AV19:AV89, MATCH(AB478, AU19:AU89, 0)), 0),"# ##0") &amp; " " &amp; AB478)</f>
        <v/>
      </c>
      <c r="AK478" s="77">
        <f t="shared" si="161"/>
        <v>0</v>
      </c>
      <c r="AL478" s="2149">
        <f t="shared" si="162"/>
        <v>0</v>
      </c>
      <c r="AM478" s="2137" t="str">
        <f t="shared" si="163"/>
        <v/>
      </c>
      <c r="AN478" s="2143"/>
      <c r="AO478" s="2148">
        <f t="shared" si="164"/>
        <v>0</v>
      </c>
      <c r="AP478" s="2612"/>
      <c r="AQ478" s="2150" t="str">
        <f t="shared" si="165"/>
        <v/>
      </c>
      <c r="AR478" s="2593"/>
      <c r="AS478" s="2697">
        <f t="shared" si="166"/>
        <v>0</v>
      </c>
      <c r="AT478" s="2598">
        <f>IF(AND(AH478&lt;&gt;"", ISNUMBER(AF478)), IFERROR(INDEX(AV19:AV89, MATCH(AB478, AU19:AU89, 0)) * AA478 * IF(ISBLANK(X478), 1, X478), 0), 0)</f>
        <v>0</v>
      </c>
      <c r="AU478"/>
      <c r="AV478"/>
      <c r="AW478"/>
      <c r="AX478" s="2133"/>
      <c r="AY478" s="2127" t="str">
        <f t="shared" si="159"/>
        <v>►</v>
      </c>
      <c r="BD478" s="2133"/>
      <c r="BH478" s="2133"/>
      <c r="BI478" s="466">
        <v>1</v>
      </c>
      <c r="BJ478" s="464"/>
      <c r="BK478" s="464"/>
    </row>
    <row r="479" spans="1:63" s="465" customFormat="1" ht="18" customHeight="1" x14ac:dyDescent="0.25">
      <c r="A479" s="2127" t="str">
        <f t="shared" si="153"/>
        <v>►</v>
      </c>
      <c r="B479" s="2128" t="str">
        <f t="shared" si="152"/>
        <v>►</v>
      </c>
      <c r="C479" s="2129" t="str">
        <f t="shared" si="154"/>
        <v>►</v>
      </c>
      <c r="D479" s="2433" t="str">
        <f t="shared" si="155"/>
        <v>►</v>
      </c>
      <c r="E479" s="2128" t="str">
        <f t="shared" si="156"/>
        <v>►</v>
      </c>
      <c r="F479" s="2128" t="str">
        <f t="shared" si="157"/>
        <v>►</v>
      </c>
      <c r="G479" s="2128" t="str">
        <f t="shared" si="158"/>
        <v>►</v>
      </c>
      <c r="H479" s="2178" t="s">
        <v>4</v>
      </c>
      <c r="I479" s="2177"/>
      <c r="J479" s="2177"/>
      <c r="K479" s="2177"/>
      <c r="L479" s="2176"/>
      <c r="M479" s="2176"/>
      <c r="N479" s="2176"/>
      <c r="O479" s="2176"/>
      <c r="P479" s="2176"/>
      <c r="Q479" s="2176"/>
      <c r="R479" s="2176"/>
      <c r="S479" s="2111" t="s">
        <v>4</v>
      </c>
      <c r="T479" s="2178" t="s">
        <v>4</v>
      </c>
      <c r="U479" s="2177"/>
      <c r="V479" s="2177"/>
      <c r="W479" s="2177"/>
      <c r="X479" s="2176"/>
      <c r="Y479" s="2176"/>
      <c r="Z479" s="2176"/>
      <c r="AA479" s="2176"/>
      <c r="AB479" s="2176"/>
      <c r="AC479" s="2176"/>
      <c r="AD479" s="2176"/>
      <c r="AE479" s="2677" t="s">
        <v>4</v>
      </c>
      <c r="AF479" s="2679">
        <f t="shared" si="167"/>
        <v>0</v>
      </c>
      <c r="AG479" s="2453">
        <f t="shared" si="168"/>
        <v>0</v>
      </c>
      <c r="AH479" s="2452"/>
      <c r="AI479" s="2140">
        <f t="shared" si="160"/>
        <v>0</v>
      </c>
      <c r="AJ479" s="301" t="str">
        <f>IF(OR(AI479=0, ISBLANK(AB479)), "", TEXT(ROUND(AI479/INDEX(AV19:AV89, MATCH(AB479, AU19:AU89, 0)), 0),"# ##0") &amp; " " &amp; AB479)</f>
        <v/>
      </c>
      <c r="AK479" s="82">
        <f t="shared" si="161"/>
        <v>0</v>
      </c>
      <c r="AL479" s="2141">
        <f t="shared" si="162"/>
        <v>0</v>
      </c>
      <c r="AM479" s="2142" t="str">
        <f t="shared" si="163"/>
        <v/>
      </c>
      <c r="AN479" s="2143"/>
      <c r="AO479" s="2140">
        <f t="shared" si="164"/>
        <v>0</v>
      </c>
      <c r="AP479" s="2612"/>
      <c r="AQ479" s="2145" t="str">
        <f t="shared" si="165"/>
        <v/>
      </c>
      <c r="AR479" s="2593"/>
      <c r="AS479" s="2697">
        <f t="shared" si="166"/>
        <v>0</v>
      </c>
      <c r="AT479" s="2598">
        <f>IF(AND(AH479&lt;&gt;"", ISNUMBER(AF479)), IFERROR(INDEX(AV19:AV89, MATCH(AB479, AU19:AU89, 0)) * AA479 * IF(ISBLANK(X479), 1, X479), 0), 0)</f>
        <v>0</v>
      </c>
      <c r="AU479"/>
      <c r="AV479"/>
      <c r="AW479"/>
      <c r="AX479" s="2133"/>
      <c r="AY479" s="2127" t="str">
        <f t="shared" si="159"/>
        <v>►</v>
      </c>
      <c r="BD479" s="2133"/>
      <c r="BH479" s="2133"/>
      <c r="BI479" s="466">
        <v>1</v>
      </c>
      <c r="BJ479" s="464"/>
      <c r="BK479" s="464"/>
    </row>
    <row r="480" spans="1:63" s="465" customFormat="1" ht="18" customHeight="1" x14ac:dyDescent="0.25">
      <c r="A480" s="2127" t="str">
        <f t="shared" si="153"/>
        <v>►</v>
      </c>
      <c r="B480" s="2128" t="str">
        <f t="shared" si="152"/>
        <v>►</v>
      </c>
      <c r="C480" s="2129" t="str">
        <f t="shared" si="154"/>
        <v>►</v>
      </c>
      <c r="D480" s="2433" t="str">
        <f t="shared" si="155"/>
        <v>►</v>
      </c>
      <c r="E480" s="2128" t="str">
        <f t="shared" si="156"/>
        <v>►</v>
      </c>
      <c r="F480" s="2128" t="str">
        <f t="shared" si="157"/>
        <v>►</v>
      </c>
      <c r="G480" s="2128" t="str">
        <f t="shared" si="158"/>
        <v>►</v>
      </c>
      <c r="H480" s="2178" t="s">
        <v>4</v>
      </c>
      <c r="I480" s="2177"/>
      <c r="J480" s="2177"/>
      <c r="K480" s="2177"/>
      <c r="L480" s="2176"/>
      <c r="M480" s="2176"/>
      <c r="N480" s="2176"/>
      <c r="O480" s="2176"/>
      <c r="P480" s="2176"/>
      <c r="Q480" s="2176"/>
      <c r="R480" s="2176"/>
      <c r="S480" s="2111" t="s">
        <v>4</v>
      </c>
      <c r="T480" s="2178" t="s">
        <v>4</v>
      </c>
      <c r="U480" s="2177"/>
      <c r="V480" s="2177"/>
      <c r="W480" s="2177"/>
      <c r="X480" s="2176"/>
      <c r="Y480" s="2176"/>
      <c r="Z480" s="2176"/>
      <c r="AA480" s="2176"/>
      <c r="AB480" s="2176"/>
      <c r="AC480" s="2176"/>
      <c r="AD480" s="2176"/>
      <c r="AE480" s="2677" t="s">
        <v>4</v>
      </c>
      <c r="AF480" s="2679">
        <f t="shared" si="167"/>
        <v>0</v>
      </c>
      <c r="AG480" s="2453">
        <f t="shared" si="168"/>
        <v>0</v>
      </c>
      <c r="AH480" s="2452"/>
      <c r="AI480" s="2148">
        <f t="shared" si="160"/>
        <v>0</v>
      </c>
      <c r="AJ480" s="299" t="str">
        <f>IF(OR(AI480=0, ISBLANK(AB480)), "", TEXT(ROUND(AI480/INDEX(AV19:AV89, MATCH(AB480, AU19:AU89, 0)), 0),"# ##0") &amp; " " &amp; AB480)</f>
        <v/>
      </c>
      <c r="AK480" s="77">
        <f t="shared" si="161"/>
        <v>0</v>
      </c>
      <c r="AL480" s="2149">
        <f t="shared" si="162"/>
        <v>0</v>
      </c>
      <c r="AM480" s="2137" t="str">
        <f t="shared" si="163"/>
        <v/>
      </c>
      <c r="AN480" s="2143"/>
      <c r="AO480" s="2148">
        <f t="shared" si="164"/>
        <v>0</v>
      </c>
      <c r="AP480" s="2612"/>
      <c r="AQ480" s="2150" t="str">
        <f t="shared" si="165"/>
        <v/>
      </c>
      <c r="AR480" s="2593"/>
      <c r="AS480" s="2697">
        <f t="shared" si="166"/>
        <v>0</v>
      </c>
      <c r="AT480" s="2598">
        <f>IF(AND(AH480&lt;&gt;"", ISNUMBER(AF480)), IFERROR(INDEX(AV19:AV89, MATCH(AB480, AU19:AU89, 0)) * AA480 * IF(ISBLANK(X480), 1, X480), 0), 0)</f>
        <v>0</v>
      </c>
      <c r="AU480"/>
      <c r="AV480"/>
      <c r="AW480"/>
      <c r="AX480" s="2133"/>
      <c r="AY480" s="2127" t="str">
        <f t="shared" si="159"/>
        <v>►</v>
      </c>
      <c r="BD480" s="2133"/>
      <c r="BH480" s="2133"/>
      <c r="BI480" s="466">
        <v>1</v>
      </c>
      <c r="BJ480" s="464"/>
      <c r="BK480" s="464"/>
    </row>
    <row r="481" spans="1:63" s="465" customFormat="1" ht="18" customHeight="1" x14ac:dyDescent="0.25">
      <c r="A481" s="2127" t="str">
        <f t="shared" si="153"/>
        <v>►</v>
      </c>
      <c r="B481" s="2128" t="str">
        <f t="shared" si="152"/>
        <v>►</v>
      </c>
      <c r="C481" s="2129" t="str">
        <f t="shared" si="154"/>
        <v>►</v>
      </c>
      <c r="D481" s="2433" t="str">
        <f t="shared" si="155"/>
        <v>►</v>
      </c>
      <c r="E481" s="2128" t="str">
        <f t="shared" si="156"/>
        <v>►</v>
      </c>
      <c r="F481" s="2128" t="str">
        <f t="shared" si="157"/>
        <v>►</v>
      </c>
      <c r="G481" s="2128" t="str">
        <f t="shared" si="158"/>
        <v>►</v>
      </c>
      <c r="H481" s="2178" t="s">
        <v>4</v>
      </c>
      <c r="I481" s="2177"/>
      <c r="J481" s="2177"/>
      <c r="K481" s="2177"/>
      <c r="L481" s="2176"/>
      <c r="M481" s="2176"/>
      <c r="N481" s="2176"/>
      <c r="O481" s="2176"/>
      <c r="P481" s="2176"/>
      <c r="Q481" s="2176"/>
      <c r="R481" s="2176"/>
      <c r="S481" s="2111" t="s">
        <v>4</v>
      </c>
      <c r="T481" s="2178" t="s">
        <v>4</v>
      </c>
      <c r="U481" s="2177"/>
      <c r="V481" s="2177"/>
      <c r="W481" s="2177"/>
      <c r="X481" s="2176"/>
      <c r="Y481" s="2176"/>
      <c r="Z481" s="2176"/>
      <c r="AA481" s="2176"/>
      <c r="AB481" s="2176"/>
      <c r="AC481" s="2176"/>
      <c r="AD481" s="2176"/>
      <c r="AE481" s="2677" t="s">
        <v>4</v>
      </c>
      <c r="AF481" s="2679">
        <f t="shared" si="167"/>
        <v>0</v>
      </c>
      <c r="AG481" s="2453">
        <f t="shared" si="168"/>
        <v>0</v>
      </c>
      <c r="AH481" s="2452"/>
      <c r="AI481" s="2140">
        <f t="shared" si="160"/>
        <v>0</v>
      </c>
      <c r="AJ481" s="301" t="str">
        <f>IF(OR(AI481=0, ISBLANK(AB481)), "", TEXT(ROUND(AI481/INDEX(AV19:AV89, MATCH(AB481, AU19:AU89, 0)), 0),"# ##0") &amp; " " &amp; AB481)</f>
        <v/>
      </c>
      <c r="AK481" s="82">
        <f t="shared" si="161"/>
        <v>0</v>
      </c>
      <c r="AL481" s="2141">
        <f t="shared" si="162"/>
        <v>0</v>
      </c>
      <c r="AM481" s="2142" t="str">
        <f t="shared" si="163"/>
        <v/>
      </c>
      <c r="AN481" s="2143"/>
      <c r="AO481" s="2140">
        <f t="shared" si="164"/>
        <v>0</v>
      </c>
      <c r="AP481" s="2612"/>
      <c r="AQ481" s="2145" t="str">
        <f t="shared" si="165"/>
        <v/>
      </c>
      <c r="AR481" s="2593"/>
      <c r="AS481" s="2697">
        <f t="shared" si="166"/>
        <v>0</v>
      </c>
      <c r="AT481" s="2598">
        <f>IF(AND(AH481&lt;&gt;"", ISNUMBER(AF481)), IFERROR(INDEX(AV19:AV89, MATCH(AB481, AU19:AU89, 0)) * AA481 * IF(ISBLANK(X481), 1, X481), 0), 0)</f>
        <v>0</v>
      </c>
      <c r="AU481"/>
      <c r="AV481"/>
      <c r="AW481"/>
      <c r="AX481" s="2133"/>
      <c r="AY481" s="2127" t="str">
        <f t="shared" si="159"/>
        <v>►</v>
      </c>
      <c r="BD481" s="2133"/>
      <c r="BH481" s="2133"/>
      <c r="BI481" s="466">
        <v>1</v>
      </c>
      <c r="BJ481" s="464"/>
      <c r="BK481" s="464"/>
    </row>
    <row r="482" spans="1:63" s="465" customFormat="1" ht="18" customHeight="1" x14ac:dyDescent="0.25">
      <c r="A482" s="2127" t="str">
        <f t="shared" si="153"/>
        <v>►</v>
      </c>
      <c r="B482" s="2128" t="str">
        <f t="shared" si="152"/>
        <v>►</v>
      </c>
      <c r="C482" s="2129" t="str">
        <f t="shared" si="154"/>
        <v>►</v>
      </c>
      <c r="D482" s="2433" t="str">
        <f t="shared" si="155"/>
        <v>►</v>
      </c>
      <c r="E482" s="2128" t="str">
        <f t="shared" si="156"/>
        <v>►</v>
      </c>
      <c r="F482" s="2128" t="str">
        <f t="shared" si="157"/>
        <v>►</v>
      </c>
      <c r="G482" s="2128" t="str">
        <f t="shared" si="158"/>
        <v>►</v>
      </c>
      <c r="H482" s="2178" t="s">
        <v>4</v>
      </c>
      <c r="I482" s="2177"/>
      <c r="J482" s="2177"/>
      <c r="K482" s="2177"/>
      <c r="L482" s="2176"/>
      <c r="M482" s="2176"/>
      <c r="N482" s="2176"/>
      <c r="O482" s="2176"/>
      <c r="P482" s="2176"/>
      <c r="Q482" s="2176"/>
      <c r="R482" s="2176"/>
      <c r="S482" s="2111" t="s">
        <v>4</v>
      </c>
      <c r="T482" s="2178" t="s">
        <v>4</v>
      </c>
      <c r="U482" s="2177"/>
      <c r="V482" s="2177"/>
      <c r="W482" s="2177"/>
      <c r="X482" s="2176"/>
      <c r="Y482" s="2176"/>
      <c r="Z482" s="2176"/>
      <c r="AA482" s="2176"/>
      <c r="AB482" s="2176"/>
      <c r="AC482" s="2176"/>
      <c r="AD482" s="2176"/>
      <c r="AE482" s="2677" t="s">
        <v>4</v>
      </c>
      <c r="AF482" s="2679">
        <f t="shared" si="167"/>
        <v>0</v>
      </c>
      <c r="AG482" s="2453">
        <f t="shared" si="168"/>
        <v>0</v>
      </c>
      <c r="AH482" s="2452"/>
      <c r="AI482" s="2148">
        <f t="shared" si="160"/>
        <v>0</v>
      </c>
      <c r="AJ482" s="299" t="str">
        <f>IF(OR(AI482=0, ISBLANK(AB482)), "", TEXT(ROUND(AI482/INDEX(AV19:AV89, MATCH(AB482, AU19:AU89, 0)), 0),"# ##0") &amp; " " &amp; AB482)</f>
        <v/>
      </c>
      <c r="AK482" s="77">
        <f t="shared" si="161"/>
        <v>0</v>
      </c>
      <c r="AL482" s="2149">
        <f t="shared" si="162"/>
        <v>0</v>
      </c>
      <c r="AM482" s="2137" t="str">
        <f t="shared" si="163"/>
        <v/>
      </c>
      <c r="AN482" s="2143"/>
      <c r="AO482" s="2148">
        <f t="shared" si="164"/>
        <v>0</v>
      </c>
      <c r="AP482" s="2612"/>
      <c r="AQ482" s="2150" t="str">
        <f t="shared" si="165"/>
        <v/>
      </c>
      <c r="AR482" s="2593"/>
      <c r="AS482" s="2697">
        <f t="shared" si="166"/>
        <v>0</v>
      </c>
      <c r="AT482" s="2598">
        <f>IF(AND(AH482&lt;&gt;"", ISNUMBER(AF482)), IFERROR(INDEX(AV19:AV89, MATCH(AB482, AU19:AU89, 0)) * AA482 * IF(ISBLANK(X482), 1, X482), 0), 0)</f>
        <v>0</v>
      </c>
      <c r="AU482"/>
      <c r="AV482"/>
      <c r="AW482"/>
      <c r="AX482" s="2133"/>
      <c r="AY482" s="2127" t="str">
        <f t="shared" si="159"/>
        <v>►</v>
      </c>
      <c r="BD482" s="2133"/>
      <c r="BH482" s="2133"/>
      <c r="BI482" s="466">
        <v>1</v>
      </c>
      <c r="BJ482" s="464"/>
      <c r="BK482" s="464"/>
    </row>
    <row r="483" spans="1:63" s="465" customFormat="1" ht="18" customHeight="1" x14ac:dyDescent="0.25">
      <c r="A483" s="2127" t="str">
        <f t="shared" si="153"/>
        <v>►</v>
      </c>
      <c r="B483" s="2128" t="str">
        <f t="shared" si="152"/>
        <v>►</v>
      </c>
      <c r="C483" s="2129" t="str">
        <f t="shared" si="154"/>
        <v>►</v>
      </c>
      <c r="D483" s="2433" t="str">
        <f t="shared" si="155"/>
        <v>►</v>
      </c>
      <c r="E483" s="2128" t="str">
        <f t="shared" si="156"/>
        <v>►</v>
      </c>
      <c r="F483" s="2128" t="str">
        <f t="shared" si="157"/>
        <v>►</v>
      </c>
      <c r="G483" s="2128" t="str">
        <f t="shared" si="158"/>
        <v>►</v>
      </c>
      <c r="H483" s="2178" t="s">
        <v>4</v>
      </c>
      <c r="I483" s="2177"/>
      <c r="J483" s="2177"/>
      <c r="K483" s="2177"/>
      <c r="L483" s="2176"/>
      <c r="M483" s="2176"/>
      <c r="N483" s="2176"/>
      <c r="O483" s="2176"/>
      <c r="P483" s="2176"/>
      <c r="Q483" s="2176"/>
      <c r="R483" s="2176"/>
      <c r="S483" s="2111" t="s">
        <v>4</v>
      </c>
      <c r="T483" s="2178" t="s">
        <v>4</v>
      </c>
      <c r="U483" s="2177"/>
      <c r="V483" s="2177"/>
      <c r="W483" s="2177"/>
      <c r="X483" s="2176"/>
      <c r="Y483" s="2176"/>
      <c r="Z483" s="2176"/>
      <c r="AA483" s="2176"/>
      <c r="AB483" s="2176"/>
      <c r="AC483" s="2176"/>
      <c r="AD483" s="2176"/>
      <c r="AE483" s="2677" t="s">
        <v>4</v>
      </c>
      <c r="AF483" s="2679">
        <f t="shared" si="167"/>
        <v>0</v>
      </c>
      <c r="AG483" s="2453">
        <f t="shared" si="168"/>
        <v>0</v>
      </c>
      <c r="AH483" s="2452"/>
      <c r="AI483" s="2140">
        <f t="shared" si="160"/>
        <v>0</v>
      </c>
      <c r="AJ483" s="301" t="str">
        <f>IF(OR(AI483=0, ISBLANK(AB483)), "", TEXT(ROUND(AI483/INDEX(AV19:AV89, MATCH(AB483, AU19:AU89, 0)), 0),"# ##0") &amp; " " &amp; AB483)</f>
        <v/>
      </c>
      <c r="AK483" s="82">
        <f t="shared" si="161"/>
        <v>0</v>
      </c>
      <c r="AL483" s="2141">
        <f t="shared" si="162"/>
        <v>0</v>
      </c>
      <c r="AM483" s="2142" t="str">
        <f t="shared" si="163"/>
        <v/>
      </c>
      <c r="AN483" s="2143"/>
      <c r="AO483" s="2140">
        <f t="shared" si="164"/>
        <v>0</v>
      </c>
      <c r="AP483" s="2612"/>
      <c r="AQ483" s="2145" t="str">
        <f t="shared" si="165"/>
        <v/>
      </c>
      <c r="AR483" s="2593"/>
      <c r="AS483" s="2697">
        <f t="shared" si="166"/>
        <v>0</v>
      </c>
      <c r="AT483" s="2598">
        <f>IF(AND(AH483&lt;&gt;"", ISNUMBER(AF483)), IFERROR(INDEX(AV19:AV89, MATCH(AB483, AU19:AU89, 0)) * AA483 * IF(ISBLANK(X483), 1, X483), 0), 0)</f>
        <v>0</v>
      </c>
      <c r="AU483"/>
      <c r="AV483"/>
      <c r="AW483"/>
      <c r="AX483" s="2133"/>
      <c r="AY483" s="2127" t="str">
        <f t="shared" si="159"/>
        <v>►</v>
      </c>
      <c r="BD483" s="2133"/>
      <c r="BH483" s="2133"/>
      <c r="BI483" s="466">
        <v>1</v>
      </c>
      <c r="BJ483" s="464"/>
      <c r="BK483" s="464"/>
    </row>
    <row r="484" spans="1:63" s="465" customFormat="1" ht="18" customHeight="1" x14ac:dyDescent="0.25">
      <c r="A484" s="2127" t="str">
        <f t="shared" si="153"/>
        <v>►</v>
      </c>
      <c r="B484" s="2128" t="str">
        <f t="shared" si="152"/>
        <v>►</v>
      </c>
      <c r="C484" s="2129" t="str">
        <f t="shared" si="154"/>
        <v>►</v>
      </c>
      <c r="D484" s="2433" t="str">
        <f t="shared" si="155"/>
        <v>►</v>
      </c>
      <c r="E484" s="2128" t="str">
        <f t="shared" si="156"/>
        <v>►</v>
      </c>
      <c r="F484" s="2128" t="str">
        <f t="shared" si="157"/>
        <v>►</v>
      </c>
      <c r="G484" s="2128" t="str">
        <f t="shared" si="158"/>
        <v>►</v>
      </c>
      <c r="H484" s="2178" t="s">
        <v>4</v>
      </c>
      <c r="I484" s="2177"/>
      <c r="J484" s="2177"/>
      <c r="K484" s="2177"/>
      <c r="L484" s="2176"/>
      <c r="M484" s="2176"/>
      <c r="N484" s="2176"/>
      <c r="O484" s="2176"/>
      <c r="P484" s="2176"/>
      <c r="Q484" s="2176"/>
      <c r="R484" s="2176"/>
      <c r="S484" s="2111" t="s">
        <v>4</v>
      </c>
      <c r="T484" s="2178" t="s">
        <v>4</v>
      </c>
      <c r="U484" s="2177"/>
      <c r="V484" s="2177"/>
      <c r="W484" s="2177"/>
      <c r="X484" s="2176"/>
      <c r="Y484" s="2176"/>
      <c r="Z484" s="2176"/>
      <c r="AA484" s="2176"/>
      <c r="AB484" s="2176"/>
      <c r="AC484" s="2176"/>
      <c r="AD484" s="2176"/>
      <c r="AE484" s="2677" t="s">
        <v>4</v>
      </c>
      <c r="AF484" s="2679">
        <f t="shared" si="167"/>
        <v>0</v>
      </c>
      <c r="AG484" s="2453">
        <f t="shared" si="168"/>
        <v>0</v>
      </c>
      <c r="AH484" s="2452"/>
      <c r="AI484" s="2148">
        <f t="shared" si="160"/>
        <v>0</v>
      </c>
      <c r="AJ484" s="299" t="str">
        <f>IF(OR(AI484=0, ISBLANK(AB484)), "", TEXT(ROUND(AI484/INDEX(AV19:AV89, MATCH(AB484, AU19:AU89, 0)), 0),"# ##0") &amp; " " &amp; AB484)</f>
        <v/>
      </c>
      <c r="AK484" s="77">
        <f t="shared" si="161"/>
        <v>0</v>
      </c>
      <c r="AL484" s="2149">
        <f t="shared" si="162"/>
        <v>0</v>
      </c>
      <c r="AM484" s="2137" t="str">
        <f t="shared" si="163"/>
        <v/>
      </c>
      <c r="AN484" s="2143"/>
      <c r="AO484" s="2148">
        <f t="shared" si="164"/>
        <v>0</v>
      </c>
      <c r="AP484" s="2612"/>
      <c r="AQ484" s="2150" t="str">
        <f t="shared" si="165"/>
        <v/>
      </c>
      <c r="AR484" s="2593"/>
      <c r="AS484" s="2697">
        <f t="shared" si="166"/>
        <v>0</v>
      </c>
      <c r="AT484" s="2598">
        <f>IF(AND(AH484&lt;&gt;"", ISNUMBER(AF484)), IFERROR(INDEX(AV19:AV89, MATCH(AB484, AU19:AU89, 0)) * AA484 * IF(ISBLANK(X484), 1, X484), 0), 0)</f>
        <v>0</v>
      </c>
      <c r="AU484"/>
      <c r="AV484"/>
      <c r="AW484"/>
      <c r="AX484" s="2133"/>
      <c r="AY484" s="2127" t="str">
        <f t="shared" si="159"/>
        <v>►</v>
      </c>
      <c r="BD484" s="2133"/>
      <c r="BH484" s="2133"/>
      <c r="BI484" s="466">
        <v>1</v>
      </c>
      <c r="BJ484" s="464"/>
      <c r="BK484" s="464"/>
    </row>
    <row r="485" spans="1:63" s="465" customFormat="1" ht="18" customHeight="1" x14ac:dyDescent="0.25">
      <c r="A485" s="2127" t="str">
        <f t="shared" si="153"/>
        <v>►</v>
      </c>
      <c r="B485" s="2128" t="str">
        <f t="shared" si="152"/>
        <v>►</v>
      </c>
      <c r="C485" s="2129" t="str">
        <f t="shared" si="154"/>
        <v>►</v>
      </c>
      <c r="D485" s="2433" t="str">
        <f t="shared" si="155"/>
        <v>►</v>
      </c>
      <c r="E485" s="2128" t="str">
        <f t="shared" si="156"/>
        <v>►</v>
      </c>
      <c r="F485" s="2128" t="str">
        <f t="shared" si="157"/>
        <v>►</v>
      </c>
      <c r="G485" s="2128" t="str">
        <f t="shared" si="158"/>
        <v>►</v>
      </c>
      <c r="H485" s="2178" t="s">
        <v>4</v>
      </c>
      <c r="I485" s="2177"/>
      <c r="J485" s="2177"/>
      <c r="K485" s="2177"/>
      <c r="L485" s="2176"/>
      <c r="M485" s="2176"/>
      <c r="N485" s="2176"/>
      <c r="O485" s="2176"/>
      <c r="P485" s="2176"/>
      <c r="Q485" s="2176"/>
      <c r="R485" s="2176"/>
      <c r="S485" s="2111" t="s">
        <v>4</v>
      </c>
      <c r="T485" s="2178" t="s">
        <v>4</v>
      </c>
      <c r="U485" s="2177"/>
      <c r="V485" s="2177"/>
      <c r="W485" s="2177"/>
      <c r="X485" s="2176"/>
      <c r="Y485" s="2176"/>
      <c r="Z485" s="2176"/>
      <c r="AA485" s="2176"/>
      <c r="AB485" s="2176"/>
      <c r="AC485" s="2176"/>
      <c r="AD485" s="2176"/>
      <c r="AE485" s="2677" t="s">
        <v>4</v>
      </c>
      <c r="AF485" s="2679">
        <f t="shared" si="167"/>
        <v>0</v>
      </c>
      <c r="AG485" s="2453">
        <f t="shared" si="168"/>
        <v>0</v>
      </c>
      <c r="AH485" s="2452"/>
      <c r="AI485" s="2140">
        <f t="shared" si="160"/>
        <v>0</v>
      </c>
      <c r="AJ485" s="301" t="str">
        <f>IF(OR(AI485=0, ISBLANK(AB485)), "", TEXT(ROUND(AI485/INDEX(AV19:AV89, MATCH(AB485, AU19:AU89, 0)), 0),"# ##0") &amp; " " &amp; AB485)</f>
        <v/>
      </c>
      <c r="AK485" s="82">
        <f t="shared" si="161"/>
        <v>0</v>
      </c>
      <c r="AL485" s="2141">
        <f t="shared" si="162"/>
        <v>0</v>
      </c>
      <c r="AM485" s="2142" t="str">
        <f t="shared" si="163"/>
        <v/>
      </c>
      <c r="AN485" s="2143"/>
      <c r="AO485" s="2140">
        <f t="shared" si="164"/>
        <v>0</v>
      </c>
      <c r="AP485" s="2612"/>
      <c r="AQ485" s="2145" t="str">
        <f t="shared" si="165"/>
        <v/>
      </c>
      <c r="AR485" s="2593"/>
      <c r="AS485" s="2697">
        <f t="shared" si="166"/>
        <v>0</v>
      </c>
      <c r="AT485" s="2598">
        <f>IF(AND(AH485&lt;&gt;"", ISNUMBER(AF485)), IFERROR(INDEX(AV19:AV89, MATCH(AB485, AU19:AU89, 0)) * AA485 * IF(ISBLANK(X485), 1, X485), 0), 0)</f>
        <v>0</v>
      </c>
      <c r="AU485"/>
      <c r="AV485"/>
      <c r="AW485"/>
      <c r="AX485" s="2133"/>
      <c r="AY485" s="2127" t="str">
        <f t="shared" si="159"/>
        <v>►</v>
      </c>
      <c r="BD485" s="2133"/>
      <c r="BH485" s="2133"/>
      <c r="BI485" s="466">
        <v>1</v>
      </c>
      <c r="BJ485" s="464"/>
      <c r="BK485" s="464"/>
    </row>
    <row r="486" spans="1:63" s="465" customFormat="1" ht="18" customHeight="1" x14ac:dyDescent="0.25">
      <c r="A486" s="2127" t="str">
        <f t="shared" si="153"/>
        <v>►</v>
      </c>
      <c r="B486" s="2128" t="str">
        <f t="shared" si="152"/>
        <v>►</v>
      </c>
      <c r="C486" s="2129" t="str">
        <f t="shared" si="154"/>
        <v>►</v>
      </c>
      <c r="D486" s="2433" t="str">
        <f t="shared" si="155"/>
        <v>►</v>
      </c>
      <c r="E486" s="2128" t="str">
        <f t="shared" si="156"/>
        <v>►</v>
      </c>
      <c r="F486" s="2128" t="str">
        <f t="shared" si="157"/>
        <v>►</v>
      </c>
      <c r="G486" s="2128" t="str">
        <f t="shared" si="158"/>
        <v>►</v>
      </c>
      <c r="H486" s="2178" t="s">
        <v>4</v>
      </c>
      <c r="I486" s="2177"/>
      <c r="J486" s="2177"/>
      <c r="K486" s="2177"/>
      <c r="L486" s="2176"/>
      <c r="M486" s="2176"/>
      <c r="N486" s="2176"/>
      <c r="O486" s="2176"/>
      <c r="P486" s="2176"/>
      <c r="Q486" s="2176"/>
      <c r="R486" s="2176"/>
      <c r="S486" s="2111" t="s">
        <v>4</v>
      </c>
      <c r="T486" s="2178" t="s">
        <v>4</v>
      </c>
      <c r="U486" s="2177"/>
      <c r="V486" s="2177"/>
      <c r="W486" s="2177"/>
      <c r="X486" s="2176"/>
      <c r="Y486" s="2176"/>
      <c r="Z486" s="2176"/>
      <c r="AA486" s="2176"/>
      <c r="AB486" s="2176"/>
      <c r="AC486" s="2176"/>
      <c r="AD486" s="2176"/>
      <c r="AE486" s="2677" t="s">
        <v>4</v>
      </c>
      <c r="AF486" s="2679">
        <f t="shared" si="167"/>
        <v>0</v>
      </c>
      <c r="AG486" s="2453">
        <f t="shared" si="168"/>
        <v>0</v>
      </c>
      <c r="AH486" s="2452"/>
      <c r="AI486" s="2148">
        <f t="shared" si="160"/>
        <v>0</v>
      </c>
      <c r="AJ486" s="299" t="str">
        <f>IF(OR(AI486=0, ISBLANK(AB486)), "", TEXT(ROUND(AI486/INDEX(AV19:AV89, MATCH(AB486, AU19:AU89, 0)), 0),"# ##0") &amp; " " &amp; AB486)</f>
        <v/>
      </c>
      <c r="AK486" s="77">
        <f t="shared" si="161"/>
        <v>0</v>
      </c>
      <c r="AL486" s="2149">
        <f t="shared" si="162"/>
        <v>0</v>
      </c>
      <c r="AM486" s="2137" t="str">
        <f t="shared" si="163"/>
        <v/>
      </c>
      <c r="AN486" s="2143"/>
      <c r="AO486" s="2148">
        <f t="shared" si="164"/>
        <v>0</v>
      </c>
      <c r="AP486" s="2612"/>
      <c r="AQ486" s="2150" t="str">
        <f t="shared" si="165"/>
        <v/>
      </c>
      <c r="AR486" s="2593"/>
      <c r="AS486" s="2697">
        <f t="shared" si="166"/>
        <v>0</v>
      </c>
      <c r="AT486" s="2598">
        <f>IF(AND(AH486&lt;&gt;"", ISNUMBER(AF486)), IFERROR(INDEX(AV19:AV89, MATCH(AB486, AU19:AU89, 0)) * AA486 * IF(ISBLANK(X486), 1, X486), 0), 0)</f>
        <v>0</v>
      </c>
      <c r="AU486"/>
      <c r="AV486"/>
      <c r="AW486"/>
      <c r="AX486" s="2133"/>
      <c r="AY486" s="2127" t="str">
        <f t="shared" si="159"/>
        <v>►</v>
      </c>
      <c r="BD486" s="2133"/>
      <c r="BH486" s="2133"/>
      <c r="BI486" s="466">
        <v>1</v>
      </c>
      <c r="BJ486" s="464"/>
      <c r="BK486" s="464"/>
    </row>
    <row r="487" spans="1:63" s="465" customFormat="1" ht="18" customHeight="1" x14ac:dyDescent="0.25">
      <c r="A487" s="2127" t="str">
        <f t="shared" si="153"/>
        <v>►</v>
      </c>
      <c r="B487" s="2128" t="str">
        <f t="shared" si="152"/>
        <v>►</v>
      </c>
      <c r="C487" s="2129" t="str">
        <f t="shared" si="154"/>
        <v>►</v>
      </c>
      <c r="D487" s="2433" t="str">
        <f t="shared" si="155"/>
        <v>►</v>
      </c>
      <c r="E487" s="2128" t="str">
        <f t="shared" si="156"/>
        <v>►</v>
      </c>
      <c r="F487" s="2128" t="str">
        <f t="shared" si="157"/>
        <v>►</v>
      </c>
      <c r="G487" s="2128" t="str">
        <f t="shared" si="158"/>
        <v>►</v>
      </c>
      <c r="H487" s="2178" t="s">
        <v>4</v>
      </c>
      <c r="I487" s="2177"/>
      <c r="J487" s="2177"/>
      <c r="K487" s="2177"/>
      <c r="L487" s="2176"/>
      <c r="M487" s="2176"/>
      <c r="N487" s="2176"/>
      <c r="O487" s="2176"/>
      <c r="P487" s="2176"/>
      <c r="Q487" s="2176"/>
      <c r="R487" s="2176"/>
      <c r="S487" s="2111" t="s">
        <v>4</v>
      </c>
      <c r="T487" s="2178" t="s">
        <v>4</v>
      </c>
      <c r="U487" s="2177"/>
      <c r="V487" s="2177"/>
      <c r="W487" s="2177"/>
      <c r="X487" s="2176"/>
      <c r="Y487" s="2176"/>
      <c r="Z487" s="2176"/>
      <c r="AA487" s="2176"/>
      <c r="AB487" s="2176"/>
      <c r="AC487" s="2176"/>
      <c r="AD487" s="2176"/>
      <c r="AE487" s="2677" t="s">
        <v>4</v>
      </c>
      <c r="AF487" s="2679">
        <f t="shared" si="167"/>
        <v>0</v>
      </c>
      <c r="AG487" s="2453">
        <f t="shared" si="168"/>
        <v>0</v>
      </c>
      <c r="AH487" s="2452"/>
      <c r="AI487" s="2140">
        <f t="shared" si="160"/>
        <v>0</v>
      </c>
      <c r="AJ487" s="301" t="str">
        <f>IF(OR(AI487=0, ISBLANK(AB487)), "", TEXT(ROUND(AI487/INDEX(AV19:AV89, MATCH(AB487, AU19:AU89, 0)), 0),"# ##0") &amp; " " &amp; AB487)</f>
        <v/>
      </c>
      <c r="AK487" s="82">
        <f t="shared" si="161"/>
        <v>0</v>
      </c>
      <c r="AL487" s="2141">
        <f t="shared" si="162"/>
        <v>0</v>
      </c>
      <c r="AM487" s="2142" t="str">
        <f t="shared" si="163"/>
        <v/>
      </c>
      <c r="AN487" s="2143"/>
      <c r="AO487" s="2140">
        <f t="shared" si="164"/>
        <v>0</v>
      </c>
      <c r="AP487" s="2612"/>
      <c r="AQ487" s="2145" t="str">
        <f t="shared" si="165"/>
        <v/>
      </c>
      <c r="AR487" s="2593"/>
      <c r="AS487" s="2697">
        <f t="shared" si="166"/>
        <v>0</v>
      </c>
      <c r="AT487" s="2598">
        <f>IF(AND(AH487&lt;&gt;"", ISNUMBER(AF487)), IFERROR(INDEX(AV19:AV89, MATCH(AB487, AU19:AU89, 0)) * AA487 * IF(ISBLANK(X487), 1, X487), 0), 0)</f>
        <v>0</v>
      </c>
      <c r="AU487"/>
      <c r="AV487"/>
      <c r="AW487"/>
      <c r="AX487" s="2133"/>
      <c r="AY487" s="2127" t="str">
        <f t="shared" si="159"/>
        <v>►</v>
      </c>
      <c r="BD487" s="2133"/>
      <c r="BH487" s="2133"/>
      <c r="BI487" s="466">
        <v>1</v>
      </c>
      <c r="BJ487" s="464"/>
      <c r="BK487" s="464"/>
    </row>
    <row r="488" spans="1:63" s="465" customFormat="1" ht="18" customHeight="1" x14ac:dyDescent="0.25">
      <c r="A488" s="2127" t="str">
        <f t="shared" si="153"/>
        <v>►</v>
      </c>
      <c r="B488" s="2128" t="str">
        <f t="shared" si="152"/>
        <v>►</v>
      </c>
      <c r="C488" s="2129" t="str">
        <f t="shared" si="154"/>
        <v>►</v>
      </c>
      <c r="D488" s="2433" t="str">
        <f t="shared" si="155"/>
        <v>►</v>
      </c>
      <c r="E488" s="2128" t="str">
        <f t="shared" si="156"/>
        <v>►</v>
      </c>
      <c r="F488" s="2128" t="str">
        <f t="shared" si="157"/>
        <v>►</v>
      </c>
      <c r="G488" s="2128" t="str">
        <f t="shared" si="158"/>
        <v>►</v>
      </c>
      <c r="H488" s="2178" t="s">
        <v>4</v>
      </c>
      <c r="I488" s="2177"/>
      <c r="J488" s="2177"/>
      <c r="K488" s="2177"/>
      <c r="L488" s="2176"/>
      <c r="M488" s="2176"/>
      <c r="N488" s="2176"/>
      <c r="O488" s="2176"/>
      <c r="P488" s="2176"/>
      <c r="Q488" s="2176"/>
      <c r="R488" s="2176"/>
      <c r="S488" s="2111" t="s">
        <v>4</v>
      </c>
      <c r="T488" s="2178" t="s">
        <v>4</v>
      </c>
      <c r="U488" s="2177"/>
      <c r="V488" s="2177"/>
      <c r="W488" s="2177"/>
      <c r="X488" s="2176"/>
      <c r="Y488" s="2176"/>
      <c r="Z488" s="2176"/>
      <c r="AA488" s="2176"/>
      <c r="AB488" s="2176"/>
      <c r="AC488" s="2176"/>
      <c r="AD488" s="2176"/>
      <c r="AE488" s="2677" t="s">
        <v>4</v>
      </c>
      <c r="AF488" s="2679">
        <f t="shared" si="167"/>
        <v>0</v>
      </c>
      <c r="AG488" s="2453">
        <f t="shared" si="168"/>
        <v>0</v>
      </c>
      <c r="AH488" s="2452"/>
      <c r="AI488" s="2148">
        <f t="shared" si="160"/>
        <v>0</v>
      </c>
      <c r="AJ488" s="299" t="str">
        <f>IF(OR(AI488=0, ISBLANK(AB488)), "", TEXT(ROUND(AI488/INDEX(AV19:AV89, MATCH(AB488, AU19:AU89, 0)), 0),"# ##0") &amp; " " &amp; AB488)</f>
        <v/>
      </c>
      <c r="AK488" s="77">
        <f t="shared" si="161"/>
        <v>0</v>
      </c>
      <c r="AL488" s="2149">
        <f t="shared" si="162"/>
        <v>0</v>
      </c>
      <c r="AM488" s="2137" t="str">
        <f t="shared" si="163"/>
        <v/>
      </c>
      <c r="AN488" s="2143"/>
      <c r="AO488" s="2148">
        <f t="shared" si="164"/>
        <v>0</v>
      </c>
      <c r="AP488" s="2612"/>
      <c r="AQ488" s="2150" t="str">
        <f t="shared" si="165"/>
        <v/>
      </c>
      <c r="AR488" s="2593"/>
      <c r="AS488" s="2697">
        <f t="shared" si="166"/>
        <v>0</v>
      </c>
      <c r="AT488" s="2598">
        <f>IF(AND(AH488&lt;&gt;"", ISNUMBER(AF488)), IFERROR(INDEX(AV19:AV89, MATCH(AB488, AU19:AU89, 0)) * AA488 * IF(ISBLANK(X488), 1, X488), 0), 0)</f>
        <v>0</v>
      </c>
      <c r="AU488"/>
      <c r="AV488"/>
      <c r="AW488"/>
      <c r="AX488" s="2133"/>
      <c r="AY488" s="2127" t="str">
        <f t="shared" si="159"/>
        <v>►</v>
      </c>
      <c r="BD488" s="2133"/>
      <c r="BH488" s="2133"/>
      <c r="BI488" s="466">
        <v>1</v>
      </c>
      <c r="BJ488" s="464"/>
      <c r="BK488" s="464"/>
    </row>
    <row r="489" spans="1:63" s="465" customFormat="1" ht="18" customHeight="1" x14ac:dyDescent="0.25">
      <c r="A489" s="2127" t="str">
        <f t="shared" si="153"/>
        <v>►</v>
      </c>
      <c r="B489" s="2128" t="str">
        <f t="shared" si="152"/>
        <v>►</v>
      </c>
      <c r="C489" s="2129" t="str">
        <f t="shared" si="154"/>
        <v>►</v>
      </c>
      <c r="D489" s="2433" t="str">
        <f t="shared" si="155"/>
        <v>►</v>
      </c>
      <c r="E489" s="2128" t="str">
        <f t="shared" si="156"/>
        <v>►</v>
      </c>
      <c r="F489" s="2128" t="str">
        <f t="shared" si="157"/>
        <v>►</v>
      </c>
      <c r="G489" s="2128" t="str">
        <f t="shared" si="158"/>
        <v>►</v>
      </c>
      <c r="H489" s="2178" t="s">
        <v>4</v>
      </c>
      <c r="I489" s="2177"/>
      <c r="J489" s="2177"/>
      <c r="K489" s="2177"/>
      <c r="L489" s="2176"/>
      <c r="M489" s="2176"/>
      <c r="N489" s="2176"/>
      <c r="O489" s="2176"/>
      <c r="P489" s="2176"/>
      <c r="Q489" s="2176"/>
      <c r="R489" s="2176"/>
      <c r="S489" s="2111" t="s">
        <v>4</v>
      </c>
      <c r="T489" s="2178" t="s">
        <v>4</v>
      </c>
      <c r="U489" s="2177"/>
      <c r="V489" s="2177"/>
      <c r="W489" s="2177"/>
      <c r="X489" s="2176"/>
      <c r="Y489" s="2176"/>
      <c r="Z489" s="2176"/>
      <c r="AA489" s="2176"/>
      <c r="AB489" s="2176"/>
      <c r="AC489" s="2176"/>
      <c r="AD489" s="2176"/>
      <c r="AE489" s="2677" t="s">
        <v>4</v>
      </c>
      <c r="AF489" s="2679">
        <f t="shared" si="167"/>
        <v>0</v>
      </c>
      <c r="AG489" s="2453">
        <f t="shared" si="168"/>
        <v>0</v>
      </c>
      <c r="AH489" s="2452"/>
      <c r="AI489" s="2140">
        <f t="shared" si="160"/>
        <v>0</v>
      </c>
      <c r="AJ489" s="301" t="str">
        <f>IF(OR(AI489=0, ISBLANK(AB489)), "", TEXT(ROUND(AI489/INDEX(AV19:AV89, MATCH(AB489, AU19:AU89, 0)), 0),"# ##0") &amp; " " &amp; AB489)</f>
        <v/>
      </c>
      <c r="AK489" s="82">
        <f t="shared" si="161"/>
        <v>0</v>
      </c>
      <c r="AL489" s="2141">
        <f t="shared" si="162"/>
        <v>0</v>
      </c>
      <c r="AM489" s="2142" t="str">
        <f t="shared" si="163"/>
        <v/>
      </c>
      <c r="AN489" s="2143"/>
      <c r="AO489" s="2140">
        <f t="shared" si="164"/>
        <v>0</v>
      </c>
      <c r="AP489" s="2612"/>
      <c r="AQ489" s="2145" t="str">
        <f t="shared" si="165"/>
        <v/>
      </c>
      <c r="AR489" s="2593"/>
      <c r="AS489" s="2697">
        <f t="shared" si="166"/>
        <v>0</v>
      </c>
      <c r="AT489" s="2598">
        <f>IF(AND(AH489&lt;&gt;"", ISNUMBER(AF489)), IFERROR(INDEX(AV19:AV89, MATCH(AB489, AU19:AU89, 0)) * AA489 * IF(ISBLANK(X489), 1, X489), 0), 0)</f>
        <v>0</v>
      </c>
      <c r="AU489"/>
      <c r="AV489"/>
      <c r="AW489"/>
      <c r="AX489" s="2133"/>
      <c r="AY489" s="2127" t="str">
        <f t="shared" si="159"/>
        <v>►</v>
      </c>
      <c r="BD489" s="2133"/>
      <c r="BH489" s="2133"/>
      <c r="BI489" s="466">
        <v>1</v>
      </c>
      <c r="BJ489" s="464"/>
      <c r="BK489" s="464"/>
    </row>
    <row r="490" spans="1:63" s="465" customFormat="1" ht="18" customHeight="1" x14ac:dyDescent="0.25">
      <c r="A490" s="2127" t="str">
        <f t="shared" si="153"/>
        <v>►</v>
      </c>
      <c r="B490" s="2128" t="str">
        <f t="shared" si="152"/>
        <v>►</v>
      </c>
      <c r="C490" s="2129" t="str">
        <f t="shared" si="154"/>
        <v>►</v>
      </c>
      <c r="D490" s="2433" t="str">
        <f t="shared" si="155"/>
        <v>►</v>
      </c>
      <c r="E490" s="2128" t="str">
        <f t="shared" si="156"/>
        <v>►</v>
      </c>
      <c r="F490" s="2128" t="str">
        <f t="shared" si="157"/>
        <v>►</v>
      </c>
      <c r="G490" s="2128" t="str">
        <f t="shared" si="158"/>
        <v>►</v>
      </c>
      <c r="H490" s="2178" t="s">
        <v>4</v>
      </c>
      <c r="I490" s="2177"/>
      <c r="J490" s="2177"/>
      <c r="K490" s="2177"/>
      <c r="L490" s="2176"/>
      <c r="M490" s="2176"/>
      <c r="N490" s="2176"/>
      <c r="O490" s="2176"/>
      <c r="P490" s="2176"/>
      <c r="Q490" s="2176"/>
      <c r="R490" s="2176"/>
      <c r="S490" s="2111" t="s">
        <v>4</v>
      </c>
      <c r="T490" s="2178" t="s">
        <v>4</v>
      </c>
      <c r="U490" s="2177"/>
      <c r="V490" s="2177"/>
      <c r="W490" s="2177"/>
      <c r="X490" s="2176"/>
      <c r="Y490" s="2176"/>
      <c r="Z490" s="2176"/>
      <c r="AA490" s="2176"/>
      <c r="AB490" s="2176"/>
      <c r="AC490" s="2176"/>
      <c r="AD490" s="2176"/>
      <c r="AE490" s="2677" t="s">
        <v>4</v>
      </c>
      <c r="AF490" s="2679">
        <f t="shared" si="167"/>
        <v>0</v>
      </c>
      <c r="AG490" s="2453">
        <f t="shared" si="168"/>
        <v>0</v>
      </c>
      <c r="AH490" s="2452"/>
      <c r="AI490" s="2148">
        <f t="shared" si="160"/>
        <v>0</v>
      </c>
      <c r="AJ490" s="299" t="str">
        <f>IF(OR(AI490=0, ISBLANK(AB490)), "", TEXT(ROUND(AI490/INDEX(AV19:AV89, MATCH(AB490, AU19:AU89, 0)), 0),"# ##0") &amp; " " &amp; AB490)</f>
        <v/>
      </c>
      <c r="AK490" s="77">
        <f t="shared" si="161"/>
        <v>0</v>
      </c>
      <c r="AL490" s="2149">
        <f t="shared" si="162"/>
        <v>0</v>
      </c>
      <c r="AM490" s="2137" t="str">
        <f t="shared" si="163"/>
        <v/>
      </c>
      <c r="AN490" s="2143"/>
      <c r="AO490" s="2148">
        <f t="shared" si="164"/>
        <v>0</v>
      </c>
      <c r="AP490" s="2612"/>
      <c r="AQ490" s="2150" t="str">
        <f t="shared" si="165"/>
        <v/>
      </c>
      <c r="AR490" s="2593"/>
      <c r="AS490" s="2697">
        <f t="shared" si="166"/>
        <v>0</v>
      </c>
      <c r="AT490" s="2598">
        <f>IF(AND(AH490&lt;&gt;"", ISNUMBER(AF490)), IFERROR(INDEX(AV19:AV89, MATCH(AB490, AU19:AU89, 0)) * AA490 * IF(ISBLANK(X490), 1, X490), 0), 0)</f>
        <v>0</v>
      </c>
      <c r="AU490"/>
      <c r="AV490"/>
      <c r="AW490"/>
      <c r="AX490" s="2133"/>
      <c r="AY490" s="2127" t="str">
        <f t="shared" si="159"/>
        <v>►</v>
      </c>
      <c r="BD490" s="2133"/>
      <c r="BH490" s="2133"/>
      <c r="BI490" s="466">
        <v>1</v>
      </c>
      <c r="BJ490" s="464"/>
      <c r="BK490" s="464"/>
    </row>
    <row r="491" spans="1:63" s="465" customFormat="1" ht="18" customHeight="1" x14ac:dyDescent="0.25">
      <c r="A491" s="2127" t="str">
        <f t="shared" si="153"/>
        <v>►</v>
      </c>
      <c r="B491" s="2128" t="str">
        <f t="shared" si="152"/>
        <v>►</v>
      </c>
      <c r="C491" s="2129" t="str">
        <f t="shared" si="154"/>
        <v>►</v>
      </c>
      <c r="D491" s="2433" t="str">
        <f t="shared" si="155"/>
        <v>►</v>
      </c>
      <c r="E491" s="2128" t="str">
        <f t="shared" si="156"/>
        <v>►</v>
      </c>
      <c r="F491" s="2128" t="str">
        <f t="shared" si="157"/>
        <v>►</v>
      </c>
      <c r="G491" s="2128" t="str">
        <f t="shared" si="158"/>
        <v>►</v>
      </c>
      <c r="H491" s="2178" t="s">
        <v>4</v>
      </c>
      <c r="I491" s="2177"/>
      <c r="J491" s="2177"/>
      <c r="K491" s="2177"/>
      <c r="L491" s="2176"/>
      <c r="M491" s="2176"/>
      <c r="N491" s="2176"/>
      <c r="O491" s="2176"/>
      <c r="P491" s="2176"/>
      <c r="Q491" s="2176"/>
      <c r="R491" s="2176"/>
      <c r="S491" s="2111" t="s">
        <v>4</v>
      </c>
      <c r="T491" s="2178" t="s">
        <v>4</v>
      </c>
      <c r="U491" s="2177"/>
      <c r="V491" s="2177"/>
      <c r="W491" s="2177"/>
      <c r="X491" s="2176"/>
      <c r="Y491" s="2176"/>
      <c r="Z491" s="2176"/>
      <c r="AA491" s="2176"/>
      <c r="AB491" s="2176"/>
      <c r="AC491" s="2176"/>
      <c r="AD491" s="2176"/>
      <c r="AE491" s="2677" t="s">
        <v>4</v>
      </c>
      <c r="AF491" s="2679">
        <f t="shared" si="167"/>
        <v>0</v>
      </c>
      <c r="AG491" s="2453">
        <f t="shared" si="168"/>
        <v>0</v>
      </c>
      <c r="AH491" s="2452"/>
      <c r="AI491" s="2140">
        <f t="shared" si="160"/>
        <v>0</v>
      </c>
      <c r="AJ491" s="301" t="str">
        <f>IF(OR(AI491=0, ISBLANK(AB491)), "", TEXT(ROUND(AI491/INDEX(AV19:AV89, MATCH(AB491, AU19:AU89, 0)), 0),"# ##0") &amp; " " &amp; AB491)</f>
        <v/>
      </c>
      <c r="AK491" s="82">
        <f t="shared" si="161"/>
        <v>0</v>
      </c>
      <c r="AL491" s="2141">
        <f t="shared" si="162"/>
        <v>0</v>
      </c>
      <c r="AM491" s="2142" t="str">
        <f t="shared" si="163"/>
        <v/>
      </c>
      <c r="AN491" s="2143"/>
      <c r="AO491" s="2140">
        <f t="shared" si="164"/>
        <v>0</v>
      </c>
      <c r="AP491" s="2612"/>
      <c r="AQ491" s="2145" t="str">
        <f t="shared" si="165"/>
        <v/>
      </c>
      <c r="AR491" s="2593"/>
      <c r="AS491" s="2697">
        <f t="shared" si="166"/>
        <v>0</v>
      </c>
      <c r="AT491" s="2598">
        <f>IF(AND(AH491&lt;&gt;"", ISNUMBER(AF491)), IFERROR(INDEX(AV19:AV89, MATCH(AB491, AU19:AU89, 0)) * AA491 * IF(ISBLANK(X491), 1, X491), 0), 0)</f>
        <v>0</v>
      </c>
      <c r="AU491"/>
      <c r="AV491"/>
      <c r="AW491"/>
      <c r="AX491" s="2133"/>
      <c r="AY491" s="2127" t="str">
        <f t="shared" si="159"/>
        <v>►</v>
      </c>
      <c r="BD491" s="2133"/>
      <c r="BH491" s="2133"/>
      <c r="BI491" s="466">
        <v>1</v>
      </c>
      <c r="BJ491" s="464"/>
      <c r="BK491" s="464"/>
    </row>
    <row r="492" spans="1:63" s="465" customFormat="1" ht="18" customHeight="1" x14ac:dyDescent="0.25">
      <c r="A492" s="2127" t="str">
        <f t="shared" si="153"/>
        <v>►</v>
      </c>
      <c r="B492" s="2128" t="str">
        <f t="shared" si="152"/>
        <v>►</v>
      </c>
      <c r="C492" s="2129" t="str">
        <f t="shared" si="154"/>
        <v>►</v>
      </c>
      <c r="D492" s="2433" t="str">
        <f t="shared" si="155"/>
        <v>►</v>
      </c>
      <c r="E492" s="2128" t="str">
        <f t="shared" si="156"/>
        <v>►</v>
      </c>
      <c r="F492" s="2128" t="str">
        <f t="shared" si="157"/>
        <v>►</v>
      </c>
      <c r="G492" s="2128" t="str">
        <f t="shared" si="158"/>
        <v>►</v>
      </c>
      <c r="H492" s="2178" t="s">
        <v>4</v>
      </c>
      <c r="I492" s="2177"/>
      <c r="J492" s="2177"/>
      <c r="K492" s="2177"/>
      <c r="L492" s="2176"/>
      <c r="M492" s="2176"/>
      <c r="N492" s="2176"/>
      <c r="O492" s="2176"/>
      <c r="P492" s="2176"/>
      <c r="Q492" s="2176"/>
      <c r="R492" s="2176"/>
      <c r="S492" s="2111" t="s">
        <v>4</v>
      </c>
      <c r="T492" s="2178" t="s">
        <v>4</v>
      </c>
      <c r="U492" s="2177"/>
      <c r="V492" s="2177"/>
      <c r="W492" s="2177"/>
      <c r="X492" s="2176"/>
      <c r="Y492" s="2176"/>
      <c r="Z492" s="2176"/>
      <c r="AA492" s="2176"/>
      <c r="AB492" s="2176"/>
      <c r="AC492" s="2176"/>
      <c r="AD492" s="2176"/>
      <c r="AE492" s="2677" t="s">
        <v>4</v>
      </c>
      <c r="AF492" s="2679">
        <f t="shared" si="167"/>
        <v>0</v>
      </c>
      <c r="AG492" s="2453">
        <f t="shared" si="168"/>
        <v>0</v>
      </c>
      <c r="AH492" s="2452"/>
      <c r="AI492" s="2148">
        <f t="shared" si="160"/>
        <v>0</v>
      </c>
      <c r="AJ492" s="299" t="str">
        <f>IF(OR(AI492=0, ISBLANK(AB492)), "", TEXT(ROUND(AI492/INDEX(AV19:AV89, MATCH(AB492, AU19:AU89, 0)), 0),"# ##0") &amp; " " &amp; AB492)</f>
        <v/>
      </c>
      <c r="AK492" s="77">
        <f t="shared" si="161"/>
        <v>0</v>
      </c>
      <c r="AL492" s="2149">
        <f t="shared" si="162"/>
        <v>0</v>
      </c>
      <c r="AM492" s="2137" t="str">
        <f t="shared" si="163"/>
        <v/>
      </c>
      <c r="AN492" s="2143"/>
      <c r="AO492" s="2148">
        <f t="shared" si="164"/>
        <v>0</v>
      </c>
      <c r="AP492" s="2612"/>
      <c r="AQ492" s="2150" t="str">
        <f t="shared" si="165"/>
        <v/>
      </c>
      <c r="AR492" s="2593"/>
      <c r="AS492" s="2697">
        <f t="shared" si="166"/>
        <v>0</v>
      </c>
      <c r="AT492" s="2598">
        <f>IF(AND(AH492&lt;&gt;"", ISNUMBER(AF492)), IFERROR(INDEX(AV19:AV89, MATCH(AB492, AU19:AU89, 0)) * AA492 * IF(ISBLANK(X492), 1, X492), 0), 0)</f>
        <v>0</v>
      </c>
      <c r="AU492"/>
      <c r="AV492"/>
      <c r="AW492"/>
      <c r="AX492" s="2133"/>
      <c r="AY492" s="2127" t="str">
        <f t="shared" si="159"/>
        <v>►</v>
      </c>
      <c r="BD492" s="2133"/>
      <c r="BH492" s="2133"/>
      <c r="BI492" s="466">
        <v>1</v>
      </c>
      <c r="BJ492" s="464"/>
      <c r="BK492" s="464"/>
    </row>
    <row r="493" spans="1:63" s="465" customFormat="1" ht="18" customHeight="1" x14ac:dyDescent="0.25">
      <c r="A493" s="2127" t="str">
        <f t="shared" si="153"/>
        <v>►</v>
      </c>
      <c r="B493" s="2128" t="str">
        <f t="shared" si="152"/>
        <v>►</v>
      </c>
      <c r="C493" s="2129" t="str">
        <f t="shared" si="154"/>
        <v>►</v>
      </c>
      <c r="D493" s="2433" t="str">
        <f t="shared" si="155"/>
        <v>►</v>
      </c>
      <c r="E493" s="2128" t="str">
        <f t="shared" si="156"/>
        <v>►</v>
      </c>
      <c r="F493" s="2128" t="str">
        <f t="shared" si="157"/>
        <v>►</v>
      </c>
      <c r="G493" s="2128" t="str">
        <f t="shared" si="158"/>
        <v>►</v>
      </c>
      <c r="H493" s="2178" t="s">
        <v>4</v>
      </c>
      <c r="I493" s="2177"/>
      <c r="J493" s="2177"/>
      <c r="K493" s="2177"/>
      <c r="L493" s="2176"/>
      <c r="M493" s="2176"/>
      <c r="N493" s="2176"/>
      <c r="O493" s="2176"/>
      <c r="P493" s="2176"/>
      <c r="Q493" s="2176"/>
      <c r="R493" s="2176"/>
      <c r="S493" s="2111" t="s">
        <v>4</v>
      </c>
      <c r="T493" s="2178" t="s">
        <v>4</v>
      </c>
      <c r="U493" s="2177"/>
      <c r="V493" s="2177"/>
      <c r="W493" s="2177"/>
      <c r="X493" s="2176"/>
      <c r="Y493" s="2176"/>
      <c r="Z493" s="2176"/>
      <c r="AA493" s="2176"/>
      <c r="AB493" s="2176"/>
      <c r="AC493" s="2176"/>
      <c r="AD493" s="2176"/>
      <c r="AE493" s="2677" t="s">
        <v>4</v>
      </c>
      <c r="AF493" s="2679">
        <f t="shared" si="167"/>
        <v>0</v>
      </c>
      <c r="AG493" s="2453">
        <f t="shared" si="168"/>
        <v>0</v>
      </c>
      <c r="AH493" s="2452"/>
      <c r="AI493" s="2140">
        <f t="shared" si="160"/>
        <v>0</v>
      </c>
      <c r="AJ493" s="301" t="str">
        <f>IF(OR(AI493=0, ISBLANK(AB493)), "", TEXT(ROUND(AI493/INDEX(AV19:AV89, MATCH(AB493, AU19:AU89, 0)), 0),"# ##0") &amp; " " &amp; AB493)</f>
        <v/>
      </c>
      <c r="AK493" s="82">
        <f t="shared" si="161"/>
        <v>0</v>
      </c>
      <c r="AL493" s="2155">
        <f t="shared" si="162"/>
        <v>0</v>
      </c>
      <c r="AM493" s="2156" t="str">
        <f t="shared" si="163"/>
        <v/>
      </c>
      <c r="AN493" s="2143"/>
      <c r="AO493" s="2140">
        <f t="shared" si="164"/>
        <v>0</v>
      </c>
      <c r="AP493" s="2612"/>
      <c r="AQ493" s="2145" t="str">
        <f t="shared" si="165"/>
        <v/>
      </c>
      <c r="AR493" s="2593"/>
      <c r="AS493" s="2697">
        <f t="shared" si="166"/>
        <v>0</v>
      </c>
      <c r="AT493" s="2598">
        <f>IF(AND(AH493&lt;&gt;"", ISNUMBER(AF493)), IFERROR(INDEX(AV19:AV89, MATCH(AB493, AU19:AU89, 0)) * AA493 * IF(ISBLANK(X493), 1, X493), 0), 0)</f>
        <v>0</v>
      </c>
      <c r="AU493"/>
      <c r="AV493"/>
      <c r="AW493"/>
      <c r="AX493" s="2133"/>
      <c r="AY493" s="2127" t="str">
        <f t="shared" si="159"/>
        <v>►</v>
      </c>
      <c r="BD493" s="2133"/>
      <c r="BH493" s="2133"/>
      <c r="BI493" s="466">
        <v>1</v>
      </c>
      <c r="BJ493" s="464"/>
      <c r="BK493" s="464"/>
    </row>
    <row r="494" spans="1:63" s="465" customFormat="1" ht="18" customHeight="1" x14ac:dyDescent="0.25">
      <c r="A494" s="2127" t="str">
        <f t="shared" si="153"/>
        <v>►</v>
      </c>
      <c r="B494" s="2128" t="str">
        <f t="shared" si="152"/>
        <v>►</v>
      </c>
      <c r="C494" s="2129" t="str">
        <f t="shared" si="154"/>
        <v>►</v>
      </c>
      <c r="D494" s="2433" t="str">
        <f t="shared" si="155"/>
        <v>►</v>
      </c>
      <c r="E494" s="2128" t="str">
        <f t="shared" si="156"/>
        <v>►</v>
      </c>
      <c r="F494" s="2128" t="str">
        <f t="shared" si="157"/>
        <v>►</v>
      </c>
      <c r="G494" s="2128" t="str">
        <f t="shared" si="158"/>
        <v>►</v>
      </c>
      <c r="H494" s="2178" t="s">
        <v>4</v>
      </c>
      <c r="I494" s="2177"/>
      <c r="J494" s="2177"/>
      <c r="K494" s="2177"/>
      <c r="L494" s="2176"/>
      <c r="M494" s="2176"/>
      <c r="N494" s="2176"/>
      <c r="O494" s="2176"/>
      <c r="P494" s="2176"/>
      <c r="Q494" s="2176"/>
      <c r="R494" s="2176"/>
      <c r="S494" s="2111" t="s">
        <v>4</v>
      </c>
      <c r="T494" s="2178" t="s">
        <v>4</v>
      </c>
      <c r="U494" s="2177"/>
      <c r="V494" s="2177"/>
      <c r="W494" s="2177"/>
      <c r="X494" s="2176"/>
      <c r="Y494" s="2176"/>
      <c r="Z494" s="2176"/>
      <c r="AA494" s="2176"/>
      <c r="AB494" s="2176"/>
      <c r="AC494" s="2176"/>
      <c r="AD494" s="2176"/>
      <c r="AE494" s="2677" t="s">
        <v>4</v>
      </c>
      <c r="AF494" s="2679">
        <f t="shared" si="167"/>
        <v>0</v>
      </c>
      <c r="AG494" s="2453">
        <f t="shared" si="168"/>
        <v>0</v>
      </c>
      <c r="AH494" s="2452"/>
      <c r="AI494" s="2148">
        <f t="shared" si="160"/>
        <v>0</v>
      </c>
      <c r="AJ494" s="299" t="str">
        <f>IF(OR(AI494=0, ISBLANK(AB494)), "", TEXT(ROUND(AI494/INDEX(AV19:AV89, MATCH(AB494, AU19:AU89, 0)), 0),"# ##0") &amp; " " &amp; AB494)</f>
        <v/>
      </c>
      <c r="AK494" s="77">
        <f t="shared" si="161"/>
        <v>0</v>
      </c>
      <c r="AL494" s="2149">
        <f t="shared" si="162"/>
        <v>0</v>
      </c>
      <c r="AM494" s="2137" t="str">
        <f t="shared" si="163"/>
        <v/>
      </c>
      <c r="AN494" s="2143"/>
      <c r="AO494" s="2148">
        <f t="shared" si="164"/>
        <v>0</v>
      </c>
      <c r="AP494" s="2612"/>
      <c r="AQ494" s="2150" t="str">
        <f t="shared" si="165"/>
        <v/>
      </c>
      <c r="AR494" s="2593"/>
      <c r="AS494" s="2697">
        <f t="shared" si="166"/>
        <v>0</v>
      </c>
      <c r="AT494" s="2598">
        <f>IF(AND(AH494&lt;&gt;"", ISNUMBER(AF494)), IFERROR(INDEX(AV19:AV89, MATCH(AB494, AU19:AU89, 0)) * AA494 * IF(ISBLANK(X494), 1, X494), 0), 0)</f>
        <v>0</v>
      </c>
      <c r="AU494"/>
      <c r="AV494"/>
      <c r="AW494"/>
      <c r="AX494" s="2133"/>
      <c r="AY494" s="2127" t="str">
        <f t="shared" si="159"/>
        <v>►</v>
      </c>
      <c r="BD494" s="2133"/>
      <c r="BH494" s="2133"/>
      <c r="BI494" s="466">
        <v>1</v>
      </c>
      <c r="BJ494" s="464"/>
      <c r="BK494" s="464"/>
    </row>
    <row r="495" spans="1:63" s="465" customFormat="1" ht="18" customHeight="1" x14ac:dyDescent="0.25">
      <c r="A495" s="2127" t="str">
        <f t="shared" si="153"/>
        <v>►</v>
      </c>
      <c r="B495" s="2128" t="str">
        <f t="shared" si="152"/>
        <v>►</v>
      </c>
      <c r="C495" s="2129" t="str">
        <f t="shared" si="154"/>
        <v>►</v>
      </c>
      <c r="D495" s="2433" t="str">
        <f t="shared" si="155"/>
        <v>►</v>
      </c>
      <c r="E495" s="2128" t="str">
        <f t="shared" si="156"/>
        <v>►</v>
      </c>
      <c r="F495" s="2128" t="str">
        <f t="shared" si="157"/>
        <v>►</v>
      </c>
      <c r="G495" s="2128" t="str">
        <f t="shared" si="158"/>
        <v>►</v>
      </c>
      <c r="H495" s="2178" t="s">
        <v>4</v>
      </c>
      <c r="I495" s="2177"/>
      <c r="J495" s="2177"/>
      <c r="K495" s="2177"/>
      <c r="L495" s="2176"/>
      <c r="M495" s="2176"/>
      <c r="N495" s="2176"/>
      <c r="O495" s="2176"/>
      <c r="P495" s="2176"/>
      <c r="Q495" s="2176"/>
      <c r="R495" s="2176"/>
      <c r="S495" s="2111" t="s">
        <v>4</v>
      </c>
      <c r="T495" s="2178" t="s">
        <v>4</v>
      </c>
      <c r="U495" s="2177"/>
      <c r="V495" s="2177"/>
      <c r="W495" s="2177"/>
      <c r="X495" s="2176"/>
      <c r="Y495" s="2176"/>
      <c r="Z495" s="2176"/>
      <c r="AA495" s="2176"/>
      <c r="AB495" s="2176"/>
      <c r="AC495" s="2176"/>
      <c r="AD495" s="2176"/>
      <c r="AE495" s="2677" t="s">
        <v>4</v>
      </c>
      <c r="AF495" s="2679">
        <f t="shared" si="167"/>
        <v>0</v>
      </c>
      <c r="AG495" s="2453">
        <f t="shared" si="168"/>
        <v>0</v>
      </c>
      <c r="AH495" s="2452"/>
      <c r="AI495" s="2140">
        <f t="shared" si="160"/>
        <v>0</v>
      </c>
      <c r="AJ495" s="301" t="str">
        <f>IF(OR(AI495=0, ISBLANK(AB495)), "", TEXT(ROUND(AI495/INDEX(AV19:AV89, MATCH(AB495, AU19:AU89, 0)), 0),"# ##0") &amp; " " &amp; AB495)</f>
        <v/>
      </c>
      <c r="AK495" s="82">
        <f t="shared" si="161"/>
        <v>0</v>
      </c>
      <c r="AL495" s="2141">
        <f t="shared" si="162"/>
        <v>0</v>
      </c>
      <c r="AM495" s="2142" t="str">
        <f t="shared" si="163"/>
        <v/>
      </c>
      <c r="AN495" s="2143"/>
      <c r="AO495" s="2140">
        <f t="shared" si="164"/>
        <v>0</v>
      </c>
      <c r="AP495" s="2612"/>
      <c r="AQ495" s="2145" t="str">
        <f t="shared" si="165"/>
        <v/>
      </c>
      <c r="AR495" s="2593"/>
      <c r="AS495" s="2697">
        <f t="shared" si="166"/>
        <v>0</v>
      </c>
      <c r="AT495" s="2598">
        <f>IF(AND(AH495&lt;&gt;"", ISNUMBER(AF495)), IFERROR(INDEX(AV19:AV89, MATCH(AB495, AU19:AU89, 0)) * AA495 * IF(ISBLANK(X495), 1, X495), 0), 0)</f>
        <v>0</v>
      </c>
      <c r="AU495"/>
      <c r="AV495"/>
      <c r="AW495"/>
      <c r="AX495" s="2133"/>
      <c r="AY495" s="2127" t="str">
        <f t="shared" si="159"/>
        <v>►</v>
      </c>
      <c r="BD495" s="2133"/>
      <c r="BH495" s="2133"/>
      <c r="BI495" s="466">
        <v>1</v>
      </c>
      <c r="BJ495" s="464"/>
      <c r="BK495" s="464"/>
    </row>
    <row r="496" spans="1:63" s="465" customFormat="1" ht="18" customHeight="1" x14ac:dyDescent="0.25">
      <c r="A496" s="2127" t="str">
        <f t="shared" si="153"/>
        <v>►</v>
      </c>
      <c r="B496" s="2128" t="str">
        <f t="shared" si="152"/>
        <v>►</v>
      </c>
      <c r="C496" s="2129" t="str">
        <f t="shared" si="154"/>
        <v>►</v>
      </c>
      <c r="D496" s="2433" t="str">
        <f t="shared" si="155"/>
        <v>►</v>
      </c>
      <c r="E496" s="2128" t="str">
        <f t="shared" si="156"/>
        <v>►</v>
      </c>
      <c r="F496" s="2128" t="str">
        <f t="shared" si="157"/>
        <v>►</v>
      </c>
      <c r="G496" s="2128" t="str">
        <f t="shared" si="158"/>
        <v>►</v>
      </c>
      <c r="H496" s="2178" t="s">
        <v>4</v>
      </c>
      <c r="I496" s="2177"/>
      <c r="J496" s="2177"/>
      <c r="K496" s="2177"/>
      <c r="L496" s="2176"/>
      <c r="M496" s="2176"/>
      <c r="N496" s="2176"/>
      <c r="O496" s="2176"/>
      <c r="P496" s="2176"/>
      <c r="Q496" s="2176"/>
      <c r="R496" s="2176"/>
      <c r="S496" s="2111" t="s">
        <v>4</v>
      </c>
      <c r="T496" s="2178" t="s">
        <v>4</v>
      </c>
      <c r="U496" s="2177"/>
      <c r="V496" s="2177"/>
      <c r="W496" s="2177"/>
      <c r="X496" s="2176"/>
      <c r="Y496" s="2176"/>
      <c r="Z496" s="2176"/>
      <c r="AA496" s="2176"/>
      <c r="AB496" s="2176"/>
      <c r="AC496" s="2176"/>
      <c r="AD496" s="2176"/>
      <c r="AE496" s="2677" t="s">
        <v>4</v>
      </c>
      <c r="AF496" s="2679">
        <f t="shared" si="167"/>
        <v>0</v>
      </c>
      <c r="AG496" s="2453">
        <f t="shared" si="168"/>
        <v>0</v>
      </c>
      <c r="AH496" s="2452"/>
      <c r="AI496" s="2148">
        <f t="shared" si="160"/>
        <v>0</v>
      </c>
      <c r="AJ496" s="299" t="str">
        <f>IF(OR(AI496=0, ISBLANK(AB496)), "", TEXT(ROUND(AI496/INDEX(AV19:AV89, MATCH(AB496, AU19:AU89, 0)), 0),"# ##0") &amp; " " &amp; AB496)</f>
        <v/>
      </c>
      <c r="AK496" s="77">
        <f t="shared" si="161"/>
        <v>0</v>
      </c>
      <c r="AL496" s="2149">
        <f t="shared" si="162"/>
        <v>0</v>
      </c>
      <c r="AM496" s="2137" t="str">
        <f t="shared" si="163"/>
        <v/>
      </c>
      <c r="AN496" s="2143"/>
      <c r="AO496" s="2148">
        <f t="shared" si="164"/>
        <v>0</v>
      </c>
      <c r="AP496" s="2612"/>
      <c r="AQ496" s="2150" t="str">
        <f t="shared" si="165"/>
        <v/>
      </c>
      <c r="AR496" s="2593"/>
      <c r="AS496" s="2697">
        <f t="shared" si="166"/>
        <v>0</v>
      </c>
      <c r="AT496" s="2598">
        <f>IF(AND(AH496&lt;&gt;"", ISNUMBER(AF496)), IFERROR(INDEX(AV19:AV89, MATCH(AB496, AU19:AU89, 0)) * AA496 * IF(ISBLANK(X496), 1, X496), 0), 0)</f>
        <v>0</v>
      </c>
      <c r="AU496"/>
      <c r="AV496"/>
      <c r="AW496"/>
      <c r="AX496" s="2133"/>
      <c r="AY496" s="2127" t="str">
        <f t="shared" si="159"/>
        <v>►</v>
      </c>
      <c r="BD496" s="2133"/>
      <c r="BH496" s="2133"/>
      <c r="BI496" s="466">
        <v>1</v>
      </c>
      <c r="BJ496" s="464"/>
      <c r="BK496" s="464"/>
    </row>
    <row r="497" spans="1:63" s="465" customFormat="1" ht="18" customHeight="1" x14ac:dyDescent="0.25">
      <c r="A497" s="2127" t="str">
        <f t="shared" si="153"/>
        <v>►</v>
      </c>
      <c r="B497" s="2128" t="str">
        <f t="shared" si="152"/>
        <v>►</v>
      </c>
      <c r="C497" s="2129" t="str">
        <f t="shared" si="154"/>
        <v>►</v>
      </c>
      <c r="D497" s="2433" t="str">
        <f t="shared" si="155"/>
        <v>►</v>
      </c>
      <c r="E497" s="2128" t="str">
        <f t="shared" si="156"/>
        <v>►</v>
      </c>
      <c r="F497" s="2128" t="str">
        <f t="shared" si="157"/>
        <v>►</v>
      </c>
      <c r="G497" s="2128" t="str">
        <f t="shared" si="158"/>
        <v>►</v>
      </c>
      <c r="H497" s="2178" t="s">
        <v>4</v>
      </c>
      <c r="I497" s="2177"/>
      <c r="J497" s="2177"/>
      <c r="K497" s="2177"/>
      <c r="L497" s="2176"/>
      <c r="M497" s="2176"/>
      <c r="N497" s="2176"/>
      <c r="O497" s="2176"/>
      <c r="P497" s="2176"/>
      <c r="Q497" s="2176"/>
      <c r="R497" s="2176"/>
      <c r="S497" s="2111" t="s">
        <v>4</v>
      </c>
      <c r="T497" s="2178" t="s">
        <v>4</v>
      </c>
      <c r="U497" s="2177"/>
      <c r="V497" s="2177"/>
      <c r="W497" s="2177"/>
      <c r="X497" s="2176"/>
      <c r="Y497" s="2176"/>
      <c r="Z497" s="2176"/>
      <c r="AA497" s="2176"/>
      <c r="AB497" s="2176"/>
      <c r="AC497" s="2176"/>
      <c r="AD497" s="2176"/>
      <c r="AE497" s="2677" t="s">
        <v>4</v>
      </c>
      <c r="AF497" s="2679">
        <f t="shared" si="167"/>
        <v>0</v>
      </c>
      <c r="AG497" s="2453">
        <f t="shared" si="168"/>
        <v>0</v>
      </c>
      <c r="AH497" s="2452"/>
      <c r="AI497" s="2140">
        <f t="shared" si="160"/>
        <v>0</v>
      </c>
      <c r="AJ497" s="301" t="str">
        <f>IF(OR(AI497=0, ISBLANK(AB497)), "", TEXT(ROUND(AI497/INDEX(AV19:AV89, MATCH(AB497, AU19:AU89, 0)), 0),"# ##0") &amp; " " &amp; AB497)</f>
        <v/>
      </c>
      <c r="AK497" s="82">
        <f t="shared" si="161"/>
        <v>0</v>
      </c>
      <c r="AL497" s="2141">
        <f t="shared" si="162"/>
        <v>0</v>
      </c>
      <c r="AM497" s="2142" t="str">
        <f t="shared" si="163"/>
        <v/>
      </c>
      <c r="AN497" s="2143"/>
      <c r="AO497" s="2140">
        <f t="shared" si="164"/>
        <v>0</v>
      </c>
      <c r="AP497" s="2612"/>
      <c r="AQ497" s="2145" t="str">
        <f t="shared" si="165"/>
        <v/>
      </c>
      <c r="AR497" s="2593"/>
      <c r="AS497" s="2697">
        <f t="shared" si="166"/>
        <v>0</v>
      </c>
      <c r="AT497" s="2598">
        <f>IF(AND(AH497&lt;&gt;"", ISNUMBER(AF497)), IFERROR(INDEX(AV19:AV89, MATCH(AB497, AU19:AU89, 0)) * AA497 * IF(ISBLANK(X497), 1, X497), 0), 0)</f>
        <v>0</v>
      </c>
      <c r="AU497"/>
      <c r="AV497"/>
      <c r="AW497"/>
      <c r="AX497" s="2133"/>
      <c r="AY497" s="2127" t="str">
        <f t="shared" si="159"/>
        <v>►</v>
      </c>
      <c r="BD497" s="2133"/>
      <c r="BH497" s="2133"/>
      <c r="BI497" s="466">
        <v>1</v>
      </c>
      <c r="BJ497" s="464"/>
      <c r="BK497" s="464"/>
    </row>
    <row r="498" spans="1:63" s="465" customFormat="1" ht="18" customHeight="1" x14ac:dyDescent="0.25">
      <c r="A498" s="2127" t="str">
        <f t="shared" si="153"/>
        <v>►</v>
      </c>
      <c r="B498" s="2128" t="str">
        <f t="shared" si="152"/>
        <v>►</v>
      </c>
      <c r="C498" s="2129" t="str">
        <f t="shared" si="154"/>
        <v>►</v>
      </c>
      <c r="D498" s="2433" t="str">
        <f t="shared" si="155"/>
        <v>►</v>
      </c>
      <c r="E498" s="2128" t="str">
        <f t="shared" si="156"/>
        <v>►</v>
      </c>
      <c r="F498" s="2128" t="str">
        <f t="shared" si="157"/>
        <v>►</v>
      </c>
      <c r="G498" s="2128" t="str">
        <f t="shared" si="158"/>
        <v>►</v>
      </c>
      <c r="H498" s="2178" t="s">
        <v>4</v>
      </c>
      <c r="I498" s="2177"/>
      <c r="J498" s="2177"/>
      <c r="K498" s="2177"/>
      <c r="L498" s="2176"/>
      <c r="M498" s="2176"/>
      <c r="N498" s="2176"/>
      <c r="O498" s="2176"/>
      <c r="P498" s="2176"/>
      <c r="Q498" s="2176"/>
      <c r="R498" s="2176"/>
      <c r="S498" s="2111" t="s">
        <v>4</v>
      </c>
      <c r="T498" s="2178" t="s">
        <v>4</v>
      </c>
      <c r="U498" s="2177"/>
      <c r="V498" s="2177"/>
      <c r="W498" s="2177"/>
      <c r="X498" s="2176"/>
      <c r="Y498" s="2176"/>
      <c r="Z498" s="2176"/>
      <c r="AA498" s="2176"/>
      <c r="AB498" s="2176"/>
      <c r="AC498" s="2176"/>
      <c r="AD498" s="2176"/>
      <c r="AE498" s="2677" t="s">
        <v>4</v>
      </c>
      <c r="AF498" s="2679">
        <f t="shared" si="167"/>
        <v>0</v>
      </c>
      <c r="AG498" s="2453">
        <f t="shared" si="168"/>
        <v>0</v>
      </c>
      <c r="AH498" s="2452"/>
      <c r="AI498" s="2159">
        <f t="shared" si="160"/>
        <v>0</v>
      </c>
      <c r="AJ498" s="2160" t="str">
        <f>IF(OR(AI498=0, ISBLANK(AB498)), "", TEXT(ROUND(AI498/INDEX(AV19:AV89, MATCH(AB498, AU19:AU89, 0)), 0),"# ##0") &amp; " " &amp; AB498)</f>
        <v/>
      </c>
      <c r="AK498" s="77">
        <f t="shared" si="161"/>
        <v>0</v>
      </c>
      <c r="AL498" s="2149">
        <f t="shared" si="162"/>
        <v>0</v>
      </c>
      <c r="AM498" s="2137" t="str">
        <f t="shared" si="163"/>
        <v/>
      </c>
      <c r="AN498" s="2143"/>
      <c r="AO498" s="2148">
        <f t="shared" si="164"/>
        <v>0</v>
      </c>
      <c r="AP498" s="2612"/>
      <c r="AQ498" s="2150" t="str">
        <f t="shared" si="165"/>
        <v/>
      </c>
      <c r="AR498" s="2593"/>
      <c r="AS498" s="2697">
        <f t="shared" si="166"/>
        <v>0</v>
      </c>
      <c r="AT498" s="2598">
        <f>IF(AND(AH498&lt;&gt;"", ISNUMBER(AF498)), IFERROR(INDEX(AV19:AV89, MATCH(AB498, AU19:AU89, 0)) * AA498 * IF(ISBLANK(X498), 1, X498), 0), 0)</f>
        <v>0</v>
      </c>
      <c r="AU498"/>
      <c r="AV498"/>
      <c r="AW498"/>
      <c r="AX498" s="2133"/>
      <c r="AY498" s="2127" t="str">
        <f t="shared" si="159"/>
        <v>►</v>
      </c>
      <c r="BD498" s="2133"/>
      <c r="BH498" s="2133"/>
      <c r="BI498" s="466">
        <v>1</v>
      </c>
      <c r="BJ498" s="464"/>
      <c r="BK498" s="464"/>
    </row>
    <row r="499" spans="1:63" s="465" customFormat="1" ht="18" customHeight="1" x14ac:dyDescent="0.25">
      <c r="A499" s="2127" t="str">
        <f t="shared" si="153"/>
        <v>►</v>
      </c>
      <c r="B499" s="2128" t="str">
        <f t="shared" ref="B499:B562" si="169">IF(A499="►","►",IF(A499="A",IF(AND(ISTEXT(U499),ISTEXT(I499)),U499,IF(ISTEXT(U499),U499,IF(ISBLANK(U499),I499,U499)))))</f>
        <v>►</v>
      </c>
      <c r="C499" s="2129" t="str">
        <f t="shared" si="154"/>
        <v>►</v>
      </c>
      <c r="D499" s="2433" t="str">
        <f t="shared" si="155"/>
        <v>►</v>
      </c>
      <c r="E499" s="2128" t="str">
        <f t="shared" si="156"/>
        <v>►</v>
      </c>
      <c r="F499" s="2128" t="str">
        <f t="shared" si="157"/>
        <v>►</v>
      </c>
      <c r="G499" s="2128" t="str">
        <f t="shared" si="158"/>
        <v>►</v>
      </c>
      <c r="H499" s="2178" t="s">
        <v>4</v>
      </c>
      <c r="I499" s="2177"/>
      <c r="J499" s="2177"/>
      <c r="K499" s="2177"/>
      <c r="L499" s="2176"/>
      <c r="M499" s="2176"/>
      <c r="N499" s="2176"/>
      <c r="O499" s="2176"/>
      <c r="P499" s="2176"/>
      <c r="Q499" s="2176"/>
      <c r="R499" s="2176"/>
      <c r="S499" s="2111" t="s">
        <v>4</v>
      </c>
      <c r="T499" s="2178" t="s">
        <v>4</v>
      </c>
      <c r="U499" s="2177"/>
      <c r="V499" s="2177"/>
      <c r="W499" s="2177"/>
      <c r="X499" s="2176"/>
      <c r="Y499" s="2176"/>
      <c r="Z499" s="2176"/>
      <c r="AA499" s="2176"/>
      <c r="AB499" s="2176"/>
      <c r="AC499" s="2176"/>
      <c r="AD499" s="2176"/>
      <c r="AE499" s="2677" t="s">
        <v>4</v>
      </c>
      <c r="AF499" s="2679">
        <f t="shared" si="167"/>
        <v>0</v>
      </c>
      <c r="AG499" s="2453">
        <f t="shared" si="168"/>
        <v>0</v>
      </c>
      <c r="AH499" s="2452"/>
      <c r="AI499" s="2140">
        <f t="shared" si="160"/>
        <v>0</v>
      </c>
      <c r="AJ499" s="301" t="str">
        <f>IF(OR(AI499=0, ISBLANK(AB499)), "", TEXT(ROUND(AI499/INDEX(AV19:AV89, MATCH(AB499, AU19:AU89, 0)), 0),"# ##0") &amp; " " &amp; AB499)</f>
        <v/>
      </c>
      <c r="AK499" s="82">
        <f t="shared" si="161"/>
        <v>0</v>
      </c>
      <c r="AL499" s="2141">
        <f t="shared" si="162"/>
        <v>0</v>
      </c>
      <c r="AM499" s="2142" t="str">
        <f t="shared" si="163"/>
        <v/>
      </c>
      <c r="AN499" s="2143"/>
      <c r="AO499" s="2140">
        <f t="shared" si="164"/>
        <v>0</v>
      </c>
      <c r="AP499" s="2612"/>
      <c r="AQ499" s="2145" t="str">
        <f t="shared" si="165"/>
        <v/>
      </c>
      <c r="AR499" s="2593"/>
      <c r="AS499" s="2697">
        <f t="shared" si="166"/>
        <v>0</v>
      </c>
      <c r="AT499" s="2598">
        <f>IF(AND(AH499&lt;&gt;"", ISNUMBER(AF499)), IFERROR(INDEX(AV19:AV89, MATCH(AB499, AU19:AU89, 0)) * AA499 * IF(ISBLANK(X499), 1, X499), 0), 0)</f>
        <v>0</v>
      </c>
      <c r="AU499"/>
      <c r="AV499"/>
      <c r="AW499"/>
      <c r="AX499" s="2133"/>
      <c r="AY499" s="2127" t="str">
        <f t="shared" si="159"/>
        <v>►</v>
      </c>
      <c r="BD499" s="2133"/>
      <c r="BH499" s="2133"/>
      <c r="BI499" s="466">
        <v>1</v>
      </c>
      <c r="BJ499" s="464"/>
      <c r="BK499" s="464"/>
    </row>
    <row r="500" spans="1:63" s="465" customFormat="1" ht="18" customHeight="1" x14ac:dyDescent="0.25">
      <c r="A500" s="2127" t="str">
        <f t="shared" si="153"/>
        <v>►</v>
      </c>
      <c r="B500" s="2128" t="str">
        <f t="shared" si="169"/>
        <v>►</v>
      </c>
      <c r="C500" s="2129" t="str">
        <f t="shared" si="154"/>
        <v>►</v>
      </c>
      <c r="D500" s="2433" t="str">
        <f t="shared" si="155"/>
        <v>►</v>
      </c>
      <c r="E500" s="2128" t="str">
        <f t="shared" si="156"/>
        <v>►</v>
      </c>
      <c r="F500" s="2128" t="str">
        <f t="shared" si="157"/>
        <v>►</v>
      </c>
      <c r="G500" s="2128" t="str">
        <f t="shared" si="158"/>
        <v>►</v>
      </c>
      <c r="H500" s="2178" t="s">
        <v>4</v>
      </c>
      <c r="I500" s="2177"/>
      <c r="J500" s="2177"/>
      <c r="K500" s="2177"/>
      <c r="L500" s="2176"/>
      <c r="M500" s="2176"/>
      <c r="N500" s="2176"/>
      <c r="O500" s="2176"/>
      <c r="P500" s="2176"/>
      <c r="Q500" s="2176"/>
      <c r="R500" s="2176"/>
      <c r="S500" s="2111" t="s">
        <v>4</v>
      </c>
      <c r="T500" s="2178" t="s">
        <v>4</v>
      </c>
      <c r="U500" s="2177"/>
      <c r="V500" s="2177"/>
      <c r="W500" s="2177"/>
      <c r="X500" s="2176"/>
      <c r="Y500" s="2176"/>
      <c r="Z500" s="2176"/>
      <c r="AA500" s="2176"/>
      <c r="AB500" s="2176"/>
      <c r="AC500" s="2176"/>
      <c r="AD500" s="2176"/>
      <c r="AE500" s="2677" t="s">
        <v>4</v>
      </c>
      <c r="AF500" s="2679">
        <f t="shared" si="167"/>
        <v>0</v>
      </c>
      <c r="AG500" s="2453">
        <f t="shared" si="168"/>
        <v>0</v>
      </c>
      <c r="AH500" s="2452"/>
      <c r="AI500" s="2148">
        <f t="shared" si="160"/>
        <v>0</v>
      </c>
      <c r="AJ500" s="299" t="str">
        <f>IF(OR(AI500=0, ISBLANK(AB500)), "", TEXT(ROUND(AI500/INDEX(AV19:AV89, MATCH(AB500, AU19:AU89, 0)), 0),"# ##0") &amp; " " &amp; AB500)</f>
        <v/>
      </c>
      <c r="AK500" s="77">
        <f t="shared" si="161"/>
        <v>0</v>
      </c>
      <c r="AL500" s="2149">
        <f t="shared" si="162"/>
        <v>0</v>
      </c>
      <c r="AM500" s="2137" t="str">
        <f t="shared" si="163"/>
        <v/>
      </c>
      <c r="AN500" s="2143"/>
      <c r="AO500" s="2148">
        <f t="shared" si="164"/>
        <v>0</v>
      </c>
      <c r="AP500" s="2612"/>
      <c r="AQ500" s="2150" t="str">
        <f t="shared" si="165"/>
        <v/>
      </c>
      <c r="AR500" s="2593"/>
      <c r="AS500" s="2697">
        <f t="shared" si="166"/>
        <v>0</v>
      </c>
      <c r="AT500" s="2598">
        <f>IF(AND(AH500&lt;&gt;"", ISNUMBER(AF500)), IFERROR(INDEX(AV19:AV89, MATCH(AB500, AU19:AU89, 0)) * AA500 * IF(ISBLANK(X500), 1, X500), 0), 0)</f>
        <v>0</v>
      </c>
      <c r="AU500"/>
      <c r="AV500"/>
      <c r="AW500"/>
      <c r="AX500" s="2133"/>
      <c r="AY500" s="2127" t="str">
        <f t="shared" si="159"/>
        <v>►</v>
      </c>
      <c r="BD500" s="2133"/>
      <c r="BH500" s="2133"/>
      <c r="BI500" s="466">
        <v>1</v>
      </c>
      <c r="BJ500" s="464"/>
      <c r="BK500" s="464"/>
    </row>
    <row r="501" spans="1:63" s="465" customFormat="1" ht="18" customHeight="1" x14ac:dyDescent="0.25">
      <c r="A501" s="2127" t="str">
        <f t="shared" si="153"/>
        <v>►</v>
      </c>
      <c r="B501" s="2128" t="str">
        <f t="shared" si="169"/>
        <v>►</v>
      </c>
      <c r="C501" s="2129" t="str">
        <f t="shared" si="154"/>
        <v>►</v>
      </c>
      <c r="D501" s="2433" t="str">
        <f t="shared" si="155"/>
        <v>►</v>
      </c>
      <c r="E501" s="2128" t="str">
        <f t="shared" si="156"/>
        <v>►</v>
      </c>
      <c r="F501" s="2128" t="str">
        <f t="shared" si="157"/>
        <v>►</v>
      </c>
      <c r="G501" s="2128" t="str">
        <f t="shared" si="158"/>
        <v>►</v>
      </c>
      <c r="H501" s="2178" t="s">
        <v>4</v>
      </c>
      <c r="I501" s="2177"/>
      <c r="J501" s="2177"/>
      <c r="K501" s="2177"/>
      <c r="L501" s="2176"/>
      <c r="M501" s="2176"/>
      <c r="N501" s="2176"/>
      <c r="O501" s="2176"/>
      <c r="P501" s="2176"/>
      <c r="Q501" s="2176"/>
      <c r="R501" s="2176"/>
      <c r="S501" s="2111" t="s">
        <v>4</v>
      </c>
      <c r="T501" s="2178" t="s">
        <v>4</v>
      </c>
      <c r="U501" s="2177"/>
      <c r="V501" s="2177"/>
      <c r="W501" s="2177"/>
      <c r="X501" s="2176"/>
      <c r="Y501" s="2176"/>
      <c r="Z501" s="2176"/>
      <c r="AA501" s="2176"/>
      <c r="AB501" s="2176"/>
      <c r="AC501" s="2176"/>
      <c r="AD501" s="2176"/>
      <c r="AE501" s="2677" t="s">
        <v>4</v>
      </c>
      <c r="AF501" s="2679">
        <f t="shared" si="167"/>
        <v>0</v>
      </c>
      <c r="AG501" s="2453">
        <f t="shared" si="168"/>
        <v>0</v>
      </c>
      <c r="AH501" s="2452"/>
      <c r="AI501" s="2140">
        <f t="shared" si="160"/>
        <v>0</v>
      </c>
      <c r="AJ501" s="301" t="str">
        <f>IF(OR(AI501=0, ISBLANK(AB501)), "", TEXT(ROUND(AI501/INDEX(AV19:AV89, MATCH(AB501, AU19:AU89, 0)), 0),"# ##0") &amp; " " &amp; AB501)</f>
        <v/>
      </c>
      <c r="AK501" s="82">
        <f t="shared" si="161"/>
        <v>0</v>
      </c>
      <c r="AL501" s="2141">
        <f t="shared" si="162"/>
        <v>0</v>
      </c>
      <c r="AM501" s="2142" t="str">
        <f t="shared" si="163"/>
        <v/>
      </c>
      <c r="AN501" s="2143"/>
      <c r="AO501" s="2140">
        <f t="shared" si="164"/>
        <v>0</v>
      </c>
      <c r="AP501" s="2612"/>
      <c r="AQ501" s="2145" t="str">
        <f t="shared" si="165"/>
        <v/>
      </c>
      <c r="AR501" s="2593"/>
      <c r="AS501" s="2697">
        <f t="shared" si="166"/>
        <v>0</v>
      </c>
      <c r="AT501" s="2598">
        <f>IF(AND(AH501&lt;&gt;"", ISNUMBER(AF501)), IFERROR(INDEX(AV19:AV89, MATCH(AB501, AU19:AU89, 0)) * AA501 * IF(ISBLANK(X501), 1, X501), 0), 0)</f>
        <v>0</v>
      </c>
      <c r="AU501"/>
      <c r="AV501"/>
      <c r="AW501"/>
      <c r="AX501" s="2133"/>
      <c r="AY501" s="2127" t="str">
        <f t="shared" si="159"/>
        <v>►</v>
      </c>
      <c r="BD501" s="2133"/>
      <c r="BH501" s="2133"/>
      <c r="BI501" s="466">
        <v>1</v>
      </c>
      <c r="BJ501" s="464"/>
      <c r="BK501" s="464"/>
    </row>
    <row r="502" spans="1:63" s="465" customFormat="1" ht="18" customHeight="1" x14ac:dyDescent="0.25">
      <c r="A502" s="2127" t="str">
        <f t="shared" si="153"/>
        <v>►</v>
      </c>
      <c r="B502" s="2128" t="str">
        <f t="shared" si="169"/>
        <v>►</v>
      </c>
      <c r="C502" s="2129" t="str">
        <f t="shared" si="154"/>
        <v>►</v>
      </c>
      <c r="D502" s="2433" t="str">
        <f t="shared" si="155"/>
        <v>►</v>
      </c>
      <c r="E502" s="2128" t="str">
        <f t="shared" si="156"/>
        <v>►</v>
      </c>
      <c r="F502" s="2128" t="str">
        <f t="shared" si="157"/>
        <v>►</v>
      </c>
      <c r="G502" s="2128" t="str">
        <f t="shared" si="158"/>
        <v>►</v>
      </c>
      <c r="H502" s="2178" t="s">
        <v>4</v>
      </c>
      <c r="I502" s="2177"/>
      <c r="J502" s="2177"/>
      <c r="K502" s="2177"/>
      <c r="L502" s="2176"/>
      <c r="M502" s="2176"/>
      <c r="N502" s="2176"/>
      <c r="O502" s="2176"/>
      <c r="P502" s="2176"/>
      <c r="Q502" s="2176"/>
      <c r="R502" s="2176"/>
      <c r="S502" s="2111" t="s">
        <v>4</v>
      </c>
      <c r="T502" s="2178" t="s">
        <v>4</v>
      </c>
      <c r="U502" s="2177"/>
      <c r="V502" s="2177"/>
      <c r="W502" s="2177"/>
      <c r="X502" s="2176"/>
      <c r="Y502" s="2176"/>
      <c r="Z502" s="2176"/>
      <c r="AA502" s="2176"/>
      <c r="AB502" s="2176"/>
      <c r="AC502" s="2176"/>
      <c r="AD502" s="2176"/>
      <c r="AE502" s="2677" t="s">
        <v>4</v>
      </c>
      <c r="AF502" s="2679">
        <f t="shared" si="167"/>
        <v>0</v>
      </c>
      <c r="AG502" s="2453">
        <f t="shared" si="168"/>
        <v>0</v>
      </c>
      <c r="AH502" s="2452"/>
      <c r="AI502" s="2148">
        <f t="shared" si="160"/>
        <v>0</v>
      </c>
      <c r="AJ502" s="299" t="str">
        <f>IF(OR(AI502=0, ISBLANK(AB502)), "", TEXT(ROUND(AI502/INDEX(AV19:AV89, MATCH(AB502, AU19:AU89, 0)), 0),"# ##0") &amp; " " &amp; AB502)</f>
        <v/>
      </c>
      <c r="AK502" s="77">
        <f t="shared" si="161"/>
        <v>0</v>
      </c>
      <c r="AL502" s="2149">
        <f t="shared" si="162"/>
        <v>0</v>
      </c>
      <c r="AM502" s="2137" t="str">
        <f t="shared" si="163"/>
        <v/>
      </c>
      <c r="AN502" s="2143"/>
      <c r="AO502" s="2148">
        <f t="shared" si="164"/>
        <v>0</v>
      </c>
      <c r="AP502" s="2612"/>
      <c r="AQ502" s="2150" t="str">
        <f t="shared" si="165"/>
        <v/>
      </c>
      <c r="AR502" s="2593"/>
      <c r="AS502" s="2697">
        <f t="shared" si="166"/>
        <v>0</v>
      </c>
      <c r="AT502" s="2598">
        <f>IF(AND(AH502&lt;&gt;"", ISNUMBER(AF502)), IFERROR(INDEX(AV19:AV89, MATCH(AB502, AU19:AU89, 0)) * AA502 * IF(ISBLANK(X502), 1, X502), 0), 0)</f>
        <v>0</v>
      </c>
      <c r="AU502"/>
      <c r="AV502"/>
      <c r="AW502"/>
      <c r="AX502" s="2133"/>
      <c r="AY502" s="2127" t="str">
        <f t="shared" si="159"/>
        <v>►</v>
      </c>
      <c r="BC502" s="2133"/>
      <c r="BD502" s="2133"/>
      <c r="BH502" s="2133"/>
      <c r="BI502" s="466">
        <v>1</v>
      </c>
      <c r="BJ502" s="464"/>
      <c r="BK502" s="464"/>
    </row>
    <row r="503" spans="1:63" s="465" customFormat="1" ht="18" customHeight="1" x14ac:dyDescent="0.25">
      <c r="A503" s="2127" t="str">
        <f t="shared" si="153"/>
        <v>►</v>
      </c>
      <c r="B503" s="2128" t="str">
        <f t="shared" si="169"/>
        <v>►</v>
      </c>
      <c r="C503" s="2129" t="str">
        <f t="shared" si="154"/>
        <v>►</v>
      </c>
      <c r="D503" s="2433" t="str">
        <f t="shared" si="155"/>
        <v>►</v>
      </c>
      <c r="E503" s="2128" t="str">
        <f t="shared" si="156"/>
        <v>►</v>
      </c>
      <c r="F503" s="2128" t="str">
        <f t="shared" si="157"/>
        <v>►</v>
      </c>
      <c r="G503" s="2128" t="str">
        <f t="shared" si="158"/>
        <v>►</v>
      </c>
      <c r="H503" s="2178" t="s">
        <v>4</v>
      </c>
      <c r="I503" s="2177"/>
      <c r="J503" s="2177"/>
      <c r="K503" s="2177"/>
      <c r="L503" s="2176"/>
      <c r="M503" s="2176"/>
      <c r="N503" s="2176"/>
      <c r="O503" s="2176"/>
      <c r="P503" s="2176"/>
      <c r="Q503" s="2176"/>
      <c r="R503" s="2176"/>
      <c r="S503" s="2111" t="s">
        <v>4</v>
      </c>
      <c r="T503" s="2178" t="s">
        <v>4</v>
      </c>
      <c r="U503" s="2177"/>
      <c r="V503" s="2177"/>
      <c r="W503" s="2177"/>
      <c r="X503" s="2176"/>
      <c r="Y503" s="2176"/>
      <c r="Z503" s="2176"/>
      <c r="AA503" s="2176"/>
      <c r="AB503" s="2176"/>
      <c r="AC503" s="2176"/>
      <c r="AD503" s="2176"/>
      <c r="AE503" s="2677" t="s">
        <v>4</v>
      </c>
      <c r="AF503" s="2679">
        <f t="shared" si="167"/>
        <v>0</v>
      </c>
      <c r="AG503" s="2453">
        <f t="shared" si="168"/>
        <v>0</v>
      </c>
      <c r="AH503" s="2452"/>
      <c r="AI503" s="2140">
        <f t="shared" si="160"/>
        <v>0</v>
      </c>
      <c r="AJ503" s="301" t="str">
        <f>IF(OR(AI503=0, ISBLANK(AB503)), "", TEXT(ROUND(AI503/INDEX(AV19:AV89, MATCH(AB503, AU19:AU89, 0)), 0),"# ##0") &amp; " " &amp; AB503)</f>
        <v/>
      </c>
      <c r="AK503" s="82">
        <f t="shared" si="161"/>
        <v>0</v>
      </c>
      <c r="AL503" s="2141">
        <f t="shared" si="162"/>
        <v>0</v>
      </c>
      <c r="AM503" s="2142" t="str">
        <f t="shared" si="163"/>
        <v/>
      </c>
      <c r="AN503" s="2143"/>
      <c r="AO503" s="2140">
        <f t="shared" si="164"/>
        <v>0</v>
      </c>
      <c r="AP503" s="2612"/>
      <c r="AQ503" s="2145" t="str">
        <f t="shared" si="165"/>
        <v/>
      </c>
      <c r="AR503" s="2593"/>
      <c r="AS503" s="2697">
        <f t="shared" si="166"/>
        <v>0</v>
      </c>
      <c r="AT503" s="2598">
        <f>IF(AND(AH503&lt;&gt;"", ISNUMBER(AF503)), IFERROR(INDEX(AV19:AV89, MATCH(AB503, AU19:AU89, 0)) * AA503 * IF(ISBLANK(X503), 1, X503), 0), 0)</f>
        <v>0</v>
      </c>
      <c r="AU503"/>
      <c r="AV503"/>
      <c r="AW503"/>
      <c r="AX503" s="2133"/>
      <c r="AY503" s="2127" t="str">
        <f t="shared" si="159"/>
        <v>►</v>
      </c>
      <c r="BC503" s="2133"/>
      <c r="BD503" s="2133"/>
      <c r="BH503" s="2133"/>
      <c r="BI503" s="466">
        <v>1</v>
      </c>
      <c r="BJ503" s="464"/>
      <c r="BK503" s="464"/>
    </row>
    <row r="504" spans="1:63" s="465" customFormat="1" ht="18" customHeight="1" x14ac:dyDescent="0.25">
      <c r="A504" s="2127" t="str">
        <f t="shared" si="153"/>
        <v>►</v>
      </c>
      <c r="B504" s="2128" t="str">
        <f t="shared" si="169"/>
        <v>►</v>
      </c>
      <c r="C504" s="2129" t="str">
        <f t="shared" si="154"/>
        <v>►</v>
      </c>
      <c r="D504" s="2433" t="str">
        <f t="shared" si="155"/>
        <v>►</v>
      </c>
      <c r="E504" s="2128" t="str">
        <f t="shared" si="156"/>
        <v>►</v>
      </c>
      <c r="F504" s="2128" t="str">
        <f t="shared" si="157"/>
        <v>►</v>
      </c>
      <c r="G504" s="2128" t="str">
        <f t="shared" si="158"/>
        <v>►</v>
      </c>
      <c r="H504" s="2178" t="s">
        <v>4</v>
      </c>
      <c r="I504" s="2177"/>
      <c r="J504" s="2177"/>
      <c r="K504" s="2177"/>
      <c r="L504" s="2176"/>
      <c r="M504" s="2176"/>
      <c r="N504" s="2176"/>
      <c r="O504" s="2176"/>
      <c r="P504" s="2176"/>
      <c r="Q504" s="2176"/>
      <c r="R504" s="2176"/>
      <c r="S504" s="2111" t="s">
        <v>4</v>
      </c>
      <c r="T504" s="2178" t="s">
        <v>4</v>
      </c>
      <c r="U504" s="2177"/>
      <c r="V504" s="2177"/>
      <c r="W504" s="2177"/>
      <c r="X504" s="2176"/>
      <c r="Y504" s="2176"/>
      <c r="Z504" s="2176"/>
      <c r="AA504" s="2176"/>
      <c r="AB504" s="2176"/>
      <c r="AC504" s="2176"/>
      <c r="AD504" s="2176"/>
      <c r="AE504" s="2677" t="s">
        <v>4</v>
      </c>
      <c r="AF504" s="2679">
        <f t="shared" si="167"/>
        <v>0</v>
      </c>
      <c r="AG504" s="2453">
        <f t="shared" si="168"/>
        <v>0</v>
      </c>
      <c r="AH504" s="2452"/>
      <c r="AI504" s="2148">
        <f t="shared" si="160"/>
        <v>0</v>
      </c>
      <c r="AJ504" s="299" t="str">
        <f>IF(OR(AI504=0, ISBLANK(AB504)), "", TEXT(ROUND(AI504/INDEX(AV19:AV89, MATCH(AB504, AU19:AU89, 0)), 0),"# ##0") &amp; " " &amp; AB504)</f>
        <v/>
      </c>
      <c r="AK504" s="77">
        <f t="shared" si="161"/>
        <v>0</v>
      </c>
      <c r="AL504" s="2149">
        <f t="shared" si="162"/>
        <v>0</v>
      </c>
      <c r="AM504" s="2137" t="str">
        <f t="shared" si="163"/>
        <v/>
      </c>
      <c r="AN504" s="2143"/>
      <c r="AO504" s="2148">
        <f t="shared" si="164"/>
        <v>0</v>
      </c>
      <c r="AP504" s="2612"/>
      <c r="AQ504" s="2150" t="str">
        <f t="shared" si="165"/>
        <v/>
      </c>
      <c r="AR504" s="2593"/>
      <c r="AS504" s="2697">
        <f t="shared" si="166"/>
        <v>0</v>
      </c>
      <c r="AT504" s="2598">
        <f>IF(AND(AH504&lt;&gt;"", ISNUMBER(AF504)), IFERROR(INDEX(AV19:AV89, MATCH(AB504, AU19:AU89, 0)) * AA504 * IF(ISBLANK(X504), 1, X504), 0), 0)</f>
        <v>0</v>
      </c>
      <c r="AU504"/>
      <c r="AV504"/>
      <c r="AW504"/>
      <c r="AX504" s="2133"/>
      <c r="AY504" s="2127" t="str">
        <f t="shared" si="159"/>
        <v>►</v>
      </c>
      <c r="BC504" s="2133"/>
      <c r="BD504" s="2133"/>
      <c r="BH504" s="2133"/>
      <c r="BI504" s="466">
        <v>1</v>
      </c>
      <c r="BJ504" s="464"/>
      <c r="BK504" s="464"/>
    </row>
    <row r="505" spans="1:63" s="465" customFormat="1" ht="18" customHeight="1" x14ac:dyDescent="0.25">
      <c r="A505" s="2127" t="str">
        <f t="shared" si="153"/>
        <v>►</v>
      </c>
      <c r="B505" s="2128" t="str">
        <f t="shared" si="169"/>
        <v>►</v>
      </c>
      <c r="C505" s="2129" t="str">
        <f t="shared" si="154"/>
        <v>►</v>
      </c>
      <c r="D505" s="2433" t="str">
        <f t="shared" si="155"/>
        <v>►</v>
      </c>
      <c r="E505" s="2128" t="str">
        <f t="shared" si="156"/>
        <v>►</v>
      </c>
      <c r="F505" s="2128" t="str">
        <f t="shared" si="157"/>
        <v>►</v>
      </c>
      <c r="G505" s="2128" t="str">
        <f t="shared" si="158"/>
        <v>►</v>
      </c>
      <c r="H505" s="2178" t="s">
        <v>4</v>
      </c>
      <c r="I505" s="2177"/>
      <c r="J505" s="2177"/>
      <c r="K505" s="2177"/>
      <c r="L505" s="2176"/>
      <c r="M505" s="2176"/>
      <c r="N505" s="2176"/>
      <c r="O505" s="2176"/>
      <c r="P505" s="2176"/>
      <c r="Q505" s="2176"/>
      <c r="R505" s="2176"/>
      <c r="S505" s="2111" t="s">
        <v>4</v>
      </c>
      <c r="T505" s="2178" t="s">
        <v>4</v>
      </c>
      <c r="U505" s="2177"/>
      <c r="V505" s="2177"/>
      <c r="W505" s="2177"/>
      <c r="X505" s="2176"/>
      <c r="Y505" s="2176"/>
      <c r="Z505" s="2176"/>
      <c r="AA505" s="2176"/>
      <c r="AB505" s="2176"/>
      <c r="AC505" s="2176"/>
      <c r="AD505" s="2176"/>
      <c r="AE505" s="2677" t="s">
        <v>4</v>
      </c>
      <c r="AF505" s="2679">
        <f t="shared" si="167"/>
        <v>0</v>
      </c>
      <c r="AG505" s="2453">
        <f t="shared" si="168"/>
        <v>0</v>
      </c>
      <c r="AH505" s="2452"/>
      <c r="AI505" s="2140">
        <f t="shared" si="160"/>
        <v>0</v>
      </c>
      <c r="AJ505" s="301" t="str">
        <f>IF(OR(AI505=0, ISBLANK(AB505)), "", TEXT(ROUND(AI505/INDEX(AV19:AV89, MATCH(AB505, AU19:AU89, 0)), 0),"# ##0") &amp; " " &amp; AB505)</f>
        <v/>
      </c>
      <c r="AK505" s="82">
        <f t="shared" si="161"/>
        <v>0</v>
      </c>
      <c r="AL505" s="2141">
        <f t="shared" si="162"/>
        <v>0</v>
      </c>
      <c r="AM505" s="2142" t="str">
        <f t="shared" si="163"/>
        <v/>
      </c>
      <c r="AN505" s="2143"/>
      <c r="AO505" s="2140">
        <f t="shared" si="164"/>
        <v>0</v>
      </c>
      <c r="AP505" s="2612"/>
      <c r="AQ505" s="2145" t="str">
        <f t="shared" si="165"/>
        <v/>
      </c>
      <c r="AR505" s="2593"/>
      <c r="AS505" s="2697">
        <f t="shared" si="166"/>
        <v>0</v>
      </c>
      <c r="AT505" s="2598">
        <f>IF(AND(AH505&lt;&gt;"", ISNUMBER(AF505)), IFERROR(INDEX(AV19:AV89, MATCH(AB505, AU19:AU89, 0)) * AA505 * IF(ISBLANK(X505), 1, X505), 0), 0)</f>
        <v>0</v>
      </c>
      <c r="AU505"/>
      <c r="AV505"/>
      <c r="AW505"/>
      <c r="AX505" s="2133"/>
      <c r="AY505" s="2127" t="str">
        <f t="shared" si="159"/>
        <v>►</v>
      </c>
      <c r="BC505" s="2133"/>
      <c r="BD505" s="2133"/>
      <c r="BH505" s="2133"/>
      <c r="BI505" s="466">
        <v>1</v>
      </c>
      <c r="BJ505" s="464"/>
      <c r="BK505" s="464"/>
    </row>
    <row r="506" spans="1:63" s="465" customFormat="1" ht="18" customHeight="1" x14ac:dyDescent="0.25">
      <c r="A506" s="2127" t="str">
        <f t="shared" si="153"/>
        <v>►</v>
      </c>
      <c r="B506" s="2128" t="str">
        <f t="shared" si="169"/>
        <v>►</v>
      </c>
      <c r="C506" s="2129" t="str">
        <f t="shared" si="154"/>
        <v>►</v>
      </c>
      <c r="D506" s="2433" t="str">
        <f t="shared" si="155"/>
        <v>►</v>
      </c>
      <c r="E506" s="2128" t="str">
        <f t="shared" si="156"/>
        <v>►</v>
      </c>
      <c r="F506" s="2128" t="str">
        <f t="shared" si="157"/>
        <v>►</v>
      </c>
      <c r="G506" s="2128" t="str">
        <f t="shared" si="158"/>
        <v>►</v>
      </c>
      <c r="H506" s="2178" t="s">
        <v>4</v>
      </c>
      <c r="I506" s="2177"/>
      <c r="J506" s="2177"/>
      <c r="K506" s="2177"/>
      <c r="L506" s="2176"/>
      <c r="M506" s="2176"/>
      <c r="N506" s="2176"/>
      <c r="O506" s="2176"/>
      <c r="P506" s="2176"/>
      <c r="Q506" s="2176"/>
      <c r="R506" s="2176"/>
      <c r="S506" s="2111" t="s">
        <v>4</v>
      </c>
      <c r="T506" s="2178" t="s">
        <v>4</v>
      </c>
      <c r="U506" s="2177"/>
      <c r="V506" s="2177"/>
      <c r="W506" s="2177"/>
      <c r="X506" s="2176"/>
      <c r="Y506" s="2176"/>
      <c r="Z506" s="2176"/>
      <c r="AA506" s="2176"/>
      <c r="AB506" s="2176"/>
      <c r="AC506" s="2176"/>
      <c r="AD506" s="2176"/>
      <c r="AE506" s="2677" t="s">
        <v>4</v>
      </c>
      <c r="AF506" s="2679">
        <f t="shared" si="167"/>
        <v>0</v>
      </c>
      <c r="AG506" s="2453">
        <f t="shared" si="168"/>
        <v>0</v>
      </c>
      <c r="AH506" s="2452"/>
      <c r="AI506" s="2148">
        <f t="shared" si="160"/>
        <v>0</v>
      </c>
      <c r="AJ506" s="299" t="str">
        <f>IF(OR(AI506=0, ISBLANK(AB506)), "", TEXT(ROUND(AI506/INDEX(AV19:AV89, MATCH(AB506, AU19:AU89, 0)), 0),"# ##0") &amp; " " &amp; AB506)</f>
        <v/>
      </c>
      <c r="AK506" s="77">
        <f t="shared" si="161"/>
        <v>0</v>
      </c>
      <c r="AL506" s="2149">
        <f t="shared" si="162"/>
        <v>0</v>
      </c>
      <c r="AM506" s="2137" t="str">
        <f t="shared" si="163"/>
        <v/>
      </c>
      <c r="AN506" s="2143"/>
      <c r="AO506" s="2148">
        <f t="shared" si="164"/>
        <v>0</v>
      </c>
      <c r="AP506" s="2612"/>
      <c r="AQ506" s="2150" t="str">
        <f t="shared" si="165"/>
        <v/>
      </c>
      <c r="AR506" s="2593"/>
      <c r="AS506" s="2697">
        <f t="shared" si="166"/>
        <v>0</v>
      </c>
      <c r="AT506" s="2598">
        <f>IF(AND(AH506&lt;&gt;"", ISNUMBER(AF506)), IFERROR(INDEX(AV19:AV89, MATCH(AB506, AU19:AU89, 0)) * AA506 * IF(ISBLANK(X506), 1, X506), 0), 0)</f>
        <v>0</v>
      </c>
      <c r="AU506"/>
      <c r="AV506"/>
      <c r="AW506"/>
      <c r="AX506" s="2133"/>
      <c r="AY506" s="2127" t="str">
        <f t="shared" si="159"/>
        <v>►</v>
      </c>
      <c r="BC506" s="2133"/>
      <c r="BD506" s="2133"/>
      <c r="BH506" s="2133"/>
      <c r="BI506" s="466">
        <v>1</v>
      </c>
      <c r="BJ506" s="464"/>
      <c r="BK506" s="464"/>
    </row>
    <row r="507" spans="1:63" s="465" customFormat="1" ht="18" customHeight="1" x14ac:dyDescent="0.25">
      <c r="A507" s="2127" t="str">
        <f t="shared" si="153"/>
        <v>►</v>
      </c>
      <c r="B507" s="2128" t="str">
        <f t="shared" si="169"/>
        <v>►</v>
      </c>
      <c r="C507" s="2129" t="str">
        <f t="shared" si="154"/>
        <v>►</v>
      </c>
      <c r="D507" s="2433" t="str">
        <f t="shared" si="155"/>
        <v>►</v>
      </c>
      <c r="E507" s="2128" t="str">
        <f t="shared" si="156"/>
        <v>►</v>
      </c>
      <c r="F507" s="2128" t="str">
        <f t="shared" si="157"/>
        <v>►</v>
      </c>
      <c r="G507" s="2128" t="str">
        <f t="shared" si="158"/>
        <v>►</v>
      </c>
      <c r="H507" s="2178" t="s">
        <v>4</v>
      </c>
      <c r="I507" s="2177"/>
      <c r="J507" s="2177"/>
      <c r="K507" s="2177"/>
      <c r="L507" s="2176"/>
      <c r="M507" s="2176"/>
      <c r="N507" s="2176"/>
      <c r="O507" s="2176"/>
      <c r="P507" s="2176"/>
      <c r="Q507" s="2176"/>
      <c r="R507" s="2176"/>
      <c r="S507" s="2111" t="s">
        <v>4</v>
      </c>
      <c r="T507" s="2178" t="s">
        <v>4</v>
      </c>
      <c r="U507" s="2177"/>
      <c r="V507" s="2177"/>
      <c r="W507" s="2177"/>
      <c r="X507" s="2176"/>
      <c r="Y507" s="2176"/>
      <c r="Z507" s="2176"/>
      <c r="AA507" s="2176"/>
      <c r="AB507" s="2176"/>
      <c r="AC507" s="2176"/>
      <c r="AD507" s="2176"/>
      <c r="AE507" s="2677" t="s">
        <v>4</v>
      </c>
      <c r="AF507" s="2679">
        <f t="shared" si="167"/>
        <v>0</v>
      </c>
      <c r="AG507" s="2453">
        <f t="shared" si="168"/>
        <v>0</v>
      </c>
      <c r="AH507" s="2452"/>
      <c r="AI507" s="2140">
        <f t="shared" si="160"/>
        <v>0</v>
      </c>
      <c r="AJ507" s="301" t="str">
        <f>IF(OR(AI507=0, ISBLANK(AB507)), "", TEXT(ROUND(AI507/INDEX(AV19:AV89, MATCH(AB507, AU19:AU89, 0)), 0),"# ##0") &amp; " " &amp; AB507)</f>
        <v/>
      </c>
      <c r="AK507" s="82">
        <f t="shared" si="161"/>
        <v>0</v>
      </c>
      <c r="AL507" s="2141">
        <f t="shared" si="162"/>
        <v>0</v>
      </c>
      <c r="AM507" s="2142" t="str">
        <f t="shared" si="163"/>
        <v/>
      </c>
      <c r="AN507" s="2143"/>
      <c r="AO507" s="2140">
        <f t="shared" si="164"/>
        <v>0</v>
      </c>
      <c r="AP507" s="2612"/>
      <c r="AQ507" s="2145" t="str">
        <f t="shared" si="165"/>
        <v/>
      </c>
      <c r="AR507" s="2593"/>
      <c r="AS507" s="2697">
        <f t="shared" si="166"/>
        <v>0</v>
      </c>
      <c r="AT507" s="2598">
        <f>IF(AND(AH507&lt;&gt;"", ISNUMBER(AF507)), IFERROR(INDEX(AV19:AV89, MATCH(AB507, AU19:AU89, 0)) * AA507 * IF(ISBLANK(X507), 1, X507), 0), 0)</f>
        <v>0</v>
      </c>
      <c r="AU507"/>
      <c r="AV507"/>
      <c r="AW507"/>
      <c r="AX507" s="2133"/>
      <c r="AY507" s="2127" t="str">
        <f t="shared" si="159"/>
        <v>►</v>
      </c>
      <c r="BC507" s="2133"/>
      <c r="BD507" s="2133"/>
      <c r="BH507" s="2133"/>
      <c r="BI507" s="466">
        <v>1</v>
      </c>
      <c r="BJ507" s="464"/>
      <c r="BK507" s="464"/>
    </row>
    <row r="508" spans="1:63" s="465" customFormat="1" ht="18" customHeight="1" x14ac:dyDescent="0.25">
      <c r="A508" s="2127" t="str">
        <f t="shared" si="153"/>
        <v>►</v>
      </c>
      <c r="B508" s="2128" t="str">
        <f t="shared" si="169"/>
        <v>►</v>
      </c>
      <c r="C508" s="2129" t="str">
        <f t="shared" si="154"/>
        <v>►</v>
      </c>
      <c r="D508" s="2433" t="str">
        <f t="shared" si="155"/>
        <v>►</v>
      </c>
      <c r="E508" s="2128" t="str">
        <f t="shared" si="156"/>
        <v>►</v>
      </c>
      <c r="F508" s="2128" t="str">
        <f t="shared" si="157"/>
        <v>►</v>
      </c>
      <c r="G508" s="2128" t="str">
        <f t="shared" si="158"/>
        <v>►</v>
      </c>
      <c r="H508" s="2178" t="s">
        <v>4</v>
      </c>
      <c r="I508" s="2177"/>
      <c r="J508" s="2177"/>
      <c r="K508" s="2177"/>
      <c r="L508" s="2176"/>
      <c r="M508" s="2176"/>
      <c r="N508" s="2176"/>
      <c r="O508" s="2176"/>
      <c r="P508" s="2176"/>
      <c r="Q508" s="2176"/>
      <c r="R508" s="2176"/>
      <c r="S508" s="2111" t="s">
        <v>4</v>
      </c>
      <c r="T508" s="2178" t="s">
        <v>4</v>
      </c>
      <c r="U508" s="2177"/>
      <c r="V508" s="2177"/>
      <c r="W508" s="2177"/>
      <c r="X508" s="2176"/>
      <c r="Y508" s="2176"/>
      <c r="Z508" s="2176"/>
      <c r="AA508" s="2176"/>
      <c r="AB508" s="2176"/>
      <c r="AC508" s="2176"/>
      <c r="AD508" s="2176"/>
      <c r="AE508" s="2677" t="s">
        <v>4</v>
      </c>
      <c r="AF508" s="2679">
        <f t="shared" si="167"/>
        <v>0</v>
      </c>
      <c r="AG508" s="2453">
        <f t="shared" si="168"/>
        <v>0</v>
      </c>
      <c r="AH508" s="2452"/>
      <c r="AI508" s="2148">
        <f t="shared" si="160"/>
        <v>0</v>
      </c>
      <c r="AJ508" s="299" t="str">
        <f>IF(OR(AI508=0, ISBLANK(AB508)), "", TEXT(ROUND(AI508/INDEX(AV19:AV89, MATCH(AB508, AU19:AU89, 0)), 0),"# ##0") &amp; " " &amp; AB508)</f>
        <v/>
      </c>
      <c r="AK508" s="77">
        <f t="shared" si="161"/>
        <v>0</v>
      </c>
      <c r="AL508" s="2149">
        <f t="shared" si="162"/>
        <v>0</v>
      </c>
      <c r="AM508" s="2137" t="str">
        <f t="shared" si="163"/>
        <v/>
      </c>
      <c r="AN508" s="2143"/>
      <c r="AO508" s="2148">
        <f t="shared" si="164"/>
        <v>0</v>
      </c>
      <c r="AP508" s="2612"/>
      <c r="AQ508" s="2150" t="str">
        <f t="shared" si="165"/>
        <v/>
      </c>
      <c r="AR508" s="2593"/>
      <c r="AS508" s="2697">
        <f t="shared" si="166"/>
        <v>0</v>
      </c>
      <c r="AT508" s="2598">
        <f>IF(AND(AH508&lt;&gt;"", ISNUMBER(AF508)), IFERROR(INDEX(AV19:AV89, MATCH(AB508, AU19:AU89, 0)) * AA508 * IF(ISBLANK(X508), 1, X508), 0), 0)</f>
        <v>0</v>
      </c>
      <c r="AU508"/>
      <c r="AV508"/>
      <c r="AW508"/>
      <c r="AX508" s="2133"/>
      <c r="AY508" s="2127" t="str">
        <f t="shared" si="159"/>
        <v>►</v>
      </c>
      <c r="BC508" s="2133"/>
      <c r="BD508" s="2133"/>
      <c r="BH508" s="2133"/>
      <c r="BI508" s="466">
        <v>1</v>
      </c>
      <c r="BJ508" s="464"/>
      <c r="BK508" s="464"/>
    </row>
    <row r="509" spans="1:63" s="465" customFormat="1" ht="18" customHeight="1" x14ac:dyDescent="0.25">
      <c r="A509" s="2127" t="str">
        <f t="shared" si="153"/>
        <v>►</v>
      </c>
      <c r="B509" s="2128" t="str">
        <f t="shared" si="169"/>
        <v>►</v>
      </c>
      <c r="C509" s="2129" t="str">
        <f t="shared" si="154"/>
        <v>►</v>
      </c>
      <c r="D509" s="2433" t="str">
        <f t="shared" si="155"/>
        <v>►</v>
      </c>
      <c r="E509" s="2128" t="str">
        <f t="shared" si="156"/>
        <v>►</v>
      </c>
      <c r="F509" s="2128" t="str">
        <f t="shared" si="157"/>
        <v>►</v>
      </c>
      <c r="G509" s="2128" t="str">
        <f t="shared" si="158"/>
        <v>►</v>
      </c>
      <c r="H509" s="2178" t="s">
        <v>4</v>
      </c>
      <c r="I509" s="2177"/>
      <c r="J509" s="2177"/>
      <c r="K509" s="2177"/>
      <c r="L509" s="2176"/>
      <c r="M509" s="2176"/>
      <c r="N509" s="2176"/>
      <c r="O509" s="2176"/>
      <c r="P509" s="2176"/>
      <c r="Q509" s="2176"/>
      <c r="R509" s="2176"/>
      <c r="S509" s="2111" t="s">
        <v>4</v>
      </c>
      <c r="T509" s="2178" t="s">
        <v>4</v>
      </c>
      <c r="U509" s="2177"/>
      <c r="V509" s="2177"/>
      <c r="W509" s="2177"/>
      <c r="X509" s="2176"/>
      <c r="Y509" s="2176"/>
      <c r="Z509" s="2176"/>
      <c r="AA509" s="2176"/>
      <c r="AB509" s="2176"/>
      <c r="AC509" s="2176"/>
      <c r="AD509" s="2176"/>
      <c r="AE509" s="2677" t="s">
        <v>4</v>
      </c>
      <c r="AF509" s="2679">
        <f t="shared" si="167"/>
        <v>0</v>
      </c>
      <c r="AG509" s="2453">
        <f t="shared" si="168"/>
        <v>0</v>
      </c>
      <c r="AH509" s="2452"/>
      <c r="AI509" s="2140">
        <f t="shared" si="160"/>
        <v>0</v>
      </c>
      <c r="AJ509" s="301" t="str">
        <f>IF(OR(AI509=0, ISBLANK(AB509)), "", TEXT(ROUND(AI509/INDEX(AV19:AV89, MATCH(AB509, AU19:AU89, 0)), 0),"# ##0") &amp; " " &amp; AB509)</f>
        <v/>
      </c>
      <c r="AK509" s="82">
        <f t="shared" si="161"/>
        <v>0</v>
      </c>
      <c r="AL509" s="2141">
        <f t="shared" si="162"/>
        <v>0</v>
      </c>
      <c r="AM509" s="2142" t="str">
        <f t="shared" si="163"/>
        <v/>
      </c>
      <c r="AN509" s="2143"/>
      <c r="AO509" s="2140">
        <f t="shared" si="164"/>
        <v>0</v>
      </c>
      <c r="AP509" s="2612"/>
      <c r="AQ509" s="2145" t="str">
        <f t="shared" si="165"/>
        <v/>
      </c>
      <c r="AR509" s="2593"/>
      <c r="AS509" s="2697">
        <f t="shared" si="166"/>
        <v>0</v>
      </c>
      <c r="AT509" s="2598">
        <f>IF(AND(AH509&lt;&gt;"", ISNUMBER(AF509)), IFERROR(INDEX(AV19:AV89, MATCH(AB509, AU19:AU89, 0)) * AA509 * IF(ISBLANK(X509), 1, X509), 0), 0)</f>
        <v>0</v>
      </c>
      <c r="AU509"/>
      <c r="AV509"/>
      <c r="AW509"/>
      <c r="AX509" s="2133"/>
      <c r="AY509" s="2127" t="str">
        <f t="shared" si="159"/>
        <v>►</v>
      </c>
      <c r="BC509" s="2133"/>
      <c r="BD509" s="2133"/>
      <c r="BH509" s="2133"/>
      <c r="BI509" s="466">
        <v>1</v>
      </c>
      <c r="BJ509" s="464"/>
      <c r="BK509" s="464"/>
    </row>
    <row r="510" spans="1:63" s="465" customFormat="1" ht="18" customHeight="1" x14ac:dyDescent="0.25">
      <c r="A510" s="2127" t="str">
        <f t="shared" si="153"/>
        <v>►</v>
      </c>
      <c r="B510" s="2128" t="str">
        <f t="shared" si="169"/>
        <v>►</v>
      </c>
      <c r="C510" s="2129" t="str">
        <f t="shared" si="154"/>
        <v>►</v>
      </c>
      <c r="D510" s="2433" t="str">
        <f t="shared" si="155"/>
        <v>►</v>
      </c>
      <c r="E510" s="2128" t="str">
        <f t="shared" si="156"/>
        <v>►</v>
      </c>
      <c r="F510" s="2128" t="str">
        <f t="shared" si="157"/>
        <v>►</v>
      </c>
      <c r="G510" s="2128" t="str">
        <f t="shared" si="158"/>
        <v>►</v>
      </c>
      <c r="H510" s="2178" t="s">
        <v>4</v>
      </c>
      <c r="I510" s="2177"/>
      <c r="J510" s="2177"/>
      <c r="K510" s="2177"/>
      <c r="L510" s="2176"/>
      <c r="M510" s="2176"/>
      <c r="N510" s="2176"/>
      <c r="O510" s="2176"/>
      <c r="P510" s="2176"/>
      <c r="Q510" s="2176"/>
      <c r="R510" s="2176"/>
      <c r="S510" s="2111" t="s">
        <v>4</v>
      </c>
      <c r="T510" s="2178" t="s">
        <v>4</v>
      </c>
      <c r="U510" s="2177"/>
      <c r="V510" s="2177"/>
      <c r="W510" s="2177"/>
      <c r="X510" s="2176"/>
      <c r="Y510" s="2176"/>
      <c r="Z510" s="2176"/>
      <c r="AA510" s="2176"/>
      <c r="AB510" s="2176"/>
      <c r="AC510" s="2176"/>
      <c r="AD510" s="2176"/>
      <c r="AE510" s="2677" t="s">
        <v>4</v>
      </c>
      <c r="AF510" s="2679">
        <f t="shared" si="167"/>
        <v>0</v>
      </c>
      <c r="AG510" s="2453">
        <f t="shared" si="168"/>
        <v>0</v>
      </c>
      <c r="AH510" s="2452"/>
      <c r="AI510" s="2148">
        <f t="shared" si="160"/>
        <v>0</v>
      </c>
      <c r="AJ510" s="299" t="str">
        <f>IF(OR(AI510=0, ISBLANK(AB510)), "", TEXT(ROUND(AI510/INDEX(AV19:AV89, MATCH(AB510, AU19:AU89, 0)), 0),"# ##0") &amp; " " &amp; AB510)</f>
        <v/>
      </c>
      <c r="AK510" s="77">
        <f t="shared" si="161"/>
        <v>0</v>
      </c>
      <c r="AL510" s="2149">
        <f t="shared" si="162"/>
        <v>0</v>
      </c>
      <c r="AM510" s="2137" t="str">
        <f t="shared" si="163"/>
        <v/>
      </c>
      <c r="AN510" s="2143"/>
      <c r="AO510" s="2148">
        <f t="shared" si="164"/>
        <v>0</v>
      </c>
      <c r="AP510" s="2612"/>
      <c r="AQ510" s="2150" t="str">
        <f t="shared" si="165"/>
        <v/>
      </c>
      <c r="AR510" s="2593"/>
      <c r="AS510" s="2697">
        <f t="shared" si="166"/>
        <v>0</v>
      </c>
      <c r="AT510" s="2598">
        <f>IF(AND(AH510&lt;&gt;"", ISNUMBER(AF510)), IFERROR(INDEX(AV19:AV89, MATCH(AB510, AU19:AU89, 0)) * AA510 * IF(ISBLANK(X510), 1, X510), 0), 0)</f>
        <v>0</v>
      </c>
      <c r="AU510"/>
      <c r="AV510"/>
      <c r="AW510"/>
      <c r="AX510" s="2133"/>
      <c r="AY510" s="2127" t="str">
        <f t="shared" si="159"/>
        <v>►</v>
      </c>
      <c r="BC510" s="2133"/>
      <c r="BD510" s="2133"/>
      <c r="BH510" s="2133"/>
      <c r="BI510" s="466">
        <v>1</v>
      </c>
      <c r="BJ510" s="464"/>
      <c r="BK510" s="464"/>
    </row>
    <row r="511" spans="1:63" s="465" customFormat="1" ht="18" customHeight="1" x14ac:dyDescent="0.25">
      <c r="A511" s="2127" t="str">
        <f t="shared" si="153"/>
        <v>►</v>
      </c>
      <c r="B511" s="2128" t="str">
        <f t="shared" si="169"/>
        <v>►</v>
      </c>
      <c r="C511" s="2129" t="str">
        <f t="shared" si="154"/>
        <v>►</v>
      </c>
      <c r="D511" s="2433" t="str">
        <f t="shared" si="155"/>
        <v>►</v>
      </c>
      <c r="E511" s="2128" t="str">
        <f t="shared" si="156"/>
        <v>►</v>
      </c>
      <c r="F511" s="2128" t="str">
        <f t="shared" si="157"/>
        <v>►</v>
      </c>
      <c r="G511" s="2128" t="str">
        <f t="shared" si="158"/>
        <v>►</v>
      </c>
      <c r="H511" s="2178" t="s">
        <v>4</v>
      </c>
      <c r="I511" s="2177"/>
      <c r="J511" s="2177"/>
      <c r="K511" s="2177"/>
      <c r="L511" s="2176"/>
      <c r="M511" s="2176"/>
      <c r="N511" s="2176"/>
      <c r="O511" s="2176"/>
      <c r="P511" s="2176"/>
      <c r="Q511" s="2176"/>
      <c r="R511" s="2176"/>
      <c r="S511" s="2111" t="s">
        <v>4</v>
      </c>
      <c r="T511" s="2178" t="s">
        <v>4</v>
      </c>
      <c r="U511" s="2177"/>
      <c r="V511" s="2177"/>
      <c r="W511" s="2177"/>
      <c r="X511" s="2176"/>
      <c r="Y511" s="2176"/>
      <c r="Z511" s="2176"/>
      <c r="AA511" s="2176"/>
      <c r="AB511" s="2176"/>
      <c r="AC511" s="2176"/>
      <c r="AD511" s="2176"/>
      <c r="AE511" s="2677" t="s">
        <v>4</v>
      </c>
      <c r="AF511" s="2679">
        <f t="shared" si="167"/>
        <v>0</v>
      </c>
      <c r="AG511" s="2453">
        <f t="shared" si="168"/>
        <v>0</v>
      </c>
      <c r="AH511" s="2452"/>
      <c r="AI511" s="2140">
        <f t="shared" si="160"/>
        <v>0</v>
      </c>
      <c r="AJ511" s="301" t="str">
        <f>IF(OR(AI511=0, ISBLANK(AB511)), "", TEXT(ROUND(AI511/INDEX(AV19:AV89, MATCH(AB511, AU19:AU89, 0)), 0),"# ##0") &amp; " " &amp; AB511)</f>
        <v/>
      </c>
      <c r="AK511" s="82">
        <f t="shared" si="161"/>
        <v>0</v>
      </c>
      <c r="AL511" s="2141">
        <f t="shared" si="162"/>
        <v>0</v>
      </c>
      <c r="AM511" s="2142" t="str">
        <f t="shared" si="163"/>
        <v/>
      </c>
      <c r="AN511" s="2143"/>
      <c r="AO511" s="2140">
        <f t="shared" si="164"/>
        <v>0</v>
      </c>
      <c r="AP511" s="2612"/>
      <c r="AQ511" s="2145" t="str">
        <f t="shared" si="165"/>
        <v/>
      </c>
      <c r="AR511" s="2593"/>
      <c r="AS511" s="2697">
        <f t="shared" si="166"/>
        <v>0</v>
      </c>
      <c r="AT511" s="2598">
        <f>IF(AND(AH511&lt;&gt;"", ISNUMBER(AF511)), IFERROR(INDEX(AV19:AV89, MATCH(AB511, AU19:AU89, 0)) * AA511 * IF(ISBLANK(X511), 1, X511), 0), 0)</f>
        <v>0</v>
      </c>
      <c r="AU511"/>
      <c r="AV511"/>
      <c r="AW511"/>
      <c r="AX511" s="2133"/>
      <c r="AY511" s="2127" t="str">
        <f t="shared" si="159"/>
        <v>►</v>
      </c>
      <c r="BC511" s="2133"/>
      <c r="BD511" s="2133"/>
      <c r="BH511" s="2133"/>
      <c r="BI511" s="466">
        <v>1</v>
      </c>
      <c r="BJ511" s="464"/>
      <c r="BK511" s="464"/>
    </row>
    <row r="512" spans="1:63" s="465" customFormat="1" ht="18" customHeight="1" x14ac:dyDescent="0.25">
      <c r="A512" s="2127" t="str">
        <f t="shared" si="153"/>
        <v>►</v>
      </c>
      <c r="B512" s="2128" t="str">
        <f t="shared" si="169"/>
        <v>►</v>
      </c>
      <c r="C512" s="2129" t="str">
        <f t="shared" si="154"/>
        <v>►</v>
      </c>
      <c r="D512" s="2433" t="str">
        <f t="shared" si="155"/>
        <v>►</v>
      </c>
      <c r="E512" s="2128" t="str">
        <f t="shared" si="156"/>
        <v>►</v>
      </c>
      <c r="F512" s="2128" t="str">
        <f t="shared" si="157"/>
        <v>►</v>
      </c>
      <c r="G512" s="2128" t="str">
        <f t="shared" si="158"/>
        <v>►</v>
      </c>
      <c r="H512" s="2178" t="s">
        <v>4</v>
      </c>
      <c r="I512" s="2177"/>
      <c r="J512" s="2177"/>
      <c r="K512" s="2177"/>
      <c r="L512" s="2176"/>
      <c r="M512" s="2176"/>
      <c r="N512" s="2176"/>
      <c r="O512" s="2176"/>
      <c r="P512" s="2176"/>
      <c r="Q512" s="2176"/>
      <c r="R512" s="2176"/>
      <c r="S512" s="2111" t="s">
        <v>4</v>
      </c>
      <c r="T512" s="2178" t="s">
        <v>4</v>
      </c>
      <c r="U512" s="2177"/>
      <c r="V512" s="2177"/>
      <c r="W512" s="2177"/>
      <c r="X512" s="2176"/>
      <c r="Y512" s="2176"/>
      <c r="Z512" s="2176"/>
      <c r="AA512" s="2176"/>
      <c r="AB512" s="2176"/>
      <c r="AC512" s="2176"/>
      <c r="AD512" s="2176"/>
      <c r="AE512" s="2677" t="s">
        <v>4</v>
      </c>
      <c r="AF512" s="2679">
        <f t="shared" si="167"/>
        <v>0</v>
      </c>
      <c r="AG512" s="2453">
        <f t="shared" si="168"/>
        <v>0</v>
      </c>
      <c r="AH512" s="2452"/>
      <c r="AI512" s="2148">
        <f t="shared" si="160"/>
        <v>0</v>
      </c>
      <c r="AJ512" s="299" t="str">
        <f>IF(OR(AI512=0, ISBLANK(AB512)), "", TEXT(ROUND(AI512/INDEX(AV19:AV89, MATCH(AB512, AU19:AU89, 0)), 0),"# ##0") &amp; " " &amp; AB512)</f>
        <v/>
      </c>
      <c r="AK512" s="77">
        <f t="shared" si="161"/>
        <v>0</v>
      </c>
      <c r="AL512" s="2149">
        <f t="shared" si="162"/>
        <v>0</v>
      </c>
      <c r="AM512" s="2137" t="str">
        <f t="shared" si="163"/>
        <v/>
      </c>
      <c r="AN512" s="2143"/>
      <c r="AO512" s="2148">
        <f t="shared" si="164"/>
        <v>0</v>
      </c>
      <c r="AP512" s="2612"/>
      <c r="AQ512" s="2150" t="str">
        <f t="shared" si="165"/>
        <v/>
      </c>
      <c r="AR512" s="2593"/>
      <c r="AS512" s="2697">
        <f t="shared" si="166"/>
        <v>0</v>
      </c>
      <c r="AT512" s="2598">
        <f>IF(AND(AH512&lt;&gt;"", ISNUMBER(AF512)), IFERROR(INDEX(AV19:AV89, MATCH(AB512, AU19:AU89, 0)) * AA512 * IF(ISBLANK(X512), 1, X512), 0), 0)</f>
        <v>0</v>
      </c>
      <c r="AU512"/>
      <c r="AV512"/>
      <c r="AW512"/>
      <c r="AX512" s="2133"/>
      <c r="AY512" s="2127" t="str">
        <f t="shared" si="159"/>
        <v>►</v>
      </c>
      <c r="BC512" s="2133"/>
      <c r="BD512" s="2133"/>
      <c r="BH512" s="2133"/>
      <c r="BI512" s="466">
        <v>1</v>
      </c>
      <c r="BJ512" s="464"/>
      <c r="BK512" s="464"/>
    </row>
    <row r="513" spans="1:63" s="465" customFormat="1" ht="18" customHeight="1" x14ac:dyDescent="0.25">
      <c r="A513" s="2127" t="str">
        <f t="shared" si="153"/>
        <v>►</v>
      </c>
      <c r="B513" s="2128" t="str">
        <f t="shared" si="169"/>
        <v>►</v>
      </c>
      <c r="C513" s="2129" t="str">
        <f t="shared" si="154"/>
        <v>►</v>
      </c>
      <c r="D513" s="2433" t="str">
        <f t="shared" si="155"/>
        <v>►</v>
      </c>
      <c r="E513" s="2128" t="str">
        <f t="shared" si="156"/>
        <v>►</v>
      </c>
      <c r="F513" s="2128" t="str">
        <f t="shared" si="157"/>
        <v>►</v>
      </c>
      <c r="G513" s="2128" t="str">
        <f t="shared" si="158"/>
        <v>►</v>
      </c>
      <c r="H513" s="2178" t="s">
        <v>4</v>
      </c>
      <c r="I513" s="2177"/>
      <c r="J513" s="2177"/>
      <c r="K513" s="2177"/>
      <c r="L513" s="2176"/>
      <c r="M513" s="2176"/>
      <c r="N513" s="2176"/>
      <c r="O513" s="2176"/>
      <c r="P513" s="2176"/>
      <c r="Q513" s="2176"/>
      <c r="R513" s="2176"/>
      <c r="S513" s="2111" t="s">
        <v>4</v>
      </c>
      <c r="T513" s="2178" t="s">
        <v>4</v>
      </c>
      <c r="U513" s="2177"/>
      <c r="V513" s="2177"/>
      <c r="W513" s="2177"/>
      <c r="X513" s="2176"/>
      <c r="Y513" s="2176"/>
      <c r="Z513" s="2176"/>
      <c r="AA513" s="2176"/>
      <c r="AB513" s="2176"/>
      <c r="AC513" s="2176"/>
      <c r="AD513" s="2176"/>
      <c r="AE513" s="2677" t="s">
        <v>4</v>
      </c>
      <c r="AF513" s="2679">
        <f t="shared" si="167"/>
        <v>0</v>
      </c>
      <c r="AG513" s="2453">
        <f t="shared" si="168"/>
        <v>0</v>
      </c>
      <c r="AH513" s="2452"/>
      <c r="AI513" s="2140">
        <f t="shared" si="160"/>
        <v>0</v>
      </c>
      <c r="AJ513" s="301" t="str">
        <f>IF(OR(AI513=0, ISBLANK(AB513)), "", TEXT(ROUND(AI513/INDEX(AV19:AV89, MATCH(AB513, AU19:AU89, 0)), 0),"# ##0") &amp; " " &amp; AB513)</f>
        <v/>
      </c>
      <c r="AK513" s="82">
        <f t="shared" si="161"/>
        <v>0</v>
      </c>
      <c r="AL513" s="2141">
        <f t="shared" si="162"/>
        <v>0</v>
      </c>
      <c r="AM513" s="2142" t="str">
        <f t="shared" si="163"/>
        <v/>
      </c>
      <c r="AN513" s="2143"/>
      <c r="AO513" s="2140">
        <f t="shared" si="164"/>
        <v>0</v>
      </c>
      <c r="AP513" s="2612"/>
      <c r="AQ513" s="2145" t="str">
        <f t="shared" si="165"/>
        <v/>
      </c>
      <c r="AR513" s="2593"/>
      <c r="AS513" s="2697">
        <f t="shared" si="166"/>
        <v>0</v>
      </c>
      <c r="AT513" s="2598">
        <f>IF(AND(AH513&lt;&gt;"", ISNUMBER(AF513)), IFERROR(INDEX(AV19:AV89, MATCH(AB513, AU19:AU89, 0)) * AA513 * IF(ISBLANK(X513), 1, X513), 0), 0)</f>
        <v>0</v>
      </c>
      <c r="AU513"/>
      <c r="AV513"/>
      <c r="AW513"/>
      <c r="AX513" s="2133"/>
      <c r="AY513" s="2127" t="str">
        <f t="shared" si="159"/>
        <v>►</v>
      </c>
      <c r="BC513" s="2133"/>
      <c r="BD513" s="2133"/>
      <c r="BH513" s="2133"/>
      <c r="BI513" s="466">
        <v>1</v>
      </c>
      <c r="BJ513" s="464"/>
      <c r="BK513" s="464"/>
    </row>
    <row r="514" spans="1:63" s="465" customFormat="1" ht="18" customHeight="1" x14ac:dyDescent="0.25">
      <c r="A514" s="2127" t="str">
        <f t="shared" si="153"/>
        <v>►</v>
      </c>
      <c r="B514" s="2128" t="str">
        <f t="shared" si="169"/>
        <v>►</v>
      </c>
      <c r="C514" s="2129" t="str">
        <f t="shared" si="154"/>
        <v>►</v>
      </c>
      <c r="D514" s="2433" t="str">
        <f t="shared" si="155"/>
        <v>►</v>
      </c>
      <c r="E514" s="2128" t="str">
        <f t="shared" si="156"/>
        <v>►</v>
      </c>
      <c r="F514" s="2128" t="str">
        <f t="shared" si="157"/>
        <v>►</v>
      </c>
      <c r="G514" s="2128" t="str">
        <f t="shared" si="158"/>
        <v>►</v>
      </c>
      <c r="H514" s="2178" t="s">
        <v>4</v>
      </c>
      <c r="I514" s="2177"/>
      <c r="J514" s="2177"/>
      <c r="K514" s="2177"/>
      <c r="L514" s="2176"/>
      <c r="M514" s="2176"/>
      <c r="N514" s="2176"/>
      <c r="O514" s="2176"/>
      <c r="P514" s="2176"/>
      <c r="Q514" s="2176"/>
      <c r="R514" s="2176"/>
      <c r="S514" s="2111" t="s">
        <v>4</v>
      </c>
      <c r="T514" s="2178" t="s">
        <v>4</v>
      </c>
      <c r="U514" s="2177"/>
      <c r="V514" s="2177"/>
      <c r="W514" s="2177"/>
      <c r="X514" s="2176"/>
      <c r="Y514" s="2176"/>
      <c r="Z514" s="2176"/>
      <c r="AA514" s="2176"/>
      <c r="AB514" s="2176"/>
      <c r="AC514" s="2176"/>
      <c r="AD514" s="2176"/>
      <c r="AE514" s="2677" t="s">
        <v>4</v>
      </c>
      <c r="AF514" s="2679">
        <f t="shared" si="167"/>
        <v>0</v>
      </c>
      <c r="AG514" s="2453">
        <f t="shared" si="168"/>
        <v>0</v>
      </c>
      <c r="AH514" s="2452"/>
      <c r="AI514" s="2148">
        <f t="shared" si="160"/>
        <v>0</v>
      </c>
      <c r="AJ514" s="299" t="str">
        <f>IF(OR(AI514=0, ISBLANK(AB514)), "", TEXT(ROUND(AI514/INDEX(AV19:AV89, MATCH(AB514, AU19:AU89, 0)), 0),"# ##0") &amp; " " &amp; AB514)</f>
        <v/>
      </c>
      <c r="AK514" s="77">
        <f t="shared" si="161"/>
        <v>0</v>
      </c>
      <c r="AL514" s="2149">
        <f t="shared" si="162"/>
        <v>0</v>
      </c>
      <c r="AM514" s="2137" t="str">
        <f t="shared" si="163"/>
        <v/>
      </c>
      <c r="AN514" s="2143"/>
      <c r="AO514" s="2148">
        <f t="shared" si="164"/>
        <v>0</v>
      </c>
      <c r="AP514" s="2612"/>
      <c r="AQ514" s="2150" t="str">
        <f t="shared" si="165"/>
        <v/>
      </c>
      <c r="AR514" s="2593"/>
      <c r="AS514" s="2697">
        <f t="shared" si="166"/>
        <v>0</v>
      </c>
      <c r="AT514" s="2598">
        <f>IF(AND(AH514&lt;&gt;"", ISNUMBER(AF514)), IFERROR(INDEX(AV19:AV89, MATCH(AB514, AU19:AU89, 0)) * AA514 * IF(ISBLANK(X514), 1, X514), 0), 0)</f>
        <v>0</v>
      </c>
      <c r="AU514"/>
      <c r="AV514"/>
      <c r="AW514"/>
      <c r="AX514" s="2133"/>
      <c r="AY514" s="2127" t="str">
        <f t="shared" si="159"/>
        <v>►</v>
      </c>
      <c r="BC514" s="2133"/>
      <c r="BD514" s="2133"/>
      <c r="BH514" s="2133"/>
      <c r="BI514" s="466">
        <v>1</v>
      </c>
      <c r="BJ514" s="464"/>
      <c r="BK514" s="464"/>
    </row>
    <row r="515" spans="1:63" s="465" customFormat="1" ht="18" customHeight="1" x14ac:dyDescent="0.25">
      <c r="A515" s="2127" t="str">
        <f t="shared" si="153"/>
        <v>►</v>
      </c>
      <c r="B515" s="2128" t="str">
        <f t="shared" si="169"/>
        <v>►</v>
      </c>
      <c r="C515" s="2129" t="str">
        <f t="shared" si="154"/>
        <v>►</v>
      </c>
      <c r="D515" s="2433" t="str">
        <f t="shared" si="155"/>
        <v>►</v>
      </c>
      <c r="E515" s="2128" t="str">
        <f t="shared" si="156"/>
        <v>►</v>
      </c>
      <c r="F515" s="2128" t="str">
        <f t="shared" si="157"/>
        <v>►</v>
      </c>
      <c r="G515" s="2128" t="str">
        <f t="shared" si="158"/>
        <v>►</v>
      </c>
      <c r="H515" s="2178" t="s">
        <v>4</v>
      </c>
      <c r="I515" s="2177"/>
      <c r="J515" s="2177"/>
      <c r="K515" s="2177"/>
      <c r="L515" s="2176"/>
      <c r="M515" s="2176"/>
      <c r="N515" s="2176"/>
      <c r="O515" s="2176"/>
      <c r="P515" s="2176"/>
      <c r="Q515" s="2176"/>
      <c r="R515" s="2176"/>
      <c r="S515" s="2111" t="s">
        <v>4</v>
      </c>
      <c r="T515" s="2178" t="s">
        <v>4</v>
      </c>
      <c r="U515" s="2177"/>
      <c r="V515" s="2177"/>
      <c r="W515" s="2177"/>
      <c r="X515" s="2176"/>
      <c r="Y515" s="2176"/>
      <c r="Z515" s="2176"/>
      <c r="AA515" s="2176"/>
      <c r="AB515" s="2176"/>
      <c r="AC515" s="2176"/>
      <c r="AD515" s="2176"/>
      <c r="AE515" s="2677" t="s">
        <v>4</v>
      </c>
      <c r="AF515" s="2679">
        <f t="shared" si="167"/>
        <v>0</v>
      </c>
      <c r="AG515" s="2453">
        <f t="shared" si="168"/>
        <v>0</v>
      </c>
      <c r="AH515" s="2452"/>
      <c r="AI515" s="2140">
        <f t="shared" si="160"/>
        <v>0</v>
      </c>
      <c r="AJ515" s="301" t="str">
        <f>IF(OR(AI515=0, ISBLANK(AB515)), "", TEXT(ROUND(AI515/INDEX(AV19:AV89, MATCH(AB515, AU19:AU89, 0)), 0),"# ##0") &amp; " " &amp; AB515)</f>
        <v/>
      </c>
      <c r="AK515" s="82">
        <f t="shared" si="161"/>
        <v>0</v>
      </c>
      <c r="AL515" s="2141">
        <f t="shared" si="162"/>
        <v>0</v>
      </c>
      <c r="AM515" s="2142" t="str">
        <f t="shared" si="163"/>
        <v/>
      </c>
      <c r="AN515" s="2143"/>
      <c r="AO515" s="2140">
        <f t="shared" si="164"/>
        <v>0</v>
      </c>
      <c r="AP515" s="2612"/>
      <c r="AQ515" s="2145" t="str">
        <f t="shared" si="165"/>
        <v/>
      </c>
      <c r="AR515" s="2593"/>
      <c r="AS515" s="2697">
        <f t="shared" si="166"/>
        <v>0</v>
      </c>
      <c r="AT515" s="2598">
        <f>IF(AND(AH515&lt;&gt;"", ISNUMBER(AF515)), IFERROR(INDEX(AV19:AV89, MATCH(AB515, AU19:AU89, 0)) * AA515 * IF(ISBLANK(X515), 1, X515), 0), 0)</f>
        <v>0</v>
      </c>
      <c r="AU515"/>
      <c r="AV515"/>
      <c r="AW515"/>
      <c r="AX515" s="2133"/>
      <c r="AY515" s="2127" t="str">
        <f t="shared" si="159"/>
        <v>►</v>
      </c>
      <c r="BC515" s="2133"/>
      <c r="BD515" s="2133"/>
      <c r="BH515" s="2133"/>
      <c r="BI515" s="466">
        <v>1</v>
      </c>
      <c r="BJ515" s="464"/>
      <c r="BK515" s="464"/>
    </row>
    <row r="516" spans="1:63" s="465" customFormat="1" ht="18" customHeight="1" x14ac:dyDescent="0.25">
      <c r="A516" s="2127" t="str">
        <f t="shared" si="153"/>
        <v>►</v>
      </c>
      <c r="B516" s="2128" t="str">
        <f t="shared" si="169"/>
        <v>►</v>
      </c>
      <c r="C516" s="2129" t="str">
        <f t="shared" si="154"/>
        <v>►</v>
      </c>
      <c r="D516" s="2433" t="str">
        <f t="shared" si="155"/>
        <v>►</v>
      </c>
      <c r="E516" s="2128" t="str">
        <f t="shared" si="156"/>
        <v>►</v>
      </c>
      <c r="F516" s="2128" t="str">
        <f t="shared" si="157"/>
        <v>►</v>
      </c>
      <c r="G516" s="2128" t="str">
        <f t="shared" si="158"/>
        <v>►</v>
      </c>
      <c r="H516" s="2178" t="s">
        <v>4</v>
      </c>
      <c r="I516" s="2177"/>
      <c r="J516" s="2177"/>
      <c r="K516" s="2177"/>
      <c r="L516" s="2176"/>
      <c r="M516" s="2176"/>
      <c r="N516" s="2176"/>
      <c r="O516" s="2176"/>
      <c r="P516" s="2176"/>
      <c r="Q516" s="2176"/>
      <c r="R516" s="2176"/>
      <c r="S516" s="2111" t="s">
        <v>4</v>
      </c>
      <c r="T516" s="2178" t="s">
        <v>4</v>
      </c>
      <c r="U516" s="2177"/>
      <c r="V516" s="2177"/>
      <c r="W516" s="2177"/>
      <c r="X516" s="2176"/>
      <c r="Y516" s="2176"/>
      <c r="Z516" s="2176"/>
      <c r="AA516" s="2176"/>
      <c r="AB516" s="2176"/>
      <c r="AC516" s="2176"/>
      <c r="AD516" s="2176"/>
      <c r="AE516" s="2677" t="s">
        <v>4</v>
      </c>
      <c r="AF516" s="2679">
        <f t="shared" si="167"/>
        <v>0</v>
      </c>
      <c r="AG516" s="2453">
        <f t="shared" si="168"/>
        <v>0</v>
      </c>
      <c r="AH516" s="2452"/>
      <c r="AI516" s="2148">
        <f t="shared" si="160"/>
        <v>0</v>
      </c>
      <c r="AJ516" s="299" t="str">
        <f>IF(OR(AI516=0, ISBLANK(AB516)), "", TEXT(ROUND(AI516/INDEX(AV19:AV89, MATCH(AB516, AU19:AU89, 0)), 0),"# ##0") &amp; " " &amp; AB516)</f>
        <v/>
      </c>
      <c r="AK516" s="77">
        <f t="shared" si="161"/>
        <v>0</v>
      </c>
      <c r="AL516" s="2149">
        <f t="shared" si="162"/>
        <v>0</v>
      </c>
      <c r="AM516" s="2137" t="str">
        <f t="shared" si="163"/>
        <v/>
      </c>
      <c r="AN516" s="2143"/>
      <c r="AO516" s="2148">
        <f t="shared" si="164"/>
        <v>0</v>
      </c>
      <c r="AP516" s="2612"/>
      <c r="AQ516" s="2150" t="str">
        <f t="shared" si="165"/>
        <v/>
      </c>
      <c r="AR516" s="2593"/>
      <c r="AS516" s="2697">
        <f t="shared" si="166"/>
        <v>0</v>
      </c>
      <c r="AT516" s="2598">
        <f>IF(AND(AH516&lt;&gt;"", ISNUMBER(AF516)), IFERROR(INDEX(AV19:AV89, MATCH(AB516, AU19:AU89, 0)) * AA516 * IF(ISBLANK(X516), 1, X516), 0), 0)</f>
        <v>0</v>
      </c>
      <c r="AU516"/>
      <c r="AV516"/>
      <c r="AW516"/>
      <c r="AX516" s="2133"/>
      <c r="AY516" s="2127" t="str">
        <f t="shared" si="159"/>
        <v>►</v>
      </c>
      <c r="BC516" s="2133"/>
      <c r="BD516" s="2133"/>
      <c r="BH516" s="2133"/>
      <c r="BI516" s="466">
        <v>1</v>
      </c>
      <c r="BJ516" s="464"/>
      <c r="BK516" s="464"/>
    </row>
    <row r="517" spans="1:63" s="465" customFormat="1" ht="18" customHeight="1" x14ac:dyDescent="0.25">
      <c r="A517" s="2127" t="str">
        <f t="shared" si="153"/>
        <v>►</v>
      </c>
      <c r="B517" s="2128" t="str">
        <f t="shared" si="169"/>
        <v>►</v>
      </c>
      <c r="C517" s="2129" t="str">
        <f t="shared" si="154"/>
        <v>►</v>
      </c>
      <c r="D517" s="2433" t="str">
        <f t="shared" si="155"/>
        <v>►</v>
      </c>
      <c r="E517" s="2128" t="str">
        <f t="shared" si="156"/>
        <v>►</v>
      </c>
      <c r="F517" s="2128" t="str">
        <f t="shared" si="157"/>
        <v>►</v>
      </c>
      <c r="G517" s="2128" t="str">
        <f t="shared" si="158"/>
        <v>►</v>
      </c>
      <c r="H517" s="2178" t="s">
        <v>4</v>
      </c>
      <c r="I517" s="2177"/>
      <c r="J517" s="2177"/>
      <c r="K517" s="2177"/>
      <c r="L517" s="2176"/>
      <c r="M517" s="2176"/>
      <c r="N517" s="2176"/>
      <c r="O517" s="2176"/>
      <c r="P517" s="2176"/>
      <c r="Q517" s="2176"/>
      <c r="R517" s="2176"/>
      <c r="S517" s="2111" t="s">
        <v>4</v>
      </c>
      <c r="T517" s="2178" t="s">
        <v>4</v>
      </c>
      <c r="U517" s="2177"/>
      <c r="V517" s="2177"/>
      <c r="W517" s="2177"/>
      <c r="X517" s="2176"/>
      <c r="Y517" s="2176"/>
      <c r="Z517" s="2176"/>
      <c r="AA517" s="2176"/>
      <c r="AB517" s="2176"/>
      <c r="AC517" s="2176"/>
      <c r="AD517" s="2176"/>
      <c r="AE517" s="2677" t="s">
        <v>4</v>
      </c>
      <c r="AF517" s="2679">
        <f t="shared" si="167"/>
        <v>0</v>
      </c>
      <c r="AG517" s="2453">
        <f t="shared" si="168"/>
        <v>0</v>
      </c>
      <c r="AH517" s="2452"/>
      <c r="AI517" s="2140">
        <f t="shared" si="160"/>
        <v>0</v>
      </c>
      <c r="AJ517" s="301" t="str">
        <f>IF(OR(AI517=0, ISBLANK(AB517)), "", TEXT(ROUND(AI517/INDEX(AV19:AV89, MATCH(AB517, AU19:AU89, 0)), 0),"# ##0") &amp; " " &amp; AB517)</f>
        <v/>
      </c>
      <c r="AK517" s="82">
        <f t="shared" si="161"/>
        <v>0</v>
      </c>
      <c r="AL517" s="2141">
        <f t="shared" si="162"/>
        <v>0</v>
      </c>
      <c r="AM517" s="2142" t="str">
        <f t="shared" si="163"/>
        <v/>
      </c>
      <c r="AN517" s="2143"/>
      <c r="AO517" s="2140">
        <f t="shared" si="164"/>
        <v>0</v>
      </c>
      <c r="AP517" s="2612"/>
      <c r="AQ517" s="2145" t="str">
        <f t="shared" si="165"/>
        <v/>
      </c>
      <c r="AR517" s="2593"/>
      <c r="AS517" s="2697">
        <f t="shared" si="166"/>
        <v>0</v>
      </c>
      <c r="AT517" s="2598">
        <f>IF(AND(AH517&lt;&gt;"", ISNUMBER(AF517)), IFERROR(INDEX(AV19:AV89, MATCH(AB517, AU19:AU89, 0)) * AA517 * IF(ISBLANK(X517), 1, X517), 0), 0)</f>
        <v>0</v>
      </c>
      <c r="AU517"/>
      <c r="AV517"/>
      <c r="AW517"/>
      <c r="AX517" s="2133"/>
      <c r="AY517" s="2127" t="str">
        <f t="shared" si="159"/>
        <v>►</v>
      </c>
      <c r="BC517" s="2133"/>
      <c r="BD517" s="2133"/>
      <c r="BH517" s="2133"/>
      <c r="BI517" s="466">
        <v>1</v>
      </c>
      <c r="BJ517" s="464"/>
      <c r="BK517" s="464"/>
    </row>
    <row r="518" spans="1:63" s="465" customFormat="1" ht="18" customHeight="1" x14ac:dyDescent="0.25">
      <c r="A518" s="2127" t="str">
        <f t="shared" si="153"/>
        <v>►</v>
      </c>
      <c r="B518" s="2128" t="str">
        <f t="shared" si="169"/>
        <v>►</v>
      </c>
      <c r="C518" s="2129" t="str">
        <f t="shared" si="154"/>
        <v>►</v>
      </c>
      <c r="D518" s="2433" t="str">
        <f t="shared" si="155"/>
        <v>►</v>
      </c>
      <c r="E518" s="2128" t="str">
        <f t="shared" si="156"/>
        <v>►</v>
      </c>
      <c r="F518" s="2128" t="str">
        <f t="shared" si="157"/>
        <v>►</v>
      </c>
      <c r="G518" s="2128" t="str">
        <f t="shared" si="158"/>
        <v>►</v>
      </c>
      <c r="H518" s="2178" t="s">
        <v>4</v>
      </c>
      <c r="I518" s="2177"/>
      <c r="J518" s="2177"/>
      <c r="K518" s="2177"/>
      <c r="L518" s="2176"/>
      <c r="M518" s="2176"/>
      <c r="N518" s="2176"/>
      <c r="O518" s="2176"/>
      <c r="P518" s="2176"/>
      <c r="Q518" s="2176"/>
      <c r="R518" s="2176"/>
      <c r="S518" s="2111" t="s">
        <v>4</v>
      </c>
      <c r="T518" s="2178" t="s">
        <v>4</v>
      </c>
      <c r="U518" s="2177"/>
      <c r="V518" s="2177"/>
      <c r="W518" s="2177"/>
      <c r="X518" s="2176"/>
      <c r="Y518" s="2176"/>
      <c r="Z518" s="2176"/>
      <c r="AA518" s="2176"/>
      <c r="AB518" s="2176"/>
      <c r="AC518" s="2176"/>
      <c r="AD518" s="2176"/>
      <c r="AE518" s="2677" t="s">
        <v>4</v>
      </c>
      <c r="AF518" s="2679">
        <f t="shared" si="167"/>
        <v>0</v>
      </c>
      <c r="AG518" s="2453">
        <f t="shared" si="168"/>
        <v>0</v>
      </c>
      <c r="AH518" s="2452"/>
      <c r="AI518" s="2148">
        <f t="shared" si="160"/>
        <v>0</v>
      </c>
      <c r="AJ518" s="299" t="str">
        <f>IF(OR(AI518=0, ISBLANK(AB518)), "", TEXT(ROUND(AI518/INDEX(AV19:AV89, MATCH(AB518, AU19:AU89, 0)), 0),"# ##0") &amp; " " &amp; AB518)</f>
        <v/>
      </c>
      <c r="AK518" s="77">
        <f t="shared" si="161"/>
        <v>0</v>
      </c>
      <c r="AL518" s="2149">
        <f t="shared" si="162"/>
        <v>0</v>
      </c>
      <c r="AM518" s="2137" t="str">
        <f t="shared" si="163"/>
        <v/>
      </c>
      <c r="AN518" s="2143"/>
      <c r="AO518" s="2148">
        <f t="shared" si="164"/>
        <v>0</v>
      </c>
      <c r="AP518" s="2612"/>
      <c r="AQ518" s="2150" t="str">
        <f t="shared" si="165"/>
        <v/>
      </c>
      <c r="AR518" s="2593"/>
      <c r="AS518" s="2697">
        <f t="shared" si="166"/>
        <v>0</v>
      </c>
      <c r="AT518" s="2598">
        <f>IF(AND(AH518&lt;&gt;"", ISNUMBER(AF518)), IFERROR(INDEX(AV19:AV89, MATCH(AB518, AU19:AU89, 0)) * AA518 * IF(ISBLANK(X518), 1, X518), 0), 0)</f>
        <v>0</v>
      </c>
      <c r="AU518"/>
      <c r="AV518"/>
      <c r="AW518"/>
      <c r="AX518" s="2133"/>
      <c r="AY518" s="2127" t="str">
        <f t="shared" si="159"/>
        <v>►</v>
      </c>
      <c r="BC518" s="2133"/>
      <c r="BD518" s="2133"/>
      <c r="BH518" s="2133"/>
      <c r="BI518" s="466">
        <v>1</v>
      </c>
      <c r="BJ518" s="464"/>
      <c r="BK518" s="464"/>
    </row>
    <row r="519" spans="1:63" s="465" customFormat="1" ht="18" customHeight="1" x14ac:dyDescent="0.25">
      <c r="A519" s="2127" t="str">
        <f t="shared" si="153"/>
        <v>►</v>
      </c>
      <c r="B519" s="2128" t="str">
        <f t="shared" si="169"/>
        <v>►</v>
      </c>
      <c r="C519" s="2129" t="str">
        <f t="shared" si="154"/>
        <v>►</v>
      </c>
      <c r="D519" s="2433" t="str">
        <f t="shared" si="155"/>
        <v>►</v>
      </c>
      <c r="E519" s="2128" t="str">
        <f t="shared" si="156"/>
        <v>►</v>
      </c>
      <c r="F519" s="2128" t="str">
        <f t="shared" si="157"/>
        <v>►</v>
      </c>
      <c r="G519" s="2128" t="str">
        <f t="shared" si="158"/>
        <v>►</v>
      </c>
      <c r="H519" s="2178" t="s">
        <v>4</v>
      </c>
      <c r="I519" s="2177"/>
      <c r="J519" s="2177"/>
      <c r="K519" s="2177"/>
      <c r="L519" s="2176"/>
      <c r="M519" s="2176"/>
      <c r="N519" s="2176"/>
      <c r="O519" s="2176"/>
      <c r="P519" s="2176"/>
      <c r="Q519" s="2176"/>
      <c r="R519" s="2176"/>
      <c r="S519" s="2111" t="s">
        <v>4</v>
      </c>
      <c r="T519" s="2178" t="s">
        <v>4</v>
      </c>
      <c r="U519" s="2177"/>
      <c r="V519" s="2177"/>
      <c r="W519" s="2177"/>
      <c r="X519" s="2176"/>
      <c r="Y519" s="2176"/>
      <c r="Z519" s="2176"/>
      <c r="AA519" s="2176"/>
      <c r="AB519" s="2176"/>
      <c r="AC519" s="2176"/>
      <c r="AD519" s="2176"/>
      <c r="AE519" s="2677" t="s">
        <v>4</v>
      </c>
      <c r="AF519" s="2679">
        <f t="shared" si="167"/>
        <v>0</v>
      </c>
      <c r="AG519" s="2453">
        <f t="shared" si="168"/>
        <v>0</v>
      </c>
      <c r="AH519" s="2452"/>
      <c r="AI519" s="2140">
        <f t="shared" si="160"/>
        <v>0</v>
      </c>
      <c r="AJ519" s="301" t="str">
        <f>IF(OR(AI519=0, ISBLANK(AB519)), "", TEXT(ROUND(AI519/INDEX(AV19:AV89, MATCH(AB519, AU19:AU89, 0)), 0),"# ##0") &amp; " " &amp; AB519)</f>
        <v/>
      </c>
      <c r="AK519" s="82">
        <f t="shared" si="161"/>
        <v>0</v>
      </c>
      <c r="AL519" s="2141">
        <f t="shared" si="162"/>
        <v>0</v>
      </c>
      <c r="AM519" s="2142" t="str">
        <f t="shared" si="163"/>
        <v/>
      </c>
      <c r="AN519" s="2143"/>
      <c r="AO519" s="2140">
        <f t="shared" si="164"/>
        <v>0</v>
      </c>
      <c r="AP519" s="2612"/>
      <c r="AQ519" s="2145" t="str">
        <f t="shared" si="165"/>
        <v/>
      </c>
      <c r="AR519" s="2593"/>
      <c r="AS519" s="2697">
        <f t="shared" si="166"/>
        <v>0</v>
      </c>
      <c r="AT519" s="2598">
        <f>IF(AND(AH519&lt;&gt;"", ISNUMBER(AF519)), IFERROR(INDEX(AV19:AV89, MATCH(AB519, AU19:AU89, 0)) * AA519 * IF(ISBLANK(X519), 1, X519), 0), 0)</f>
        <v>0</v>
      </c>
      <c r="AU519"/>
      <c r="AV519"/>
      <c r="AW519"/>
      <c r="AX519" s="2133"/>
      <c r="AY519" s="2127" t="str">
        <f t="shared" si="159"/>
        <v>►</v>
      </c>
      <c r="BC519" s="2133"/>
      <c r="BD519" s="2133"/>
      <c r="BH519" s="2133"/>
      <c r="BI519" s="466">
        <v>1</v>
      </c>
      <c r="BJ519" s="464"/>
      <c r="BK519" s="464"/>
    </row>
    <row r="520" spans="1:63" s="465" customFormat="1" ht="18" customHeight="1" x14ac:dyDescent="0.25">
      <c r="A520" s="2127" t="str">
        <f t="shared" si="153"/>
        <v>►</v>
      </c>
      <c r="B520" s="2128" t="str">
        <f t="shared" si="169"/>
        <v>►</v>
      </c>
      <c r="C520" s="2129" t="str">
        <f t="shared" si="154"/>
        <v>►</v>
      </c>
      <c r="D520" s="2433" t="str">
        <f t="shared" si="155"/>
        <v>►</v>
      </c>
      <c r="E520" s="2128" t="str">
        <f t="shared" si="156"/>
        <v>►</v>
      </c>
      <c r="F520" s="2128" t="str">
        <f t="shared" si="157"/>
        <v>►</v>
      </c>
      <c r="G520" s="2128" t="str">
        <f t="shared" si="158"/>
        <v>►</v>
      </c>
      <c r="H520" s="2178" t="s">
        <v>4</v>
      </c>
      <c r="I520" s="2177"/>
      <c r="J520" s="2177"/>
      <c r="K520" s="2177"/>
      <c r="L520" s="2176"/>
      <c r="M520" s="2176"/>
      <c r="N520" s="2176"/>
      <c r="O520" s="2176"/>
      <c r="P520" s="2176"/>
      <c r="Q520" s="2176"/>
      <c r="R520" s="2176"/>
      <c r="S520" s="2111" t="s">
        <v>4</v>
      </c>
      <c r="T520" s="2178" t="s">
        <v>4</v>
      </c>
      <c r="U520" s="2177"/>
      <c r="V520" s="2177"/>
      <c r="W520" s="2177"/>
      <c r="X520" s="2176"/>
      <c r="Y520" s="2176"/>
      <c r="Z520" s="2176"/>
      <c r="AA520" s="2176"/>
      <c r="AB520" s="2176"/>
      <c r="AC520" s="2176"/>
      <c r="AD520" s="2176"/>
      <c r="AE520" s="2677" t="s">
        <v>4</v>
      </c>
      <c r="AF520" s="2679">
        <f t="shared" si="167"/>
        <v>0</v>
      </c>
      <c r="AG520" s="2453">
        <f t="shared" si="168"/>
        <v>0</v>
      </c>
      <c r="AH520" s="2452"/>
      <c r="AI520" s="2148">
        <f t="shared" si="160"/>
        <v>0</v>
      </c>
      <c r="AJ520" s="299" t="str">
        <f>IF(OR(AI520=0, ISBLANK(AB520)), "", TEXT(ROUND(AI520/INDEX(AV19:AV89, MATCH(AB520, AU19:AU89, 0)), 0),"# ##0") &amp; " " &amp; AB520)</f>
        <v/>
      </c>
      <c r="AK520" s="77">
        <f t="shared" si="161"/>
        <v>0</v>
      </c>
      <c r="AL520" s="2149">
        <f t="shared" si="162"/>
        <v>0</v>
      </c>
      <c r="AM520" s="2137" t="str">
        <f t="shared" si="163"/>
        <v/>
      </c>
      <c r="AN520" s="2143"/>
      <c r="AO520" s="2148">
        <f t="shared" si="164"/>
        <v>0</v>
      </c>
      <c r="AP520" s="2612"/>
      <c r="AQ520" s="2150" t="str">
        <f t="shared" si="165"/>
        <v/>
      </c>
      <c r="AR520" s="2593"/>
      <c r="AS520" s="2697">
        <f t="shared" si="166"/>
        <v>0</v>
      </c>
      <c r="AT520" s="2598">
        <f>IF(AND(AH520&lt;&gt;"", ISNUMBER(AF520)), IFERROR(INDEX(AV19:AV89, MATCH(AB520, AU19:AU89, 0)) * AA520 * IF(ISBLANK(X520), 1, X520), 0), 0)</f>
        <v>0</v>
      </c>
      <c r="AU520"/>
      <c r="AV520"/>
      <c r="AW520"/>
      <c r="AX520" s="2133"/>
      <c r="AY520" s="2127" t="str">
        <f t="shared" si="159"/>
        <v>►</v>
      </c>
      <c r="BC520" s="2133"/>
      <c r="BD520" s="2133"/>
      <c r="BH520" s="2133"/>
      <c r="BI520" s="466">
        <v>1</v>
      </c>
      <c r="BJ520" s="464"/>
      <c r="BK520" s="464"/>
    </row>
    <row r="521" spans="1:63" s="465" customFormat="1" ht="18" customHeight="1" x14ac:dyDescent="0.25">
      <c r="A521" s="2127" t="str">
        <f t="shared" si="153"/>
        <v>►</v>
      </c>
      <c r="B521" s="2128" t="str">
        <f t="shared" si="169"/>
        <v>►</v>
      </c>
      <c r="C521" s="2129" t="str">
        <f t="shared" si="154"/>
        <v>►</v>
      </c>
      <c r="D521" s="2433" t="str">
        <f t="shared" si="155"/>
        <v>►</v>
      </c>
      <c r="E521" s="2128" t="str">
        <f t="shared" si="156"/>
        <v>►</v>
      </c>
      <c r="F521" s="2128" t="str">
        <f t="shared" si="157"/>
        <v>►</v>
      </c>
      <c r="G521" s="2128" t="str">
        <f t="shared" si="158"/>
        <v>►</v>
      </c>
      <c r="H521" s="2178" t="s">
        <v>4</v>
      </c>
      <c r="I521" s="2177"/>
      <c r="J521" s="2177"/>
      <c r="K521" s="2177"/>
      <c r="L521" s="2176"/>
      <c r="M521" s="2176"/>
      <c r="N521" s="2176"/>
      <c r="O521" s="2176"/>
      <c r="P521" s="2176"/>
      <c r="Q521" s="2176"/>
      <c r="R521" s="2176"/>
      <c r="S521" s="2111" t="s">
        <v>4</v>
      </c>
      <c r="T521" s="2178" t="s">
        <v>4</v>
      </c>
      <c r="U521" s="2177"/>
      <c r="V521" s="2177"/>
      <c r="W521" s="2177"/>
      <c r="X521" s="2176"/>
      <c r="Y521" s="2176"/>
      <c r="Z521" s="2176"/>
      <c r="AA521" s="2176"/>
      <c r="AB521" s="2176"/>
      <c r="AC521" s="2176"/>
      <c r="AD521" s="2176"/>
      <c r="AE521" s="2677" t="s">
        <v>4</v>
      </c>
      <c r="AF521" s="2679">
        <f t="shared" si="167"/>
        <v>0</v>
      </c>
      <c r="AG521" s="2453">
        <f t="shared" si="168"/>
        <v>0</v>
      </c>
      <c r="AH521" s="2452"/>
      <c r="AI521" s="2140">
        <f t="shared" si="160"/>
        <v>0</v>
      </c>
      <c r="AJ521" s="301" t="str">
        <f>IF(OR(AI521=0, ISBLANK(AB521)), "", TEXT(ROUND(AI521/INDEX(AV19:AV89, MATCH(AB521, AU19:AU89, 0)), 0),"# ##0") &amp; " " &amp; AB521)</f>
        <v/>
      </c>
      <c r="AK521" s="82">
        <f t="shared" si="161"/>
        <v>0</v>
      </c>
      <c r="AL521" s="2141">
        <f t="shared" si="162"/>
        <v>0</v>
      </c>
      <c r="AM521" s="2142" t="str">
        <f t="shared" si="163"/>
        <v/>
      </c>
      <c r="AN521" s="2143"/>
      <c r="AO521" s="2140">
        <f t="shared" si="164"/>
        <v>0</v>
      </c>
      <c r="AP521" s="2612"/>
      <c r="AQ521" s="2145" t="str">
        <f t="shared" si="165"/>
        <v/>
      </c>
      <c r="AR521" s="2593"/>
      <c r="AS521" s="2697">
        <f t="shared" si="166"/>
        <v>0</v>
      </c>
      <c r="AT521" s="2598">
        <f>IF(AND(AH521&lt;&gt;"", ISNUMBER(AF521)), IFERROR(INDEX(AV19:AV89, MATCH(AB521, AU19:AU89, 0)) * AA521 * IF(ISBLANK(X521), 1, X521), 0), 0)</f>
        <v>0</v>
      </c>
      <c r="AU521"/>
      <c r="AV521"/>
      <c r="AW521"/>
      <c r="AX521" s="2133"/>
      <c r="AY521" s="2127" t="str">
        <f t="shared" si="159"/>
        <v>►</v>
      </c>
      <c r="BC521" s="2133"/>
      <c r="BD521" s="2133"/>
      <c r="BH521" s="2133"/>
      <c r="BI521" s="466">
        <v>1</v>
      </c>
      <c r="BJ521" s="464"/>
      <c r="BK521" s="464"/>
    </row>
    <row r="522" spans="1:63" s="465" customFormat="1" ht="18" customHeight="1" x14ac:dyDescent="0.25">
      <c r="A522" s="2127" t="str">
        <f t="shared" si="153"/>
        <v>►</v>
      </c>
      <c r="B522" s="2128" t="str">
        <f t="shared" si="169"/>
        <v>►</v>
      </c>
      <c r="C522" s="2129" t="str">
        <f t="shared" si="154"/>
        <v>►</v>
      </c>
      <c r="D522" s="2433" t="str">
        <f t="shared" si="155"/>
        <v>►</v>
      </c>
      <c r="E522" s="2128" t="str">
        <f t="shared" si="156"/>
        <v>►</v>
      </c>
      <c r="F522" s="2128" t="str">
        <f t="shared" si="157"/>
        <v>►</v>
      </c>
      <c r="G522" s="2128" t="str">
        <f t="shared" si="158"/>
        <v>►</v>
      </c>
      <c r="H522" s="2178" t="s">
        <v>4</v>
      </c>
      <c r="I522" s="2177"/>
      <c r="J522" s="2177"/>
      <c r="K522" s="2177"/>
      <c r="L522" s="2176"/>
      <c r="M522" s="2176"/>
      <c r="N522" s="2176"/>
      <c r="O522" s="2176"/>
      <c r="P522" s="2176"/>
      <c r="Q522" s="2176"/>
      <c r="R522" s="2176"/>
      <c r="S522" s="2111" t="s">
        <v>4</v>
      </c>
      <c r="T522" s="2178" t="s">
        <v>4</v>
      </c>
      <c r="U522" s="2177"/>
      <c r="V522" s="2177"/>
      <c r="W522" s="2177"/>
      <c r="X522" s="2176"/>
      <c r="Y522" s="2176"/>
      <c r="Z522" s="2176"/>
      <c r="AA522" s="2176"/>
      <c r="AB522" s="2176"/>
      <c r="AC522" s="2176"/>
      <c r="AD522" s="2176"/>
      <c r="AE522" s="2677" t="s">
        <v>4</v>
      </c>
      <c r="AF522" s="2679">
        <f t="shared" si="167"/>
        <v>0</v>
      </c>
      <c r="AG522" s="2453">
        <f t="shared" si="168"/>
        <v>0</v>
      </c>
      <c r="AH522" s="2452"/>
      <c r="AI522" s="2148">
        <f t="shared" si="160"/>
        <v>0</v>
      </c>
      <c r="AJ522" s="299" t="str">
        <f>IF(OR(AI522=0, ISBLANK(AB522)), "", TEXT(ROUND(AI522/INDEX(AV19:AV89, MATCH(AB522, AU19:AU89, 0)), 0),"# ##0") &amp; " " &amp; AB522)</f>
        <v/>
      </c>
      <c r="AK522" s="77">
        <f t="shared" si="161"/>
        <v>0</v>
      </c>
      <c r="AL522" s="2149">
        <f t="shared" si="162"/>
        <v>0</v>
      </c>
      <c r="AM522" s="2137" t="str">
        <f t="shared" si="163"/>
        <v/>
      </c>
      <c r="AN522" s="2143"/>
      <c r="AO522" s="2148">
        <f t="shared" si="164"/>
        <v>0</v>
      </c>
      <c r="AP522" s="2612"/>
      <c r="AQ522" s="2150" t="str">
        <f t="shared" si="165"/>
        <v/>
      </c>
      <c r="AR522" s="2593"/>
      <c r="AS522" s="2697">
        <f t="shared" si="166"/>
        <v>0</v>
      </c>
      <c r="AT522" s="2598">
        <f>IF(AND(AH522&lt;&gt;"", ISNUMBER(AF522)), IFERROR(INDEX(AV19:AV89, MATCH(AB522, AU19:AU89, 0)) * AA522 * IF(ISBLANK(X522), 1, X522), 0), 0)</f>
        <v>0</v>
      </c>
      <c r="AU522"/>
      <c r="AV522"/>
      <c r="AW522"/>
      <c r="AX522" s="2133"/>
      <c r="AY522" s="2127" t="str">
        <f t="shared" si="159"/>
        <v>►</v>
      </c>
      <c r="BC522" s="2133"/>
      <c r="BD522" s="2133"/>
      <c r="BH522" s="2133"/>
      <c r="BI522" s="466">
        <v>1</v>
      </c>
      <c r="BJ522" s="464"/>
      <c r="BK522" s="464"/>
    </row>
    <row r="523" spans="1:63" s="465" customFormat="1" ht="18" customHeight="1" x14ac:dyDescent="0.25">
      <c r="A523" s="2127" t="str">
        <f t="shared" si="153"/>
        <v>►</v>
      </c>
      <c r="B523" s="2128" t="str">
        <f t="shared" si="169"/>
        <v>►</v>
      </c>
      <c r="C523" s="2129" t="str">
        <f t="shared" si="154"/>
        <v>►</v>
      </c>
      <c r="D523" s="2433" t="str">
        <f t="shared" si="155"/>
        <v>►</v>
      </c>
      <c r="E523" s="2128" t="str">
        <f t="shared" si="156"/>
        <v>►</v>
      </c>
      <c r="F523" s="2128" t="str">
        <f t="shared" si="157"/>
        <v>►</v>
      </c>
      <c r="G523" s="2128" t="str">
        <f t="shared" si="158"/>
        <v>►</v>
      </c>
      <c r="H523" s="2178" t="s">
        <v>4</v>
      </c>
      <c r="I523" s="2177"/>
      <c r="J523" s="2177"/>
      <c r="K523" s="2177"/>
      <c r="L523" s="2176"/>
      <c r="M523" s="2176"/>
      <c r="N523" s="2176"/>
      <c r="O523" s="2176"/>
      <c r="P523" s="2176"/>
      <c r="Q523" s="2176"/>
      <c r="R523" s="2176"/>
      <c r="S523" s="2111" t="s">
        <v>4</v>
      </c>
      <c r="T523" s="2178" t="s">
        <v>4</v>
      </c>
      <c r="U523" s="2177"/>
      <c r="V523" s="2177"/>
      <c r="W523" s="2177"/>
      <c r="X523" s="2176"/>
      <c r="Y523" s="2176"/>
      <c r="Z523" s="2176"/>
      <c r="AA523" s="2176"/>
      <c r="AB523" s="2176"/>
      <c r="AC523" s="2176"/>
      <c r="AD523" s="2176"/>
      <c r="AE523" s="2677" t="s">
        <v>4</v>
      </c>
      <c r="AF523" s="2679">
        <f t="shared" si="167"/>
        <v>0</v>
      </c>
      <c r="AG523" s="2453">
        <f t="shared" si="168"/>
        <v>0</v>
      </c>
      <c r="AH523" s="2452"/>
      <c r="AI523" s="2140">
        <f t="shared" si="160"/>
        <v>0</v>
      </c>
      <c r="AJ523" s="301" t="str">
        <f>IF(OR(AI523=0, ISBLANK(AB523)), "", TEXT(ROUND(AI523/INDEX(AV19:AV89, MATCH(AB523, AU19:AU89, 0)), 0),"# ##0") &amp; " " &amp; AB523)</f>
        <v/>
      </c>
      <c r="AK523" s="82">
        <f t="shared" si="161"/>
        <v>0</v>
      </c>
      <c r="AL523" s="2141">
        <f t="shared" si="162"/>
        <v>0</v>
      </c>
      <c r="AM523" s="2142" t="str">
        <f t="shared" si="163"/>
        <v/>
      </c>
      <c r="AN523" s="2143"/>
      <c r="AO523" s="2140">
        <f t="shared" si="164"/>
        <v>0</v>
      </c>
      <c r="AP523" s="2612"/>
      <c r="AQ523" s="2145" t="str">
        <f t="shared" si="165"/>
        <v/>
      </c>
      <c r="AR523" s="2593"/>
      <c r="AS523" s="2697">
        <f t="shared" si="166"/>
        <v>0</v>
      </c>
      <c r="AT523" s="2598">
        <f>IF(AND(AH523&lt;&gt;"", ISNUMBER(AF523)), IFERROR(INDEX(AV19:AV89, MATCH(AB523, AU19:AU89, 0)) * AA523 * IF(ISBLANK(X523), 1, X523), 0), 0)</f>
        <v>0</v>
      </c>
      <c r="AU523"/>
      <c r="AV523"/>
      <c r="AW523"/>
      <c r="AX523" s="2133"/>
      <c r="AY523" s="2127" t="str">
        <f t="shared" si="159"/>
        <v>►</v>
      </c>
      <c r="BC523" s="2133"/>
      <c r="BD523" s="2133"/>
      <c r="BH523" s="2133"/>
      <c r="BI523" s="466">
        <v>1</v>
      </c>
      <c r="BJ523" s="464"/>
      <c r="BK523" s="464"/>
    </row>
    <row r="524" spans="1:63" s="465" customFormat="1" ht="18" customHeight="1" x14ac:dyDescent="0.25">
      <c r="A524" s="2127" t="str">
        <f t="shared" si="153"/>
        <v>►</v>
      </c>
      <c r="B524" s="2128" t="str">
        <f t="shared" si="169"/>
        <v>►</v>
      </c>
      <c r="C524" s="2129" t="str">
        <f t="shared" si="154"/>
        <v>►</v>
      </c>
      <c r="D524" s="2433" t="str">
        <f t="shared" si="155"/>
        <v>►</v>
      </c>
      <c r="E524" s="2128" t="str">
        <f t="shared" si="156"/>
        <v>►</v>
      </c>
      <c r="F524" s="2128" t="str">
        <f t="shared" si="157"/>
        <v>►</v>
      </c>
      <c r="G524" s="2128" t="str">
        <f t="shared" si="158"/>
        <v>►</v>
      </c>
      <c r="H524" s="2178" t="s">
        <v>4</v>
      </c>
      <c r="I524" s="2177"/>
      <c r="J524" s="2177"/>
      <c r="K524" s="2177"/>
      <c r="L524" s="2176"/>
      <c r="M524" s="2176"/>
      <c r="N524" s="2176"/>
      <c r="O524" s="2176"/>
      <c r="P524" s="2176"/>
      <c r="Q524" s="2176"/>
      <c r="R524" s="2176"/>
      <c r="S524" s="2111" t="s">
        <v>4</v>
      </c>
      <c r="T524" s="2178" t="s">
        <v>4</v>
      </c>
      <c r="U524" s="2177"/>
      <c r="V524" s="2177"/>
      <c r="W524" s="2177"/>
      <c r="X524" s="2176"/>
      <c r="Y524" s="2176"/>
      <c r="Z524" s="2176"/>
      <c r="AA524" s="2176"/>
      <c r="AB524" s="2176"/>
      <c r="AC524" s="2176"/>
      <c r="AD524" s="2176"/>
      <c r="AE524" s="2677" t="s">
        <v>4</v>
      </c>
      <c r="AF524" s="2679">
        <f t="shared" si="167"/>
        <v>0</v>
      </c>
      <c r="AG524" s="2453">
        <f t="shared" si="168"/>
        <v>0</v>
      </c>
      <c r="AH524" s="2452"/>
      <c r="AI524" s="2148">
        <f t="shared" si="160"/>
        <v>0</v>
      </c>
      <c r="AJ524" s="299" t="str">
        <f>IF(OR(AI524=0, ISBLANK(AB524)), "", TEXT(ROUND(AI524/INDEX(AV19:AV89, MATCH(AB524, AU19:AU89, 0)), 0),"# ##0") &amp; " " &amp; AB524)</f>
        <v/>
      </c>
      <c r="AK524" s="77">
        <f t="shared" si="161"/>
        <v>0</v>
      </c>
      <c r="AL524" s="2149">
        <f t="shared" si="162"/>
        <v>0</v>
      </c>
      <c r="AM524" s="2137" t="str">
        <f t="shared" si="163"/>
        <v/>
      </c>
      <c r="AN524" s="2143"/>
      <c r="AO524" s="2148">
        <f t="shared" si="164"/>
        <v>0</v>
      </c>
      <c r="AP524" s="2612"/>
      <c r="AQ524" s="2150" t="str">
        <f t="shared" si="165"/>
        <v/>
      </c>
      <c r="AR524" s="2593"/>
      <c r="AS524" s="2697">
        <f t="shared" si="166"/>
        <v>0</v>
      </c>
      <c r="AT524" s="2598">
        <f>IF(AND(AH524&lt;&gt;"", ISNUMBER(AF524)), IFERROR(INDEX(AV19:AV89, MATCH(AB524, AU19:AU89, 0)) * AA524 * IF(ISBLANK(X524), 1, X524), 0), 0)</f>
        <v>0</v>
      </c>
      <c r="AU524"/>
      <c r="AV524"/>
      <c r="AW524"/>
      <c r="AX524" s="2133"/>
      <c r="AY524" s="2127" t="str">
        <f t="shared" si="159"/>
        <v>►</v>
      </c>
      <c r="BC524" s="2133"/>
      <c r="BD524" s="2133"/>
      <c r="BH524" s="2133"/>
      <c r="BI524" s="466">
        <v>1</v>
      </c>
      <c r="BJ524" s="464"/>
      <c r="BK524" s="464"/>
    </row>
    <row r="525" spans="1:63" s="465" customFormat="1" ht="18" customHeight="1" x14ac:dyDescent="0.25">
      <c r="A525" s="2127" t="str">
        <f t="shared" si="153"/>
        <v>►</v>
      </c>
      <c r="B525" s="2128" t="str">
        <f t="shared" si="169"/>
        <v>►</v>
      </c>
      <c r="C525" s="2129" t="str">
        <f t="shared" si="154"/>
        <v>►</v>
      </c>
      <c r="D525" s="2433" t="str">
        <f t="shared" si="155"/>
        <v>►</v>
      </c>
      <c r="E525" s="2128" t="str">
        <f t="shared" si="156"/>
        <v>►</v>
      </c>
      <c r="F525" s="2128" t="str">
        <f t="shared" si="157"/>
        <v>►</v>
      </c>
      <c r="G525" s="2128" t="str">
        <f t="shared" si="158"/>
        <v>►</v>
      </c>
      <c r="H525" s="2178" t="s">
        <v>4</v>
      </c>
      <c r="I525" s="2177"/>
      <c r="J525" s="2177"/>
      <c r="K525" s="2177"/>
      <c r="L525" s="2176"/>
      <c r="M525" s="2176"/>
      <c r="N525" s="2176"/>
      <c r="O525" s="2176"/>
      <c r="P525" s="2176"/>
      <c r="Q525" s="2176"/>
      <c r="R525" s="2176"/>
      <c r="S525" s="2111" t="s">
        <v>4</v>
      </c>
      <c r="T525" s="2178" t="s">
        <v>4</v>
      </c>
      <c r="U525" s="2177"/>
      <c r="V525" s="2177"/>
      <c r="W525" s="2177"/>
      <c r="X525" s="2176"/>
      <c r="Y525" s="2176"/>
      <c r="Z525" s="2176"/>
      <c r="AA525" s="2176"/>
      <c r="AB525" s="2176"/>
      <c r="AC525" s="2176"/>
      <c r="AD525" s="2176"/>
      <c r="AE525" s="2677" t="s">
        <v>4</v>
      </c>
      <c r="AF525" s="2679">
        <f t="shared" si="167"/>
        <v>0</v>
      </c>
      <c r="AG525" s="2453">
        <f t="shared" si="168"/>
        <v>0</v>
      </c>
      <c r="AH525" s="2452"/>
      <c r="AI525" s="2140">
        <f t="shared" si="160"/>
        <v>0</v>
      </c>
      <c r="AJ525" s="301" t="str">
        <f>IF(OR(AI525=0, ISBLANK(AB525)), "", TEXT(ROUND(AI525/INDEX(AV19:AV89, MATCH(AB525, AU19:AU89, 0)), 0),"# ##0") &amp; " " &amp; AB525)</f>
        <v/>
      </c>
      <c r="AK525" s="82">
        <f t="shared" si="161"/>
        <v>0</v>
      </c>
      <c r="AL525" s="2141">
        <f t="shared" si="162"/>
        <v>0</v>
      </c>
      <c r="AM525" s="2142" t="str">
        <f t="shared" si="163"/>
        <v/>
      </c>
      <c r="AN525" s="2143"/>
      <c r="AO525" s="2140">
        <f t="shared" si="164"/>
        <v>0</v>
      </c>
      <c r="AP525" s="2612"/>
      <c r="AQ525" s="2145" t="str">
        <f t="shared" si="165"/>
        <v/>
      </c>
      <c r="AR525" s="2593"/>
      <c r="AS525" s="2697">
        <f t="shared" si="166"/>
        <v>0</v>
      </c>
      <c r="AT525" s="2598">
        <f>IF(AND(AH525&lt;&gt;"", ISNUMBER(AF525)), IFERROR(INDEX(AV19:AV89, MATCH(AB525, AU19:AU89, 0)) * AA525 * IF(ISBLANK(X525), 1, X525), 0), 0)</f>
        <v>0</v>
      </c>
      <c r="AU525"/>
      <c r="AV525"/>
      <c r="AW525"/>
      <c r="AX525" s="2133"/>
      <c r="AY525" s="2127" t="str">
        <f t="shared" si="159"/>
        <v>►</v>
      </c>
      <c r="BC525" s="2133"/>
      <c r="BD525" s="2133"/>
      <c r="BH525" s="2133"/>
      <c r="BI525" s="466">
        <v>1</v>
      </c>
      <c r="BJ525" s="464"/>
      <c r="BK525" s="464"/>
    </row>
    <row r="526" spans="1:63" s="465" customFormat="1" ht="18" customHeight="1" x14ac:dyDescent="0.25">
      <c r="A526" s="2127" t="str">
        <f t="shared" ref="A526:A589" si="170">IF(OR(H526="A",T526="A"),"A",IF(AND(H526="►",T526="►"),"►",IF(AND(ISBLANK(H526),ISBLANK(T526)),"►","►")))</f>
        <v>►</v>
      </c>
      <c r="B526" s="2128" t="str">
        <f t="shared" si="169"/>
        <v>►</v>
      </c>
      <c r="C526" s="2129" t="str">
        <f t="shared" ref="C526:C589" si="171">IF(B526="►","►",IFERROR(LEFT(B526,SEARCH(".",B526)-1),0))</f>
        <v>►</v>
      </c>
      <c r="D526" s="2433" t="str">
        <f t="shared" ref="D526:D589" si="172">IF(B526="►","►",IFERROR(MID(B526,SEARCH(".",B526)+1,SEARCH(".",B526,SEARCH(".",B526)+1)-SEARCH(".",B526)-1),0))</f>
        <v>►</v>
      </c>
      <c r="E526" s="2128" t="str">
        <f t="shared" ref="E526:E589" si="173">IF(B526="►","►",IFERROR(MID(B526,SEARCH(".",B526,SEARCH(".",B526)+1)+1,SEARCH(".",B526,SEARCH(".",B526,SEARCH(".",B526)+1)+1)-SEARCH(".",B526,SEARCH(".",B526)+1)-1),0))</f>
        <v>►</v>
      </c>
      <c r="F526" s="2128" t="str">
        <f t="shared" ref="F526:F589" si="174">IF(B526="►","►",IFERROR(MID(I526,SEARCH(".",B526,SEARCH(".",B526,SEARCH(".",B526)+1)+1)+1,SEARCH(".",B526,SEARCH(".",B526,SEARCH(".",B526,SEARCH(".",B526)+1)+1)+1)-SEARCH(".",B526,SEARCH(".",B526,SEARCH(".",B526)+1)+1)-1),0))</f>
        <v>►</v>
      </c>
      <c r="G526" s="2128" t="str">
        <f t="shared" si="158"/>
        <v>►</v>
      </c>
      <c r="H526" s="2178" t="s">
        <v>4</v>
      </c>
      <c r="I526" s="2177"/>
      <c r="J526" s="2177"/>
      <c r="K526" s="2177"/>
      <c r="L526" s="2176"/>
      <c r="M526" s="2176"/>
      <c r="N526" s="2176"/>
      <c r="O526" s="2176"/>
      <c r="P526" s="2176"/>
      <c r="Q526" s="2176"/>
      <c r="R526" s="2176"/>
      <c r="S526" s="2111" t="s">
        <v>4</v>
      </c>
      <c r="T526" s="2178" t="s">
        <v>4</v>
      </c>
      <c r="U526" s="2177"/>
      <c r="V526" s="2177"/>
      <c r="W526" s="2177"/>
      <c r="X526" s="2176"/>
      <c r="Y526" s="2176"/>
      <c r="Z526" s="2176"/>
      <c r="AA526" s="2176"/>
      <c r="AB526" s="2176"/>
      <c r="AC526" s="2176"/>
      <c r="AD526" s="2176"/>
      <c r="AE526" s="2677" t="s">
        <v>4</v>
      </c>
      <c r="AF526" s="2679">
        <f t="shared" si="167"/>
        <v>0</v>
      </c>
      <c r="AG526" s="2453">
        <f t="shared" si="168"/>
        <v>0</v>
      </c>
      <c r="AH526" s="2452"/>
      <c r="AI526" s="2148">
        <f t="shared" si="160"/>
        <v>0</v>
      </c>
      <c r="AJ526" s="299" t="str">
        <f>IF(OR(AI526=0, ISBLANK(AB526)), "", TEXT(ROUND(AI526/INDEX(AV19:AV89, MATCH(AB526, AU19:AU89, 0)), 0),"# ##0") &amp; " " &amp; AB526)</f>
        <v/>
      </c>
      <c r="AK526" s="77">
        <f t="shared" si="161"/>
        <v>0</v>
      </c>
      <c r="AL526" s="2149">
        <f t="shared" si="162"/>
        <v>0</v>
      </c>
      <c r="AM526" s="2137" t="str">
        <f t="shared" si="163"/>
        <v/>
      </c>
      <c r="AN526" s="2143"/>
      <c r="AO526" s="2148">
        <f t="shared" si="164"/>
        <v>0</v>
      </c>
      <c r="AP526" s="2612"/>
      <c r="AQ526" s="2150" t="str">
        <f t="shared" si="165"/>
        <v/>
      </c>
      <c r="AR526" s="2593"/>
      <c r="AS526" s="2697">
        <f t="shared" si="166"/>
        <v>0</v>
      </c>
      <c r="AT526" s="2598">
        <f>IF(AND(AH526&lt;&gt;"", ISNUMBER(AF526)), IFERROR(INDEX(AV19:AV89, MATCH(AB526, AU19:AU89, 0)) * AA526 * IF(ISBLANK(X526), 1, X526), 0), 0)</f>
        <v>0</v>
      </c>
      <c r="AU526"/>
      <c r="AV526"/>
      <c r="AW526"/>
      <c r="AX526" s="2133"/>
      <c r="AY526" s="2127" t="str">
        <f t="shared" si="159"/>
        <v>►</v>
      </c>
      <c r="BC526" s="2133"/>
      <c r="BD526" s="2133"/>
      <c r="BH526" s="2133"/>
      <c r="BI526" s="466">
        <v>1</v>
      </c>
      <c r="BJ526" s="464"/>
      <c r="BK526" s="464"/>
    </row>
    <row r="527" spans="1:63" s="465" customFormat="1" ht="18" customHeight="1" x14ac:dyDescent="0.25">
      <c r="A527" s="2127" t="str">
        <f t="shared" si="170"/>
        <v>►</v>
      </c>
      <c r="B527" s="2128" t="str">
        <f t="shared" si="169"/>
        <v>►</v>
      </c>
      <c r="C527" s="2129" t="str">
        <f t="shared" si="171"/>
        <v>►</v>
      </c>
      <c r="D527" s="2433" t="str">
        <f t="shared" si="172"/>
        <v>►</v>
      </c>
      <c r="E527" s="2128" t="str">
        <f t="shared" si="173"/>
        <v>►</v>
      </c>
      <c r="F527" s="2128" t="str">
        <f t="shared" si="174"/>
        <v>►</v>
      </c>
      <c r="G527" s="2128" t="str">
        <f t="shared" si="158"/>
        <v>►</v>
      </c>
      <c r="H527" s="2178" t="s">
        <v>4</v>
      </c>
      <c r="I527" s="2177"/>
      <c r="J527" s="2177"/>
      <c r="K527" s="2177"/>
      <c r="L527" s="2176"/>
      <c r="M527" s="2176"/>
      <c r="N527" s="2176"/>
      <c r="O527" s="2176"/>
      <c r="P527" s="2176"/>
      <c r="Q527" s="2176"/>
      <c r="R527" s="2176"/>
      <c r="S527" s="2111" t="s">
        <v>4</v>
      </c>
      <c r="T527" s="2178" t="s">
        <v>4</v>
      </c>
      <c r="U527" s="2177"/>
      <c r="V527" s="2177"/>
      <c r="W527" s="2177"/>
      <c r="X527" s="2176"/>
      <c r="Y527" s="2176"/>
      <c r="Z527" s="2176"/>
      <c r="AA527" s="2176"/>
      <c r="AB527" s="2176"/>
      <c r="AC527" s="2176"/>
      <c r="AD527" s="2176"/>
      <c r="AE527" s="2677" t="s">
        <v>4</v>
      </c>
      <c r="AF527" s="2679">
        <f t="shared" si="167"/>
        <v>0</v>
      </c>
      <c r="AG527" s="2453">
        <f t="shared" si="168"/>
        <v>0</v>
      </c>
      <c r="AH527" s="2452"/>
      <c r="AI527" s="2140">
        <f t="shared" si="160"/>
        <v>0</v>
      </c>
      <c r="AJ527" s="301" t="str">
        <f>IF(OR(AI527=0, ISBLANK(AB527)), "", TEXT(ROUND(AI527/INDEX(AV19:AV89, MATCH(AB527, AU19:AU89, 0)), 0),"# ##0") &amp; " " &amp; AB527)</f>
        <v/>
      </c>
      <c r="AK527" s="82">
        <f t="shared" si="161"/>
        <v>0</v>
      </c>
      <c r="AL527" s="2141">
        <f t="shared" si="162"/>
        <v>0</v>
      </c>
      <c r="AM527" s="2142" t="str">
        <f t="shared" si="163"/>
        <v/>
      </c>
      <c r="AN527" s="2143"/>
      <c r="AO527" s="2140">
        <f t="shared" si="164"/>
        <v>0</v>
      </c>
      <c r="AP527" s="2612"/>
      <c r="AQ527" s="2145" t="str">
        <f t="shared" si="165"/>
        <v/>
      </c>
      <c r="AR527" s="2593"/>
      <c r="AS527" s="2697">
        <f t="shared" si="166"/>
        <v>0</v>
      </c>
      <c r="AT527" s="2598">
        <f>IF(AND(AH527&lt;&gt;"", ISNUMBER(AF527)), IFERROR(INDEX(AV19:AV89, MATCH(AB527, AU19:AU89, 0)) * AA527 * IF(ISBLANK(X527), 1, X527), 0), 0)</f>
        <v>0</v>
      </c>
      <c r="AU527"/>
      <c r="AV527"/>
      <c r="AW527"/>
      <c r="AX527" s="2133"/>
      <c r="AY527" s="2127" t="str">
        <f t="shared" si="159"/>
        <v>►</v>
      </c>
      <c r="BC527" s="2133"/>
      <c r="BD527" s="2133"/>
      <c r="BH527" s="2133"/>
      <c r="BI527" s="466">
        <v>1</v>
      </c>
      <c r="BJ527" s="464"/>
      <c r="BK527" s="464"/>
    </row>
    <row r="528" spans="1:63" s="465" customFormat="1" ht="18" customHeight="1" x14ac:dyDescent="0.25">
      <c r="A528" s="2127" t="str">
        <f t="shared" si="170"/>
        <v>►</v>
      </c>
      <c r="B528" s="2128" t="str">
        <f t="shared" si="169"/>
        <v>►</v>
      </c>
      <c r="C528" s="2129" t="str">
        <f t="shared" si="171"/>
        <v>►</v>
      </c>
      <c r="D528" s="2433" t="str">
        <f t="shared" si="172"/>
        <v>►</v>
      </c>
      <c r="E528" s="2128" t="str">
        <f t="shared" si="173"/>
        <v>►</v>
      </c>
      <c r="F528" s="2128" t="str">
        <f t="shared" si="174"/>
        <v>►</v>
      </c>
      <c r="G528" s="2128" t="str">
        <f t="shared" ref="G528:G591" si="175">IF(B528="►","►",IF(ISBLANK(B528),"►",IFERROR(RIGHT(B528,LEN(B528)-FIND("►",B528)-1),"")))</f>
        <v>►</v>
      </c>
      <c r="H528" s="2178" t="s">
        <v>4</v>
      </c>
      <c r="I528" s="2177"/>
      <c r="J528" s="2177"/>
      <c r="K528" s="2177"/>
      <c r="L528" s="2176"/>
      <c r="M528" s="2176"/>
      <c r="N528" s="2176"/>
      <c r="O528" s="2176"/>
      <c r="P528" s="2176"/>
      <c r="Q528" s="2176"/>
      <c r="R528" s="2176"/>
      <c r="S528" s="2111" t="s">
        <v>4</v>
      </c>
      <c r="T528" s="2178" t="s">
        <v>4</v>
      </c>
      <c r="U528" s="2177"/>
      <c r="V528" s="2177"/>
      <c r="W528" s="2177"/>
      <c r="X528" s="2176"/>
      <c r="Y528" s="2176"/>
      <c r="Z528" s="2176"/>
      <c r="AA528" s="2176"/>
      <c r="AB528" s="2176"/>
      <c r="AC528" s="2176"/>
      <c r="AD528" s="2176"/>
      <c r="AE528" s="2677" t="s">
        <v>4</v>
      </c>
      <c r="AF528" s="2679">
        <f t="shared" si="167"/>
        <v>0</v>
      </c>
      <c r="AG528" s="2453">
        <f t="shared" si="168"/>
        <v>0</v>
      </c>
      <c r="AH528" s="2452"/>
      <c r="AI528" s="2148">
        <f t="shared" si="160"/>
        <v>0</v>
      </c>
      <c r="AJ528" s="299" t="str">
        <f>IF(OR(AI528=0, ISBLANK(AB528)), "", TEXT(ROUND(AI528/INDEX(AV19:AV89, MATCH(AB528, AU19:AU89, 0)), 0),"# ##0") &amp; " " &amp; AB528)</f>
        <v/>
      </c>
      <c r="AK528" s="77">
        <f t="shared" si="161"/>
        <v>0</v>
      </c>
      <c r="AL528" s="2149">
        <f t="shared" si="162"/>
        <v>0</v>
      </c>
      <c r="AM528" s="2137" t="str">
        <f t="shared" si="163"/>
        <v/>
      </c>
      <c r="AN528" s="2143"/>
      <c r="AO528" s="2148">
        <f t="shared" si="164"/>
        <v>0</v>
      </c>
      <c r="AP528" s="2612"/>
      <c r="AQ528" s="2150" t="str">
        <f t="shared" si="165"/>
        <v/>
      </c>
      <c r="AR528" s="2593"/>
      <c r="AS528" s="2697">
        <f t="shared" si="166"/>
        <v>0</v>
      </c>
      <c r="AT528" s="2598">
        <f>IF(AND(AH528&lt;&gt;"", ISNUMBER(AF528)), IFERROR(INDEX(AV19:AV89, MATCH(AB528, AU19:AU89, 0)) * AA528 * IF(ISBLANK(X528), 1, X528), 0), 0)</f>
        <v>0</v>
      </c>
      <c r="AU528"/>
      <c r="AV528"/>
      <c r="AW528"/>
      <c r="AX528" s="2133"/>
      <c r="AY528" s="2127" t="str">
        <f t="shared" ref="AY528:AY591" si="176">A528</f>
        <v>►</v>
      </c>
      <c r="BC528" s="2133"/>
      <c r="BD528" s="2133"/>
      <c r="BH528" s="2133"/>
      <c r="BI528" s="466">
        <v>1</v>
      </c>
      <c r="BJ528" s="464"/>
      <c r="BK528" s="464"/>
    </row>
    <row r="529" spans="1:63" s="465" customFormat="1" ht="18" customHeight="1" x14ac:dyDescent="0.25">
      <c r="A529" s="2127" t="str">
        <f t="shared" si="170"/>
        <v>►</v>
      </c>
      <c r="B529" s="2128" t="str">
        <f t="shared" si="169"/>
        <v>►</v>
      </c>
      <c r="C529" s="2129" t="str">
        <f t="shared" si="171"/>
        <v>►</v>
      </c>
      <c r="D529" s="2433" t="str">
        <f t="shared" si="172"/>
        <v>►</v>
      </c>
      <c r="E529" s="2128" t="str">
        <f t="shared" si="173"/>
        <v>►</v>
      </c>
      <c r="F529" s="2128" t="str">
        <f t="shared" si="174"/>
        <v>►</v>
      </c>
      <c r="G529" s="2128" t="str">
        <f t="shared" si="175"/>
        <v>►</v>
      </c>
      <c r="H529" s="2178" t="s">
        <v>4</v>
      </c>
      <c r="I529" s="2177"/>
      <c r="J529" s="2177"/>
      <c r="K529" s="2177"/>
      <c r="L529" s="2176"/>
      <c r="M529" s="2176"/>
      <c r="N529" s="2176"/>
      <c r="O529" s="2176"/>
      <c r="P529" s="2176"/>
      <c r="Q529" s="2176"/>
      <c r="R529" s="2176"/>
      <c r="S529" s="2111" t="s">
        <v>4</v>
      </c>
      <c r="T529" s="2178" t="s">
        <v>4</v>
      </c>
      <c r="U529" s="2177"/>
      <c r="V529" s="2177"/>
      <c r="W529" s="2177"/>
      <c r="X529" s="2176"/>
      <c r="Y529" s="2176"/>
      <c r="Z529" s="2176"/>
      <c r="AA529" s="2176"/>
      <c r="AB529" s="2176"/>
      <c r="AC529" s="2176"/>
      <c r="AD529" s="2176"/>
      <c r="AE529" s="2677" t="s">
        <v>4</v>
      </c>
      <c r="AF529" s="2679">
        <f t="shared" si="167"/>
        <v>0</v>
      </c>
      <c r="AG529" s="2453">
        <f t="shared" si="168"/>
        <v>0</v>
      </c>
      <c r="AH529" s="2452"/>
      <c r="AI529" s="2140">
        <f t="shared" ref="AI529:AI592" si="177">IF(ISBLANK(AH529) + (AH529=0), 0, IFERROR(AT529*AS529*AC529, 0))</f>
        <v>0</v>
      </c>
      <c r="AJ529" s="301" t="str">
        <f>IF(OR(AI529=0, ISBLANK(AB529)), "", TEXT(ROUND(AI529/INDEX(AV19:AV89, MATCH(AB529, AU19:AU89, 0)), 0),"# ##0") &amp; " " &amp; AB529)</f>
        <v/>
      </c>
      <c r="AK529" s="82">
        <f t="shared" ref="AK529:AK592" si="178">IFERROR(IF(AH529&gt;0, X529*AS529*AC529, 0), 0)</f>
        <v>0</v>
      </c>
      <c r="AL529" s="2141">
        <f t="shared" ref="AL529:AL592" si="179">IFERROR(IF(AH529&gt;0,Y529,0),0)</f>
        <v>0</v>
      </c>
      <c r="AM529" s="2142" t="str">
        <f t="shared" ref="AM529:AM592" si="180">IF(AH529&gt;0,AD529,"")</f>
        <v/>
      </c>
      <c r="AN529" s="2143"/>
      <c r="AO529" s="2140">
        <f t="shared" ref="AO529:AO592" si="181">IF(ISBLANK(AN529), AI529, AI529*(1-AN529/100))</f>
        <v>0</v>
      </c>
      <c r="AP529" s="2612"/>
      <c r="AQ529" s="2145" t="str">
        <f t="shared" ref="AQ529:AQ592" si="182">IF(OR(ISBLANK(AP529), ISTEXT(X529)), "", IF(AI529=0, AK529*AP529, AI529*AP529))</f>
        <v/>
      </c>
      <c r="AR529" s="2593"/>
      <c r="AS529" s="2697">
        <f t="shared" ref="AS529:AS592" si="183">IFERROR(IF(ISNUMBER(AH529)*ISNUMBER(AF529),AH529/AF529,0),0)</f>
        <v>0</v>
      </c>
      <c r="AT529" s="2598">
        <f>IF(AND(AH529&lt;&gt;"", ISNUMBER(AF529)), IFERROR(INDEX(AV19:AV89, MATCH(AB529, AU19:AU89, 0)) * AA529 * IF(ISBLANK(X529), 1, X529), 0), 0)</f>
        <v>0</v>
      </c>
      <c r="AU529"/>
      <c r="AV529"/>
      <c r="AW529"/>
      <c r="AX529" s="2133"/>
      <c r="AY529" s="2127" t="str">
        <f t="shared" si="176"/>
        <v>►</v>
      </c>
      <c r="BD529" s="2133"/>
      <c r="BH529" s="2133"/>
      <c r="BI529" s="466">
        <v>1</v>
      </c>
      <c r="BJ529" s="464"/>
      <c r="BK529" s="464"/>
    </row>
    <row r="530" spans="1:63" s="465" customFormat="1" ht="18" customHeight="1" x14ac:dyDescent="0.25">
      <c r="A530" s="2127" t="str">
        <f t="shared" si="170"/>
        <v>►</v>
      </c>
      <c r="B530" s="2128" t="str">
        <f t="shared" si="169"/>
        <v>►</v>
      </c>
      <c r="C530" s="2129" t="str">
        <f t="shared" si="171"/>
        <v>►</v>
      </c>
      <c r="D530" s="2433" t="str">
        <f t="shared" si="172"/>
        <v>►</v>
      </c>
      <c r="E530" s="2128" t="str">
        <f t="shared" si="173"/>
        <v>►</v>
      </c>
      <c r="F530" s="2128" t="str">
        <f t="shared" si="174"/>
        <v>►</v>
      </c>
      <c r="G530" s="2128" t="str">
        <f t="shared" si="175"/>
        <v>►</v>
      </c>
      <c r="H530" s="2178" t="s">
        <v>4</v>
      </c>
      <c r="I530" s="2177"/>
      <c r="J530" s="2177"/>
      <c r="K530" s="2177"/>
      <c r="L530" s="2176"/>
      <c r="M530" s="2176"/>
      <c r="N530" s="2176"/>
      <c r="O530" s="2176"/>
      <c r="P530" s="2176"/>
      <c r="Q530" s="2176"/>
      <c r="R530" s="2176"/>
      <c r="S530" s="2111" t="s">
        <v>4</v>
      </c>
      <c r="T530" s="2178" t="s">
        <v>4</v>
      </c>
      <c r="U530" s="2177"/>
      <c r="V530" s="2177"/>
      <c r="W530" s="2177"/>
      <c r="X530" s="2176"/>
      <c r="Y530" s="2176"/>
      <c r="Z530" s="2176"/>
      <c r="AA530" s="2176"/>
      <c r="AB530" s="2176"/>
      <c r="AC530" s="2176"/>
      <c r="AD530" s="2176"/>
      <c r="AE530" s="2677" t="s">
        <v>4</v>
      </c>
      <c r="AF530" s="2679">
        <f t="shared" si="167"/>
        <v>0</v>
      </c>
      <c r="AG530" s="2453">
        <f t="shared" si="168"/>
        <v>0</v>
      </c>
      <c r="AH530" s="2452"/>
      <c r="AI530" s="2148">
        <f t="shared" si="177"/>
        <v>0</v>
      </c>
      <c r="AJ530" s="299" t="str">
        <f>IF(OR(AI530=0, ISBLANK(AB530)), "", TEXT(ROUND(AI530/INDEX(AV19:AV89, MATCH(AB530, AU19:AU89, 0)), 0),"# ##0") &amp; " " &amp; AB530)</f>
        <v/>
      </c>
      <c r="AK530" s="77">
        <f t="shared" si="178"/>
        <v>0</v>
      </c>
      <c r="AL530" s="2149">
        <f t="shared" si="179"/>
        <v>0</v>
      </c>
      <c r="AM530" s="2137" t="str">
        <f t="shared" si="180"/>
        <v/>
      </c>
      <c r="AN530" s="2143"/>
      <c r="AO530" s="2148">
        <f t="shared" si="181"/>
        <v>0</v>
      </c>
      <c r="AP530" s="2612"/>
      <c r="AQ530" s="2150" t="str">
        <f t="shared" si="182"/>
        <v/>
      </c>
      <c r="AR530" s="2593"/>
      <c r="AS530" s="2697">
        <f t="shared" si="183"/>
        <v>0</v>
      </c>
      <c r="AT530" s="2598">
        <f>IF(AND(AH530&lt;&gt;"", ISNUMBER(AF530)), IFERROR(INDEX(AV19:AV89, MATCH(AB530, AU19:AU89, 0)) * AA530 * IF(ISBLANK(X530), 1, X530), 0), 0)</f>
        <v>0</v>
      </c>
      <c r="AU530"/>
      <c r="AV530"/>
      <c r="AW530"/>
      <c r="AX530" s="2133"/>
      <c r="AY530" s="2127" t="str">
        <f t="shared" si="176"/>
        <v>►</v>
      </c>
      <c r="BD530" s="2133"/>
      <c r="BH530" s="2133"/>
      <c r="BI530" s="466">
        <v>1</v>
      </c>
      <c r="BJ530" s="464"/>
      <c r="BK530" s="464"/>
    </row>
    <row r="531" spans="1:63" s="465" customFormat="1" ht="18" customHeight="1" x14ac:dyDescent="0.25">
      <c r="A531" s="2127" t="str">
        <f t="shared" si="170"/>
        <v>►</v>
      </c>
      <c r="B531" s="2128" t="str">
        <f t="shared" si="169"/>
        <v>►</v>
      </c>
      <c r="C531" s="2129" t="str">
        <f t="shared" si="171"/>
        <v>►</v>
      </c>
      <c r="D531" s="2433" t="str">
        <f t="shared" si="172"/>
        <v>►</v>
      </c>
      <c r="E531" s="2128" t="str">
        <f t="shared" si="173"/>
        <v>►</v>
      </c>
      <c r="F531" s="2128" t="str">
        <f t="shared" si="174"/>
        <v>►</v>
      </c>
      <c r="G531" s="2128" t="str">
        <f t="shared" si="175"/>
        <v>►</v>
      </c>
      <c r="H531" s="2178" t="s">
        <v>4</v>
      </c>
      <c r="I531" s="2177"/>
      <c r="J531" s="2177"/>
      <c r="K531" s="2177"/>
      <c r="L531" s="2176"/>
      <c r="M531" s="2176"/>
      <c r="N531" s="2176"/>
      <c r="O531" s="2176"/>
      <c r="P531" s="2176"/>
      <c r="Q531" s="2176"/>
      <c r="R531" s="2176"/>
      <c r="S531" s="2111" t="s">
        <v>4</v>
      </c>
      <c r="T531" s="2178" t="s">
        <v>4</v>
      </c>
      <c r="U531" s="2177"/>
      <c r="V531" s="2177"/>
      <c r="W531" s="2177"/>
      <c r="X531" s="2176"/>
      <c r="Y531" s="2176"/>
      <c r="Z531" s="2176"/>
      <c r="AA531" s="2176"/>
      <c r="AB531" s="2176"/>
      <c r="AC531" s="2176"/>
      <c r="AD531" s="2176"/>
      <c r="AE531" s="2677" t="s">
        <v>4</v>
      </c>
      <c r="AF531" s="2679">
        <f t="shared" si="167"/>
        <v>0</v>
      </c>
      <c r="AG531" s="2453">
        <f t="shared" si="168"/>
        <v>0</v>
      </c>
      <c r="AH531" s="2452"/>
      <c r="AI531" s="2140">
        <f t="shared" si="177"/>
        <v>0</v>
      </c>
      <c r="AJ531" s="301" t="str">
        <f>IF(OR(AI531=0, ISBLANK(AB531)), "", TEXT(ROUND(AI531/INDEX(AV19:AV89, MATCH(AB531, AU19:AU89, 0)), 0),"# ##0") &amp; " " &amp; AB531)</f>
        <v/>
      </c>
      <c r="AK531" s="82">
        <f t="shared" si="178"/>
        <v>0</v>
      </c>
      <c r="AL531" s="2155">
        <f t="shared" si="179"/>
        <v>0</v>
      </c>
      <c r="AM531" s="2156" t="str">
        <f t="shared" si="180"/>
        <v/>
      </c>
      <c r="AN531" s="2143"/>
      <c r="AO531" s="2140">
        <f t="shared" si="181"/>
        <v>0</v>
      </c>
      <c r="AP531" s="2612"/>
      <c r="AQ531" s="2145" t="str">
        <f t="shared" si="182"/>
        <v/>
      </c>
      <c r="AR531" s="2593"/>
      <c r="AS531" s="2697">
        <f t="shared" si="183"/>
        <v>0</v>
      </c>
      <c r="AT531" s="2598">
        <f>IF(AND(AH531&lt;&gt;"", ISNUMBER(AF531)), IFERROR(INDEX(AV19:AV89, MATCH(AB531, AU19:AU89, 0)) * AA531 * IF(ISBLANK(X531), 1, X531), 0), 0)</f>
        <v>0</v>
      </c>
      <c r="AU531"/>
      <c r="AV531"/>
      <c r="AW531"/>
      <c r="AX531" s="2133"/>
      <c r="AY531" s="2127" t="str">
        <f t="shared" si="176"/>
        <v>►</v>
      </c>
      <c r="BD531" s="2133"/>
      <c r="BH531" s="2133"/>
      <c r="BI531" s="466">
        <v>1</v>
      </c>
      <c r="BJ531" s="464"/>
      <c r="BK531" s="464"/>
    </row>
    <row r="532" spans="1:63" s="465" customFormat="1" ht="18" customHeight="1" x14ac:dyDescent="0.25">
      <c r="A532" s="2127" t="str">
        <f t="shared" si="170"/>
        <v>►</v>
      </c>
      <c r="B532" s="2128" t="str">
        <f t="shared" si="169"/>
        <v>►</v>
      </c>
      <c r="C532" s="2129" t="str">
        <f t="shared" si="171"/>
        <v>►</v>
      </c>
      <c r="D532" s="2433" t="str">
        <f t="shared" si="172"/>
        <v>►</v>
      </c>
      <c r="E532" s="2128" t="str">
        <f t="shared" si="173"/>
        <v>►</v>
      </c>
      <c r="F532" s="2128" t="str">
        <f t="shared" si="174"/>
        <v>►</v>
      </c>
      <c r="G532" s="2128" t="str">
        <f t="shared" si="175"/>
        <v>►</v>
      </c>
      <c r="H532" s="2178" t="s">
        <v>4</v>
      </c>
      <c r="I532" s="2177"/>
      <c r="J532" s="2177"/>
      <c r="K532" s="2177"/>
      <c r="L532" s="2176"/>
      <c r="M532" s="2176"/>
      <c r="N532" s="2176"/>
      <c r="O532" s="2176"/>
      <c r="P532" s="2176"/>
      <c r="Q532" s="2176"/>
      <c r="R532" s="2176"/>
      <c r="S532" s="2111" t="s">
        <v>4</v>
      </c>
      <c r="T532" s="2178" t="s">
        <v>4</v>
      </c>
      <c r="U532" s="2177"/>
      <c r="V532" s="2177"/>
      <c r="W532" s="2177"/>
      <c r="X532" s="2176"/>
      <c r="Y532" s="2176"/>
      <c r="Z532" s="2176"/>
      <c r="AA532" s="2176"/>
      <c r="AB532" s="2176"/>
      <c r="AC532" s="2176"/>
      <c r="AD532" s="2176"/>
      <c r="AE532" s="2677" t="s">
        <v>4</v>
      </c>
      <c r="AF532" s="2679">
        <f t="shared" si="167"/>
        <v>0</v>
      </c>
      <c r="AG532" s="2453">
        <f t="shared" si="168"/>
        <v>0</v>
      </c>
      <c r="AH532" s="2452"/>
      <c r="AI532" s="2148">
        <f t="shared" si="177"/>
        <v>0</v>
      </c>
      <c r="AJ532" s="299" t="str">
        <f>IF(OR(AI532=0, ISBLANK(AB532)), "", TEXT(ROUND(AI532/INDEX(AV19:AV89, MATCH(AB532, AU19:AU89, 0)), 0),"# ##0") &amp; " " &amp; AB532)</f>
        <v/>
      </c>
      <c r="AK532" s="77">
        <f t="shared" si="178"/>
        <v>0</v>
      </c>
      <c r="AL532" s="2149">
        <f t="shared" si="179"/>
        <v>0</v>
      </c>
      <c r="AM532" s="2137" t="str">
        <f t="shared" si="180"/>
        <v/>
      </c>
      <c r="AN532" s="2143"/>
      <c r="AO532" s="2148">
        <f t="shared" si="181"/>
        <v>0</v>
      </c>
      <c r="AP532" s="2612"/>
      <c r="AQ532" s="2150" t="str">
        <f t="shared" si="182"/>
        <v/>
      </c>
      <c r="AR532" s="2593"/>
      <c r="AS532" s="2697">
        <f t="shared" si="183"/>
        <v>0</v>
      </c>
      <c r="AT532" s="2598">
        <f>IF(AND(AH532&lt;&gt;"", ISNUMBER(AF532)), IFERROR(INDEX(AV19:AV89, MATCH(AB532, AU19:AU89, 0)) * AA532 * IF(ISBLANK(X532), 1, X532), 0), 0)</f>
        <v>0</v>
      </c>
      <c r="AU532"/>
      <c r="AV532"/>
      <c r="AW532"/>
      <c r="AX532" s="2133"/>
      <c r="AY532" s="2127" t="str">
        <f t="shared" si="176"/>
        <v>►</v>
      </c>
      <c r="BD532" s="2133"/>
      <c r="BH532" s="2133"/>
      <c r="BI532" s="466">
        <v>1</v>
      </c>
      <c r="BJ532" s="464"/>
      <c r="BK532" s="464"/>
    </row>
    <row r="533" spans="1:63" s="465" customFormat="1" ht="18" customHeight="1" x14ac:dyDescent="0.25">
      <c r="A533" s="2127" t="str">
        <f t="shared" si="170"/>
        <v>►</v>
      </c>
      <c r="B533" s="2128" t="str">
        <f t="shared" si="169"/>
        <v>►</v>
      </c>
      <c r="C533" s="2129" t="str">
        <f t="shared" si="171"/>
        <v>►</v>
      </c>
      <c r="D533" s="2433" t="str">
        <f t="shared" si="172"/>
        <v>►</v>
      </c>
      <c r="E533" s="2128" t="str">
        <f t="shared" si="173"/>
        <v>►</v>
      </c>
      <c r="F533" s="2128" t="str">
        <f t="shared" si="174"/>
        <v>►</v>
      </c>
      <c r="G533" s="2128" t="str">
        <f t="shared" si="175"/>
        <v>►</v>
      </c>
      <c r="H533" s="2178" t="s">
        <v>4</v>
      </c>
      <c r="I533" s="2177"/>
      <c r="J533" s="2177"/>
      <c r="K533" s="2177"/>
      <c r="L533" s="2176"/>
      <c r="M533" s="2176"/>
      <c r="N533" s="2176"/>
      <c r="O533" s="2176"/>
      <c r="P533" s="2176"/>
      <c r="Q533" s="2176"/>
      <c r="R533" s="2176"/>
      <c r="S533" s="2111" t="s">
        <v>4</v>
      </c>
      <c r="T533" s="2178" t="s">
        <v>4</v>
      </c>
      <c r="U533" s="2177"/>
      <c r="V533" s="2177"/>
      <c r="W533" s="2177"/>
      <c r="X533" s="2176"/>
      <c r="Y533" s="2176"/>
      <c r="Z533" s="2176"/>
      <c r="AA533" s="2176"/>
      <c r="AB533" s="2176"/>
      <c r="AC533" s="2176"/>
      <c r="AD533" s="2176"/>
      <c r="AE533" s="2677" t="s">
        <v>4</v>
      </c>
      <c r="AF533" s="2679">
        <f t="shared" si="167"/>
        <v>0</v>
      </c>
      <c r="AG533" s="2453">
        <f t="shared" si="168"/>
        <v>0</v>
      </c>
      <c r="AH533" s="2452"/>
      <c r="AI533" s="2140">
        <f t="shared" si="177"/>
        <v>0</v>
      </c>
      <c r="AJ533" s="301" t="str">
        <f>IF(OR(AI533=0, ISBLANK(AB533)), "", TEXT(ROUND(AI533/INDEX(AV19:AV89, MATCH(AB533, AU19:AU89, 0)), 0),"# ##0") &amp; " " &amp; AB533)</f>
        <v/>
      </c>
      <c r="AK533" s="82">
        <f t="shared" si="178"/>
        <v>0</v>
      </c>
      <c r="AL533" s="2141">
        <f t="shared" si="179"/>
        <v>0</v>
      </c>
      <c r="AM533" s="2142" t="str">
        <f t="shared" si="180"/>
        <v/>
      </c>
      <c r="AN533" s="2143"/>
      <c r="AO533" s="2140">
        <f t="shared" si="181"/>
        <v>0</v>
      </c>
      <c r="AP533" s="2612"/>
      <c r="AQ533" s="2145" t="str">
        <f t="shared" si="182"/>
        <v/>
      </c>
      <c r="AR533" s="2593"/>
      <c r="AS533" s="2697">
        <f t="shared" si="183"/>
        <v>0</v>
      </c>
      <c r="AT533" s="2598">
        <f>IF(AND(AH533&lt;&gt;"", ISNUMBER(AF533)), IFERROR(INDEX(AV19:AV89, MATCH(AB533, AU19:AU89, 0)) * AA533 * IF(ISBLANK(X533), 1, X533), 0), 0)</f>
        <v>0</v>
      </c>
      <c r="AU533"/>
      <c r="AV533"/>
      <c r="AW533"/>
      <c r="AX533" s="2133"/>
      <c r="AY533" s="2127" t="str">
        <f t="shared" si="176"/>
        <v>►</v>
      </c>
      <c r="BD533" s="2133"/>
      <c r="BH533" s="2133"/>
      <c r="BI533" s="466">
        <v>1</v>
      </c>
      <c r="BJ533" s="464"/>
      <c r="BK533" s="464"/>
    </row>
    <row r="534" spans="1:63" s="465" customFormat="1" ht="18" customHeight="1" x14ac:dyDescent="0.25">
      <c r="A534" s="2127" t="str">
        <f t="shared" si="170"/>
        <v>►</v>
      </c>
      <c r="B534" s="2128" t="str">
        <f t="shared" si="169"/>
        <v>►</v>
      </c>
      <c r="C534" s="2129" t="str">
        <f t="shared" si="171"/>
        <v>►</v>
      </c>
      <c r="D534" s="2433" t="str">
        <f t="shared" si="172"/>
        <v>►</v>
      </c>
      <c r="E534" s="2128" t="str">
        <f t="shared" si="173"/>
        <v>►</v>
      </c>
      <c r="F534" s="2128" t="str">
        <f t="shared" si="174"/>
        <v>►</v>
      </c>
      <c r="G534" s="2128" t="str">
        <f t="shared" si="175"/>
        <v>►</v>
      </c>
      <c r="H534" s="2178" t="s">
        <v>4</v>
      </c>
      <c r="I534" s="2177"/>
      <c r="J534" s="2177"/>
      <c r="K534" s="2177"/>
      <c r="L534" s="2176"/>
      <c r="M534" s="2176"/>
      <c r="N534" s="2176"/>
      <c r="O534" s="2176"/>
      <c r="P534" s="2176"/>
      <c r="Q534" s="2176"/>
      <c r="R534" s="2176"/>
      <c r="S534" s="2111" t="s">
        <v>4</v>
      </c>
      <c r="T534" s="2178" t="s">
        <v>4</v>
      </c>
      <c r="U534" s="2177"/>
      <c r="V534" s="2177"/>
      <c r="W534" s="2177"/>
      <c r="X534" s="2176"/>
      <c r="Y534" s="2176"/>
      <c r="Z534" s="2176"/>
      <c r="AA534" s="2176"/>
      <c r="AB534" s="2176"/>
      <c r="AC534" s="2176"/>
      <c r="AD534" s="2176"/>
      <c r="AE534" s="2677" t="s">
        <v>4</v>
      </c>
      <c r="AF534" s="2679">
        <f t="shared" si="167"/>
        <v>0</v>
      </c>
      <c r="AG534" s="2453">
        <f t="shared" si="168"/>
        <v>0</v>
      </c>
      <c r="AH534" s="2452"/>
      <c r="AI534" s="2148">
        <f t="shared" si="177"/>
        <v>0</v>
      </c>
      <c r="AJ534" s="299" t="str">
        <f>IF(OR(AI534=0, ISBLANK(AB534)), "", TEXT(ROUND(AI534/INDEX(AV19:AV89, MATCH(AB534, AU19:AU89, 0)), 0),"# ##0") &amp; " " &amp; AB534)</f>
        <v/>
      </c>
      <c r="AK534" s="77">
        <f t="shared" si="178"/>
        <v>0</v>
      </c>
      <c r="AL534" s="2149">
        <f t="shared" si="179"/>
        <v>0</v>
      </c>
      <c r="AM534" s="2137" t="str">
        <f t="shared" si="180"/>
        <v/>
      </c>
      <c r="AN534" s="2143"/>
      <c r="AO534" s="2148">
        <f t="shared" si="181"/>
        <v>0</v>
      </c>
      <c r="AP534" s="2612"/>
      <c r="AQ534" s="2150" t="str">
        <f t="shared" si="182"/>
        <v/>
      </c>
      <c r="AR534" s="2593"/>
      <c r="AS534" s="2697">
        <f t="shared" si="183"/>
        <v>0</v>
      </c>
      <c r="AT534" s="2598">
        <f>IF(AND(AH534&lt;&gt;"", ISNUMBER(AF534)), IFERROR(INDEX(AV19:AV89, MATCH(AB534, AU19:AU89, 0)) * AA534 * IF(ISBLANK(X534), 1, X534), 0), 0)</f>
        <v>0</v>
      </c>
      <c r="AU534"/>
      <c r="AV534"/>
      <c r="AW534"/>
      <c r="AX534" s="2133"/>
      <c r="AY534" s="2127" t="str">
        <f t="shared" si="176"/>
        <v>►</v>
      </c>
      <c r="BD534" s="2133"/>
      <c r="BH534" s="2133"/>
      <c r="BI534" s="466">
        <v>1</v>
      </c>
      <c r="BJ534" s="464"/>
      <c r="BK534" s="464"/>
    </row>
    <row r="535" spans="1:63" s="465" customFormat="1" ht="18" customHeight="1" x14ac:dyDescent="0.25">
      <c r="A535" s="2127" t="str">
        <f t="shared" si="170"/>
        <v>►</v>
      </c>
      <c r="B535" s="2128" t="str">
        <f t="shared" si="169"/>
        <v>►</v>
      </c>
      <c r="C535" s="2129" t="str">
        <f t="shared" si="171"/>
        <v>►</v>
      </c>
      <c r="D535" s="2433" t="str">
        <f t="shared" si="172"/>
        <v>►</v>
      </c>
      <c r="E535" s="2128" t="str">
        <f t="shared" si="173"/>
        <v>►</v>
      </c>
      <c r="F535" s="2128" t="str">
        <f t="shared" si="174"/>
        <v>►</v>
      </c>
      <c r="G535" s="2128" t="str">
        <f t="shared" si="175"/>
        <v>►</v>
      </c>
      <c r="H535" s="2178" t="s">
        <v>4</v>
      </c>
      <c r="I535" s="2177"/>
      <c r="J535" s="2177"/>
      <c r="K535" s="2177"/>
      <c r="L535" s="2176"/>
      <c r="M535" s="2176"/>
      <c r="N535" s="2176"/>
      <c r="O535" s="2176"/>
      <c r="P535" s="2176"/>
      <c r="Q535" s="2176"/>
      <c r="R535" s="2176"/>
      <c r="S535" s="2111" t="s">
        <v>4</v>
      </c>
      <c r="T535" s="2178" t="s">
        <v>4</v>
      </c>
      <c r="U535" s="2177"/>
      <c r="V535" s="2177"/>
      <c r="W535" s="2177"/>
      <c r="X535" s="2176"/>
      <c r="Y535" s="2176"/>
      <c r="Z535" s="2176"/>
      <c r="AA535" s="2176"/>
      <c r="AB535" s="2176"/>
      <c r="AC535" s="2176"/>
      <c r="AD535" s="2176"/>
      <c r="AE535" s="2677" t="s">
        <v>4</v>
      </c>
      <c r="AF535" s="2679">
        <f t="shared" si="167"/>
        <v>0</v>
      </c>
      <c r="AG535" s="2453">
        <f t="shared" si="168"/>
        <v>0</v>
      </c>
      <c r="AH535" s="2452"/>
      <c r="AI535" s="2140">
        <f t="shared" si="177"/>
        <v>0</v>
      </c>
      <c r="AJ535" s="301" t="str">
        <f>IF(OR(AI535=0, ISBLANK(AB535)), "", TEXT(ROUND(AI535/INDEX(AV19:AV89, MATCH(AB535, AU19:AU89, 0)), 0),"# ##0") &amp; " " &amp; AB535)</f>
        <v/>
      </c>
      <c r="AK535" s="82">
        <f t="shared" si="178"/>
        <v>0</v>
      </c>
      <c r="AL535" s="2141">
        <f t="shared" si="179"/>
        <v>0</v>
      </c>
      <c r="AM535" s="2142" t="str">
        <f t="shared" si="180"/>
        <v/>
      </c>
      <c r="AN535" s="2143"/>
      <c r="AO535" s="2140">
        <f t="shared" si="181"/>
        <v>0</v>
      </c>
      <c r="AP535" s="2612"/>
      <c r="AQ535" s="2145" t="str">
        <f t="shared" si="182"/>
        <v/>
      </c>
      <c r="AR535" s="2593"/>
      <c r="AS535" s="2697">
        <f t="shared" si="183"/>
        <v>0</v>
      </c>
      <c r="AT535" s="2598">
        <f>IF(AND(AH535&lt;&gt;"", ISNUMBER(AF535)), IFERROR(INDEX(AV19:AV89, MATCH(AB535, AU19:AU89, 0)) * AA535 * IF(ISBLANK(X535), 1, X535), 0), 0)</f>
        <v>0</v>
      </c>
      <c r="AU535"/>
      <c r="AV535"/>
      <c r="AW535"/>
      <c r="AX535" s="2133"/>
      <c r="AY535" s="2127" t="str">
        <f t="shared" si="176"/>
        <v>►</v>
      </c>
      <c r="BD535" s="2133"/>
      <c r="BH535" s="2133"/>
      <c r="BI535" s="466">
        <v>1</v>
      </c>
      <c r="BJ535" s="464"/>
      <c r="BK535" s="464"/>
    </row>
    <row r="536" spans="1:63" s="465" customFormat="1" ht="18" customHeight="1" x14ac:dyDescent="0.25">
      <c r="A536" s="2127" t="str">
        <f t="shared" si="170"/>
        <v>►</v>
      </c>
      <c r="B536" s="2128" t="str">
        <f t="shared" si="169"/>
        <v>►</v>
      </c>
      <c r="C536" s="2129" t="str">
        <f t="shared" si="171"/>
        <v>►</v>
      </c>
      <c r="D536" s="2433" t="str">
        <f t="shared" si="172"/>
        <v>►</v>
      </c>
      <c r="E536" s="2128" t="str">
        <f t="shared" si="173"/>
        <v>►</v>
      </c>
      <c r="F536" s="2128" t="str">
        <f t="shared" si="174"/>
        <v>►</v>
      </c>
      <c r="G536" s="2128" t="str">
        <f t="shared" si="175"/>
        <v>►</v>
      </c>
      <c r="H536" s="2178" t="s">
        <v>4</v>
      </c>
      <c r="I536" s="2177"/>
      <c r="J536" s="2177"/>
      <c r="K536" s="2177"/>
      <c r="L536" s="2176"/>
      <c r="M536" s="2176"/>
      <c r="N536" s="2176"/>
      <c r="O536" s="2176"/>
      <c r="P536" s="2176"/>
      <c r="Q536" s="2176"/>
      <c r="R536" s="2176"/>
      <c r="S536" s="2111" t="s">
        <v>4</v>
      </c>
      <c r="T536" s="2178" t="s">
        <v>4</v>
      </c>
      <c r="U536" s="2177"/>
      <c r="V536" s="2177"/>
      <c r="W536" s="2177"/>
      <c r="X536" s="2176"/>
      <c r="Y536" s="2176"/>
      <c r="Z536" s="2176"/>
      <c r="AA536" s="2176"/>
      <c r="AB536" s="2176"/>
      <c r="AC536" s="2176"/>
      <c r="AD536" s="2176"/>
      <c r="AE536" s="2677" t="s">
        <v>4</v>
      </c>
      <c r="AF536" s="2679">
        <f t="shared" ref="AF536:AF599" si="184">IFERROR(IF(AND(ISNUMBER(AH536),V536&gt;0),V536,0),0)</f>
        <v>0</v>
      </c>
      <c r="AG536" s="2453">
        <f t="shared" ref="AG536:AG599" si="185">IFERROR(IF(AND(ISNUMBER(AF536),AH536&gt;0),W536,0),0)</f>
        <v>0</v>
      </c>
      <c r="AH536" s="2452"/>
      <c r="AI536" s="2159">
        <f t="shared" si="177"/>
        <v>0</v>
      </c>
      <c r="AJ536" s="2160" t="str">
        <f>IF(OR(AI536=0, ISBLANK(AB536)), "", TEXT(ROUND(AI536/INDEX(AV19:AV89, MATCH(AB536, AU19:AU89, 0)), 0),"# ##0") &amp; " " &amp; AB536)</f>
        <v/>
      </c>
      <c r="AK536" s="77">
        <f t="shared" si="178"/>
        <v>0</v>
      </c>
      <c r="AL536" s="2149">
        <f t="shared" si="179"/>
        <v>0</v>
      </c>
      <c r="AM536" s="2137" t="str">
        <f t="shared" si="180"/>
        <v/>
      </c>
      <c r="AN536" s="2143"/>
      <c r="AO536" s="2148">
        <f t="shared" si="181"/>
        <v>0</v>
      </c>
      <c r="AP536" s="2612"/>
      <c r="AQ536" s="2150" t="str">
        <f t="shared" si="182"/>
        <v/>
      </c>
      <c r="AR536" s="2593"/>
      <c r="AS536" s="2697">
        <f t="shared" si="183"/>
        <v>0</v>
      </c>
      <c r="AT536" s="2598">
        <f>IF(AND(AH536&lt;&gt;"", ISNUMBER(AF536)), IFERROR(INDEX(AV19:AV89, MATCH(AB536, AU19:AU89, 0)) * AA536 * IF(ISBLANK(X536), 1, X536), 0), 0)</f>
        <v>0</v>
      </c>
      <c r="AU536"/>
      <c r="AV536"/>
      <c r="AW536"/>
      <c r="AX536" s="2133"/>
      <c r="AY536" s="2127" t="str">
        <f t="shared" si="176"/>
        <v>►</v>
      </c>
      <c r="BD536" s="2133"/>
      <c r="BH536" s="2133"/>
      <c r="BI536" s="466">
        <v>1</v>
      </c>
      <c r="BJ536" s="464"/>
      <c r="BK536" s="464"/>
    </row>
    <row r="537" spans="1:63" s="465" customFormat="1" ht="18" customHeight="1" x14ac:dyDescent="0.25">
      <c r="A537" s="2127" t="str">
        <f t="shared" si="170"/>
        <v>►</v>
      </c>
      <c r="B537" s="2128" t="str">
        <f t="shared" si="169"/>
        <v>►</v>
      </c>
      <c r="C537" s="2129" t="str">
        <f t="shared" si="171"/>
        <v>►</v>
      </c>
      <c r="D537" s="2433" t="str">
        <f t="shared" si="172"/>
        <v>►</v>
      </c>
      <c r="E537" s="2128" t="str">
        <f t="shared" si="173"/>
        <v>►</v>
      </c>
      <c r="F537" s="2128" t="str">
        <f t="shared" si="174"/>
        <v>►</v>
      </c>
      <c r="G537" s="2128" t="str">
        <f t="shared" si="175"/>
        <v>►</v>
      </c>
      <c r="H537" s="2178" t="s">
        <v>4</v>
      </c>
      <c r="I537" s="2177"/>
      <c r="J537" s="2177"/>
      <c r="K537" s="2177"/>
      <c r="L537" s="2176"/>
      <c r="M537" s="2176"/>
      <c r="N537" s="2176"/>
      <c r="O537" s="2176"/>
      <c r="P537" s="2176"/>
      <c r="Q537" s="2176"/>
      <c r="R537" s="2176"/>
      <c r="S537" s="2111" t="s">
        <v>4</v>
      </c>
      <c r="T537" s="2178" t="s">
        <v>4</v>
      </c>
      <c r="U537" s="2177"/>
      <c r="V537" s="2177"/>
      <c r="W537" s="2177"/>
      <c r="X537" s="2176"/>
      <c r="Y537" s="2176"/>
      <c r="Z537" s="2176"/>
      <c r="AA537" s="2176"/>
      <c r="AB537" s="2176"/>
      <c r="AC537" s="2176"/>
      <c r="AD537" s="2176"/>
      <c r="AE537" s="2677" t="s">
        <v>4</v>
      </c>
      <c r="AF537" s="2679">
        <f t="shared" si="184"/>
        <v>0</v>
      </c>
      <c r="AG537" s="2453">
        <f t="shared" si="185"/>
        <v>0</v>
      </c>
      <c r="AH537" s="2452"/>
      <c r="AI537" s="2140">
        <f t="shared" si="177"/>
        <v>0</v>
      </c>
      <c r="AJ537" s="301" t="str">
        <f>IF(OR(AI537=0, ISBLANK(AB537)), "", TEXT(ROUND(AI537/INDEX(AV19:AV89, MATCH(AB537, AU19:AU89, 0)), 0),"# ##0") &amp; " " &amp; AB537)</f>
        <v/>
      </c>
      <c r="AK537" s="82">
        <f t="shared" si="178"/>
        <v>0</v>
      </c>
      <c r="AL537" s="2141">
        <f t="shared" si="179"/>
        <v>0</v>
      </c>
      <c r="AM537" s="2142" t="str">
        <f t="shared" si="180"/>
        <v/>
      </c>
      <c r="AN537" s="2143"/>
      <c r="AO537" s="2140">
        <f t="shared" si="181"/>
        <v>0</v>
      </c>
      <c r="AP537" s="2612"/>
      <c r="AQ537" s="2145" t="str">
        <f t="shared" si="182"/>
        <v/>
      </c>
      <c r="AR537" s="2593"/>
      <c r="AS537" s="2697">
        <f t="shared" si="183"/>
        <v>0</v>
      </c>
      <c r="AT537" s="2598">
        <f>IF(AND(AH537&lt;&gt;"", ISNUMBER(AF537)), IFERROR(INDEX(AV19:AV89, MATCH(AB537, AU19:AU89, 0)) * AA537 * IF(ISBLANK(X537), 1, X537), 0), 0)</f>
        <v>0</v>
      </c>
      <c r="AU537"/>
      <c r="AV537"/>
      <c r="AW537"/>
      <c r="AX537" s="2133"/>
      <c r="AY537" s="2127" t="str">
        <f t="shared" si="176"/>
        <v>►</v>
      </c>
      <c r="BD537" s="2133"/>
      <c r="BH537" s="2133"/>
      <c r="BI537" s="466">
        <v>1</v>
      </c>
      <c r="BJ537" s="464"/>
      <c r="BK537" s="464"/>
    </row>
    <row r="538" spans="1:63" s="465" customFormat="1" ht="18" customHeight="1" x14ac:dyDescent="0.25">
      <c r="A538" s="2127" t="str">
        <f t="shared" si="170"/>
        <v>►</v>
      </c>
      <c r="B538" s="2128" t="str">
        <f t="shared" si="169"/>
        <v>►</v>
      </c>
      <c r="C538" s="2129" t="str">
        <f t="shared" si="171"/>
        <v>►</v>
      </c>
      <c r="D538" s="2433" t="str">
        <f t="shared" si="172"/>
        <v>►</v>
      </c>
      <c r="E538" s="2128" t="str">
        <f t="shared" si="173"/>
        <v>►</v>
      </c>
      <c r="F538" s="2128" t="str">
        <f t="shared" si="174"/>
        <v>►</v>
      </c>
      <c r="G538" s="2128" t="str">
        <f t="shared" si="175"/>
        <v>►</v>
      </c>
      <c r="H538" s="2178" t="s">
        <v>4</v>
      </c>
      <c r="I538" s="2177"/>
      <c r="J538" s="2177"/>
      <c r="K538" s="2177"/>
      <c r="L538" s="2176"/>
      <c r="M538" s="2176"/>
      <c r="N538" s="2176"/>
      <c r="O538" s="2176"/>
      <c r="P538" s="2176"/>
      <c r="Q538" s="2176"/>
      <c r="R538" s="2176"/>
      <c r="S538" s="2111" t="s">
        <v>4</v>
      </c>
      <c r="T538" s="2178" t="s">
        <v>4</v>
      </c>
      <c r="U538" s="2177"/>
      <c r="V538" s="2177"/>
      <c r="W538" s="2177"/>
      <c r="X538" s="2176"/>
      <c r="Y538" s="2176"/>
      <c r="Z538" s="2176"/>
      <c r="AA538" s="2176"/>
      <c r="AB538" s="2176"/>
      <c r="AC538" s="2176"/>
      <c r="AD538" s="2176"/>
      <c r="AE538" s="2677" t="s">
        <v>4</v>
      </c>
      <c r="AF538" s="2679">
        <f t="shared" si="184"/>
        <v>0</v>
      </c>
      <c r="AG538" s="2453">
        <f t="shared" si="185"/>
        <v>0</v>
      </c>
      <c r="AH538" s="2452"/>
      <c r="AI538" s="2148">
        <f t="shared" si="177"/>
        <v>0</v>
      </c>
      <c r="AJ538" s="299" t="str">
        <f>IF(OR(AI538=0, ISBLANK(AB538)), "", TEXT(ROUND(AI538/INDEX(AV19:AV89, MATCH(AB538, AU19:AU89, 0)), 0),"# ##0") &amp; " " &amp; AB538)</f>
        <v/>
      </c>
      <c r="AK538" s="77">
        <f t="shared" si="178"/>
        <v>0</v>
      </c>
      <c r="AL538" s="2149">
        <f t="shared" si="179"/>
        <v>0</v>
      </c>
      <c r="AM538" s="2137" t="str">
        <f t="shared" si="180"/>
        <v/>
      </c>
      <c r="AN538" s="2143"/>
      <c r="AO538" s="2148">
        <f t="shared" si="181"/>
        <v>0</v>
      </c>
      <c r="AP538" s="2612"/>
      <c r="AQ538" s="2150" t="str">
        <f t="shared" si="182"/>
        <v/>
      </c>
      <c r="AR538" s="2593"/>
      <c r="AS538" s="2697">
        <f t="shared" si="183"/>
        <v>0</v>
      </c>
      <c r="AT538" s="2598">
        <f>IF(AND(AH538&lt;&gt;"", ISNUMBER(AF538)), IFERROR(INDEX(AV19:AV89, MATCH(AB538, AU19:AU89, 0)) * AA538 * IF(ISBLANK(X538), 1, X538), 0), 0)</f>
        <v>0</v>
      </c>
      <c r="AU538"/>
      <c r="AV538"/>
      <c r="AW538"/>
      <c r="AX538" s="2133"/>
      <c r="AY538" s="2127" t="str">
        <f t="shared" si="176"/>
        <v>►</v>
      </c>
      <c r="BD538" s="2133"/>
      <c r="BH538" s="2133"/>
      <c r="BI538" s="466">
        <v>1</v>
      </c>
      <c r="BJ538" s="464"/>
      <c r="BK538" s="464"/>
    </row>
    <row r="539" spans="1:63" s="465" customFormat="1" ht="18" customHeight="1" x14ac:dyDescent="0.25">
      <c r="A539" s="2127" t="str">
        <f t="shared" si="170"/>
        <v>►</v>
      </c>
      <c r="B539" s="2128" t="str">
        <f t="shared" si="169"/>
        <v>►</v>
      </c>
      <c r="C539" s="2129" t="str">
        <f t="shared" si="171"/>
        <v>►</v>
      </c>
      <c r="D539" s="2433" t="str">
        <f t="shared" si="172"/>
        <v>►</v>
      </c>
      <c r="E539" s="2128" t="str">
        <f t="shared" si="173"/>
        <v>►</v>
      </c>
      <c r="F539" s="2128" t="str">
        <f t="shared" si="174"/>
        <v>►</v>
      </c>
      <c r="G539" s="2128" t="str">
        <f t="shared" si="175"/>
        <v>►</v>
      </c>
      <c r="H539" s="2178" t="s">
        <v>4</v>
      </c>
      <c r="I539" s="2177"/>
      <c r="J539" s="2177"/>
      <c r="K539" s="2177"/>
      <c r="L539" s="2176"/>
      <c r="M539" s="2176"/>
      <c r="N539" s="2176"/>
      <c r="O539" s="2176"/>
      <c r="P539" s="2176"/>
      <c r="Q539" s="2176"/>
      <c r="R539" s="2176"/>
      <c r="S539" s="2111" t="s">
        <v>4</v>
      </c>
      <c r="T539" s="2178" t="s">
        <v>4</v>
      </c>
      <c r="U539" s="2177"/>
      <c r="V539" s="2177"/>
      <c r="W539" s="2177"/>
      <c r="X539" s="2176"/>
      <c r="Y539" s="2176"/>
      <c r="Z539" s="2176"/>
      <c r="AA539" s="2176"/>
      <c r="AB539" s="2176"/>
      <c r="AC539" s="2176"/>
      <c r="AD539" s="2176"/>
      <c r="AE539" s="2677" t="s">
        <v>4</v>
      </c>
      <c r="AF539" s="2679">
        <f t="shared" si="184"/>
        <v>0</v>
      </c>
      <c r="AG539" s="2453">
        <f t="shared" si="185"/>
        <v>0</v>
      </c>
      <c r="AH539" s="2452"/>
      <c r="AI539" s="2140">
        <f t="shared" si="177"/>
        <v>0</v>
      </c>
      <c r="AJ539" s="301" t="str">
        <f>IF(OR(AI539=0, ISBLANK(AB539)), "", TEXT(ROUND(AI539/INDEX(AV19:AV89, MATCH(AB539, AU19:AU89, 0)), 0),"# ##0") &amp; " " &amp; AB539)</f>
        <v/>
      </c>
      <c r="AK539" s="82">
        <f t="shared" si="178"/>
        <v>0</v>
      </c>
      <c r="AL539" s="2141">
        <f t="shared" si="179"/>
        <v>0</v>
      </c>
      <c r="AM539" s="2142" t="str">
        <f t="shared" si="180"/>
        <v/>
      </c>
      <c r="AN539" s="2143"/>
      <c r="AO539" s="2140">
        <f t="shared" si="181"/>
        <v>0</v>
      </c>
      <c r="AP539" s="2612"/>
      <c r="AQ539" s="2145" t="str">
        <f t="shared" si="182"/>
        <v/>
      </c>
      <c r="AR539" s="2593"/>
      <c r="AS539" s="2697">
        <f t="shared" si="183"/>
        <v>0</v>
      </c>
      <c r="AT539" s="2598">
        <f>IF(AND(AH539&lt;&gt;"", ISNUMBER(AF539)), IFERROR(INDEX(AV19:AV89, MATCH(AB539, AU19:AU89, 0)) * AA539 * IF(ISBLANK(X539), 1, X539), 0), 0)</f>
        <v>0</v>
      </c>
      <c r="AU539"/>
      <c r="AV539"/>
      <c r="AW539"/>
      <c r="AX539" s="2133"/>
      <c r="AY539" s="2127" t="str">
        <f t="shared" si="176"/>
        <v>►</v>
      </c>
      <c r="BD539" s="2133"/>
      <c r="BH539" s="2133"/>
      <c r="BI539" s="466">
        <v>1</v>
      </c>
      <c r="BJ539" s="464"/>
      <c r="BK539" s="464"/>
    </row>
    <row r="540" spans="1:63" s="465" customFormat="1" ht="18" customHeight="1" x14ac:dyDescent="0.25">
      <c r="A540" s="2127" t="str">
        <f t="shared" si="170"/>
        <v>►</v>
      </c>
      <c r="B540" s="2128" t="str">
        <f t="shared" si="169"/>
        <v>►</v>
      </c>
      <c r="C540" s="2129" t="str">
        <f t="shared" si="171"/>
        <v>►</v>
      </c>
      <c r="D540" s="2433" t="str">
        <f t="shared" si="172"/>
        <v>►</v>
      </c>
      <c r="E540" s="2128" t="str">
        <f t="shared" si="173"/>
        <v>►</v>
      </c>
      <c r="F540" s="2128" t="str">
        <f t="shared" si="174"/>
        <v>►</v>
      </c>
      <c r="G540" s="2128" t="str">
        <f t="shared" si="175"/>
        <v>►</v>
      </c>
      <c r="H540" s="2178" t="s">
        <v>4</v>
      </c>
      <c r="I540" s="2177"/>
      <c r="J540" s="2177"/>
      <c r="K540" s="2177"/>
      <c r="L540" s="2176"/>
      <c r="M540" s="2176"/>
      <c r="N540" s="2176"/>
      <c r="O540" s="2176"/>
      <c r="P540" s="2176"/>
      <c r="Q540" s="2176"/>
      <c r="R540" s="2176"/>
      <c r="S540" s="2111" t="s">
        <v>4</v>
      </c>
      <c r="T540" s="2178" t="s">
        <v>4</v>
      </c>
      <c r="U540" s="2177"/>
      <c r="V540" s="2177"/>
      <c r="W540" s="2177"/>
      <c r="X540" s="2176"/>
      <c r="Y540" s="2176"/>
      <c r="Z540" s="2176"/>
      <c r="AA540" s="2176"/>
      <c r="AB540" s="2176"/>
      <c r="AC540" s="2176"/>
      <c r="AD540" s="2176"/>
      <c r="AE540" s="2677" t="s">
        <v>4</v>
      </c>
      <c r="AF540" s="2679">
        <f t="shared" si="184"/>
        <v>0</v>
      </c>
      <c r="AG540" s="2453">
        <f t="shared" si="185"/>
        <v>0</v>
      </c>
      <c r="AH540" s="2452"/>
      <c r="AI540" s="2148">
        <f t="shared" si="177"/>
        <v>0</v>
      </c>
      <c r="AJ540" s="299" t="str">
        <f>IF(OR(AI540=0, ISBLANK(AB540)), "", TEXT(ROUND(AI540/INDEX(AV19:AV89, MATCH(AB540, AU19:AU89, 0)), 0),"# ##0") &amp; " " &amp; AB540)</f>
        <v/>
      </c>
      <c r="AK540" s="77">
        <f t="shared" si="178"/>
        <v>0</v>
      </c>
      <c r="AL540" s="2149">
        <f t="shared" si="179"/>
        <v>0</v>
      </c>
      <c r="AM540" s="2137" t="str">
        <f t="shared" si="180"/>
        <v/>
      </c>
      <c r="AN540" s="2143"/>
      <c r="AO540" s="2148">
        <f t="shared" si="181"/>
        <v>0</v>
      </c>
      <c r="AP540" s="2612"/>
      <c r="AQ540" s="2150" t="str">
        <f t="shared" si="182"/>
        <v/>
      </c>
      <c r="AR540" s="2593"/>
      <c r="AS540" s="2697">
        <f t="shared" si="183"/>
        <v>0</v>
      </c>
      <c r="AT540" s="2598">
        <f>IF(AND(AH540&lt;&gt;"", ISNUMBER(AF540)), IFERROR(INDEX(AV19:AV89, MATCH(AB540, AU19:AU89, 0)) * AA540 * IF(ISBLANK(X540), 1, X540), 0), 0)</f>
        <v>0</v>
      </c>
      <c r="AU540"/>
      <c r="AV540"/>
      <c r="AW540"/>
      <c r="AX540" s="2133"/>
      <c r="AY540" s="2127" t="str">
        <f t="shared" si="176"/>
        <v>►</v>
      </c>
      <c r="BD540" s="2133"/>
      <c r="BH540" s="2133"/>
      <c r="BI540" s="466">
        <v>1</v>
      </c>
      <c r="BJ540" s="464"/>
      <c r="BK540" s="464"/>
    </row>
    <row r="541" spans="1:63" s="465" customFormat="1" ht="18" customHeight="1" x14ac:dyDescent="0.25">
      <c r="A541" s="2127" t="str">
        <f t="shared" si="170"/>
        <v>►</v>
      </c>
      <c r="B541" s="2128" t="str">
        <f t="shared" si="169"/>
        <v>►</v>
      </c>
      <c r="C541" s="2129" t="str">
        <f t="shared" si="171"/>
        <v>►</v>
      </c>
      <c r="D541" s="2433" t="str">
        <f t="shared" si="172"/>
        <v>►</v>
      </c>
      <c r="E541" s="2128" t="str">
        <f t="shared" si="173"/>
        <v>►</v>
      </c>
      <c r="F541" s="2128" t="str">
        <f t="shared" si="174"/>
        <v>►</v>
      </c>
      <c r="G541" s="2128" t="str">
        <f t="shared" si="175"/>
        <v>►</v>
      </c>
      <c r="H541" s="2178" t="s">
        <v>4</v>
      </c>
      <c r="I541" s="2177"/>
      <c r="J541" s="2177"/>
      <c r="K541" s="2177"/>
      <c r="L541" s="2176"/>
      <c r="M541" s="2176"/>
      <c r="N541" s="2176"/>
      <c r="O541" s="2176"/>
      <c r="P541" s="2176"/>
      <c r="Q541" s="2176"/>
      <c r="R541" s="2176"/>
      <c r="S541" s="2111" t="s">
        <v>4</v>
      </c>
      <c r="T541" s="2178" t="s">
        <v>4</v>
      </c>
      <c r="U541" s="2177"/>
      <c r="V541" s="2177"/>
      <c r="W541" s="2177"/>
      <c r="X541" s="2176"/>
      <c r="Y541" s="2176"/>
      <c r="Z541" s="2176"/>
      <c r="AA541" s="2176"/>
      <c r="AB541" s="2176"/>
      <c r="AC541" s="2176"/>
      <c r="AD541" s="2176"/>
      <c r="AE541" s="2677" t="s">
        <v>4</v>
      </c>
      <c r="AF541" s="2679">
        <f t="shared" si="184"/>
        <v>0</v>
      </c>
      <c r="AG541" s="2453">
        <f t="shared" si="185"/>
        <v>0</v>
      </c>
      <c r="AH541" s="2452"/>
      <c r="AI541" s="2140">
        <f t="shared" si="177"/>
        <v>0</v>
      </c>
      <c r="AJ541" s="301" t="str">
        <f>IF(OR(AI541=0, ISBLANK(AB541)), "", TEXT(ROUND(AI541/INDEX(AV19:AV89, MATCH(AB541, AU19:AU89, 0)), 0),"# ##0") &amp; " " &amp; AB541)</f>
        <v/>
      </c>
      <c r="AK541" s="82">
        <f t="shared" si="178"/>
        <v>0</v>
      </c>
      <c r="AL541" s="2141">
        <f t="shared" si="179"/>
        <v>0</v>
      </c>
      <c r="AM541" s="2142" t="str">
        <f t="shared" si="180"/>
        <v/>
      </c>
      <c r="AN541" s="2143"/>
      <c r="AO541" s="2140">
        <f t="shared" si="181"/>
        <v>0</v>
      </c>
      <c r="AP541" s="2612"/>
      <c r="AQ541" s="2145" t="str">
        <f t="shared" si="182"/>
        <v/>
      </c>
      <c r="AR541" s="2593"/>
      <c r="AS541" s="2697">
        <f t="shared" si="183"/>
        <v>0</v>
      </c>
      <c r="AT541" s="2598">
        <f>IF(AND(AH541&lt;&gt;"", ISNUMBER(AF541)), IFERROR(INDEX(AV19:AV89, MATCH(AB541, AU19:AU89, 0)) * AA541 * IF(ISBLANK(X541), 1, X541), 0), 0)</f>
        <v>0</v>
      </c>
      <c r="AU541"/>
      <c r="AV541"/>
      <c r="AW541"/>
      <c r="AX541" s="2133"/>
      <c r="AY541" s="2127" t="str">
        <f t="shared" si="176"/>
        <v>►</v>
      </c>
      <c r="BD541" s="2133"/>
      <c r="BH541" s="2133"/>
      <c r="BI541" s="466">
        <v>1</v>
      </c>
      <c r="BJ541" s="464"/>
      <c r="BK541" s="464"/>
    </row>
    <row r="542" spans="1:63" s="465" customFormat="1" ht="18" customHeight="1" x14ac:dyDescent="0.25">
      <c r="A542" s="2127" t="str">
        <f t="shared" si="170"/>
        <v>►</v>
      </c>
      <c r="B542" s="2128" t="str">
        <f t="shared" si="169"/>
        <v>►</v>
      </c>
      <c r="C542" s="2129" t="str">
        <f t="shared" si="171"/>
        <v>►</v>
      </c>
      <c r="D542" s="2433" t="str">
        <f t="shared" si="172"/>
        <v>►</v>
      </c>
      <c r="E542" s="2128" t="str">
        <f t="shared" si="173"/>
        <v>►</v>
      </c>
      <c r="F542" s="2128" t="str">
        <f t="shared" si="174"/>
        <v>►</v>
      </c>
      <c r="G542" s="2128" t="str">
        <f t="shared" si="175"/>
        <v>►</v>
      </c>
      <c r="H542" s="2178" t="s">
        <v>4</v>
      </c>
      <c r="I542" s="2177"/>
      <c r="J542" s="2177"/>
      <c r="K542" s="2177"/>
      <c r="L542" s="2176"/>
      <c r="M542" s="2176"/>
      <c r="N542" s="2176"/>
      <c r="O542" s="2176"/>
      <c r="P542" s="2176"/>
      <c r="Q542" s="2176"/>
      <c r="R542" s="2176"/>
      <c r="S542" s="2111" t="s">
        <v>4</v>
      </c>
      <c r="T542" s="2178" t="s">
        <v>4</v>
      </c>
      <c r="U542" s="2177"/>
      <c r="V542" s="2177"/>
      <c r="W542" s="2177"/>
      <c r="X542" s="2176"/>
      <c r="Y542" s="2176"/>
      <c r="Z542" s="2176"/>
      <c r="AA542" s="2176"/>
      <c r="AB542" s="2176"/>
      <c r="AC542" s="2176"/>
      <c r="AD542" s="2176"/>
      <c r="AE542" s="2677" t="s">
        <v>4</v>
      </c>
      <c r="AF542" s="2679">
        <f t="shared" si="184"/>
        <v>0</v>
      </c>
      <c r="AG542" s="2453">
        <f t="shared" si="185"/>
        <v>0</v>
      </c>
      <c r="AH542" s="2452"/>
      <c r="AI542" s="2148">
        <f t="shared" si="177"/>
        <v>0</v>
      </c>
      <c r="AJ542" s="299" t="str">
        <f>IF(OR(AI542=0, ISBLANK(AB542)), "", TEXT(ROUND(AI542/INDEX(AV19:AV89, MATCH(AB542, AU19:AU89, 0)), 0),"# ##0") &amp; " " &amp; AB542)</f>
        <v/>
      </c>
      <c r="AK542" s="77">
        <f t="shared" si="178"/>
        <v>0</v>
      </c>
      <c r="AL542" s="2149">
        <f t="shared" si="179"/>
        <v>0</v>
      </c>
      <c r="AM542" s="2137" t="str">
        <f t="shared" si="180"/>
        <v/>
      </c>
      <c r="AN542" s="2143"/>
      <c r="AO542" s="2148">
        <f t="shared" si="181"/>
        <v>0</v>
      </c>
      <c r="AP542" s="2612"/>
      <c r="AQ542" s="2150" t="str">
        <f t="shared" si="182"/>
        <v/>
      </c>
      <c r="AR542" s="2593"/>
      <c r="AS542" s="2697">
        <f t="shared" si="183"/>
        <v>0</v>
      </c>
      <c r="AT542" s="2598">
        <f>IF(AND(AH542&lt;&gt;"", ISNUMBER(AF542)), IFERROR(INDEX(AV19:AV89, MATCH(AB542, AU19:AU89, 0)) * AA542 * IF(ISBLANK(X542), 1, X542), 0), 0)</f>
        <v>0</v>
      </c>
      <c r="AU542"/>
      <c r="AV542"/>
      <c r="AW542"/>
      <c r="AX542" s="2133"/>
      <c r="AY542" s="2127" t="str">
        <f t="shared" si="176"/>
        <v>►</v>
      </c>
      <c r="BD542" s="2133"/>
      <c r="BH542" s="2133"/>
      <c r="BI542" s="466">
        <v>1</v>
      </c>
      <c r="BJ542" s="464"/>
      <c r="BK542" s="464"/>
    </row>
    <row r="543" spans="1:63" s="465" customFormat="1" ht="18" customHeight="1" x14ac:dyDescent="0.25">
      <c r="A543" s="2127" t="str">
        <f t="shared" si="170"/>
        <v>►</v>
      </c>
      <c r="B543" s="2128" t="str">
        <f t="shared" si="169"/>
        <v>►</v>
      </c>
      <c r="C543" s="2129" t="str">
        <f t="shared" si="171"/>
        <v>►</v>
      </c>
      <c r="D543" s="2433" t="str">
        <f t="shared" si="172"/>
        <v>►</v>
      </c>
      <c r="E543" s="2128" t="str">
        <f t="shared" si="173"/>
        <v>►</v>
      </c>
      <c r="F543" s="2128" t="str">
        <f t="shared" si="174"/>
        <v>►</v>
      </c>
      <c r="G543" s="2128" t="str">
        <f t="shared" si="175"/>
        <v>►</v>
      </c>
      <c r="H543" s="2178" t="s">
        <v>4</v>
      </c>
      <c r="I543" s="2177"/>
      <c r="J543" s="2177"/>
      <c r="K543" s="2177"/>
      <c r="L543" s="2176"/>
      <c r="M543" s="2176"/>
      <c r="N543" s="2176"/>
      <c r="O543" s="2176"/>
      <c r="P543" s="2176"/>
      <c r="Q543" s="2176"/>
      <c r="R543" s="2176"/>
      <c r="S543" s="2111" t="s">
        <v>4</v>
      </c>
      <c r="T543" s="2178" t="s">
        <v>4</v>
      </c>
      <c r="U543" s="2177"/>
      <c r="V543" s="2177"/>
      <c r="W543" s="2177"/>
      <c r="X543" s="2176"/>
      <c r="Y543" s="2176"/>
      <c r="Z543" s="2176"/>
      <c r="AA543" s="2176"/>
      <c r="AB543" s="2176"/>
      <c r="AC543" s="2176"/>
      <c r="AD543" s="2176"/>
      <c r="AE543" s="2677" t="s">
        <v>4</v>
      </c>
      <c r="AF543" s="2679">
        <f t="shared" si="184"/>
        <v>0</v>
      </c>
      <c r="AG543" s="2453">
        <f t="shared" si="185"/>
        <v>0</v>
      </c>
      <c r="AH543" s="2452"/>
      <c r="AI543" s="2140">
        <f t="shared" si="177"/>
        <v>0</v>
      </c>
      <c r="AJ543" s="301" t="str">
        <f>IF(OR(AI543=0, ISBLANK(AB543)), "", TEXT(ROUND(AI543/INDEX(AV19:AV89, MATCH(AB543, AU19:AU89, 0)), 0),"# ##0") &amp; " " &amp; AB543)</f>
        <v/>
      </c>
      <c r="AK543" s="82">
        <f t="shared" si="178"/>
        <v>0</v>
      </c>
      <c r="AL543" s="2141">
        <f t="shared" si="179"/>
        <v>0</v>
      </c>
      <c r="AM543" s="2142" t="str">
        <f t="shared" si="180"/>
        <v/>
      </c>
      <c r="AN543" s="2143"/>
      <c r="AO543" s="2140">
        <f t="shared" si="181"/>
        <v>0</v>
      </c>
      <c r="AP543" s="2612"/>
      <c r="AQ543" s="2145" t="str">
        <f t="shared" si="182"/>
        <v/>
      </c>
      <c r="AR543" s="2593"/>
      <c r="AS543" s="2697">
        <f t="shared" si="183"/>
        <v>0</v>
      </c>
      <c r="AT543" s="2598">
        <f>IF(AND(AH543&lt;&gt;"", ISNUMBER(AF543)), IFERROR(INDEX(AV19:AV89, MATCH(AB543, AU19:AU89, 0)) * AA543 * IF(ISBLANK(X543), 1, X543), 0), 0)</f>
        <v>0</v>
      </c>
      <c r="AU543"/>
      <c r="AV543"/>
      <c r="AW543"/>
      <c r="AX543" s="2133"/>
      <c r="AY543" s="2127" t="str">
        <f t="shared" si="176"/>
        <v>►</v>
      </c>
      <c r="BD543" s="2133"/>
      <c r="BH543" s="2133"/>
      <c r="BI543" s="466">
        <v>1</v>
      </c>
      <c r="BJ543" s="464"/>
      <c r="BK543" s="464"/>
    </row>
    <row r="544" spans="1:63" s="465" customFormat="1" ht="18" customHeight="1" x14ac:dyDescent="0.25">
      <c r="A544" s="2127" t="str">
        <f t="shared" si="170"/>
        <v>►</v>
      </c>
      <c r="B544" s="2128" t="str">
        <f t="shared" si="169"/>
        <v>►</v>
      </c>
      <c r="C544" s="2129" t="str">
        <f t="shared" si="171"/>
        <v>►</v>
      </c>
      <c r="D544" s="2433" t="str">
        <f t="shared" si="172"/>
        <v>►</v>
      </c>
      <c r="E544" s="2128" t="str">
        <f t="shared" si="173"/>
        <v>►</v>
      </c>
      <c r="F544" s="2128" t="str">
        <f t="shared" si="174"/>
        <v>►</v>
      </c>
      <c r="G544" s="2128" t="str">
        <f t="shared" si="175"/>
        <v>►</v>
      </c>
      <c r="H544" s="2178" t="s">
        <v>4</v>
      </c>
      <c r="I544" s="2177"/>
      <c r="J544" s="2177"/>
      <c r="K544" s="2177"/>
      <c r="L544" s="2176"/>
      <c r="M544" s="2176"/>
      <c r="N544" s="2176"/>
      <c r="O544" s="2176"/>
      <c r="P544" s="2176"/>
      <c r="Q544" s="2176"/>
      <c r="R544" s="2176"/>
      <c r="S544" s="2111" t="s">
        <v>4</v>
      </c>
      <c r="T544" s="2178" t="s">
        <v>4</v>
      </c>
      <c r="U544" s="2177"/>
      <c r="V544" s="2177"/>
      <c r="W544" s="2177"/>
      <c r="X544" s="2176"/>
      <c r="Y544" s="2176"/>
      <c r="Z544" s="2176"/>
      <c r="AA544" s="2176"/>
      <c r="AB544" s="2176"/>
      <c r="AC544" s="2176"/>
      <c r="AD544" s="2176"/>
      <c r="AE544" s="2677" t="s">
        <v>4</v>
      </c>
      <c r="AF544" s="2679">
        <f t="shared" si="184"/>
        <v>0</v>
      </c>
      <c r="AG544" s="2453">
        <f t="shared" si="185"/>
        <v>0</v>
      </c>
      <c r="AH544" s="2452"/>
      <c r="AI544" s="2148">
        <f t="shared" si="177"/>
        <v>0</v>
      </c>
      <c r="AJ544" s="299" t="str">
        <f>IF(OR(AI544=0, ISBLANK(AB544)), "", TEXT(ROUND(AI544/INDEX(AV19:AV89, MATCH(AB544, AU19:AU89, 0)), 0),"# ##0") &amp; " " &amp; AB544)</f>
        <v/>
      </c>
      <c r="AK544" s="77">
        <f t="shared" si="178"/>
        <v>0</v>
      </c>
      <c r="AL544" s="2149">
        <f t="shared" si="179"/>
        <v>0</v>
      </c>
      <c r="AM544" s="2137" t="str">
        <f t="shared" si="180"/>
        <v/>
      </c>
      <c r="AN544" s="2143"/>
      <c r="AO544" s="2148">
        <f t="shared" si="181"/>
        <v>0</v>
      </c>
      <c r="AP544" s="2612"/>
      <c r="AQ544" s="2150" t="str">
        <f t="shared" si="182"/>
        <v/>
      </c>
      <c r="AR544" s="2593"/>
      <c r="AS544" s="2697">
        <f t="shared" si="183"/>
        <v>0</v>
      </c>
      <c r="AT544" s="2598">
        <f>IF(AND(AH544&lt;&gt;"", ISNUMBER(AF544)), IFERROR(INDEX(AV19:AV89, MATCH(AB544, AU19:AU89, 0)) * AA544 * IF(ISBLANK(X544), 1, X544), 0), 0)</f>
        <v>0</v>
      </c>
      <c r="AU544"/>
      <c r="AV544"/>
      <c r="AW544"/>
      <c r="AX544" s="2133"/>
      <c r="AY544" s="2127" t="str">
        <f t="shared" si="176"/>
        <v>►</v>
      </c>
      <c r="BD544" s="2133"/>
      <c r="BH544" s="2133"/>
      <c r="BI544" s="466">
        <v>1</v>
      </c>
      <c r="BJ544" s="464"/>
      <c r="BK544" s="464"/>
    </row>
    <row r="545" spans="1:63" s="465" customFormat="1" ht="18" customHeight="1" x14ac:dyDescent="0.25">
      <c r="A545" s="2127" t="str">
        <f t="shared" si="170"/>
        <v>►</v>
      </c>
      <c r="B545" s="2128" t="str">
        <f t="shared" si="169"/>
        <v>►</v>
      </c>
      <c r="C545" s="2129" t="str">
        <f t="shared" si="171"/>
        <v>►</v>
      </c>
      <c r="D545" s="2433" t="str">
        <f t="shared" si="172"/>
        <v>►</v>
      </c>
      <c r="E545" s="2128" t="str">
        <f t="shared" si="173"/>
        <v>►</v>
      </c>
      <c r="F545" s="2128" t="str">
        <f t="shared" si="174"/>
        <v>►</v>
      </c>
      <c r="G545" s="2128" t="str">
        <f t="shared" si="175"/>
        <v>►</v>
      </c>
      <c r="H545" s="2178" t="s">
        <v>4</v>
      </c>
      <c r="I545" s="2177"/>
      <c r="J545" s="2177"/>
      <c r="K545" s="2177"/>
      <c r="L545" s="2176"/>
      <c r="M545" s="2176"/>
      <c r="N545" s="2176"/>
      <c r="O545" s="2176"/>
      <c r="P545" s="2176"/>
      <c r="Q545" s="2176"/>
      <c r="R545" s="2176"/>
      <c r="S545" s="2111" t="s">
        <v>4</v>
      </c>
      <c r="T545" s="2178" t="s">
        <v>4</v>
      </c>
      <c r="U545" s="2177"/>
      <c r="V545" s="2177"/>
      <c r="W545" s="2177"/>
      <c r="X545" s="2176"/>
      <c r="Y545" s="2176"/>
      <c r="Z545" s="2176"/>
      <c r="AA545" s="2176"/>
      <c r="AB545" s="2176"/>
      <c r="AC545" s="2176"/>
      <c r="AD545" s="2176"/>
      <c r="AE545" s="2677" t="s">
        <v>4</v>
      </c>
      <c r="AF545" s="2679">
        <f t="shared" si="184"/>
        <v>0</v>
      </c>
      <c r="AG545" s="2453">
        <f t="shared" si="185"/>
        <v>0</v>
      </c>
      <c r="AH545" s="2452"/>
      <c r="AI545" s="2140">
        <f t="shared" si="177"/>
        <v>0</v>
      </c>
      <c r="AJ545" s="301" t="str">
        <f>IF(OR(AI545=0, ISBLANK(AB545)), "", TEXT(ROUND(AI545/INDEX(AV19:AV89, MATCH(AB545, AU19:AU89, 0)), 0),"# ##0") &amp; " " &amp; AB545)</f>
        <v/>
      </c>
      <c r="AK545" s="82">
        <f t="shared" si="178"/>
        <v>0</v>
      </c>
      <c r="AL545" s="2141">
        <f t="shared" si="179"/>
        <v>0</v>
      </c>
      <c r="AM545" s="2142" t="str">
        <f t="shared" si="180"/>
        <v/>
      </c>
      <c r="AN545" s="2143"/>
      <c r="AO545" s="2140">
        <f t="shared" si="181"/>
        <v>0</v>
      </c>
      <c r="AP545" s="2612"/>
      <c r="AQ545" s="2145" t="str">
        <f t="shared" si="182"/>
        <v/>
      </c>
      <c r="AR545" s="2593"/>
      <c r="AS545" s="2697">
        <f t="shared" si="183"/>
        <v>0</v>
      </c>
      <c r="AT545" s="2598">
        <f>IF(AND(AH545&lt;&gt;"", ISNUMBER(AF545)), IFERROR(INDEX(AV19:AV89, MATCH(AB545, AU19:AU89, 0)) * AA545 * IF(ISBLANK(X545), 1, X545), 0), 0)</f>
        <v>0</v>
      </c>
      <c r="AU545"/>
      <c r="AV545"/>
      <c r="AW545"/>
      <c r="AX545" s="2133"/>
      <c r="AY545" s="2127" t="str">
        <f t="shared" si="176"/>
        <v>►</v>
      </c>
      <c r="BD545" s="2133"/>
      <c r="BH545" s="2133"/>
      <c r="BI545" s="466">
        <v>1</v>
      </c>
      <c r="BJ545" s="464"/>
      <c r="BK545" s="464"/>
    </row>
    <row r="546" spans="1:63" s="465" customFormat="1" ht="18" customHeight="1" x14ac:dyDescent="0.25">
      <c r="A546" s="2127" t="str">
        <f t="shared" si="170"/>
        <v>►</v>
      </c>
      <c r="B546" s="2128" t="str">
        <f t="shared" si="169"/>
        <v>►</v>
      </c>
      <c r="C546" s="2129" t="str">
        <f t="shared" si="171"/>
        <v>►</v>
      </c>
      <c r="D546" s="2433" t="str">
        <f t="shared" si="172"/>
        <v>►</v>
      </c>
      <c r="E546" s="2128" t="str">
        <f t="shared" si="173"/>
        <v>►</v>
      </c>
      <c r="F546" s="2128" t="str">
        <f t="shared" si="174"/>
        <v>►</v>
      </c>
      <c r="G546" s="2128" t="str">
        <f t="shared" si="175"/>
        <v>►</v>
      </c>
      <c r="H546" s="2178" t="s">
        <v>4</v>
      </c>
      <c r="I546" s="2177"/>
      <c r="J546" s="2177"/>
      <c r="K546" s="2177"/>
      <c r="L546" s="2176"/>
      <c r="M546" s="2176"/>
      <c r="N546" s="2176"/>
      <c r="O546" s="2176"/>
      <c r="P546" s="2176"/>
      <c r="Q546" s="2176"/>
      <c r="R546" s="2176"/>
      <c r="S546" s="2111" t="s">
        <v>4</v>
      </c>
      <c r="T546" s="2178" t="s">
        <v>4</v>
      </c>
      <c r="U546" s="2177"/>
      <c r="V546" s="2177"/>
      <c r="W546" s="2177"/>
      <c r="X546" s="2176"/>
      <c r="Y546" s="2176"/>
      <c r="Z546" s="2176"/>
      <c r="AA546" s="2176"/>
      <c r="AB546" s="2176"/>
      <c r="AC546" s="2176"/>
      <c r="AD546" s="2176"/>
      <c r="AE546" s="2677" t="s">
        <v>4</v>
      </c>
      <c r="AF546" s="2679">
        <f t="shared" si="184"/>
        <v>0</v>
      </c>
      <c r="AG546" s="2453">
        <f t="shared" si="185"/>
        <v>0</v>
      </c>
      <c r="AH546" s="2452"/>
      <c r="AI546" s="2148">
        <f t="shared" si="177"/>
        <v>0</v>
      </c>
      <c r="AJ546" s="299" t="str">
        <f>IF(OR(AI546=0, ISBLANK(AB546)), "", TEXT(ROUND(AI546/INDEX(AV19:AV89, MATCH(AB546, AU19:AU89, 0)), 0),"# ##0") &amp; " " &amp; AB546)</f>
        <v/>
      </c>
      <c r="AK546" s="77">
        <f t="shared" si="178"/>
        <v>0</v>
      </c>
      <c r="AL546" s="2149">
        <f t="shared" si="179"/>
        <v>0</v>
      </c>
      <c r="AM546" s="2137" t="str">
        <f t="shared" si="180"/>
        <v/>
      </c>
      <c r="AN546" s="2143"/>
      <c r="AO546" s="2148">
        <f t="shared" si="181"/>
        <v>0</v>
      </c>
      <c r="AP546" s="2612"/>
      <c r="AQ546" s="2150" t="str">
        <f t="shared" si="182"/>
        <v/>
      </c>
      <c r="AR546" s="2593"/>
      <c r="AS546" s="2697">
        <f t="shared" si="183"/>
        <v>0</v>
      </c>
      <c r="AT546" s="2598">
        <f>IF(AND(AH546&lt;&gt;"", ISNUMBER(AF546)), IFERROR(INDEX(AV19:AV89, MATCH(AB546, AU19:AU89, 0)) * AA546 * IF(ISBLANK(X546), 1, X546), 0), 0)</f>
        <v>0</v>
      </c>
      <c r="AU546"/>
      <c r="AV546"/>
      <c r="AW546"/>
      <c r="AX546" s="2133"/>
      <c r="AY546" s="2127" t="str">
        <f t="shared" si="176"/>
        <v>►</v>
      </c>
      <c r="BD546" s="2133"/>
      <c r="BH546" s="2133"/>
      <c r="BI546" s="466">
        <v>1</v>
      </c>
      <c r="BJ546" s="464"/>
      <c r="BK546" s="464"/>
    </row>
    <row r="547" spans="1:63" s="465" customFormat="1" ht="18" customHeight="1" x14ac:dyDescent="0.25">
      <c r="A547" s="2127" t="str">
        <f t="shared" si="170"/>
        <v>►</v>
      </c>
      <c r="B547" s="2128" t="str">
        <f t="shared" si="169"/>
        <v>►</v>
      </c>
      <c r="C547" s="2129" t="str">
        <f t="shared" si="171"/>
        <v>►</v>
      </c>
      <c r="D547" s="2433" t="str">
        <f t="shared" si="172"/>
        <v>►</v>
      </c>
      <c r="E547" s="2128" t="str">
        <f t="shared" si="173"/>
        <v>►</v>
      </c>
      <c r="F547" s="2128" t="str">
        <f t="shared" si="174"/>
        <v>►</v>
      </c>
      <c r="G547" s="2128" t="str">
        <f t="shared" si="175"/>
        <v>►</v>
      </c>
      <c r="H547" s="2178" t="s">
        <v>4</v>
      </c>
      <c r="I547" s="2177"/>
      <c r="J547" s="2177"/>
      <c r="K547" s="2177"/>
      <c r="L547" s="2176"/>
      <c r="M547" s="2176"/>
      <c r="N547" s="2176"/>
      <c r="O547" s="2176"/>
      <c r="P547" s="2176"/>
      <c r="Q547" s="2176"/>
      <c r="R547" s="2176"/>
      <c r="S547" s="2111" t="s">
        <v>4</v>
      </c>
      <c r="T547" s="2178" t="s">
        <v>4</v>
      </c>
      <c r="U547" s="2177"/>
      <c r="V547" s="2177"/>
      <c r="W547" s="2177"/>
      <c r="X547" s="2176"/>
      <c r="Y547" s="2176"/>
      <c r="Z547" s="2176"/>
      <c r="AA547" s="2176"/>
      <c r="AB547" s="2176"/>
      <c r="AC547" s="2176"/>
      <c r="AD547" s="2176"/>
      <c r="AE547" s="2677" t="s">
        <v>4</v>
      </c>
      <c r="AF547" s="2679">
        <f t="shared" si="184"/>
        <v>0</v>
      </c>
      <c r="AG547" s="2453">
        <f t="shared" si="185"/>
        <v>0</v>
      </c>
      <c r="AH547" s="2452"/>
      <c r="AI547" s="2140">
        <f t="shared" si="177"/>
        <v>0</v>
      </c>
      <c r="AJ547" s="301" t="str">
        <f>IF(OR(AI547=0, ISBLANK(AB547)), "", TEXT(ROUND(AI547/INDEX(AV19:AV89, MATCH(AB547, AU19:AU89, 0)), 0),"# ##0") &amp; " " &amp; AB547)</f>
        <v/>
      </c>
      <c r="AK547" s="82">
        <f t="shared" si="178"/>
        <v>0</v>
      </c>
      <c r="AL547" s="2141">
        <f t="shared" si="179"/>
        <v>0</v>
      </c>
      <c r="AM547" s="2142" t="str">
        <f t="shared" si="180"/>
        <v/>
      </c>
      <c r="AN547" s="2143"/>
      <c r="AO547" s="2140">
        <f t="shared" si="181"/>
        <v>0</v>
      </c>
      <c r="AP547" s="2612"/>
      <c r="AQ547" s="2145" t="str">
        <f t="shared" si="182"/>
        <v/>
      </c>
      <c r="AR547" s="2593"/>
      <c r="AS547" s="2697">
        <f t="shared" si="183"/>
        <v>0</v>
      </c>
      <c r="AT547" s="2598">
        <f>IF(AND(AH547&lt;&gt;"", ISNUMBER(AF547)), IFERROR(INDEX(AV19:AV89, MATCH(AB547, AU19:AU89, 0)) * AA547 * IF(ISBLANK(X547), 1, X547), 0), 0)</f>
        <v>0</v>
      </c>
      <c r="AU547"/>
      <c r="AV547"/>
      <c r="AW547"/>
      <c r="AX547" s="2133"/>
      <c r="AY547" s="2127" t="str">
        <f t="shared" si="176"/>
        <v>►</v>
      </c>
      <c r="BD547" s="2133"/>
      <c r="BH547" s="2133"/>
      <c r="BI547" s="466">
        <v>1</v>
      </c>
      <c r="BJ547" s="464"/>
      <c r="BK547" s="464"/>
    </row>
    <row r="548" spans="1:63" s="465" customFormat="1" ht="18" customHeight="1" x14ac:dyDescent="0.25">
      <c r="A548" s="2127" t="str">
        <f t="shared" si="170"/>
        <v>►</v>
      </c>
      <c r="B548" s="2128" t="str">
        <f t="shared" si="169"/>
        <v>►</v>
      </c>
      <c r="C548" s="2129" t="str">
        <f t="shared" si="171"/>
        <v>►</v>
      </c>
      <c r="D548" s="2433" t="str">
        <f t="shared" si="172"/>
        <v>►</v>
      </c>
      <c r="E548" s="2128" t="str">
        <f t="shared" si="173"/>
        <v>►</v>
      </c>
      <c r="F548" s="2128" t="str">
        <f t="shared" si="174"/>
        <v>►</v>
      </c>
      <c r="G548" s="2128" t="str">
        <f t="shared" si="175"/>
        <v>►</v>
      </c>
      <c r="H548" s="2178" t="s">
        <v>4</v>
      </c>
      <c r="I548" s="2177"/>
      <c r="J548" s="2177"/>
      <c r="K548" s="2177"/>
      <c r="L548" s="2176"/>
      <c r="M548" s="2176"/>
      <c r="N548" s="2176"/>
      <c r="O548" s="2176"/>
      <c r="P548" s="2176"/>
      <c r="Q548" s="2176"/>
      <c r="R548" s="2176"/>
      <c r="S548" s="2111" t="s">
        <v>4</v>
      </c>
      <c r="T548" s="2178" t="s">
        <v>4</v>
      </c>
      <c r="U548" s="2177"/>
      <c r="V548" s="2177"/>
      <c r="W548" s="2177"/>
      <c r="X548" s="2176"/>
      <c r="Y548" s="2176"/>
      <c r="Z548" s="2176"/>
      <c r="AA548" s="2176"/>
      <c r="AB548" s="2176"/>
      <c r="AC548" s="2176"/>
      <c r="AD548" s="2176"/>
      <c r="AE548" s="2677" t="s">
        <v>4</v>
      </c>
      <c r="AF548" s="2679">
        <f t="shared" si="184"/>
        <v>0</v>
      </c>
      <c r="AG548" s="2453">
        <f t="shared" si="185"/>
        <v>0</v>
      </c>
      <c r="AH548" s="2452"/>
      <c r="AI548" s="2148">
        <f t="shared" si="177"/>
        <v>0</v>
      </c>
      <c r="AJ548" s="299" t="str">
        <f>IF(OR(AI548=0, ISBLANK(AB548)), "", TEXT(ROUND(AI548/INDEX(AV19:AV89, MATCH(AB548, AU19:AU89, 0)), 0),"# ##0") &amp; " " &amp; AB548)</f>
        <v/>
      </c>
      <c r="AK548" s="77">
        <f t="shared" si="178"/>
        <v>0</v>
      </c>
      <c r="AL548" s="2149">
        <f t="shared" si="179"/>
        <v>0</v>
      </c>
      <c r="AM548" s="2137" t="str">
        <f t="shared" si="180"/>
        <v/>
      </c>
      <c r="AN548" s="2143"/>
      <c r="AO548" s="2148">
        <f t="shared" si="181"/>
        <v>0</v>
      </c>
      <c r="AP548" s="2612"/>
      <c r="AQ548" s="2150" t="str">
        <f t="shared" si="182"/>
        <v/>
      </c>
      <c r="AR548" s="2593"/>
      <c r="AS548" s="2697">
        <f t="shared" si="183"/>
        <v>0</v>
      </c>
      <c r="AT548" s="2598">
        <f>IF(AND(AH548&lt;&gt;"", ISNUMBER(AF548)), IFERROR(INDEX(AV19:AV89, MATCH(AB548, AU19:AU89, 0)) * AA548 * IF(ISBLANK(X548), 1, X548), 0), 0)</f>
        <v>0</v>
      </c>
      <c r="AU548"/>
      <c r="AV548"/>
      <c r="AW548"/>
      <c r="AX548" s="2133"/>
      <c r="AY548" s="2127" t="str">
        <f t="shared" si="176"/>
        <v>►</v>
      </c>
      <c r="BD548" s="2133"/>
      <c r="BH548" s="2133"/>
      <c r="BI548" s="466">
        <v>1</v>
      </c>
      <c r="BJ548" s="464"/>
      <c r="BK548" s="464"/>
    </row>
    <row r="549" spans="1:63" s="465" customFormat="1" ht="18" customHeight="1" x14ac:dyDescent="0.25">
      <c r="A549" s="2127" t="str">
        <f t="shared" si="170"/>
        <v>►</v>
      </c>
      <c r="B549" s="2128" t="str">
        <f t="shared" si="169"/>
        <v>►</v>
      </c>
      <c r="C549" s="2129" t="str">
        <f t="shared" si="171"/>
        <v>►</v>
      </c>
      <c r="D549" s="2433" t="str">
        <f t="shared" si="172"/>
        <v>►</v>
      </c>
      <c r="E549" s="2128" t="str">
        <f t="shared" si="173"/>
        <v>►</v>
      </c>
      <c r="F549" s="2128" t="str">
        <f t="shared" si="174"/>
        <v>►</v>
      </c>
      <c r="G549" s="2128" t="str">
        <f t="shared" si="175"/>
        <v>►</v>
      </c>
      <c r="H549" s="2178" t="s">
        <v>4</v>
      </c>
      <c r="I549" s="2177"/>
      <c r="J549" s="2177"/>
      <c r="K549" s="2177"/>
      <c r="L549" s="2176"/>
      <c r="M549" s="2176"/>
      <c r="N549" s="2176"/>
      <c r="O549" s="2176"/>
      <c r="P549" s="2176"/>
      <c r="Q549" s="2176"/>
      <c r="R549" s="2176"/>
      <c r="S549" s="2111" t="s">
        <v>4</v>
      </c>
      <c r="T549" s="2178" t="s">
        <v>4</v>
      </c>
      <c r="U549" s="2177"/>
      <c r="V549" s="2177"/>
      <c r="W549" s="2177"/>
      <c r="X549" s="2176"/>
      <c r="Y549" s="2176"/>
      <c r="Z549" s="2176"/>
      <c r="AA549" s="2176"/>
      <c r="AB549" s="2176"/>
      <c r="AC549" s="2176"/>
      <c r="AD549" s="2176"/>
      <c r="AE549" s="2677" t="s">
        <v>4</v>
      </c>
      <c r="AF549" s="2679">
        <f t="shared" si="184"/>
        <v>0</v>
      </c>
      <c r="AG549" s="2453">
        <f t="shared" si="185"/>
        <v>0</v>
      </c>
      <c r="AH549" s="2452"/>
      <c r="AI549" s="2140">
        <f t="shared" si="177"/>
        <v>0</v>
      </c>
      <c r="AJ549" s="301" t="str">
        <f>IF(OR(AI549=0, ISBLANK(AB549)), "", TEXT(ROUND(AI549/INDEX(AV19:AV89, MATCH(AB549, AU19:AU89, 0)), 0),"# ##0") &amp; " " &amp; AB549)</f>
        <v/>
      </c>
      <c r="AK549" s="82">
        <f t="shared" si="178"/>
        <v>0</v>
      </c>
      <c r="AL549" s="2141">
        <f t="shared" si="179"/>
        <v>0</v>
      </c>
      <c r="AM549" s="2142" t="str">
        <f t="shared" si="180"/>
        <v/>
      </c>
      <c r="AN549" s="2143"/>
      <c r="AO549" s="2140">
        <f t="shared" si="181"/>
        <v>0</v>
      </c>
      <c r="AP549" s="2612"/>
      <c r="AQ549" s="2145" t="str">
        <f t="shared" si="182"/>
        <v/>
      </c>
      <c r="AR549" s="2593"/>
      <c r="AS549" s="2697">
        <f t="shared" si="183"/>
        <v>0</v>
      </c>
      <c r="AT549" s="2598">
        <f>IF(AND(AH549&lt;&gt;"", ISNUMBER(AF549)), IFERROR(INDEX(AV19:AV89, MATCH(AB549, AU19:AU89, 0)) * AA549 * IF(ISBLANK(X549), 1, X549), 0), 0)</f>
        <v>0</v>
      </c>
      <c r="AU549"/>
      <c r="AV549"/>
      <c r="AW549"/>
      <c r="AX549" s="2133"/>
      <c r="AY549" s="2127" t="str">
        <f t="shared" si="176"/>
        <v>►</v>
      </c>
      <c r="BD549" s="2133"/>
      <c r="BH549" s="2133"/>
      <c r="BI549" s="466">
        <v>1</v>
      </c>
      <c r="BJ549" s="464"/>
      <c r="BK549" s="464"/>
    </row>
    <row r="550" spans="1:63" s="465" customFormat="1" ht="18" customHeight="1" x14ac:dyDescent="0.25">
      <c r="A550" s="2127" t="str">
        <f t="shared" si="170"/>
        <v>►</v>
      </c>
      <c r="B550" s="2128" t="str">
        <f t="shared" si="169"/>
        <v>►</v>
      </c>
      <c r="C550" s="2129" t="str">
        <f t="shared" si="171"/>
        <v>►</v>
      </c>
      <c r="D550" s="2433" t="str">
        <f t="shared" si="172"/>
        <v>►</v>
      </c>
      <c r="E550" s="2128" t="str">
        <f t="shared" si="173"/>
        <v>►</v>
      </c>
      <c r="F550" s="2128" t="str">
        <f t="shared" si="174"/>
        <v>►</v>
      </c>
      <c r="G550" s="2128" t="str">
        <f t="shared" si="175"/>
        <v>►</v>
      </c>
      <c r="H550" s="2178" t="s">
        <v>4</v>
      </c>
      <c r="I550" s="2177"/>
      <c r="J550" s="2177"/>
      <c r="K550" s="2177"/>
      <c r="L550" s="2176"/>
      <c r="M550" s="2176"/>
      <c r="N550" s="2176"/>
      <c r="O550" s="2176"/>
      <c r="P550" s="2176"/>
      <c r="Q550" s="2176"/>
      <c r="R550" s="2176"/>
      <c r="S550" s="2111" t="s">
        <v>4</v>
      </c>
      <c r="T550" s="2178" t="s">
        <v>4</v>
      </c>
      <c r="U550" s="2177"/>
      <c r="V550" s="2177"/>
      <c r="W550" s="2177"/>
      <c r="X550" s="2176"/>
      <c r="Y550" s="2176"/>
      <c r="Z550" s="2176"/>
      <c r="AA550" s="2176"/>
      <c r="AB550" s="2176"/>
      <c r="AC550" s="2176"/>
      <c r="AD550" s="2176"/>
      <c r="AE550" s="2677" t="s">
        <v>4</v>
      </c>
      <c r="AF550" s="2679">
        <f t="shared" si="184"/>
        <v>0</v>
      </c>
      <c r="AG550" s="2453">
        <f t="shared" si="185"/>
        <v>0</v>
      </c>
      <c r="AH550" s="2452"/>
      <c r="AI550" s="2148">
        <f t="shared" si="177"/>
        <v>0</v>
      </c>
      <c r="AJ550" s="299" t="str">
        <f>IF(OR(AI550=0, ISBLANK(AB550)), "", TEXT(ROUND(AI550/INDEX(AV19:AV89, MATCH(AB550, AU19:AU89, 0)), 0),"# ##0") &amp; " " &amp; AB550)</f>
        <v/>
      </c>
      <c r="AK550" s="77">
        <f t="shared" si="178"/>
        <v>0</v>
      </c>
      <c r="AL550" s="2149">
        <f t="shared" si="179"/>
        <v>0</v>
      </c>
      <c r="AM550" s="2137" t="str">
        <f t="shared" si="180"/>
        <v/>
      </c>
      <c r="AN550" s="2143"/>
      <c r="AO550" s="2148">
        <f t="shared" si="181"/>
        <v>0</v>
      </c>
      <c r="AP550" s="2612"/>
      <c r="AQ550" s="2150" t="str">
        <f t="shared" si="182"/>
        <v/>
      </c>
      <c r="AR550" s="2593"/>
      <c r="AS550" s="2697">
        <f t="shared" si="183"/>
        <v>0</v>
      </c>
      <c r="AT550" s="2598">
        <f>IF(AND(AH550&lt;&gt;"", ISNUMBER(AF550)), IFERROR(INDEX(AV19:AV89, MATCH(AB550, AU19:AU89, 0)) * AA550 * IF(ISBLANK(X550), 1, X550), 0), 0)</f>
        <v>0</v>
      </c>
      <c r="AU550"/>
      <c r="AV550"/>
      <c r="AW550"/>
      <c r="AX550" s="2133"/>
      <c r="AY550" s="2127" t="str">
        <f t="shared" si="176"/>
        <v>►</v>
      </c>
      <c r="BD550" s="2133"/>
      <c r="BH550" s="2133"/>
      <c r="BI550" s="466">
        <v>1</v>
      </c>
      <c r="BJ550" s="464"/>
      <c r="BK550" s="464"/>
    </row>
    <row r="551" spans="1:63" s="465" customFormat="1" ht="18" customHeight="1" x14ac:dyDescent="0.25">
      <c r="A551" s="2127" t="str">
        <f t="shared" si="170"/>
        <v>►</v>
      </c>
      <c r="B551" s="2128" t="str">
        <f t="shared" si="169"/>
        <v>►</v>
      </c>
      <c r="C551" s="2129" t="str">
        <f t="shared" si="171"/>
        <v>►</v>
      </c>
      <c r="D551" s="2433" t="str">
        <f t="shared" si="172"/>
        <v>►</v>
      </c>
      <c r="E551" s="2128" t="str">
        <f t="shared" si="173"/>
        <v>►</v>
      </c>
      <c r="F551" s="2128" t="str">
        <f t="shared" si="174"/>
        <v>►</v>
      </c>
      <c r="G551" s="2128" t="str">
        <f t="shared" si="175"/>
        <v>►</v>
      </c>
      <c r="H551" s="2178" t="s">
        <v>4</v>
      </c>
      <c r="I551" s="2177"/>
      <c r="J551" s="2177"/>
      <c r="K551" s="2177"/>
      <c r="L551" s="2176"/>
      <c r="M551" s="2176"/>
      <c r="N551" s="2176"/>
      <c r="O551" s="2176"/>
      <c r="P551" s="2176"/>
      <c r="Q551" s="2176"/>
      <c r="R551" s="2176"/>
      <c r="S551" s="2111" t="s">
        <v>4</v>
      </c>
      <c r="T551" s="2178" t="s">
        <v>4</v>
      </c>
      <c r="U551" s="2177"/>
      <c r="V551" s="2177"/>
      <c r="W551" s="2177"/>
      <c r="X551" s="2176"/>
      <c r="Y551" s="2176"/>
      <c r="Z551" s="2176"/>
      <c r="AA551" s="2176"/>
      <c r="AB551" s="2176"/>
      <c r="AC551" s="2176"/>
      <c r="AD551" s="2176"/>
      <c r="AE551" s="2677" t="s">
        <v>4</v>
      </c>
      <c r="AF551" s="2679">
        <f t="shared" si="184"/>
        <v>0</v>
      </c>
      <c r="AG551" s="2453">
        <f t="shared" si="185"/>
        <v>0</v>
      </c>
      <c r="AH551" s="2452"/>
      <c r="AI551" s="2140">
        <f t="shared" si="177"/>
        <v>0</v>
      </c>
      <c r="AJ551" s="301" t="str">
        <f>IF(OR(AI551=0, ISBLANK(AB551)), "", TEXT(ROUND(AI551/INDEX(AV19:AV89, MATCH(AB551, AU19:AU89, 0)), 0),"# ##0") &amp; " " &amp; AB551)</f>
        <v/>
      </c>
      <c r="AK551" s="82">
        <f t="shared" si="178"/>
        <v>0</v>
      </c>
      <c r="AL551" s="2141">
        <f t="shared" si="179"/>
        <v>0</v>
      </c>
      <c r="AM551" s="2142" t="str">
        <f t="shared" si="180"/>
        <v/>
      </c>
      <c r="AN551" s="2143"/>
      <c r="AO551" s="2140">
        <f t="shared" si="181"/>
        <v>0</v>
      </c>
      <c r="AP551" s="2612"/>
      <c r="AQ551" s="2145" t="str">
        <f t="shared" si="182"/>
        <v/>
      </c>
      <c r="AR551" s="2593"/>
      <c r="AS551" s="2697">
        <f t="shared" si="183"/>
        <v>0</v>
      </c>
      <c r="AT551" s="2598">
        <f>IF(AND(AH551&lt;&gt;"", ISNUMBER(AF551)), IFERROR(INDEX(AV19:AV89, MATCH(AB551, AU19:AU89, 0)) * AA551 * IF(ISBLANK(X551), 1, X551), 0), 0)</f>
        <v>0</v>
      </c>
      <c r="AU551"/>
      <c r="AV551"/>
      <c r="AW551"/>
      <c r="AX551" s="2133"/>
      <c r="AY551" s="2127" t="str">
        <f t="shared" si="176"/>
        <v>►</v>
      </c>
      <c r="BD551" s="2133"/>
      <c r="BH551" s="2133"/>
      <c r="BI551" s="466">
        <v>1</v>
      </c>
      <c r="BJ551" s="464"/>
      <c r="BK551" s="464"/>
    </row>
    <row r="552" spans="1:63" s="465" customFormat="1" ht="18" customHeight="1" x14ac:dyDescent="0.25">
      <c r="A552" s="2127" t="str">
        <f t="shared" si="170"/>
        <v>►</v>
      </c>
      <c r="B552" s="2128" t="str">
        <f t="shared" si="169"/>
        <v>►</v>
      </c>
      <c r="C552" s="2129" t="str">
        <f t="shared" si="171"/>
        <v>►</v>
      </c>
      <c r="D552" s="2433" t="str">
        <f t="shared" si="172"/>
        <v>►</v>
      </c>
      <c r="E552" s="2128" t="str">
        <f t="shared" si="173"/>
        <v>►</v>
      </c>
      <c r="F552" s="2128" t="str">
        <f t="shared" si="174"/>
        <v>►</v>
      </c>
      <c r="G552" s="2128" t="str">
        <f t="shared" si="175"/>
        <v>►</v>
      </c>
      <c r="H552" s="2178" t="s">
        <v>4</v>
      </c>
      <c r="I552" s="2177"/>
      <c r="J552" s="2177"/>
      <c r="K552" s="2177"/>
      <c r="L552" s="2176"/>
      <c r="M552" s="2176"/>
      <c r="N552" s="2176"/>
      <c r="O552" s="2176"/>
      <c r="P552" s="2176"/>
      <c r="Q552" s="2176"/>
      <c r="R552" s="2176"/>
      <c r="S552" s="2111" t="s">
        <v>4</v>
      </c>
      <c r="T552" s="2178" t="s">
        <v>4</v>
      </c>
      <c r="U552" s="2177"/>
      <c r="V552" s="2177"/>
      <c r="W552" s="2177"/>
      <c r="X552" s="2176"/>
      <c r="Y552" s="2176"/>
      <c r="Z552" s="2176"/>
      <c r="AA552" s="2176"/>
      <c r="AB552" s="2176"/>
      <c r="AC552" s="2176"/>
      <c r="AD552" s="2176"/>
      <c r="AE552" s="2677" t="s">
        <v>4</v>
      </c>
      <c r="AF552" s="2679">
        <f t="shared" si="184"/>
        <v>0</v>
      </c>
      <c r="AG552" s="2453">
        <f t="shared" si="185"/>
        <v>0</v>
      </c>
      <c r="AH552" s="2452"/>
      <c r="AI552" s="2148">
        <f t="shared" si="177"/>
        <v>0</v>
      </c>
      <c r="AJ552" s="299" t="str">
        <f>IF(OR(AI552=0, ISBLANK(AB552)), "", TEXT(ROUND(AI552/INDEX(AV19:AV89, MATCH(AB552, AU19:AU89, 0)), 0),"# ##0") &amp; " " &amp; AB552)</f>
        <v/>
      </c>
      <c r="AK552" s="77">
        <f t="shared" si="178"/>
        <v>0</v>
      </c>
      <c r="AL552" s="2149">
        <f t="shared" si="179"/>
        <v>0</v>
      </c>
      <c r="AM552" s="2137" t="str">
        <f t="shared" si="180"/>
        <v/>
      </c>
      <c r="AN552" s="2143"/>
      <c r="AO552" s="2148">
        <f t="shared" si="181"/>
        <v>0</v>
      </c>
      <c r="AP552" s="2612"/>
      <c r="AQ552" s="2150" t="str">
        <f t="shared" si="182"/>
        <v/>
      </c>
      <c r="AR552" s="2593"/>
      <c r="AS552" s="2697">
        <f t="shared" si="183"/>
        <v>0</v>
      </c>
      <c r="AT552" s="2598">
        <f>IF(AND(AH552&lt;&gt;"", ISNUMBER(AF552)), IFERROR(INDEX(AV19:AV89, MATCH(AB552, AU19:AU89, 0)) * AA552 * IF(ISBLANK(X552), 1, X552), 0), 0)</f>
        <v>0</v>
      </c>
      <c r="AU552"/>
      <c r="AV552"/>
      <c r="AW552"/>
      <c r="AX552" s="2133"/>
      <c r="AY552" s="2127" t="str">
        <f t="shared" si="176"/>
        <v>►</v>
      </c>
      <c r="BD552" s="2133"/>
      <c r="BH552" s="2133"/>
      <c r="BI552" s="466">
        <v>1</v>
      </c>
      <c r="BJ552" s="464"/>
      <c r="BK552" s="464"/>
    </row>
    <row r="553" spans="1:63" s="465" customFormat="1" ht="18" customHeight="1" x14ac:dyDescent="0.25">
      <c r="A553" s="2127" t="str">
        <f t="shared" si="170"/>
        <v>►</v>
      </c>
      <c r="B553" s="2128" t="str">
        <f t="shared" si="169"/>
        <v>►</v>
      </c>
      <c r="C553" s="2129" t="str">
        <f t="shared" si="171"/>
        <v>►</v>
      </c>
      <c r="D553" s="2433" t="str">
        <f t="shared" si="172"/>
        <v>►</v>
      </c>
      <c r="E553" s="2128" t="str">
        <f t="shared" si="173"/>
        <v>►</v>
      </c>
      <c r="F553" s="2128" t="str">
        <f t="shared" si="174"/>
        <v>►</v>
      </c>
      <c r="G553" s="2128" t="str">
        <f t="shared" si="175"/>
        <v>►</v>
      </c>
      <c r="H553" s="2178" t="s">
        <v>4</v>
      </c>
      <c r="I553" s="2177"/>
      <c r="J553" s="2177"/>
      <c r="K553" s="2177"/>
      <c r="L553" s="2176"/>
      <c r="M553" s="2176"/>
      <c r="N553" s="2176"/>
      <c r="O553" s="2176"/>
      <c r="P553" s="2176"/>
      <c r="Q553" s="2176"/>
      <c r="R553" s="2176"/>
      <c r="S553" s="2111" t="s">
        <v>4</v>
      </c>
      <c r="T553" s="2178" t="s">
        <v>4</v>
      </c>
      <c r="U553" s="2177"/>
      <c r="V553" s="2177"/>
      <c r="W553" s="2177"/>
      <c r="X553" s="2176"/>
      <c r="Y553" s="2176"/>
      <c r="Z553" s="2176"/>
      <c r="AA553" s="2176"/>
      <c r="AB553" s="2176"/>
      <c r="AC553" s="2176"/>
      <c r="AD553" s="2176"/>
      <c r="AE553" s="2677" t="s">
        <v>4</v>
      </c>
      <c r="AF553" s="2679">
        <f t="shared" si="184"/>
        <v>0</v>
      </c>
      <c r="AG553" s="2453">
        <f t="shared" si="185"/>
        <v>0</v>
      </c>
      <c r="AH553" s="2452"/>
      <c r="AI553" s="2140">
        <f t="shared" si="177"/>
        <v>0</v>
      </c>
      <c r="AJ553" s="301" t="str">
        <f>IF(OR(AI553=0, ISBLANK(AB553)), "", TEXT(ROUND(AI553/INDEX(AV19:AV89, MATCH(AB553, AU19:AU89, 0)), 0),"# ##0") &amp; " " &amp; AB553)</f>
        <v/>
      </c>
      <c r="AK553" s="82">
        <f t="shared" si="178"/>
        <v>0</v>
      </c>
      <c r="AL553" s="2141">
        <f t="shared" si="179"/>
        <v>0</v>
      </c>
      <c r="AM553" s="2142" t="str">
        <f t="shared" si="180"/>
        <v/>
      </c>
      <c r="AN553" s="2143"/>
      <c r="AO553" s="2140">
        <f t="shared" si="181"/>
        <v>0</v>
      </c>
      <c r="AP553" s="2612"/>
      <c r="AQ553" s="2145" t="str">
        <f t="shared" si="182"/>
        <v/>
      </c>
      <c r="AR553" s="2593"/>
      <c r="AS553" s="2697">
        <f t="shared" si="183"/>
        <v>0</v>
      </c>
      <c r="AT553" s="2598">
        <f>IF(AND(AH553&lt;&gt;"", ISNUMBER(AF553)), IFERROR(INDEX(AV19:AV89, MATCH(AB553, AU19:AU89, 0)) * AA553 * IF(ISBLANK(X553), 1, X553), 0), 0)</f>
        <v>0</v>
      </c>
      <c r="AU553"/>
      <c r="AV553"/>
      <c r="AW553"/>
      <c r="AX553" s="2133"/>
      <c r="AY553" s="2127" t="str">
        <f t="shared" si="176"/>
        <v>►</v>
      </c>
      <c r="BD553" s="2133"/>
      <c r="BH553" s="2133"/>
      <c r="BI553" s="466">
        <v>1</v>
      </c>
      <c r="BJ553" s="464"/>
      <c r="BK553" s="464"/>
    </row>
    <row r="554" spans="1:63" s="465" customFormat="1" ht="18" customHeight="1" x14ac:dyDescent="0.25">
      <c r="A554" s="2127" t="str">
        <f t="shared" si="170"/>
        <v>►</v>
      </c>
      <c r="B554" s="2128" t="str">
        <f t="shared" si="169"/>
        <v>►</v>
      </c>
      <c r="C554" s="2129" t="str">
        <f t="shared" si="171"/>
        <v>►</v>
      </c>
      <c r="D554" s="2433" t="str">
        <f t="shared" si="172"/>
        <v>►</v>
      </c>
      <c r="E554" s="2128" t="str">
        <f t="shared" si="173"/>
        <v>►</v>
      </c>
      <c r="F554" s="2128" t="str">
        <f t="shared" si="174"/>
        <v>►</v>
      </c>
      <c r="G554" s="2128" t="str">
        <f t="shared" si="175"/>
        <v>►</v>
      </c>
      <c r="H554" s="2178" t="s">
        <v>4</v>
      </c>
      <c r="I554" s="2177"/>
      <c r="J554" s="2177"/>
      <c r="K554" s="2177"/>
      <c r="L554" s="2176"/>
      <c r="M554" s="2176"/>
      <c r="N554" s="2176"/>
      <c r="O554" s="2176"/>
      <c r="P554" s="2176"/>
      <c r="Q554" s="2176"/>
      <c r="R554" s="2176"/>
      <c r="S554" s="2111" t="s">
        <v>4</v>
      </c>
      <c r="T554" s="2178" t="s">
        <v>4</v>
      </c>
      <c r="U554" s="2177"/>
      <c r="V554" s="2177"/>
      <c r="W554" s="2177"/>
      <c r="X554" s="2176"/>
      <c r="Y554" s="2176"/>
      <c r="Z554" s="2176"/>
      <c r="AA554" s="2176"/>
      <c r="AB554" s="2176"/>
      <c r="AC554" s="2176"/>
      <c r="AD554" s="2176"/>
      <c r="AE554" s="2677" t="s">
        <v>4</v>
      </c>
      <c r="AF554" s="2679">
        <f t="shared" si="184"/>
        <v>0</v>
      </c>
      <c r="AG554" s="2453">
        <f t="shared" si="185"/>
        <v>0</v>
      </c>
      <c r="AH554" s="2452"/>
      <c r="AI554" s="2148">
        <f t="shared" si="177"/>
        <v>0</v>
      </c>
      <c r="AJ554" s="299" t="str">
        <f>IF(OR(AI554=0, ISBLANK(AB554)), "", TEXT(ROUND(AI554/INDEX(AV19:AV89, MATCH(AB554, AU19:AU89, 0)), 0),"# ##0") &amp; " " &amp; AB554)</f>
        <v/>
      </c>
      <c r="AK554" s="77">
        <f t="shared" si="178"/>
        <v>0</v>
      </c>
      <c r="AL554" s="2149">
        <f t="shared" si="179"/>
        <v>0</v>
      </c>
      <c r="AM554" s="2137" t="str">
        <f t="shared" si="180"/>
        <v/>
      </c>
      <c r="AN554" s="2143"/>
      <c r="AO554" s="2148">
        <f t="shared" si="181"/>
        <v>0</v>
      </c>
      <c r="AP554" s="2612"/>
      <c r="AQ554" s="2150" t="str">
        <f t="shared" si="182"/>
        <v/>
      </c>
      <c r="AR554" s="2593"/>
      <c r="AS554" s="2697">
        <f t="shared" si="183"/>
        <v>0</v>
      </c>
      <c r="AT554" s="2598">
        <f>IF(AND(AH554&lt;&gt;"", ISNUMBER(AF554)), IFERROR(INDEX(AV19:AV89, MATCH(AB554, AU19:AU89, 0)) * AA554 * IF(ISBLANK(X554), 1, X554), 0), 0)</f>
        <v>0</v>
      </c>
      <c r="AU554"/>
      <c r="AV554"/>
      <c r="AW554"/>
      <c r="AX554" s="2133"/>
      <c r="AY554" s="2127" t="str">
        <f t="shared" si="176"/>
        <v>►</v>
      </c>
      <c r="BD554" s="2133"/>
      <c r="BH554" s="2133"/>
      <c r="BI554" s="466">
        <v>1</v>
      </c>
      <c r="BJ554" s="464"/>
      <c r="BK554" s="464"/>
    </row>
    <row r="555" spans="1:63" s="465" customFormat="1" ht="18" customHeight="1" x14ac:dyDescent="0.25">
      <c r="A555" s="2127" t="str">
        <f t="shared" si="170"/>
        <v>►</v>
      </c>
      <c r="B555" s="2128" t="str">
        <f t="shared" si="169"/>
        <v>►</v>
      </c>
      <c r="C555" s="2129" t="str">
        <f t="shared" si="171"/>
        <v>►</v>
      </c>
      <c r="D555" s="2433" t="str">
        <f t="shared" si="172"/>
        <v>►</v>
      </c>
      <c r="E555" s="2128" t="str">
        <f t="shared" si="173"/>
        <v>►</v>
      </c>
      <c r="F555" s="2128" t="str">
        <f t="shared" si="174"/>
        <v>►</v>
      </c>
      <c r="G555" s="2128" t="str">
        <f t="shared" si="175"/>
        <v>►</v>
      </c>
      <c r="H555" s="2178" t="s">
        <v>4</v>
      </c>
      <c r="I555" s="2177"/>
      <c r="J555" s="2177"/>
      <c r="K555" s="2177"/>
      <c r="L555" s="2176"/>
      <c r="M555" s="2176"/>
      <c r="N555" s="2176"/>
      <c r="O555" s="2176"/>
      <c r="P555" s="2176"/>
      <c r="Q555" s="2176"/>
      <c r="R555" s="2176"/>
      <c r="S555" s="2111" t="s">
        <v>4</v>
      </c>
      <c r="T555" s="2178" t="s">
        <v>4</v>
      </c>
      <c r="U555" s="2177"/>
      <c r="V555" s="2177"/>
      <c r="W555" s="2177"/>
      <c r="X555" s="2176"/>
      <c r="Y555" s="2176"/>
      <c r="Z555" s="2176"/>
      <c r="AA555" s="2176"/>
      <c r="AB555" s="2176"/>
      <c r="AC555" s="2176"/>
      <c r="AD555" s="2176"/>
      <c r="AE555" s="2677" t="s">
        <v>4</v>
      </c>
      <c r="AF555" s="2679">
        <f t="shared" si="184"/>
        <v>0</v>
      </c>
      <c r="AG555" s="2453">
        <f t="shared" si="185"/>
        <v>0</v>
      </c>
      <c r="AH555" s="2452"/>
      <c r="AI555" s="2140">
        <f t="shared" si="177"/>
        <v>0</v>
      </c>
      <c r="AJ555" s="301" t="str">
        <f>IF(OR(AI555=0, ISBLANK(AB555)), "", TEXT(ROUND(AI555/INDEX(AV19:AV89, MATCH(AB555, AU19:AU89, 0)), 0),"# ##0") &amp; " " &amp; AB555)</f>
        <v/>
      </c>
      <c r="AK555" s="82">
        <f t="shared" si="178"/>
        <v>0</v>
      </c>
      <c r="AL555" s="2141">
        <f t="shared" si="179"/>
        <v>0</v>
      </c>
      <c r="AM555" s="2142" t="str">
        <f t="shared" si="180"/>
        <v/>
      </c>
      <c r="AN555" s="2143"/>
      <c r="AO555" s="2140">
        <f t="shared" si="181"/>
        <v>0</v>
      </c>
      <c r="AP555" s="2612"/>
      <c r="AQ555" s="2145" t="str">
        <f t="shared" si="182"/>
        <v/>
      </c>
      <c r="AR555" s="2593"/>
      <c r="AS555" s="2697">
        <f t="shared" si="183"/>
        <v>0</v>
      </c>
      <c r="AT555" s="2598">
        <f>IF(AND(AH555&lt;&gt;"", ISNUMBER(AF555)), IFERROR(INDEX(AV19:AV89, MATCH(AB555, AU19:AU89, 0)) * AA555 * IF(ISBLANK(X555), 1, X555), 0), 0)</f>
        <v>0</v>
      </c>
      <c r="AU555"/>
      <c r="AV555"/>
      <c r="AW555"/>
      <c r="AX555" s="2133"/>
      <c r="AY555" s="2127" t="str">
        <f t="shared" si="176"/>
        <v>►</v>
      </c>
      <c r="BD555" s="2133"/>
      <c r="BH555" s="2133"/>
      <c r="BI555" s="466">
        <v>1</v>
      </c>
      <c r="BJ555" s="464"/>
      <c r="BK555" s="464"/>
    </row>
    <row r="556" spans="1:63" s="465" customFormat="1" ht="18" customHeight="1" x14ac:dyDescent="0.25">
      <c r="A556" s="2127" t="str">
        <f t="shared" si="170"/>
        <v>►</v>
      </c>
      <c r="B556" s="2128" t="str">
        <f t="shared" si="169"/>
        <v>►</v>
      </c>
      <c r="C556" s="2129" t="str">
        <f t="shared" si="171"/>
        <v>►</v>
      </c>
      <c r="D556" s="2433" t="str">
        <f t="shared" si="172"/>
        <v>►</v>
      </c>
      <c r="E556" s="2128" t="str">
        <f t="shared" si="173"/>
        <v>►</v>
      </c>
      <c r="F556" s="2128" t="str">
        <f t="shared" si="174"/>
        <v>►</v>
      </c>
      <c r="G556" s="2128" t="str">
        <f t="shared" si="175"/>
        <v>►</v>
      </c>
      <c r="H556" s="2178" t="s">
        <v>4</v>
      </c>
      <c r="I556" s="2177"/>
      <c r="J556" s="2177"/>
      <c r="K556" s="2177"/>
      <c r="L556" s="2176"/>
      <c r="M556" s="2176"/>
      <c r="N556" s="2176"/>
      <c r="O556" s="2176"/>
      <c r="P556" s="2176"/>
      <c r="Q556" s="2176"/>
      <c r="R556" s="2176"/>
      <c r="S556" s="2111" t="s">
        <v>4</v>
      </c>
      <c r="T556" s="2178" t="s">
        <v>4</v>
      </c>
      <c r="U556" s="2177"/>
      <c r="V556" s="2177"/>
      <c r="W556" s="2177"/>
      <c r="X556" s="2176"/>
      <c r="Y556" s="2176"/>
      <c r="Z556" s="2176"/>
      <c r="AA556" s="2176"/>
      <c r="AB556" s="2176"/>
      <c r="AC556" s="2176"/>
      <c r="AD556" s="2176"/>
      <c r="AE556" s="2677" t="s">
        <v>4</v>
      </c>
      <c r="AF556" s="2679">
        <f t="shared" si="184"/>
        <v>0</v>
      </c>
      <c r="AG556" s="2453">
        <f t="shared" si="185"/>
        <v>0</v>
      </c>
      <c r="AH556" s="2452"/>
      <c r="AI556" s="2148">
        <f t="shared" si="177"/>
        <v>0</v>
      </c>
      <c r="AJ556" s="299" t="str">
        <f>IF(OR(AI556=0, ISBLANK(AB556)), "", TEXT(ROUND(AI556/INDEX(AV19:AV89, MATCH(AB556, AU19:AU89, 0)), 0),"# ##0") &amp; " " &amp; AB556)</f>
        <v/>
      </c>
      <c r="AK556" s="77">
        <f t="shared" si="178"/>
        <v>0</v>
      </c>
      <c r="AL556" s="2149">
        <f t="shared" si="179"/>
        <v>0</v>
      </c>
      <c r="AM556" s="2137" t="str">
        <f t="shared" si="180"/>
        <v/>
      </c>
      <c r="AN556" s="2143"/>
      <c r="AO556" s="2148">
        <f t="shared" si="181"/>
        <v>0</v>
      </c>
      <c r="AP556" s="2612"/>
      <c r="AQ556" s="2150" t="str">
        <f t="shared" si="182"/>
        <v/>
      </c>
      <c r="AR556" s="2593"/>
      <c r="AS556" s="2697">
        <f t="shared" si="183"/>
        <v>0</v>
      </c>
      <c r="AT556" s="2598">
        <f>IF(AND(AH556&lt;&gt;"", ISNUMBER(AF556)), IFERROR(INDEX(AV19:AV89, MATCH(AB556, AU19:AU89, 0)) * AA556 * IF(ISBLANK(X556), 1, X556), 0), 0)</f>
        <v>0</v>
      </c>
      <c r="AU556"/>
      <c r="AV556"/>
      <c r="AW556"/>
      <c r="AX556" s="2133"/>
      <c r="AY556" s="2127" t="str">
        <f t="shared" si="176"/>
        <v>►</v>
      </c>
      <c r="BD556" s="2133"/>
      <c r="BH556" s="2133"/>
      <c r="BI556" s="466">
        <v>1</v>
      </c>
      <c r="BJ556" s="464"/>
      <c r="BK556" s="464"/>
    </row>
    <row r="557" spans="1:63" s="465" customFormat="1" ht="18" customHeight="1" x14ac:dyDescent="0.25">
      <c r="A557" s="2127" t="str">
        <f t="shared" si="170"/>
        <v>►</v>
      </c>
      <c r="B557" s="2128" t="str">
        <f t="shared" si="169"/>
        <v>►</v>
      </c>
      <c r="C557" s="2129" t="str">
        <f t="shared" si="171"/>
        <v>►</v>
      </c>
      <c r="D557" s="2433" t="str">
        <f t="shared" si="172"/>
        <v>►</v>
      </c>
      <c r="E557" s="2128" t="str">
        <f t="shared" si="173"/>
        <v>►</v>
      </c>
      <c r="F557" s="2128" t="str">
        <f t="shared" si="174"/>
        <v>►</v>
      </c>
      <c r="G557" s="2128" t="str">
        <f t="shared" si="175"/>
        <v>►</v>
      </c>
      <c r="H557" s="2178" t="s">
        <v>4</v>
      </c>
      <c r="I557" s="2177"/>
      <c r="J557" s="2177"/>
      <c r="K557" s="2177"/>
      <c r="L557" s="2176"/>
      <c r="M557" s="2176"/>
      <c r="N557" s="2176"/>
      <c r="O557" s="2176"/>
      <c r="P557" s="2176"/>
      <c r="Q557" s="2176"/>
      <c r="R557" s="2176"/>
      <c r="S557" s="2111" t="s">
        <v>4</v>
      </c>
      <c r="T557" s="2178" t="s">
        <v>4</v>
      </c>
      <c r="U557" s="2177"/>
      <c r="V557" s="2177"/>
      <c r="W557" s="2177"/>
      <c r="X557" s="2176"/>
      <c r="Y557" s="2176"/>
      <c r="Z557" s="2176"/>
      <c r="AA557" s="2176"/>
      <c r="AB557" s="2176"/>
      <c r="AC557" s="2176"/>
      <c r="AD557" s="2176"/>
      <c r="AE557" s="2677" t="s">
        <v>4</v>
      </c>
      <c r="AF557" s="2679">
        <f t="shared" si="184"/>
        <v>0</v>
      </c>
      <c r="AG557" s="2453">
        <f t="shared" si="185"/>
        <v>0</v>
      </c>
      <c r="AH557" s="2452"/>
      <c r="AI557" s="2140">
        <f t="shared" si="177"/>
        <v>0</v>
      </c>
      <c r="AJ557" s="301" t="str">
        <f>IF(OR(AI557=0, ISBLANK(AB557)), "", TEXT(ROUND(AI557/INDEX(AV19:AV89, MATCH(AB557, AU19:AU89, 0)), 0),"# ##0") &amp; " " &amp; AB557)</f>
        <v/>
      </c>
      <c r="AK557" s="82">
        <f t="shared" si="178"/>
        <v>0</v>
      </c>
      <c r="AL557" s="2141">
        <f t="shared" si="179"/>
        <v>0</v>
      </c>
      <c r="AM557" s="2142" t="str">
        <f t="shared" si="180"/>
        <v/>
      </c>
      <c r="AN557" s="2143"/>
      <c r="AO557" s="2140">
        <f t="shared" si="181"/>
        <v>0</v>
      </c>
      <c r="AP557" s="2612"/>
      <c r="AQ557" s="2145" t="str">
        <f t="shared" si="182"/>
        <v/>
      </c>
      <c r="AR557" s="2593"/>
      <c r="AS557" s="2697">
        <f t="shared" si="183"/>
        <v>0</v>
      </c>
      <c r="AT557" s="2598">
        <f>IF(AND(AH557&lt;&gt;"", ISNUMBER(AF557)), IFERROR(INDEX(AV19:AV89, MATCH(AB557, AU19:AU89, 0)) * AA557 * IF(ISBLANK(X557), 1, X557), 0), 0)</f>
        <v>0</v>
      </c>
      <c r="AU557"/>
      <c r="AV557"/>
      <c r="AW557"/>
      <c r="AX557" s="2133"/>
      <c r="AY557" s="2127" t="str">
        <f t="shared" si="176"/>
        <v>►</v>
      </c>
      <c r="BD557" s="2133"/>
      <c r="BH557" s="2133"/>
      <c r="BI557" s="466">
        <v>1</v>
      </c>
      <c r="BJ557" s="464"/>
      <c r="BK557" s="464"/>
    </row>
    <row r="558" spans="1:63" s="465" customFormat="1" ht="18" customHeight="1" x14ac:dyDescent="0.25">
      <c r="A558" s="2127" t="str">
        <f t="shared" si="170"/>
        <v>►</v>
      </c>
      <c r="B558" s="2128" t="str">
        <f t="shared" si="169"/>
        <v>►</v>
      </c>
      <c r="C558" s="2129" t="str">
        <f t="shared" si="171"/>
        <v>►</v>
      </c>
      <c r="D558" s="2433" t="str">
        <f t="shared" si="172"/>
        <v>►</v>
      </c>
      <c r="E558" s="2128" t="str">
        <f t="shared" si="173"/>
        <v>►</v>
      </c>
      <c r="F558" s="2128" t="str">
        <f t="shared" si="174"/>
        <v>►</v>
      </c>
      <c r="G558" s="2128" t="str">
        <f t="shared" si="175"/>
        <v>►</v>
      </c>
      <c r="H558" s="2178" t="s">
        <v>4</v>
      </c>
      <c r="I558" s="2177"/>
      <c r="J558" s="2177"/>
      <c r="K558" s="2177"/>
      <c r="L558" s="2176"/>
      <c r="M558" s="2176"/>
      <c r="N558" s="2176"/>
      <c r="O558" s="2176"/>
      <c r="P558" s="2176"/>
      <c r="Q558" s="2176"/>
      <c r="R558" s="2176"/>
      <c r="S558" s="2111" t="s">
        <v>4</v>
      </c>
      <c r="T558" s="2178" t="s">
        <v>4</v>
      </c>
      <c r="U558" s="2177"/>
      <c r="V558" s="2177"/>
      <c r="W558" s="2177"/>
      <c r="X558" s="2176"/>
      <c r="Y558" s="2176"/>
      <c r="Z558" s="2176"/>
      <c r="AA558" s="2176"/>
      <c r="AB558" s="2176"/>
      <c r="AC558" s="2176"/>
      <c r="AD558" s="2176"/>
      <c r="AE558" s="2677" t="s">
        <v>4</v>
      </c>
      <c r="AF558" s="2679">
        <f t="shared" si="184"/>
        <v>0</v>
      </c>
      <c r="AG558" s="2453">
        <f t="shared" si="185"/>
        <v>0</v>
      </c>
      <c r="AH558" s="2452"/>
      <c r="AI558" s="2148">
        <f t="shared" si="177"/>
        <v>0</v>
      </c>
      <c r="AJ558" s="299" t="str">
        <f>IF(OR(AI558=0, ISBLANK(AB558)), "", TEXT(ROUND(AI558/INDEX(AV19:AV89, MATCH(AB558, AU19:AU89, 0)), 0),"# ##0") &amp; " " &amp; AB558)</f>
        <v/>
      </c>
      <c r="AK558" s="77">
        <f t="shared" si="178"/>
        <v>0</v>
      </c>
      <c r="AL558" s="2149">
        <f t="shared" si="179"/>
        <v>0</v>
      </c>
      <c r="AM558" s="2137" t="str">
        <f t="shared" si="180"/>
        <v/>
      </c>
      <c r="AN558" s="2143"/>
      <c r="AO558" s="2148">
        <f t="shared" si="181"/>
        <v>0</v>
      </c>
      <c r="AP558" s="2612"/>
      <c r="AQ558" s="2150" t="str">
        <f t="shared" si="182"/>
        <v/>
      </c>
      <c r="AR558" s="2593"/>
      <c r="AS558" s="2697">
        <f t="shared" si="183"/>
        <v>0</v>
      </c>
      <c r="AT558" s="2598">
        <f>IF(AND(AH558&lt;&gt;"", ISNUMBER(AF558)), IFERROR(INDEX(AV19:AV89, MATCH(AB558, AU19:AU89, 0)) * AA558 * IF(ISBLANK(X558), 1, X558), 0), 0)</f>
        <v>0</v>
      </c>
      <c r="AU558"/>
      <c r="AV558"/>
      <c r="AW558"/>
      <c r="AX558" s="2133"/>
      <c r="AY558" s="2127" t="str">
        <f t="shared" si="176"/>
        <v>►</v>
      </c>
      <c r="BD558" s="2133"/>
      <c r="BH558" s="2133"/>
      <c r="BI558" s="466">
        <v>1</v>
      </c>
      <c r="BJ558" s="464"/>
      <c r="BK558" s="464"/>
    </row>
    <row r="559" spans="1:63" s="465" customFormat="1" ht="18" customHeight="1" x14ac:dyDescent="0.25">
      <c r="A559" s="2127" t="str">
        <f t="shared" si="170"/>
        <v>►</v>
      </c>
      <c r="B559" s="2128" t="str">
        <f t="shared" si="169"/>
        <v>►</v>
      </c>
      <c r="C559" s="2129" t="str">
        <f t="shared" si="171"/>
        <v>►</v>
      </c>
      <c r="D559" s="2433" t="str">
        <f t="shared" si="172"/>
        <v>►</v>
      </c>
      <c r="E559" s="2128" t="str">
        <f t="shared" si="173"/>
        <v>►</v>
      </c>
      <c r="F559" s="2128" t="str">
        <f t="shared" si="174"/>
        <v>►</v>
      </c>
      <c r="G559" s="2128" t="str">
        <f t="shared" si="175"/>
        <v>►</v>
      </c>
      <c r="H559" s="2178" t="s">
        <v>4</v>
      </c>
      <c r="I559" s="2177"/>
      <c r="J559" s="2177"/>
      <c r="K559" s="2177"/>
      <c r="L559" s="2176"/>
      <c r="M559" s="2176"/>
      <c r="N559" s="2176"/>
      <c r="O559" s="2176"/>
      <c r="P559" s="2176"/>
      <c r="Q559" s="2176"/>
      <c r="R559" s="2176"/>
      <c r="S559" s="2111" t="s">
        <v>4</v>
      </c>
      <c r="T559" s="2178" t="s">
        <v>4</v>
      </c>
      <c r="U559" s="2177"/>
      <c r="V559" s="2177"/>
      <c r="W559" s="2177"/>
      <c r="X559" s="2176"/>
      <c r="Y559" s="2176"/>
      <c r="Z559" s="2176"/>
      <c r="AA559" s="2176"/>
      <c r="AB559" s="2176"/>
      <c r="AC559" s="2176"/>
      <c r="AD559" s="2176"/>
      <c r="AE559" s="2677" t="s">
        <v>4</v>
      </c>
      <c r="AF559" s="2679">
        <f t="shared" si="184"/>
        <v>0</v>
      </c>
      <c r="AG559" s="2453">
        <f t="shared" si="185"/>
        <v>0</v>
      </c>
      <c r="AH559" s="2452"/>
      <c r="AI559" s="2140">
        <f t="shared" si="177"/>
        <v>0</v>
      </c>
      <c r="AJ559" s="301" t="str">
        <f>IF(OR(AI559=0, ISBLANK(AB559)), "", TEXT(ROUND(AI559/INDEX(AV19:AV89, MATCH(AB559, AU19:AU89, 0)), 0),"# ##0") &amp; " " &amp; AB559)</f>
        <v/>
      </c>
      <c r="AK559" s="82">
        <f t="shared" si="178"/>
        <v>0</v>
      </c>
      <c r="AL559" s="2141">
        <f t="shared" si="179"/>
        <v>0</v>
      </c>
      <c r="AM559" s="2142" t="str">
        <f t="shared" si="180"/>
        <v/>
      </c>
      <c r="AN559" s="2143"/>
      <c r="AO559" s="2140">
        <f t="shared" si="181"/>
        <v>0</v>
      </c>
      <c r="AP559" s="2612"/>
      <c r="AQ559" s="2145" t="str">
        <f t="shared" si="182"/>
        <v/>
      </c>
      <c r="AR559" s="2593"/>
      <c r="AS559" s="2697">
        <f t="shared" si="183"/>
        <v>0</v>
      </c>
      <c r="AT559" s="2598">
        <f>IF(AND(AH559&lt;&gt;"", ISNUMBER(AF559)), IFERROR(INDEX(AV19:AV89, MATCH(AB559, AU19:AU89, 0)) * AA559 * IF(ISBLANK(X559), 1, X559), 0), 0)</f>
        <v>0</v>
      </c>
      <c r="AU559"/>
      <c r="AV559"/>
      <c r="AW559"/>
      <c r="AX559" s="2133"/>
      <c r="AY559" s="2127" t="str">
        <f t="shared" si="176"/>
        <v>►</v>
      </c>
      <c r="BD559" s="2133"/>
      <c r="BH559" s="2133"/>
      <c r="BI559" s="466">
        <v>1</v>
      </c>
      <c r="BJ559" s="464"/>
      <c r="BK559" s="464"/>
    </row>
    <row r="560" spans="1:63" s="465" customFormat="1" ht="18" customHeight="1" x14ac:dyDescent="0.25">
      <c r="A560" s="2127" t="str">
        <f t="shared" si="170"/>
        <v>►</v>
      </c>
      <c r="B560" s="2128" t="str">
        <f t="shared" si="169"/>
        <v>►</v>
      </c>
      <c r="C560" s="2129" t="str">
        <f t="shared" si="171"/>
        <v>►</v>
      </c>
      <c r="D560" s="2433" t="str">
        <f t="shared" si="172"/>
        <v>►</v>
      </c>
      <c r="E560" s="2128" t="str">
        <f t="shared" si="173"/>
        <v>►</v>
      </c>
      <c r="F560" s="2128" t="str">
        <f t="shared" si="174"/>
        <v>►</v>
      </c>
      <c r="G560" s="2128" t="str">
        <f t="shared" si="175"/>
        <v>►</v>
      </c>
      <c r="H560" s="2178" t="s">
        <v>4</v>
      </c>
      <c r="I560" s="2177"/>
      <c r="J560" s="2177"/>
      <c r="K560" s="2177"/>
      <c r="L560" s="2176"/>
      <c r="M560" s="2176"/>
      <c r="N560" s="2176"/>
      <c r="O560" s="2176"/>
      <c r="P560" s="2176"/>
      <c r="Q560" s="2176"/>
      <c r="R560" s="2176"/>
      <c r="S560" s="2111" t="s">
        <v>4</v>
      </c>
      <c r="T560" s="2178" t="s">
        <v>4</v>
      </c>
      <c r="U560" s="2177"/>
      <c r="V560" s="2177"/>
      <c r="W560" s="2177"/>
      <c r="X560" s="2176"/>
      <c r="Y560" s="2176"/>
      <c r="Z560" s="2176"/>
      <c r="AA560" s="2176"/>
      <c r="AB560" s="2176"/>
      <c r="AC560" s="2176"/>
      <c r="AD560" s="2176"/>
      <c r="AE560" s="2677" t="s">
        <v>4</v>
      </c>
      <c r="AF560" s="2679">
        <f t="shared" si="184"/>
        <v>0</v>
      </c>
      <c r="AG560" s="2453">
        <f t="shared" si="185"/>
        <v>0</v>
      </c>
      <c r="AH560" s="2452"/>
      <c r="AI560" s="2148">
        <f t="shared" si="177"/>
        <v>0</v>
      </c>
      <c r="AJ560" s="299" t="str">
        <f>IF(OR(AI560=0, ISBLANK(AB560)), "", TEXT(ROUND(AI560/INDEX(AV19:AV89, MATCH(AB560, AU19:AU89, 0)), 0),"# ##0") &amp; " " &amp; AB560)</f>
        <v/>
      </c>
      <c r="AK560" s="77">
        <f t="shared" si="178"/>
        <v>0</v>
      </c>
      <c r="AL560" s="2149">
        <f t="shared" si="179"/>
        <v>0</v>
      </c>
      <c r="AM560" s="2137" t="str">
        <f t="shared" si="180"/>
        <v/>
      </c>
      <c r="AN560" s="2143"/>
      <c r="AO560" s="2148">
        <f t="shared" si="181"/>
        <v>0</v>
      </c>
      <c r="AP560" s="2612"/>
      <c r="AQ560" s="2150" t="str">
        <f t="shared" si="182"/>
        <v/>
      </c>
      <c r="AR560" s="2593"/>
      <c r="AS560" s="2697">
        <f t="shared" si="183"/>
        <v>0</v>
      </c>
      <c r="AT560" s="2598">
        <f>IF(AND(AH560&lt;&gt;"", ISNUMBER(AF560)), IFERROR(INDEX(AV19:AV89, MATCH(AB560, AU19:AU89, 0)) * AA560 * IF(ISBLANK(X560), 1, X560), 0), 0)</f>
        <v>0</v>
      </c>
      <c r="AU560"/>
      <c r="AV560"/>
      <c r="AW560"/>
      <c r="AX560" s="2133"/>
      <c r="AY560" s="2127" t="str">
        <f t="shared" si="176"/>
        <v>►</v>
      </c>
      <c r="BD560" s="2133"/>
      <c r="BH560" s="2133"/>
      <c r="BI560" s="466">
        <v>1</v>
      </c>
      <c r="BJ560" s="464"/>
      <c r="BK560" s="464"/>
    </row>
    <row r="561" spans="1:63" s="465" customFormat="1" ht="18" customHeight="1" x14ac:dyDescent="0.25">
      <c r="A561" s="2127" t="str">
        <f t="shared" si="170"/>
        <v>►</v>
      </c>
      <c r="B561" s="2128" t="str">
        <f t="shared" si="169"/>
        <v>►</v>
      </c>
      <c r="C561" s="2129" t="str">
        <f t="shared" si="171"/>
        <v>►</v>
      </c>
      <c r="D561" s="2433" t="str">
        <f t="shared" si="172"/>
        <v>►</v>
      </c>
      <c r="E561" s="2128" t="str">
        <f t="shared" si="173"/>
        <v>►</v>
      </c>
      <c r="F561" s="2128" t="str">
        <f t="shared" si="174"/>
        <v>►</v>
      </c>
      <c r="G561" s="2128" t="str">
        <f t="shared" si="175"/>
        <v>►</v>
      </c>
      <c r="H561" s="2178" t="s">
        <v>4</v>
      </c>
      <c r="I561" s="2177"/>
      <c r="J561" s="2177"/>
      <c r="K561" s="2177"/>
      <c r="L561" s="2176"/>
      <c r="M561" s="2176"/>
      <c r="N561" s="2176"/>
      <c r="O561" s="2176"/>
      <c r="P561" s="2176"/>
      <c r="Q561" s="2176"/>
      <c r="R561" s="2176"/>
      <c r="S561" s="2111" t="s">
        <v>4</v>
      </c>
      <c r="T561" s="2178" t="s">
        <v>4</v>
      </c>
      <c r="U561" s="2177"/>
      <c r="V561" s="2177"/>
      <c r="W561" s="2177"/>
      <c r="X561" s="2176"/>
      <c r="Y561" s="2176"/>
      <c r="Z561" s="2176"/>
      <c r="AA561" s="2176"/>
      <c r="AB561" s="2176"/>
      <c r="AC561" s="2176"/>
      <c r="AD561" s="2176"/>
      <c r="AE561" s="2677" t="s">
        <v>4</v>
      </c>
      <c r="AF561" s="2679">
        <f t="shared" si="184"/>
        <v>0</v>
      </c>
      <c r="AG561" s="2453">
        <f t="shared" si="185"/>
        <v>0</v>
      </c>
      <c r="AH561" s="2452"/>
      <c r="AI561" s="2140">
        <f t="shared" si="177"/>
        <v>0</v>
      </c>
      <c r="AJ561" s="301" t="str">
        <f>IF(OR(AI561=0, ISBLANK(AB561)), "", TEXT(ROUND(AI561/INDEX(AV19:AV89, MATCH(AB561, AU19:AU89, 0)), 0),"# ##0") &amp; " " &amp; AB561)</f>
        <v/>
      </c>
      <c r="AK561" s="82">
        <f t="shared" si="178"/>
        <v>0</v>
      </c>
      <c r="AL561" s="2141">
        <f t="shared" si="179"/>
        <v>0</v>
      </c>
      <c r="AM561" s="2142" t="str">
        <f t="shared" si="180"/>
        <v/>
      </c>
      <c r="AN561" s="2143"/>
      <c r="AO561" s="2140">
        <f t="shared" si="181"/>
        <v>0</v>
      </c>
      <c r="AP561" s="2612"/>
      <c r="AQ561" s="2145" t="str">
        <f t="shared" si="182"/>
        <v/>
      </c>
      <c r="AR561" s="2593"/>
      <c r="AS561" s="2697">
        <f t="shared" si="183"/>
        <v>0</v>
      </c>
      <c r="AT561" s="2598">
        <f>IF(AND(AH561&lt;&gt;"", ISNUMBER(AF561)), IFERROR(INDEX(AV19:AV89, MATCH(AB561, AU19:AU89, 0)) * AA561 * IF(ISBLANK(X561), 1, X561), 0), 0)</f>
        <v>0</v>
      </c>
      <c r="AU561"/>
      <c r="AV561"/>
      <c r="AW561"/>
      <c r="AX561" s="2133"/>
      <c r="AY561" s="2127" t="str">
        <f t="shared" si="176"/>
        <v>►</v>
      </c>
      <c r="BD561" s="2133"/>
      <c r="BH561" s="2133"/>
      <c r="BI561" s="466">
        <v>1</v>
      </c>
      <c r="BJ561" s="464"/>
      <c r="BK561" s="464"/>
    </row>
    <row r="562" spans="1:63" s="465" customFormat="1" ht="18" customHeight="1" x14ac:dyDescent="0.25">
      <c r="A562" s="2127" t="str">
        <f t="shared" si="170"/>
        <v>►</v>
      </c>
      <c r="B562" s="2128" t="str">
        <f t="shared" si="169"/>
        <v>►</v>
      </c>
      <c r="C562" s="2129" t="str">
        <f t="shared" si="171"/>
        <v>►</v>
      </c>
      <c r="D562" s="2433" t="str">
        <f t="shared" si="172"/>
        <v>►</v>
      </c>
      <c r="E562" s="2128" t="str">
        <f t="shared" si="173"/>
        <v>►</v>
      </c>
      <c r="F562" s="2128" t="str">
        <f t="shared" si="174"/>
        <v>►</v>
      </c>
      <c r="G562" s="2128" t="str">
        <f t="shared" si="175"/>
        <v>►</v>
      </c>
      <c r="H562" s="2178" t="s">
        <v>4</v>
      </c>
      <c r="I562" s="2177"/>
      <c r="J562" s="2177"/>
      <c r="K562" s="2177"/>
      <c r="L562" s="2176"/>
      <c r="M562" s="2176"/>
      <c r="N562" s="2176"/>
      <c r="O562" s="2176"/>
      <c r="P562" s="2176"/>
      <c r="Q562" s="2176"/>
      <c r="R562" s="2176"/>
      <c r="S562" s="2111" t="s">
        <v>4</v>
      </c>
      <c r="T562" s="2178" t="s">
        <v>4</v>
      </c>
      <c r="U562" s="2177"/>
      <c r="V562" s="2177"/>
      <c r="W562" s="2177"/>
      <c r="X562" s="2176"/>
      <c r="Y562" s="2176"/>
      <c r="Z562" s="2176"/>
      <c r="AA562" s="2176"/>
      <c r="AB562" s="2176"/>
      <c r="AC562" s="2176"/>
      <c r="AD562" s="2176"/>
      <c r="AE562" s="2677" t="s">
        <v>4</v>
      </c>
      <c r="AF562" s="2679">
        <f t="shared" si="184"/>
        <v>0</v>
      </c>
      <c r="AG562" s="2453">
        <f t="shared" si="185"/>
        <v>0</v>
      </c>
      <c r="AH562" s="2452"/>
      <c r="AI562" s="2148">
        <f t="shared" si="177"/>
        <v>0</v>
      </c>
      <c r="AJ562" s="299" t="str">
        <f>IF(OR(AI562=0, ISBLANK(AB562)), "", TEXT(ROUND(AI562/INDEX(AV19:AV89, MATCH(AB562, AU19:AU89, 0)), 0),"# ##0") &amp; " " &amp; AB562)</f>
        <v/>
      </c>
      <c r="AK562" s="77">
        <f t="shared" si="178"/>
        <v>0</v>
      </c>
      <c r="AL562" s="2149">
        <f t="shared" si="179"/>
        <v>0</v>
      </c>
      <c r="AM562" s="2137" t="str">
        <f t="shared" si="180"/>
        <v/>
      </c>
      <c r="AN562" s="2143"/>
      <c r="AO562" s="2148">
        <f t="shared" si="181"/>
        <v>0</v>
      </c>
      <c r="AP562" s="2612"/>
      <c r="AQ562" s="2150" t="str">
        <f t="shared" si="182"/>
        <v/>
      </c>
      <c r="AR562" s="2593"/>
      <c r="AS562" s="2697">
        <f t="shared" si="183"/>
        <v>0</v>
      </c>
      <c r="AT562" s="2598">
        <f>IF(AND(AH562&lt;&gt;"", ISNUMBER(AF562)), IFERROR(INDEX(AV19:AV89, MATCH(AB562, AU19:AU89, 0)) * AA562 * IF(ISBLANK(X562), 1, X562), 0), 0)</f>
        <v>0</v>
      </c>
      <c r="AU562"/>
      <c r="AV562"/>
      <c r="AW562"/>
      <c r="AX562" s="2133"/>
      <c r="AY562" s="2127" t="str">
        <f t="shared" si="176"/>
        <v>►</v>
      </c>
      <c r="BD562" s="2133"/>
      <c r="BH562" s="2133"/>
      <c r="BI562" s="466">
        <v>1</v>
      </c>
      <c r="BJ562" s="464"/>
      <c r="BK562" s="464"/>
    </row>
    <row r="563" spans="1:63" s="465" customFormat="1" ht="18" customHeight="1" x14ac:dyDescent="0.25">
      <c r="A563" s="2127" t="str">
        <f t="shared" si="170"/>
        <v>►</v>
      </c>
      <c r="B563" s="2128" t="str">
        <f t="shared" ref="B563:B626" si="186">IF(A563="►","►",IF(A563="A",IF(AND(ISTEXT(U563),ISTEXT(I563)),U563,IF(ISTEXT(U563),U563,IF(ISBLANK(U563),I563,U563)))))</f>
        <v>►</v>
      </c>
      <c r="C563" s="2129" t="str">
        <f t="shared" si="171"/>
        <v>►</v>
      </c>
      <c r="D563" s="2433" t="str">
        <f t="shared" si="172"/>
        <v>►</v>
      </c>
      <c r="E563" s="2128" t="str">
        <f t="shared" si="173"/>
        <v>►</v>
      </c>
      <c r="F563" s="2128" t="str">
        <f t="shared" si="174"/>
        <v>►</v>
      </c>
      <c r="G563" s="2128" t="str">
        <f t="shared" si="175"/>
        <v>►</v>
      </c>
      <c r="H563" s="2178" t="s">
        <v>4</v>
      </c>
      <c r="I563" s="2177"/>
      <c r="J563" s="2177"/>
      <c r="K563" s="2177"/>
      <c r="L563" s="2176"/>
      <c r="M563" s="2176"/>
      <c r="N563" s="2176"/>
      <c r="O563" s="2176"/>
      <c r="P563" s="2176"/>
      <c r="Q563" s="2176"/>
      <c r="R563" s="2176"/>
      <c r="S563" s="2111" t="s">
        <v>4</v>
      </c>
      <c r="T563" s="2178" t="s">
        <v>4</v>
      </c>
      <c r="U563" s="2177"/>
      <c r="V563" s="2177"/>
      <c r="W563" s="2177"/>
      <c r="X563" s="2176"/>
      <c r="Y563" s="2176"/>
      <c r="Z563" s="2176"/>
      <c r="AA563" s="2176"/>
      <c r="AB563" s="2176"/>
      <c r="AC563" s="2176"/>
      <c r="AD563" s="2176"/>
      <c r="AE563" s="2677" t="s">
        <v>4</v>
      </c>
      <c r="AF563" s="2679">
        <f t="shared" si="184"/>
        <v>0</v>
      </c>
      <c r="AG563" s="2453">
        <f t="shared" si="185"/>
        <v>0</v>
      </c>
      <c r="AH563" s="2452"/>
      <c r="AI563" s="2140">
        <f t="shared" si="177"/>
        <v>0</v>
      </c>
      <c r="AJ563" s="301" t="str">
        <f>IF(OR(AI563=0, ISBLANK(AB563)), "", TEXT(ROUND(AI563/INDEX(AV19:AV89, MATCH(AB563, AU19:AU89, 0)), 0),"# ##0") &amp; " " &amp; AB563)</f>
        <v/>
      </c>
      <c r="AK563" s="82">
        <f t="shared" si="178"/>
        <v>0</v>
      </c>
      <c r="AL563" s="2141">
        <f t="shared" si="179"/>
        <v>0</v>
      </c>
      <c r="AM563" s="2142" t="str">
        <f t="shared" si="180"/>
        <v/>
      </c>
      <c r="AN563" s="2143"/>
      <c r="AO563" s="2140">
        <f t="shared" si="181"/>
        <v>0</v>
      </c>
      <c r="AP563" s="2612"/>
      <c r="AQ563" s="2145" t="str">
        <f t="shared" si="182"/>
        <v/>
      </c>
      <c r="AR563" s="2593"/>
      <c r="AS563" s="2697">
        <f t="shared" si="183"/>
        <v>0</v>
      </c>
      <c r="AT563" s="2598">
        <f>IF(AND(AH563&lt;&gt;"", ISNUMBER(AF563)), IFERROR(INDEX(AV19:AV89, MATCH(AB563, AU19:AU89, 0)) * AA563 * IF(ISBLANK(X563), 1, X563), 0), 0)</f>
        <v>0</v>
      </c>
      <c r="AU563"/>
      <c r="AV563"/>
      <c r="AW563"/>
      <c r="AX563" s="2133"/>
      <c r="AY563" s="2127" t="str">
        <f t="shared" si="176"/>
        <v>►</v>
      </c>
      <c r="BD563" s="2133"/>
      <c r="BH563" s="2133"/>
      <c r="BI563" s="466">
        <v>1</v>
      </c>
      <c r="BJ563" s="464"/>
      <c r="BK563" s="464"/>
    </row>
    <row r="564" spans="1:63" s="465" customFormat="1" ht="18" customHeight="1" x14ac:dyDescent="0.25">
      <c r="A564" s="2127" t="str">
        <f t="shared" si="170"/>
        <v>►</v>
      </c>
      <c r="B564" s="2128" t="str">
        <f t="shared" si="186"/>
        <v>►</v>
      </c>
      <c r="C564" s="2129" t="str">
        <f t="shared" si="171"/>
        <v>►</v>
      </c>
      <c r="D564" s="2433" t="str">
        <f t="shared" si="172"/>
        <v>►</v>
      </c>
      <c r="E564" s="2128" t="str">
        <f t="shared" si="173"/>
        <v>►</v>
      </c>
      <c r="F564" s="2128" t="str">
        <f t="shared" si="174"/>
        <v>►</v>
      </c>
      <c r="G564" s="2128" t="str">
        <f t="shared" si="175"/>
        <v>►</v>
      </c>
      <c r="H564" s="2178" t="s">
        <v>4</v>
      </c>
      <c r="I564" s="2177"/>
      <c r="J564" s="2177"/>
      <c r="K564" s="2177"/>
      <c r="L564" s="2176"/>
      <c r="M564" s="2176"/>
      <c r="N564" s="2176"/>
      <c r="O564" s="2176"/>
      <c r="P564" s="2176"/>
      <c r="Q564" s="2176"/>
      <c r="R564" s="2176"/>
      <c r="S564" s="2111" t="s">
        <v>4</v>
      </c>
      <c r="T564" s="2178" t="s">
        <v>4</v>
      </c>
      <c r="U564" s="2177"/>
      <c r="V564" s="2177"/>
      <c r="W564" s="2177"/>
      <c r="X564" s="2176"/>
      <c r="Y564" s="2176"/>
      <c r="Z564" s="2176"/>
      <c r="AA564" s="2176"/>
      <c r="AB564" s="2176"/>
      <c r="AC564" s="2176"/>
      <c r="AD564" s="2176"/>
      <c r="AE564" s="2677" t="s">
        <v>4</v>
      </c>
      <c r="AF564" s="2679">
        <f t="shared" si="184"/>
        <v>0</v>
      </c>
      <c r="AG564" s="2453">
        <f t="shared" si="185"/>
        <v>0</v>
      </c>
      <c r="AH564" s="2452"/>
      <c r="AI564" s="2148">
        <f t="shared" si="177"/>
        <v>0</v>
      </c>
      <c r="AJ564" s="299" t="str">
        <f>IF(OR(AI564=0, ISBLANK(AB564)), "", TEXT(ROUND(AI564/INDEX(AV19:AV89, MATCH(AB564, AU19:AU89, 0)), 0),"# ##0") &amp; " " &amp; AB564)</f>
        <v/>
      </c>
      <c r="AK564" s="77">
        <f t="shared" si="178"/>
        <v>0</v>
      </c>
      <c r="AL564" s="2149">
        <f t="shared" si="179"/>
        <v>0</v>
      </c>
      <c r="AM564" s="2137" t="str">
        <f t="shared" si="180"/>
        <v/>
      </c>
      <c r="AN564" s="2143"/>
      <c r="AO564" s="2148">
        <f t="shared" si="181"/>
        <v>0</v>
      </c>
      <c r="AP564" s="2612"/>
      <c r="AQ564" s="2150" t="str">
        <f t="shared" si="182"/>
        <v/>
      </c>
      <c r="AR564" s="2593"/>
      <c r="AS564" s="2697">
        <f t="shared" si="183"/>
        <v>0</v>
      </c>
      <c r="AT564" s="2598">
        <f>IF(AND(AH564&lt;&gt;"", ISNUMBER(AF564)), IFERROR(INDEX(AV19:AV89, MATCH(AB564, AU19:AU89, 0)) * AA564 * IF(ISBLANK(X564), 1, X564), 0), 0)</f>
        <v>0</v>
      </c>
      <c r="AU564"/>
      <c r="AV564"/>
      <c r="AW564"/>
      <c r="AX564" s="2133"/>
      <c r="AY564" s="2127" t="str">
        <f t="shared" si="176"/>
        <v>►</v>
      </c>
      <c r="BD564" s="2133"/>
      <c r="BH564" s="2133"/>
      <c r="BI564" s="466">
        <v>1</v>
      </c>
      <c r="BJ564" s="464"/>
      <c r="BK564" s="464"/>
    </row>
    <row r="565" spans="1:63" s="465" customFormat="1" ht="18" customHeight="1" x14ac:dyDescent="0.25">
      <c r="A565" s="2127" t="str">
        <f t="shared" si="170"/>
        <v>►</v>
      </c>
      <c r="B565" s="2128" t="str">
        <f t="shared" si="186"/>
        <v>►</v>
      </c>
      <c r="C565" s="2129" t="str">
        <f t="shared" si="171"/>
        <v>►</v>
      </c>
      <c r="D565" s="2433" t="str">
        <f t="shared" si="172"/>
        <v>►</v>
      </c>
      <c r="E565" s="2128" t="str">
        <f t="shared" si="173"/>
        <v>►</v>
      </c>
      <c r="F565" s="2128" t="str">
        <f t="shared" si="174"/>
        <v>►</v>
      </c>
      <c r="G565" s="2128" t="str">
        <f t="shared" si="175"/>
        <v>►</v>
      </c>
      <c r="H565" s="2178" t="s">
        <v>4</v>
      </c>
      <c r="I565" s="2177"/>
      <c r="J565" s="2177"/>
      <c r="K565" s="2177"/>
      <c r="L565" s="2176"/>
      <c r="M565" s="2176"/>
      <c r="N565" s="2176"/>
      <c r="O565" s="2176"/>
      <c r="P565" s="2176"/>
      <c r="Q565" s="2176"/>
      <c r="R565" s="2176"/>
      <c r="S565" s="2111" t="s">
        <v>4</v>
      </c>
      <c r="T565" s="2178" t="s">
        <v>4</v>
      </c>
      <c r="U565" s="2177"/>
      <c r="V565" s="2177"/>
      <c r="W565" s="2177"/>
      <c r="X565" s="2176"/>
      <c r="Y565" s="2176"/>
      <c r="Z565" s="2176"/>
      <c r="AA565" s="2176"/>
      <c r="AB565" s="2176"/>
      <c r="AC565" s="2176"/>
      <c r="AD565" s="2176"/>
      <c r="AE565" s="2677" t="s">
        <v>4</v>
      </c>
      <c r="AF565" s="2679">
        <f t="shared" si="184"/>
        <v>0</v>
      </c>
      <c r="AG565" s="2453">
        <f t="shared" si="185"/>
        <v>0</v>
      </c>
      <c r="AH565" s="2452"/>
      <c r="AI565" s="2140">
        <f t="shared" si="177"/>
        <v>0</v>
      </c>
      <c r="AJ565" s="301" t="str">
        <f>IF(OR(AI565=0, ISBLANK(AB565)), "", TEXT(ROUND(AI565/INDEX(AV19:AV89, MATCH(AB565, AU19:AU89, 0)), 0),"# ##0") &amp; " " &amp; AB565)</f>
        <v/>
      </c>
      <c r="AK565" s="82">
        <f t="shared" si="178"/>
        <v>0</v>
      </c>
      <c r="AL565" s="2141">
        <f t="shared" si="179"/>
        <v>0</v>
      </c>
      <c r="AM565" s="2142" t="str">
        <f t="shared" si="180"/>
        <v/>
      </c>
      <c r="AN565" s="2143"/>
      <c r="AO565" s="2140">
        <f t="shared" si="181"/>
        <v>0</v>
      </c>
      <c r="AP565" s="2612"/>
      <c r="AQ565" s="2145" t="str">
        <f t="shared" si="182"/>
        <v/>
      </c>
      <c r="AR565" s="2593"/>
      <c r="AS565" s="2697">
        <f t="shared" si="183"/>
        <v>0</v>
      </c>
      <c r="AT565" s="2598">
        <f>IF(AND(AH565&lt;&gt;"", ISNUMBER(AF565)), IFERROR(INDEX(AV19:AV89, MATCH(AB565, AU19:AU89, 0)) * AA565 * IF(ISBLANK(X565), 1, X565), 0), 0)</f>
        <v>0</v>
      </c>
      <c r="AU565"/>
      <c r="AV565"/>
      <c r="AW565"/>
      <c r="AX565" s="2133"/>
      <c r="AY565" s="2127" t="str">
        <f t="shared" si="176"/>
        <v>►</v>
      </c>
      <c r="BD565" s="2133"/>
      <c r="BH565" s="2133"/>
      <c r="BI565" s="466">
        <v>1</v>
      </c>
      <c r="BJ565" s="464"/>
      <c r="BK565" s="464"/>
    </row>
    <row r="566" spans="1:63" s="465" customFormat="1" ht="18" customHeight="1" x14ac:dyDescent="0.25">
      <c r="A566" s="2127" t="str">
        <f t="shared" si="170"/>
        <v>►</v>
      </c>
      <c r="B566" s="2128" t="str">
        <f t="shared" si="186"/>
        <v>►</v>
      </c>
      <c r="C566" s="2129" t="str">
        <f t="shared" si="171"/>
        <v>►</v>
      </c>
      <c r="D566" s="2433" t="str">
        <f t="shared" si="172"/>
        <v>►</v>
      </c>
      <c r="E566" s="2128" t="str">
        <f t="shared" si="173"/>
        <v>►</v>
      </c>
      <c r="F566" s="2128" t="str">
        <f t="shared" si="174"/>
        <v>►</v>
      </c>
      <c r="G566" s="2128" t="str">
        <f t="shared" si="175"/>
        <v>►</v>
      </c>
      <c r="H566" s="2178" t="s">
        <v>4</v>
      </c>
      <c r="I566" s="2177"/>
      <c r="J566" s="2177"/>
      <c r="K566" s="2177"/>
      <c r="L566" s="2176"/>
      <c r="M566" s="2176"/>
      <c r="N566" s="2176"/>
      <c r="O566" s="2176"/>
      <c r="P566" s="2176"/>
      <c r="Q566" s="2176"/>
      <c r="R566" s="2176"/>
      <c r="S566" s="2111" t="s">
        <v>4</v>
      </c>
      <c r="T566" s="2178" t="s">
        <v>4</v>
      </c>
      <c r="U566" s="2177"/>
      <c r="V566" s="2177"/>
      <c r="W566" s="2177"/>
      <c r="X566" s="2176"/>
      <c r="Y566" s="2176"/>
      <c r="Z566" s="2176"/>
      <c r="AA566" s="2176"/>
      <c r="AB566" s="2176"/>
      <c r="AC566" s="2176"/>
      <c r="AD566" s="2176"/>
      <c r="AE566" s="2677" t="s">
        <v>4</v>
      </c>
      <c r="AF566" s="2679">
        <f t="shared" si="184"/>
        <v>0</v>
      </c>
      <c r="AG566" s="2453">
        <f t="shared" si="185"/>
        <v>0</v>
      </c>
      <c r="AH566" s="2452"/>
      <c r="AI566" s="2148">
        <f t="shared" si="177"/>
        <v>0</v>
      </c>
      <c r="AJ566" s="299" t="str">
        <f>IF(OR(AI566=0, ISBLANK(AB566)), "", TEXT(ROUND(AI566/INDEX(AV19:AV89, MATCH(AB566, AU19:AU89, 0)), 0),"# ##0") &amp; " " &amp; AB566)</f>
        <v/>
      </c>
      <c r="AK566" s="77">
        <f t="shared" si="178"/>
        <v>0</v>
      </c>
      <c r="AL566" s="2149">
        <f t="shared" si="179"/>
        <v>0</v>
      </c>
      <c r="AM566" s="2137" t="str">
        <f t="shared" si="180"/>
        <v/>
      </c>
      <c r="AN566" s="2143"/>
      <c r="AO566" s="2148">
        <f t="shared" si="181"/>
        <v>0</v>
      </c>
      <c r="AP566" s="2612"/>
      <c r="AQ566" s="2150" t="str">
        <f t="shared" si="182"/>
        <v/>
      </c>
      <c r="AR566" s="2593"/>
      <c r="AS566" s="2697">
        <f t="shared" si="183"/>
        <v>0</v>
      </c>
      <c r="AT566" s="2598">
        <f>IF(AND(AH566&lt;&gt;"", ISNUMBER(AF566)), IFERROR(INDEX(AV19:AV89, MATCH(AB566, AU19:AU89, 0)) * AA566 * IF(ISBLANK(X566), 1, X566), 0), 0)</f>
        <v>0</v>
      </c>
      <c r="AU566"/>
      <c r="AV566"/>
      <c r="AW566"/>
      <c r="AX566" s="2133"/>
      <c r="AY566" s="2127" t="str">
        <f t="shared" si="176"/>
        <v>►</v>
      </c>
      <c r="BD566" s="2133"/>
      <c r="BH566" s="2133"/>
      <c r="BI566" s="466">
        <v>1</v>
      </c>
      <c r="BJ566" s="464"/>
      <c r="BK566" s="464"/>
    </row>
    <row r="567" spans="1:63" s="465" customFormat="1" ht="18" customHeight="1" x14ac:dyDescent="0.25">
      <c r="A567" s="2127" t="str">
        <f t="shared" si="170"/>
        <v>►</v>
      </c>
      <c r="B567" s="2128" t="str">
        <f t="shared" si="186"/>
        <v>►</v>
      </c>
      <c r="C567" s="2129" t="str">
        <f t="shared" si="171"/>
        <v>►</v>
      </c>
      <c r="D567" s="2433" t="str">
        <f t="shared" si="172"/>
        <v>►</v>
      </c>
      <c r="E567" s="2128" t="str">
        <f t="shared" si="173"/>
        <v>►</v>
      </c>
      <c r="F567" s="2128" t="str">
        <f t="shared" si="174"/>
        <v>►</v>
      </c>
      <c r="G567" s="2128" t="str">
        <f t="shared" si="175"/>
        <v>►</v>
      </c>
      <c r="H567" s="2178" t="s">
        <v>4</v>
      </c>
      <c r="I567" s="2177"/>
      <c r="J567" s="2177"/>
      <c r="K567" s="2177"/>
      <c r="L567" s="2176"/>
      <c r="M567" s="2176"/>
      <c r="N567" s="2176"/>
      <c r="O567" s="2176"/>
      <c r="P567" s="2176"/>
      <c r="Q567" s="2176"/>
      <c r="R567" s="2176"/>
      <c r="S567" s="2111" t="s">
        <v>4</v>
      </c>
      <c r="T567" s="2178" t="s">
        <v>4</v>
      </c>
      <c r="U567" s="2177"/>
      <c r="V567" s="2177"/>
      <c r="W567" s="2177"/>
      <c r="X567" s="2176"/>
      <c r="Y567" s="2176"/>
      <c r="Z567" s="2176"/>
      <c r="AA567" s="2176"/>
      <c r="AB567" s="2176"/>
      <c r="AC567" s="2176"/>
      <c r="AD567" s="2176"/>
      <c r="AE567" s="2677" t="s">
        <v>4</v>
      </c>
      <c r="AF567" s="2679">
        <f t="shared" si="184"/>
        <v>0</v>
      </c>
      <c r="AG567" s="2453">
        <f t="shared" si="185"/>
        <v>0</v>
      </c>
      <c r="AH567" s="2452"/>
      <c r="AI567" s="2140">
        <f t="shared" si="177"/>
        <v>0</v>
      </c>
      <c r="AJ567" s="301" t="str">
        <f>IF(OR(AI567=0, ISBLANK(AB567)), "", TEXT(ROUND(AI567/INDEX(AV19:AV89, MATCH(AB567, AU19:AU89, 0)), 0),"# ##0") &amp; " " &amp; AB567)</f>
        <v/>
      </c>
      <c r="AK567" s="82">
        <f t="shared" si="178"/>
        <v>0</v>
      </c>
      <c r="AL567" s="2141">
        <f t="shared" si="179"/>
        <v>0</v>
      </c>
      <c r="AM567" s="2142" t="str">
        <f t="shared" si="180"/>
        <v/>
      </c>
      <c r="AN567" s="2143"/>
      <c r="AO567" s="2140">
        <f t="shared" si="181"/>
        <v>0</v>
      </c>
      <c r="AP567" s="2612"/>
      <c r="AQ567" s="2145" t="str">
        <f t="shared" si="182"/>
        <v/>
      </c>
      <c r="AR567" s="2593"/>
      <c r="AS567" s="2697">
        <f t="shared" si="183"/>
        <v>0</v>
      </c>
      <c r="AT567" s="2598">
        <f>IF(AND(AH567&lt;&gt;"", ISNUMBER(AF567)), IFERROR(INDEX(AV19:AV89, MATCH(AB567, AU19:AU89, 0)) * AA567 * IF(ISBLANK(X567), 1, X567), 0), 0)</f>
        <v>0</v>
      </c>
      <c r="AU567"/>
      <c r="AV567"/>
      <c r="AW567"/>
      <c r="AX567" s="2133"/>
      <c r="AY567" s="2127" t="str">
        <f t="shared" si="176"/>
        <v>►</v>
      </c>
      <c r="BD567" s="2133"/>
      <c r="BH567" s="2133"/>
      <c r="BI567" s="466">
        <v>1</v>
      </c>
      <c r="BJ567" s="464"/>
      <c r="BK567" s="464"/>
    </row>
    <row r="568" spans="1:63" s="465" customFormat="1" ht="18" customHeight="1" x14ac:dyDescent="0.25">
      <c r="A568" s="2127" t="str">
        <f t="shared" si="170"/>
        <v>►</v>
      </c>
      <c r="B568" s="2128" t="str">
        <f t="shared" si="186"/>
        <v>►</v>
      </c>
      <c r="C568" s="2129" t="str">
        <f t="shared" si="171"/>
        <v>►</v>
      </c>
      <c r="D568" s="2433" t="str">
        <f t="shared" si="172"/>
        <v>►</v>
      </c>
      <c r="E568" s="2128" t="str">
        <f t="shared" si="173"/>
        <v>►</v>
      </c>
      <c r="F568" s="2128" t="str">
        <f t="shared" si="174"/>
        <v>►</v>
      </c>
      <c r="G568" s="2128" t="str">
        <f t="shared" si="175"/>
        <v>►</v>
      </c>
      <c r="H568" s="2178" t="s">
        <v>4</v>
      </c>
      <c r="I568" s="2177"/>
      <c r="J568" s="2177"/>
      <c r="K568" s="2177"/>
      <c r="L568" s="2176"/>
      <c r="M568" s="2176"/>
      <c r="N568" s="2176"/>
      <c r="O568" s="2176"/>
      <c r="P568" s="2176"/>
      <c r="Q568" s="2176"/>
      <c r="R568" s="2176"/>
      <c r="S568" s="2111" t="s">
        <v>4</v>
      </c>
      <c r="T568" s="2178" t="s">
        <v>4</v>
      </c>
      <c r="U568" s="2177"/>
      <c r="V568" s="2177"/>
      <c r="W568" s="2177"/>
      <c r="X568" s="2176"/>
      <c r="Y568" s="2176"/>
      <c r="Z568" s="2176"/>
      <c r="AA568" s="2176"/>
      <c r="AB568" s="2176"/>
      <c r="AC568" s="2176"/>
      <c r="AD568" s="2176"/>
      <c r="AE568" s="2677" t="s">
        <v>4</v>
      </c>
      <c r="AF568" s="2679">
        <f t="shared" si="184"/>
        <v>0</v>
      </c>
      <c r="AG568" s="2453">
        <f t="shared" si="185"/>
        <v>0</v>
      </c>
      <c r="AH568" s="2452"/>
      <c r="AI568" s="2148">
        <f t="shared" si="177"/>
        <v>0</v>
      </c>
      <c r="AJ568" s="299" t="str">
        <f>IF(OR(AI568=0, ISBLANK(AB568)), "", TEXT(ROUND(AI568/INDEX(AV19:AV89, MATCH(AB568, AU19:AU89, 0)), 0),"# ##0") &amp; " " &amp; AB568)</f>
        <v/>
      </c>
      <c r="AK568" s="77">
        <f t="shared" si="178"/>
        <v>0</v>
      </c>
      <c r="AL568" s="2149">
        <f t="shared" si="179"/>
        <v>0</v>
      </c>
      <c r="AM568" s="2137" t="str">
        <f t="shared" si="180"/>
        <v/>
      </c>
      <c r="AN568" s="2143"/>
      <c r="AO568" s="2148">
        <f t="shared" si="181"/>
        <v>0</v>
      </c>
      <c r="AP568" s="2612"/>
      <c r="AQ568" s="2150" t="str">
        <f t="shared" si="182"/>
        <v/>
      </c>
      <c r="AR568" s="2593"/>
      <c r="AS568" s="2697">
        <f t="shared" si="183"/>
        <v>0</v>
      </c>
      <c r="AT568" s="2598">
        <f>IF(AND(AH568&lt;&gt;"", ISNUMBER(AF568)), IFERROR(INDEX(AV19:AV89, MATCH(AB568, AU19:AU89, 0)) * AA568 * IF(ISBLANK(X568), 1, X568), 0), 0)</f>
        <v>0</v>
      </c>
      <c r="AU568"/>
      <c r="AV568"/>
      <c r="AW568"/>
      <c r="AX568" s="2133"/>
      <c r="AY568" s="2127" t="str">
        <f t="shared" si="176"/>
        <v>►</v>
      </c>
      <c r="BD568" s="2133"/>
      <c r="BH568" s="2133"/>
      <c r="BI568" s="466">
        <v>1</v>
      </c>
      <c r="BJ568" s="464"/>
      <c r="BK568" s="464"/>
    </row>
    <row r="569" spans="1:63" s="465" customFormat="1" ht="18" customHeight="1" x14ac:dyDescent="0.25">
      <c r="A569" s="2127" t="str">
        <f t="shared" si="170"/>
        <v>►</v>
      </c>
      <c r="B569" s="2128" t="str">
        <f t="shared" si="186"/>
        <v>►</v>
      </c>
      <c r="C569" s="2129" t="str">
        <f t="shared" si="171"/>
        <v>►</v>
      </c>
      <c r="D569" s="2433" t="str">
        <f t="shared" si="172"/>
        <v>►</v>
      </c>
      <c r="E569" s="2128" t="str">
        <f t="shared" si="173"/>
        <v>►</v>
      </c>
      <c r="F569" s="2128" t="str">
        <f t="shared" si="174"/>
        <v>►</v>
      </c>
      <c r="G569" s="2128" t="str">
        <f t="shared" si="175"/>
        <v>►</v>
      </c>
      <c r="H569" s="2178" t="s">
        <v>4</v>
      </c>
      <c r="I569" s="2177"/>
      <c r="J569" s="2177"/>
      <c r="K569" s="2177"/>
      <c r="L569" s="2176"/>
      <c r="M569" s="2176"/>
      <c r="N569" s="2176"/>
      <c r="O569" s="2176"/>
      <c r="P569" s="2176"/>
      <c r="Q569" s="2176"/>
      <c r="R569" s="2176"/>
      <c r="S569" s="2111" t="s">
        <v>4</v>
      </c>
      <c r="T569" s="2178" t="s">
        <v>4</v>
      </c>
      <c r="U569" s="2177"/>
      <c r="V569" s="2177"/>
      <c r="W569" s="2177"/>
      <c r="X569" s="2176"/>
      <c r="Y569" s="2176"/>
      <c r="Z569" s="2176"/>
      <c r="AA569" s="2176"/>
      <c r="AB569" s="2176"/>
      <c r="AC569" s="2176"/>
      <c r="AD569" s="2176"/>
      <c r="AE569" s="2677" t="s">
        <v>4</v>
      </c>
      <c r="AF569" s="2679">
        <f t="shared" si="184"/>
        <v>0</v>
      </c>
      <c r="AG569" s="2453">
        <f t="shared" si="185"/>
        <v>0</v>
      </c>
      <c r="AH569" s="2452"/>
      <c r="AI569" s="2140">
        <f t="shared" si="177"/>
        <v>0</v>
      </c>
      <c r="AJ569" s="301" t="str">
        <f>IF(OR(AI569=0, ISBLANK(AB569)), "", TEXT(ROUND(AI569/INDEX(AV19:AV89, MATCH(AB569, AU19:AU89, 0)), 0),"# ##0") &amp; " " &amp; AB569)</f>
        <v/>
      </c>
      <c r="AK569" s="82">
        <f t="shared" si="178"/>
        <v>0</v>
      </c>
      <c r="AL569" s="2155">
        <f t="shared" si="179"/>
        <v>0</v>
      </c>
      <c r="AM569" s="2156" t="str">
        <f t="shared" si="180"/>
        <v/>
      </c>
      <c r="AN569" s="2143"/>
      <c r="AO569" s="2140">
        <f t="shared" si="181"/>
        <v>0</v>
      </c>
      <c r="AP569" s="2612"/>
      <c r="AQ569" s="2145" t="str">
        <f t="shared" si="182"/>
        <v/>
      </c>
      <c r="AR569" s="2593"/>
      <c r="AS569" s="2697">
        <f t="shared" si="183"/>
        <v>0</v>
      </c>
      <c r="AT569" s="2598">
        <f>IF(AND(AH569&lt;&gt;"", ISNUMBER(AF569)), IFERROR(INDEX(AV19:AV89, MATCH(AB569, AU19:AU89, 0)) * AA569 * IF(ISBLANK(X569), 1, X569), 0), 0)</f>
        <v>0</v>
      </c>
      <c r="AU569"/>
      <c r="AV569"/>
      <c r="AW569"/>
      <c r="AX569" s="2133"/>
      <c r="AY569" s="2127" t="str">
        <f t="shared" si="176"/>
        <v>►</v>
      </c>
      <c r="BD569" s="2133"/>
      <c r="BH569" s="2133"/>
      <c r="BI569" s="466">
        <v>1</v>
      </c>
      <c r="BJ569" s="464"/>
      <c r="BK569" s="464"/>
    </row>
    <row r="570" spans="1:63" s="465" customFormat="1" ht="18" customHeight="1" x14ac:dyDescent="0.25">
      <c r="A570" s="2127" t="str">
        <f t="shared" si="170"/>
        <v>►</v>
      </c>
      <c r="B570" s="2128" t="str">
        <f t="shared" si="186"/>
        <v>►</v>
      </c>
      <c r="C570" s="2129" t="str">
        <f t="shared" si="171"/>
        <v>►</v>
      </c>
      <c r="D570" s="2433" t="str">
        <f t="shared" si="172"/>
        <v>►</v>
      </c>
      <c r="E570" s="2128" t="str">
        <f t="shared" si="173"/>
        <v>►</v>
      </c>
      <c r="F570" s="2128" t="str">
        <f t="shared" si="174"/>
        <v>►</v>
      </c>
      <c r="G570" s="2128" t="str">
        <f t="shared" si="175"/>
        <v>►</v>
      </c>
      <c r="H570" s="2178" t="s">
        <v>4</v>
      </c>
      <c r="I570" s="2177"/>
      <c r="J570" s="2177"/>
      <c r="K570" s="2177"/>
      <c r="L570" s="2176"/>
      <c r="M570" s="2176"/>
      <c r="N570" s="2176"/>
      <c r="O570" s="2176"/>
      <c r="P570" s="2176"/>
      <c r="Q570" s="2176"/>
      <c r="R570" s="2176"/>
      <c r="S570" s="2111" t="s">
        <v>4</v>
      </c>
      <c r="T570" s="2178" t="s">
        <v>4</v>
      </c>
      <c r="U570" s="2177"/>
      <c r="V570" s="2177"/>
      <c r="W570" s="2177"/>
      <c r="X570" s="2176"/>
      <c r="Y570" s="2176"/>
      <c r="Z570" s="2176"/>
      <c r="AA570" s="2176"/>
      <c r="AB570" s="2176"/>
      <c r="AC570" s="2176"/>
      <c r="AD570" s="2176"/>
      <c r="AE570" s="2677" t="s">
        <v>4</v>
      </c>
      <c r="AF570" s="2679">
        <f t="shared" si="184"/>
        <v>0</v>
      </c>
      <c r="AG570" s="2453">
        <f t="shared" si="185"/>
        <v>0</v>
      </c>
      <c r="AH570" s="2452"/>
      <c r="AI570" s="2148">
        <f t="shared" si="177"/>
        <v>0</v>
      </c>
      <c r="AJ570" s="299" t="str">
        <f>IF(OR(AI570=0, ISBLANK(AB570)), "", TEXT(ROUND(AI570/INDEX(AV19:AV89, MATCH(AB570, AU19:AU89, 0)), 0),"# ##0") &amp; " " &amp; AB570)</f>
        <v/>
      </c>
      <c r="AK570" s="77">
        <f t="shared" si="178"/>
        <v>0</v>
      </c>
      <c r="AL570" s="2149">
        <f t="shared" si="179"/>
        <v>0</v>
      </c>
      <c r="AM570" s="2137" t="str">
        <f t="shared" si="180"/>
        <v/>
      </c>
      <c r="AN570" s="2143"/>
      <c r="AO570" s="2148">
        <f t="shared" si="181"/>
        <v>0</v>
      </c>
      <c r="AP570" s="2612"/>
      <c r="AQ570" s="2150" t="str">
        <f t="shared" si="182"/>
        <v/>
      </c>
      <c r="AR570" s="2593"/>
      <c r="AS570" s="2697">
        <f t="shared" si="183"/>
        <v>0</v>
      </c>
      <c r="AT570" s="2598">
        <f>IF(AND(AH570&lt;&gt;"", ISNUMBER(AF570)), IFERROR(INDEX(AV19:AV89, MATCH(AB570, AU19:AU89, 0)) * AA570 * IF(ISBLANK(X570), 1, X570), 0), 0)</f>
        <v>0</v>
      </c>
      <c r="AU570"/>
      <c r="AV570"/>
      <c r="AW570"/>
      <c r="AX570" s="2133"/>
      <c r="AY570" s="2127" t="str">
        <f t="shared" si="176"/>
        <v>►</v>
      </c>
      <c r="BD570" s="2133"/>
      <c r="BH570" s="2133"/>
      <c r="BI570" s="466">
        <v>1</v>
      </c>
      <c r="BJ570" s="464"/>
      <c r="BK570" s="464"/>
    </row>
    <row r="571" spans="1:63" s="465" customFormat="1" ht="18" customHeight="1" x14ac:dyDescent="0.25">
      <c r="A571" s="2127" t="str">
        <f t="shared" si="170"/>
        <v>►</v>
      </c>
      <c r="B571" s="2128" t="str">
        <f t="shared" si="186"/>
        <v>►</v>
      </c>
      <c r="C571" s="2129" t="str">
        <f t="shared" si="171"/>
        <v>►</v>
      </c>
      <c r="D571" s="2433" t="str">
        <f t="shared" si="172"/>
        <v>►</v>
      </c>
      <c r="E571" s="2128" t="str">
        <f t="shared" si="173"/>
        <v>►</v>
      </c>
      <c r="F571" s="2128" t="str">
        <f t="shared" si="174"/>
        <v>►</v>
      </c>
      <c r="G571" s="2128" t="str">
        <f t="shared" si="175"/>
        <v>►</v>
      </c>
      <c r="H571" s="2178" t="s">
        <v>4</v>
      </c>
      <c r="I571" s="2177"/>
      <c r="J571" s="2177"/>
      <c r="K571" s="2177"/>
      <c r="L571" s="2176"/>
      <c r="M571" s="2176"/>
      <c r="N571" s="2176"/>
      <c r="O571" s="2176"/>
      <c r="P571" s="2176"/>
      <c r="Q571" s="2176"/>
      <c r="R571" s="2176"/>
      <c r="S571" s="2111" t="s">
        <v>4</v>
      </c>
      <c r="T571" s="2178" t="s">
        <v>4</v>
      </c>
      <c r="U571" s="2177"/>
      <c r="V571" s="2177"/>
      <c r="W571" s="2177"/>
      <c r="X571" s="2176"/>
      <c r="Y571" s="2176"/>
      <c r="Z571" s="2176"/>
      <c r="AA571" s="2176"/>
      <c r="AB571" s="2176"/>
      <c r="AC571" s="2176"/>
      <c r="AD571" s="2176"/>
      <c r="AE571" s="2677" t="s">
        <v>4</v>
      </c>
      <c r="AF571" s="2679">
        <f t="shared" si="184"/>
        <v>0</v>
      </c>
      <c r="AG571" s="2453">
        <f t="shared" si="185"/>
        <v>0</v>
      </c>
      <c r="AH571" s="2452"/>
      <c r="AI571" s="2140">
        <f t="shared" si="177"/>
        <v>0</v>
      </c>
      <c r="AJ571" s="301" t="str">
        <f>IF(OR(AI571=0, ISBLANK(AB571)), "", TEXT(ROUND(AI571/INDEX(AV19:AV89, MATCH(AB571, AU19:AU89, 0)), 0),"# ##0") &amp; " " &amp; AB571)</f>
        <v/>
      </c>
      <c r="AK571" s="82">
        <f t="shared" si="178"/>
        <v>0</v>
      </c>
      <c r="AL571" s="2141">
        <f t="shared" si="179"/>
        <v>0</v>
      </c>
      <c r="AM571" s="2142" t="str">
        <f t="shared" si="180"/>
        <v/>
      </c>
      <c r="AN571" s="2143"/>
      <c r="AO571" s="2140">
        <f t="shared" si="181"/>
        <v>0</v>
      </c>
      <c r="AP571" s="2612"/>
      <c r="AQ571" s="2145" t="str">
        <f t="shared" si="182"/>
        <v/>
      </c>
      <c r="AR571" s="2593"/>
      <c r="AS571" s="2697">
        <f t="shared" si="183"/>
        <v>0</v>
      </c>
      <c r="AT571" s="2598">
        <f>IF(AND(AH571&lt;&gt;"", ISNUMBER(AF571)), IFERROR(INDEX(AV19:AV89, MATCH(AB571, AU19:AU89, 0)) * AA571 * IF(ISBLANK(X571), 1, X571), 0), 0)</f>
        <v>0</v>
      </c>
      <c r="AU571"/>
      <c r="AV571"/>
      <c r="AW571"/>
      <c r="AX571" s="2133"/>
      <c r="AY571" s="2127" t="str">
        <f t="shared" si="176"/>
        <v>►</v>
      </c>
      <c r="BD571" s="2133"/>
      <c r="BH571" s="2133"/>
      <c r="BI571" s="466">
        <v>1</v>
      </c>
      <c r="BJ571" s="464"/>
      <c r="BK571" s="464"/>
    </row>
    <row r="572" spans="1:63" s="465" customFormat="1" ht="18" customHeight="1" x14ac:dyDescent="0.25">
      <c r="A572" s="2127" t="str">
        <f t="shared" si="170"/>
        <v>►</v>
      </c>
      <c r="B572" s="2128" t="str">
        <f t="shared" si="186"/>
        <v>►</v>
      </c>
      <c r="C572" s="2129" t="str">
        <f t="shared" si="171"/>
        <v>►</v>
      </c>
      <c r="D572" s="2433" t="str">
        <f t="shared" si="172"/>
        <v>►</v>
      </c>
      <c r="E572" s="2128" t="str">
        <f t="shared" si="173"/>
        <v>►</v>
      </c>
      <c r="F572" s="2128" t="str">
        <f t="shared" si="174"/>
        <v>►</v>
      </c>
      <c r="G572" s="2128" t="str">
        <f t="shared" si="175"/>
        <v>►</v>
      </c>
      <c r="H572" s="2178" t="s">
        <v>4</v>
      </c>
      <c r="I572" s="2177"/>
      <c r="J572" s="2177"/>
      <c r="K572" s="2177"/>
      <c r="L572" s="2176"/>
      <c r="M572" s="2176"/>
      <c r="N572" s="2176"/>
      <c r="O572" s="2176"/>
      <c r="P572" s="2176"/>
      <c r="Q572" s="2176"/>
      <c r="R572" s="2176"/>
      <c r="S572" s="2111" t="s">
        <v>4</v>
      </c>
      <c r="T572" s="2178" t="s">
        <v>4</v>
      </c>
      <c r="U572" s="2177"/>
      <c r="V572" s="2177"/>
      <c r="W572" s="2177"/>
      <c r="X572" s="2176"/>
      <c r="Y572" s="2176"/>
      <c r="Z572" s="2176"/>
      <c r="AA572" s="2176"/>
      <c r="AB572" s="2176"/>
      <c r="AC572" s="2176"/>
      <c r="AD572" s="2176"/>
      <c r="AE572" s="2677" t="s">
        <v>4</v>
      </c>
      <c r="AF572" s="2679">
        <f t="shared" si="184"/>
        <v>0</v>
      </c>
      <c r="AG572" s="2453">
        <f t="shared" si="185"/>
        <v>0</v>
      </c>
      <c r="AH572" s="2452"/>
      <c r="AI572" s="2148">
        <f t="shared" si="177"/>
        <v>0</v>
      </c>
      <c r="AJ572" s="299" t="str">
        <f>IF(OR(AI572=0, ISBLANK(AB572)), "", TEXT(ROUND(AI572/INDEX(AV19:AV89, MATCH(AB572, AU19:AU89, 0)), 0),"# ##0") &amp; " " &amp; AB572)</f>
        <v/>
      </c>
      <c r="AK572" s="77">
        <f t="shared" si="178"/>
        <v>0</v>
      </c>
      <c r="AL572" s="2149">
        <f t="shared" si="179"/>
        <v>0</v>
      </c>
      <c r="AM572" s="2137" t="str">
        <f t="shared" si="180"/>
        <v/>
      </c>
      <c r="AN572" s="2143"/>
      <c r="AO572" s="2148">
        <f t="shared" si="181"/>
        <v>0</v>
      </c>
      <c r="AP572" s="2612"/>
      <c r="AQ572" s="2150" t="str">
        <f t="shared" si="182"/>
        <v/>
      </c>
      <c r="AR572" s="2593"/>
      <c r="AS572" s="2697">
        <f t="shared" si="183"/>
        <v>0</v>
      </c>
      <c r="AT572" s="2598">
        <f>IF(AND(AH572&lt;&gt;"", ISNUMBER(AF572)), IFERROR(INDEX(AV19:AV89, MATCH(AB572, AU19:AU89, 0)) * AA572 * IF(ISBLANK(X572), 1, X572), 0), 0)</f>
        <v>0</v>
      </c>
      <c r="AU572"/>
      <c r="AV572"/>
      <c r="AW572"/>
      <c r="AX572" s="2133"/>
      <c r="AY572" s="2127" t="str">
        <f t="shared" si="176"/>
        <v>►</v>
      </c>
      <c r="BD572" s="2133"/>
      <c r="BH572" s="2133"/>
      <c r="BI572" s="466">
        <v>1</v>
      </c>
      <c r="BJ572" s="464"/>
      <c r="BK572" s="464"/>
    </row>
    <row r="573" spans="1:63" s="465" customFormat="1" ht="18" customHeight="1" x14ac:dyDescent="0.25">
      <c r="A573" s="2127" t="str">
        <f t="shared" si="170"/>
        <v>►</v>
      </c>
      <c r="B573" s="2128" t="str">
        <f t="shared" si="186"/>
        <v>►</v>
      </c>
      <c r="C573" s="2129" t="str">
        <f t="shared" si="171"/>
        <v>►</v>
      </c>
      <c r="D573" s="2433" t="str">
        <f t="shared" si="172"/>
        <v>►</v>
      </c>
      <c r="E573" s="2128" t="str">
        <f t="shared" si="173"/>
        <v>►</v>
      </c>
      <c r="F573" s="2128" t="str">
        <f t="shared" si="174"/>
        <v>►</v>
      </c>
      <c r="G573" s="2128" t="str">
        <f t="shared" si="175"/>
        <v>►</v>
      </c>
      <c r="H573" s="2178" t="s">
        <v>4</v>
      </c>
      <c r="I573" s="2177"/>
      <c r="J573" s="2177"/>
      <c r="K573" s="2177"/>
      <c r="L573" s="2176"/>
      <c r="M573" s="2176"/>
      <c r="N573" s="2176"/>
      <c r="O573" s="2176"/>
      <c r="P573" s="2176"/>
      <c r="Q573" s="2176"/>
      <c r="R573" s="2176"/>
      <c r="S573" s="2111" t="s">
        <v>4</v>
      </c>
      <c r="T573" s="2178" t="s">
        <v>4</v>
      </c>
      <c r="U573" s="2177"/>
      <c r="V573" s="2177"/>
      <c r="W573" s="2177"/>
      <c r="X573" s="2176"/>
      <c r="Y573" s="2176"/>
      <c r="Z573" s="2176"/>
      <c r="AA573" s="2176"/>
      <c r="AB573" s="2176"/>
      <c r="AC573" s="2176"/>
      <c r="AD573" s="2176"/>
      <c r="AE573" s="2677" t="s">
        <v>4</v>
      </c>
      <c r="AF573" s="2679">
        <f t="shared" si="184"/>
        <v>0</v>
      </c>
      <c r="AG573" s="2453">
        <f t="shared" si="185"/>
        <v>0</v>
      </c>
      <c r="AH573" s="2452"/>
      <c r="AI573" s="2140">
        <f t="shared" si="177"/>
        <v>0</v>
      </c>
      <c r="AJ573" s="301" t="str">
        <f>IF(OR(AI573=0, ISBLANK(AB573)), "", TEXT(ROUND(AI573/INDEX(AV19:AV89, MATCH(AB573, AU19:AU89, 0)), 0),"# ##0") &amp; " " &amp; AB573)</f>
        <v/>
      </c>
      <c r="AK573" s="82">
        <f t="shared" si="178"/>
        <v>0</v>
      </c>
      <c r="AL573" s="2141">
        <f t="shared" si="179"/>
        <v>0</v>
      </c>
      <c r="AM573" s="2142" t="str">
        <f t="shared" si="180"/>
        <v/>
      </c>
      <c r="AN573" s="2143"/>
      <c r="AO573" s="2140">
        <f t="shared" si="181"/>
        <v>0</v>
      </c>
      <c r="AP573" s="2612"/>
      <c r="AQ573" s="2145" t="str">
        <f t="shared" si="182"/>
        <v/>
      </c>
      <c r="AR573" s="2593"/>
      <c r="AS573" s="2697">
        <f t="shared" si="183"/>
        <v>0</v>
      </c>
      <c r="AT573" s="2598">
        <f>IF(AND(AH573&lt;&gt;"", ISNUMBER(AF573)), IFERROR(INDEX(AV19:AV89, MATCH(AB573, AU19:AU89, 0)) * AA573 * IF(ISBLANK(X573), 1, X573), 0), 0)</f>
        <v>0</v>
      </c>
      <c r="AU573"/>
      <c r="AV573"/>
      <c r="AW573"/>
      <c r="AX573" s="2133"/>
      <c r="AY573" s="2127" t="str">
        <f t="shared" si="176"/>
        <v>►</v>
      </c>
      <c r="BD573" s="2133"/>
      <c r="BH573" s="2133"/>
      <c r="BI573" s="466">
        <v>1</v>
      </c>
      <c r="BJ573" s="464"/>
      <c r="BK573" s="464"/>
    </row>
    <row r="574" spans="1:63" s="465" customFormat="1" ht="18" customHeight="1" x14ac:dyDescent="0.25">
      <c r="A574" s="2127" t="str">
        <f t="shared" si="170"/>
        <v>►</v>
      </c>
      <c r="B574" s="2128" t="str">
        <f t="shared" si="186"/>
        <v>►</v>
      </c>
      <c r="C574" s="2129" t="str">
        <f t="shared" si="171"/>
        <v>►</v>
      </c>
      <c r="D574" s="2433" t="str">
        <f t="shared" si="172"/>
        <v>►</v>
      </c>
      <c r="E574" s="2128" t="str">
        <f t="shared" si="173"/>
        <v>►</v>
      </c>
      <c r="F574" s="2128" t="str">
        <f t="shared" si="174"/>
        <v>►</v>
      </c>
      <c r="G574" s="2128" t="str">
        <f t="shared" si="175"/>
        <v>►</v>
      </c>
      <c r="H574" s="2178" t="s">
        <v>4</v>
      </c>
      <c r="I574" s="2177"/>
      <c r="J574" s="2177"/>
      <c r="K574" s="2177"/>
      <c r="L574" s="2176"/>
      <c r="M574" s="2176"/>
      <c r="N574" s="2176"/>
      <c r="O574" s="2176"/>
      <c r="P574" s="2176"/>
      <c r="Q574" s="2176"/>
      <c r="R574" s="2176"/>
      <c r="S574" s="2111" t="s">
        <v>4</v>
      </c>
      <c r="T574" s="2178" t="s">
        <v>4</v>
      </c>
      <c r="U574" s="2177"/>
      <c r="V574" s="2177"/>
      <c r="W574" s="2177"/>
      <c r="X574" s="2176"/>
      <c r="Y574" s="2176"/>
      <c r="Z574" s="2176"/>
      <c r="AA574" s="2176"/>
      <c r="AB574" s="2176"/>
      <c r="AC574" s="2176"/>
      <c r="AD574" s="2176"/>
      <c r="AE574" s="2677" t="s">
        <v>4</v>
      </c>
      <c r="AF574" s="2679">
        <f t="shared" si="184"/>
        <v>0</v>
      </c>
      <c r="AG574" s="2453">
        <f t="shared" si="185"/>
        <v>0</v>
      </c>
      <c r="AH574" s="2452"/>
      <c r="AI574" s="2159">
        <f t="shared" si="177"/>
        <v>0</v>
      </c>
      <c r="AJ574" s="2160" t="str">
        <f>IF(OR(AI574=0, ISBLANK(AB574)), "", TEXT(ROUND(AI574/INDEX(AV19:AV89, MATCH(AB574, AU19:AU89, 0)), 0),"# ##0") &amp; " " &amp; AB574)</f>
        <v/>
      </c>
      <c r="AK574" s="77">
        <f t="shared" si="178"/>
        <v>0</v>
      </c>
      <c r="AL574" s="2149">
        <f t="shared" si="179"/>
        <v>0</v>
      </c>
      <c r="AM574" s="2137" t="str">
        <f t="shared" si="180"/>
        <v/>
      </c>
      <c r="AN574" s="2143"/>
      <c r="AO574" s="2148">
        <f t="shared" si="181"/>
        <v>0</v>
      </c>
      <c r="AP574" s="2612"/>
      <c r="AQ574" s="2150" t="str">
        <f t="shared" si="182"/>
        <v/>
      </c>
      <c r="AR574" s="2593"/>
      <c r="AS574" s="2697">
        <f t="shared" si="183"/>
        <v>0</v>
      </c>
      <c r="AT574" s="2598">
        <f>IF(AND(AH574&lt;&gt;"", ISNUMBER(AF574)), IFERROR(INDEX(AV19:AV89, MATCH(AB574, AU19:AU89, 0)) * AA574 * IF(ISBLANK(X574), 1, X574), 0), 0)</f>
        <v>0</v>
      </c>
      <c r="AU574"/>
      <c r="AV574"/>
      <c r="AW574"/>
      <c r="AX574" s="2133"/>
      <c r="AY574" s="2127" t="str">
        <f t="shared" si="176"/>
        <v>►</v>
      </c>
      <c r="BD574" s="2133"/>
      <c r="BH574" s="2133"/>
      <c r="BI574" s="466">
        <v>1</v>
      </c>
      <c r="BJ574" s="464"/>
      <c r="BK574" s="464"/>
    </row>
    <row r="575" spans="1:63" s="465" customFormat="1" ht="18" customHeight="1" x14ac:dyDescent="0.25">
      <c r="A575" s="2127" t="str">
        <f t="shared" si="170"/>
        <v>►</v>
      </c>
      <c r="B575" s="2128" t="str">
        <f t="shared" si="186"/>
        <v>►</v>
      </c>
      <c r="C575" s="2129" t="str">
        <f t="shared" si="171"/>
        <v>►</v>
      </c>
      <c r="D575" s="2433" t="str">
        <f t="shared" si="172"/>
        <v>►</v>
      </c>
      <c r="E575" s="2128" t="str">
        <f t="shared" si="173"/>
        <v>►</v>
      </c>
      <c r="F575" s="2128" t="str">
        <f t="shared" si="174"/>
        <v>►</v>
      </c>
      <c r="G575" s="2128" t="str">
        <f t="shared" si="175"/>
        <v>►</v>
      </c>
      <c r="H575" s="2178" t="s">
        <v>4</v>
      </c>
      <c r="I575" s="2177"/>
      <c r="J575" s="2177"/>
      <c r="K575" s="2177"/>
      <c r="L575" s="2176"/>
      <c r="M575" s="2176"/>
      <c r="N575" s="2176"/>
      <c r="O575" s="2176"/>
      <c r="P575" s="2176"/>
      <c r="Q575" s="2176"/>
      <c r="R575" s="2176"/>
      <c r="S575" s="2111" t="s">
        <v>4</v>
      </c>
      <c r="T575" s="2178" t="s">
        <v>4</v>
      </c>
      <c r="U575" s="2177"/>
      <c r="V575" s="2177"/>
      <c r="W575" s="2177"/>
      <c r="X575" s="2176"/>
      <c r="Y575" s="2176"/>
      <c r="Z575" s="2176"/>
      <c r="AA575" s="2176"/>
      <c r="AB575" s="2176"/>
      <c r="AC575" s="2176"/>
      <c r="AD575" s="2176"/>
      <c r="AE575" s="2677" t="s">
        <v>4</v>
      </c>
      <c r="AF575" s="2679">
        <f t="shared" si="184"/>
        <v>0</v>
      </c>
      <c r="AG575" s="2453">
        <f t="shared" si="185"/>
        <v>0</v>
      </c>
      <c r="AH575" s="2452"/>
      <c r="AI575" s="2140">
        <f t="shared" si="177"/>
        <v>0</v>
      </c>
      <c r="AJ575" s="301" t="str">
        <f>IF(OR(AI575=0, ISBLANK(AB575)), "", TEXT(ROUND(AI575/INDEX(AV19:AV89, MATCH(AB575, AU19:AU89, 0)), 0),"# ##0") &amp; " " &amp; AB575)</f>
        <v/>
      </c>
      <c r="AK575" s="82">
        <f t="shared" si="178"/>
        <v>0</v>
      </c>
      <c r="AL575" s="2141">
        <f t="shared" si="179"/>
        <v>0</v>
      </c>
      <c r="AM575" s="2142" t="str">
        <f t="shared" si="180"/>
        <v/>
      </c>
      <c r="AN575" s="2143"/>
      <c r="AO575" s="2140">
        <f t="shared" si="181"/>
        <v>0</v>
      </c>
      <c r="AP575" s="2612"/>
      <c r="AQ575" s="2145" t="str">
        <f t="shared" si="182"/>
        <v/>
      </c>
      <c r="AR575" s="2593"/>
      <c r="AS575" s="2697">
        <f t="shared" si="183"/>
        <v>0</v>
      </c>
      <c r="AT575" s="2598">
        <f>IF(AND(AH575&lt;&gt;"", ISNUMBER(AF575)), IFERROR(INDEX(AV19:AV89, MATCH(AB575, AU19:AU89, 0)) * AA575 * IF(ISBLANK(X575), 1, X575), 0), 0)</f>
        <v>0</v>
      </c>
      <c r="AU575"/>
      <c r="AV575"/>
      <c r="AW575"/>
      <c r="AX575" s="2133"/>
      <c r="AY575" s="2127" t="str">
        <f t="shared" si="176"/>
        <v>►</v>
      </c>
      <c r="BD575" s="2133"/>
      <c r="BH575" s="2133"/>
      <c r="BI575" s="466">
        <v>1</v>
      </c>
      <c r="BJ575" s="464"/>
      <c r="BK575" s="464"/>
    </row>
    <row r="576" spans="1:63" s="465" customFormat="1" ht="18" customHeight="1" x14ac:dyDescent="0.25">
      <c r="A576" s="2127" t="str">
        <f t="shared" si="170"/>
        <v>►</v>
      </c>
      <c r="B576" s="2128" t="str">
        <f t="shared" si="186"/>
        <v>►</v>
      </c>
      <c r="C576" s="2129" t="str">
        <f t="shared" si="171"/>
        <v>►</v>
      </c>
      <c r="D576" s="2433" t="str">
        <f t="shared" si="172"/>
        <v>►</v>
      </c>
      <c r="E576" s="2128" t="str">
        <f t="shared" si="173"/>
        <v>►</v>
      </c>
      <c r="F576" s="2128" t="str">
        <f t="shared" si="174"/>
        <v>►</v>
      </c>
      <c r="G576" s="2128" t="str">
        <f t="shared" si="175"/>
        <v>►</v>
      </c>
      <c r="H576" s="2178" t="s">
        <v>4</v>
      </c>
      <c r="I576" s="2177"/>
      <c r="J576" s="2177"/>
      <c r="K576" s="2177"/>
      <c r="L576" s="2176"/>
      <c r="M576" s="2176"/>
      <c r="N576" s="2176"/>
      <c r="O576" s="2176"/>
      <c r="P576" s="2176"/>
      <c r="Q576" s="2176"/>
      <c r="R576" s="2176"/>
      <c r="S576" s="2111" t="s">
        <v>4</v>
      </c>
      <c r="T576" s="2178" t="s">
        <v>4</v>
      </c>
      <c r="U576" s="2177"/>
      <c r="V576" s="2177"/>
      <c r="W576" s="2177"/>
      <c r="X576" s="2176"/>
      <c r="Y576" s="2176"/>
      <c r="Z576" s="2176"/>
      <c r="AA576" s="2176"/>
      <c r="AB576" s="2176"/>
      <c r="AC576" s="2176"/>
      <c r="AD576" s="2176"/>
      <c r="AE576" s="2677" t="s">
        <v>4</v>
      </c>
      <c r="AF576" s="2679">
        <f t="shared" si="184"/>
        <v>0</v>
      </c>
      <c r="AG576" s="2453">
        <f t="shared" si="185"/>
        <v>0</v>
      </c>
      <c r="AH576" s="2452"/>
      <c r="AI576" s="2148">
        <f t="shared" si="177"/>
        <v>0</v>
      </c>
      <c r="AJ576" s="299" t="str">
        <f>IF(OR(AI576=0, ISBLANK(AB576)), "", TEXT(ROUND(AI576/INDEX(AV19:AV89, MATCH(AB576, AU19:AU89, 0)), 0),"# ##0") &amp; " " &amp; AB576)</f>
        <v/>
      </c>
      <c r="AK576" s="77">
        <f t="shared" si="178"/>
        <v>0</v>
      </c>
      <c r="AL576" s="2149">
        <f t="shared" si="179"/>
        <v>0</v>
      </c>
      <c r="AM576" s="2137" t="str">
        <f t="shared" si="180"/>
        <v/>
      </c>
      <c r="AN576" s="2143"/>
      <c r="AO576" s="2148">
        <f t="shared" si="181"/>
        <v>0</v>
      </c>
      <c r="AP576" s="2612"/>
      <c r="AQ576" s="2150" t="str">
        <f t="shared" si="182"/>
        <v/>
      </c>
      <c r="AR576" s="2593"/>
      <c r="AS576" s="2697">
        <f t="shared" si="183"/>
        <v>0</v>
      </c>
      <c r="AT576" s="2598">
        <f>IF(AND(AH576&lt;&gt;"", ISNUMBER(AF576)), IFERROR(INDEX(AV19:AV89, MATCH(AB576, AU19:AU89, 0)) * AA576 * IF(ISBLANK(X576), 1, X576), 0), 0)</f>
        <v>0</v>
      </c>
      <c r="AU576"/>
      <c r="AV576"/>
      <c r="AW576"/>
      <c r="AX576" s="2133"/>
      <c r="AY576" s="2127" t="str">
        <f t="shared" si="176"/>
        <v>►</v>
      </c>
      <c r="BD576" s="2133"/>
      <c r="BH576" s="2133"/>
      <c r="BI576" s="466">
        <v>1</v>
      </c>
      <c r="BJ576" s="464"/>
      <c r="BK576" s="464"/>
    </row>
    <row r="577" spans="1:63" s="465" customFormat="1" ht="18" customHeight="1" x14ac:dyDescent="0.25">
      <c r="A577" s="2127" t="str">
        <f t="shared" si="170"/>
        <v>►</v>
      </c>
      <c r="B577" s="2128" t="str">
        <f t="shared" si="186"/>
        <v>►</v>
      </c>
      <c r="C577" s="2129" t="str">
        <f t="shared" si="171"/>
        <v>►</v>
      </c>
      <c r="D577" s="2433" t="str">
        <f t="shared" si="172"/>
        <v>►</v>
      </c>
      <c r="E577" s="2128" t="str">
        <f t="shared" si="173"/>
        <v>►</v>
      </c>
      <c r="F577" s="2128" t="str">
        <f t="shared" si="174"/>
        <v>►</v>
      </c>
      <c r="G577" s="2128" t="str">
        <f t="shared" si="175"/>
        <v>►</v>
      </c>
      <c r="H577" s="2178" t="s">
        <v>4</v>
      </c>
      <c r="I577" s="2177"/>
      <c r="J577" s="2177"/>
      <c r="K577" s="2177"/>
      <c r="L577" s="2176"/>
      <c r="M577" s="2176"/>
      <c r="N577" s="2176"/>
      <c r="O577" s="2176"/>
      <c r="P577" s="2176"/>
      <c r="Q577" s="2176"/>
      <c r="R577" s="2176"/>
      <c r="S577" s="2111" t="s">
        <v>4</v>
      </c>
      <c r="T577" s="2178" t="s">
        <v>4</v>
      </c>
      <c r="U577" s="2177"/>
      <c r="V577" s="2177"/>
      <c r="W577" s="2177"/>
      <c r="X577" s="2176"/>
      <c r="Y577" s="2176"/>
      <c r="Z577" s="2176"/>
      <c r="AA577" s="2176"/>
      <c r="AB577" s="2176"/>
      <c r="AC577" s="2176"/>
      <c r="AD577" s="2176"/>
      <c r="AE577" s="2677" t="s">
        <v>4</v>
      </c>
      <c r="AF577" s="2679">
        <f t="shared" si="184"/>
        <v>0</v>
      </c>
      <c r="AG577" s="2453">
        <f t="shared" si="185"/>
        <v>0</v>
      </c>
      <c r="AH577" s="2452"/>
      <c r="AI577" s="2140">
        <f t="shared" si="177"/>
        <v>0</v>
      </c>
      <c r="AJ577" s="301" t="str">
        <f>IF(OR(AI577=0, ISBLANK(AB577)), "", TEXT(ROUND(AI577/INDEX(AV19:AV89, MATCH(AB577, AU19:AU89, 0)), 0),"# ##0") &amp; " " &amp; AB577)</f>
        <v/>
      </c>
      <c r="AK577" s="82">
        <f t="shared" si="178"/>
        <v>0</v>
      </c>
      <c r="AL577" s="2141">
        <f t="shared" si="179"/>
        <v>0</v>
      </c>
      <c r="AM577" s="2142" t="str">
        <f t="shared" si="180"/>
        <v/>
      </c>
      <c r="AN577" s="2143"/>
      <c r="AO577" s="2140">
        <f t="shared" si="181"/>
        <v>0</v>
      </c>
      <c r="AP577" s="2612"/>
      <c r="AQ577" s="2145" t="str">
        <f t="shared" si="182"/>
        <v/>
      </c>
      <c r="AR577" s="2593"/>
      <c r="AS577" s="2697">
        <f t="shared" si="183"/>
        <v>0</v>
      </c>
      <c r="AT577" s="2598">
        <f>IF(AND(AH577&lt;&gt;"", ISNUMBER(AF577)), IFERROR(INDEX(AV19:AV89, MATCH(AB577, AU19:AU89, 0)) * AA577 * IF(ISBLANK(X577), 1, X577), 0), 0)</f>
        <v>0</v>
      </c>
      <c r="AU577"/>
      <c r="AV577"/>
      <c r="AW577"/>
      <c r="AX577" s="2133"/>
      <c r="AY577" s="2127" t="str">
        <f t="shared" si="176"/>
        <v>►</v>
      </c>
      <c r="BD577" s="2133"/>
      <c r="BH577" s="2133"/>
      <c r="BI577" s="466">
        <v>1</v>
      </c>
      <c r="BJ577" s="464"/>
      <c r="BK577" s="464"/>
    </row>
    <row r="578" spans="1:63" s="465" customFormat="1" ht="18" customHeight="1" x14ac:dyDescent="0.25">
      <c r="A578" s="2127" t="str">
        <f t="shared" si="170"/>
        <v>►</v>
      </c>
      <c r="B578" s="2128" t="str">
        <f t="shared" si="186"/>
        <v>►</v>
      </c>
      <c r="C578" s="2129" t="str">
        <f t="shared" si="171"/>
        <v>►</v>
      </c>
      <c r="D578" s="2433" t="str">
        <f t="shared" si="172"/>
        <v>►</v>
      </c>
      <c r="E578" s="2128" t="str">
        <f t="shared" si="173"/>
        <v>►</v>
      </c>
      <c r="F578" s="2128" t="str">
        <f t="shared" si="174"/>
        <v>►</v>
      </c>
      <c r="G578" s="2128" t="str">
        <f t="shared" si="175"/>
        <v>►</v>
      </c>
      <c r="H578" s="2178" t="s">
        <v>4</v>
      </c>
      <c r="I578" s="2177"/>
      <c r="J578" s="2177"/>
      <c r="K578" s="2177"/>
      <c r="L578" s="2176"/>
      <c r="M578" s="2176"/>
      <c r="N578" s="2176"/>
      <c r="O578" s="2176"/>
      <c r="P578" s="2176"/>
      <c r="Q578" s="2176"/>
      <c r="R578" s="2176"/>
      <c r="S578" s="2111" t="s">
        <v>4</v>
      </c>
      <c r="T578" s="2178" t="s">
        <v>4</v>
      </c>
      <c r="U578" s="2177"/>
      <c r="V578" s="2177"/>
      <c r="W578" s="2177"/>
      <c r="X578" s="2176"/>
      <c r="Y578" s="2176"/>
      <c r="Z578" s="2176"/>
      <c r="AA578" s="2176"/>
      <c r="AB578" s="2176"/>
      <c r="AC578" s="2176"/>
      <c r="AD578" s="2176"/>
      <c r="AE578" s="2677" t="s">
        <v>4</v>
      </c>
      <c r="AF578" s="2679">
        <f t="shared" si="184"/>
        <v>0</v>
      </c>
      <c r="AG578" s="2453">
        <f t="shared" si="185"/>
        <v>0</v>
      </c>
      <c r="AH578" s="2452"/>
      <c r="AI578" s="2148">
        <f t="shared" si="177"/>
        <v>0</v>
      </c>
      <c r="AJ578" s="299" t="str">
        <f>IF(OR(AI578=0, ISBLANK(AB578)), "", TEXT(ROUND(AI578/INDEX(AV19:AV89, MATCH(AB578, AU19:AU89, 0)), 0),"# ##0") &amp; " " &amp; AB578)</f>
        <v/>
      </c>
      <c r="AK578" s="77">
        <f t="shared" si="178"/>
        <v>0</v>
      </c>
      <c r="AL578" s="2149">
        <f t="shared" si="179"/>
        <v>0</v>
      </c>
      <c r="AM578" s="2137" t="str">
        <f t="shared" si="180"/>
        <v/>
      </c>
      <c r="AN578" s="2143"/>
      <c r="AO578" s="2148">
        <f t="shared" si="181"/>
        <v>0</v>
      </c>
      <c r="AP578" s="2612"/>
      <c r="AQ578" s="2150" t="str">
        <f t="shared" si="182"/>
        <v/>
      </c>
      <c r="AR578" s="2593"/>
      <c r="AS578" s="2697">
        <f t="shared" si="183"/>
        <v>0</v>
      </c>
      <c r="AT578" s="2598">
        <f>IF(AND(AH578&lt;&gt;"", ISNUMBER(AF578)), IFERROR(INDEX(AV19:AV89, MATCH(AB578, AU19:AU89, 0)) * AA578 * IF(ISBLANK(X578), 1, X578), 0), 0)</f>
        <v>0</v>
      </c>
      <c r="AU578"/>
      <c r="AV578"/>
      <c r="AW578"/>
      <c r="AX578" s="2133"/>
      <c r="AY578" s="2127" t="str">
        <f t="shared" si="176"/>
        <v>►</v>
      </c>
      <c r="BD578" s="2133"/>
      <c r="BH578" s="2133"/>
      <c r="BI578" s="466">
        <v>1</v>
      </c>
      <c r="BJ578" s="464"/>
      <c r="BK578" s="464"/>
    </row>
    <row r="579" spans="1:63" s="465" customFormat="1" ht="18" customHeight="1" x14ac:dyDescent="0.25">
      <c r="A579" s="2127" t="str">
        <f t="shared" si="170"/>
        <v>►</v>
      </c>
      <c r="B579" s="2128" t="str">
        <f t="shared" si="186"/>
        <v>►</v>
      </c>
      <c r="C579" s="2129" t="str">
        <f t="shared" si="171"/>
        <v>►</v>
      </c>
      <c r="D579" s="2433" t="str">
        <f t="shared" si="172"/>
        <v>►</v>
      </c>
      <c r="E579" s="2128" t="str">
        <f t="shared" si="173"/>
        <v>►</v>
      </c>
      <c r="F579" s="2128" t="str">
        <f t="shared" si="174"/>
        <v>►</v>
      </c>
      <c r="G579" s="2128" t="str">
        <f t="shared" si="175"/>
        <v>►</v>
      </c>
      <c r="H579" s="2178" t="s">
        <v>4</v>
      </c>
      <c r="I579" s="2177"/>
      <c r="J579" s="2177"/>
      <c r="K579" s="2177"/>
      <c r="L579" s="2176"/>
      <c r="M579" s="2176"/>
      <c r="N579" s="2176"/>
      <c r="O579" s="2176"/>
      <c r="P579" s="2176"/>
      <c r="Q579" s="2176"/>
      <c r="R579" s="2176"/>
      <c r="S579" s="2111" t="s">
        <v>4</v>
      </c>
      <c r="T579" s="2178" t="s">
        <v>4</v>
      </c>
      <c r="U579" s="2177"/>
      <c r="V579" s="2177"/>
      <c r="W579" s="2177"/>
      <c r="X579" s="2176"/>
      <c r="Y579" s="2176"/>
      <c r="Z579" s="2176"/>
      <c r="AA579" s="2176"/>
      <c r="AB579" s="2176"/>
      <c r="AC579" s="2176"/>
      <c r="AD579" s="2176"/>
      <c r="AE579" s="2677" t="s">
        <v>4</v>
      </c>
      <c r="AF579" s="2679">
        <f t="shared" si="184"/>
        <v>0</v>
      </c>
      <c r="AG579" s="2453">
        <f t="shared" si="185"/>
        <v>0</v>
      </c>
      <c r="AH579" s="2452"/>
      <c r="AI579" s="2140">
        <f t="shared" si="177"/>
        <v>0</v>
      </c>
      <c r="AJ579" s="301" t="str">
        <f>IF(OR(AI579=0, ISBLANK(AB579)), "", TEXT(ROUND(AI579/INDEX(AV19:AV89, MATCH(AB579, AU19:AU89, 0)), 0),"# ##0") &amp; " " &amp; AB579)</f>
        <v/>
      </c>
      <c r="AK579" s="82">
        <f t="shared" si="178"/>
        <v>0</v>
      </c>
      <c r="AL579" s="2141">
        <f t="shared" si="179"/>
        <v>0</v>
      </c>
      <c r="AM579" s="2142" t="str">
        <f t="shared" si="180"/>
        <v/>
      </c>
      <c r="AN579" s="2143"/>
      <c r="AO579" s="2140">
        <f t="shared" si="181"/>
        <v>0</v>
      </c>
      <c r="AP579" s="2612"/>
      <c r="AQ579" s="2145" t="str">
        <f t="shared" si="182"/>
        <v/>
      </c>
      <c r="AR579" s="2593"/>
      <c r="AS579" s="2697">
        <f t="shared" si="183"/>
        <v>0</v>
      </c>
      <c r="AT579" s="2598">
        <f>IF(AND(AH579&lt;&gt;"", ISNUMBER(AF579)), IFERROR(INDEX(AV19:AV89, MATCH(AB579, AU19:AU89, 0)) * AA579 * IF(ISBLANK(X579), 1, X579), 0), 0)</f>
        <v>0</v>
      </c>
      <c r="AU579"/>
      <c r="AV579"/>
      <c r="AW579"/>
      <c r="AX579" s="2133"/>
      <c r="AY579" s="2127" t="str">
        <f t="shared" si="176"/>
        <v>►</v>
      </c>
      <c r="BD579" s="2133"/>
      <c r="BH579" s="2133"/>
      <c r="BI579" s="466">
        <v>1</v>
      </c>
      <c r="BJ579" s="464"/>
      <c r="BK579" s="464"/>
    </row>
    <row r="580" spans="1:63" s="465" customFormat="1" ht="18" customHeight="1" x14ac:dyDescent="0.25">
      <c r="A580" s="2127" t="str">
        <f t="shared" si="170"/>
        <v>►</v>
      </c>
      <c r="B580" s="2128" t="str">
        <f t="shared" si="186"/>
        <v>►</v>
      </c>
      <c r="C580" s="2129" t="str">
        <f t="shared" si="171"/>
        <v>►</v>
      </c>
      <c r="D580" s="2433" t="str">
        <f t="shared" si="172"/>
        <v>►</v>
      </c>
      <c r="E580" s="2128" t="str">
        <f t="shared" si="173"/>
        <v>►</v>
      </c>
      <c r="F580" s="2128" t="str">
        <f t="shared" si="174"/>
        <v>►</v>
      </c>
      <c r="G580" s="2128" t="str">
        <f t="shared" si="175"/>
        <v>►</v>
      </c>
      <c r="H580" s="2178" t="s">
        <v>4</v>
      </c>
      <c r="I580" s="2177"/>
      <c r="J580" s="2177"/>
      <c r="K580" s="2177"/>
      <c r="L580" s="2176"/>
      <c r="M580" s="2176"/>
      <c r="N580" s="2176"/>
      <c r="O580" s="2176"/>
      <c r="P580" s="2176"/>
      <c r="Q580" s="2176"/>
      <c r="R580" s="2176"/>
      <c r="S580" s="2111" t="s">
        <v>4</v>
      </c>
      <c r="T580" s="2178" t="s">
        <v>4</v>
      </c>
      <c r="U580" s="2177"/>
      <c r="V580" s="2177"/>
      <c r="W580" s="2177"/>
      <c r="X580" s="2176"/>
      <c r="Y580" s="2176"/>
      <c r="Z580" s="2176"/>
      <c r="AA580" s="2176"/>
      <c r="AB580" s="2176"/>
      <c r="AC580" s="2176"/>
      <c r="AD580" s="2176"/>
      <c r="AE580" s="2677" t="s">
        <v>4</v>
      </c>
      <c r="AF580" s="2679">
        <f t="shared" si="184"/>
        <v>0</v>
      </c>
      <c r="AG580" s="2453">
        <f t="shared" si="185"/>
        <v>0</v>
      </c>
      <c r="AH580" s="2452"/>
      <c r="AI580" s="2148">
        <f t="shared" si="177"/>
        <v>0</v>
      </c>
      <c r="AJ580" s="299" t="str">
        <f>IF(OR(AI580=0, ISBLANK(AB580)), "", TEXT(ROUND(AI580/INDEX(AV19:AV89, MATCH(AB580, AU19:AU89, 0)), 0),"# ##0") &amp; " " &amp; AB580)</f>
        <v/>
      </c>
      <c r="AK580" s="77">
        <f t="shared" si="178"/>
        <v>0</v>
      </c>
      <c r="AL580" s="2149">
        <f t="shared" si="179"/>
        <v>0</v>
      </c>
      <c r="AM580" s="2137" t="str">
        <f t="shared" si="180"/>
        <v/>
      </c>
      <c r="AN580" s="2143"/>
      <c r="AO580" s="2148">
        <f t="shared" si="181"/>
        <v>0</v>
      </c>
      <c r="AP580" s="2612"/>
      <c r="AQ580" s="2150" t="str">
        <f t="shared" si="182"/>
        <v/>
      </c>
      <c r="AR580" s="2593"/>
      <c r="AS580" s="2697">
        <f t="shared" si="183"/>
        <v>0</v>
      </c>
      <c r="AT580" s="2598">
        <f>IF(AND(AH580&lt;&gt;"", ISNUMBER(AF580)), IFERROR(INDEX(AV19:AV89, MATCH(AB580, AU19:AU89, 0)) * AA580 * IF(ISBLANK(X580), 1, X580), 0), 0)</f>
        <v>0</v>
      </c>
      <c r="AU580"/>
      <c r="AV580"/>
      <c r="AW580"/>
      <c r="AX580" s="2133"/>
      <c r="AY580" s="2127" t="str">
        <f t="shared" si="176"/>
        <v>►</v>
      </c>
      <c r="BD580" s="2133"/>
      <c r="BH580" s="2133"/>
      <c r="BI580" s="466">
        <v>1</v>
      </c>
      <c r="BJ580" s="464"/>
      <c r="BK580" s="464"/>
    </row>
    <row r="581" spans="1:63" s="465" customFormat="1" ht="18" customHeight="1" x14ac:dyDescent="0.25">
      <c r="A581" s="2127" t="str">
        <f t="shared" si="170"/>
        <v>►</v>
      </c>
      <c r="B581" s="2128" t="str">
        <f t="shared" si="186"/>
        <v>►</v>
      </c>
      <c r="C581" s="2129" t="str">
        <f t="shared" si="171"/>
        <v>►</v>
      </c>
      <c r="D581" s="2433" t="str">
        <f t="shared" si="172"/>
        <v>►</v>
      </c>
      <c r="E581" s="2128" t="str">
        <f t="shared" si="173"/>
        <v>►</v>
      </c>
      <c r="F581" s="2128" t="str">
        <f t="shared" si="174"/>
        <v>►</v>
      </c>
      <c r="G581" s="2128" t="str">
        <f t="shared" si="175"/>
        <v>►</v>
      </c>
      <c r="H581" s="2178" t="s">
        <v>4</v>
      </c>
      <c r="I581" s="2177"/>
      <c r="J581" s="2177"/>
      <c r="K581" s="2177"/>
      <c r="L581" s="2176"/>
      <c r="M581" s="2176"/>
      <c r="N581" s="2176"/>
      <c r="O581" s="2176"/>
      <c r="P581" s="2176"/>
      <c r="Q581" s="2176"/>
      <c r="R581" s="2176"/>
      <c r="S581" s="2111" t="s">
        <v>4</v>
      </c>
      <c r="T581" s="2178" t="s">
        <v>4</v>
      </c>
      <c r="U581" s="2177"/>
      <c r="V581" s="2177"/>
      <c r="W581" s="2177"/>
      <c r="X581" s="2176"/>
      <c r="Y581" s="2176"/>
      <c r="Z581" s="2176"/>
      <c r="AA581" s="2176"/>
      <c r="AB581" s="2176"/>
      <c r="AC581" s="2176"/>
      <c r="AD581" s="2176"/>
      <c r="AE581" s="2677" t="s">
        <v>4</v>
      </c>
      <c r="AF581" s="2679">
        <f t="shared" si="184"/>
        <v>0</v>
      </c>
      <c r="AG581" s="2453">
        <f t="shared" si="185"/>
        <v>0</v>
      </c>
      <c r="AH581" s="2452"/>
      <c r="AI581" s="2140">
        <f t="shared" si="177"/>
        <v>0</v>
      </c>
      <c r="AJ581" s="301" t="str">
        <f>IF(OR(AI581=0, ISBLANK(AB581)), "", TEXT(ROUND(AI581/INDEX(AV19:AV89, MATCH(AB581, AU19:AU89, 0)), 0),"# ##0") &amp; " " &amp; AB581)</f>
        <v/>
      </c>
      <c r="AK581" s="82">
        <f t="shared" si="178"/>
        <v>0</v>
      </c>
      <c r="AL581" s="2141">
        <f t="shared" si="179"/>
        <v>0</v>
      </c>
      <c r="AM581" s="2142" t="str">
        <f t="shared" si="180"/>
        <v/>
      </c>
      <c r="AN581" s="2143"/>
      <c r="AO581" s="2140">
        <f t="shared" si="181"/>
        <v>0</v>
      </c>
      <c r="AP581" s="2612"/>
      <c r="AQ581" s="2145" t="str">
        <f t="shared" si="182"/>
        <v/>
      </c>
      <c r="AR581" s="2593"/>
      <c r="AS581" s="2697">
        <f t="shared" si="183"/>
        <v>0</v>
      </c>
      <c r="AT581" s="2598">
        <f>IF(AND(AH581&lt;&gt;"", ISNUMBER(AF581)), IFERROR(INDEX(AV19:AV89, MATCH(AB581, AU19:AU89, 0)) * AA581 * IF(ISBLANK(X581), 1, X581), 0), 0)</f>
        <v>0</v>
      </c>
      <c r="AU581"/>
      <c r="AV581"/>
      <c r="AW581"/>
      <c r="AX581" s="2133"/>
      <c r="AY581" s="2127" t="str">
        <f t="shared" si="176"/>
        <v>►</v>
      </c>
      <c r="BD581" s="2133"/>
      <c r="BH581" s="2133"/>
      <c r="BI581" s="466">
        <v>1</v>
      </c>
      <c r="BJ581" s="464"/>
      <c r="BK581" s="464"/>
    </row>
    <row r="582" spans="1:63" s="465" customFormat="1" ht="18" customHeight="1" x14ac:dyDescent="0.25">
      <c r="A582" s="2127" t="str">
        <f t="shared" si="170"/>
        <v>►</v>
      </c>
      <c r="B582" s="2128" t="str">
        <f t="shared" si="186"/>
        <v>►</v>
      </c>
      <c r="C582" s="2129" t="str">
        <f t="shared" si="171"/>
        <v>►</v>
      </c>
      <c r="D582" s="2433" t="str">
        <f t="shared" si="172"/>
        <v>►</v>
      </c>
      <c r="E582" s="2128" t="str">
        <f t="shared" si="173"/>
        <v>►</v>
      </c>
      <c r="F582" s="2128" t="str">
        <f t="shared" si="174"/>
        <v>►</v>
      </c>
      <c r="G582" s="2128" t="str">
        <f t="shared" si="175"/>
        <v>►</v>
      </c>
      <c r="H582" s="2178" t="s">
        <v>4</v>
      </c>
      <c r="I582" s="2177"/>
      <c r="J582" s="2177"/>
      <c r="K582" s="2177"/>
      <c r="L582" s="2176"/>
      <c r="M582" s="2176"/>
      <c r="N582" s="2176"/>
      <c r="O582" s="2176"/>
      <c r="P582" s="2176"/>
      <c r="Q582" s="2176"/>
      <c r="R582" s="2176"/>
      <c r="S582" s="2111" t="s">
        <v>4</v>
      </c>
      <c r="T582" s="2178" t="s">
        <v>4</v>
      </c>
      <c r="U582" s="2177"/>
      <c r="V582" s="2177"/>
      <c r="W582" s="2177"/>
      <c r="X582" s="2176"/>
      <c r="Y582" s="2176"/>
      <c r="Z582" s="2176"/>
      <c r="AA582" s="2176"/>
      <c r="AB582" s="2176"/>
      <c r="AC582" s="2176"/>
      <c r="AD582" s="2176"/>
      <c r="AE582" s="2677" t="s">
        <v>4</v>
      </c>
      <c r="AF582" s="2679">
        <f t="shared" si="184"/>
        <v>0</v>
      </c>
      <c r="AG582" s="2453">
        <f t="shared" si="185"/>
        <v>0</v>
      </c>
      <c r="AH582" s="2452"/>
      <c r="AI582" s="2148">
        <f t="shared" si="177"/>
        <v>0</v>
      </c>
      <c r="AJ582" s="299" t="str">
        <f>IF(OR(AI582=0, ISBLANK(AB582)), "", TEXT(ROUND(AI582/INDEX(AV19:AV89, MATCH(AB582, AU19:AU89, 0)), 0),"# ##0") &amp; " " &amp; AB582)</f>
        <v/>
      </c>
      <c r="AK582" s="77">
        <f t="shared" si="178"/>
        <v>0</v>
      </c>
      <c r="AL582" s="2149">
        <f t="shared" si="179"/>
        <v>0</v>
      </c>
      <c r="AM582" s="2137" t="str">
        <f t="shared" si="180"/>
        <v/>
      </c>
      <c r="AN582" s="2143"/>
      <c r="AO582" s="2148">
        <f t="shared" si="181"/>
        <v>0</v>
      </c>
      <c r="AP582" s="2612"/>
      <c r="AQ582" s="2150" t="str">
        <f t="shared" si="182"/>
        <v/>
      </c>
      <c r="AR582" s="2593"/>
      <c r="AS582" s="2697">
        <f t="shared" si="183"/>
        <v>0</v>
      </c>
      <c r="AT582" s="2598">
        <f>IF(AND(AH582&lt;&gt;"", ISNUMBER(AF582)), IFERROR(INDEX(AV19:AV89, MATCH(AB582, AU19:AU89, 0)) * AA582 * IF(ISBLANK(X582), 1, X582), 0), 0)</f>
        <v>0</v>
      </c>
      <c r="AU582"/>
      <c r="AV582"/>
      <c r="AW582"/>
      <c r="AX582" s="2133"/>
      <c r="AY582" s="2127" t="str">
        <f t="shared" si="176"/>
        <v>►</v>
      </c>
      <c r="BD582" s="2133"/>
      <c r="BH582" s="2133"/>
      <c r="BI582" s="466">
        <v>1</v>
      </c>
      <c r="BJ582" s="464"/>
      <c r="BK582" s="464"/>
    </row>
    <row r="583" spans="1:63" s="465" customFormat="1" ht="18" customHeight="1" x14ac:dyDescent="0.25">
      <c r="A583" s="2127" t="str">
        <f t="shared" si="170"/>
        <v>►</v>
      </c>
      <c r="B583" s="2128" t="str">
        <f t="shared" si="186"/>
        <v>►</v>
      </c>
      <c r="C583" s="2129" t="str">
        <f t="shared" si="171"/>
        <v>►</v>
      </c>
      <c r="D583" s="2433" t="str">
        <f t="shared" si="172"/>
        <v>►</v>
      </c>
      <c r="E583" s="2128" t="str">
        <f t="shared" si="173"/>
        <v>►</v>
      </c>
      <c r="F583" s="2128" t="str">
        <f t="shared" si="174"/>
        <v>►</v>
      </c>
      <c r="G583" s="2128" t="str">
        <f t="shared" si="175"/>
        <v>►</v>
      </c>
      <c r="H583" s="2178" t="s">
        <v>4</v>
      </c>
      <c r="I583" s="2177"/>
      <c r="J583" s="2177"/>
      <c r="K583" s="2177"/>
      <c r="L583" s="2176"/>
      <c r="M583" s="2176"/>
      <c r="N583" s="2176"/>
      <c r="O583" s="2176"/>
      <c r="P583" s="2176"/>
      <c r="Q583" s="2176"/>
      <c r="R583" s="2176"/>
      <c r="S583" s="2111" t="s">
        <v>4</v>
      </c>
      <c r="T583" s="2178" t="s">
        <v>4</v>
      </c>
      <c r="U583" s="2177"/>
      <c r="V583" s="2177"/>
      <c r="W583" s="2177"/>
      <c r="X583" s="2176"/>
      <c r="Y583" s="2176"/>
      <c r="Z583" s="2176"/>
      <c r="AA583" s="2176"/>
      <c r="AB583" s="2176"/>
      <c r="AC583" s="2176"/>
      <c r="AD583" s="2176"/>
      <c r="AE583" s="2677" t="s">
        <v>4</v>
      </c>
      <c r="AF583" s="2679">
        <f t="shared" si="184"/>
        <v>0</v>
      </c>
      <c r="AG583" s="2453">
        <f t="shared" si="185"/>
        <v>0</v>
      </c>
      <c r="AH583" s="2452"/>
      <c r="AI583" s="2140">
        <f t="shared" si="177"/>
        <v>0</v>
      </c>
      <c r="AJ583" s="301" t="str">
        <f>IF(OR(AI583=0, ISBLANK(AB583)), "", TEXT(ROUND(AI583/INDEX(AV19:AV89, MATCH(AB583, AU19:AU89, 0)), 0),"# ##0") &amp; " " &amp; AB583)</f>
        <v/>
      </c>
      <c r="AK583" s="82">
        <f t="shared" si="178"/>
        <v>0</v>
      </c>
      <c r="AL583" s="2141">
        <f t="shared" si="179"/>
        <v>0</v>
      </c>
      <c r="AM583" s="2142" t="str">
        <f t="shared" si="180"/>
        <v/>
      </c>
      <c r="AN583" s="2143"/>
      <c r="AO583" s="2140">
        <f t="shared" si="181"/>
        <v>0</v>
      </c>
      <c r="AP583" s="2612"/>
      <c r="AQ583" s="2145" t="str">
        <f t="shared" si="182"/>
        <v/>
      </c>
      <c r="AR583" s="2593"/>
      <c r="AS583" s="2697">
        <f t="shared" si="183"/>
        <v>0</v>
      </c>
      <c r="AT583" s="2598">
        <f>IF(AND(AH583&lt;&gt;"", ISNUMBER(AF583)), IFERROR(INDEX(AV19:AV89, MATCH(AB583, AU19:AU89, 0)) * AA583 * IF(ISBLANK(X583), 1, X583), 0), 0)</f>
        <v>0</v>
      </c>
      <c r="AU583"/>
      <c r="AV583"/>
      <c r="AW583"/>
      <c r="AX583" s="2133"/>
      <c r="AY583" s="2127" t="str">
        <f t="shared" si="176"/>
        <v>►</v>
      </c>
      <c r="BD583" s="2133"/>
      <c r="BH583" s="2133"/>
      <c r="BI583" s="466">
        <v>1</v>
      </c>
      <c r="BJ583" s="464"/>
      <c r="BK583" s="464"/>
    </row>
    <row r="584" spans="1:63" s="465" customFormat="1" ht="18" customHeight="1" x14ac:dyDescent="0.25">
      <c r="A584" s="2127" t="str">
        <f t="shared" si="170"/>
        <v>►</v>
      </c>
      <c r="B584" s="2128" t="str">
        <f t="shared" si="186"/>
        <v>►</v>
      </c>
      <c r="C584" s="2129" t="str">
        <f t="shared" si="171"/>
        <v>►</v>
      </c>
      <c r="D584" s="2433" t="str">
        <f t="shared" si="172"/>
        <v>►</v>
      </c>
      <c r="E584" s="2128" t="str">
        <f t="shared" si="173"/>
        <v>►</v>
      </c>
      <c r="F584" s="2128" t="str">
        <f t="shared" si="174"/>
        <v>►</v>
      </c>
      <c r="G584" s="2128" t="str">
        <f t="shared" si="175"/>
        <v>►</v>
      </c>
      <c r="H584" s="2178" t="s">
        <v>4</v>
      </c>
      <c r="I584" s="2177"/>
      <c r="J584" s="2177"/>
      <c r="K584" s="2177"/>
      <c r="L584" s="2176"/>
      <c r="M584" s="2176"/>
      <c r="N584" s="2176"/>
      <c r="O584" s="2176"/>
      <c r="P584" s="2176"/>
      <c r="Q584" s="2176"/>
      <c r="R584" s="2176"/>
      <c r="S584" s="2111" t="s">
        <v>4</v>
      </c>
      <c r="T584" s="2178" t="s">
        <v>4</v>
      </c>
      <c r="U584" s="2177"/>
      <c r="V584" s="2177"/>
      <c r="W584" s="2177"/>
      <c r="X584" s="2176"/>
      <c r="Y584" s="2176"/>
      <c r="Z584" s="2176"/>
      <c r="AA584" s="2176"/>
      <c r="AB584" s="2176"/>
      <c r="AC584" s="2176"/>
      <c r="AD584" s="2176"/>
      <c r="AE584" s="2677" t="s">
        <v>4</v>
      </c>
      <c r="AF584" s="2679">
        <f t="shared" si="184"/>
        <v>0</v>
      </c>
      <c r="AG584" s="2453">
        <f t="shared" si="185"/>
        <v>0</v>
      </c>
      <c r="AH584" s="2452"/>
      <c r="AI584" s="2148">
        <f t="shared" si="177"/>
        <v>0</v>
      </c>
      <c r="AJ584" s="299" t="str">
        <f>IF(OR(AI584=0, ISBLANK(AB584)), "", TEXT(ROUND(AI584/INDEX(AV19:AV89, MATCH(AB584, AU19:AU89, 0)), 0),"# ##0") &amp; " " &amp; AB584)</f>
        <v/>
      </c>
      <c r="AK584" s="77">
        <f t="shared" si="178"/>
        <v>0</v>
      </c>
      <c r="AL584" s="2149">
        <f t="shared" si="179"/>
        <v>0</v>
      </c>
      <c r="AM584" s="2137" t="str">
        <f t="shared" si="180"/>
        <v/>
      </c>
      <c r="AN584" s="2143"/>
      <c r="AO584" s="2148">
        <f t="shared" si="181"/>
        <v>0</v>
      </c>
      <c r="AP584" s="2612"/>
      <c r="AQ584" s="2150" t="str">
        <f t="shared" si="182"/>
        <v/>
      </c>
      <c r="AR584" s="2593"/>
      <c r="AS584" s="2697">
        <f t="shared" si="183"/>
        <v>0</v>
      </c>
      <c r="AT584" s="2598">
        <f>IF(AND(AH584&lt;&gt;"", ISNUMBER(AF584)), IFERROR(INDEX(AV19:AV89, MATCH(AB584, AU19:AU89, 0)) * AA584 * IF(ISBLANK(X584), 1, X584), 0), 0)</f>
        <v>0</v>
      </c>
      <c r="AU584"/>
      <c r="AV584"/>
      <c r="AW584"/>
      <c r="AX584" s="2133"/>
      <c r="AY584" s="2127" t="str">
        <f t="shared" si="176"/>
        <v>►</v>
      </c>
      <c r="BD584" s="2133"/>
      <c r="BH584" s="2133"/>
      <c r="BI584" s="466">
        <v>1</v>
      </c>
      <c r="BJ584" s="464"/>
      <c r="BK584" s="464"/>
    </row>
    <row r="585" spans="1:63" s="465" customFormat="1" ht="18" customHeight="1" x14ac:dyDescent="0.25">
      <c r="A585" s="2127" t="str">
        <f t="shared" si="170"/>
        <v>►</v>
      </c>
      <c r="B585" s="2128" t="str">
        <f t="shared" si="186"/>
        <v>►</v>
      </c>
      <c r="C585" s="2129" t="str">
        <f t="shared" si="171"/>
        <v>►</v>
      </c>
      <c r="D585" s="2433" t="str">
        <f t="shared" si="172"/>
        <v>►</v>
      </c>
      <c r="E585" s="2128" t="str">
        <f t="shared" si="173"/>
        <v>►</v>
      </c>
      <c r="F585" s="2128" t="str">
        <f t="shared" si="174"/>
        <v>►</v>
      </c>
      <c r="G585" s="2128" t="str">
        <f t="shared" si="175"/>
        <v>►</v>
      </c>
      <c r="H585" s="2178" t="s">
        <v>4</v>
      </c>
      <c r="I585" s="2177"/>
      <c r="J585" s="2177"/>
      <c r="K585" s="2177"/>
      <c r="L585" s="2176"/>
      <c r="M585" s="2176"/>
      <c r="N585" s="2176"/>
      <c r="O585" s="2176"/>
      <c r="P585" s="2176"/>
      <c r="Q585" s="2176"/>
      <c r="R585" s="2176"/>
      <c r="S585" s="2111" t="s">
        <v>4</v>
      </c>
      <c r="T585" s="2178" t="s">
        <v>4</v>
      </c>
      <c r="U585" s="2177"/>
      <c r="V585" s="2177"/>
      <c r="W585" s="2177"/>
      <c r="X585" s="2176"/>
      <c r="Y585" s="2176"/>
      <c r="Z585" s="2176"/>
      <c r="AA585" s="2176"/>
      <c r="AB585" s="2176"/>
      <c r="AC585" s="2176"/>
      <c r="AD585" s="2176"/>
      <c r="AE585" s="2677" t="s">
        <v>4</v>
      </c>
      <c r="AF585" s="2679">
        <f t="shared" si="184"/>
        <v>0</v>
      </c>
      <c r="AG585" s="2453">
        <f t="shared" si="185"/>
        <v>0</v>
      </c>
      <c r="AH585" s="2452"/>
      <c r="AI585" s="2140">
        <f t="shared" si="177"/>
        <v>0</v>
      </c>
      <c r="AJ585" s="301" t="str">
        <f>IF(OR(AI585=0, ISBLANK(AB585)), "", TEXT(ROUND(AI585/INDEX(AV19:AV89, MATCH(AB585, AU19:AU89, 0)), 0),"# ##0") &amp; " " &amp; AB585)</f>
        <v/>
      </c>
      <c r="AK585" s="82">
        <f t="shared" si="178"/>
        <v>0</v>
      </c>
      <c r="AL585" s="2141">
        <f t="shared" si="179"/>
        <v>0</v>
      </c>
      <c r="AM585" s="2142" t="str">
        <f t="shared" si="180"/>
        <v/>
      </c>
      <c r="AN585" s="2143"/>
      <c r="AO585" s="2140">
        <f t="shared" si="181"/>
        <v>0</v>
      </c>
      <c r="AP585" s="2612"/>
      <c r="AQ585" s="2145" t="str">
        <f t="shared" si="182"/>
        <v/>
      </c>
      <c r="AR585" s="2593"/>
      <c r="AS585" s="2697">
        <f t="shared" si="183"/>
        <v>0</v>
      </c>
      <c r="AT585" s="2598">
        <f>IF(AND(AH585&lt;&gt;"", ISNUMBER(AF585)), IFERROR(INDEX(AV19:AV89, MATCH(AB585, AU19:AU89, 0)) * AA585 * IF(ISBLANK(X585), 1, X585), 0), 0)</f>
        <v>0</v>
      </c>
      <c r="AU585"/>
      <c r="AV585"/>
      <c r="AW585"/>
      <c r="AX585" s="2133"/>
      <c r="AY585" s="2127" t="str">
        <f t="shared" si="176"/>
        <v>►</v>
      </c>
      <c r="BD585" s="2133"/>
      <c r="BH585" s="2133"/>
      <c r="BI585" s="466">
        <v>1</v>
      </c>
      <c r="BJ585" s="464"/>
      <c r="BK585" s="464"/>
    </row>
    <row r="586" spans="1:63" s="465" customFormat="1" ht="18" customHeight="1" x14ac:dyDescent="0.25">
      <c r="A586" s="2127" t="str">
        <f t="shared" si="170"/>
        <v>►</v>
      </c>
      <c r="B586" s="2128" t="str">
        <f t="shared" si="186"/>
        <v>►</v>
      </c>
      <c r="C586" s="2129" t="str">
        <f t="shared" si="171"/>
        <v>►</v>
      </c>
      <c r="D586" s="2433" t="str">
        <f t="shared" si="172"/>
        <v>►</v>
      </c>
      <c r="E586" s="2128" t="str">
        <f t="shared" si="173"/>
        <v>►</v>
      </c>
      <c r="F586" s="2128" t="str">
        <f t="shared" si="174"/>
        <v>►</v>
      </c>
      <c r="G586" s="2128" t="str">
        <f t="shared" si="175"/>
        <v>►</v>
      </c>
      <c r="H586" s="2178" t="s">
        <v>4</v>
      </c>
      <c r="I586" s="2177"/>
      <c r="J586" s="2177"/>
      <c r="K586" s="2177"/>
      <c r="L586" s="2176"/>
      <c r="M586" s="2176"/>
      <c r="N586" s="2176"/>
      <c r="O586" s="2176"/>
      <c r="P586" s="2176"/>
      <c r="Q586" s="2176"/>
      <c r="R586" s="2176"/>
      <c r="S586" s="2111" t="s">
        <v>4</v>
      </c>
      <c r="T586" s="2178" t="s">
        <v>4</v>
      </c>
      <c r="U586" s="2177"/>
      <c r="V586" s="2177"/>
      <c r="W586" s="2177"/>
      <c r="X586" s="2176"/>
      <c r="Y586" s="2176"/>
      <c r="Z586" s="2176"/>
      <c r="AA586" s="2176"/>
      <c r="AB586" s="2176"/>
      <c r="AC586" s="2176"/>
      <c r="AD586" s="2176"/>
      <c r="AE586" s="2677" t="s">
        <v>4</v>
      </c>
      <c r="AF586" s="2679">
        <f t="shared" si="184"/>
        <v>0</v>
      </c>
      <c r="AG586" s="2453">
        <f t="shared" si="185"/>
        <v>0</v>
      </c>
      <c r="AH586" s="2452"/>
      <c r="AI586" s="2148">
        <f t="shared" si="177"/>
        <v>0</v>
      </c>
      <c r="AJ586" s="299" t="str">
        <f>IF(OR(AI586=0, ISBLANK(AB586)), "", TEXT(ROUND(AI586/INDEX(AV19:AV89, MATCH(AB586, AU19:AU89, 0)), 0),"# ##0") &amp; " " &amp; AB586)</f>
        <v/>
      </c>
      <c r="AK586" s="77">
        <f t="shared" si="178"/>
        <v>0</v>
      </c>
      <c r="AL586" s="2149">
        <f t="shared" si="179"/>
        <v>0</v>
      </c>
      <c r="AM586" s="2137" t="str">
        <f t="shared" si="180"/>
        <v/>
      </c>
      <c r="AN586" s="2143"/>
      <c r="AO586" s="2148">
        <f t="shared" si="181"/>
        <v>0</v>
      </c>
      <c r="AP586" s="2612"/>
      <c r="AQ586" s="2150" t="str">
        <f t="shared" si="182"/>
        <v/>
      </c>
      <c r="AR586" s="2593"/>
      <c r="AS586" s="2697">
        <f t="shared" si="183"/>
        <v>0</v>
      </c>
      <c r="AT586" s="2598">
        <f>IF(AND(AH586&lt;&gt;"", ISNUMBER(AF586)), IFERROR(INDEX(AV19:AV89, MATCH(AB586, AU19:AU89, 0)) * AA586 * IF(ISBLANK(X586), 1, X586), 0), 0)</f>
        <v>0</v>
      </c>
      <c r="AU586"/>
      <c r="AV586"/>
      <c r="AW586"/>
      <c r="AX586" s="2133"/>
      <c r="AY586" s="2127" t="str">
        <f t="shared" si="176"/>
        <v>►</v>
      </c>
      <c r="BD586" s="2133"/>
      <c r="BH586" s="2133"/>
      <c r="BI586" s="466">
        <v>1</v>
      </c>
      <c r="BJ586" s="464"/>
      <c r="BK586" s="464"/>
    </row>
    <row r="587" spans="1:63" s="465" customFormat="1" ht="18" customHeight="1" x14ac:dyDescent="0.25">
      <c r="A587" s="2127" t="str">
        <f t="shared" si="170"/>
        <v>►</v>
      </c>
      <c r="B587" s="2128" t="str">
        <f t="shared" si="186"/>
        <v>►</v>
      </c>
      <c r="C587" s="2129" t="str">
        <f t="shared" si="171"/>
        <v>►</v>
      </c>
      <c r="D587" s="2433" t="str">
        <f t="shared" si="172"/>
        <v>►</v>
      </c>
      <c r="E587" s="2128" t="str">
        <f t="shared" si="173"/>
        <v>►</v>
      </c>
      <c r="F587" s="2128" t="str">
        <f t="shared" si="174"/>
        <v>►</v>
      </c>
      <c r="G587" s="2128" t="str">
        <f t="shared" si="175"/>
        <v>►</v>
      </c>
      <c r="H587" s="2178" t="s">
        <v>4</v>
      </c>
      <c r="I587" s="2177"/>
      <c r="J587" s="2177"/>
      <c r="K587" s="2177"/>
      <c r="L587" s="2176"/>
      <c r="M587" s="2176"/>
      <c r="N587" s="2176"/>
      <c r="O587" s="2176"/>
      <c r="P587" s="2176"/>
      <c r="Q587" s="2176"/>
      <c r="R587" s="2176"/>
      <c r="S587" s="2111" t="s">
        <v>4</v>
      </c>
      <c r="T587" s="2178" t="s">
        <v>4</v>
      </c>
      <c r="U587" s="2177"/>
      <c r="V587" s="2177"/>
      <c r="W587" s="2177"/>
      <c r="X587" s="2176"/>
      <c r="Y587" s="2176"/>
      <c r="Z587" s="2176"/>
      <c r="AA587" s="2176"/>
      <c r="AB587" s="2176"/>
      <c r="AC587" s="2176"/>
      <c r="AD587" s="2176"/>
      <c r="AE587" s="2677" t="s">
        <v>4</v>
      </c>
      <c r="AF587" s="2679">
        <f t="shared" si="184"/>
        <v>0</v>
      </c>
      <c r="AG587" s="2453">
        <f t="shared" si="185"/>
        <v>0</v>
      </c>
      <c r="AH587" s="2452"/>
      <c r="AI587" s="2140">
        <f t="shared" si="177"/>
        <v>0</v>
      </c>
      <c r="AJ587" s="301" t="str">
        <f>IF(OR(AI587=0, ISBLANK(AB587)), "", TEXT(ROUND(AI587/INDEX(AV19:AV89, MATCH(AB587, AU19:AU89, 0)), 0),"# ##0") &amp; " " &amp; AB587)</f>
        <v/>
      </c>
      <c r="AK587" s="82">
        <f t="shared" si="178"/>
        <v>0</v>
      </c>
      <c r="AL587" s="2141">
        <f t="shared" si="179"/>
        <v>0</v>
      </c>
      <c r="AM587" s="2142" t="str">
        <f t="shared" si="180"/>
        <v/>
      </c>
      <c r="AN587" s="2143"/>
      <c r="AO587" s="2140">
        <f t="shared" si="181"/>
        <v>0</v>
      </c>
      <c r="AP587" s="2612"/>
      <c r="AQ587" s="2145" t="str">
        <f t="shared" si="182"/>
        <v/>
      </c>
      <c r="AR587" s="2593"/>
      <c r="AS587" s="2697">
        <f t="shared" si="183"/>
        <v>0</v>
      </c>
      <c r="AT587" s="2598">
        <f>IF(AND(AH587&lt;&gt;"", ISNUMBER(AF587)), IFERROR(INDEX(AV19:AV89, MATCH(AB587, AU19:AU89, 0)) * AA587 * IF(ISBLANK(X587), 1, X587), 0), 0)</f>
        <v>0</v>
      </c>
      <c r="AU587"/>
      <c r="AV587"/>
      <c r="AW587"/>
      <c r="AX587" s="2133"/>
      <c r="AY587" s="2127" t="str">
        <f t="shared" si="176"/>
        <v>►</v>
      </c>
      <c r="BD587" s="2133"/>
      <c r="BH587" s="2133"/>
      <c r="BI587" s="466">
        <v>1</v>
      </c>
      <c r="BJ587" s="464"/>
      <c r="BK587" s="464"/>
    </row>
    <row r="588" spans="1:63" s="465" customFormat="1" ht="18" customHeight="1" x14ac:dyDescent="0.25">
      <c r="A588" s="2127" t="str">
        <f t="shared" si="170"/>
        <v>►</v>
      </c>
      <c r="B588" s="2128" t="str">
        <f t="shared" si="186"/>
        <v>►</v>
      </c>
      <c r="C588" s="2129" t="str">
        <f t="shared" si="171"/>
        <v>►</v>
      </c>
      <c r="D588" s="2433" t="str">
        <f t="shared" si="172"/>
        <v>►</v>
      </c>
      <c r="E588" s="2128" t="str">
        <f t="shared" si="173"/>
        <v>►</v>
      </c>
      <c r="F588" s="2128" t="str">
        <f t="shared" si="174"/>
        <v>►</v>
      </c>
      <c r="G588" s="2128" t="str">
        <f t="shared" si="175"/>
        <v>►</v>
      </c>
      <c r="H588" s="2178" t="s">
        <v>4</v>
      </c>
      <c r="I588" s="2177"/>
      <c r="J588" s="2177"/>
      <c r="K588" s="2177"/>
      <c r="L588" s="2176"/>
      <c r="M588" s="2176"/>
      <c r="N588" s="2176"/>
      <c r="O588" s="2176"/>
      <c r="P588" s="2176"/>
      <c r="Q588" s="2176"/>
      <c r="R588" s="2176"/>
      <c r="S588" s="2111" t="s">
        <v>4</v>
      </c>
      <c r="T588" s="2178" t="s">
        <v>4</v>
      </c>
      <c r="U588" s="2177"/>
      <c r="V588" s="2177"/>
      <c r="W588" s="2177"/>
      <c r="X588" s="2176"/>
      <c r="Y588" s="2176"/>
      <c r="Z588" s="2176"/>
      <c r="AA588" s="2176"/>
      <c r="AB588" s="2176"/>
      <c r="AC588" s="2176"/>
      <c r="AD588" s="2176"/>
      <c r="AE588" s="2677" t="s">
        <v>4</v>
      </c>
      <c r="AF588" s="2679">
        <f t="shared" si="184"/>
        <v>0</v>
      </c>
      <c r="AG588" s="2453">
        <f t="shared" si="185"/>
        <v>0</v>
      </c>
      <c r="AH588" s="2452"/>
      <c r="AI588" s="2148">
        <f t="shared" si="177"/>
        <v>0</v>
      </c>
      <c r="AJ588" s="299" t="str">
        <f>IF(OR(AI588=0, ISBLANK(AB588)), "", TEXT(ROUND(AI588/INDEX(AV19:AV89, MATCH(AB588, AU19:AU89, 0)), 0),"# ##0") &amp; " " &amp; AB588)</f>
        <v/>
      </c>
      <c r="AK588" s="77">
        <f t="shared" si="178"/>
        <v>0</v>
      </c>
      <c r="AL588" s="2149">
        <f t="shared" si="179"/>
        <v>0</v>
      </c>
      <c r="AM588" s="2137" t="str">
        <f t="shared" si="180"/>
        <v/>
      </c>
      <c r="AN588" s="2143"/>
      <c r="AO588" s="2148">
        <f t="shared" si="181"/>
        <v>0</v>
      </c>
      <c r="AP588" s="2612"/>
      <c r="AQ588" s="2150" t="str">
        <f t="shared" si="182"/>
        <v/>
      </c>
      <c r="AR588" s="2593"/>
      <c r="AS588" s="2697">
        <f t="shared" si="183"/>
        <v>0</v>
      </c>
      <c r="AT588" s="2598">
        <f>IF(AND(AH588&lt;&gt;"", ISNUMBER(AF588)), IFERROR(INDEX(AV19:AV89, MATCH(AB588, AU19:AU89, 0)) * AA588 * IF(ISBLANK(X588), 1, X588), 0), 0)</f>
        <v>0</v>
      </c>
      <c r="AU588"/>
      <c r="AV588"/>
      <c r="AW588"/>
      <c r="AX588" s="2133"/>
      <c r="AY588" s="2127" t="str">
        <f t="shared" si="176"/>
        <v>►</v>
      </c>
      <c r="BD588" s="2133"/>
      <c r="BH588" s="2133"/>
      <c r="BI588" s="466">
        <v>1</v>
      </c>
      <c r="BJ588" s="464"/>
      <c r="BK588" s="464"/>
    </row>
    <row r="589" spans="1:63" s="465" customFormat="1" ht="18" customHeight="1" x14ac:dyDescent="0.25">
      <c r="A589" s="2127" t="str">
        <f t="shared" si="170"/>
        <v>►</v>
      </c>
      <c r="B589" s="2128" t="str">
        <f t="shared" si="186"/>
        <v>►</v>
      </c>
      <c r="C589" s="2129" t="str">
        <f t="shared" si="171"/>
        <v>►</v>
      </c>
      <c r="D589" s="2433" t="str">
        <f t="shared" si="172"/>
        <v>►</v>
      </c>
      <c r="E589" s="2128" t="str">
        <f t="shared" si="173"/>
        <v>►</v>
      </c>
      <c r="F589" s="2128" t="str">
        <f t="shared" si="174"/>
        <v>►</v>
      </c>
      <c r="G589" s="2128" t="str">
        <f t="shared" si="175"/>
        <v>►</v>
      </c>
      <c r="H589" s="2178" t="s">
        <v>4</v>
      </c>
      <c r="I589" s="2177"/>
      <c r="J589" s="2177"/>
      <c r="K589" s="2177"/>
      <c r="L589" s="2176"/>
      <c r="M589" s="2176"/>
      <c r="N589" s="2176"/>
      <c r="O589" s="2176"/>
      <c r="P589" s="2176"/>
      <c r="Q589" s="2176"/>
      <c r="R589" s="2176"/>
      <c r="S589" s="2111" t="s">
        <v>4</v>
      </c>
      <c r="T589" s="2178" t="s">
        <v>4</v>
      </c>
      <c r="U589" s="2177"/>
      <c r="V589" s="2177"/>
      <c r="W589" s="2177"/>
      <c r="X589" s="2176"/>
      <c r="Y589" s="2176"/>
      <c r="Z589" s="2176"/>
      <c r="AA589" s="2176"/>
      <c r="AB589" s="2176"/>
      <c r="AC589" s="2176"/>
      <c r="AD589" s="2176"/>
      <c r="AE589" s="2677" t="s">
        <v>4</v>
      </c>
      <c r="AF589" s="2679">
        <f t="shared" si="184"/>
        <v>0</v>
      </c>
      <c r="AG589" s="2453">
        <f t="shared" si="185"/>
        <v>0</v>
      </c>
      <c r="AH589" s="2452"/>
      <c r="AI589" s="2140">
        <f t="shared" si="177"/>
        <v>0</v>
      </c>
      <c r="AJ589" s="301" t="str">
        <f>IF(OR(AI589=0, ISBLANK(AB589)), "", TEXT(ROUND(AI589/INDEX(AV19:AV89, MATCH(AB589, AU19:AU89, 0)), 0),"# ##0") &amp; " " &amp; AB589)</f>
        <v/>
      </c>
      <c r="AK589" s="82">
        <f t="shared" si="178"/>
        <v>0</v>
      </c>
      <c r="AL589" s="2141">
        <f t="shared" si="179"/>
        <v>0</v>
      </c>
      <c r="AM589" s="2142" t="str">
        <f t="shared" si="180"/>
        <v/>
      </c>
      <c r="AN589" s="2143"/>
      <c r="AO589" s="2140">
        <f t="shared" si="181"/>
        <v>0</v>
      </c>
      <c r="AP589" s="2612"/>
      <c r="AQ589" s="2145" t="str">
        <f t="shared" si="182"/>
        <v/>
      </c>
      <c r="AR589" s="2593"/>
      <c r="AS589" s="2697">
        <f t="shared" si="183"/>
        <v>0</v>
      </c>
      <c r="AT589" s="2598">
        <f>IF(AND(AH589&lt;&gt;"", ISNUMBER(AF589)), IFERROR(INDEX(AV19:AV89, MATCH(AB589, AU19:AU89, 0)) * AA589 * IF(ISBLANK(X589), 1, X589), 0), 0)</f>
        <v>0</v>
      </c>
      <c r="AU589"/>
      <c r="AV589"/>
      <c r="AW589"/>
      <c r="AX589" s="2133"/>
      <c r="AY589" s="2127" t="str">
        <f t="shared" si="176"/>
        <v>►</v>
      </c>
      <c r="BD589" s="2133"/>
      <c r="BH589" s="2133"/>
      <c r="BI589" s="466">
        <v>1</v>
      </c>
      <c r="BJ589" s="464"/>
      <c r="BK589" s="464"/>
    </row>
    <row r="590" spans="1:63" s="465" customFormat="1" ht="18" customHeight="1" x14ac:dyDescent="0.25">
      <c r="A590" s="2127" t="str">
        <f t="shared" ref="A590:A653" si="187">IF(OR(H590="A",T590="A"),"A",IF(AND(H590="►",T590="►"),"►",IF(AND(ISBLANK(H590),ISBLANK(T590)),"►","►")))</f>
        <v>►</v>
      </c>
      <c r="B590" s="2128" t="str">
        <f t="shared" si="186"/>
        <v>►</v>
      </c>
      <c r="C590" s="2129" t="str">
        <f t="shared" ref="C590:C653" si="188">IF(B590="►","►",IFERROR(LEFT(B590,SEARCH(".",B590)-1),0))</f>
        <v>►</v>
      </c>
      <c r="D590" s="2433" t="str">
        <f t="shared" ref="D590:D653" si="189">IF(B590="►","►",IFERROR(MID(B590,SEARCH(".",B590)+1,SEARCH(".",B590,SEARCH(".",B590)+1)-SEARCH(".",B590)-1),0))</f>
        <v>►</v>
      </c>
      <c r="E590" s="2128" t="str">
        <f t="shared" ref="E590:E653" si="190">IF(B590="►","►",IFERROR(MID(B590,SEARCH(".",B590,SEARCH(".",B590)+1)+1,SEARCH(".",B590,SEARCH(".",B590,SEARCH(".",B590)+1)+1)-SEARCH(".",B590,SEARCH(".",B590)+1)-1),0))</f>
        <v>►</v>
      </c>
      <c r="F590" s="2128" t="str">
        <f t="shared" ref="F590:F653" si="191">IF(B590="►","►",IFERROR(MID(I590,SEARCH(".",B590,SEARCH(".",B590,SEARCH(".",B590)+1)+1)+1,SEARCH(".",B590,SEARCH(".",B590,SEARCH(".",B590,SEARCH(".",B590)+1)+1)+1)-SEARCH(".",B590,SEARCH(".",B590,SEARCH(".",B590)+1)+1)-1),0))</f>
        <v>►</v>
      </c>
      <c r="G590" s="2128" t="str">
        <f t="shared" si="175"/>
        <v>►</v>
      </c>
      <c r="H590" s="2178" t="s">
        <v>4</v>
      </c>
      <c r="I590" s="2177"/>
      <c r="J590" s="2177"/>
      <c r="K590" s="2177"/>
      <c r="L590" s="2176"/>
      <c r="M590" s="2176"/>
      <c r="N590" s="2176"/>
      <c r="O590" s="2176"/>
      <c r="P590" s="2176"/>
      <c r="Q590" s="2176"/>
      <c r="R590" s="2176"/>
      <c r="S590" s="2111" t="s">
        <v>4</v>
      </c>
      <c r="T590" s="2178" t="s">
        <v>4</v>
      </c>
      <c r="U590" s="2177"/>
      <c r="V590" s="2177"/>
      <c r="W590" s="2177"/>
      <c r="X590" s="2176"/>
      <c r="Y590" s="2176"/>
      <c r="Z590" s="2176"/>
      <c r="AA590" s="2176"/>
      <c r="AB590" s="2176"/>
      <c r="AC590" s="2176"/>
      <c r="AD590" s="2176"/>
      <c r="AE590" s="2677" t="s">
        <v>4</v>
      </c>
      <c r="AF590" s="2679">
        <f t="shared" si="184"/>
        <v>0</v>
      </c>
      <c r="AG590" s="2453">
        <f t="shared" si="185"/>
        <v>0</v>
      </c>
      <c r="AH590" s="2452"/>
      <c r="AI590" s="2148">
        <f t="shared" si="177"/>
        <v>0</v>
      </c>
      <c r="AJ590" s="299" t="str">
        <f>IF(OR(AI590=0, ISBLANK(AB590)), "", TEXT(ROUND(AI590/INDEX(AV19:AV89, MATCH(AB590, AU19:AU89, 0)), 0),"# ##0") &amp; " " &amp; AB590)</f>
        <v/>
      </c>
      <c r="AK590" s="77">
        <f t="shared" si="178"/>
        <v>0</v>
      </c>
      <c r="AL590" s="2149">
        <f t="shared" si="179"/>
        <v>0</v>
      </c>
      <c r="AM590" s="2137" t="str">
        <f t="shared" si="180"/>
        <v/>
      </c>
      <c r="AN590" s="2143"/>
      <c r="AO590" s="2148">
        <f t="shared" si="181"/>
        <v>0</v>
      </c>
      <c r="AP590" s="2612"/>
      <c r="AQ590" s="2150" t="str">
        <f t="shared" si="182"/>
        <v/>
      </c>
      <c r="AR590" s="2593"/>
      <c r="AS590" s="2697">
        <f t="shared" si="183"/>
        <v>0</v>
      </c>
      <c r="AT590" s="2598">
        <f>IF(AND(AH590&lt;&gt;"", ISNUMBER(AF590)), IFERROR(INDEX(AV19:AV89, MATCH(AB590, AU19:AU89, 0)) * AA590 * IF(ISBLANK(X590), 1, X590), 0), 0)</f>
        <v>0</v>
      </c>
      <c r="AU590"/>
      <c r="AV590"/>
      <c r="AW590"/>
      <c r="AX590" s="2133"/>
      <c r="AY590" s="2127" t="str">
        <f t="shared" si="176"/>
        <v>►</v>
      </c>
      <c r="BD590" s="2133"/>
      <c r="BH590" s="2133"/>
      <c r="BI590" s="466">
        <v>1</v>
      </c>
      <c r="BJ590" s="464"/>
      <c r="BK590" s="464"/>
    </row>
    <row r="591" spans="1:63" s="465" customFormat="1" ht="18" customHeight="1" x14ac:dyDescent="0.25">
      <c r="A591" s="2127" t="str">
        <f t="shared" si="187"/>
        <v>►</v>
      </c>
      <c r="B591" s="2128" t="str">
        <f t="shared" si="186"/>
        <v>►</v>
      </c>
      <c r="C591" s="2129" t="str">
        <f t="shared" si="188"/>
        <v>►</v>
      </c>
      <c r="D591" s="2433" t="str">
        <f t="shared" si="189"/>
        <v>►</v>
      </c>
      <c r="E591" s="2128" t="str">
        <f t="shared" si="190"/>
        <v>►</v>
      </c>
      <c r="F591" s="2128" t="str">
        <f t="shared" si="191"/>
        <v>►</v>
      </c>
      <c r="G591" s="2128" t="str">
        <f t="shared" si="175"/>
        <v>►</v>
      </c>
      <c r="H591" s="2178" t="s">
        <v>4</v>
      </c>
      <c r="I591" s="2177"/>
      <c r="J591" s="2177"/>
      <c r="K591" s="2177"/>
      <c r="L591" s="2176"/>
      <c r="M591" s="2176"/>
      <c r="N591" s="2176"/>
      <c r="O591" s="2176"/>
      <c r="P591" s="2176"/>
      <c r="Q591" s="2176"/>
      <c r="R591" s="2176"/>
      <c r="S591" s="2111" t="s">
        <v>4</v>
      </c>
      <c r="T591" s="2178" t="s">
        <v>4</v>
      </c>
      <c r="U591" s="2177"/>
      <c r="V591" s="2177"/>
      <c r="W591" s="2177"/>
      <c r="X591" s="2176"/>
      <c r="Y591" s="2176"/>
      <c r="Z591" s="2176"/>
      <c r="AA591" s="2176"/>
      <c r="AB591" s="2176"/>
      <c r="AC591" s="2176"/>
      <c r="AD591" s="2176"/>
      <c r="AE591" s="2677" t="s">
        <v>4</v>
      </c>
      <c r="AF591" s="2679">
        <f t="shared" si="184"/>
        <v>0</v>
      </c>
      <c r="AG591" s="2453">
        <f t="shared" si="185"/>
        <v>0</v>
      </c>
      <c r="AH591" s="2452"/>
      <c r="AI591" s="2140">
        <f t="shared" si="177"/>
        <v>0</v>
      </c>
      <c r="AJ591" s="301" t="str">
        <f>IF(OR(AI591=0, ISBLANK(AB591)), "", TEXT(ROUND(AI591/INDEX(AV19:AV89, MATCH(AB591, AU19:AU89, 0)), 0),"# ##0") &amp; " " &amp; AB591)</f>
        <v/>
      </c>
      <c r="AK591" s="82">
        <f t="shared" si="178"/>
        <v>0</v>
      </c>
      <c r="AL591" s="2141">
        <f t="shared" si="179"/>
        <v>0</v>
      </c>
      <c r="AM591" s="2142" t="str">
        <f t="shared" si="180"/>
        <v/>
      </c>
      <c r="AN591" s="2143"/>
      <c r="AO591" s="2140">
        <f t="shared" si="181"/>
        <v>0</v>
      </c>
      <c r="AP591" s="2612"/>
      <c r="AQ591" s="2145" t="str">
        <f t="shared" si="182"/>
        <v/>
      </c>
      <c r="AR591" s="2593"/>
      <c r="AS591" s="2697">
        <f t="shared" si="183"/>
        <v>0</v>
      </c>
      <c r="AT591" s="2598">
        <f>IF(AND(AH591&lt;&gt;"", ISNUMBER(AF591)), IFERROR(INDEX(AV19:AV89, MATCH(AB591, AU19:AU89, 0)) * AA591 * IF(ISBLANK(X591), 1, X591), 0), 0)</f>
        <v>0</v>
      </c>
      <c r="AU591"/>
      <c r="AV591"/>
      <c r="AW591"/>
      <c r="AX591" s="2133"/>
      <c r="AY591" s="2127" t="str">
        <f t="shared" si="176"/>
        <v>►</v>
      </c>
      <c r="BD591" s="2133"/>
      <c r="BH591" s="2133"/>
      <c r="BI591" s="466">
        <v>1</v>
      </c>
      <c r="BJ591" s="464"/>
      <c r="BK591" s="464"/>
    </row>
    <row r="592" spans="1:63" s="465" customFormat="1" ht="18" customHeight="1" x14ac:dyDescent="0.25">
      <c r="A592" s="2127" t="str">
        <f t="shared" si="187"/>
        <v>►</v>
      </c>
      <c r="B592" s="2128" t="str">
        <f t="shared" si="186"/>
        <v>►</v>
      </c>
      <c r="C592" s="2129" t="str">
        <f t="shared" si="188"/>
        <v>►</v>
      </c>
      <c r="D592" s="2433" t="str">
        <f t="shared" si="189"/>
        <v>►</v>
      </c>
      <c r="E592" s="2128" t="str">
        <f t="shared" si="190"/>
        <v>►</v>
      </c>
      <c r="F592" s="2128" t="str">
        <f t="shared" si="191"/>
        <v>►</v>
      </c>
      <c r="G592" s="2128" t="str">
        <f t="shared" ref="G592:G655" si="192">IF(B592="►","►",IF(ISBLANK(B592),"►",IFERROR(RIGHT(B592,LEN(B592)-FIND("►",B592)-1),"")))</f>
        <v>►</v>
      </c>
      <c r="H592" s="2178" t="s">
        <v>4</v>
      </c>
      <c r="I592" s="2177"/>
      <c r="J592" s="2177"/>
      <c r="K592" s="2177"/>
      <c r="L592" s="2176"/>
      <c r="M592" s="2176"/>
      <c r="N592" s="2176"/>
      <c r="O592" s="2176"/>
      <c r="P592" s="2176"/>
      <c r="Q592" s="2176"/>
      <c r="R592" s="2176"/>
      <c r="S592" s="2111" t="s">
        <v>4</v>
      </c>
      <c r="T592" s="2178" t="s">
        <v>4</v>
      </c>
      <c r="U592" s="2177"/>
      <c r="V592" s="2177"/>
      <c r="W592" s="2177"/>
      <c r="X592" s="2176"/>
      <c r="Y592" s="2176"/>
      <c r="Z592" s="2176"/>
      <c r="AA592" s="2176"/>
      <c r="AB592" s="2176"/>
      <c r="AC592" s="2176"/>
      <c r="AD592" s="2176"/>
      <c r="AE592" s="2677" t="s">
        <v>4</v>
      </c>
      <c r="AF592" s="2679">
        <f t="shared" si="184"/>
        <v>0</v>
      </c>
      <c r="AG592" s="2453">
        <f t="shared" si="185"/>
        <v>0</v>
      </c>
      <c r="AH592" s="2452"/>
      <c r="AI592" s="2148">
        <f t="shared" si="177"/>
        <v>0</v>
      </c>
      <c r="AJ592" s="299" t="str">
        <f>IF(OR(AI592=0, ISBLANK(AB592)), "", TEXT(ROUND(AI592/INDEX(AV19:AV89, MATCH(AB592, AU19:AU89, 0)), 0),"# ##0") &amp; " " &amp; AB592)</f>
        <v/>
      </c>
      <c r="AK592" s="77">
        <f t="shared" si="178"/>
        <v>0</v>
      </c>
      <c r="AL592" s="2149">
        <f t="shared" si="179"/>
        <v>0</v>
      </c>
      <c r="AM592" s="2137" t="str">
        <f t="shared" si="180"/>
        <v/>
      </c>
      <c r="AN592" s="2143"/>
      <c r="AO592" s="2148">
        <f t="shared" si="181"/>
        <v>0</v>
      </c>
      <c r="AP592" s="2612"/>
      <c r="AQ592" s="2150" t="str">
        <f t="shared" si="182"/>
        <v/>
      </c>
      <c r="AR592" s="2593"/>
      <c r="AS592" s="2697">
        <f t="shared" si="183"/>
        <v>0</v>
      </c>
      <c r="AT592" s="2598">
        <f>IF(AND(AH592&lt;&gt;"", ISNUMBER(AF592)), IFERROR(INDEX(AV19:AV89, MATCH(AB592, AU19:AU89, 0)) * AA592 * IF(ISBLANK(X592), 1, X592), 0), 0)</f>
        <v>0</v>
      </c>
      <c r="AU592"/>
      <c r="AV592"/>
      <c r="AW592"/>
      <c r="AX592" s="2133"/>
      <c r="AY592" s="2127" t="str">
        <f t="shared" ref="AY592:AY655" si="193">A592</f>
        <v>►</v>
      </c>
      <c r="BD592" s="2133"/>
      <c r="BH592" s="2133"/>
      <c r="BI592" s="466">
        <v>1</v>
      </c>
      <c r="BJ592" s="464"/>
      <c r="BK592" s="464"/>
    </row>
    <row r="593" spans="1:63" s="465" customFormat="1" ht="18" customHeight="1" x14ac:dyDescent="0.25">
      <c r="A593" s="2127" t="str">
        <f t="shared" si="187"/>
        <v>►</v>
      </c>
      <c r="B593" s="2128" t="str">
        <f t="shared" si="186"/>
        <v>►</v>
      </c>
      <c r="C593" s="2129" t="str">
        <f t="shared" si="188"/>
        <v>►</v>
      </c>
      <c r="D593" s="2433" t="str">
        <f t="shared" si="189"/>
        <v>►</v>
      </c>
      <c r="E593" s="2128" t="str">
        <f t="shared" si="190"/>
        <v>►</v>
      </c>
      <c r="F593" s="2128" t="str">
        <f t="shared" si="191"/>
        <v>►</v>
      </c>
      <c r="G593" s="2128" t="str">
        <f t="shared" si="192"/>
        <v>►</v>
      </c>
      <c r="H593" s="2178" t="s">
        <v>4</v>
      </c>
      <c r="I593" s="2177"/>
      <c r="J593" s="2177"/>
      <c r="K593" s="2177"/>
      <c r="L593" s="2176"/>
      <c r="M593" s="2176"/>
      <c r="N593" s="2176"/>
      <c r="O593" s="2176"/>
      <c r="P593" s="2176"/>
      <c r="Q593" s="2176"/>
      <c r="R593" s="2176"/>
      <c r="S593" s="2111" t="s">
        <v>4</v>
      </c>
      <c r="T593" s="2178" t="s">
        <v>4</v>
      </c>
      <c r="U593" s="2177"/>
      <c r="V593" s="2177"/>
      <c r="W593" s="2177"/>
      <c r="X593" s="2176"/>
      <c r="Y593" s="2176"/>
      <c r="Z593" s="2176"/>
      <c r="AA593" s="2176"/>
      <c r="AB593" s="2176"/>
      <c r="AC593" s="2176"/>
      <c r="AD593" s="2176"/>
      <c r="AE593" s="2677" t="s">
        <v>4</v>
      </c>
      <c r="AF593" s="2679">
        <f t="shared" si="184"/>
        <v>0</v>
      </c>
      <c r="AG593" s="2453">
        <f t="shared" si="185"/>
        <v>0</v>
      </c>
      <c r="AH593" s="2452"/>
      <c r="AI593" s="2140">
        <f t="shared" ref="AI593:AI656" si="194">IF(ISBLANK(AH593) + (AH593=0), 0, IFERROR(AT593*AS593*AC593, 0))</f>
        <v>0</v>
      </c>
      <c r="AJ593" s="301" t="str">
        <f>IF(OR(AI593=0, ISBLANK(AB593)), "", TEXT(ROUND(AI593/INDEX(AV19:AV89, MATCH(AB593, AU19:AU89, 0)), 0),"# ##0") &amp; " " &amp; AB593)</f>
        <v/>
      </c>
      <c r="AK593" s="82">
        <f t="shared" ref="AK593:AK656" si="195">IFERROR(IF(AH593&gt;0, X593*AS593*AC593, 0), 0)</f>
        <v>0</v>
      </c>
      <c r="AL593" s="2141">
        <f t="shared" ref="AL593:AL656" si="196">IFERROR(IF(AH593&gt;0,Y593,0),0)</f>
        <v>0</v>
      </c>
      <c r="AM593" s="2142" t="str">
        <f t="shared" ref="AM593:AM656" si="197">IF(AH593&gt;0,AD593,"")</f>
        <v/>
      </c>
      <c r="AN593" s="2143"/>
      <c r="AO593" s="2140">
        <f t="shared" ref="AO593:AO656" si="198">IF(ISBLANK(AN593), AI593, AI593*(1-AN593/100))</f>
        <v>0</v>
      </c>
      <c r="AP593" s="2612"/>
      <c r="AQ593" s="2145" t="str">
        <f t="shared" ref="AQ593:AQ656" si="199">IF(OR(ISBLANK(AP593), ISTEXT(X593)), "", IF(AI593=0, AK593*AP593, AI593*AP593))</f>
        <v/>
      </c>
      <c r="AR593" s="2593"/>
      <c r="AS593" s="2697">
        <f t="shared" ref="AS593:AS656" si="200">IFERROR(IF(ISNUMBER(AH593)*ISNUMBER(AF593),AH593/AF593,0),0)</f>
        <v>0</v>
      </c>
      <c r="AT593" s="2598">
        <f>IF(AND(AH593&lt;&gt;"", ISNUMBER(AF593)), IFERROR(INDEX(AV19:AV89, MATCH(AB593, AU19:AU89, 0)) * AA593 * IF(ISBLANK(X593), 1, X593), 0), 0)</f>
        <v>0</v>
      </c>
      <c r="AU593"/>
      <c r="AV593"/>
      <c r="AW593"/>
      <c r="AX593" s="2133"/>
      <c r="AY593" s="2127" t="str">
        <f t="shared" si="193"/>
        <v>►</v>
      </c>
      <c r="BD593" s="2133"/>
      <c r="BH593" s="2133"/>
      <c r="BI593" s="466">
        <v>1</v>
      </c>
      <c r="BJ593" s="464"/>
      <c r="BK593" s="464"/>
    </row>
    <row r="594" spans="1:63" s="465" customFormat="1" ht="18" customHeight="1" x14ac:dyDescent="0.25">
      <c r="A594" s="2127" t="str">
        <f t="shared" si="187"/>
        <v>►</v>
      </c>
      <c r="B594" s="2128" t="str">
        <f t="shared" si="186"/>
        <v>►</v>
      </c>
      <c r="C594" s="2129" t="str">
        <f t="shared" si="188"/>
        <v>►</v>
      </c>
      <c r="D594" s="2433" t="str">
        <f t="shared" si="189"/>
        <v>►</v>
      </c>
      <c r="E594" s="2128" t="str">
        <f t="shared" si="190"/>
        <v>►</v>
      </c>
      <c r="F594" s="2128" t="str">
        <f t="shared" si="191"/>
        <v>►</v>
      </c>
      <c r="G594" s="2128" t="str">
        <f t="shared" si="192"/>
        <v>►</v>
      </c>
      <c r="H594" s="2178" t="s">
        <v>4</v>
      </c>
      <c r="I594" s="2177"/>
      <c r="J594" s="2177"/>
      <c r="K594" s="2177"/>
      <c r="L594" s="2176"/>
      <c r="M594" s="2176"/>
      <c r="N594" s="2176"/>
      <c r="O594" s="2176"/>
      <c r="P594" s="2176"/>
      <c r="Q594" s="2176"/>
      <c r="R594" s="2176"/>
      <c r="S594" s="2111" t="s">
        <v>4</v>
      </c>
      <c r="T594" s="2178" t="s">
        <v>4</v>
      </c>
      <c r="U594" s="2177"/>
      <c r="V594" s="2177"/>
      <c r="W594" s="2177"/>
      <c r="X594" s="2176"/>
      <c r="Y594" s="2176"/>
      <c r="Z594" s="2176"/>
      <c r="AA594" s="2176"/>
      <c r="AB594" s="2176"/>
      <c r="AC594" s="2176"/>
      <c r="AD594" s="2176"/>
      <c r="AE594" s="2677" t="s">
        <v>4</v>
      </c>
      <c r="AF594" s="2679">
        <f t="shared" si="184"/>
        <v>0</v>
      </c>
      <c r="AG594" s="2453">
        <f t="shared" si="185"/>
        <v>0</v>
      </c>
      <c r="AH594" s="2452"/>
      <c r="AI594" s="2148">
        <f t="shared" si="194"/>
        <v>0</v>
      </c>
      <c r="AJ594" s="299" t="str">
        <f>IF(OR(AI594=0, ISBLANK(AB594)), "", TEXT(ROUND(AI594/INDEX(AV19:AV89, MATCH(AB594, AU19:AU89, 0)), 0),"# ##0") &amp; " " &amp; AB594)</f>
        <v/>
      </c>
      <c r="AK594" s="77">
        <f t="shared" si="195"/>
        <v>0</v>
      </c>
      <c r="AL594" s="2149">
        <f t="shared" si="196"/>
        <v>0</v>
      </c>
      <c r="AM594" s="2137" t="str">
        <f t="shared" si="197"/>
        <v/>
      </c>
      <c r="AN594" s="2143"/>
      <c r="AO594" s="2148">
        <f t="shared" si="198"/>
        <v>0</v>
      </c>
      <c r="AP594" s="2612"/>
      <c r="AQ594" s="2150" t="str">
        <f t="shared" si="199"/>
        <v/>
      </c>
      <c r="AR594" s="2593"/>
      <c r="AS594" s="2697">
        <f t="shared" si="200"/>
        <v>0</v>
      </c>
      <c r="AT594" s="2598">
        <f>IF(AND(AH594&lt;&gt;"", ISNUMBER(AF594)), IFERROR(INDEX(AV19:AV89, MATCH(AB594, AU19:AU89, 0)) * AA594 * IF(ISBLANK(X594), 1, X594), 0), 0)</f>
        <v>0</v>
      </c>
      <c r="AU594"/>
      <c r="AV594"/>
      <c r="AW594"/>
      <c r="AX594" s="2133"/>
      <c r="AY594" s="2127" t="str">
        <f t="shared" si="193"/>
        <v>►</v>
      </c>
      <c r="BD594" s="2133"/>
      <c r="BH594" s="2133"/>
      <c r="BI594" s="466">
        <v>1</v>
      </c>
      <c r="BJ594" s="464"/>
      <c r="BK594" s="464"/>
    </row>
    <row r="595" spans="1:63" s="465" customFormat="1" ht="18" customHeight="1" x14ac:dyDescent="0.25">
      <c r="A595" s="2127" t="str">
        <f t="shared" si="187"/>
        <v>►</v>
      </c>
      <c r="B595" s="2128" t="str">
        <f t="shared" si="186"/>
        <v>►</v>
      </c>
      <c r="C595" s="2129" t="str">
        <f t="shared" si="188"/>
        <v>►</v>
      </c>
      <c r="D595" s="2433" t="str">
        <f t="shared" si="189"/>
        <v>►</v>
      </c>
      <c r="E595" s="2128" t="str">
        <f t="shared" si="190"/>
        <v>►</v>
      </c>
      <c r="F595" s="2128" t="str">
        <f t="shared" si="191"/>
        <v>►</v>
      </c>
      <c r="G595" s="2128" t="str">
        <f t="shared" si="192"/>
        <v>►</v>
      </c>
      <c r="H595" s="2178" t="s">
        <v>4</v>
      </c>
      <c r="I595" s="2177"/>
      <c r="J595" s="2177"/>
      <c r="K595" s="2177"/>
      <c r="L595" s="2176"/>
      <c r="M595" s="2176"/>
      <c r="N595" s="2176"/>
      <c r="O595" s="2176"/>
      <c r="P595" s="2176"/>
      <c r="Q595" s="2176"/>
      <c r="R595" s="2176"/>
      <c r="S595" s="2111" t="s">
        <v>4</v>
      </c>
      <c r="T595" s="2178" t="s">
        <v>4</v>
      </c>
      <c r="U595" s="2177"/>
      <c r="V595" s="2177"/>
      <c r="W595" s="2177"/>
      <c r="X595" s="2176"/>
      <c r="Y595" s="2176"/>
      <c r="Z595" s="2176"/>
      <c r="AA595" s="2176"/>
      <c r="AB595" s="2176"/>
      <c r="AC595" s="2176"/>
      <c r="AD595" s="2176"/>
      <c r="AE595" s="2677" t="s">
        <v>4</v>
      </c>
      <c r="AF595" s="2679">
        <f t="shared" si="184"/>
        <v>0</v>
      </c>
      <c r="AG595" s="2453">
        <f t="shared" si="185"/>
        <v>0</v>
      </c>
      <c r="AH595" s="2452"/>
      <c r="AI595" s="2140">
        <f t="shared" si="194"/>
        <v>0</v>
      </c>
      <c r="AJ595" s="301" t="str">
        <f>IF(OR(AI595=0, ISBLANK(AB595)), "", TEXT(ROUND(AI595/INDEX(AV19:AV89, MATCH(AB595, AU19:AU89, 0)), 0),"# ##0") &amp; " " &amp; AB595)</f>
        <v/>
      </c>
      <c r="AK595" s="82">
        <f t="shared" si="195"/>
        <v>0</v>
      </c>
      <c r="AL595" s="2141">
        <f t="shared" si="196"/>
        <v>0</v>
      </c>
      <c r="AM595" s="2142" t="str">
        <f t="shared" si="197"/>
        <v/>
      </c>
      <c r="AN595" s="2143"/>
      <c r="AO595" s="2140">
        <f t="shared" si="198"/>
        <v>0</v>
      </c>
      <c r="AP595" s="2612"/>
      <c r="AQ595" s="2145" t="str">
        <f t="shared" si="199"/>
        <v/>
      </c>
      <c r="AR595" s="2593"/>
      <c r="AS595" s="2697">
        <f t="shared" si="200"/>
        <v>0</v>
      </c>
      <c r="AT595" s="2598">
        <f>IF(AND(AH595&lt;&gt;"", ISNUMBER(AF595)), IFERROR(INDEX(AV19:AV89, MATCH(AB595, AU19:AU89, 0)) * AA595 * IF(ISBLANK(X595), 1, X595), 0), 0)</f>
        <v>0</v>
      </c>
      <c r="AU595"/>
      <c r="AV595"/>
      <c r="AW595"/>
      <c r="AX595" s="2133"/>
      <c r="AY595" s="2127" t="str">
        <f t="shared" si="193"/>
        <v>►</v>
      </c>
      <c r="BD595" s="2133"/>
      <c r="BH595" s="2133"/>
      <c r="BI595" s="466">
        <v>1</v>
      </c>
      <c r="BJ595" s="464"/>
      <c r="BK595" s="464"/>
    </row>
    <row r="596" spans="1:63" s="465" customFormat="1" ht="18" customHeight="1" x14ac:dyDescent="0.25">
      <c r="A596" s="2127" t="str">
        <f t="shared" si="187"/>
        <v>►</v>
      </c>
      <c r="B596" s="2128" t="str">
        <f t="shared" si="186"/>
        <v>►</v>
      </c>
      <c r="C596" s="2129" t="str">
        <f t="shared" si="188"/>
        <v>►</v>
      </c>
      <c r="D596" s="2433" t="str">
        <f t="shared" si="189"/>
        <v>►</v>
      </c>
      <c r="E596" s="2128" t="str">
        <f t="shared" si="190"/>
        <v>►</v>
      </c>
      <c r="F596" s="2128" t="str">
        <f t="shared" si="191"/>
        <v>►</v>
      </c>
      <c r="G596" s="2128" t="str">
        <f t="shared" si="192"/>
        <v>►</v>
      </c>
      <c r="H596" s="2178" t="s">
        <v>4</v>
      </c>
      <c r="I596" s="2177"/>
      <c r="J596" s="2177"/>
      <c r="K596" s="2177"/>
      <c r="L596" s="2176"/>
      <c r="M596" s="2176"/>
      <c r="N596" s="2176"/>
      <c r="O596" s="2176"/>
      <c r="P596" s="2176"/>
      <c r="Q596" s="2176"/>
      <c r="R596" s="2176"/>
      <c r="S596" s="2111" t="s">
        <v>4</v>
      </c>
      <c r="T596" s="2178" t="s">
        <v>4</v>
      </c>
      <c r="U596" s="2177"/>
      <c r="V596" s="2177"/>
      <c r="W596" s="2177"/>
      <c r="X596" s="2176"/>
      <c r="Y596" s="2176"/>
      <c r="Z596" s="2176"/>
      <c r="AA596" s="2176"/>
      <c r="AB596" s="2176"/>
      <c r="AC596" s="2176"/>
      <c r="AD596" s="2176"/>
      <c r="AE596" s="2677" t="s">
        <v>4</v>
      </c>
      <c r="AF596" s="2679">
        <f t="shared" si="184"/>
        <v>0</v>
      </c>
      <c r="AG596" s="2453">
        <f t="shared" si="185"/>
        <v>0</v>
      </c>
      <c r="AH596" s="2452"/>
      <c r="AI596" s="2148">
        <f t="shared" si="194"/>
        <v>0</v>
      </c>
      <c r="AJ596" s="299" t="str">
        <f>IF(OR(AI596=0, ISBLANK(AB596)), "", TEXT(ROUND(AI596/INDEX(AV19:AV89, MATCH(AB596, AU19:AU89, 0)), 0),"# ##0") &amp; " " &amp; AB596)</f>
        <v/>
      </c>
      <c r="AK596" s="77">
        <f t="shared" si="195"/>
        <v>0</v>
      </c>
      <c r="AL596" s="2149">
        <f t="shared" si="196"/>
        <v>0</v>
      </c>
      <c r="AM596" s="2137" t="str">
        <f t="shared" si="197"/>
        <v/>
      </c>
      <c r="AN596" s="2143"/>
      <c r="AO596" s="2148">
        <f t="shared" si="198"/>
        <v>0</v>
      </c>
      <c r="AP596" s="2612"/>
      <c r="AQ596" s="2150" t="str">
        <f t="shared" si="199"/>
        <v/>
      </c>
      <c r="AR596" s="2593"/>
      <c r="AS596" s="2697">
        <f t="shared" si="200"/>
        <v>0</v>
      </c>
      <c r="AT596" s="2598">
        <f>IF(AND(AH596&lt;&gt;"", ISNUMBER(AF596)), IFERROR(INDEX(AV19:AV89, MATCH(AB596, AU19:AU89, 0)) * AA596 * IF(ISBLANK(X596), 1, X596), 0), 0)</f>
        <v>0</v>
      </c>
      <c r="AU596"/>
      <c r="AV596"/>
      <c r="AW596"/>
      <c r="AX596" s="2133"/>
      <c r="AY596" s="2127" t="str">
        <f t="shared" si="193"/>
        <v>►</v>
      </c>
      <c r="BD596" s="2133"/>
      <c r="BH596" s="2133"/>
      <c r="BI596" s="466">
        <v>1</v>
      </c>
      <c r="BJ596" s="464"/>
      <c r="BK596" s="464"/>
    </row>
    <row r="597" spans="1:63" s="465" customFormat="1" ht="18" customHeight="1" x14ac:dyDescent="0.25">
      <c r="A597" s="2127" t="str">
        <f t="shared" si="187"/>
        <v>►</v>
      </c>
      <c r="B597" s="2128" t="str">
        <f t="shared" si="186"/>
        <v>►</v>
      </c>
      <c r="C597" s="2129" t="str">
        <f t="shared" si="188"/>
        <v>►</v>
      </c>
      <c r="D597" s="2433" t="str">
        <f t="shared" si="189"/>
        <v>►</v>
      </c>
      <c r="E597" s="2128" t="str">
        <f t="shared" si="190"/>
        <v>►</v>
      </c>
      <c r="F597" s="2128" t="str">
        <f t="shared" si="191"/>
        <v>►</v>
      </c>
      <c r="G597" s="2128" t="str">
        <f t="shared" si="192"/>
        <v>►</v>
      </c>
      <c r="H597" s="2178" t="s">
        <v>4</v>
      </c>
      <c r="I597" s="2177"/>
      <c r="J597" s="2177"/>
      <c r="K597" s="2177"/>
      <c r="L597" s="2176"/>
      <c r="M597" s="2176"/>
      <c r="N597" s="2176"/>
      <c r="O597" s="2176"/>
      <c r="P597" s="2176"/>
      <c r="Q597" s="2176"/>
      <c r="R597" s="2176"/>
      <c r="S597" s="2111" t="s">
        <v>4</v>
      </c>
      <c r="T597" s="2178" t="s">
        <v>4</v>
      </c>
      <c r="U597" s="2177"/>
      <c r="V597" s="2177"/>
      <c r="W597" s="2177"/>
      <c r="X597" s="2176"/>
      <c r="Y597" s="2176"/>
      <c r="Z597" s="2176"/>
      <c r="AA597" s="2176"/>
      <c r="AB597" s="2176"/>
      <c r="AC597" s="2176"/>
      <c r="AD597" s="2176"/>
      <c r="AE597" s="2677" t="s">
        <v>4</v>
      </c>
      <c r="AF597" s="2679">
        <f t="shared" si="184"/>
        <v>0</v>
      </c>
      <c r="AG597" s="2453">
        <f t="shared" si="185"/>
        <v>0</v>
      </c>
      <c r="AH597" s="2452"/>
      <c r="AI597" s="2140">
        <f t="shared" si="194"/>
        <v>0</v>
      </c>
      <c r="AJ597" s="301" t="str">
        <f>IF(OR(AI597=0, ISBLANK(AB597)), "", TEXT(ROUND(AI597/INDEX(AV19:AV89, MATCH(AB597, AU19:AU89, 0)), 0),"# ##0") &amp; " " &amp; AB597)</f>
        <v/>
      </c>
      <c r="AK597" s="82">
        <f t="shared" si="195"/>
        <v>0</v>
      </c>
      <c r="AL597" s="2141">
        <f t="shared" si="196"/>
        <v>0</v>
      </c>
      <c r="AM597" s="2142" t="str">
        <f t="shared" si="197"/>
        <v/>
      </c>
      <c r="AN597" s="2143"/>
      <c r="AO597" s="2140">
        <f t="shared" si="198"/>
        <v>0</v>
      </c>
      <c r="AP597" s="2612"/>
      <c r="AQ597" s="2145" t="str">
        <f t="shared" si="199"/>
        <v/>
      </c>
      <c r="AR597" s="2593"/>
      <c r="AS597" s="2697">
        <f t="shared" si="200"/>
        <v>0</v>
      </c>
      <c r="AT597" s="2598">
        <f>IF(AND(AH597&lt;&gt;"", ISNUMBER(AF597)), IFERROR(INDEX(AV19:AV89, MATCH(AB597, AU19:AU89, 0)) * AA597 * IF(ISBLANK(X597), 1, X597), 0), 0)</f>
        <v>0</v>
      </c>
      <c r="AU597"/>
      <c r="AV597"/>
      <c r="AW597"/>
      <c r="AX597" s="2133"/>
      <c r="AY597" s="2127" t="str">
        <f t="shared" si="193"/>
        <v>►</v>
      </c>
      <c r="BD597" s="2133"/>
      <c r="BH597" s="2133"/>
      <c r="BI597" s="466">
        <v>1</v>
      </c>
      <c r="BJ597" s="464"/>
      <c r="BK597" s="464"/>
    </row>
    <row r="598" spans="1:63" s="465" customFormat="1" ht="18" customHeight="1" x14ac:dyDescent="0.25">
      <c r="A598" s="2127" t="str">
        <f t="shared" si="187"/>
        <v>►</v>
      </c>
      <c r="B598" s="2128" t="str">
        <f t="shared" si="186"/>
        <v>►</v>
      </c>
      <c r="C598" s="2129" t="str">
        <f t="shared" si="188"/>
        <v>►</v>
      </c>
      <c r="D598" s="2433" t="str">
        <f t="shared" si="189"/>
        <v>►</v>
      </c>
      <c r="E598" s="2128" t="str">
        <f t="shared" si="190"/>
        <v>►</v>
      </c>
      <c r="F598" s="2128" t="str">
        <f t="shared" si="191"/>
        <v>►</v>
      </c>
      <c r="G598" s="2128" t="str">
        <f t="shared" si="192"/>
        <v>►</v>
      </c>
      <c r="H598" s="2178" t="s">
        <v>4</v>
      </c>
      <c r="I598" s="2177"/>
      <c r="J598" s="2177"/>
      <c r="K598" s="2177"/>
      <c r="L598" s="2176"/>
      <c r="M598" s="2176"/>
      <c r="N598" s="2176"/>
      <c r="O598" s="2176"/>
      <c r="P598" s="2176"/>
      <c r="Q598" s="2176"/>
      <c r="R598" s="2176"/>
      <c r="S598" s="2111" t="s">
        <v>4</v>
      </c>
      <c r="T598" s="2178" t="s">
        <v>4</v>
      </c>
      <c r="U598" s="2177"/>
      <c r="V598" s="2177"/>
      <c r="W598" s="2177"/>
      <c r="X598" s="2176"/>
      <c r="Y598" s="2176"/>
      <c r="Z598" s="2176"/>
      <c r="AA598" s="2176"/>
      <c r="AB598" s="2176"/>
      <c r="AC598" s="2176"/>
      <c r="AD598" s="2176"/>
      <c r="AE598" s="2677" t="s">
        <v>4</v>
      </c>
      <c r="AF598" s="2679">
        <f t="shared" si="184"/>
        <v>0</v>
      </c>
      <c r="AG598" s="2453">
        <f t="shared" si="185"/>
        <v>0</v>
      </c>
      <c r="AH598" s="2452"/>
      <c r="AI598" s="2148">
        <f t="shared" si="194"/>
        <v>0</v>
      </c>
      <c r="AJ598" s="299" t="str">
        <f>IF(OR(AI598=0, ISBLANK(AB598)), "", TEXT(ROUND(AI598/INDEX(AV19:AV89, MATCH(AB598, AU19:AU89, 0)), 0),"# ##0") &amp; " " &amp; AB598)</f>
        <v/>
      </c>
      <c r="AK598" s="77">
        <f t="shared" si="195"/>
        <v>0</v>
      </c>
      <c r="AL598" s="2149">
        <f t="shared" si="196"/>
        <v>0</v>
      </c>
      <c r="AM598" s="2137" t="str">
        <f t="shared" si="197"/>
        <v/>
      </c>
      <c r="AN598" s="2143"/>
      <c r="AO598" s="2148">
        <f t="shared" si="198"/>
        <v>0</v>
      </c>
      <c r="AP598" s="2612"/>
      <c r="AQ598" s="2150" t="str">
        <f t="shared" si="199"/>
        <v/>
      </c>
      <c r="AR598" s="2593"/>
      <c r="AS598" s="2697">
        <f t="shared" si="200"/>
        <v>0</v>
      </c>
      <c r="AT598" s="2598">
        <f>IF(AND(AH598&lt;&gt;"", ISNUMBER(AF598)), IFERROR(INDEX(AV19:AV89, MATCH(AB598, AU19:AU89, 0)) * AA598 * IF(ISBLANK(X598), 1, X598), 0), 0)</f>
        <v>0</v>
      </c>
      <c r="AU598"/>
      <c r="AV598"/>
      <c r="AW598"/>
      <c r="AX598" s="2133"/>
      <c r="AY598" s="2127" t="str">
        <f t="shared" si="193"/>
        <v>►</v>
      </c>
      <c r="BD598" s="2133"/>
      <c r="BH598" s="2133"/>
      <c r="BI598" s="466">
        <v>1</v>
      </c>
      <c r="BJ598" s="464"/>
      <c r="BK598" s="464"/>
    </row>
    <row r="599" spans="1:63" s="465" customFormat="1" ht="18" customHeight="1" x14ac:dyDescent="0.25">
      <c r="A599" s="2127" t="str">
        <f t="shared" si="187"/>
        <v>►</v>
      </c>
      <c r="B599" s="2128" t="str">
        <f t="shared" si="186"/>
        <v>►</v>
      </c>
      <c r="C599" s="2129" t="str">
        <f t="shared" si="188"/>
        <v>►</v>
      </c>
      <c r="D599" s="2433" t="str">
        <f t="shared" si="189"/>
        <v>►</v>
      </c>
      <c r="E599" s="2128" t="str">
        <f t="shared" si="190"/>
        <v>►</v>
      </c>
      <c r="F599" s="2128" t="str">
        <f t="shared" si="191"/>
        <v>►</v>
      </c>
      <c r="G599" s="2128" t="str">
        <f t="shared" si="192"/>
        <v>►</v>
      </c>
      <c r="H599" s="2178" t="s">
        <v>4</v>
      </c>
      <c r="I599" s="2177"/>
      <c r="J599" s="2177"/>
      <c r="K599" s="2177"/>
      <c r="L599" s="2176"/>
      <c r="M599" s="2176"/>
      <c r="N599" s="2176"/>
      <c r="O599" s="2176"/>
      <c r="P599" s="2176"/>
      <c r="Q599" s="2176"/>
      <c r="R599" s="2176"/>
      <c r="S599" s="2111" t="s">
        <v>4</v>
      </c>
      <c r="T599" s="2178" t="s">
        <v>4</v>
      </c>
      <c r="U599" s="2177"/>
      <c r="V599" s="2177"/>
      <c r="W599" s="2177"/>
      <c r="X599" s="2176"/>
      <c r="Y599" s="2176"/>
      <c r="Z599" s="2176"/>
      <c r="AA599" s="2176"/>
      <c r="AB599" s="2176"/>
      <c r="AC599" s="2176"/>
      <c r="AD599" s="2176"/>
      <c r="AE599" s="2677" t="s">
        <v>4</v>
      </c>
      <c r="AF599" s="2679">
        <f t="shared" si="184"/>
        <v>0</v>
      </c>
      <c r="AG599" s="2453">
        <f t="shared" si="185"/>
        <v>0</v>
      </c>
      <c r="AH599" s="2452"/>
      <c r="AI599" s="2140">
        <f t="shared" si="194"/>
        <v>0</v>
      </c>
      <c r="AJ599" s="301" t="str">
        <f>IF(OR(AI599=0, ISBLANK(AB599)), "", TEXT(ROUND(AI599/INDEX(AV19:AV89, MATCH(AB599, AU19:AU89, 0)), 0),"# ##0") &amp; " " &amp; AB599)</f>
        <v/>
      </c>
      <c r="AK599" s="82">
        <f t="shared" si="195"/>
        <v>0</v>
      </c>
      <c r="AL599" s="2141">
        <f t="shared" si="196"/>
        <v>0</v>
      </c>
      <c r="AM599" s="2142" t="str">
        <f t="shared" si="197"/>
        <v/>
      </c>
      <c r="AN599" s="2143"/>
      <c r="AO599" s="2140">
        <f t="shared" si="198"/>
        <v>0</v>
      </c>
      <c r="AP599" s="2612"/>
      <c r="AQ599" s="2145" t="str">
        <f t="shared" si="199"/>
        <v/>
      </c>
      <c r="AR599" s="2593"/>
      <c r="AS599" s="2697">
        <f t="shared" si="200"/>
        <v>0</v>
      </c>
      <c r="AT599" s="2598">
        <f>IF(AND(AH599&lt;&gt;"", ISNUMBER(AF599)), IFERROR(INDEX(AV19:AV89, MATCH(AB599, AU19:AU89, 0)) * AA599 * IF(ISBLANK(X599), 1, X599), 0), 0)</f>
        <v>0</v>
      </c>
      <c r="AU599"/>
      <c r="AV599"/>
      <c r="AW599"/>
      <c r="AX599" s="2133"/>
      <c r="AY599" s="2127" t="str">
        <f t="shared" si="193"/>
        <v>►</v>
      </c>
      <c r="BD599" s="2133"/>
      <c r="BH599" s="2133"/>
      <c r="BI599" s="466">
        <v>1</v>
      </c>
      <c r="BJ599" s="464"/>
      <c r="BK599" s="464"/>
    </row>
    <row r="600" spans="1:63" s="465" customFormat="1" ht="18" customHeight="1" x14ac:dyDescent="0.25">
      <c r="A600" s="2127" t="str">
        <f t="shared" si="187"/>
        <v>►</v>
      </c>
      <c r="B600" s="2128" t="str">
        <f t="shared" si="186"/>
        <v>►</v>
      </c>
      <c r="C600" s="2129" t="str">
        <f t="shared" si="188"/>
        <v>►</v>
      </c>
      <c r="D600" s="2433" t="str">
        <f t="shared" si="189"/>
        <v>►</v>
      </c>
      <c r="E600" s="2128" t="str">
        <f t="shared" si="190"/>
        <v>►</v>
      </c>
      <c r="F600" s="2128" t="str">
        <f t="shared" si="191"/>
        <v>►</v>
      </c>
      <c r="G600" s="2128" t="str">
        <f t="shared" si="192"/>
        <v>►</v>
      </c>
      <c r="H600" s="2178" t="s">
        <v>4</v>
      </c>
      <c r="I600" s="2177"/>
      <c r="J600" s="2177"/>
      <c r="K600" s="2177"/>
      <c r="L600" s="2176"/>
      <c r="M600" s="2176"/>
      <c r="N600" s="2176"/>
      <c r="O600" s="2176"/>
      <c r="P600" s="2176"/>
      <c r="Q600" s="2176"/>
      <c r="R600" s="2176"/>
      <c r="S600" s="2111" t="s">
        <v>4</v>
      </c>
      <c r="T600" s="2178" t="s">
        <v>4</v>
      </c>
      <c r="U600" s="2177"/>
      <c r="V600" s="2177"/>
      <c r="W600" s="2177"/>
      <c r="X600" s="2176"/>
      <c r="Y600" s="2176"/>
      <c r="Z600" s="2176"/>
      <c r="AA600" s="2176"/>
      <c r="AB600" s="2176"/>
      <c r="AC600" s="2176"/>
      <c r="AD600" s="2176"/>
      <c r="AE600" s="2677" t="s">
        <v>4</v>
      </c>
      <c r="AF600" s="2679">
        <f t="shared" ref="AF600:AF663" si="201">IFERROR(IF(AND(ISNUMBER(AH600),V600&gt;0),V600,0),0)</f>
        <v>0</v>
      </c>
      <c r="AG600" s="2453">
        <f t="shared" ref="AG600:AG663" si="202">IFERROR(IF(AND(ISNUMBER(AF600),AH600&gt;0),W600,0),0)</f>
        <v>0</v>
      </c>
      <c r="AH600" s="2452"/>
      <c r="AI600" s="2148">
        <f t="shared" si="194"/>
        <v>0</v>
      </c>
      <c r="AJ600" s="299" t="str">
        <f>IF(OR(AI600=0, ISBLANK(AB600)), "", TEXT(ROUND(AI600/INDEX(AV19:AV89, MATCH(AB600, AU19:AU89, 0)), 0),"# ##0") &amp; " " &amp; AB600)</f>
        <v/>
      </c>
      <c r="AK600" s="77">
        <f t="shared" si="195"/>
        <v>0</v>
      </c>
      <c r="AL600" s="2149">
        <f t="shared" si="196"/>
        <v>0</v>
      </c>
      <c r="AM600" s="2137" t="str">
        <f t="shared" si="197"/>
        <v/>
      </c>
      <c r="AN600" s="2143"/>
      <c r="AO600" s="2148">
        <f t="shared" si="198"/>
        <v>0</v>
      </c>
      <c r="AP600" s="2612"/>
      <c r="AQ600" s="2150" t="str">
        <f t="shared" si="199"/>
        <v/>
      </c>
      <c r="AR600" s="2593"/>
      <c r="AS600" s="2697">
        <f t="shared" si="200"/>
        <v>0</v>
      </c>
      <c r="AT600" s="2598">
        <f>IF(AND(AH600&lt;&gt;"", ISNUMBER(AF600)), IFERROR(INDEX(AV19:AV89, MATCH(AB600, AU19:AU89, 0)) * AA600 * IF(ISBLANK(X600), 1, X600), 0), 0)</f>
        <v>0</v>
      </c>
      <c r="AU600"/>
      <c r="AV600"/>
      <c r="AW600"/>
      <c r="AX600" s="2133"/>
      <c r="AY600" s="2127" t="str">
        <f t="shared" si="193"/>
        <v>►</v>
      </c>
      <c r="BD600" s="2133"/>
      <c r="BH600" s="2133"/>
      <c r="BI600" s="466">
        <v>1</v>
      </c>
      <c r="BJ600" s="464"/>
      <c r="BK600" s="464"/>
    </row>
    <row r="601" spans="1:63" s="465" customFormat="1" ht="18" customHeight="1" x14ac:dyDescent="0.25">
      <c r="A601" s="2127" t="str">
        <f t="shared" si="187"/>
        <v>►</v>
      </c>
      <c r="B601" s="2128" t="str">
        <f t="shared" si="186"/>
        <v>►</v>
      </c>
      <c r="C601" s="2129" t="str">
        <f t="shared" si="188"/>
        <v>►</v>
      </c>
      <c r="D601" s="2433" t="str">
        <f t="shared" si="189"/>
        <v>►</v>
      </c>
      <c r="E601" s="2128" t="str">
        <f t="shared" si="190"/>
        <v>►</v>
      </c>
      <c r="F601" s="2128" t="str">
        <f t="shared" si="191"/>
        <v>►</v>
      </c>
      <c r="G601" s="2128" t="str">
        <f t="shared" si="192"/>
        <v>►</v>
      </c>
      <c r="H601" s="2178" t="s">
        <v>4</v>
      </c>
      <c r="I601" s="2177"/>
      <c r="J601" s="2177"/>
      <c r="K601" s="2177"/>
      <c r="L601" s="2176"/>
      <c r="M601" s="2176"/>
      <c r="N601" s="2176"/>
      <c r="O601" s="2176"/>
      <c r="P601" s="2176"/>
      <c r="Q601" s="2176"/>
      <c r="R601" s="2176"/>
      <c r="S601" s="2111" t="s">
        <v>4</v>
      </c>
      <c r="T601" s="2178" t="s">
        <v>4</v>
      </c>
      <c r="U601" s="2177"/>
      <c r="V601" s="2177"/>
      <c r="W601" s="2177"/>
      <c r="X601" s="2176"/>
      <c r="Y601" s="2176"/>
      <c r="Z601" s="2176"/>
      <c r="AA601" s="2176"/>
      <c r="AB601" s="2176"/>
      <c r="AC601" s="2176"/>
      <c r="AD601" s="2176"/>
      <c r="AE601" s="2677" t="s">
        <v>4</v>
      </c>
      <c r="AF601" s="2679">
        <f t="shared" si="201"/>
        <v>0</v>
      </c>
      <c r="AG601" s="2453">
        <f t="shared" si="202"/>
        <v>0</v>
      </c>
      <c r="AH601" s="2452"/>
      <c r="AI601" s="2140">
        <f t="shared" si="194"/>
        <v>0</v>
      </c>
      <c r="AJ601" s="301" t="str">
        <f>IF(OR(AI601=0, ISBLANK(AB601)), "", TEXT(ROUND(AI601/INDEX(AV19:AV89, MATCH(AB601, AU19:AU89, 0)), 0),"# ##0") &amp; " " &amp; AB601)</f>
        <v/>
      </c>
      <c r="AK601" s="82">
        <f t="shared" si="195"/>
        <v>0</v>
      </c>
      <c r="AL601" s="2141">
        <f t="shared" si="196"/>
        <v>0</v>
      </c>
      <c r="AM601" s="2142" t="str">
        <f t="shared" si="197"/>
        <v/>
      </c>
      <c r="AN601" s="2143"/>
      <c r="AO601" s="2140">
        <f t="shared" si="198"/>
        <v>0</v>
      </c>
      <c r="AP601" s="2612"/>
      <c r="AQ601" s="2145" t="str">
        <f t="shared" si="199"/>
        <v/>
      </c>
      <c r="AR601" s="2593"/>
      <c r="AS601" s="2697">
        <f t="shared" si="200"/>
        <v>0</v>
      </c>
      <c r="AT601" s="2598">
        <f>IF(AND(AH601&lt;&gt;"", ISNUMBER(AF601)), IFERROR(INDEX(AV19:AV89, MATCH(AB601, AU19:AU89, 0)) * AA601 * IF(ISBLANK(X601), 1, X601), 0), 0)</f>
        <v>0</v>
      </c>
      <c r="AU601"/>
      <c r="AV601"/>
      <c r="AW601"/>
      <c r="AX601" s="2133"/>
      <c r="AY601" s="2127" t="str">
        <f t="shared" si="193"/>
        <v>►</v>
      </c>
      <c r="BD601" s="2133"/>
      <c r="BH601" s="2133"/>
      <c r="BI601" s="466">
        <v>1</v>
      </c>
      <c r="BJ601" s="464"/>
      <c r="BK601" s="464"/>
    </row>
    <row r="602" spans="1:63" s="465" customFormat="1" ht="18" customHeight="1" x14ac:dyDescent="0.25">
      <c r="A602" s="2127" t="str">
        <f t="shared" si="187"/>
        <v>►</v>
      </c>
      <c r="B602" s="2128" t="str">
        <f t="shared" si="186"/>
        <v>►</v>
      </c>
      <c r="C602" s="2129" t="str">
        <f t="shared" si="188"/>
        <v>►</v>
      </c>
      <c r="D602" s="2433" t="str">
        <f t="shared" si="189"/>
        <v>►</v>
      </c>
      <c r="E602" s="2128" t="str">
        <f t="shared" si="190"/>
        <v>►</v>
      </c>
      <c r="F602" s="2128" t="str">
        <f t="shared" si="191"/>
        <v>►</v>
      </c>
      <c r="G602" s="2128" t="str">
        <f t="shared" si="192"/>
        <v>►</v>
      </c>
      <c r="H602" s="2178" t="s">
        <v>4</v>
      </c>
      <c r="I602" s="2177"/>
      <c r="J602" s="2177"/>
      <c r="K602" s="2177"/>
      <c r="L602" s="2176"/>
      <c r="M602" s="2176"/>
      <c r="N602" s="2176"/>
      <c r="O602" s="2176"/>
      <c r="P602" s="2176"/>
      <c r="Q602" s="2176"/>
      <c r="R602" s="2176"/>
      <c r="S602" s="2111" t="s">
        <v>4</v>
      </c>
      <c r="T602" s="2178" t="s">
        <v>4</v>
      </c>
      <c r="U602" s="2177"/>
      <c r="V602" s="2177"/>
      <c r="W602" s="2177"/>
      <c r="X602" s="2176"/>
      <c r="Y602" s="2176"/>
      <c r="Z602" s="2176"/>
      <c r="AA602" s="2176"/>
      <c r="AB602" s="2176"/>
      <c r="AC602" s="2176"/>
      <c r="AD602" s="2176"/>
      <c r="AE602" s="2677" t="s">
        <v>4</v>
      </c>
      <c r="AF602" s="2679">
        <f t="shared" si="201"/>
        <v>0</v>
      </c>
      <c r="AG602" s="2453">
        <f t="shared" si="202"/>
        <v>0</v>
      </c>
      <c r="AH602" s="2452"/>
      <c r="AI602" s="2148">
        <f t="shared" si="194"/>
        <v>0</v>
      </c>
      <c r="AJ602" s="299" t="str">
        <f>IF(OR(AI602=0, ISBLANK(AB602)), "", TEXT(ROUND(AI602/INDEX(AV19:AV89, MATCH(AB602, AU19:AU89, 0)), 0),"# ##0") &amp; " " &amp; AB602)</f>
        <v/>
      </c>
      <c r="AK602" s="77">
        <f t="shared" si="195"/>
        <v>0</v>
      </c>
      <c r="AL602" s="2149">
        <f t="shared" si="196"/>
        <v>0</v>
      </c>
      <c r="AM602" s="2137" t="str">
        <f t="shared" si="197"/>
        <v/>
      </c>
      <c r="AN602" s="2143"/>
      <c r="AO602" s="2148">
        <f t="shared" si="198"/>
        <v>0</v>
      </c>
      <c r="AP602" s="2612"/>
      <c r="AQ602" s="2150" t="str">
        <f t="shared" si="199"/>
        <v/>
      </c>
      <c r="AR602" s="2593"/>
      <c r="AS602" s="2697">
        <f t="shared" si="200"/>
        <v>0</v>
      </c>
      <c r="AT602" s="2598">
        <f>IF(AND(AH602&lt;&gt;"", ISNUMBER(AF602)), IFERROR(INDEX(AV19:AV89, MATCH(AB602, AU19:AU89, 0)) * AA602 * IF(ISBLANK(X602), 1, X602), 0), 0)</f>
        <v>0</v>
      </c>
      <c r="AU602"/>
      <c r="AV602"/>
      <c r="AW602"/>
      <c r="AX602" s="2133"/>
      <c r="AY602" s="2127" t="str">
        <f t="shared" si="193"/>
        <v>►</v>
      </c>
      <c r="BD602" s="2133"/>
      <c r="BH602" s="2133"/>
      <c r="BI602" s="466">
        <v>1</v>
      </c>
      <c r="BJ602" s="464"/>
      <c r="BK602" s="464"/>
    </row>
    <row r="603" spans="1:63" s="465" customFormat="1" ht="18" customHeight="1" x14ac:dyDescent="0.25">
      <c r="A603" s="2127" t="str">
        <f t="shared" si="187"/>
        <v>►</v>
      </c>
      <c r="B603" s="2128" t="str">
        <f t="shared" si="186"/>
        <v>►</v>
      </c>
      <c r="C603" s="2129" t="str">
        <f t="shared" si="188"/>
        <v>►</v>
      </c>
      <c r="D603" s="2433" t="str">
        <f t="shared" si="189"/>
        <v>►</v>
      </c>
      <c r="E603" s="2128" t="str">
        <f t="shared" si="190"/>
        <v>►</v>
      </c>
      <c r="F603" s="2128" t="str">
        <f t="shared" si="191"/>
        <v>►</v>
      </c>
      <c r="G603" s="2128" t="str">
        <f t="shared" si="192"/>
        <v>►</v>
      </c>
      <c r="H603" s="2178" t="s">
        <v>4</v>
      </c>
      <c r="I603" s="2177"/>
      <c r="J603" s="2177"/>
      <c r="K603" s="2177"/>
      <c r="L603" s="2176"/>
      <c r="M603" s="2176"/>
      <c r="N603" s="2176"/>
      <c r="O603" s="2176"/>
      <c r="P603" s="2176"/>
      <c r="Q603" s="2176"/>
      <c r="R603" s="2176"/>
      <c r="S603" s="2111" t="s">
        <v>4</v>
      </c>
      <c r="T603" s="2178" t="s">
        <v>4</v>
      </c>
      <c r="U603" s="2177"/>
      <c r="V603" s="2177"/>
      <c r="W603" s="2177"/>
      <c r="X603" s="2176"/>
      <c r="Y603" s="2176"/>
      <c r="Z603" s="2176"/>
      <c r="AA603" s="2176"/>
      <c r="AB603" s="2176"/>
      <c r="AC603" s="2176"/>
      <c r="AD603" s="2176"/>
      <c r="AE603" s="2677" t="s">
        <v>4</v>
      </c>
      <c r="AF603" s="2679">
        <f t="shared" si="201"/>
        <v>0</v>
      </c>
      <c r="AG603" s="2453">
        <f t="shared" si="202"/>
        <v>0</v>
      </c>
      <c r="AH603" s="2452"/>
      <c r="AI603" s="2140">
        <f t="shared" si="194"/>
        <v>0</v>
      </c>
      <c r="AJ603" s="301" t="str">
        <f>IF(OR(AI603=0, ISBLANK(AB603)), "", TEXT(ROUND(AI603/INDEX(AV19:AV89, MATCH(AB603, AU19:AU89, 0)), 0),"# ##0") &amp; " " &amp; AB603)</f>
        <v/>
      </c>
      <c r="AK603" s="82">
        <f t="shared" si="195"/>
        <v>0</v>
      </c>
      <c r="AL603" s="2141">
        <f t="shared" si="196"/>
        <v>0</v>
      </c>
      <c r="AM603" s="2142" t="str">
        <f t="shared" si="197"/>
        <v/>
      </c>
      <c r="AN603" s="2143"/>
      <c r="AO603" s="2140">
        <f t="shared" si="198"/>
        <v>0</v>
      </c>
      <c r="AP603" s="2612"/>
      <c r="AQ603" s="2145" t="str">
        <f t="shared" si="199"/>
        <v/>
      </c>
      <c r="AR603" s="2593"/>
      <c r="AS603" s="2697">
        <f t="shared" si="200"/>
        <v>0</v>
      </c>
      <c r="AT603" s="2598">
        <f>IF(AND(AH603&lt;&gt;"", ISNUMBER(AF603)), IFERROR(INDEX(AV19:AV89, MATCH(AB603, AU19:AU89, 0)) * AA603 * IF(ISBLANK(X603), 1, X603), 0), 0)</f>
        <v>0</v>
      </c>
      <c r="AU603"/>
      <c r="AV603"/>
      <c r="AW603"/>
      <c r="AX603" s="2133"/>
      <c r="AY603" s="2127" t="str">
        <f t="shared" si="193"/>
        <v>►</v>
      </c>
      <c r="BD603" s="2133"/>
      <c r="BH603" s="2133"/>
      <c r="BI603" s="466">
        <v>1</v>
      </c>
      <c r="BJ603" s="464"/>
      <c r="BK603" s="464"/>
    </row>
    <row r="604" spans="1:63" s="465" customFormat="1" ht="18" customHeight="1" x14ac:dyDescent="0.25">
      <c r="A604" s="2127" t="str">
        <f t="shared" si="187"/>
        <v>►</v>
      </c>
      <c r="B604" s="2128" t="str">
        <f t="shared" si="186"/>
        <v>►</v>
      </c>
      <c r="C604" s="2129" t="str">
        <f t="shared" si="188"/>
        <v>►</v>
      </c>
      <c r="D604" s="2433" t="str">
        <f t="shared" si="189"/>
        <v>►</v>
      </c>
      <c r="E604" s="2128" t="str">
        <f t="shared" si="190"/>
        <v>►</v>
      </c>
      <c r="F604" s="2128" t="str">
        <f t="shared" si="191"/>
        <v>►</v>
      </c>
      <c r="G604" s="2128" t="str">
        <f t="shared" si="192"/>
        <v>►</v>
      </c>
      <c r="H604" s="2178" t="s">
        <v>4</v>
      </c>
      <c r="I604" s="2177"/>
      <c r="J604" s="2177"/>
      <c r="K604" s="2177"/>
      <c r="L604" s="2176"/>
      <c r="M604" s="2176"/>
      <c r="N604" s="2176"/>
      <c r="O604" s="2176"/>
      <c r="P604" s="2176"/>
      <c r="Q604" s="2176"/>
      <c r="R604" s="2176"/>
      <c r="S604" s="2111" t="s">
        <v>4</v>
      </c>
      <c r="T604" s="2178" t="s">
        <v>4</v>
      </c>
      <c r="U604" s="2177"/>
      <c r="V604" s="2177"/>
      <c r="W604" s="2177"/>
      <c r="X604" s="2176"/>
      <c r="Y604" s="2176"/>
      <c r="Z604" s="2176"/>
      <c r="AA604" s="2176"/>
      <c r="AB604" s="2176"/>
      <c r="AC604" s="2176"/>
      <c r="AD604" s="2176"/>
      <c r="AE604" s="2677" t="s">
        <v>4</v>
      </c>
      <c r="AF604" s="2679">
        <f t="shared" si="201"/>
        <v>0</v>
      </c>
      <c r="AG604" s="2453">
        <f t="shared" si="202"/>
        <v>0</v>
      </c>
      <c r="AH604" s="2452"/>
      <c r="AI604" s="2148">
        <f t="shared" si="194"/>
        <v>0</v>
      </c>
      <c r="AJ604" s="299" t="str">
        <f>IF(OR(AI604=0, ISBLANK(AB604)), "", TEXT(ROUND(AI604/INDEX(AV19:AV89, MATCH(AB604, AU19:AU89, 0)), 0),"# ##0") &amp; " " &amp; AB604)</f>
        <v/>
      </c>
      <c r="AK604" s="77">
        <f t="shared" si="195"/>
        <v>0</v>
      </c>
      <c r="AL604" s="2149">
        <f t="shared" si="196"/>
        <v>0</v>
      </c>
      <c r="AM604" s="2137" t="str">
        <f t="shared" si="197"/>
        <v/>
      </c>
      <c r="AN604" s="2143"/>
      <c r="AO604" s="2148">
        <f t="shared" si="198"/>
        <v>0</v>
      </c>
      <c r="AP604" s="2612"/>
      <c r="AQ604" s="2150" t="str">
        <f t="shared" si="199"/>
        <v/>
      </c>
      <c r="AR604" s="2593"/>
      <c r="AS604" s="2697">
        <f t="shared" si="200"/>
        <v>0</v>
      </c>
      <c r="AT604" s="2598">
        <f>IF(AND(AH604&lt;&gt;"", ISNUMBER(AF604)), IFERROR(INDEX(AV19:AV89, MATCH(AB604, AU19:AU89, 0)) * AA604 * IF(ISBLANK(X604), 1, X604), 0), 0)</f>
        <v>0</v>
      </c>
      <c r="AU604"/>
      <c r="AV604"/>
      <c r="AW604"/>
      <c r="AX604" s="2133"/>
      <c r="AY604" s="2127" t="str">
        <f t="shared" si="193"/>
        <v>►</v>
      </c>
      <c r="BD604" s="2133"/>
      <c r="BH604" s="2133"/>
      <c r="BI604" s="466">
        <v>1</v>
      </c>
      <c r="BJ604" s="464"/>
      <c r="BK604" s="464"/>
    </row>
    <row r="605" spans="1:63" s="465" customFormat="1" ht="18" customHeight="1" x14ac:dyDescent="0.25">
      <c r="A605" s="2127" t="str">
        <f t="shared" si="187"/>
        <v>►</v>
      </c>
      <c r="B605" s="2128" t="str">
        <f t="shared" si="186"/>
        <v>►</v>
      </c>
      <c r="C605" s="2129" t="str">
        <f t="shared" si="188"/>
        <v>►</v>
      </c>
      <c r="D605" s="2433" t="str">
        <f t="shared" si="189"/>
        <v>►</v>
      </c>
      <c r="E605" s="2128" t="str">
        <f t="shared" si="190"/>
        <v>►</v>
      </c>
      <c r="F605" s="2128" t="str">
        <f t="shared" si="191"/>
        <v>►</v>
      </c>
      <c r="G605" s="2128" t="str">
        <f t="shared" si="192"/>
        <v>►</v>
      </c>
      <c r="H605" s="2178" t="s">
        <v>4</v>
      </c>
      <c r="I605" s="2177"/>
      <c r="J605" s="2177"/>
      <c r="K605" s="2177"/>
      <c r="L605" s="2176"/>
      <c r="M605" s="2176"/>
      <c r="N605" s="2176"/>
      <c r="O605" s="2176"/>
      <c r="P605" s="2176"/>
      <c r="Q605" s="2176"/>
      <c r="R605" s="2176"/>
      <c r="S605" s="2111" t="s">
        <v>4</v>
      </c>
      <c r="T605" s="2178" t="s">
        <v>4</v>
      </c>
      <c r="U605" s="2177"/>
      <c r="V605" s="2177"/>
      <c r="W605" s="2177"/>
      <c r="X605" s="2176"/>
      <c r="Y605" s="2176"/>
      <c r="Z605" s="2176"/>
      <c r="AA605" s="2176"/>
      <c r="AB605" s="2176"/>
      <c r="AC605" s="2176"/>
      <c r="AD605" s="2176"/>
      <c r="AE605" s="2677" t="s">
        <v>4</v>
      </c>
      <c r="AF605" s="2679">
        <f t="shared" si="201"/>
        <v>0</v>
      </c>
      <c r="AG605" s="2453">
        <f t="shared" si="202"/>
        <v>0</v>
      </c>
      <c r="AH605" s="2452"/>
      <c r="AI605" s="2140">
        <f t="shared" si="194"/>
        <v>0</v>
      </c>
      <c r="AJ605" s="301" t="str">
        <f>IF(OR(AI605=0, ISBLANK(AB605)), "", TEXT(ROUND(AI605/INDEX(AV19:AV89, MATCH(AB605, AU19:AU89, 0)), 0),"# ##0") &amp; " " &amp; AB605)</f>
        <v/>
      </c>
      <c r="AK605" s="82">
        <f t="shared" si="195"/>
        <v>0</v>
      </c>
      <c r="AL605" s="2141">
        <f t="shared" si="196"/>
        <v>0</v>
      </c>
      <c r="AM605" s="2142" t="str">
        <f t="shared" si="197"/>
        <v/>
      </c>
      <c r="AN605" s="2143"/>
      <c r="AO605" s="2140">
        <f t="shared" si="198"/>
        <v>0</v>
      </c>
      <c r="AP605" s="2612"/>
      <c r="AQ605" s="2145" t="str">
        <f t="shared" si="199"/>
        <v/>
      </c>
      <c r="AR605" s="2593"/>
      <c r="AS605" s="2697">
        <f t="shared" si="200"/>
        <v>0</v>
      </c>
      <c r="AT605" s="2598">
        <f>IF(AND(AH605&lt;&gt;"", ISNUMBER(AF605)), IFERROR(INDEX(AV19:AV89, MATCH(AB605, AU19:AU89, 0)) * AA605 * IF(ISBLANK(X605), 1, X605), 0), 0)</f>
        <v>0</v>
      </c>
      <c r="AU605"/>
      <c r="AV605"/>
      <c r="AW605"/>
      <c r="AX605" s="2133"/>
      <c r="AY605" s="2127" t="str">
        <f t="shared" si="193"/>
        <v>►</v>
      </c>
      <c r="BD605" s="2133"/>
      <c r="BH605" s="2133"/>
      <c r="BI605" s="466">
        <v>1</v>
      </c>
      <c r="BJ605" s="464"/>
      <c r="BK605" s="464"/>
    </row>
    <row r="606" spans="1:63" s="465" customFormat="1" ht="18" customHeight="1" x14ac:dyDescent="0.25">
      <c r="A606" s="2127" t="str">
        <f t="shared" si="187"/>
        <v>►</v>
      </c>
      <c r="B606" s="2128" t="str">
        <f t="shared" si="186"/>
        <v>►</v>
      </c>
      <c r="C606" s="2129" t="str">
        <f t="shared" si="188"/>
        <v>►</v>
      </c>
      <c r="D606" s="2433" t="str">
        <f t="shared" si="189"/>
        <v>►</v>
      </c>
      <c r="E606" s="2128" t="str">
        <f t="shared" si="190"/>
        <v>►</v>
      </c>
      <c r="F606" s="2128" t="str">
        <f t="shared" si="191"/>
        <v>►</v>
      </c>
      <c r="G606" s="2128" t="str">
        <f t="shared" si="192"/>
        <v>►</v>
      </c>
      <c r="H606" s="2178" t="s">
        <v>4</v>
      </c>
      <c r="I606" s="2177"/>
      <c r="J606" s="2177"/>
      <c r="K606" s="2177"/>
      <c r="L606" s="2176"/>
      <c r="M606" s="2176"/>
      <c r="N606" s="2176"/>
      <c r="O606" s="2176"/>
      <c r="P606" s="2176"/>
      <c r="Q606" s="2176"/>
      <c r="R606" s="2176"/>
      <c r="S606" s="2111" t="s">
        <v>4</v>
      </c>
      <c r="T606" s="2178" t="s">
        <v>4</v>
      </c>
      <c r="U606" s="2177"/>
      <c r="V606" s="2177"/>
      <c r="W606" s="2177"/>
      <c r="X606" s="2176"/>
      <c r="Y606" s="2176"/>
      <c r="Z606" s="2176"/>
      <c r="AA606" s="2176"/>
      <c r="AB606" s="2176"/>
      <c r="AC606" s="2176"/>
      <c r="AD606" s="2176"/>
      <c r="AE606" s="2677" t="s">
        <v>4</v>
      </c>
      <c r="AF606" s="2679">
        <f t="shared" si="201"/>
        <v>0</v>
      </c>
      <c r="AG606" s="2453">
        <f t="shared" si="202"/>
        <v>0</v>
      </c>
      <c r="AH606" s="2452"/>
      <c r="AI606" s="2148">
        <f t="shared" si="194"/>
        <v>0</v>
      </c>
      <c r="AJ606" s="299" t="str">
        <f>IF(OR(AI606=0, ISBLANK(AB606)), "", TEXT(ROUND(AI606/INDEX(AV19:AV89, MATCH(AB606, AU19:AU89, 0)), 0),"# ##0") &amp; " " &amp; AB606)</f>
        <v/>
      </c>
      <c r="AK606" s="77">
        <f t="shared" si="195"/>
        <v>0</v>
      </c>
      <c r="AL606" s="2149">
        <f t="shared" si="196"/>
        <v>0</v>
      </c>
      <c r="AM606" s="2137" t="str">
        <f t="shared" si="197"/>
        <v/>
      </c>
      <c r="AN606" s="2143"/>
      <c r="AO606" s="2148">
        <f t="shared" si="198"/>
        <v>0</v>
      </c>
      <c r="AP606" s="2612"/>
      <c r="AQ606" s="2150" t="str">
        <f t="shared" si="199"/>
        <v/>
      </c>
      <c r="AR606" s="2593"/>
      <c r="AS606" s="2697">
        <f t="shared" si="200"/>
        <v>0</v>
      </c>
      <c r="AT606" s="2598">
        <f>IF(AND(AH606&lt;&gt;"", ISNUMBER(AF606)), IFERROR(INDEX(AV19:AV89, MATCH(AB606, AU19:AU89, 0)) * AA606 * IF(ISBLANK(X606), 1, X606), 0), 0)</f>
        <v>0</v>
      </c>
      <c r="AU606"/>
      <c r="AV606"/>
      <c r="AW606"/>
      <c r="AX606" s="2133"/>
      <c r="AY606" s="2127" t="str">
        <f t="shared" si="193"/>
        <v>►</v>
      </c>
      <c r="BD606" s="2133"/>
      <c r="BH606" s="2133"/>
      <c r="BI606" s="466">
        <v>1</v>
      </c>
      <c r="BJ606" s="464"/>
      <c r="BK606" s="464"/>
    </row>
    <row r="607" spans="1:63" s="465" customFormat="1" ht="18" customHeight="1" x14ac:dyDescent="0.25">
      <c r="A607" s="2127" t="str">
        <f t="shared" si="187"/>
        <v>►</v>
      </c>
      <c r="B607" s="2128" t="str">
        <f t="shared" si="186"/>
        <v>►</v>
      </c>
      <c r="C607" s="2129" t="str">
        <f t="shared" si="188"/>
        <v>►</v>
      </c>
      <c r="D607" s="2433" t="str">
        <f t="shared" si="189"/>
        <v>►</v>
      </c>
      <c r="E607" s="2128" t="str">
        <f t="shared" si="190"/>
        <v>►</v>
      </c>
      <c r="F607" s="2128" t="str">
        <f t="shared" si="191"/>
        <v>►</v>
      </c>
      <c r="G607" s="2128" t="str">
        <f t="shared" si="192"/>
        <v>►</v>
      </c>
      <c r="H607" s="2178" t="s">
        <v>4</v>
      </c>
      <c r="I607" s="2177"/>
      <c r="J607" s="2177"/>
      <c r="K607" s="2177"/>
      <c r="L607" s="2176"/>
      <c r="M607" s="2176"/>
      <c r="N607" s="2176"/>
      <c r="O607" s="2176"/>
      <c r="P607" s="2176"/>
      <c r="Q607" s="2176"/>
      <c r="R607" s="2176"/>
      <c r="S607" s="2111" t="s">
        <v>4</v>
      </c>
      <c r="T607" s="2178" t="s">
        <v>4</v>
      </c>
      <c r="U607" s="2177"/>
      <c r="V607" s="2177"/>
      <c r="W607" s="2177"/>
      <c r="X607" s="2176"/>
      <c r="Y607" s="2176"/>
      <c r="Z607" s="2176"/>
      <c r="AA607" s="2176"/>
      <c r="AB607" s="2176"/>
      <c r="AC607" s="2176"/>
      <c r="AD607" s="2176"/>
      <c r="AE607" s="2677" t="s">
        <v>4</v>
      </c>
      <c r="AF607" s="2679">
        <f t="shared" si="201"/>
        <v>0</v>
      </c>
      <c r="AG607" s="2453">
        <f t="shared" si="202"/>
        <v>0</v>
      </c>
      <c r="AH607" s="2452"/>
      <c r="AI607" s="2140">
        <f t="shared" si="194"/>
        <v>0</v>
      </c>
      <c r="AJ607" s="301" t="str">
        <f>IF(OR(AI607=0, ISBLANK(AB607)), "", TEXT(ROUND(AI607/INDEX(AV19:AV89, MATCH(AB607, AU19:AU89, 0)), 0),"# ##0") &amp; " " &amp; AB607)</f>
        <v/>
      </c>
      <c r="AK607" s="82">
        <f t="shared" si="195"/>
        <v>0</v>
      </c>
      <c r="AL607" s="2155">
        <f t="shared" si="196"/>
        <v>0</v>
      </c>
      <c r="AM607" s="2156" t="str">
        <f t="shared" si="197"/>
        <v/>
      </c>
      <c r="AN607" s="2143"/>
      <c r="AO607" s="2140">
        <f t="shared" si="198"/>
        <v>0</v>
      </c>
      <c r="AP607" s="2612"/>
      <c r="AQ607" s="2145" t="str">
        <f t="shared" si="199"/>
        <v/>
      </c>
      <c r="AR607" s="2593"/>
      <c r="AS607" s="2697">
        <f t="shared" si="200"/>
        <v>0</v>
      </c>
      <c r="AT607" s="2598">
        <f>IF(AND(AH607&lt;&gt;"", ISNUMBER(AF607)), IFERROR(INDEX(AV19:AV89, MATCH(AB607, AU19:AU89, 0)) * AA607 * IF(ISBLANK(X607), 1, X607), 0), 0)</f>
        <v>0</v>
      </c>
      <c r="AU607"/>
      <c r="AV607"/>
      <c r="AW607"/>
      <c r="AX607" s="2133"/>
      <c r="AY607" s="2127" t="str">
        <f t="shared" si="193"/>
        <v>►</v>
      </c>
      <c r="BD607" s="2133"/>
      <c r="BH607" s="2133"/>
      <c r="BI607" s="466">
        <v>1</v>
      </c>
      <c r="BJ607" s="464"/>
      <c r="BK607" s="464"/>
    </row>
    <row r="608" spans="1:63" s="465" customFormat="1" ht="18" customHeight="1" x14ac:dyDescent="0.25">
      <c r="A608" s="2127" t="str">
        <f t="shared" si="187"/>
        <v>►</v>
      </c>
      <c r="B608" s="2128" t="str">
        <f t="shared" si="186"/>
        <v>►</v>
      </c>
      <c r="C608" s="2129" t="str">
        <f t="shared" si="188"/>
        <v>►</v>
      </c>
      <c r="D608" s="2433" t="str">
        <f t="shared" si="189"/>
        <v>►</v>
      </c>
      <c r="E608" s="2128" t="str">
        <f t="shared" si="190"/>
        <v>►</v>
      </c>
      <c r="F608" s="2128" t="str">
        <f t="shared" si="191"/>
        <v>►</v>
      </c>
      <c r="G608" s="2128" t="str">
        <f t="shared" si="192"/>
        <v>►</v>
      </c>
      <c r="H608" s="2178" t="s">
        <v>4</v>
      </c>
      <c r="I608" s="2177"/>
      <c r="J608" s="2177"/>
      <c r="K608" s="2177"/>
      <c r="L608" s="2176"/>
      <c r="M608" s="2176"/>
      <c r="N608" s="2176"/>
      <c r="O608" s="2176"/>
      <c r="P608" s="2176"/>
      <c r="Q608" s="2176"/>
      <c r="R608" s="2176"/>
      <c r="S608" s="2111" t="s">
        <v>4</v>
      </c>
      <c r="T608" s="2178" t="s">
        <v>4</v>
      </c>
      <c r="U608" s="2177"/>
      <c r="V608" s="2177"/>
      <c r="W608" s="2177"/>
      <c r="X608" s="2176"/>
      <c r="Y608" s="2176"/>
      <c r="Z608" s="2176"/>
      <c r="AA608" s="2176"/>
      <c r="AB608" s="2176"/>
      <c r="AC608" s="2176"/>
      <c r="AD608" s="2176"/>
      <c r="AE608" s="2677" t="s">
        <v>4</v>
      </c>
      <c r="AF608" s="2679">
        <f t="shared" si="201"/>
        <v>0</v>
      </c>
      <c r="AG608" s="2453">
        <f t="shared" si="202"/>
        <v>0</v>
      </c>
      <c r="AH608" s="2452"/>
      <c r="AI608" s="2148">
        <f t="shared" si="194"/>
        <v>0</v>
      </c>
      <c r="AJ608" s="299" t="str">
        <f>IF(OR(AI608=0, ISBLANK(AB608)), "", TEXT(ROUND(AI608/INDEX(AV19:AV89, MATCH(AB608, AU19:AU89, 0)), 0),"# ##0") &amp; " " &amp; AB608)</f>
        <v/>
      </c>
      <c r="AK608" s="77">
        <f t="shared" si="195"/>
        <v>0</v>
      </c>
      <c r="AL608" s="2149">
        <f t="shared" si="196"/>
        <v>0</v>
      </c>
      <c r="AM608" s="2137" t="str">
        <f t="shared" si="197"/>
        <v/>
      </c>
      <c r="AN608" s="2143"/>
      <c r="AO608" s="2148">
        <f t="shared" si="198"/>
        <v>0</v>
      </c>
      <c r="AP608" s="2612"/>
      <c r="AQ608" s="2150" t="str">
        <f t="shared" si="199"/>
        <v/>
      </c>
      <c r="AR608" s="2593"/>
      <c r="AS608" s="2697">
        <f t="shared" si="200"/>
        <v>0</v>
      </c>
      <c r="AT608" s="2598">
        <f>IF(AND(AH608&lt;&gt;"", ISNUMBER(AF608)), IFERROR(INDEX(AV19:AV89, MATCH(AB608, AU19:AU89, 0)) * AA608 * IF(ISBLANK(X608), 1, X608), 0), 0)</f>
        <v>0</v>
      </c>
      <c r="AU608"/>
      <c r="AV608"/>
      <c r="AW608"/>
      <c r="AX608" s="2133"/>
      <c r="AY608" s="2127" t="str">
        <f t="shared" si="193"/>
        <v>►</v>
      </c>
      <c r="BI608" s="466">
        <v>1</v>
      </c>
      <c r="BJ608" s="464"/>
      <c r="BK608" s="464"/>
    </row>
    <row r="609" spans="1:63" s="465" customFormat="1" ht="18" customHeight="1" x14ac:dyDescent="0.25">
      <c r="A609" s="2127" t="str">
        <f t="shared" si="187"/>
        <v>►</v>
      </c>
      <c r="B609" s="2128" t="str">
        <f t="shared" si="186"/>
        <v>►</v>
      </c>
      <c r="C609" s="2129" t="str">
        <f t="shared" si="188"/>
        <v>►</v>
      </c>
      <c r="D609" s="2433" t="str">
        <f t="shared" si="189"/>
        <v>►</v>
      </c>
      <c r="E609" s="2128" t="str">
        <f t="shared" si="190"/>
        <v>►</v>
      </c>
      <c r="F609" s="2128" t="str">
        <f t="shared" si="191"/>
        <v>►</v>
      </c>
      <c r="G609" s="2128" t="str">
        <f t="shared" si="192"/>
        <v>►</v>
      </c>
      <c r="H609" s="2178" t="s">
        <v>4</v>
      </c>
      <c r="I609" s="2177"/>
      <c r="J609" s="2177"/>
      <c r="K609" s="2177"/>
      <c r="L609" s="2176"/>
      <c r="M609" s="2176"/>
      <c r="N609" s="2176"/>
      <c r="O609" s="2176"/>
      <c r="P609" s="2176"/>
      <c r="Q609" s="2176"/>
      <c r="R609" s="2176"/>
      <c r="S609" s="2111" t="s">
        <v>4</v>
      </c>
      <c r="T609" s="2178" t="s">
        <v>4</v>
      </c>
      <c r="U609" s="2177"/>
      <c r="V609" s="2177"/>
      <c r="W609" s="2177"/>
      <c r="X609" s="2176"/>
      <c r="Y609" s="2176"/>
      <c r="Z609" s="2176"/>
      <c r="AA609" s="2176"/>
      <c r="AB609" s="2176"/>
      <c r="AC609" s="2176"/>
      <c r="AD609" s="2176"/>
      <c r="AE609" s="2677" t="s">
        <v>4</v>
      </c>
      <c r="AF609" s="2679">
        <f t="shared" si="201"/>
        <v>0</v>
      </c>
      <c r="AG609" s="2453">
        <f t="shared" si="202"/>
        <v>0</v>
      </c>
      <c r="AH609" s="2452"/>
      <c r="AI609" s="2140">
        <f t="shared" si="194"/>
        <v>0</v>
      </c>
      <c r="AJ609" s="301" t="str">
        <f>IF(OR(AI609=0, ISBLANK(AB609)), "", TEXT(ROUND(AI609/INDEX(AV19:AV89, MATCH(AB609, AU19:AU89, 0)), 0),"# ##0") &amp; " " &amp; AB609)</f>
        <v/>
      </c>
      <c r="AK609" s="82">
        <f t="shared" si="195"/>
        <v>0</v>
      </c>
      <c r="AL609" s="2141">
        <f t="shared" si="196"/>
        <v>0</v>
      </c>
      <c r="AM609" s="2142" t="str">
        <f t="shared" si="197"/>
        <v/>
      </c>
      <c r="AN609" s="2143"/>
      <c r="AO609" s="2140">
        <f t="shared" si="198"/>
        <v>0</v>
      </c>
      <c r="AP609" s="2612"/>
      <c r="AQ609" s="2145" t="str">
        <f t="shared" si="199"/>
        <v/>
      </c>
      <c r="AR609" s="2593"/>
      <c r="AS609" s="2697">
        <f t="shared" si="200"/>
        <v>0</v>
      </c>
      <c r="AT609" s="2598">
        <f>IF(AND(AH609&lt;&gt;"", ISNUMBER(AF609)), IFERROR(INDEX(AV19:AV89, MATCH(AB609, AU19:AU89, 0)) * AA609 * IF(ISBLANK(X609), 1, X609), 0), 0)</f>
        <v>0</v>
      </c>
      <c r="AU609"/>
      <c r="AV609"/>
      <c r="AW609"/>
      <c r="AX609" s="2133"/>
      <c r="AY609" s="2127" t="str">
        <f t="shared" si="193"/>
        <v>►</v>
      </c>
      <c r="BI609" s="466">
        <v>1</v>
      </c>
      <c r="BJ609" s="464"/>
      <c r="BK609" s="464"/>
    </row>
    <row r="610" spans="1:63" s="465" customFormat="1" ht="18" customHeight="1" x14ac:dyDescent="0.25">
      <c r="A610" s="2127" t="str">
        <f t="shared" si="187"/>
        <v>►</v>
      </c>
      <c r="B610" s="2128" t="str">
        <f t="shared" si="186"/>
        <v>►</v>
      </c>
      <c r="C610" s="2129" t="str">
        <f t="shared" si="188"/>
        <v>►</v>
      </c>
      <c r="D610" s="2433" t="str">
        <f t="shared" si="189"/>
        <v>►</v>
      </c>
      <c r="E610" s="2128" t="str">
        <f t="shared" si="190"/>
        <v>►</v>
      </c>
      <c r="F610" s="2128" t="str">
        <f t="shared" si="191"/>
        <v>►</v>
      </c>
      <c r="G610" s="2128" t="str">
        <f t="shared" si="192"/>
        <v>►</v>
      </c>
      <c r="H610" s="2178" t="s">
        <v>4</v>
      </c>
      <c r="I610" s="2177"/>
      <c r="J610" s="2177"/>
      <c r="K610" s="2177"/>
      <c r="L610" s="2176"/>
      <c r="M610" s="2176"/>
      <c r="N610" s="2176"/>
      <c r="O610" s="2176"/>
      <c r="P610" s="2176"/>
      <c r="Q610" s="2176"/>
      <c r="R610" s="2176"/>
      <c r="S610" s="2111" t="s">
        <v>4</v>
      </c>
      <c r="T610" s="2178" t="s">
        <v>4</v>
      </c>
      <c r="U610" s="2177"/>
      <c r="V610" s="2177"/>
      <c r="W610" s="2177"/>
      <c r="X610" s="2176"/>
      <c r="Y610" s="2176"/>
      <c r="Z610" s="2176"/>
      <c r="AA610" s="2176"/>
      <c r="AB610" s="2176"/>
      <c r="AC610" s="2176"/>
      <c r="AD610" s="2176"/>
      <c r="AE610" s="2677" t="s">
        <v>4</v>
      </c>
      <c r="AF610" s="2679">
        <f t="shared" si="201"/>
        <v>0</v>
      </c>
      <c r="AG610" s="2453">
        <f t="shared" si="202"/>
        <v>0</v>
      </c>
      <c r="AH610" s="2452"/>
      <c r="AI610" s="2148">
        <f t="shared" si="194"/>
        <v>0</v>
      </c>
      <c r="AJ610" s="299" t="str">
        <f>IF(OR(AI610=0, ISBLANK(AB610)), "", TEXT(ROUND(AI610/INDEX(AV19:AV89, MATCH(AB610, AU19:AU89, 0)), 0),"# ##0") &amp; " " &amp; AB610)</f>
        <v/>
      </c>
      <c r="AK610" s="77">
        <f t="shared" si="195"/>
        <v>0</v>
      </c>
      <c r="AL610" s="2149">
        <f t="shared" si="196"/>
        <v>0</v>
      </c>
      <c r="AM610" s="2137" t="str">
        <f t="shared" si="197"/>
        <v/>
      </c>
      <c r="AN610" s="2143"/>
      <c r="AO610" s="2148">
        <f t="shared" si="198"/>
        <v>0</v>
      </c>
      <c r="AP610" s="2612"/>
      <c r="AQ610" s="2150" t="str">
        <f t="shared" si="199"/>
        <v/>
      </c>
      <c r="AR610" s="2593"/>
      <c r="AS610" s="2697">
        <f t="shared" si="200"/>
        <v>0</v>
      </c>
      <c r="AT610" s="2598">
        <f>IF(AND(AH610&lt;&gt;"", ISNUMBER(AF610)), IFERROR(INDEX(AV19:AV89, MATCH(AB610, AU19:AU89, 0)) * AA610 * IF(ISBLANK(X610), 1, X610), 0), 0)</f>
        <v>0</v>
      </c>
      <c r="AU610"/>
      <c r="AV610"/>
      <c r="AW610"/>
      <c r="AX610" s="2133"/>
      <c r="AY610" s="2127" t="str">
        <f t="shared" si="193"/>
        <v>►</v>
      </c>
      <c r="BI610" s="466">
        <v>1</v>
      </c>
      <c r="BJ610" s="464"/>
      <c r="BK610" s="464"/>
    </row>
    <row r="611" spans="1:63" s="465" customFormat="1" ht="18" customHeight="1" x14ac:dyDescent="0.25">
      <c r="A611" s="2127" t="str">
        <f t="shared" si="187"/>
        <v>►</v>
      </c>
      <c r="B611" s="2128" t="str">
        <f t="shared" si="186"/>
        <v>►</v>
      </c>
      <c r="C611" s="2129" t="str">
        <f t="shared" si="188"/>
        <v>►</v>
      </c>
      <c r="D611" s="2433" t="str">
        <f t="shared" si="189"/>
        <v>►</v>
      </c>
      <c r="E611" s="2128" t="str">
        <f t="shared" si="190"/>
        <v>►</v>
      </c>
      <c r="F611" s="2128" t="str">
        <f t="shared" si="191"/>
        <v>►</v>
      </c>
      <c r="G611" s="2128" t="str">
        <f t="shared" si="192"/>
        <v>►</v>
      </c>
      <c r="H611" s="2178" t="s">
        <v>4</v>
      </c>
      <c r="I611" s="2177"/>
      <c r="J611" s="2177"/>
      <c r="K611" s="2177"/>
      <c r="L611" s="2176"/>
      <c r="M611" s="2176"/>
      <c r="N611" s="2176"/>
      <c r="O611" s="2176"/>
      <c r="P611" s="2176"/>
      <c r="Q611" s="2176"/>
      <c r="R611" s="2176"/>
      <c r="S611" s="2111" t="s">
        <v>4</v>
      </c>
      <c r="T611" s="2178" t="s">
        <v>4</v>
      </c>
      <c r="U611" s="2177"/>
      <c r="V611" s="2177"/>
      <c r="W611" s="2177"/>
      <c r="X611" s="2176"/>
      <c r="Y611" s="2176"/>
      <c r="Z611" s="2176"/>
      <c r="AA611" s="2176"/>
      <c r="AB611" s="2176"/>
      <c r="AC611" s="2176"/>
      <c r="AD611" s="2176"/>
      <c r="AE611" s="2677" t="s">
        <v>4</v>
      </c>
      <c r="AF611" s="2679">
        <f t="shared" si="201"/>
        <v>0</v>
      </c>
      <c r="AG611" s="2453">
        <f t="shared" si="202"/>
        <v>0</v>
      </c>
      <c r="AH611" s="2452"/>
      <c r="AI611" s="2140">
        <f t="shared" si="194"/>
        <v>0</v>
      </c>
      <c r="AJ611" s="301" t="str">
        <f>IF(OR(AI611=0, ISBLANK(AB611)), "", TEXT(ROUND(AI611/INDEX(AV19:AV89, MATCH(AB611, AU19:AU89, 0)), 0),"# ##0") &amp; " " &amp; AB611)</f>
        <v/>
      </c>
      <c r="AK611" s="82">
        <f t="shared" si="195"/>
        <v>0</v>
      </c>
      <c r="AL611" s="2141">
        <f t="shared" si="196"/>
        <v>0</v>
      </c>
      <c r="AM611" s="2142" t="str">
        <f t="shared" si="197"/>
        <v/>
      </c>
      <c r="AN611" s="2143"/>
      <c r="AO611" s="2140">
        <f t="shared" si="198"/>
        <v>0</v>
      </c>
      <c r="AP611" s="2612"/>
      <c r="AQ611" s="2145" t="str">
        <f t="shared" si="199"/>
        <v/>
      </c>
      <c r="AR611" s="2593"/>
      <c r="AS611" s="2697">
        <f t="shared" si="200"/>
        <v>0</v>
      </c>
      <c r="AT611" s="2598">
        <f>IF(AND(AH611&lt;&gt;"", ISNUMBER(AF611)), IFERROR(INDEX(AV19:AV89, MATCH(AB611, AU19:AU89, 0)) * AA611 * IF(ISBLANK(X611), 1, X611), 0), 0)</f>
        <v>0</v>
      </c>
      <c r="AU611"/>
      <c r="AV611"/>
      <c r="AW611"/>
      <c r="AX611" s="2133"/>
      <c r="AY611" s="2127" t="str">
        <f t="shared" si="193"/>
        <v>►</v>
      </c>
      <c r="BI611" s="466">
        <v>1</v>
      </c>
      <c r="BJ611" s="464"/>
      <c r="BK611" s="464"/>
    </row>
    <row r="612" spans="1:63" s="465" customFormat="1" ht="18" customHeight="1" x14ac:dyDescent="0.25">
      <c r="A612" s="2127" t="str">
        <f t="shared" si="187"/>
        <v>►</v>
      </c>
      <c r="B612" s="2128" t="str">
        <f t="shared" si="186"/>
        <v>►</v>
      </c>
      <c r="C612" s="2129" t="str">
        <f t="shared" si="188"/>
        <v>►</v>
      </c>
      <c r="D612" s="2433" t="str">
        <f t="shared" si="189"/>
        <v>►</v>
      </c>
      <c r="E612" s="2128" t="str">
        <f t="shared" si="190"/>
        <v>►</v>
      </c>
      <c r="F612" s="2128" t="str">
        <f t="shared" si="191"/>
        <v>►</v>
      </c>
      <c r="G612" s="2128" t="str">
        <f t="shared" si="192"/>
        <v>►</v>
      </c>
      <c r="H612" s="2178" t="s">
        <v>4</v>
      </c>
      <c r="I612" s="2177"/>
      <c r="J612" s="2177"/>
      <c r="K612" s="2177"/>
      <c r="L612" s="2176"/>
      <c r="M612" s="2176"/>
      <c r="N612" s="2176"/>
      <c r="O612" s="2176"/>
      <c r="P612" s="2176"/>
      <c r="Q612" s="2176"/>
      <c r="R612" s="2176"/>
      <c r="S612" s="2111" t="s">
        <v>4</v>
      </c>
      <c r="T612" s="2178" t="s">
        <v>4</v>
      </c>
      <c r="U612" s="2177"/>
      <c r="V612" s="2177"/>
      <c r="W612" s="2177"/>
      <c r="X612" s="2176"/>
      <c r="Y612" s="2176"/>
      <c r="Z612" s="2176"/>
      <c r="AA612" s="2176"/>
      <c r="AB612" s="2176"/>
      <c r="AC612" s="2176"/>
      <c r="AD612" s="2176"/>
      <c r="AE612" s="2677" t="s">
        <v>4</v>
      </c>
      <c r="AF612" s="2679">
        <f t="shared" si="201"/>
        <v>0</v>
      </c>
      <c r="AG612" s="2453">
        <f t="shared" si="202"/>
        <v>0</v>
      </c>
      <c r="AH612" s="2452"/>
      <c r="AI612" s="2159">
        <f t="shared" si="194"/>
        <v>0</v>
      </c>
      <c r="AJ612" s="2160" t="str">
        <f>IF(OR(AI612=0, ISBLANK(AB612)), "", TEXT(ROUND(AI612/INDEX(AV19:AV89, MATCH(AB612, AU19:AU89, 0)), 0),"# ##0") &amp; " " &amp; AB612)</f>
        <v/>
      </c>
      <c r="AK612" s="77">
        <f t="shared" si="195"/>
        <v>0</v>
      </c>
      <c r="AL612" s="2149">
        <f t="shared" si="196"/>
        <v>0</v>
      </c>
      <c r="AM612" s="2137" t="str">
        <f t="shared" si="197"/>
        <v/>
      </c>
      <c r="AN612" s="2143"/>
      <c r="AO612" s="2148">
        <f t="shared" si="198"/>
        <v>0</v>
      </c>
      <c r="AP612" s="2612"/>
      <c r="AQ612" s="2150" t="str">
        <f t="shared" si="199"/>
        <v/>
      </c>
      <c r="AR612" s="2593"/>
      <c r="AS612" s="2697">
        <f t="shared" si="200"/>
        <v>0</v>
      </c>
      <c r="AT612" s="2598">
        <f>IF(AND(AH612&lt;&gt;"", ISNUMBER(AF612)), IFERROR(INDEX(AV19:AV89, MATCH(AB612, AU19:AU89, 0)) * AA612 * IF(ISBLANK(X612), 1, X612), 0), 0)</f>
        <v>0</v>
      </c>
      <c r="AU612"/>
      <c r="AV612"/>
      <c r="AW612"/>
      <c r="AX612" s="2133"/>
      <c r="AY612" s="2127" t="str">
        <f t="shared" si="193"/>
        <v>►</v>
      </c>
      <c r="BI612" s="466">
        <v>1</v>
      </c>
      <c r="BJ612" s="464"/>
      <c r="BK612" s="464"/>
    </row>
    <row r="613" spans="1:63" s="465" customFormat="1" ht="18" customHeight="1" x14ac:dyDescent="0.25">
      <c r="A613" s="2127" t="str">
        <f t="shared" si="187"/>
        <v>►</v>
      </c>
      <c r="B613" s="2128" t="str">
        <f t="shared" si="186"/>
        <v>►</v>
      </c>
      <c r="C613" s="2129" t="str">
        <f t="shared" si="188"/>
        <v>►</v>
      </c>
      <c r="D613" s="2433" t="str">
        <f t="shared" si="189"/>
        <v>►</v>
      </c>
      <c r="E613" s="2128" t="str">
        <f t="shared" si="190"/>
        <v>►</v>
      </c>
      <c r="F613" s="2128" t="str">
        <f t="shared" si="191"/>
        <v>►</v>
      </c>
      <c r="G613" s="2128" t="str">
        <f t="shared" si="192"/>
        <v>►</v>
      </c>
      <c r="H613" s="2178" t="s">
        <v>4</v>
      </c>
      <c r="I613" s="2177"/>
      <c r="J613" s="2177"/>
      <c r="K613" s="2177"/>
      <c r="L613" s="2176"/>
      <c r="M613" s="2176"/>
      <c r="N613" s="2176"/>
      <c r="O613" s="2176"/>
      <c r="P613" s="2176"/>
      <c r="Q613" s="2176"/>
      <c r="R613" s="2176"/>
      <c r="S613" s="2111" t="s">
        <v>4</v>
      </c>
      <c r="T613" s="2178" t="s">
        <v>4</v>
      </c>
      <c r="U613" s="2177"/>
      <c r="V613" s="2177"/>
      <c r="W613" s="2177"/>
      <c r="X613" s="2176"/>
      <c r="Y613" s="2176"/>
      <c r="Z613" s="2176"/>
      <c r="AA613" s="2176"/>
      <c r="AB613" s="2176"/>
      <c r="AC613" s="2176"/>
      <c r="AD613" s="2176"/>
      <c r="AE613" s="2677" t="s">
        <v>4</v>
      </c>
      <c r="AF613" s="2679">
        <f t="shared" si="201"/>
        <v>0</v>
      </c>
      <c r="AG613" s="2453">
        <f t="shared" si="202"/>
        <v>0</v>
      </c>
      <c r="AH613" s="2452"/>
      <c r="AI613" s="2140">
        <f t="shared" si="194"/>
        <v>0</v>
      </c>
      <c r="AJ613" s="301" t="str">
        <f>IF(OR(AI613=0, ISBLANK(AB613)), "", TEXT(ROUND(AI613/INDEX(AV19:AV89, MATCH(AB613, AU19:AU89, 0)), 0),"# ##0") &amp; " " &amp; AB613)</f>
        <v/>
      </c>
      <c r="AK613" s="82">
        <f t="shared" si="195"/>
        <v>0</v>
      </c>
      <c r="AL613" s="2141">
        <f t="shared" si="196"/>
        <v>0</v>
      </c>
      <c r="AM613" s="2142" t="str">
        <f t="shared" si="197"/>
        <v/>
      </c>
      <c r="AN613" s="2143"/>
      <c r="AO613" s="2140">
        <f t="shared" si="198"/>
        <v>0</v>
      </c>
      <c r="AP613" s="2612"/>
      <c r="AQ613" s="2145" t="str">
        <f t="shared" si="199"/>
        <v/>
      </c>
      <c r="AR613" s="2593"/>
      <c r="AS613" s="2697">
        <f t="shared" si="200"/>
        <v>0</v>
      </c>
      <c r="AT613" s="2598">
        <f>IF(AND(AH613&lt;&gt;"", ISNUMBER(AF613)), IFERROR(INDEX(AV19:AV89, MATCH(AB613, AU19:AU89, 0)) * AA613 * IF(ISBLANK(X613), 1, X613), 0), 0)</f>
        <v>0</v>
      </c>
      <c r="AU613"/>
      <c r="AV613"/>
      <c r="AW613"/>
      <c r="AX613" s="2133"/>
      <c r="AY613" s="2127" t="str">
        <f t="shared" si="193"/>
        <v>►</v>
      </c>
      <c r="BI613" s="466">
        <v>1</v>
      </c>
      <c r="BJ613" s="464"/>
      <c r="BK613" s="464"/>
    </row>
    <row r="614" spans="1:63" s="465" customFormat="1" ht="18" customHeight="1" x14ac:dyDescent="0.25">
      <c r="A614" s="2127" t="str">
        <f t="shared" si="187"/>
        <v>►</v>
      </c>
      <c r="B614" s="2128" t="str">
        <f t="shared" si="186"/>
        <v>►</v>
      </c>
      <c r="C614" s="2129" t="str">
        <f t="shared" si="188"/>
        <v>►</v>
      </c>
      <c r="D614" s="2433" t="str">
        <f t="shared" si="189"/>
        <v>►</v>
      </c>
      <c r="E614" s="2128" t="str">
        <f t="shared" si="190"/>
        <v>►</v>
      </c>
      <c r="F614" s="2128" t="str">
        <f t="shared" si="191"/>
        <v>►</v>
      </c>
      <c r="G614" s="2128" t="str">
        <f t="shared" si="192"/>
        <v>►</v>
      </c>
      <c r="H614" s="2178" t="s">
        <v>4</v>
      </c>
      <c r="I614" s="2177"/>
      <c r="J614" s="2177"/>
      <c r="K614" s="2177"/>
      <c r="L614" s="2176"/>
      <c r="M614" s="2176"/>
      <c r="N614" s="2176"/>
      <c r="O614" s="2176"/>
      <c r="P614" s="2176"/>
      <c r="Q614" s="2176"/>
      <c r="R614" s="2176"/>
      <c r="S614" s="2111" t="s">
        <v>4</v>
      </c>
      <c r="T614" s="2178" t="s">
        <v>4</v>
      </c>
      <c r="U614" s="2177"/>
      <c r="V614" s="2177"/>
      <c r="W614" s="2177"/>
      <c r="X614" s="2176"/>
      <c r="Y614" s="2176"/>
      <c r="Z614" s="2176"/>
      <c r="AA614" s="2176"/>
      <c r="AB614" s="2176"/>
      <c r="AC614" s="2176"/>
      <c r="AD614" s="2176"/>
      <c r="AE614" s="2677" t="s">
        <v>4</v>
      </c>
      <c r="AF614" s="2679">
        <f t="shared" si="201"/>
        <v>0</v>
      </c>
      <c r="AG614" s="2453">
        <f t="shared" si="202"/>
        <v>0</v>
      </c>
      <c r="AH614" s="2452"/>
      <c r="AI614" s="2148">
        <f t="shared" si="194"/>
        <v>0</v>
      </c>
      <c r="AJ614" s="299" t="str">
        <f>IF(OR(AI614=0, ISBLANK(AB614)), "", TEXT(ROUND(AI614/INDEX(AV19:AV89, MATCH(AB614, AU19:AU89, 0)), 0),"# ##0") &amp; " " &amp; AB614)</f>
        <v/>
      </c>
      <c r="AK614" s="77">
        <f t="shared" si="195"/>
        <v>0</v>
      </c>
      <c r="AL614" s="2149">
        <f t="shared" si="196"/>
        <v>0</v>
      </c>
      <c r="AM614" s="2137" t="str">
        <f t="shared" si="197"/>
        <v/>
      </c>
      <c r="AN614" s="2143"/>
      <c r="AO614" s="2148">
        <f t="shared" si="198"/>
        <v>0</v>
      </c>
      <c r="AP614" s="2612"/>
      <c r="AQ614" s="2150" t="str">
        <f t="shared" si="199"/>
        <v/>
      </c>
      <c r="AR614" s="2593"/>
      <c r="AS614" s="2697">
        <f t="shared" si="200"/>
        <v>0</v>
      </c>
      <c r="AT614" s="2598">
        <f>IF(AND(AH614&lt;&gt;"", ISNUMBER(AF614)), IFERROR(INDEX(AV19:AV89, MATCH(AB614, AU19:AU89, 0)) * AA614 * IF(ISBLANK(X614), 1, X614), 0), 0)</f>
        <v>0</v>
      </c>
      <c r="AU614"/>
      <c r="AV614"/>
      <c r="AW614"/>
      <c r="AX614" s="2133"/>
      <c r="AY614" s="2127" t="str">
        <f t="shared" si="193"/>
        <v>►</v>
      </c>
      <c r="BI614" s="466">
        <v>1</v>
      </c>
      <c r="BJ614" s="464"/>
      <c r="BK614" s="464"/>
    </row>
    <row r="615" spans="1:63" s="465" customFormat="1" ht="18" customHeight="1" x14ac:dyDescent="0.25">
      <c r="A615" s="2127" t="str">
        <f t="shared" si="187"/>
        <v>►</v>
      </c>
      <c r="B615" s="2128" t="str">
        <f t="shared" si="186"/>
        <v>►</v>
      </c>
      <c r="C615" s="2129" t="str">
        <f t="shared" si="188"/>
        <v>►</v>
      </c>
      <c r="D615" s="2433" t="str">
        <f t="shared" si="189"/>
        <v>►</v>
      </c>
      <c r="E615" s="2128" t="str">
        <f t="shared" si="190"/>
        <v>►</v>
      </c>
      <c r="F615" s="2128" t="str">
        <f t="shared" si="191"/>
        <v>►</v>
      </c>
      <c r="G615" s="2128" t="str">
        <f t="shared" si="192"/>
        <v>►</v>
      </c>
      <c r="H615" s="2178" t="s">
        <v>4</v>
      </c>
      <c r="I615" s="2177"/>
      <c r="J615" s="2177"/>
      <c r="K615" s="2177"/>
      <c r="L615" s="2176"/>
      <c r="M615" s="2176"/>
      <c r="N615" s="2176"/>
      <c r="O615" s="2176"/>
      <c r="P615" s="2176"/>
      <c r="Q615" s="2176"/>
      <c r="R615" s="2176"/>
      <c r="S615" s="2111" t="s">
        <v>4</v>
      </c>
      <c r="T615" s="2178" t="s">
        <v>4</v>
      </c>
      <c r="U615" s="2177"/>
      <c r="V615" s="2177"/>
      <c r="W615" s="2177"/>
      <c r="X615" s="2176"/>
      <c r="Y615" s="2176"/>
      <c r="Z615" s="2176"/>
      <c r="AA615" s="2176"/>
      <c r="AB615" s="2176"/>
      <c r="AC615" s="2176"/>
      <c r="AD615" s="2176"/>
      <c r="AE615" s="2677" t="s">
        <v>4</v>
      </c>
      <c r="AF615" s="2679">
        <f t="shared" si="201"/>
        <v>0</v>
      </c>
      <c r="AG615" s="2453">
        <f t="shared" si="202"/>
        <v>0</v>
      </c>
      <c r="AH615" s="2452"/>
      <c r="AI615" s="2140">
        <f t="shared" si="194"/>
        <v>0</v>
      </c>
      <c r="AJ615" s="301" t="str">
        <f>IF(OR(AI615=0, ISBLANK(AB615)), "", TEXT(ROUND(AI615/INDEX(AV19:AV89, MATCH(AB615, AU19:AU89, 0)), 0),"# ##0") &amp; " " &amp; AB615)</f>
        <v/>
      </c>
      <c r="AK615" s="82">
        <f t="shared" si="195"/>
        <v>0</v>
      </c>
      <c r="AL615" s="2141">
        <f t="shared" si="196"/>
        <v>0</v>
      </c>
      <c r="AM615" s="2142" t="str">
        <f t="shared" si="197"/>
        <v/>
      </c>
      <c r="AN615" s="2143"/>
      <c r="AO615" s="2140">
        <f t="shared" si="198"/>
        <v>0</v>
      </c>
      <c r="AP615" s="2612"/>
      <c r="AQ615" s="2145" t="str">
        <f t="shared" si="199"/>
        <v/>
      </c>
      <c r="AR615" s="2593"/>
      <c r="AS615" s="2697">
        <f t="shared" si="200"/>
        <v>0</v>
      </c>
      <c r="AT615" s="2598">
        <f>IF(AND(AH615&lt;&gt;"", ISNUMBER(AF615)), IFERROR(INDEX(AV19:AV89, MATCH(AB615, AU19:AU89, 0)) * AA615 * IF(ISBLANK(X615), 1, X615), 0), 0)</f>
        <v>0</v>
      </c>
      <c r="AU615"/>
      <c r="AV615"/>
      <c r="AW615"/>
      <c r="AX615" s="2133"/>
      <c r="AY615" s="2127" t="str">
        <f t="shared" si="193"/>
        <v>►</v>
      </c>
      <c r="BD615" s="473"/>
      <c r="BH615" s="473"/>
      <c r="BI615" s="466">
        <v>1</v>
      </c>
      <c r="BJ615" s="464"/>
      <c r="BK615" s="464"/>
    </row>
    <row r="616" spans="1:63" s="465" customFormat="1" ht="18" customHeight="1" x14ac:dyDescent="0.25">
      <c r="A616" s="2127" t="str">
        <f t="shared" si="187"/>
        <v>►</v>
      </c>
      <c r="B616" s="2128" t="str">
        <f t="shared" si="186"/>
        <v>►</v>
      </c>
      <c r="C616" s="2129" t="str">
        <f t="shared" si="188"/>
        <v>►</v>
      </c>
      <c r="D616" s="2433" t="str">
        <f t="shared" si="189"/>
        <v>►</v>
      </c>
      <c r="E616" s="2128" t="str">
        <f t="shared" si="190"/>
        <v>►</v>
      </c>
      <c r="F616" s="2128" t="str">
        <f t="shared" si="191"/>
        <v>►</v>
      </c>
      <c r="G616" s="2128" t="str">
        <f t="shared" si="192"/>
        <v>►</v>
      </c>
      <c r="H616" s="2178" t="s">
        <v>4</v>
      </c>
      <c r="I616" s="2177"/>
      <c r="J616" s="2177"/>
      <c r="K616" s="2177"/>
      <c r="L616" s="2176"/>
      <c r="M616" s="2176"/>
      <c r="N616" s="2176"/>
      <c r="O616" s="2176"/>
      <c r="P616" s="2176"/>
      <c r="Q616" s="2176"/>
      <c r="R616" s="2176"/>
      <c r="S616" s="2111" t="s">
        <v>4</v>
      </c>
      <c r="T616" s="2178" t="s">
        <v>4</v>
      </c>
      <c r="U616" s="2177"/>
      <c r="V616" s="2177"/>
      <c r="W616" s="2177"/>
      <c r="X616" s="2176"/>
      <c r="Y616" s="2176"/>
      <c r="Z616" s="2176"/>
      <c r="AA616" s="2176"/>
      <c r="AB616" s="2176"/>
      <c r="AC616" s="2176"/>
      <c r="AD616" s="2176"/>
      <c r="AE616" s="2677" t="s">
        <v>4</v>
      </c>
      <c r="AF616" s="2679">
        <f t="shared" si="201"/>
        <v>0</v>
      </c>
      <c r="AG616" s="2453">
        <f t="shared" si="202"/>
        <v>0</v>
      </c>
      <c r="AH616" s="2452"/>
      <c r="AI616" s="2148">
        <f t="shared" si="194"/>
        <v>0</v>
      </c>
      <c r="AJ616" s="299" t="str">
        <f>IF(OR(AI616=0, ISBLANK(AB616)), "", TEXT(ROUND(AI616/INDEX(AV19:AV89, MATCH(AB616, AU19:AU89, 0)), 0),"# ##0") &amp; " " &amp; AB616)</f>
        <v/>
      </c>
      <c r="AK616" s="77">
        <f t="shared" si="195"/>
        <v>0</v>
      </c>
      <c r="AL616" s="2149">
        <f t="shared" si="196"/>
        <v>0</v>
      </c>
      <c r="AM616" s="2137" t="str">
        <f t="shared" si="197"/>
        <v/>
      </c>
      <c r="AN616" s="2143"/>
      <c r="AO616" s="2148">
        <f t="shared" si="198"/>
        <v>0</v>
      </c>
      <c r="AP616" s="2612"/>
      <c r="AQ616" s="2150" t="str">
        <f t="shared" si="199"/>
        <v/>
      </c>
      <c r="AR616" s="2593"/>
      <c r="AS616" s="2697">
        <f t="shared" si="200"/>
        <v>0</v>
      </c>
      <c r="AT616" s="2598">
        <f>IF(AND(AH616&lt;&gt;"", ISNUMBER(AF616)), IFERROR(INDEX(AV19:AV89, MATCH(AB616, AU19:AU89, 0)) * AA616 * IF(ISBLANK(X616), 1, X616), 0), 0)</f>
        <v>0</v>
      </c>
      <c r="AU616"/>
      <c r="AV616"/>
      <c r="AW616"/>
      <c r="AX616" s="2133"/>
      <c r="AY616" s="2127" t="str">
        <f t="shared" si="193"/>
        <v>►</v>
      </c>
      <c r="BD616" s="473"/>
      <c r="BH616" s="473"/>
      <c r="BI616" s="466">
        <v>1</v>
      </c>
      <c r="BJ616" s="464"/>
      <c r="BK616" s="464"/>
    </row>
    <row r="617" spans="1:63" s="465" customFormat="1" ht="18" customHeight="1" x14ac:dyDescent="0.25">
      <c r="A617" s="2127" t="str">
        <f t="shared" si="187"/>
        <v>►</v>
      </c>
      <c r="B617" s="2128" t="str">
        <f t="shared" si="186"/>
        <v>►</v>
      </c>
      <c r="C617" s="2129" t="str">
        <f t="shared" si="188"/>
        <v>►</v>
      </c>
      <c r="D617" s="2433" t="str">
        <f t="shared" si="189"/>
        <v>►</v>
      </c>
      <c r="E617" s="2128" t="str">
        <f t="shared" si="190"/>
        <v>►</v>
      </c>
      <c r="F617" s="2128" t="str">
        <f t="shared" si="191"/>
        <v>►</v>
      </c>
      <c r="G617" s="2128" t="str">
        <f t="shared" si="192"/>
        <v>►</v>
      </c>
      <c r="H617" s="2178" t="s">
        <v>4</v>
      </c>
      <c r="I617" s="2177"/>
      <c r="J617" s="2177"/>
      <c r="K617" s="2177"/>
      <c r="L617" s="2176"/>
      <c r="M617" s="2176"/>
      <c r="N617" s="2176"/>
      <c r="O617" s="2176"/>
      <c r="P617" s="2176"/>
      <c r="Q617" s="2176"/>
      <c r="R617" s="2176"/>
      <c r="S617" s="2111" t="s">
        <v>4</v>
      </c>
      <c r="T617" s="2178" t="s">
        <v>4</v>
      </c>
      <c r="U617" s="2177"/>
      <c r="V617" s="2177"/>
      <c r="W617" s="2177"/>
      <c r="X617" s="2176"/>
      <c r="Y617" s="2176"/>
      <c r="Z617" s="2176"/>
      <c r="AA617" s="2176"/>
      <c r="AB617" s="2176"/>
      <c r="AC617" s="2176"/>
      <c r="AD617" s="2176"/>
      <c r="AE617" s="2677" t="s">
        <v>4</v>
      </c>
      <c r="AF617" s="2679">
        <f t="shared" si="201"/>
        <v>0</v>
      </c>
      <c r="AG617" s="2453">
        <f t="shared" si="202"/>
        <v>0</v>
      </c>
      <c r="AH617" s="2452"/>
      <c r="AI617" s="2140">
        <f t="shared" si="194"/>
        <v>0</v>
      </c>
      <c r="AJ617" s="301" t="str">
        <f>IF(OR(AI617=0, ISBLANK(AB617)), "", TEXT(ROUND(AI617/INDEX(AV19:AV89, MATCH(AB617, AU19:AU89, 0)), 0),"# ##0") &amp; " " &amp; AB617)</f>
        <v/>
      </c>
      <c r="AK617" s="82">
        <f t="shared" si="195"/>
        <v>0</v>
      </c>
      <c r="AL617" s="2141">
        <f t="shared" si="196"/>
        <v>0</v>
      </c>
      <c r="AM617" s="2142" t="str">
        <f t="shared" si="197"/>
        <v/>
      </c>
      <c r="AN617" s="2143"/>
      <c r="AO617" s="2140">
        <f t="shared" si="198"/>
        <v>0</v>
      </c>
      <c r="AP617" s="2612"/>
      <c r="AQ617" s="2145" t="str">
        <f t="shared" si="199"/>
        <v/>
      </c>
      <c r="AR617" s="2593"/>
      <c r="AS617" s="2697">
        <f t="shared" si="200"/>
        <v>0</v>
      </c>
      <c r="AT617" s="2598">
        <f>IF(AND(AH617&lt;&gt;"", ISNUMBER(AF617)), IFERROR(INDEX(AV19:AV89, MATCH(AB617, AU19:AU89, 0)) * AA617 * IF(ISBLANK(X617), 1, X617), 0), 0)</f>
        <v>0</v>
      </c>
      <c r="AU617"/>
      <c r="AV617"/>
      <c r="AW617"/>
      <c r="AX617" s="2133"/>
      <c r="AY617" s="2127" t="str">
        <f t="shared" si="193"/>
        <v>►</v>
      </c>
      <c r="BD617" s="473"/>
      <c r="BH617" s="473"/>
      <c r="BI617" s="466">
        <v>1</v>
      </c>
      <c r="BJ617" s="464"/>
      <c r="BK617" s="464"/>
    </row>
    <row r="618" spans="1:63" s="465" customFormat="1" ht="18" customHeight="1" x14ac:dyDescent="0.25">
      <c r="A618" s="2127" t="str">
        <f t="shared" si="187"/>
        <v>►</v>
      </c>
      <c r="B618" s="2128" t="str">
        <f t="shared" si="186"/>
        <v>►</v>
      </c>
      <c r="C618" s="2129" t="str">
        <f t="shared" si="188"/>
        <v>►</v>
      </c>
      <c r="D618" s="2433" t="str">
        <f t="shared" si="189"/>
        <v>►</v>
      </c>
      <c r="E618" s="2128" t="str">
        <f t="shared" si="190"/>
        <v>►</v>
      </c>
      <c r="F618" s="2128" t="str">
        <f t="shared" si="191"/>
        <v>►</v>
      </c>
      <c r="G618" s="2128" t="str">
        <f t="shared" si="192"/>
        <v>►</v>
      </c>
      <c r="H618" s="2178" t="s">
        <v>4</v>
      </c>
      <c r="I618" s="2177"/>
      <c r="J618" s="2177"/>
      <c r="K618" s="2177"/>
      <c r="L618" s="2176"/>
      <c r="M618" s="2176"/>
      <c r="N618" s="2176"/>
      <c r="O618" s="2176"/>
      <c r="P618" s="2176"/>
      <c r="Q618" s="2176"/>
      <c r="R618" s="2176"/>
      <c r="S618" s="2111" t="s">
        <v>4</v>
      </c>
      <c r="T618" s="2178" t="s">
        <v>4</v>
      </c>
      <c r="U618" s="2177"/>
      <c r="V618" s="2177"/>
      <c r="W618" s="2177"/>
      <c r="X618" s="2176"/>
      <c r="Y618" s="2176"/>
      <c r="Z618" s="2176"/>
      <c r="AA618" s="2176"/>
      <c r="AB618" s="2176"/>
      <c r="AC618" s="2176"/>
      <c r="AD618" s="2176"/>
      <c r="AE618" s="2677" t="s">
        <v>4</v>
      </c>
      <c r="AF618" s="2679">
        <f t="shared" si="201"/>
        <v>0</v>
      </c>
      <c r="AG618" s="2453">
        <f t="shared" si="202"/>
        <v>0</v>
      </c>
      <c r="AH618" s="2452"/>
      <c r="AI618" s="2148">
        <f t="shared" si="194"/>
        <v>0</v>
      </c>
      <c r="AJ618" s="299" t="str">
        <f>IF(OR(AI618=0, ISBLANK(AB618)), "", TEXT(ROUND(AI618/INDEX(AV19:AV89, MATCH(AB618, AU19:AU89, 0)), 0),"# ##0") &amp; " " &amp; AB618)</f>
        <v/>
      </c>
      <c r="AK618" s="77">
        <f t="shared" si="195"/>
        <v>0</v>
      </c>
      <c r="AL618" s="2149">
        <f t="shared" si="196"/>
        <v>0</v>
      </c>
      <c r="AM618" s="2137" t="str">
        <f t="shared" si="197"/>
        <v/>
      </c>
      <c r="AN618" s="2143"/>
      <c r="AO618" s="2148">
        <f t="shared" si="198"/>
        <v>0</v>
      </c>
      <c r="AP618" s="2612"/>
      <c r="AQ618" s="2150" t="str">
        <f t="shared" si="199"/>
        <v/>
      </c>
      <c r="AR618" s="2593"/>
      <c r="AS618" s="2697">
        <f t="shared" si="200"/>
        <v>0</v>
      </c>
      <c r="AT618" s="2598">
        <f>IF(AND(AH618&lt;&gt;"", ISNUMBER(AF618)), IFERROR(INDEX(AV19:AV89, MATCH(AB618, AU19:AU89, 0)) * AA618 * IF(ISBLANK(X618), 1, X618), 0), 0)</f>
        <v>0</v>
      </c>
      <c r="AU618"/>
      <c r="AV618"/>
      <c r="AW618"/>
      <c r="AX618" s="2133"/>
      <c r="AY618" s="2127" t="str">
        <f t="shared" si="193"/>
        <v>►</v>
      </c>
      <c r="BD618" s="473"/>
      <c r="BH618" s="473"/>
      <c r="BI618" s="466">
        <v>1</v>
      </c>
      <c r="BJ618" s="464"/>
      <c r="BK618" s="464"/>
    </row>
    <row r="619" spans="1:63" s="465" customFormat="1" ht="18" customHeight="1" x14ac:dyDescent="0.25">
      <c r="A619" s="2127" t="str">
        <f t="shared" si="187"/>
        <v>►</v>
      </c>
      <c r="B619" s="2128" t="str">
        <f t="shared" si="186"/>
        <v>►</v>
      </c>
      <c r="C619" s="2129" t="str">
        <f t="shared" si="188"/>
        <v>►</v>
      </c>
      <c r="D619" s="2433" t="str">
        <f t="shared" si="189"/>
        <v>►</v>
      </c>
      <c r="E619" s="2128" t="str">
        <f t="shared" si="190"/>
        <v>►</v>
      </c>
      <c r="F619" s="2128" t="str">
        <f t="shared" si="191"/>
        <v>►</v>
      </c>
      <c r="G619" s="2128" t="str">
        <f t="shared" si="192"/>
        <v>►</v>
      </c>
      <c r="H619" s="2178" t="s">
        <v>4</v>
      </c>
      <c r="I619" s="2177"/>
      <c r="J619" s="2177"/>
      <c r="K619" s="2177"/>
      <c r="L619" s="2176"/>
      <c r="M619" s="2176"/>
      <c r="N619" s="2176"/>
      <c r="O619" s="2176"/>
      <c r="P619" s="2176"/>
      <c r="Q619" s="2176"/>
      <c r="R619" s="2176"/>
      <c r="S619" s="2111" t="s">
        <v>4</v>
      </c>
      <c r="T619" s="2178" t="s">
        <v>4</v>
      </c>
      <c r="U619" s="2177"/>
      <c r="V619" s="2177"/>
      <c r="W619" s="2177"/>
      <c r="X619" s="2176"/>
      <c r="Y619" s="2176"/>
      <c r="Z619" s="2176"/>
      <c r="AA619" s="2176"/>
      <c r="AB619" s="2176"/>
      <c r="AC619" s="2176"/>
      <c r="AD619" s="2176"/>
      <c r="AE619" s="2677" t="s">
        <v>4</v>
      </c>
      <c r="AF619" s="2679">
        <f t="shared" si="201"/>
        <v>0</v>
      </c>
      <c r="AG619" s="2453">
        <f t="shared" si="202"/>
        <v>0</v>
      </c>
      <c r="AH619" s="2452"/>
      <c r="AI619" s="2140">
        <f t="shared" si="194"/>
        <v>0</v>
      </c>
      <c r="AJ619" s="301" t="str">
        <f>IF(OR(AI619=0, ISBLANK(AB619)), "", TEXT(ROUND(AI619/INDEX(AV19:AV89, MATCH(AB619, AU19:AU89, 0)), 0),"# ##0") &amp; " " &amp; AB619)</f>
        <v/>
      </c>
      <c r="AK619" s="82">
        <f t="shared" si="195"/>
        <v>0</v>
      </c>
      <c r="AL619" s="2141">
        <f t="shared" si="196"/>
        <v>0</v>
      </c>
      <c r="AM619" s="2142" t="str">
        <f t="shared" si="197"/>
        <v/>
      </c>
      <c r="AN619" s="2143"/>
      <c r="AO619" s="2140">
        <f t="shared" si="198"/>
        <v>0</v>
      </c>
      <c r="AP619" s="2612"/>
      <c r="AQ619" s="2145" t="str">
        <f t="shared" si="199"/>
        <v/>
      </c>
      <c r="AR619" s="2593"/>
      <c r="AS619" s="2697">
        <f t="shared" si="200"/>
        <v>0</v>
      </c>
      <c r="AT619" s="2598">
        <f>IF(AND(AH619&lt;&gt;"", ISNUMBER(AF619)), IFERROR(INDEX(AV19:AV89, MATCH(AB619, AU19:AU89, 0)) * AA619 * IF(ISBLANK(X619), 1, X619), 0), 0)</f>
        <v>0</v>
      </c>
      <c r="AU619"/>
      <c r="AV619"/>
      <c r="AW619"/>
      <c r="AX619" s="2133"/>
      <c r="AY619" s="2127" t="str">
        <f t="shared" si="193"/>
        <v>►</v>
      </c>
      <c r="BD619" s="473"/>
      <c r="BH619" s="473"/>
      <c r="BI619" s="466">
        <v>1</v>
      </c>
      <c r="BJ619" s="464"/>
      <c r="BK619" s="464"/>
    </row>
    <row r="620" spans="1:63" s="465" customFormat="1" ht="18" customHeight="1" x14ac:dyDescent="0.25">
      <c r="A620" s="2127" t="str">
        <f t="shared" si="187"/>
        <v>►</v>
      </c>
      <c r="B620" s="2128" t="str">
        <f t="shared" si="186"/>
        <v>►</v>
      </c>
      <c r="C620" s="2129" t="str">
        <f t="shared" si="188"/>
        <v>►</v>
      </c>
      <c r="D620" s="2433" t="str">
        <f t="shared" si="189"/>
        <v>►</v>
      </c>
      <c r="E620" s="2128" t="str">
        <f t="shared" si="190"/>
        <v>►</v>
      </c>
      <c r="F620" s="2128" t="str">
        <f t="shared" si="191"/>
        <v>►</v>
      </c>
      <c r="G620" s="2128" t="str">
        <f t="shared" si="192"/>
        <v>►</v>
      </c>
      <c r="H620" s="2178" t="s">
        <v>4</v>
      </c>
      <c r="I620" s="2177"/>
      <c r="J620" s="2177"/>
      <c r="K620" s="2177"/>
      <c r="L620" s="2176"/>
      <c r="M620" s="2176"/>
      <c r="N620" s="2176"/>
      <c r="O620" s="2176"/>
      <c r="P620" s="2176"/>
      <c r="Q620" s="2176"/>
      <c r="R620" s="2176"/>
      <c r="S620" s="2111" t="s">
        <v>4</v>
      </c>
      <c r="T620" s="2178" t="s">
        <v>4</v>
      </c>
      <c r="U620" s="2177"/>
      <c r="V620" s="2177"/>
      <c r="W620" s="2177"/>
      <c r="X620" s="2176"/>
      <c r="Y620" s="2176"/>
      <c r="Z620" s="2176"/>
      <c r="AA620" s="2176"/>
      <c r="AB620" s="2176"/>
      <c r="AC620" s="2176"/>
      <c r="AD620" s="2176"/>
      <c r="AE620" s="2677" t="s">
        <v>4</v>
      </c>
      <c r="AF620" s="2679">
        <f t="shared" si="201"/>
        <v>0</v>
      </c>
      <c r="AG620" s="2453">
        <f t="shared" si="202"/>
        <v>0</v>
      </c>
      <c r="AH620" s="2452"/>
      <c r="AI620" s="2148">
        <f t="shared" si="194"/>
        <v>0</v>
      </c>
      <c r="AJ620" s="299" t="str">
        <f>IF(OR(AI620=0, ISBLANK(AB620)), "", TEXT(ROUND(AI620/INDEX(AV19:AV89, MATCH(AB620, AU19:AU89, 0)), 0),"# ##0") &amp; " " &amp; AB620)</f>
        <v/>
      </c>
      <c r="AK620" s="77">
        <f t="shared" si="195"/>
        <v>0</v>
      </c>
      <c r="AL620" s="2149">
        <f t="shared" si="196"/>
        <v>0</v>
      </c>
      <c r="AM620" s="2137" t="str">
        <f t="shared" si="197"/>
        <v/>
      </c>
      <c r="AN620" s="2143"/>
      <c r="AO620" s="2148">
        <f t="shared" si="198"/>
        <v>0</v>
      </c>
      <c r="AP620" s="2612"/>
      <c r="AQ620" s="2150" t="str">
        <f t="shared" si="199"/>
        <v/>
      </c>
      <c r="AR620" s="2593"/>
      <c r="AS620" s="2697">
        <f t="shared" si="200"/>
        <v>0</v>
      </c>
      <c r="AT620" s="2598">
        <f>IF(AND(AH620&lt;&gt;"", ISNUMBER(AF620)), IFERROR(INDEX(AV19:AV89, MATCH(AB620, AU19:AU89, 0)) * AA620 * IF(ISBLANK(X620), 1, X620), 0), 0)</f>
        <v>0</v>
      </c>
      <c r="AU620"/>
      <c r="AV620"/>
      <c r="AW620"/>
      <c r="AX620" s="2133"/>
      <c r="AY620" s="2127" t="str">
        <f t="shared" si="193"/>
        <v>►</v>
      </c>
      <c r="BD620" s="473"/>
      <c r="BH620" s="473"/>
      <c r="BI620" s="466">
        <v>1</v>
      </c>
      <c r="BJ620" s="464"/>
      <c r="BK620" s="464"/>
    </row>
    <row r="621" spans="1:63" s="465" customFormat="1" ht="18" customHeight="1" x14ac:dyDescent="0.25">
      <c r="A621" s="2127" t="str">
        <f t="shared" si="187"/>
        <v>►</v>
      </c>
      <c r="B621" s="2128" t="str">
        <f t="shared" si="186"/>
        <v>►</v>
      </c>
      <c r="C621" s="2129" t="str">
        <f t="shared" si="188"/>
        <v>►</v>
      </c>
      <c r="D621" s="2433" t="str">
        <f t="shared" si="189"/>
        <v>►</v>
      </c>
      <c r="E621" s="2128" t="str">
        <f t="shared" si="190"/>
        <v>►</v>
      </c>
      <c r="F621" s="2128" t="str">
        <f t="shared" si="191"/>
        <v>►</v>
      </c>
      <c r="G621" s="2128" t="str">
        <f t="shared" si="192"/>
        <v>►</v>
      </c>
      <c r="H621" s="2178" t="s">
        <v>4</v>
      </c>
      <c r="I621" s="2177"/>
      <c r="J621" s="2177"/>
      <c r="K621" s="2177"/>
      <c r="L621" s="2176"/>
      <c r="M621" s="2176"/>
      <c r="N621" s="2176"/>
      <c r="O621" s="2176"/>
      <c r="P621" s="2176"/>
      <c r="Q621" s="2176"/>
      <c r="R621" s="2176"/>
      <c r="S621" s="2111" t="s">
        <v>4</v>
      </c>
      <c r="T621" s="2178" t="s">
        <v>4</v>
      </c>
      <c r="U621" s="2177"/>
      <c r="V621" s="2177"/>
      <c r="W621" s="2177"/>
      <c r="X621" s="2176"/>
      <c r="Y621" s="2176"/>
      <c r="Z621" s="2176"/>
      <c r="AA621" s="2176"/>
      <c r="AB621" s="2176"/>
      <c r="AC621" s="2176"/>
      <c r="AD621" s="2176"/>
      <c r="AE621" s="2677" t="s">
        <v>4</v>
      </c>
      <c r="AF621" s="2679">
        <f t="shared" si="201"/>
        <v>0</v>
      </c>
      <c r="AG621" s="2453">
        <f t="shared" si="202"/>
        <v>0</v>
      </c>
      <c r="AH621" s="2452"/>
      <c r="AI621" s="2140">
        <f t="shared" si="194"/>
        <v>0</v>
      </c>
      <c r="AJ621" s="301" t="str">
        <f>IF(OR(AI621=0, ISBLANK(AB621)), "", TEXT(ROUND(AI621/INDEX(AV19:AV89, MATCH(AB621, AU19:AU89, 0)), 0),"# ##0") &amp; " " &amp; AB621)</f>
        <v/>
      </c>
      <c r="AK621" s="82">
        <f t="shared" si="195"/>
        <v>0</v>
      </c>
      <c r="AL621" s="2141">
        <f t="shared" si="196"/>
        <v>0</v>
      </c>
      <c r="AM621" s="2142" t="str">
        <f t="shared" si="197"/>
        <v/>
      </c>
      <c r="AN621" s="2143"/>
      <c r="AO621" s="2140">
        <f t="shared" si="198"/>
        <v>0</v>
      </c>
      <c r="AP621" s="2612"/>
      <c r="AQ621" s="2145" t="str">
        <f t="shared" si="199"/>
        <v/>
      </c>
      <c r="AR621" s="2593"/>
      <c r="AS621" s="2697">
        <f t="shared" si="200"/>
        <v>0</v>
      </c>
      <c r="AT621" s="2598">
        <f>IF(AND(AH621&lt;&gt;"", ISNUMBER(AF621)), IFERROR(INDEX(AV19:AV89, MATCH(AB621, AU19:AU89, 0)) * AA621 * IF(ISBLANK(X621), 1, X621), 0), 0)</f>
        <v>0</v>
      </c>
      <c r="AU621"/>
      <c r="AV621"/>
      <c r="AW621"/>
      <c r="AX621" s="2133"/>
      <c r="AY621" s="2127" t="str">
        <f t="shared" si="193"/>
        <v>►</v>
      </c>
      <c r="BD621" s="473"/>
      <c r="BH621" s="473"/>
      <c r="BI621" s="466">
        <v>1</v>
      </c>
      <c r="BJ621" s="464"/>
      <c r="BK621" s="464"/>
    </row>
    <row r="622" spans="1:63" s="465" customFormat="1" ht="18" customHeight="1" x14ac:dyDescent="0.25">
      <c r="A622" s="2127" t="str">
        <f t="shared" si="187"/>
        <v>►</v>
      </c>
      <c r="B622" s="2128" t="str">
        <f t="shared" si="186"/>
        <v>►</v>
      </c>
      <c r="C622" s="2129" t="str">
        <f t="shared" si="188"/>
        <v>►</v>
      </c>
      <c r="D622" s="2433" t="str">
        <f t="shared" si="189"/>
        <v>►</v>
      </c>
      <c r="E622" s="2128" t="str">
        <f t="shared" si="190"/>
        <v>►</v>
      </c>
      <c r="F622" s="2128" t="str">
        <f t="shared" si="191"/>
        <v>►</v>
      </c>
      <c r="G622" s="2128" t="str">
        <f t="shared" si="192"/>
        <v>►</v>
      </c>
      <c r="H622" s="2178" t="s">
        <v>4</v>
      </c>
      <c r="I622" s="2177"/>
      <c r="J622" s="2177"/>
      <c r="K622" s="2177"/>
      <c r="L622" s="2176"/>
      <c r="M622" s="2176"/>
      <c r="N622" s="2176"/>
      <c r="O622" s="2176"/>
      <c r="P622" s="2176"/>
      <c r="Q622" s="2176"/>
      <c r="R622" s="2176"/>
      <c r="S622" s="2111" t="s">
        <v>4</v>
      </c>
      <c r="T622" s="2178" t="s">
        <v>4</v>
      </c>
      <c r="U622" s="2177"/>
      <c r="V622" s="2177"/>
      <c r="W622" s="2177"/>
      <c r="X622" s="2176"/>
      <c r="Y622" s="2176"/>
      <c r="Z622" s="2176"/>
      <c r="AA622" s="2176"/>
      <c r="AB622" s="2176"/>
      <c r="AC622" s="2176"/>
      <c r="AD622" s="2176"/>
      <c r="AE622" s="2677" t="s">
        <v>4</v>
      </c>
      <c r="AF622" s="2679">
        <f t="shared" si="201"/>
        <v>0</v>
      </c>
      <c r="AG622" s="2453">
        <f t="shared" si="202"/>
        <v>0</v>
      </c>
      <c r="AH622" s="2452"/>
      <c r="AI622" s="2148">
        <f t="shared" si="194"/>
        <v>0</v>
      </c>
      <c r="AJ622" s="299" t="str">
        <f>IF(OR(AI622=0, ISBLANK(AB622)), "", TEXT(ROUND(AI622/INDEX(AV19:AV89, MATCH(AB622, AU19:AU89, 0)), 0),"# ##0") &amp; " " &amp; AB622)</f>
        <v/>
      </c>
      <c r="AK622" s="77">
        <f t="shared" si="195"/>
        <v>0</v>
      </c>
      <c r="AL622" s="2149">
        <f t="shared" si="196"/>
        <v>0</v>
      </c>
      <c r="AM622" s="2137" t="str">
        <f t="shared" si="197"/>
        <v/>
      </c>
      <c r="AN622" s="2143"/>
      <c r="AO622" s="2148">
        <f t="shared" si="198"/>
        <v>0</v>
      </c>
      <c r="AP622" s="2612"/>
      <c r="AQ622" s="2150" t="str">
        <f t="shared" si="199"/>
        <v/>
      </c>
      <c r="AR622" s="2593"/>
      <c r="AS622" s="2697">
        <f t="shared" si="200"/>
        <v>0</v>
      </c>
      <c r="AT622" s="2598">
        <f>IF(AND(AH622&lt;&gt;"", ISNUMBER(AF622)), IFERROR(INDEX(AV19:AV89, MATCH(AB622, AU19:AU89, 0)) * AA622 * IF(ISBLANK(X622), 1, X622), 0), 0)</f>
        <v>0</v>
      </c>
      <c r="AU622"/>
      <c r="AV622"/>
      <c r="AW622"/>
      <c r="AX622" s="2133"/>
      <c r="AY622" s="2127" t="str">
        <f t="shared" si="193"/>
        <v>►</v>
      </c>
      <c r="BD622" s="473"/>
      <c r="BH622" s="473"/>
      <c r="BI622" s="466">
        <v>1</v>
      </c>
      <c r="BJ622" s="464"/>
      <c r="BK622" s="464"/>
    </row>
    <row r="623" spans="1:63" s="465" customFormat="1" ht="18" customHeight="1" x14ac:dyDescent="0.25">
      <c r="A623" s="2127" t="str">
        <f t="shared" si="187"/>
        <v>►</v>
      </c>
      <c r="B623" s="2128" t="str">
        <f t="shared" si="186"/>
        <v>►</v>
      </c>
      <c r="C623" s="2129" t="str">
        <f t="shared" si="188"/>
        <v>►</v>
      </c>
      <c r="D623" s="2433" t="str">
        <f t="shared" si="189"/>
        <v>►</v>
      </c>
      <c r="E623" s="2128" t="str">
        <f t="shared" si="190"/>
        <v>►</v>
      </c>
      <c r="F623" s="2128" t="str">
        <f t="shared" si="191"/>
        <v>►</v>
      </c>
      <c r="G623" s="2128" t="str">
        <f t="shared" si="192"/>
        <v>►</v>
      </c>
      <c r="H623" s="2178" t="s">
        <v>4</v>
      </c>
      <c r="I623" s="2177"/>
      <c r="J623" s="2177"/>
      <c r="K623" s="2177"/>
      <c r="L623" s="2176"/>
      <c r="M623" s="2176"/>
      <c r="N623" s="2176"/>
      <c r="O623" s="2176"/>
      <c r="P623" s="2176"/>
      <c r="Q623" s="2176"/>
      <c r="R623" s="2176"/>
      <c r="S623" s="2111" t="s">
        <v>4</v>
      </c>
      <c r="T623" s="2178" t="s">
        <v>4</v>
      </c>
      <c r="U623" s="2177"/>
      <c r="V623" s="2177"/>
      <c r="W623" s="2177"/>
      <c r="X623" s="2176"/>
      <c r="Y623" s="2176"/>
      <c r="Z623" s="2176"/>
      <c r="AA623" s="2176"/>
      <c r="AB623" s="2176"/>
      <c r="AC623" s="2176"/>
      <c r="AD623" s="2176"/>
      <c r="AE623" s="2677" t="s">
        <v>4</v>
      </c>
      <c r="AF623" s="2679">
        <f t="shared" si="201"/>
        <v>0</v>
      </c>
      <c r="AG623" s="2453">
        <f t="shared" si="202"/>
        <v>0</v>
      </c>
      <c r="AH623" s="2452"/>
      <c r="AI623" s="2140">
        <f t="shared" si="194"/>
        <v>0</v>
      </c>
      <c r="AJ623" s="301" t="str">
        <f>IF(OR(AI623=0, ISBLANK(AB623)), "", TEXT(ROUND(AI623/INDEX(AV19:AV89, MATCH(AB623, AU19:AU89, 0)), 0),"# ##0") &amp; " " &amp; AB623)</f>
        <v/>
      </c>
      <c r="AK623" s="82">
        <f t="shared" si="195"/>
        <v>0</v>
      </c>
      <c r="AL623" s="2141">
        <f t="shared" si="196"/>
        <v>0</v>
      </c>
      <c r="AM623" s="2142" t="str">
        <f t="shared" si="197"/>
        <v/>
      </c>
      <c r="AN623" s="2143"/>
      <c r="AO623" s="2140">
        <f t="shared" si="198"/>
        <v>0</v>
      </c>
      <c r="AP623" s="2612"/>
      <c r="AQ623" s="2145" t="str">
        <f t="shared" si="199"/>
        <v/>
      </c>
      <c r="AR623" s="2593"/>
      <c r="AS623" s="2697">
        <f t="shared" si="200"/>
        <v>0</v>
      </c>
      <c r="AT623" s="2598">
        <f>IF(AND(AH623&lt;&gt;"", ISNUMBER(AF623)), IFERROR(INDEX(AV19:AV89, MATCH(AB623, AU19:AU89, 0)) * AA623 * IF(ISBLANK(X623), 1, X623), 0), 0)</f>
        <v>0</v>
      </c>
      <c r="AU623"/>
      <c r="AV623"/>
      <c r="AW623"/>
      <c r="AX623" s="2133"/>
      <c r="AY623" s="2127" t="str">
        <f t="shared" si="193"/>
        <v>►</v>
      </c>
      <c r="BD623" s="473"/>
      <c r="BH623" s="473"/>
      <c r="BI623" s="466">
        <v>1</v>
      </c>
      <c r="BJ623" s="464"/>
      <c r="BK623" s="464"/>
    </row>
    <row r="624" spans="1:63" s="465" customFormat="1" ht="18" customHeight="1" x14ac:dyDescent="0.25">
      <c r="A624" s="2127" t="str">
        <f t="shared" si="187"/>
        <v>►</v>
      </c>
      <c r="B624" s="2128" t="str">
        <f t="shared" si="186"/>
        <v>►</v>
      </c>
      <c r="C624" s="2129" t="str">
        <f t="shared" si="188"/>
        <v>►</v>
      </c>
      <c r="D624" s="2433" t="str">
        <f t="shared" si="189"/>
        <v>►</v>
      </c>
      <c r="E624" s="2128" t="str">
        <f t="shared" si="190"/>
        <v>►</v>
      </c>
      <c r="F624" s="2128" t="str">
        <f t="shared" si="191"/>
        <v>►</v>
      </c>
      <c r="G624" s="2128" t="str">
        <f t="shared" si="192"/>
        <v>►</v>
      </c>
      <c r="H624" s="2178" t="s">
        <v>4</v>
      </c>
      <c r="I624" s="2177"/>
      <c r="J624" s="2177"/>
      <c r="K624" s="2177"/>
      <c r="L624" s="2176"/>
      <c r="M624" s="2176"/>
      <c r="N624" s="2176"/>
      <c r="O624" s="2176"/>
      <c r="P624" s="2176"/>
      <c r="Q624" s="2176"/>
      <c r="R624" s="2176"/>
      <c r="S624" s="2111" t="s">
        <v>4</v>
      </c>
      <c r="T624" s="2178" t="s">
        <v>4</v>
      </c>
      <c r="U624" s="2177"/>
      <c r="V624" s="2177"/>
      <c r="W624" s="2177"/>
      <c r="X624" s="2176"/>
      <c r="Y624" s="2176"/>
      <c r="Z624" s="2176"/>
      <c r="AA624" s="2176"/>
      <c r="AB624" s="2176"/>
      <c r="AC624" s="2176"/>
      <c r="AD624" s="2176"/>
      <c r="AE624" s="2677" t="s">
        <v>4</v>
      </c>
      <c r="AF624" s="2679">
        <f t="shared" si="201"/>
        <v>0</v>
      </c>
      <c r="AG624" s="2453">
        <f t="shared" si="202"/>
        <v>0</v>
      </c>
      <c r="AH624" s="2452"/>
      <c r="AI624" s="2148">
        <f t="shared" si="194"/>
        <v>0</v>
      </c>
      <c r="AJ624" s="299" t="str">
        <f>IF(OR(AI624=0, ISBLANK(AB624)), "", TEXT(ROUND(AI624/INDEX(AV19:AV89, MATCH(AB624, AU19:AU89, 0)), 0),"# ##0") &amp; " " &amp; AB624)</f>
        <v/>
      </c>
      <c r="AK624" s="77">
        <f t="shared" si="195"/>
        <v>0</v>
      </c>
      <c r="AL624" s="2149">
        <f t="shared" si="196"/>
        <v>0</v>
      </c>
      <c r="AM624" s="2137" t="str">
        <f t="shared" si="197"/>
        <v/>
      </c>
      <c r="AN624" s="2143"/>
      <c r="AO624" s="2148">
        <f t="shared" si="198"/>
        <v>0</v>
      </c>
      <c r="AP624" s="2612"/>
      <c r="AQ624" s="2150" t="str">
        <f t="shared" si="199"/>
        <v/>
      </c>
      <c r="AR624" s="2593"/>
      <c r="AS624" s="2697">
        <f t="shared" si="200"/>
        <v>0</v>
      </c>
      <c r="AT624" s="2598">
        <f>IF(AND(AH624&lt;&gt;"", ISNUMBER(AF624)), IFERROR(INDEX(AV19:AV89, MATCH(AB624, AU19:AU89, 0)) * AA624 * IF(ISBLANK(X624), 1, X624), 0), 0)</f>
        <v>0</v>
      </c>
      <c r="AU624"/>
      <c r="AV624"/>
      <c r="AW624"/>
      <c r="AX624" s="2133"/>
      <c r="AY624" s="2127" t="str">
        <f t="shared" si="193"/>
        <v>►</v>
      </c>
      <c r="BD624" s="473"/>
      <c r="BH624" s="473"/>
      <c r="BI624" s="466">
        <v>1</v>
      </c>
      <c r="BJ624" s="464"/>
      <c r="BK624" s="464"/>
    </row>
    <row r="625" spans="1:63" s="465" customFormat="1" ht="18" customHeight="1" x14ac:dyDescent="0.25">
      <c r="A625" s="2127" t="str">
        <f t="shared" si="187"/>
        <v>►</v>
      </c>
      <c r="B625" s="2128" t="str">
        <f t="shared" si="186"/>
        <v>►</v>
      </c>
      <c r="C625" s="2129" t="str">
        <f t="shared" si="188"/>
        <v>►</v>
      </c>
      <c r="D625" s="2433" t="str">
        <f t="shared" si="189"/>
        <v>►</v>
      </c>
      <c r="E625" s="2128" t="str">
        <f t="shared" si="190"/>
        <v>►</v>
      </c>
      <c r="F625" s="2128" t="str">
        <f t="shared" si="191"/>
        <v>►</v>
      </c>
      <c r="G625" s="2128" t="str">
        <f t="shared" si="192"/>
        <v>►</v>
      </c>
      <c r="H625" s="2178" t="s">
        <v>4</v>
      </c>
      <c r="I625" s="2177"/>
      <c r="J625" s="2177"/>
      <c r="K625" s="2177"/>
      <c r="L625" s="2176"/>
      <c r="M625" s="2176"/>
      <c r="N625" s="2176"/>
      <c r="O625" s="2176"/>
      <c r="P625" s="2176"/>
      <c r="Q625" s="2176"/>
      <c r="R625" s="2176"/>
      <c r="S625" s="2111" t="s">
        <v>4</v>
      </c>
      <c r="T625" s="2178" t="s">
        <v>4</v>
      </c>
      <c r="U625" s="2177"/>
      <c r="V625" s="2177"/>
      <c r="W625" s="2177"/>
      <c r="X625" s="2176"/>
      <c r="Y625" s="2176"/>
      <c r="Z625" s="2176"/>
      <c r="AA625" s="2176"/>
      <c r="AB625" s="2176"/>
      <c r="AC625" s="2176"/>
      <c r="AD625" s="2176"/>
      <c r="AE625" s="2677" t="s">
        <v>4</v>
      </c>
      <c r="AF625" s="2679">
        <f t="shared" si="201"/>
        <v>0</v>
      </c>
      <c r="AG625" s="2453">
        <f t="shared" si="202"/>
        <v>0</v>
      </c>
      <c r="AH625" s="2452"/>
      <c r="AI625" s="2140">
        <f t="shared" si="194"/>
        <v>0</v>
      </c>
      <c r="AJ625" s="301" t="str">
        <f>IF(OR(AI625=0, ISBLANK(AB625)), "", TEXT(ROUND(AI625/INDEX(AV19:AV89, MATCH(AB625, AU19:AU89, 0)), 0),"# ##0") &amp; " " &amp; AB625)</f>
        <v/>
      </c>
      <c r="AK625" s="82">
        <f t="shared" si="195"/>
        <v>0</v>
      </c>
      <c r="AL625" s="2141">
        <f t="shared" si="196"/>
        <v>0</v>
      </c>
      <c r="AM625" s="2142" t="str">
        <f t="shared" si="197"/>
        <v/>
      </c>
      <c r="AN625" s="2143"/>
      <c r="AO625" s="2140">
        <f t="shared" si="198"/>
        <v>0</v>
      </c>
      <c r="AP625" s="2612"/>
      <c r="AQ625" s="2145" t="str">
        <f t="shared" si="199"/>
        <v/>
      </c>
      <c r="AR625" s="2593"/>
      <c r="AS625" s="2697">
        <f t="shared" si="200"/>
        <v>0</v>
      </c>
      <c r="AT625" s="2598">
        <f>IF(AND(AH625&lt;&gt;"", ISNUMBER(AF625)), IFERROR(INDEX(AV19:AV89, MATCH(AB625, AU19:AU89, 0)) * AA625 * IF(ISBLANK(X625), 1, X625), 0), 0)</f>
        <v>0</v>
      </c>
      <c r="AU625"/>
      <c r="AV625"/>
      <c r="AW625"/>
      <c r="AX625" s="2133"/>
      <c r="AY625" s="2127" t="str">
        <f t="shared" si="193"/>
        <v>►</v>
      </c>
      <c r="BD625" s="473"/>
      <c r="BH625" s="473"/>
      <c r="BI625" s="466">
        <v>1</v>
      </c>
      <c r="BJ625" s="464"/>
      <c r="BK625" s="464"/>
    </row>
    <row r="626" spans="1:63" s="465" customFormat="1" ht="18" customHeight="1" x14ac:dyDescent="0.25">
      <c r="A626" s="2127" t="str">
        <f t="shared" si="187"/>
        <v>►</v>
      </c>
      <c r="B626" s="2128" t="str">
        <f t="shared" si="186"/>
        <v>►</v>
      </c>
      <c r="C626" s="2129" t="str">
        <f t="shared" si="188"/>
        <v>►</v>
      </c>
      <c r="D626" s="2433" t="str">
        <f t="shared" si="189"/>
        <v>►</v>
      </c>
      <c r="E626" s="2128" t="str">
        <f t="shared" si="190"/>
        <v>►</v>
      </c>
      <c r="F626" s="2128" t="str">
        <f t="shared" si="191"/>
        <v>►</v>
      </c>
      <c r="G626" s="2128" t="str">
        <f t="shared" si="192"/>
        <v>►</v>
      </c>
      <c r="H626" s="2178" t="s">
        <v>4</v>
      </c>
      <c r="I626" s="2177"/>
      <c r="J626" s="2177"/>
      <c r="K626" s="2177"/>
      <c r="L626" s="2176"/>
      <c r="M626" s="2176"/>
      <c r="N626" s="2176"/>
      <c r="O626" s="2176"/>
      <c r="P626" s="2176"/>
      <c r="Q626" s="2176"/>
      <c r="R626" s="2176"/>
      <c r="S626" s="2111" t="s">
        <v>4</v>
      </c>
      <c r="T626" s="2178" t="s">
        <v>4</v>
      </c>
      <c r="U626" s="2177"/>
      <c r="V626" s="2177"/>
      <c r="W626" s="2177"/>
      <c r="X626" s="2176"/>
      <c r="Y626" s="2176"/>
      <c r="Z626" s="2176"/>
      <c r="AA626" s="2176"/>
      <c r="AB626" s="2176"/>
      <c r="AC626" s="2176"/>
      <c r="AD626" s="2176"/>
      <c r="AE626" s="2677" t="s">
        <v>4</v>
      </c>
      <c r="AF626" s="2679">
        <f t="shared" si="201"/>
        <v>0</v>
      </c>
      <c r="AG626" s="2453">
        <f t="shared" si="202"/>
        <v>0</v>
      </c>
      <c r="AH626" s="2452"/>
      <c r="AI626" s="2148">
        <f t="shared" si="194"/>
        <v>0</v>
      </c>
      <c r="AJ626" s="299" t="str">
        <f>IF(OR(AI626=0, ISBLANK(AB626)), "", TEXT(ROUND(AI626/INDEX(AV19:AV89, MATCH(AB626, AU19:AU89, 0)), 0),"# ##0") &amp; " " &amp; AB626)</f>
        <v/>
      </c>
      <c r="AK626" s="77">
        <f t="shared" si="195"/>
        <v>0</v>
      </c>
      <c r="AL626" s="2149">
        <f t="shared" si="196"/>
        <v>0</v>
      </c>
      <c r="AM626" s="2137" t="str">
        <f t="shared" si="197"/>
        <v/>
      </c>
      <c r="AN626" s="2143"/>
      <c r="AO626" s="2148">
        <f t="shared" si="198"/>
        <v>0</v>
      </c>
      <c r="AP626" s="2612"/>
      <c r="AQ626" s="2150" t="str">
        <f t="shared" si="199"/>
        <v/>
      </c>
      <c r="AR626" s="2593"/>
      <c r="AS626" s="2697">
        <f t="shared" si="200"/>
        <v>0</v>
      </c>
      <c r="AT626" s="2598">
        <f>IF(AND(AH626&lt;&gt;"", ISNUMBER(AF626)), IFERROR(INDEX(AV19:AV89, MATCH(AB626, AU19:AU89, 0)) * AA626 * IF(ISBLANK(X626), 1, X626), 0), 0)</f>
        <v>0</v>
      </c>
      <c r="AU626"/>
      <c r="AV626"/>
      <c r="AW626"/>
      <c r="AX626" s="2133"/>
      <c r="AY626" s="2127" t="str">
        <f t="shared" si="193"/>
        <v>►</v>
      </c>
      <c r="BD626" s="473"/>
      <c r="BH626" s="473"/>
      <c r="BI626" s="466">
        <v>1</v>
      </c>
      <c r="BJ626" s="464"/>
      <c r="BK626" s="464"/>
    </row>
    <row r="627" spans="1:63" s="465" customFormat="1" ht="18" customHeight="1" x14ac:dyDescent="0.25">
      <c r="A627" s="2127" t="str">
        <f t="shared" si="187"/>
        <v>►</v>
      </c>
      <c r="B627" s="2128" t="str">
        <f t="shared" ref="B627:B690" si="203">IF(A627="►","►",IF(A627="A",IF(AND(ISTEXT(U627),ISTEXT(I627)),U627,IF(ISTEXT(U627),U627,IF(ISBLANK(U627),I627,U627)))))</f>
        <v>►</v>
      </c>
      <c r="C627" s="2129" t="str">
        <f t="shared" si="188"/>
        <v>►</v>
      </c>
      <c r="D627" s="2433" t="str">
        <f t="shared" si="189"/>
        <v>►</v>
      </c>
      <c r="E627" s="2128" t="str">
        <f t="shared" si="190"/>
        <v>►</v>
      </c>
      <c r="F627" s="2128" t="str">
        <f t="shared" si="191"/>
        <v>►</v>
      </c>
      <c r="G627" s="2128" t="str">
        <f t="shared" si="192"/>
        <v>►</v>
      </c>
      <c r="H627" s="2178" t="s">
        <v>4</v>
      </c>
      <c r="I627" s="2177"/>
      <c r="J627" s="2177"/>
      <c r="K627" s="2177"/>
      <c r="L627" s="2176"/>
      <c r="M627" s="2176"/>
      <c r="N627" s="2176"/>
      <c r="O627" s="2176"/>
      <c r="P627" s="2176"/>
      <c r="Q627" s="2176"/>
      <c r="R627" s="2176"/>
      <c r="S627" s="2111" t="s">
        <v>4</v>
      </c>
      <c r="T627" s="2178" t="s">
        <v>4</v>
      </c>
      <c r="U627" s="2177"/>
      <c r="V627" s="2177"/>
      <c r="W627" s="2177"/>
      <c r="X627" s="2176"/>
      <c r="Y627" s="2176"/>
      <c r="Z627" s="2176"/>
      <c r="AA627" s="2176"/>
      <c r="AB627" s="2176"/>
      <c r="AC627" s="2176"/>
      <c r="AD627" s="2176"/>
      <c r="AE627" s="2677" t="s">
        <v>4</v>
      </c>
      <c r="AF627" s="2679">
        <f t="shared" si="201"/>
        <v>0</v>
      </c>
      <c r="AG627" s="2453">
        <f t="shared" si="202"/>
        <v>0</v>
      </c>
      <c r="AH627" s="2452"/>
      <c r="AI627" s="2140">
        <f t="shared" si="194"/>
        <v>0</v>
      </c>
      <c r="AJ627" s="301" t="str">
        <f>IF(OR(AI627=0, ISBLANK(AB627)), "", TEXT(ROUND(AI627/INDEX(AV19:AV89, MATCH(AB627, AU19:AU89, 0)), 0),"# ##0") &amp; " " &amp; AB627)</f>
        <v/>
      </c>
      <c r="AK627" s="82">
        <f t="shared" si="195"/>
        <v>0</v>
      </c>
      <c r="AL627" s="2141">
        <f t="shared" si="196"/>
        <v>0</v>
      </c>
      <c r="AM627" s="2142" t="str">
        <f t="shared" si="197"/>
        <v/>
      </c>
      <c r="AN627" s="2143"/>
      <c r="AO627" s="2140">
        <f t="shared" si="198"/>
        <v>0</v>
      </c>
      <c r="AP627" s="2612"/>
      <c r="AQ627" s="2145" t="str">
        <f t="shared" si="199"/>
        <v/>
      </c>
      <c r="AR627" s="2593"/>
      <c r="AS627" s="2697">
        <f t="shared" si="200"/>
        <v>0</v>
      </c>
      <c r="AT627" s="2598">
        <f>IF(AND(AH627&lt;&gt;"", ISNUMBER(AF627)), IFERROR(INDEX(AV19:AV89, MATCH(AB627, AU19:AU89, 0)) * AA627 * IF(ISBLANK(X627), 1, X627), 0), 0)</f>
        <v>0</v>
      </c>
      <c r="AU627"/>
      <c r="AV627"/>
      <c r="AW627"/>
      <c r="AX627" s="2133"/>
      <c r="AY627" s="2127" t="str">
        <f t="shared" si="193"/>
        <v>►</v>
      </c>
      <c r="BD627" s="473"/>
      <c r="BH627" s="473"/>
      <c r="BI627" s="466">
        <v>1</v>
      </c>
      <c r="BJ627" s="464"/>
      <c r="BK627" s="464"/>
    </row>
    <row r="628" spans="1:63" s="465" customFormat="1" ht="18" customHeight="1" x14ac:dyDescent="0.25">
      <c r="A628" s="2127" t="str">
        <f t="shared" si="187"/>
        <v>►</v>
      </c>
      <c r="B628" s="2128" t="str">
        <f t="shared" si="203"/>
        <v>►</v>
      </c>
      <c r="C628" s="2129" t="str">
        <f t="shared" si="188"/>
        <v>►</v>
      </c>
      <c r="D628" s="2433" t="str">
        <f t="shared" si="189"/>
        <v>►</v>
      </c>
      <c r="E628" s="2128" t="str">
        <f t="shared" si="190"/>
        <v>►</v>
      </c>
      <c r="F628" s="2128" t="str">
        <f t="shared" si="191"/>
        <v>►</v>
      </c>
      <c r="G628" s="2128" t="str">
        <f t="shared" si="192"/>
        <v>►</v>
      </c>
      <c r="H628" s="2178" t="s">
        <v>4</v>
      </c>
      <c r="I628" s="2177"/>
      <c r="J628" s="2177"/>
      <c r="K628" s="2177"/>
      <c r="L628" s="2176"/>
      <c r="M628" s="2176"/>
      <c r="N628" s="2176"/>
      <c r="O628" s="2176"/>
      <c r="P628" s="2176"/>
      <c r="Q628" s="2176"/>
      <c r="R628" s="2176"/>
      <c r="S628" s="2111" t="s">
        <v>4</v>
      </c>
      <c r="T628" s="2178" t="s">
        <v>4</v>
      </c>
      <c r="U628" s="2177"/>
      <c r="V628" s="2177"/>
      <c r="W628" s="2177"/>
      <c r="X628" s="2176"/>
      <c r="Y628" s="2176"/>
      <c r="Z628" s="2176"/>
      <c r="AA628" s="2176"/>
      <c r="AB628" s="2176"/>
      <c r="AC628" s="2176"/>
      <c r="AD628" s="2176"/>
      <c r="AE628" s="2677" t="s">
        <v>4</v>
      </c>
      <c r="AF628" s="2679">
        <f t="shared" si="201"/>
        <v>0</v>
      </c>
      <c r="AG628" s="2453">
        <f t="shared" si="202"/>
        <v>0</v>
      </c>
      <c r="AH628" s="2452"/>
      <c r="AI628" s="2148">
        <f t="shared" si="194"/>
        <v>0</v>
      </c>
      <c r="AJ628" s="299" t="str">
        <f>IF(OR(AI628=0, ISBLANK(AB628)), "", TEXT(ROUND(AI628/INDEX(AV19:AV89, MATCH(AB628, AU19:AU89, 0)), 0),"# ##0") &amp; " " &amp; AB628)</f>
        <v/>
      </c>
      <c r="AK628" s="77">
        <f t="shared" si="195"/>
        <v>0</v>
      </c>
      <c r="AL628" s="2149">
        <f t="shared" si="196"/>
        <v>0</v>
      </c>
      <c r="AM628" s="2137" t="str">
        <f t="shared" si="197"/>
        <v/>
      </c>
      <c r="AN628" s="2143"/>
      <c r="AO628" s="2148">
        <f t="shared" si="198"/>
        <v>0</v>
      </c>
      <c r="AP628" s="2612"/>
      <c r="AQ628" s="2150" t="str">
        <f t="shared" si="199"/>
        <v/>
      </c>
      <c r="AR628" s="2593"/>
      <c r="AS628" s="2697">
        <f t="shared" si="200"/>
        <v>0</v>
      </c>
      <c r="AT628" s="2598">
        <f>IF(AND(AH628&lt;&gt;"", ISNUMBER(AF628)), IFERROR(INDEX(AV19:AV89, MATCH(AB628, AU19:AU89, 0)) * AA628 * IF(ISBLANK(X628), 1, X628), 0), 0)</f>
        <v>0</v>
      </c>
      <c r="AU628"/>
      <c r="AV628"/>
      <c r="AW628"/>
      <c r="AX628" s="2133"/>
      <c r="AY628" s="2127" t="str">
        <f t="shared" si="193"/>
        <v>►</v>
      </c>
      <c r="BD628" s="473"/>
      <c r="BH628" s="473"/>
      <c r="BI628" s="466">
        <v>1</v>
      </c>
      <c r="BJ628" s="464"/>
      <c r="BK628" s="464"/>
    </row>
    <row r="629" spans="1:63" s="465" customFormat="1" ht="18" customHeight="1" x14ac:dyDescent="0.25">
      <c r="A629" s="2127" t="str">
        <f t="shared" si="187"/>
        <v>►</v>
      </c>
      <c r="B629" s="2128" t="str">
        <f t="shared" si="203"/>
        <v>►</v>
      </c>
      <c r="C629" s="2129" t="str">
        <f t="shared" si="188"/>
        <v>►</v>
      </c>
      <c r="D629" s="2433" t="str">
        <f t="shared" si="189"/>
        <v>►</v>
      </c>
      <c r="E629" s="2128" t="str">
        <f t="shared" si="190"/>
        <v>►</v>
      </c>
      <c r="F629" s="2128" t="str">
        <f t="shared" si="191"/>
        <v>►</v>
      </c>
      <c r="G629" s="2128" t="str">
        <f t="shared" si="192"/>
        <v>►</v>
      </c>
      <c r="H629" s="2178" t="s">
        <v>4</v>
      </c>
      <c r="I629" s="2177"/>
      <c r="J629" s="2177"/>
      <c r="K629" s="2177"/>
      <c r="L629" s="2176"/>
      <c r="M629" s="2176"/>
      <c r="N629" s="2176"/>
      <c r="O629" s="2176"/>
      <c r="P629" s="2176"/>
      <c r="Q629" s="2176"/>
      <c r="R629" s="2176"/>
      <c r="S629" s="2111" t="s">
        <v>4</v>
      </c>
      <c r="T629" s="2178" t="s">
        <v>4</v>
      </c>
      <c r="U629" s="2177"/>
      <c r="V629" s="2177"/>
      <c r="W629" s="2177"/>
      <c r="X629" s="2176"/>
      <c r="Y629" s="2176"/>
      <c r="Z629" s="2176"/>
      <c r="AA629" s="2176"/>
      <c r="AB629" s="2176"/>
      <c r="AC629" s="2176"/>
      <c r="AD629" s="2176"/>
      <c r="AE629" s="2677" t="s">
        <v>4</v>
      </c>
      <c r="AF629" s="2679">
        <f t="shared" si="201"/>
        <v>0</v>
      </c>
      <c r="AG629" s="2453">
        <f t="shared" si="202"/>
        <v>0</v>
      </c>
      <c r="AH629" s="2452"/>
      <c r="AI629" s="2140">
        <f t="shared" si="194"/>
        <v>0</v>
      </c>
      <c r="AJ629" s="301" t="str">
        <f>IF(OR(AI629=0, ISBLANK(AB629)), "", TEXT(ROUND(AI629/INDEX(AV19:AV89, MATCH(AB629, AU19:AU89, 0)), 0),"# ##0") &amp; " " &amp; AB629)</f>
        <v/>
      </c>
      <c r="AK629" s="82">
        <f t="shared" si="195"/>
        <v>0</v>
      </c>
      <c r="AL629" s="2141">
        <f t="shared" si="196"/>
        <v>0</v>
      </c>
      <c r="AM629" s="2142" t="str">
        <f t="shared" si="197"/>
        <v/>
      </c>
      <c r="AN629" s="2143"/>
      <c r="AO629" s="2140">
        <f t="shared" si="198"/>
        <v>0</v>
      </c>
      <c r="AP629" s="2612"/>
      <c r="AQ629" s="2145" t="str">
        <f t="shared" si="199"/>
        <v/>
      </c>
      <c r="AR629" s="2593"/>
      <c r="AS629" s="2697">
        <f t="shared" si="200"/>
        <v>0</v>
      </c>
      <c r="AT629" s="2598">
        <f>IF(AND(AH629&lt;&gt;"", ISNUMBER(AF629)), IFERROR(INDEX(AV19:AV89, MATCH(AB629, AU19:AU89, 0)) * AA629 * IF(ISBLANK(X629), 1, X629), 0), 0)</f>
        <v>0</v>
      </c>
      <c r="AU629"/>
      <c r="AV629"/>
      <c r="AW629"/>
      <c r="AX629" s="2133"/>
      <c r="AY629" s="2127" t="str">
        <f t="shared" si="193"/>
        <v>►</v>
      </c>
      <c r="BD629" s="473"/>
      <c r="BH629" s="473"/>
      <c r="BI629" s="466">
        <v>1</v>
      </c>
      <c r="BJ629" s="464"/>
      <c r="BK629" s="464"/>
    </row>
    <row r="630" spans="1:63" s="465" customFormat="1" ht="18" customHeight="1" x14ac:dyDescent="0.25">
      <c r="A630" s="2127" t="str">
        <f t="shared" si="187"/>
        <v>►</v>
      </c>
      <c r="B630" s="2128" t="str">
        <f t="shared" si="203"/>
        <v>►</v>
      </c>
      <c r="C630" s="2129" t="str">
        <f t="shared" si="188"/>
        <v>►</v>
      </c>
      <c r="D630" s="2433" t="str">
        <f t="shared" si="189"/>
        <v>►</v>
      </c>
      <c r="E630" s="2128" t="str">
        <f t="shared" si="190"/>
        <v>►</v>
      </c>
      <c r="F630" s="2128" t="str">
        <f t="shared" si="191"/>
        <v>►</v>
      </c>
      <c r="G630" s="2128" t="str">
        <f t="shared" si="192"/>
        <v>►</v>
      </c>
      <c r="H630" s="2178" t="s">
        <v>4</v>
      </c>
      <c r="I630" s="2177"/>
      <c r="J630" s="2177"/>
      <c r="K630" s="2177"/>
      <c r="L630" s="2176"/>
      <c r="M630" s="2176"/>
      <c r="N630" s="2176"/>
      <c r="O630" s="2176"/>
      <c r="P630" s="2176"/>
      <c r="Q630" s="2176"/>
      <c r="R630" s="2176"/>
      <c r="S630" s="2111" t="s">
        <v>4</v>
      </c>
      <c r="T630" s="2178" t="s">
        <v>4</v>
      </c>
      <c r="U630" s="2177"/>
      <c r="V630" s="2177"/>
      <c r="W630" s="2177"/>
      <c r="X630" s="2176"/>
      <c r="Y630" s="2176"/>
      <c r="Z630" s="2176"/>
      <c r="AA630" s="2176"/>
      <c r="AB630" s="2176"/>
      <c r="AC630" s="2176"/>
      <c r="AD630" s="2176"/>
      <c r="AE630" s="2677" t="s">
        <v>4</v>
      </c>
      <c r="AF630" s="2679">
        <f t="shared" si="201"/>
        <v>0</v>
      </c>
      <c r="AG630" s="2453">
        <f t="shared" si="202"/>
        <v>0</v>
      </c>
      <c r="AH630" s="2452"/>
      <c r="AI630" s="2148">
        <f t="shared" si="194"/>
        <v>0</v>
      </c>
      <c r="AJ630" s="299" t="str">
        <f>IF(OR(AI630=0, ISBLANK(AB630)), "", TEXT(ROUND(AI630/INDEX(AV19:AV89, MATCH(AB630, AU19:AU89, 0)), 0),"# ##0") &amp; " " &amp; AB630)</f>
        <v/>
      </c>
      <c r="AK630" s="77">
        <f t="shared" si="195"/>
        <v>0</v>
      </c>
      <c r="AL630" s="2149">
        <f t="shared" si="196"/>
        <v>0</v>
      </c>
      <c r="AM630" s="2137" t="str">
        <f t="shared" si="197"/>
        <v/>
      </c>
      <c r="AN630" s="2143"/>
      <c r="AO630" s="2148">
        <f t="shared" si="198"/>
        <v>0</v>
      </c>
      <c r="AP630" s="2612"/>
      <c r="AQ630" s="2150" t="str">
        <f t="shared" si="199"/>
        <v/>
      </c>
      <c r="AR630" s="2593"/>
      <c r="AS630" s="2697">
        <f t="shared" si="200"/>
        <v>0</v>
      </c>
      <c r="AT630" s="2598">
        <f>IF(AND(AH630&lt;&gt;"", ISNUMBER(AF630)), IFERROR(INDEX(AV19:AV89, MATCH(AB630, AU19:AU89, 0)) * AA630 * IF(ISBLANK(X630), 1, X630), 0), 0)</f>
        <v>0</v>
      </c>
      <c r="AU630"/>
      <c r="AV630"/>
      <c r="AW630"/>
      <c r="AX630" s="2133"/>
      <c r="AY630" s="2127" t="str">
        <f t="shared" si="193"/>
        <v>►</v>
      </c>
      <c r="BD630" s="473"/>
      <c r="BH630" s="473"/>
      <c r="BI630" s="466">
        <v>1</v>
      </c>
      <c r="BJ630" s="464"/>
      <c r="BK630" s="464"/>
    </row>
    <row r="631" spans="1:63" s="465" customFormat="1" ht="18" customHeight="1" x14ac:dyDescent="0.25">
      <c r="A631" s="2127" t="str">
        <f t="shared" si="187"/>
        <v>►</v>
      </c>
      <c r="B631" s="2128" t="str">
        <f t="shared" si="203"/>
        <v>►</v>
      </c>
      <c r="C631" s="2129" t="str">
        <f t="shared" si="188"/>
        <v>►</v>
      </c>
      <c r="D631" s="2433" t="str">
        <f t="shared" si="189"/>
        <v>►</v>
      </c>
      <c r="E631" s="2128" t="str">
        <f t="shared" si="190"/>
        <v>►</v>
      </c>
      <c r="F631" s="2128" t="str">
        <f t="shared" si="191"/>
        <v>►</v>
      </c>
      <c r="G631" s="2128" t="str">
        <f t="shared" si="192"/>
        <v>►</v>
      </c>
      <c r="H631" s="2178" t="s">
        <v>4</v>
      </c>
      <c r="I631" s="2177"/>
      <c r="J631" s="2177"/>
      <c r="K631" s="2177"/>
      <c r="L631" s="2176"/>
      <c r="M631" s="2176"/>
      <c r="N631" s="2176"/>
      <c r="O631" s="2176"/>
      <c r="P631" s="2176"/>
      <c r="Q631" s="2176"/>
      <c r="R631" s="2176"/>
      <c r="S631" s="2111" t="s">
        <v>4</v>
      </c>
      <c r="T631" s="2178" t="s">
        <v>4</v>
      </c>
      <c r="U631" s="2177"/>
      <c r="V631" s="2177"/>
      <c r="W631" s="2177"/>
      <c r="X631" s="2176"/>
      <c r="Y631" s="2176"/>
      <c r="Z631" s="2176"/>
      <c r="AA631" s="2176"/>
      <c r="AB631" s="2176"/>
      <c r="AC631" s="2176"/>
      <c r="AD631" s="2176"/>
      <c r="AE631" s="2677" t="s">
        <v>4</v>
      </c>
      <c r="AF631" s="2679">
        <f t="shared" si="201"/>
        <v>0</v>
      </c>
      <c r="AG631" s="2453">
        <f t="shared" si="202"/>
        <v>0</v>
      </c>
      <c r="AH631" s="2452"/>
      <c r="AI631" s="2140">
        <f t="shared" si="194"/>
        <v>0</v>
      </c>
      <c r="AJ631" s="301" t="str">
        <f>IF(OR(AI631=0, ISBLANK(AB631)), "", TEXT(ROUND(AI631/INDEX(AV19:AV89, MATCH(AB631, AU19:AU89, 0)), 0),"# ##0") &amp; " " &amp; AB631)</f>
        <v/>
      </c>
      <c r="AK631" s="82">
        <f t="shared" si="195"/>
        <v>0</v>
      </c>
      <c r="AL631" s="2141">
        <f t="shared" si="196"/>
        <v>0</v>
      </c>
      <c r="AM631" s="2142" t="str">
        <f t="shared" si="197"/>
        <v/>
      </c>
      <c r="AN631" s="2143"/>
      <c r="AO631" s="2140">
        <f t="shared" si="198"/>
        <v>0</v>
      </c>
      <c r="AP631" s="2612"/>
      <c r="AQ631" s="2145" t="str">
        <f t="shared" si="199"/>
        <v/>
      </c>
      <c r="AR631" s="2593"/>
      <c r="AS631" s="2697">
        <f t="shared" si="200"/>
        <v>0</v>
      </c>
      <c r="AT631" s="2598">
        <f>IF(AND(AH631&lt;&gt;"", ISNUMBER(AF631)), IFERROR(INDEX(AV19:AV89, MATCH(AB631, AU19:AU89, 0)) * AA631 * IF(ISBLANK(X631), 1, X631), 0), 0)</f>
        <v>0</v>
      </c>
      <c r="AU631"/>
      <c r="AV631"/>
      <c r="AW631"/>
      <c r="AX631" s="2133"/>
      <c r="AY631" s="2127" t="str">
        <f t="shared" si="193"/>
        <v>►</v>
      </c>
      <c r="BD631" s="473"/>
      <c r="BH631" s="473"/>
      <c r="BI631" s="466">
        <v>1</v>
      </c>
      <c r="BJ631" s="464"/>
      <c r="BK631" s="464"/>
    </row>
    <row r="632" spans="1:63" s="465" customFormat="1" ht="18" customHeight="1" x14ac:dyDescent="0.25">
      <c r="A632" s="2127" t="str">
        <f t="shared" si="187"/>
        <v>►</v>
      </c>
      <c r="B632" s="2128" t="str">
        <f t="shared" si="203"/>
        <v>►</v>
      </c>
      <c r="C632" s="2129" t="str">
        <f t="shared" si="188"/>
        <v>►</v>
      </c>
      <c r="D632" s="2433" t="str">
        <f t="shared" si="189"/>
        <v>►</v>
      </c>
      <c r="E632" s="2128" t="str">
        <f t="shared" si="190"/>
        <v>►</v>
      </c>
      <c r="F632" s="2128" t="str">
        <f t="shared" si="191"/>
        <v>►</v>
      </c>
      <c r="G632" s="2128" t="str">
        <f t="shared" si="192"/>
        <v>►</v>
      </c>
      <c r="H632" s="2178" t="s">
        <v>4</v>
      </c>
      <c r="I632" s="2177"/>
      <c r="J632" s="2177"/>
      <c r="K632" s="2177"/>
      <c r="L632" s="2176"/>
      <c r="M632" s="2176"/>
      <c r="N632" s="2176"/>
      <c r="O632" s="2176"/>
      <c r="P632" s="2176"/>
      <c r="Q632" s="2176"/>
      <c r="R632" s="2176"/>
      <c r="S632" s="2111" t="s">
        <v>4</v>
      </c>
      <c r="T632" s="2178" t="s">
        <v>4</v>
      </c>
      <c r="U632" s="2177"/>
      <c r="V632" s="2177"/>
      <c r="W632" s="2177"/>
      <c r="X632" s="2176"/>
      <c r="Y632" s="2176"/>
      <c r="Z632" s="2176"/>
      <c r="AA632" s="2176"/>
      <c r="AB632" s="2176"/>
      <c r="AC632" s="2176"/>
      <c r="AD632" s="2176"/>
      <c r="AE632" s="2677" t="s">
        <v>4</v>
      </c>
      <c r="AF632" s="2679">
        <f t="shared" si="201"/>
        <v>0</v>
      </c>
      <c r="AG632" s="2453">
        <f t="shared" si="202"/>
        <v>0</v>
      </c>
      <c r="AH632" s="2452"/>
      <c r="AI632" s="2148">
        <f t="shared" si="194"/>
        <v>0</v>
      </c>
      <c r="AJ632" s="299" t="str">
        <f>IF(OR(AI632=0, ISBLANK(AB632)), "", TEXT(ROUND(AI632/INDEX(AV19:AV89, MATCH(AB632, AU19:AU89, 0)), 0),"# ##0") &amp; " " &amp; AB632)</f>
        <v/>
      </c>
      <c r="AK632" s="77">
        <f t="shared" si="195"/>
        <v>0</v>
      </c>
      <c r="AL632" s="2149">
        <f t="shared" si="196"/>
        <v>0</v>
      </c>
      <c r="AM632" s="2137" t="str">
        <f t="shared" si="197"/>
        <v/>
      </c>
      <c r="AN632" s="2143"/>
      <c r="AO632" s="2148">
        <f t="shared" si="198"/>
        <v>0</v>
      </c>
      <c r="AP632" s="2612"/>
      <c r="AQ632" s="2150" t="str">
        <f t="shared" si="199"/>
        <v/>
      </c>
      <c r="AR632" s="2593"/>
      <c r="AS632" s="2697">
        <f t="shared" si="200"/>
        <v>0</v>
      </c>
      <c r="AT632" s="2598">
        <f>IF(AND(AH632&lt;&gt;"", ISNUMBER(AF632)), IFERROR(INDEX(AV19:AV89, MATCH(AB632, AU19:AU89, 0)) * AA632 * IF(ISBLANK(X632), 1, X632), 0), 0)</f>
        <v>0</v>
      </c>
      <c r="AU632"/>
      <c r="AV632"/>
      <c r="AW632"/>
      <c r="AX632" s="2133"/>
      <c r="AY632" s="2127" t="str">
        <f t="shared" si="193"/>
        <v>►</v>
      </c>
      <c r="BD632" s="473"/>
      <c r="BH632" s="473"/>
      <c r="BI632" s="466">
        <v>1</v>
      </c>
      <c r="BJ632" s="464"/>
      <c r="BK632" s="464"/>
    </row>
    <row r="633" spans="1:63" s="465" customFormat="1" ht="18" customHeight="1" x14ac:dyDescent="0.25">
      <c r="A633" s="2127" t="str">
        <f t="shared" si="187"/>
        <v>►</v>
      </c>
      <c r="B633" s="2128" t="str">
        <f t="shared" si="203"/>
        <v>►</v>
      </c>
      <c r="C633" s="2129" t="str">
        <f t="shared" si="188"/>
        <v>►</v>
      </c>
      <c r="D633" s="2433" t="str">
        <f t="shared" si="189"/>
        <v>►</v>
      </c>
      <c r="E633" s="2128" t="str">
        <f t="shared" si="190"/>
        <v>►</v>
      </c>
      <c r="F633" s="2128" t="str">
        <f t="shared" si="191"/>
        <v>►</v>
      </c>
      <c r="G633" s="2128" t="str">
        <f t="shared" si="192"/>
        <v>►</v>
      </c>
      <c r="H633" s="2178" t="s">
        <v>4</v>
      </c>
      <c r="I633" s="2177"/>
      <c r="J633" s="2177"/>
      <c r="K633" s="2177"/>
      <c r="L633" s="2176"/>
      <c r="M633" s="2176"/>
      <c r="N633" s="2176"/>
      <c r="O633" s="2176"/>
      <c r="P633" s="2176"/>
      <c r="Q633" s="2176"/>
      <c r="R633" s="2176"/>
      <c r="S633" s="2111" t="s">
        <v>4</v>
      </c>
      <c r="T633" s="2178" t="s">
        <v>4</v>
      </c>
      <c r="U633" s="2177"/>
      <c r="V633" s="2177"/>
      <c r="W633" s="2177"/>
      <c r="X633" s="2176"/>
      <c r="Y633" s="2176"/>
      <c r="Z633" s="2176"/>
      <c r="AA633" s="2176"/>
      <c r="AB633" s="2176"/>
      <c r="AC633" s="2176"/>
      <c r="AD633" s="2176"/>
      <c r="AE633" s="2677" t="s">
        <v>4</v>
      </c>
      <c r="AF633" s="2679">
        <f t="shared" si="201"/>
        <v>0</v>
      </c>
      <c r="AG633" s="2453">
        <f t="shared" si="202"/>
        <v>0</v>
      </c>
      <c r="AH633" s="2452"/>
      <c r="AI633" s="2140">
        <f t="shared" si="194"/>
        <v>0</v>
      </c>
      <c r="AJ633" s="301" t="str">
        <f>IF(OR(AI633=0, ISBLANK(AB633)), "", TEXT(ROUND(AI633/INDEX(AV19:AV89, MATCH(AB633, AU19:AU89, 0)), 0),"# ##0") &amp; " " &amp; AB633)</f>
        <v/>
      </c>
      <c r="AK633" s="82">
        <f t="shared" si="195"/>
        <v>0</v>
      </c>
      <c r="AL633" s="2141">
        <f t="shared" si="196"/>
        <v>0</v>
      </c>
      <c r="AM633" s="2142" t="str">
        <f t="shared" si="197"/>
        <v/>
      </c>
      <c r="AN633" s="2143"/>
      <c r="AO633" s="2140">
        <f t="shared" si="198"/>
        <v>0</v>
      </c>
      <c r="AP633" s="2612"/>
      <c r="AQ633" s="2145" t="str">
        <f t="shared" si="199"/>
        <v/>
      </c>
      <c r="AR633" s="2593"/>
      <c r="AS633" s="2697">
        <f t="shared" si="200"/>
        <v>0</v>
      </c>
      <c r="AT633" s="2598">
        <f>IF(AND(AH633&lt;&gt;"", ISNUMBER(AF633)), IFERROR(INDEX(AV19:AV89, MATCH(AB633, AU19:AU89, 0)) * AA633 * IF(ISBLANK(X633), 1, X633), 0), 0)</f>
        <v>0</v>
      </c>
      <c r="AU633"/>
      <c r="AV633"/>
      <c r="AW633"/>
      <c r="AX633" s="2133"/>
      <c r="AY633" s="2127" t="str">
        <f t="shared" si="193"/>
        <v>►</v>
      </c>
      <c r="BD633" s="473"/>
      <c r="BH633" s="473"/>
      <c r="BI633" s="466">
        <v>1</v>
      </c>
      <c r="BJ633" s="464"/>
      <c r="BK633" s="464"/>
    </row>
    <row r="634" spans="1:63" s="465" customFormat="1" ht="18" customHeight="1" x14ac:dyDescent="0.25">
      <c r="A634" s="2127" t="str">
        <f t="shared" si="187"/>
        <v>►</v>
      </c>
      <c r="B634" s="2128" t="str">
        <f t="shared" si="203"/>
        <v>►</v>
      </c>
      <c r="C634" s="2129" t="str">
        <f t="shared" si="188"/>
        <v>►</v>
      </c>
      <c r="D634" s="2433" t="str">
        <f t="shared" si="189"/>
        <v>►</v>
      </c>
      <c r="E634" s="2128" t="str">
        <f t="shared" si="190"/>
        <v>►</v>
      </c>
      <c r="F634" s="2128" t="str">
        <f t="shared" si="191"/>
        <v>►</v>
      </c>
      <c r="G634" s="2128" t="str">
        <f t="shared" si="192"/>
        <v>►</v>
      </c>
      <c r="H634" s="2178" t="s">
        <v>4</v>
      </c>
      <c r="I634" s="2177"/>
      <c r="J634" s="2177"/>
      <c r="K634" s="2177"/>
      <c r="L634" s="2176"/>
      <c r="M634" s="2176"/>
      <c r="N634" s="2176"/>
      <c r="O634" s="2176"/>
      <c r="P634" s="2176"/>
      <c r="Q634" s="2176"/>
      <c r="R634" s="2176"/>
      <c r="S634" s="2111" t="s">
        <v>4</v>
      </c>
      <c r="T634" s="2178" t="s">
        <v>4</v>
      </c>
      <c r="U634" s="2177"/>
      <c r="V634" s="2177"/>
      <c r="W634" s="2177"/>
      <c r="X634" s="2176"/>
      <c r="Y634" s="2176"/>
      <c r="Z634" s="2176"/>
      <c r="AA634" s="2176"/>
      <c r="AB634" s="2176"/>
      <c r="AC634" s="2176"/>
      <c r="AD634" s="2176"/>
      <c r="AE634" s="2677" t="s">
        <v>4</v>
      </c>
      <c r="AF634" s="2679">
        <f t="shared" si="201"/>
        <v>0</v>
      </c>
      <c r="AG634" s="2453">
        <f t="shared" si="202"/>
        <v>0</v>
      </c>
      <c r="AH634" s="2452"/>
      <c r="AI634" s="2148">
        <f t="shared" si="194"/>
        <v>0</v>
      </c>
      <c r="AJ634" s="299" t="str">
        <f>IF(OR(AI634=0, ISBLANK(AB634)), "", TEXT(ROUND(AI634/INDEX(AV19:AV89, MATCH(AB634, AU19:AU89, 0)), 0),"# ##0") &amp; " " &amp; AB634)</f>
        <v/>
      </c>
      <c r="AK634" s="77">
        <f t="shared" si="195"/>
        <v>0</v>
      </c>
      <c r="AL634" s="2149">
        <f t="shared" si="196"/>
        <v>0</v>
      </c>
      <c r="AM634" s="2137" t="str">
        <f t="shared" si="197"/>
        <v/>
      </c>
      <c r="AN634" s="2143"/>
      <c r="AO634" s="2148">
        <f t="shared" si="198"/>
        <v>0</v>
      </c>
      <c r="AP634" s="2612"/>
      <c r="AQ634" s="2150" t="str">
        <f t="shared" si="199"/>
        <v/>
      </c>
      <c r="AR634" s="2593"/>
      <c r="AS634" s="2697">
        <f t="shared" si="200"/>
        <v>0</v>
      </c>
      <c r="AT634" s="2598">
        <f>IF(AND(AH634&lt;&gt;"", ISNUMBER(AF634)), IFERROR(INDEX(AV19:AV89, MATCH(AB634, AU19:AU89, 0)) * AA634 * IF(ISBLANK(X634), 1, X634), 0), 0)</f>
        <v>0</v>
      </c>
      <c r="AU634"/>
      <c r="AV634"/>
      <c r="AW634"/>
      <c r="AX634" s="2133"/>
      <c r="AY634" s="2127" t="str">
        <f t="shared" si="193"/>
        <v>►</v>
      </c>
      <c r="BD634" s="473"/>
      <c r="BH634" s="473"/>
      <c r="BI634" s="466">
        <v>1</v>
      </c>
      <c r="BJ634" s="464"/>
      <c r="BK634" s="464"/>
    </row>
    <row r="635" spans="1:63" s="465" customFormat="1" ht="18" customHeight="1" x14ac:dyDescent="0.25">
      <c r="A635" s="2127" t="str">
        <f t="shared" si="187"/>
        <v>►</v>
      </c>
      <c r="B635" s="2128" t="str">
        <f t="shared" si="203"/>
        <v>►</v>
      </c>
      <c r="C635" s="2129" t="str">
        <f t="shared" si="188"/>
        <v>►</v>
      </c>
      <c r="D635" s="2433" t="str">
        <f t="shared" si="189"/>
        <v>►</v>
      </c>
      <c r="E635" s="2128" t="str">
        <f t="shared" si="190"/>
        <v>►</v>
      </c>
      <c r="F635" s="2128" t="str">
        <f t="shared" si="191"/>
        <v>►</v>
      </c>
      <c r="G635" s="2128" t="str">
        <f t="shared" si="192"/>
        <v>►</v>
      </c>
      <c r="H635" s="2178" t="s">
        <v>4</v>
      </c>
      <c r="I635" s="2177"/>
      <c r="J635" s="2177"/>
      <c r="K635" s="2177"/>
      <c r="L635" s="2176"/>
      <c r="M635" s="2176"/>
      <c r="N635" s="2176"/>
      <c r="O635" s="2176"/>
      <c r="P635" s="2176"/>
      <c r="Q635" s="2176"/>
      <c r="R635" s="2176"/>
      <c r="S635" s="2111" t="s">
        <v>4</v>
      </c>
      <c r="T635" s="2178" t="s">
        <v>4</v>
      </c>
      <c r="U635" s="2177"/>
      <c r="V635" s="2177"/>
      <c r="W635" s="2177"/>
      <c r="X635" s="2176"/>
      <c r="Y635" s="2176"/>
      <c r="Z635" s="2176"/>
      <c r="AA635" s="2176"/>
      <c r="AB635" s="2176"/>
      <c r="AC635" s="2176"/>
      <c r="AD635" s="2176"/>
      <c r="AE635" s="2677" t="s">
        <v>4</v>
      </c>
      <c r="AF635" s="2679">
        <f t="shared" si="201"/>
        <v>0</v>
      </c>
      <c r="AG635" s="2453">
        <f t="shared" si="202"/>
        <v>0</v>
      </c>
      <c r="AH635" s="2452"/>
      <c r="AI635" s="2140">
        <f t="shared" si="194"/>
        <v>0</v>
      </c>
      <c r="AJ635" s="301" t="str">
        <f>IF(OR(AI635=0, ISBLANK(AB635)), "", TEXT(ROUND(AI635/INDEX(AV19:AV89, MATCH(AB635, AU19:AU89, 0)), 0),"# ##0") &amp; " " &amp; AB635)</f>
        <v/>
      </c>
      <c r="AK635" s="82">
        <f t="shared" si="195"/>
        <v>0</v>
      </c>
      <c r="AL635" s="2141">
        <f t="shared" si="196"/>
        <v>0</v>
      </c>
      <c r="AM635" s="2142" t="str">
        <f t="shared" si="197"/>
        <v/>
      </c>
      <c r="AN635" s="2143"/>
      <c r="AO635" s="2140">
        <f t="shared" si="198"/>
        <v>0</v>
      </c>
      <c r="AP635" s="2612"/>
      <c r="AQ635" s="2145" t="str">
        <f t="shared" si="199"/>
        <v/>
      </c>
      <c r="AR635" s="2593"/>
      <c r="AS635" s="2697">
        <f t="shared" si="200"/>
        <v>0</v>
      </c>
      <c r="AT635" s="2598">
        <f>IF(AND(AH635&lt;&gt;"", ISNUMBER(AF635)), IFERROR(INDEX(AV19:AV89, MATCH(AB635, AU19:AU89, 0)) * AA635 * IF(ISBLANK(X635), 1, X635), 0), 0)</f>
        <v>0</v>
      </c>
      <c r="AU635"/>
      <c r="AV635"/>
      <c r="AW635"/>
      <c r="AX635" s="2133"/>
      <c r="AY635" s="2127" t="str">
        <f t="shared" si="193"/>
        <v>►</v>
      </c>
      <c r="BD635" s="473"/>
      <c r="BH635" s="473"/>
      <c r="BI635" s="466">
        <v>1</v>
      </c>
      <c r="BJ635" s="464"/>
      <c r="BK635" s="464"/>
    </row>
    <row r="636" spans="1:63" s="465" customFormat="1" ht="18" customHeight="1" x14ac:dyDescent="0.25">
      <c r="A636" s="2127" t="str">
        <f t="shared" si="187"/>
        <v>►</v>
      </c>
      <c r="B636" s="2128" t="str">
        <f t="shared" si="203"/>
        <v>►</v>
      </c>
      <c r="C636" s="2129" t="str">
        <f t="shared" si="188"/>
        <v>►</v>
      </c>
      <c r="D636" s="2433" t="str">
        <f t="shared" si="189"/>
        <v>►</v>
      </c>
      <c r="E636" s="2128" t="str">
        <f t="shared" si="190"/>
        <v>►</v>
      </c>
      <c r="F636" s="2128" t="str">
        <f t="shared" si="191"/>
        <v>►</v>
      </c>
      <c r="G636" s="2128" t="str">
        <f t="shared" si="192"/>
        <v>►</v>
      </c>
      <c r="H636" s="2178" t="s">
        <v>4</v>
      </c>
      <c r="I636" s="2177"/>
      <c r="J636" s="2177"/>
      <c r="K636" s="2177"/>
      <c r="L636" s="2176"/>
      <c r="M636" s="2176"/>
      <c r="N636" s="2176"/>
      <c r="O636" s="2176"/>
      <c r="P636" s="2176"/>
      <c r="Q636" s="2176"/>
      <c r="R636" s="2176"/>
      <c r="S636" s="2111" t="s">
        <v>4</v>
      </c>
      <c r="T636" s="2178" t="s">
        <v>4</v>
      </c>
      <c r="U636" s="2177"/>
      <c r="V636" s="2177"/>
      <c r="W636" s="2177"/>
      <c r="X636" s="2176"/>
      <c r="Y636" s="2176"/>
      <c r="Z636" s="2176"/>
      <c r="AA636" s="2176"/>
      <c r="AB636" s="2176"/>
      <c r="AC636" s="2176"/>
      <c r="AD636" s="2176"/>
      <c r="AE636" s="2677" t="s">
        <v>4</v>
      </c>
      <c r="AF636" s="2679">
        <f t="shared" si="201"/>
        <v>0</v>
      </c>
      <c r="AG636" s="2453">
        <f t="shared" si="202"/>
        <v>0</v>
      </c>
      <c r="AH636" s="2452"/>
      <c r="AI636" s="2148">
        <f t="shared" si="194"/>
        <v>0</v>
      </c>
      <c r="AJ636" s="299" t="str">
        <f>IF(OR(AI636=0, ISBLANK(AB636)), "", TEXT(ROUND(AI636/INDEX(AV19:AV89, MATCH(AB636, AU19:AU89, 0)), 0),"# ##0") &amp; " " &amp; AB636)</f>
        <v/>
      </c>
      <c r="AK636" s="77">
        <f t="shared" si="195"/>
        <v>0</v>
      </c>
      <c r="AL636" s="2149">
        <f t="shared" si="196"/>
        <v>0</v>
      </c>
      <c r="AM636" s="2137" t="str">
        <f t="shared" si="197"/>
        <v/>
      </c>
      <c r="AN636" s="2143"/>
      <c r="AO636" s="2148">
        <f t="shared" si="198"/>
        <v>0</v>
      </c>
      <c r="AP636" s="2612"/>
      <c r="AQ636" s="2150" t="str">
        <f t="shared" si="199"/>
        <v/>
      </c>
      <c r="AR636" s="2593"/>
      <c r="AS636" s="2697">
        <f t="shared" si="200"/>
        <v>0</v>
      </c>
      <c r="AT636" s="2598">
        <f>IF(AND(AH636&lt;&gt;"", ISNUMBER(AF636)), IFERROR(INDEX(AV19:AV89, MATCH(AB636, AU19:AU89, 0)) * AA636 * IF(ISBLANK(X636), 1, X636), 0), 0)</f>
        <v>0</v>
      </c>
      <c r="AU636"/>
      <c r="AV636"/>
      <c r="AW636"/>
      <c r="AX636" s="2133"/>
      <c r="AY636" s="2127" t="str">
        <f t="shared" si="193"/>
        <v>►</v>
      </c>
      <c r="BD636" s="473"/>
      <c r="BH636" s="473"/>
      <c r="BI636" s="466">
        <v>1</v>
      </c>
      <c r="BJ636" s="464"/>
      <c r="BK636" s="464"/>
    </row>
    <row r="637" spans="1:63" s="465" customFormat="1" ht="18" customHeight="1" x14ac:dyDescent="0.25">
      <c r="A637" s="2127" t="str">
        <f t="shared" si="187"/>
        <v>►</v>
      </c>
      <c r="B637" s="2128" t="str">
        <f t="shared" si="203"/>
        <v>►</v>
      </c>
      <c r="C637" s="2129" t="str">
        <f t="shared" si="188"/>
        <v>►</v>
      </c>
      <c r="D637" s="2433" t="str">
        <f t="shared" si="189"/>
        <v>►</v>
      </c>
      <c r="E637" s="2128" t="str">
        <f t="shared" si="190"/>
        <v>►</v>
      </c>
      <c r="F637" s="2128" t="str">
        <f t="shared" si="191"/>
        <v>►</v>
      </c>
      <c r="G637" s="2128" t="str">
        <f t="shared" si="192"/>
        <v>►</v>
      </c>
      <c r="H637" s="2178" t="s">
        <v>4</v>
      </c>
      <c r="I637" s="2177"/>
      <c r="J637" s="2177"/>
      <c r="K637" s="2177"/>
      <c r="L637" s="2176"/>
      <c r="M637" s="2176"/>
      <c r="N637" s="2176"/>
      <c r="O637" s="2176"/>
      <c r="P637" s="2176"/>
      <c r="Q637" s="2176"/>
      <c r="R637" s="2176"/>
      <c r="S637" s="2111" t="s">
        <v>4</v>
      </c>
      <c r="T637" s="2178" t="s">
        <v>4</v>
      </c>
      <c r="U637" s="2177"/>
      <c r="V637" s="2177"/>
      <c r="W637" s="2177"/>
      <c r="X637" s="2176"/>
      <c r="Y637" s="2176"/>
      <c r="Z637" s="2176"/>
      <c r="AA637" s="2176"/>
      <c r="AB637" s="2176"/>
      <c r="AC637" s="2176"/>
      <c r="AD637" s="2176"/>
      <c r="AE637" s="2677" t="s">
        <v>4</v>
      </c>
      <c r="AF637" s="2679">
        <f t="shared" si="201"/>
        <v>0</v>
      </c>
      <c r="AG637" s="2453">
        <f t="shared" si="202"/>
        <v>0</v>
      </c>
      <c r="AH637" s="2452"/>
      <c r="AI637" s="2140">
        <f t="shared" si="194"/>
        <v>0</v>
      </c>
      <c r="AJ637" s="301" t="str">
        <f>IF(OR(AI637=0, ISBLANK(AB637)), "", TEXT(ROUND(AI637/INDEX(AV19:AV89, MATCH(AB637, AU19:AU89, 0)), 0),"# ##0") &amp; " " &amp; AB637)</f>
        <v/>
      </c>
      <c r="AK637" s="82">
        <f t="shared" si="195"/>
        <v>0</v>
      </c>
      <c r="AL637" s="2141">
        <f t="shared" si="196"/>
        <v>0</v>
      </c>
      <c r="AM637" s="2142" t="str">
        <f t="shared" si="197"/>
        <v/>
      </c>
      <c r="AN637" s="2143"/>
      <c r="AO637" s="2140">
        <f t="shared" si="198"/>
        <v>0</v>
      </c>
      <c r="AP637" s="2612"/>
      <c r="AQ637" s="2145" t="str">
        <f t="shared" si="199"/>
        <v/>
      </c>
      <c r="AR637" s="2593"/>
      <c r="AS637" s="2697">
        <f t="shared" si="200"/>
        <v>0</v>
      </c>
      <c r="AT637" s="2598">
        <f>IF(AND(AH637&lt;&gt;"", ISNUMBER(AF637)), IFERROR(INDEX(AV19:AV89, MATCH(AB637, AU19:AU89, 0)) * AA637 * IF(ISBLANK(X637), 1, X637), 0), 0)</f>
        <v>0</v>
      </c>
      <c r="AU637"/>
      <c r="AV637"/>
      <c r="AW637"/>
      <c r="AX637" s="2133"/>
      <c r="AY637" s="2127" t="str">
        <f t="shared" si="193"/>
        <v>►</v>
      </c>
      <c r="BD637" s="473"/>
      <c r="BH637" s="473"/>
      <c r="BI637" s="466">
        <v>1</v>
      </c>
      <c r="BJ637" s="464"/>
      <c r="BK637" s="464"/>
    </row>
    <row r="638" spans="1:63" s="465" customFormat="1" ht="18" customHeight="1" x14ac:dyDescent="0.25">
      <c r="A638" s="2127" t="str">
        <f t="shared" si="187"/>
        <v>►</v>
      </c>
      <c r="B638" s="2128" t="str">
        <f t="shared" si="203"/>
        <v>►</v>
      </c>
      <c r="C638" s="2129" t="str">
        <f t="shared" si="188"/>
        <v>►</v>
      </c>
      <c r="D638" s="2433" t="str">
        <f t="shared" si="189"/>
        <v>►</v>
      </c>
      <c r="E638" s="2128" t="str">
        <f t="shared" si="190"/>
        <v>►</v>
      </c>
      <c r="F638" s="2128" t="str">
        <f t="shared" si="191"/>
        <v>►</v>
      </c>
      <c r="G638" s="2128" t="str">
        <f t="shared" si="192"/>
        <v>►</v>
      </c>
      <c r="H638" s="2178" t="s">
        <v>4</v>
      </c>
      <c r="I638" s="2177"/>
      <c r="J638" s="2177"/>
      <c r="K638" s="2177"/>
      <c r="L638" s="2176"/>
      <c r="M638" s="2176"/>
      <c r="N638" s="2176"/>
      <c r="O638" s="2176"/>
      <c r="P638" s="2176"/>
      <c r="Q638" s="2176"/>
      <c r="R638" s="2176"/>
      <c r="S638" s="2111" t="s">
        <v>4</v>
      </c>
      <c r="T638" s="2178" t="s">
        <v>4</v>
      </c>
      <c r="U638" s="2177"/>
      <c r="V638" s="2177"/>
      <c r="W638" s="2177"/>
      <c r="X638" s="2176"/>
      <c r="Y638" s="2176"/>
      <c r="Z638" s="2176"/>
      <c r="AA638" s="2176"/>
      <c r="AB638" s="2176"/>
      <c r="AC638" s="2176"/>
      <c r="AD638" s="2176"/>
      <c r="AE638" s="2677" t="s">
        <v>4</v>
      </c>
      <c r="AF638" s="2679">
        <f t="shared" si="201"/>
        <v>0</v>
      </c>
      <c r="AG638" s="2453">
        <f t="shared" si="202"/>
        <v>0</v>
      </c>
      <c r="AH638" s="2452"/>
      <c r="AI638" s="2148">
        <f t="shared" si="194"/>
        <v>0</v>
      </c>
      <c r="AJ638" s="299" t="str">
        <f>IF(OR(AI638=0, ISBLANK(AB638)), "", TEXT(ROUND(AI638/INDEX(AV19:AV89, MATCH(AB638, AU19:AU89, 0)), 0),"# ##0") &amp; " " &amp; AB638)</f>
        <v/>
      </c>
      <c r="AK638" s="77">
        <f t="shared" si="195"/>
        <v>0</v>
      </c>
      <c r="AL638" s="2149">
        <f t="shared" si="196"/>
        <v>0</v>
      </c>
      <c r="AM638" s="2137" t="str">
        <f t="shared" si="197"/>
        <v/>
      </c>
      <c r="AN638" s="2143"/>
      <c r="AO638" s="2148">
        <f t="shared" si="198"/>
        <v>0</v>
      </c>
      <c r="AP638" s="2612"/>
      <c r="AQ638" s="2150" t="str">
        <f t="shared" si="199"/>
        <v/>
      </c>
      <c r="AR638" s="2593"/>
      <c r="AS638" s="2697">
        <f t="shared" si="200"/>
        <v>0</v>
      </c>
      <c r="AT638" s="2598">
        <f>IF(AND(AH638&lt;&gt;"", ISNUMBER(AF638)), IFERROR(INDEX(AV19:AV89, MATCH(AB638, AU19:AU89, 0)) * AA638 * IF(ISBLANK(X638), 1, X638), 0), 0)</f>
        <v>0</v>
      </c>
      <c r="AU638"/>
      <c r="AV638"/>
      <c r="AW638"/>
      <c r="AX638" s="2133"/>
      <c r="AY638" s="2127" t="str">
        <f t="shared" si="193"/>
        <v>►</v>
      </c>
      <c r="BD638" s="473"/>
      <c r="BH638" s="473"/>
      <c r="BI638" s="466">
        <v>1</v>
      </c>
      <c r="BJ638" s="464"/>
      <c r="BK638" s="464"/>
    </row>
    <row r="639" spans="1:63" s="465" customFormat="1" ht="18" customHeight="1" x14ac:dyDescent="0.25">
      <c r="A639" s="2127" t="str">
        <f t="shared" si="187"/>
        <v>►</v>
      </c>
      <c r="B639" s="2128" t="str">
        <f t="shared" si="203"/>
        <v>►</v>
      </c>
      <c r="C639" s="2129" t="str">
        <f t="shared" si="188"/>
        <v>►</v>
      </c>
      <c r="D639" s="2433" t="str">
        <f t="shared" si="189"/>
        <v>►</v>
      </c>
      <c r="E639" s="2128" t="str">
        <f t="shared" si="190"/>
        <v>►</v>
      </c>
      <c r="F639" s="2128" t="str">
        <f t="shared" si="191"/>
        <v>►</v>
      </c>
      <c r="G639" s="2128" t="str">
        <f t="shared" si="192"/>
        <v>►</v>
      </c>
      <c r="H639" s="2178" t="s">
        <v>4</v>
      </c>
      <c r="I639" s="2177"/>
      <c r="J639" s="2177"/>
      <c r="K639" s="2177"/>
      <c r="L639" s="2176"/>
      <c r="M639" s="2176"/>
      <c r="N639" s="2176"/>
      <c r="O639" s="2176"/>
      <c r="P639" s="2176"/>
      <c r="Q639" s="2176"/>
      <c r="R639" s="2176"/>
      <c r="S639" s="2111" t="s">
        <v>4</v>
      </c>
      <c r="T639" s="2178" t="s">
        <v>4</v>
      </c>
      <c r="U639" s="2177"/>
      <c r="V639" s="2177"/>
      <c r="W639" s="2177"/>
      <c r="X639" s="2176"/>
      <c r="Y639" s="2176"/>
      <c r="Z639" s="2176"/>
      <c r="AA639" s="2176"/>
      <c r="AB639" s="2176"/>
      <c r="AC639" s="2176"/>
      <c r="AD639" s="2176"/>
      <c r="AE639" s="2677" t="s">
        <v>4</v>
      </c>
      <c r="AF639" s="2679">
        <f t="shared" si="201"/>
        <v>0</v>
      </c>
      <c r="AG639" s="2453">
        <f t="shared" si="202"/>
        <v>0</v>
      </c>
      <c r="AH639" s="2452"/>
      <c r="AI639" s="2140">
        <f t="shared" si="194"/>
        <v>0</v>
      </c>
      <c r="AJ639" s="301" t="str">
        <f>IF(OR(AI639=0, ISBLANK(AB639)), "", TEXT(ROUND(AI639/INDEX(AV19:AV89, MATCH(AB639, AU19:AU89, 0)), 0),"# ##0") &amp; " " &amp; AB639)</f>
        <v/>
      </c>
      <c r="AK639" s="82">
        <f t="shared" si="195"/>
        <v>0</v>
      </c>
      <c r="AL639" s="2141">
        <f t="shared" si="196"/>
        <v>0</v>
      </c>
      <c r="AM639" s="2142" t="str">
        <f t="shared" si="197"/>
        <v/>
      </c>
      <c r="AN639" s="2143"/>
      <c r="AO639" s="2140">
        <f t="shared" si="198"/>
        <v>0</v>
      </c>
      <c r="AP639" s="2612"/>
      <c r="AQ639" s="2145" t="str">
        <f t="shared" si="199"/>
        <v/>
      </c>
      <c r="AR639" s="2593"/>
      <c r="AS639" s="2697">
        <f t="shared" si="200"/>
        <v>0</v>
      </c>
      <c r="AT639" s="2598">
        <f>IF(AND(AH639&lt;&gt;"", ISNUMBER(AF639)), IFERROR(INDEX(AV19:AV89, MATCH(AB639, AU19:AU89, 0)) * AA639 * IF(ISBLANK(X639), 1, X639), 0), 0)</f>
        <v>0</v>
      </c>
      <c r="AU639"/>
      <c r="AV639"/>
      <c r="AW639"/>
      <c r="AX639" s="2133"/>
      <c r="AY639" s="2127" t="str">
        <f t="shared" si="193"/>
        <v>►</v>
      </c>
      <c r="BD639" s="473"/>
      <c r="BH639" s="473"/>
      <c r="BI639" s="466">
        <v>1</v>
      </c>
      <c r="BJ639" s="464"/>
      <c r="BK639" s="464"/>
    </row>
    <row r="640" spans="1:63" s="465" customFormat="1" ht="18" customHeight="1" x14ac:dyDescent="0.25">
      <c r="A640" s="2127" t="str">
        <f t="shared" si="187"/>
        <v>►</v>
      </c>
      <c r="B640" s="2128" t="str">
        <f t="shared" si="203"/>
        <v>►</v>
      </c>
      <c r="C640" s="2129" t="str">
        <f t="shared" si="188"/>
        <v>►</v>
      </c>
      <c r="D640" s="2433" t="str">
        <f t="shared" si="189"/>
        <v>►</v>
      </c>
      <c r="E640" s="2128" t="str">
        <f t="shared" si="190"/>
        <v>►</v>
      </c>
      <c r="F640" s="2128" t="str">
        <f t="shared" si="191"/>
        <v>►</v>
      </c>
      <c r="G640" s="2128" t="str">
        <f t="shared" si="192"/>
        <v>►</v>
      </c>
      <c r="H640" s="2178" t="s">
        <v>4</v>
      </c>
      <c r="I640" s="2177"/>
      <c r="J640" s="2177"/>
      <c r="K640" s="2177"/>
      <c r="L640" s="2176"/>
      <c r="M640" s="2176"/>
      <c r="N640" s="2176"/>
      <c r="O640" s="2176"/>
      <c r="P640" s="2176"/>
      <c r="Q640" s="2176"/>
      <c r="R640" s="2176"/>
      <c r="S640" s="2111" t="s">
        <v>4</v>
      </c>
      <c r="T640" s="2178" t="s">
        <v>4</v>
      </c>
      <c r="U640" s="2177"/>
      <c r="V640" s="2177"/>
      <c r="W640" s="2177"/>
      <c r="X640" s="2176"/>
      <c r="Y640" s="2176"/>
      <c r="Z640" s="2176"/>
      <c r="AA640" s="2176"/>
      <c r="AB640" s="2176"/>
      <c r="AC640" s="2176"/>
      <c r="AD640" s="2176"/>
      <c r="AE640" s="2677" t="s">
        <v>4</v>
      </c>
      <c r="AF640" s="2679">
        <f t="shared" si="201"/>
        <v>0</v>
      </c>
      <c r="AG640" s="2453">
        <f t="shared" si="202"/>
        <v>0</v>
      </c>
      <c r="AH640" s="2452"/>
      <c r="AI640" s="2148">
        <f t="shared" si="194"/>
        <v>0</v>
      </c>
      <c r="AJ640" s="299" t="str">
        <f>IF(OR(AI640=0, ISBLANK(AB640)), "", TEXT(ROUND(AI640/INDEX(AV19:AV89, MATCH(AB640, AU19:AU89, 0)), 0),"# ##0") &amp; " " &amp; AB640)</f>
        <v/>
      </c>
      <c r="AK640" s="77">
        <f t="shared" si="195"/>
        <v>0</v>
      </c>
      <c r="AL640" s="2149">
        <f t="shared" si="196"/>
        <v>0</v>
      </c>
      <c r="AM640" s="2137" t="str">
        <f t="shared" si="197"/>
        <v/>
      </c>
      <c r="AN640" s="2143"/>
      <c r="AO640" s="2148">
        <f t="shared" si="198"/>
        <v>0</v>
      </c>
      <c r="AP640" s="2612"/>
      <c r="AQ640" s="2150" t="str">
        <f t="shared" si="199"/>
        <v/>
      </c>
      <c r="AR640" s="2593"/>
      <c r="AS640" s="2697">
        <f t="shared" si="200"/>
        <v>0</v>
      </c>
      <c r="AT640" s="2598">
        <f>IF(AND(AH640&lt;&gt;"", ISNUMBER(AF640)), IFERROR(INDEX(AV19:AV89, MATCH(AB640, AU19:AU89, 0)) * AA640 * IF(ISBLANK(X640), 1, X640), 0), 0)</f>
        <v>0</v>
      </c>
      <c r="AU640"/>
      <c r="AV640"/>
      <c r="AW640"/>
      <c r="AX640" s="2133"/>
      <c r="AY640" s="2127" t="str">
        <f t="shared" si="193"/>
        <v>►</v>
      </c>
      <c r="BD640" s="473"/>
      <c r="BH640" s="473"/>
      <c r="BI640" s="466">
        <v>1</v>
      </c>
      <c r="BJ640" s="464"/>
      <c r="BK640" s="464"/>
    </row>
    <row r="641" spans="1:63" s="465" customFormat="1" ht="18" customHeight="1" x14ac:dyDescent="0.25">
      <c r="A641" s="2127" t="str">
        <f t="shared" si="187"/>
        <v>►</v>
      </c>
      <c r="B641" s="2128" t="str">
        <f t="shared" si="203"/>
        <v>►</v>
      </c>
      <c r="C641" s="2129" t="str">
        <f t="shared" si="188"/>
        <v>►</v>
      </c>
      <c r="D641" s="2433" t="str">
        <f t="shared" si="189"/>
        <v>►</v>
      </c>
      <c r="E641" s="2128" t="str">
        <f t="shared" si="190"/>
        <v>►</v>
      </c>
      <c r="F641" s="2128" t="str">
        <f t="shared" si="191"/>
        <v>►</v>
      </c>
      <c r="G641" s="2128" t="str">
        <f t="shared" si="192"/>
        <v>►</v>
      </c>
      <c r="H641" s="2178" t="s">
        <v>4</v>
      </c>
      <c r="I641" s="2177"/>
      <c r="J641" s="2177"/>
      <c r="K641" s="2177"/>
      <c r="L641" s="2176"/>
      <c r="M641" s="2176"/>
      <c r="N641" s="2176"/>
      <c r="O641" s="2176"/>
      <c r="P641" s="2176"/>
      <c r="Q641" s="2176"/>
      <c r="R641" s="2176"/>
      <c r="S641" s="2111" t="s">
        <v>4</v>
      </c>
      <c r="T641" s="2178" t="s">
        <v>4</v>
      </c>
      <c r="U641" s="2177"/>
      <c r="V641" s="2177"/>
      <c r="W641" s="2177"/>
      <c r="X641" s="2176"/>
      <c r="Y641" s="2176"/>
      <c r="Z641" s="2176"/>
      <c r="AA641" s="2176"/>
      <c r="AB641" s="2176"/>
      <c r="AC641" s="2176"/>
      <c r="AD641" s="2176"/>
      <c r="AE641" s="2677" t="s">
        <v>4</v>
      </c>
      <c r="AF641" s="2679">
        <f t="shared" si="201"/>
        <v>0</v>
      </c>
      <c r="AG641" s="2453">
        <f t="shared" si="202"/>
        <v>0</v>
      </c>
      <c r="AH641" s="2452"/>
      <c r="AI641" s="2140">
        <f t="shared" si="194"/>
        <v>0</v>
      </c>
      <c r="AJ641" s="301" t="str">
        <f>IF(OR(AI641=0, ISBLANK(AB641)), "", TEXT(ROUND(AI641/INDEX(AV19:AV89, MATCH(AB641, AU19:AU89, 0)), 0),"# ##0") &amp; " " &amp; AB641)</f>
        <v/>
      </c>
      <c r="AK641" s="82">
        <f t="shared" si="195"/>
        <v>0</v>
      </c>
      <c r="AL641" s="2141">
        <f t="shared" si="196"/>
        <v>0</v>
      </c>
      <c r="AM641" s="2142" t="str">
        <f t="shared" si="197"/>
        <v/>
      </c>
      <c r="AN641" s="2143"/>
      <c r="AO641" s="2140">
        <f t="shared" si="198"/>
        <v>0</v>
      </c>
      <c r="AP641" s="2612"/>
      <c r="AQ641" s="2145" t="str">
        <f t="shared" si="199"/>
        <v/>
      </c>
      <c r="AR641" s="2593"/>
      <c r="AS641" s="2697">
        <f t="shared" si="200"/>
        <v>0</v>
      </c>
      <c r="AT641" s="2598">
        <f>IF(AND(AH641&lt;&gt;"", ISNUMBER(AF641)), IFERROR(INDEX(AV19:AV89, MATCH(AB641, AU19:AU89, 0)) * AA641 * IF(ISBLANK(X641), 1, X641), 0), 0)</f>
        <v>0</v>
      </c>
      <c r="AU641"/>
      <c r="AV641"/>
      <c r="AW641"/>
      <c r="AX641" s="2133"/>
      <c r="AY641" s="2127" t="str">
        <f t="shared" si="193"/>
        <v>►</v>
      </c>
      <c r="BD641" s="473"/>
      <c r="BH641" s="473"/>
      <c r="BI641" s="466">
        <v>1</v>
      </c>
      <c r="BJ641" s="464"/>
      <c r="BK641" s="464"/>
    </row>
    <row r="642" spans="1:63" s="465" customFormat="1" ht="18" customHeight="1" x14ac:dyDescent="0.25">
      <c r="A642" s="2127" t="str">
        <f t="shared" si="187"/>
        <v>►</v>
      </c>
      <c r="B642" s="2128" t="str">
        <f t="shared" si="203"/>
        <v>►</v>
      </c>
      <c r="C642" s="2129" t="str">
        <f t="shared" si="188"/>
        <v>►</v>
      </c>
      <c r="D642" s="2433" t="str">
        <f t="shared" si="189"/>
        <v>►</v>
      </c>
      <c r="E642" s="2128" t="str">
        <f t="shared" si="190"/>
        <v>►</v>
      </c>
      <c r="F642" s="2128" t="str">
        <f t="shared" si="191"/>
        <v>►</v>
      </c>
      <c r="G642" s="2128" t="str">
        <f t="shared" si="192"/>
        <v>►</v>
      </c>
      <c r="H642" s="2178" t="s">
        <v>4</v>
      </c>
      <c r="I642" s="2177"/>
      <c r="J642" s="2177"/>
      <c r="K642" s="2177"/>
      <c r="L642" s="2176"/>
      <c r="M642" s="2176"/>
      <c r="N642" s="2176"/>
      <c r="O642" s="2176"/>
      <c r="P642" s="2176"/>
      <c r="Q642" s="2176"/>
      <c r="R642" s="2176"/>
      <c r="S642" s="2111" t="s">
        <v>4</v>
      </c>
      <c r="T642" s="2178" t="s">
        <v>4</v>
      </c>
      <c r="U642" s="2177"/>
      <c r="V642" s="2177"/>
      <c r="W642" s="2177"/>
      <c r="X642" s="2176"/>
      <c r="Y642" s="2176"/>
      <c r="Z642" s="2176"/>
      <c r="AA642" s="2176"/>
      <c r="AB642" s="2176"/>
      <c r="AC642" s="2176"/>
      <c r="AD642" s="2176"/>
      <c r="AE642" s="2677" t="s">
        <v>4</v>
      </c>
      <c r="AF642" s="2679">
        <f t="shared" si="201"/>
        <v>0</v>
      </c>
      <c r="AG642" s="2453">
        <f t="shared" si="202"/>
        <v>0</v>
      </c>
      <c r="AH642" s="2452"/>
      <c r="AI642" s="2148">
        <f t="shared" si="194"/>
        <v>0</v>
      </c>
      <c r="AJ642" s="299" t="str">
        <f>IF(OR(AI642=0, ISBLANK(AB642)), "", TEXT(ROUND(AI642/INDEX(AV19:AV89, MATCH(AB642, AU19:AU89, 0)), 0),"# ##0") &amp; " " &amp; AB642)</f>
        <v/>
      </c>
      <c r="AK642" s="77">
        <f t="shared" si="195"/>
        <v>0</v>
      </c>
      <c r="AL642" s="2149">
        <f t="shared" si="196"/>
        <v>0</v>
      </c>
      <c r="AM642" s="2137" t="str">
        <f t="shared" si="197"/>
        <v/>
      </c>
      <c r="AN642" s="2143"/>
      <c r="AO642" s="2148">
        <f t="shared" si="198"/>
        <v>0</v>
      </c>
      <c r="AP642" s="2612"/>
      <c r="AQ642" s="2150" t="str">
        <f t="shared" si="199"/>
        <v/>
      </c>
      <c r="AR642" s="2593"/>
      <c r="AS642" s="2697">
        <f t="shared" si="200"/>
        <v>0</v>
      </c>
      <c r="AT642" s="2598">
        <f>IF(AND(AH642&lt;&gt;"", ISNUMBER(AF642)), IFERROR(INDEX(AV19:AV89, MATCH(AB642, AU19:AU89, 0)) * AA642 * IF(ISBLANK(X642), 1, X642), 0), 0)</f>
        <v>0</v>
      </c>
      <c r="AU642"/>
      <c r="AV642"/>
      <c r="AW642"/>
      <c r="AX642" s="2133"/>
      <c r="AY642" s="2127" t="str">
        <f t="shared" si="193"/>
        <v>►</v>
      </c>
      <c r="BD642" s="473"/>
      <c r="BH642" s="473"/>
      <c r="BI642" s="466">
        <v>1</v>
      </c>
      <c r="BJ642" s="464"/>
      <c r="BK642" s="464"/>
    </row>
    <row r="643" spans="1:63" s="465" customFormat="1" ht="18" customHeight="1" x14ac:dyDescent="0.25">
      <c r="A643" s="2127" t="str">
        <f t="shared" si="187"/>
        <v>►</v>
      </c>
      <c r="B643" s="2128" t="str">
        <f t="shared" si="203"/>
        <v>►</v>
      </c>
      <c r="C643" s="2129" t="str">
        <f t="shared" si="188"/>
        <v>►</v>
      </c>
      <c r="D643" s="2433" t="str">
        <f t="shared" si="189"/>
        <v>►</v>
      </c>
      <c r="E643" s="2128" t="str">
        <f t="shared" si="190"/>
        <v>►</v>
      </c>
      <c r="F643" s="2128" t="str">
        <f t="shared" si="191"/>
        <v>►</v>
      </c>
      <c r="G643" s="2128" t="str">
        <f t="shared" si="192"/>
        <v>►</v>
      </c>
      <c r="H643" s="2178" t="s">
        <v>4</v>
      </c>
      <c r="I643" s="2177"/>
      <c r="J643" s="2177"/>
      <c r="K643" s="2177"/>
      <c r="L643" s="2176"/>
      <c r="M643" s="2176"/>
      <c r="N643" s="2176"/>
      <c r="O643" s="2176"/>
      <c r="P643" s="2176"/>
      <c r="Q643" s="2176"/>
      <c r="R643" s="2176"/>
      <c r="S643" s="2111" t="s">
        <v>4</v>
      </c>
      <c r="T643" s="2178" t="s">
        <v>4</v>
      </c>
      <c r="U643" s="2177"/>
      <c r="V643" s="2177"/>
      <c r="W643" s="2177"/>
      <c r="X643" s="2176"/>
      <c r="Y643" s="2176"/>
      <c r="Z643" s="2176"/>
      <c r="AA643" s="2176"/>
      <c r="AB643" s="2176"/>
      <c r="AC643" s="2176"/>
      <c r="AD643" s="2176"/>
      <c r="AE643" s="2677" t="s">
        <v>4</v>
      </c>
      <c r="AF643" s="2679">
        <f t="shared" si="201"/>
        <v>0</v>
      </c>
      <c r="AG643" s="2453">
        <f t="shared" si="202"/>
        <v>0</v>
      </c>
      <c r="AH643" s="2452"/>
      <c r="AI643" s="2140">
        <f t="shared" si="194"/>
        <v>0</v>
      </c>
      <c r="AJ643" s="301" t="str">
        <f>IF(OR(AI643=0, ISBLANK(AB643)), "", TEXT(ROUND(AI643/INDEX(AV19:AV89, MATCH(AB643, AU19:AU89, 0)), 0),"# ##0") &amp; " " &amp; AB643)</f>
        <v/>
      </c>
      <c r="AK643" s="82">
        <f t="shared" si="195"/>
        <v>0</v>
      </c>
      <c r="AL643" s="2141">
        <f t="shared" si="196"/>
        <v>0</v>
      </c>
      <c r="AM643" s="2142" t="str">
        <f t="shared" si="197"/>
        <v/>
      </c>
      <c r="AN643" s="2143"/>
      <c r="AO643" s="2140">
        <f t="shared" si="198"/>
        <v>0</v>
      </c>
      <c r="AP643" s="2612"/>
      <c r="AQ643" s="2145" t="str">
        <f t="shared" si="199"/>
        <v/>
      </c>
      <c r="AR643" s="2593"/>
      <c r="AS643" s="2697">
        <f t="shared" si="200"/>
        <v>0</v>
      </c>
      <c r="AT643" s="2598">
        <f>IF(AND(AH643&lt;&gt;"", ISNUMBER(AF643)), IFERROR(INDEX(AV19:AV89, MATCH(AB643, AU19:AU89, 0)) * AA643 * IF(ISBLANK(X643), 1, X643), 0), 0)</f>
        <v>0</v>
      </c>
      <c r="AU643"/>
      <c r="AV643"/>
      <c r="AW643"/>
      <c r="AX643" s="2133"/>
      <c r="AY643" s="2127" t="str">
        <f t="shared" si="193"/>
        <v>►</v>
      </c>
      <c r="BD643" s="473"/>
      <c r="BH643" s="473"/>
      <c r="BI643" s="466">
        <v>1</v>
      </c>
      <c r="BJ643" s="464"/>
      <c r="BK643" s="464"/>
    </row>
    <row r="644" spans="1:63" s="465" customFormat="1" ht="18" customHeight="1" x14ac:dyDescent="0.25">
      <c r="A644" s="2127" t="str">
        <f t="shared" si="187"/>
        <v>►</v>
      </c>
      <c r="B644" s="2128" t="str">
        <f t="shared" si="203"/>
        <v>►</v>
      </c>
      <c r="C644" s="2129" t="str">
        <f t="shared" si="188"/>
        <v>►</v>
      </c>
      <c r="D644" s="2433" t="str">
        <f t="shared" si="189"/>
        <v>►</v>
      </c>
      <c r="E644" s="2128" t="str">
        <f t="shared" si="190"/>
        <v>►</v>
      </c>
      <c r="F644" s="2128" t="str">
        <f t="shared" si="191"/>
        <v>►</v>
      </c>
      <c r="G644" s="2128" t="str">
        <f t="shared" si="192"/>
        <v>►</v>
      </c>
      <c r="H644" s="2178" t="s">
        <v>4</v>
      </c>
      <c r="I644" s="2177"/>
      <c r="J644" s="2177"/>
      <c r="K644" s="2177"/>
      <c r="L644" s="2176"/>
      <c r="M644" s="2176"/>
      <c r="N644" s="2176"/>
      <c r="O644" s="2176"/>
      <c r="P644" s="2176"/>
      <c r="Q644" s="2176"/>
      <c r="R644" s="2176"/>
      <c r="S644" s="2111" t="s">
        <v>4</v>
      </c>
      <c r="T644" s="2178" t="s">
        <v>4</v>
      </c>
      <c r="U644" s="2177"/>
      <c r="V644" s="2177"/>
      <c r="W644" s="2177"/>
      <c r="X644" s="2176"/>
      <c r="Y644" s="2176"/>
      <c r="Z644" s="2176"/>
      <c r="AA644" s="2176"/>
      <c r="AB644" s="2176"/>
      <c r="AC644" s="2176"/>
      <c r="AD644" s="2176"/>
      <c r="AE644" s="2677" t="s">
        <v>4</v>
      </c>
      <c r="AF644" s="2679">
        <f t="shared" si="201"/>
        <v>0</v>
      </c>
      <c r="AG644" s="2453">
        <f t="shared" si="202"/>
        <v>0</v>
      </c>
      <c r="AH644" s="2452"/>
      <c r="AI644" s="2148">
        <f t="shared" si="194"/>
        <v>0</v>
      </c>
      <c r="AJ644" s="299" t="str">
        <f>IF(OR(AI644=0, ISBLANK(AB644)), "", TEXT(ROUND(AI644/INDEX(AV19:AV89, MATCH(AB644, AU19:AU89, 0)), 0),"# ##0") &amp; " " &amp; AB644)</f>
        <v/>
      </c>
      <c r="AK644" s="77">
        <f t="shared" si="195"/>
        <v>0</v>
      </c>
      <c r="AL644" s="2149">
        <f t="shared" si="196"/>
        <v>0</v>
      </c>
      <c r="AM644" s="2137" t="str">
        <f t="shared" si="197"/>
        <v/>
      </c>
      <c r="AN644" s="2143"/>
      <c r="AO644" s="2148">
        <f t="shared" si="198"/>
        <v>0</v>
      </c>
      <c r="AP644" s="2612"/>
      <c r="AQ644" s="2150" t="str">
        <f t="shared" si="199"/>
        <v/>
      </c>
      <c r="AR644" s="2593"/>
      <c r="AS644" s="2697">
        <f t="shared" si="200"/>
        <v>0</v>
      </c>
      <c r="AT644" s="2598">
        <f>IF(AND(AH644&lt;&gt;"", ISNUMBER(AF644)), IFERROR(INDEX(AV19:AV89, MATCH(AB644, AU19:AU89, 0)) * AA644 * IF(ISBLANK(X644), 1, X644), 0), 0)</f>
        <v>0</v>
      </c>
      <c r="AU644"/>
      <c r="AV644"/>
      <c r="AW644"/>
      <c r="AX644" s="2133"/>
      <c r="AY644" s="2127" t="str">
        <f t="shared" si="193"/>
        <v>►</v>
      </c>
      <c r="BD644" s="473"/>
      <c r="BH644" s="473"/>
      <c r="BI644" s="466">
        <v>1</v>
      </c>
      <c r="BJ644" s="464"/>
      <c r="BK644" s="464"/>
    </row>
    <row r="645" spans="1:63" s="465" customFormat="1" ht="18" customHeight="1" x14ac:dyDescent="0.25">
      <c r="A645" s="2127" t="str">
        <f t="shared" si="187"/>
        <v>►</v>
      </c>
      <c r="B645" s="2128" t="str">
        <f t="shared" si="203"/>
        <v>►</v>
      </c>
      <c r="C645" s="2129" t="str">
        <f t="shared" si="188"/>
        <v>►</v>
      </c>
      <c r="D645" s="2433" t="str">
        <f t="shared" si="189"/>
        <v>►</v>
      </c>
      <c r="E645" s="2128" t="str">
        <f t="shared" si="190"/>
        <v>►</v>
      </c>
      <c r="F645" s="2128" t="str">
        <f t="shared" si="191"/>
        <v>►</v>
      </c>
      <c r="G645" s="2128" t="str">
        <f t="shared" si="192"/>
        <v>►</v>
      </c>
      <c r="H645" s="2178" t="s">
        <v>4</v>
      </c>
      <c r="I645" s="2177"/>
      <c r="J645" s="2177"/>
      <c r="K645" s="2177"/>
      <c r="L645" s="2176"/>
      <c r="M645" s="2176"/>
      <c r="N645" s="2176"/>
      <c r="O645" s="2176"/>
      <c r="P645" s="2176"/>
      <c r="Q645" s="2176"/>
      <c r="R645" s="2176"/>
      <c r="S645" s="2111" t="s">
        <v>4</v>
      </c>
      <c r="T645" s="2178" t="s">
        <v>4</v>
      </c>
      <c r="U645" s="2177"/>
      <c r="V645" s="2177"/>
      <c r="W645" s="2177"/>
      <c r="X645" s="2176"/>
      <c r="Y645" s="2176"/>
      <c r="Z645" s="2176"/>
      <c r="AA645" s="2176"/>
      <c r="AB645" s="2176"/>
      <c r="AC645" s="2176"/>
      <c r="AD645" s="2176"/>
      <c r="AE645" s="2677" t="s">
        <v>4</v>
      </c>
      <c r="AF645" s="2679">
        <f t="shared" si="201"/>
        <v>0</v>
      </c>
      <c r="AG645" s="2453">
        <f t="shared" si="202"/>
        <v>0</v>
      </c>
      <c r="AH645" s="2452"/>
      <c r="AI645" s="2140">
        <f t="shared" si="194"/>
        <v>0</v>
      </c>
      <c r="AJ645" s="301" t="str">
        <f>IF(OR(AI645=0, ISBLANK(AB645)), "", TEXT(ROUND(AI645/INDEX(AV19:AV89, MATCH(AB645, AU19:AU89, 0)), 0),"# ##0") &amp; " " &amp; AB645)</f>
        <v/>
      </c>
      <c r="AK645" s="82">
        <f t="shared" si="195"/>
        <v>0</v>
      </c>
      <c r="AL645" s="2155">
        <f t="shared" si="196"/>
        <v>0</v>
      </c>
      <c r="AM645" s="2156" t="str">
        <f t="shared" si="197"/>
        <v/>
      </c>
      <c r="AN645" s="2143"/>
      <c r="AO645" s="2140">
        <f t="shared" si="198"/>
        <v>0</v>
      </c>
      <c r="AP645" s="2612"/>
      <c r="AQ645" s="2145" t="str">
        <f t="shared" si="199"/>
        <v/>
      </c>
      <c r="AR645" s="2593"/>
      <c r="AS645" s="2697">
        <f t="shared" si="200"/>
        <v>0</v>
      </c>
      <c r="AT645" s="2598">
        <f>IF(AND(AH645&lt;&gt;"", ISNUMBER(AF645)), IFERROR(INDEX(AV19:AV89, MATCH(AB645, AU19:AU89, 0)) * AA645 * IF(ISBLANK(X645), 1, X645), 0), 0)</f>
        <v>0</v>
      </c>
      <c r="AU645"/>
      <c r="AV645"/>
      <c r="AW645"/>
      <c r="AX645" s="2133"/>
      <c r="AY645" s="2127" t="str">
        <f t="shared" si="193"/>
        <v>►</v>
      </c>
      <c r="BD645" s="473"/>
      <c r="BH645" s="473"/>
      <c r="BI645" s="466">
        <v>1</v>
      </c>
      <c r="BJ645" s="464"/>
      <c r="BK645" s="464"/>
    </row>
    <row r="646" spans="1:63" s="465" customFormat="1" ht="18" customHeight="1" x14ac:dyDescent="0.25">
      <c r="A646" s="2127" t="str">
        <f t="shared" si="187"/>
        <v>►</v>
      </c>
      <c r="B646" s="2128" t="str">
        <f t="shared" si="203"/>
        <v>►</v>
      </c>
      <c r="C646" s="2129" t="str">
        <f t="shared" si="188"/>
        <v>►</v>
      </c>
      <c r="D646" s="2433" t="str">
        <f t="shared" si="189"/>
        <v>►</v>
      </c>
      <c r="E646" s="2128" t="str">
        <f t="shared" si="190"/>
        <v>►</v>
      </c>
      <c r="F646" s="2128" t="str">
        <f t="shared" si="191"/>
        <v>►</v>
      </c>
      <c r="G646" s="2128" t="str">
        <f t="shared" si="192"/>
        <v>►</v>
      </c>
      <c r="H646" s="2178" t="s">
        <v>4</v>
      </c>
      <c r="I646" s="2177"/>
      <c r="J646" s="2177"/>
      <c r="K646" s="2177"/>
      <c r="L646" s="2176"/>
      <c r="M646" s="2176"/>
      <c r="N646" s="2176"/>
      <c r="O646" s="2176"/>
      <c r="P646" s="2176"/>
      <c r="Q646" s="2176"/>
      <c r="R646" s="2176"/>
      <c r="S646" s="2111" t="s">
        <v>4</v>
      </c>
      <c r="T646" s="2178" t="s">
        <v>4</v>
      </c>
      <c r="U646" s="2177"/>
      <c r="V646" s="2177"/>
      <c r="W646" s="2177"/>
      <c r="X646" s="2176"/>
      <c r="Y646" s="2176"/>
      <c r="Z646" s="2176"/>
      <c r="AA646" s="2176"/>
      <c r="AB646" s="2176"/>
      <c r="AC646" s="2176"/>
      <c r="AD646" s="2176"/>
      <c r="AE646" s="2677" t="s">
        <v>4</v>
      </c>
      <c r="AF646" s="2679">
        <f t="shared" si="201"/>
        <v>0</v>
      </c>
      <c r="AG646" s="2453">
        <f t="shared" si="202"/>
        <v>0</v>
      </c>
      <c r="AH646" s="2452"/>
      <c r="AI646" s="2148">
        <f t="shared" si="194"/>
        <v>0</v>
      </c>
      <c r="AJ646" s="299" t="str">
        <f>IF(OR(AI646=0, ISBLANK(AB646)), "", TEXT(ROUND(AI646/INDEX(AV19:AV89, MATCH(AB646, AU19:AU89, 0)), 0),"# ##0") &amp; " " &amp; AB646)</f>
        <v/>
      </c>
      <c r="AK646" s="77">
        <f t="shared" si="195"/>
        <v>0</v>
      </c>
      <c r="AL646" s="2149">
        <f t="shared" si="196"/>
        <v>0</v>
      </c>
      <c r="AM646" s="2137" t="str">
        <f t="shared" si="197"/>
        <v/>
      </c>
      <c r="AN646" s="2143"/>
      <c r="AO646" s="2148">
        <f t="shared" si="198"/>
        <v>0</v>
      </c>
      <c r="AP646" s="2612"/>
      <c r="AQ646" s="2150" t="str">
        <f t="shared" si="199"/>
        <v/>
      </c>
      <c r="AR646" s="2593"/>
      <c r="AS646" s="2697">
        <f t="shared" si="200"/>
        <v>0</v>
      </c>
      <c r="AT646" s="2598">
        <f>IF(AND(AH646&lt;&gt;"", ISNUMBER(AF646)), IFERROR(INDEX(AV19:AV89, MATCH(AB646, AU19:AU89, 0)) * AA646 * IF(ISBLANK(X646), 1, X646), 0), 0)</f>
        <v>0</v>
      </c>
      <c r="AU646"/>
      <c r="AV646"/>
      <c r="AW646"/>
      <c r="AX646" s="2133"/>
      <c r="AY646" s="2127" t="str">
        <f t="shared" si="193"/>
        <v>►</v>
      </c>
      <c r="BD646" s="473"/>
      <c r="BH646" s="473"/>
      <c r="BI646" s="466">
        <v>1</v>
      </c>
      <c r="BJ646" s="464"/>
      <c r="BK646" s="464"/>
    </row>
    <row r="647" spans="1:63" s="465" customFormat="1" ht="18" customHeight="1" x14ac:dyDescent="0.25">
      <c r="A647" s="2127" t="str">
        <f t="shared" si="187"/>
        <v>►</v>
      </c>
      <c r="B647" s="2128" t="str">
        <f t="shared" si="203"/>
        <v>►</v>
      </c>
      <c r="C647" s="2129" t="str">
        <f t="shared" si="188"/>
        <v>►</v>
      </c>
      <c r="D647" s="2433" t="str">
        <f t="shared" si="189"/>
        <v>►</v>
      </c>
      <c r="E647" s="2128" t="str">
        <f t="shared" si="190"/>
        <v>►</v>
      </c>
      <c r="F647" s="2128" t="str">
        <f t="shared" si="191"/>
        <v>►</v>
      </c>
      <c r="G647" s="2128" t="str">
        <f t="shared" si="192"/>
        <v>►</v>
      </c>
      <c r="H647" s="2178" t="s">
        <v>4</v>
      </c>
      <c r="I647" s="2177"/>
      <c r="J647" s="2177"/>
      <c r="K647" s="2177"/>
      <c r="L647" s="2176"/>
      <c r="M647" s="2176"/>
      <c r="N647" s="2176"/>
      <c r="O647" s="2176"/>
      <c r="P647" s="2176"/>
      <c r="Q647" s="2176"/>
      <c r="R647" s="2176"/>
      <c r="S647" s="2111" t="s">
        <v>4</v>
      </c>
      <c r="T647" s="2178" t="s">
        <v>4</v>
      </c>
      <c r="U647" s="2177"/>
      <c r="V647" s="2177"/>
      <c r="W647" s="2177"/>
      <c r="X647" s="2176"/>
      <c r="Y647" s="2176"/>
      <c r="Z647" s="2176"/>
      <c r="AA647" s="2176"/>
      <c r="AB647" s="2176"/>
      <c r="AC647" s="2176"/>
      <c r="AD647" s="2176"/>
      <c r="AE647" s="2677" t="s">
        <v>4</v>
      </c>
      <c r="AF647" s="2679">
        <f t="shared" si="201"/>
        <v>0</v>
      </c>
      <c r="AG647" s="2453">
        <f t="shared" si="202"/>
        <v>0</v>
      </c>
      <c r="AH647" s="2452"/>
      <c r="AI647" s="2140">
        <f t="shared" si="194"/>
        <v>0</v>
      </c>
      <c r="AJ647" s="301" t="str">
        <f>IF(OR(AI647=0, ISBLANK(AB647)), "", TEXT(ROUND(AI647/INDEX(AV19:AV89, MATCH(AB647, AU19:AU89, 0)), 0),"# ##0") &amp; " " &amp; AB647)</f>
        <v/>
      </c>
      <c r="AK647" s="82">
        <f t="shared" si="195"/>
        <v>0</v>
      </c>
      <c r="AL647" s="2141">
        <f t="shared" si="196"/>
        <v>0</v>
      </c>
      <c r="AM647" s="2142" t="str">
        <f t="shared" si="197"/>
        <v/>
      </c>
      <c r="AN647" s="2143"/>
      <c r="AO647" s="2140">
        <f t="shared" si="198"/>
        <v>0</v>
      </c>
      <c r="AP647" s="2612"/>
      <c r="AQ647" s="2145" t="str">
        <f t="shared" si="199"/>
        <v/>
      </c>
      <c r="AR647" s="2593"/>
      <c r="AS647" s="2697">
        <f t="shared" si="200"/>
        <v>0</v>
      </c>
      <c r="AT647" s="2598">
        <f>IF(AND(AH647&lt;&gt;"", ISNUMBER(AF647)), IFERROR(INDEX(AV19:AV89, MATCH(AB647, AU19:AU89, 0)) * AA647 * IF(ISBLANK(X647), 1, X647), 0), 0)</f>
        <v>0</v>
      </c>
      <c r="AU647"/>
      <c r="AV647"/>
      <c r="AW647"/>
      <c r="AX647" s="2133"/>
      <c r="AY647" s="2127" t="str">
        <f t="shared" si="193"/>
        <v>►</v>
      </c>
      <c r="BD647" s="473"/>
      <c r="BH647" s="473"/>
      <c r="BI647" s="466">
        <v>1</v>
      </c>
      <c r="BJ647" s="464"/>
      <c r="BK647" s="464"/>
    </row>
    <row r="648" spans="1:63" s="465" customFormat="1" ht="18" customHeight="1" x14ac:dyDescent="0.25">
      <c r="A648" s="2127" t="str">
        <f t="shared" si="187"/>
        <v>►</v>
      </c>
      <c r="B648" s="2128" t="str">
        <f t="shared" si="203"/>
        <v>►</v>
      </c>
      <c r="C648" s="2129" t="str">
        <f t="shared" si="188"/>
        <v>►</v>
      </c>
      <c r="D648" s="2433" t="str">
        <f t="shared" si="189"/>
        <v>►</v>
      </c>
      <c r="E648" s="2128" t="str">
        <f t="shared" si="190"/>
        <v>►</v>
      </c>
      <c r="F648" s="2128" t="str">
        <f t="shared" si="191"/>
        <v>►</v>
      </c>
      <c r="G648" s="2128" t="str">
        <f t="shared" si="192"/>
        <v>►</v>
      </c>
      <c r="H648" s="2178" t="s">
        <v>4</v>
      </c>
      <c r="I648" s="2177"/>
      <c r="J648" s="2177"/>
      <c r="K648" s="2177"/>
      <c r="L648" s="2176"/>
      <c r="M648" s="2176"/>
      <c r="N648" s="2176"/>
      <c r="O648" s="2176"/>
      <c r="P648" s="2176"/>
      <c r="Q648" s="2176"/>
      <c r="R648" s="2176"/>
      <c r="S648" s="2111" t="s">
        <v>4</v>
      </c>
      <c r="T648" s="2178" t="s">
        <v>4</v>
      </c>
      <c r="U648" s="2177"/>
      <c r="V648" s="2177"/>
      <c r="W648" s="2177"/>
      <c r="X648" s="2176"/>
      <c r="Y648" s="2176"/>
      <c r="Z648" s="2176"/>
      <c r="AA648" s="2176"/>
      <c r="AB648" s="2176"/>
      <c r="AC648" s="2176"/>
      <c r="AD648" s="2176"/>
      <c r="AE648" s="2677" t="s">
        <v>4</v>
      </c>
      <c r="AF648" s="2679">
        <f t="shared" si="201"/>
        <v>0</v>
      </c>
      <c r="AG648" s="2453">
        <f t="shared" si="202"/>
        <v>0</v>
      </c>
      <c r="AH648" s="2452"/>
      <c r="AI648" s="2148">
        <f t="shared" si="194"/>
        <v>0</v>
      </c>
      <c r="AJ648" s="299" t="str">
        <f>IF(OR(AI648=0, ISBLANK(AB648)), "", TEXT(ROUND(AI648/INDEX(AV19:AV89, MATCH(AB648, AU19:AU89, 0)), 0),"# ##0") &amp; " " &amp; AB648)</f>
        <v/>
      </c>
      <c r="AK648" s="77">
        <f t="shared" si="195"/>
        <v>0</v>
      </c>
      <c r="AL648" s="2149">
        <f t="shared" si="196"/>
        <v>0</v>
      </c>
      <c r="AM648" s="2137" t="str">
        <f t="shared" si="197"/>
        <v/>
      </c>
      <c r="AN648" s="2143"/>
      <c r="AO648" s="2148">
        <f t="shared" si="198"/>
        <v>0</v>
      </c>
      <c r="AP648" s="2612"/>
      <c r="AQ648" s="2150" t="str">
        <f t="shared" si="199"/>
        <v/>
      </c>
      <c r="AR648" s="2593"/>
      <c r="AS648" s="2697">
        <f t="shared" si="200"/>
        <v>0</v>
      </c>
      <c r="AT648" s="2598">
        <f>IF(AND(AH648&lt;&gt;"", ISNUMBER(AF648)), IFERROR(INDEX(AV19:AV89, MATCH(AB648, AU19:AU89, 0)) * AA648 * IF(ISBLANK(X648), 1, X648), 0), 0)</f>
        <v>0</v>
      </c>
      <c r="AU648"/>
      <c r="AV648"/>
      <c r="AW648"/>
      <c r="AX648" s="2133"/>
      <c r="AY648" s="2127" t="str">
        <f t="shared" si="193"/>
        <v>►</v>
      </c>
      <c r="BD648" s="473"/>
      <c r="BH648" s="473"/>
      <c r="BI648" s="466">
        <v>1</v>
      </c>
      <c r="BJ648" s="464"/>
      <c r="BK648" s="464"/>
    </row>
    <row r="649" spans="1:63" s="465" customFormat="1" ht="18" customHeight="1" x14ac:dyDescent="0.25">
      <c r="A649" s="2127" t="str">
        <f t="shared" si="187"/>
        <v>►</v>
      </c>
      <c r="B649" s="2128" t="str">
        <f t="shared" si="203"/>
        <v>►</v>
      </c>
      <c r="C649" s="2129" t="str">
        <f t="shared" si="188"/>
        <v>►</v>
      </c>
      <c r="D649" s="2433" t="str">
        <f t="shared" si="189"/>
        <v>►</v>
      </c>
      <c r="E649" s="2128" t="str">
        <f t="shared" si="190"/>
        <v>►</v>
      </c>
      <c r="F649" s="2128" t="str">
        <f t="shared" si="191"/>
        <v>►</v>
      </c>
      <c r="G649" s="2128" t="str">
        <f t="shared" si="192"/>
        <v>►</v>
      </c>
      <c r="H649" s="2178" t="s">
        <v>4</v>
      </c>
      <c r="I649" s="2177"/>
      <c r="J649" s="2177"/>
      <c r="K649" s="2177"/>
      <c r="L649" s="2176"/>
      <c r="M649" s="2176"/>
      <c r="N649" s="2176"/>
      <c r="O649" s="2176"/>
      <c r="P649" s="2176"/>
      <c r="Q649" s="2176"/>
      <c r="R649" s="2176"/>
      <c r="S649" s="2111" t="s">
        <v>4</v>
      </c>
      <c r="T649" s="2178" t="s">
        <v>4</v>
      </c>
      <c r="U649" s="2177"/>
      <c r="V649" s="2177"/>
      <c r="W649" s="2177"/>
      <c r="X649" s="2176"/>
      <c r="Y649" s="2176"/>
      <c r="Z649" s="2176"/>
      <c r="AA649" s="2176"/>
      <c r="AB649" s="2176"/>
      <c r="AC649" s="2176"/>
      <c r="AD649" s="2176"/>
      <c r="AE649" s="2677" t="s">
        <v>4</v>
      </c>
      <c r="AF649" s="2679">
        <f t="shared" si="201"/>
        <v>0</v>
      </c>
      <c r="AG649" s="2453">
        <f t="shared" si="202"/>
        <v>0</v>
      </c>
      <c r="AH649" s="2452"/>
      <c r="AI649" s="2140">
        <f t="shared" si="194"/>
        <v>0</v>
      </c>
      <c r="AJ649" s="301" t="str">
        <f>IF(OR(AI649=0, ISBLANK(AB649)), "", TEXT(ROUND(AI649/INDEX(AV19:AV89, MATCH(AB649, AU19:AU89, 0)), 0),"# ##0") &amp; " " &amp; AB649)</f>
        <v/>
      </c>
      <c r="AK649" s="82">
        <f t="shared" si="195"/>
        <v>0</v>
      </c>
      <c r="AL649" s="2141">
        <f t="shared" si="196"/>
        <v>0</v>
      </c>
      <c r="AM649" s="2142" t="str">
        <f t="shared" si="197"/>
        <v/>
      </c>
      <c r="AN649" s="2143"/>
      <c r="AO649" s="2140">
        <f t="shared" si="198"/>
        <v>0</v>
      </c>
      <c r="AP649" s="2612"/>
      <c r="AQ649" s="2145" t="str">
        <f t="shared" si="199"/>
        <v/>
      </c>
      <c r="AR649" s="2593"/>
      <c r="AS649" s="2697">
        <f t="shared" si="200"/>
        <v>0</v>
      </c>
      <c r="AT649" s="2598">
        <f>IF(AND(AH649&lt;&gt;"", ISNUMBER(AF649)), IFERROR(INDEX(AV19:AV89, MATCH(AB649, AU19:AU89, 0)) * AA649 * IF(ISBLANK(X649), 1, X649), 0), 0)</f>
        <v>0</v>
      </c>
      <c r="AU649"/>
      <c r="AV649"/>
      <c r="AW649"/>
      <c r="AX649" s="2133"/>
      <c r="AY649" s="2127" t="str">
        <f t="shared" si="193"/>
        <v>►</v>
      </c>
      <c r="BD649" s="473"/>
      <c r="BH649" s="473"/>
      <c r="BI649" s="466">
        <v>1</v>
      </c>
      <c r="BJ649" s="464"/>
      <c r="BK649" s="464"/>
    </row>
    <row r="650" spans="1:63" s="465" customFormat="1" ht="18" customHeight="1" x14ac:dyDescent="0.25">
      <c r="A650" s="2127" t="str">
        <f t="shared" si="187"/>
        <v>►</v>
      </c>
      <c r="B650" s="2128" t="str">
        <f t="shared" si="203"/>
        <v>►</v>
      </c>
      <c r="C650" s="2129" t="str">
        <f t="shared" si="188"/>
        <v>►</v>
      </c>
      <c r="D650" s="2433" t="str">
        <f t="shared" si="189"/>
        <v>►</v>
      </c>
      <c r="E650" s="2128" t="str">
        <f t="shared" si="190"/>
        <v>►</v>
      </c>
      <c r="F650" s="2128" t="str">
        <f t="shared" si="191"/>
        <v>►</v>
      </c>
      <c r="G650" s="2128" t="str">
        <f t="shared" si="192"/>
        <v>►</v>
      </c>
      <c r="H650" s="2178" t="s">
        <v>4</v>
      </c>
      <c r="I650" s="2177"/>
      <c r="J650" s="2177"/>
      <c r="K650" s="2177"/>
      <c r="L650" s="2176"/>
      <c r="M650" s="2176"/>
      <c r="N650" s="2176"/>
      <c r="O650" s="2176"/>
      <c r="P650" s="2176"/>
      <c r="Q650" s="2176"/>
      <c r="R650" s="2176"/>
      <c r="S650" s="2111" t="s">
        <v>4</v>
      </c>
      <c r="T650" s="2178" t="s">
        <v>4</v>
      </c>
      <c r="U650" s="2177"/>
      <c r="V650" s="2177"/>
      <c r="W650" s="2177"/>
      <c r="X650" s="2176"/>
      <c r="Y650" s="2176"/>
      <c r="Z650" s="2176"/>
      <c r="AA650" s="2176"/>
      <c r="AB650" s="2176"/>
      <c r="AC650" s="2176"/>
      <c r="AD650" s="2176"/>
      <c r="AE650" s="2677" t="s">
        <v>4</v>
      </c>
      <c r="AF650" s="2679">
        <f t="shared" si="201"/>
        <v>0</v>
      </c>
      <c r="AG650" s="2453">
        <f t="shared" si="202"/>
        <v>0</v>
      </c>
      <c r="AH650" s="2452"/>
      <c r="AI650" s="2148">
        <f t="shared" si="194"/>
        <v>0</v>
      </c>
      <c r="AJ650" s="299" t="str">
        <f>IF(OR(AI650=0, ISBLANK(AB650)), "", TEXT(ROUND(AI650/INDEX(AV19:AV89, MATCH(AB650, AU19:AU89, 0)), 0),"# ##0") &amp; " " &amp; AB650)</f>
        <v/>
      </c>
      <c r="AK650" s="77">
        <f t="shared" si="195"/>
        <v>0</v>
      </c>
      <c r="AL650" s="2149">
        <f t="shared" si="196"/>
        <v>0</v>
      </c>
      <c r="AM650" s="2137" t="str">
        <f t="shared" si="197"/>
        <v/>
      </c>
      <c r="AN650" s="2143"/>
      <c r="AO650" s="2148">
        <f t="shared" si="198"/>
        <v>0</v>
      </c>
      <c r="AP650" s="2612"/>
      <c r="AQ650" s="2150" t="str">
        <f t="shared" si="199"/>
        <v/>
      </c>
      <c r="AR650" s="2593"/>
      <c r="AS650" s="2697">
        <f t="shared" si="200"/>
        <v>0</v>
      </c>
      <c r="AT650" s="2598">
        <f>IF(AND(AH650&lt;&gt;"", ISNUMBER(AF650)), IFERROR(INDEX(AV19:AV89, MATCH(AB650, AU19:AU89, 0)) * AA650 * IF(ISBLANK(X650), 1, X650), 0), 0)</f>
        <v>0</v>
      </c>
      <c r="AU650"/>
      <c r="AV650"/>
      <c r="AW650"/>
      <c r="AX650" s="2133"/>
      <c r="AY650" s="2127" t="str">
        <f t="shared" si="193"/>
        <v>►</v>
      </c>
      <c r="BD650" s="473"/>
      <c r="BH650" s="473"/>
      <c r="BI650" s="466">
        <v>1</v>
      </c>
      <c r="BJ650" s="464"/>
      <c r="BK650" s="464"/>
    </row>
    <row r="651" spans="1:63" s="465" customFormat="1" ht="18" customHeight="1" x14ac:dyDescent="0.25">
      <c r="A651" s="2127" t="str">
        <f t="shared" si="187"/>
        <v>►</v>
      </c>
      <c r="B651" s="2128" t="str">
        <f t="shared" si="203"/>
        <v>►</v>
      </c>
      <c r="C651" s="2129" t="str">
        <f t="shared" si="188"/>
        <v>►</v>
      </c>
      <c r="D651" s="2433" t="str">
        <f t="shared" si="189"/>
        <v>►</v>
      </c>
      <c r="E651" s="2128" t="str">
        <f t="shared" si="190"/>
        <v>►</v>
      </c>
      <c r="F651" s="2128" t="str">
        <f t="shared" si="191"/>
        <v>►</v>
      </c>
      <c r="G651" s="2128" t="str">
        <f t="shared" si="192"/>
        <v>►</v>
      </c>
      <c r="H651" s="2178" t="s">
        <v>4</v>
      </c>
      <c r="I651" s="2177"/>
      <c r="J651" s="2177"/>
      <c r="K651" s="2177"/>
      <c r="L651" s="2176"/>
      <c r="M651" s="2176"/>
      <c r="N651" s="2176"/>
      <c r="O651" s="2176"/>
      <c r="P651" s="2176"/>
      <c r="Q651" s="2176"/>
      <c r="R651" s="2176"/>
      <c r="S651" s="2111" t="s">
        <v>4</v>
      </c>
      <c r="T651" s="2178" t="s">
        <v>4</v>
      </c>
      <c r="U651" s="2177"/>
      <c r="V651" s="2177"/>
      <c r="W651" s="2177"/>
      <c r="X651" s="2176"/>
      <c r="Y651" s="2176"/>
      <c r="Z651" s="2176"/>
      <c r="AA651" s="2176"/>
      <c r="AB651" s="2176"/>
      <c r="AC651" s="2176"/>
      <c r="AD651" s="2176"/>
      <c r="AE651" s="2677" t="s">
        <v>4</v>
      </c>
      <c r="AF651" s="2679">
        <f t="shared" si="201"/>
        <v>0</v>
      </c>
      <c r="AG651" s="2453">
        <f t="shared" si="202"/>
        <v>0</v>
      </c>
      <c r="AH651" s="2452"/>
      <c r="AI651" s="2140">
        <f t="shared" si="194"/>
        <v>0</v>
      </c>
      <c r="AJ651" s="301" t="str">
        <f>IF(OR(AI651=0, ISBLANK(AB651)), "", TEXT(ROUND(AI651/INDEX(AV19:AV89, MATCH(AB651, AU19:AU89, 0)), 0),"# ##0") &amp; " " &amp; AB651)</f>
        <v/>
      </c>
      <c r="AK651" s="82">
        <f t="shared" si="195"/>
        <v>0</v>
      </c>
      <c r="AL651" s="2141">
        <f t="shared" si="196"/>
        <v>0</v>
      </c>
      <c r="AM651" s="2142" t="str">
        <f t="shared" si="197"/>
        <v/>
      </c>
      <c r="AN651" s="2143"/>
      <c r="AO651" s="2140">
        <f t="shared" si="198"/>
        <v>0</v>
      </c>
      <c r="AP651" s="2612"/>
      <c r="AQ651" s="2145" t="str">
        <f t="shared" si="199"/>
        <v/>
      </c>
      <c r="AR651" s="2593"/>
      <c r="AS651" s="2697">
        <f t="shared" si="200"/>
        <v>0</v>
      </c>
      <c r="AT651" s="2598">
        <f>IF(AND(AH651&lt;&gt;"", ISNUMBER(AF651)), IFERROR(INDEX(AV19:AV89, MATCH(AB651, AU19:AU89, 0)) * AA651 * IF(ISBLANK(X651), 1, X651), 0), 0)</f>
        <v>0</v>
      </c>
      <c r="AU651"/>
      <c r="AV651"/>
      <c r="AW651"/>
      <c r="AX651" s="2133"/>
      <c r="AY651" s="2127" t="str">
        <f t="shared" si="193"/>
        <v>►</v>
      </c>
      <c r="BD651" s="473"/>
      <c r="BH651" s="473"/>
      <c r="BI651" s="466">
        <v>1</v>
      </c>
    </row>
    <row r="652" spans="1:63" ht="18.75" x14ac:dyDescent="0.25">
      <c r="A652" s="2127" t="str">
        <f t="shared" si="187"/>
        <v>►</v>
      </c>
      <c r="B652" s="2128" t="str">
        <f t="shared" si="203"/>
        <v>►</v>
      </c>
      <c r="C652" s="2129" t="str">
        <f t="shared" si="188"/>
        <v>►</v>
      </c>
      <c r="D652" s="2433" t="str">
        <f t="shared" si="189"/>
        <v>►</v>
      </c>
      <c r="E652" s="2128" t="str">
        <f t="shared" si="190"/>
        <v>►</v>
      </c>
      <c r="F652" s="2128" t="str">
        <f t="shared" si="191"/>
        <v>►</v>
      </c>
      <c r="G652" s="2128" t="str">
        <f t="shared" si="192"/>
        <v>►</v>
      </c>
      <c r="H652" s="2178" t="s">
        <v>4</v>
      </c>
      <c r="I652" s="2177"/>
      <c r="J652" s="2177"/>
      <c r="K652" s="2177"/>
      <c r="L652" s="2176"/>
      <c r="M652" s="2176"/>
      <c r="N652" s="2176"/>
      <c r="O652" s="2176"/>
      <c r="P652" s="2176"/>
      <c r="Q652" s="2176"/>
      <c r="R652" s="2176"/>
      <c r="S652" s="2111" t="s">
        <v>4</v>
      </c>
      <c r="T652" s="2178" t="s">
        <v>4</v>
      </c>
      <c r="U652" s="2177"/>
      <c r="V652" s="2177"/>
      <c r="W652" s="2177"/>
      <c r="X652" s="2176"/>
      <c r="Y652" s="2176"/>
      <c r="Z652" s="2176"/>
      <c r="AA652" s="2176"/>
      <c r="AB652" s="2176"/>
      <c r="AC652" s="2176"/>
      <c r="AD652" s="2176"/>
      <c r="AE652" s="2677" t="s">
        <v>4</v>
      </c>
      <c r="AF652" s="2679">
        <f t="shared" si="201"/>
        <v>0</v>
      </c>
      <c r="AG652" s="2453">
        <f t="shared" si="202"/>
        <v>0</v>
      </c>
      <c r="AH652" s="2452"/>
      <c r="AI652" s="2148">
        <f t="shared" si="194"/>
        <v>0</v>
      </c>
      <c r="AJ652" s="299" t="str">
        <f>IF(OR(AI652=0, ISBLANK(AB652)), "", TEXT(ROUND(AI652/INDEX(AV19:AV89, MATCH(AB652, AU19:AU89, 0)), 0),"# ##0") &amp; " " &amp; AB652)</f>
        <v/>
      </c>
      <c r="AK652" s="77">
        <f t="shared" si="195"/>
        <v>0</v>
      </c>
      <c r="AL652" s="2149">
        <f t="shared" si="196"/>
        <v>0</v>
      </c>
      <c r="AM652" s="2137" t="str">
        <f t="shared" si="197"/>
        <v/>
      </c>
      <c r="AN652" s="2143"/>
      <c r="AO652" s="2148">
        <f t="shared" si="198"/>
        <v>0</v>
      </c>
      <c r="AP652" s="2612"/>
      <c r="AQ652" s="2150" t="str">
        <f t="shared" si="199"/>
        <v/>
      </c>
      <c r="AR652" s="2593"/>
      <c r="AS652" s="2697">
        <f t="shared" si="200"/>
        <v>0</v>
      </c>
      <c r="AT652" s="2598">
        <f>IF(AND(AH652&lt;&gt;"", ISNUMBER(AF652)), IFERROR(INDEX(AV19:AV89, MATCH(AB652, AU19:AU89, 0)) * AA652 * IF(ISBLANK(X652), 1, X652), 0), 0)</f>
        <v>0</v>
      </c>
      <c r="AX652" s="2133"/>
      <c r="AY652" s="2127" t="str">
        <f t="shared" si="193"/>
        <v>►</v>
      </c>
      <c r="BI652" s="466">
        <v>1</v>
      </c>
    </row>
    <row r="653" spans="1:63" ht="18.75" x14ac:dyDescent="0.25">
      <c r="A653" s="2127" t="str">
        <f t="shared" si="187"/>
        <v>►</v>
      </c>
      <c r="B653" s="2128" t="str">
        <f t="shared" si="203"/>
        <v>►</v>
      </c>
      <c r="C653" s="2129" t="str">
        <f t="shared" si="188"/>
        <v>►</v>
      </c>
      <c r="D653" s="2433" t="str">
        <f t="shared" si="189"/>
        <v>►</v>
      </c>
      <c r="E653" s="2128" t="str">
        <f t="shared" si="190"/>
        <v>►</v>
      </c>
      <c r="F653" s="2128" t="str">
        <f t="shared" si="191"/>
        <v>►</v>
      </c>
      <c r="G653" s="2128" t="str">
        <f t="shared" si="192"/>
        <v>►</v>
      </c>
      <c r="H653" s="2178" t="s">
        <v>4</v>
      </c>
      <c r="I653" s="2177"/>
      <c r="J653" s="2177"/>
      <c r="K653" s="2177"/>
      <c r="L653" s="2176"/>
      <c r="M653" s="2176"/>
      <c r="N653" s="2176"/>
      <c r="O653" s="2176"/>
      <c r="P653" s="2176"/>
      <c r="Q653" s="2176"/>
      <c r="R653" s="2176"/>
      <c r="S653" s="2111" t="s">
        <v>4</v>
      </c>
      <c r="T653" s="2178" t="s">
        <v>4</v>
      </c>
      <c r="U653" s="2177"/>
      <c r="V653" s="2177"/>
      <c r="W653" s="2177"/>
      <c r="X653" s="2176"/>
      <c r="Y653" s="2176"/>
      <c r="Z653" s="2176"/>
      <c r="AA653" s="2176"/>
      <c r="AB653" s="2176"/>
      <c r="AC653" s="2176"/>
      <c r="AD653" s="2176"/>
      <c r="AE653" s="2677" t="s">
        <v>4</v>
      </c>
      <c r="AF653" s="2679">
        <f t="shared" si="201"/>
        <v>0</v>
      </c>
      <c r="AG653" s="2453">
        <f t="shared" si="202"/>
        <v>0</v>
      </c>
      <c r="AH653" s="2452"/>
      <c r="AI653" s="2140">
        <f t="shared" si="194"/>
        <v>0</v>
      </c>
      <c r="AJ653" s="301" t="str">
        <f>IF(OR(AI653=0, ISBLANK(AB653)), "", TEXT(ROUND(AI653/INDEX(AV19:AV89, MATCH(AB653, AU19:AU89, 0)), 0),"# ##0") &amp; " " &amp; AB653)</f>
        <v/>
      </c>
      <c r="AK653" s="82">
        <f t="shared" si="195"/>
        <v>0</v>
      </c>
      <c r="AL653" s="2141">
        <f t="shared" si="196"/>
        <v>0</v>
      </c>
      <c r="AM653" s="2142" t="str">
        <f t="shared" si="197"/>
        <v/>
      </c>
      <c r="AN653" s="2143"/>
      <c r="AO653" s="2140">
        <f t="shared" si="198"/>
        <v>0</v>
      </c>
      <c r="AP653" s="2612"/>
      <c r="AQ653" s="2145" t="str">
        <f t="shared" si="199"/>
        <v/>
      </c>
      <c r="AR653" s="2593"/>
      <c r="AS653" s="2697">
        <f t="shared" si="200"/>
        <v>0</v>
      </c>
      <c r="AT653" s="2598">
        <f>IF(AND(AH653&lt;&gt;"", ISNUMBER(AF653)), IFERROR(INDEX(AV19:AV89, MATCH(AB653, AU19:AU89, 0)) * AA653 * IF(ISBLANK(X653), 1, X653), 0), 0)</f>
        <v>0</v>
      </c>
      <c r="AY653" s="2127" t="str">
        <f t="shared" si="193"/>
        <v>►</v>
      </c>
      <c r="BI653" s="466">
        <v>1</v>
      </c>
    </row>
    <row r="654" spans="1:63" ht="18.75" x14ac:dyDescent="0.25">
      <c r="A654" s="2127" t="str">
        <f t="shared" ref="A654:A700" si="204">IF(OR(H654="A",T654="A"),"A",IF(AND(H654="►",T654="►"),"►",IF(AND(ISBLANK(H654),ISBLANK(T654)),"►","►")))</f>
        <v>►</v>
      </c>
      <c r="B654" s="2128" t="str">
        <f t="shared" si="203"/>
        <v>►</v>
      </c>
      <c r="C654" s="2129" t="str">
        <f t="shared" ref="C654:C700" si="205">IF(B654="►","►",IFERROR(LEFT(B654,SEARCH(".",B654)-1),0))</f>
        <v>►</v>
      </c>
      <c r="D654" s="2433" t="str">
        <f t="shared" ref="D654:D700" si="206">IF(B654="►","►",IFERROR(MID(B654,SEARCH(".",B654)+1,SEARCH(".",B654,SEARCH(".",B654)+1)-SEARCH(".",B654)-1),0))</f>
        <v>►</v>
      </c>
      <c r="E654" s="2128" t="str">
        <f t="shared" ref="E654:E700" si="207">IF(B654="►","►",IFERROR(MID(B654,SEARCH(".",B654,SEARCH(".",B654)+1)+1,SEARCH(".",B654,SEARCH(".",B654,SEARCH(".",B654)+1)+1)-SEARCH(".",B654,SEARCH(".",B654)+1)-1),0))</f>
        <v>►</v>
      </c>
      <c r="F654" s="2128" t="str">
        <f t="shared" ref="F654:F700" si="208">IF(B654="►","►",IFERROR(MID(I654,SEARCH(".",B654,SEARCH(".",B654,SEARCH(".",B654)+1)+1)+1,SEARCH(".",B654,SEARCH(".",B654,SEARCH(".",B654,SEARCH(".",B654)+1)+1)+1)-SEARCH(".",B654,SEARCH(".",B654,SEARCH(".",B654)+1)+1)-1),0))</f>
        <v>►</v>
      </c>
      <c r="G654" s="2128" t="str">
        <f t="shared" si="192"/>
        <v>►</v>
      </c>
      <c r="H654" s="2178" t="s">
        <v>4</v>
      </c>
      <c r="I654" s="2177"/>
      <c r="J654" s="2177"/>
      <c r="K654" s="2177"/>
      <c r="L654" s="2176"/>
      <c r="M654" s="2176"/>
      <c r="N654" s="2176"/>
      <c r="O654" s="2176"/>
      <c r="P654" s="2176"/>
      <c r="Q654" s="2176"/>
      <c r="R654" s="2176"/>
      <c r="S654" s="2111" t="s">
        <v>4</v>
      </c>
      <c r="T654" s="2178" t="s">
        <v>4</v>
      </c>
      <c r="U654" s="2177"/>
      <c r="V654" s="2177"/>
      <c r="W654" s="2177"/>
      <c r="X654" s="2176"/>
      <c r="Y654" s="2176"/>
      <c r="Z654" s="2176"/>
      <c r="AA654" s="2176"/>
      <c r="AB654" s="2176"/>
      <c r="AC654" s="2176"/>
      <c r="AD654" s="2176"/>
      <c r="AE654" s="2677" t="s">
        <v>4</v>
      </c>
      <c r="AF654" s="2679">
        <f t="shared" si="201"/>
        <v>0</v>
      </c>
      <c r="AG654" s="2453">
        <f t="shared" si="202"/>
        <v>0</v>
      </c>
      <c r="AH654" s="2452"/>
      <c r="AI654" s="2148">
        <f t="shared" si="194"/>
        <v>0</v>
      </c>
      <c r="AJ654" s="299" t="str">
        <f>IF(OR(AI654=0, ISBLANK(AB654)), "", TEXT(ROUND(AI654/INDEX(AV19:AV89, MATCH(AB654, AU19:AU89, 0)), 0),"# ##0") &amp; " " &amp; AB654)</f>
        <v/>
      </c>
      <c r="AK654" s="77">
        <f t="shared" si="195"/>
        <v>0</v>
      </c>
      <c r="AL654" s="2149">
        <f t="shared" si="196"/>
        <v>0</v>
      </c>
      <c r="AM654" s="2137" t="str">
        <f t="shared" si="197"/>
        <v/>
      </c>
      <c r="AN654" s="2143"/>
      <c r="AO654" s="2148">
        <f t="shared" si="198"/>
        <v>0</v>
      </c>
      <c r="AP654" s="2612"/>
      <c r="AQ654" s="2150" t="str">
        <f t="shared" si="199"/>
        <v/>
      </c>
      <c r="AR654" s="2593"/>
      <c r="AS654" s="2697">
        <f t="shared" si="200"/>
        <v>0</v>
      </c>
      <c r="AT654" s="2598">
        <f>IF(AND(AH654&lt;&gt;"", ISNUMBER(AF654)), IFERROR(INDEX(AV19:AV89, MATCH(AB654, AU19:AU89, 0)) * AA654 * IF(ISBLANK(X654), 1, X654), 0), 0)</f>
        <v>0</v>
      </c>
      <c r="AY654" s="2127" t="str">
        <f t="shared" si="193"/>
        <v>►</v>
      </c>
      <c r="BI654" s="466">
        <v>1</v>
      </c>
    </row>
    <row r="655" spans="1:63" ht="18.75" x14ac:dyDescent="0.25">
      <c r="A655" s="2127" t="str">
        <f t="shared" si="204"/>
        <v>►</v>
      </c>
      <c r="B655" s="2128" t="str">
        <f t="shared" si="203"/>
        <v>►</v>
      </c>
      <c r="C655" s="2129" t="str">
        <f t="shared" si="205"/>
        <v>►</v>
      </c>
      <c r="D655" s="2433" t="str">
        <f t="shared" si="206"/>
        <v>►</v>
      </c>
      <c r="E655" s="2128" t="str">
        <f t="shared" si="207"/>
        <v>►</v>
      </c>
      <c r="F655" s="2128" t="str">
        <f t="shared" si="208"/>
        <v>►</v>
      </c>
      <c r="G655" s="2128" t="str">
        <f t="shared" si="192"/>
        <v>►</v>
      </c>
      <c r="H655" s="2178" t="s">
        <v>4</v>
      </c>
      <c r="I655" s="2177"/>
      <c r="J655" s="2177"/>
      <c r="K655" s="2177"/>
      <c r="L655" s="2176"/>
      <c r="M655" s="2176"/>
      <c r="N655" s="2176"/>
      <c r="O655" s="2176"/>
      <c r="P655" s="2176"/>
      <c r="Q655" s="2176"/>
      <c r="R655" s="2176"/>
      <c r="S655" s="2111" t="s">
        <v>4</v>
      </c>
      <c r="T655" s="2178" t="s">
        <v>4</v>
      </c>
      <c r="U655" s="2177"/>
      <c r="V655" s="2177"/>
      <c r="W655" s="2177"/>
      <c r="X655" s="2176"/>
      <c r="Y655" s="2176"/>
      <c r="Z655" s="2176"/>
      <c r="AA655" s="2176"/>
      <c r="AB655" s="2176"/>
      <c r="AC655" s="2176"/>
      <c r="AD655" s="2176"/>
      <c r="AE655" s="2677" t="s">
        <v>4</v>
      </c>
      <c r="AF655" s="2679">
        <f t="shared" si="201"/>
        <v>0</v>
      </c>
      <c r="AG655" s="2453">
        <f t="shared" si="202"/>
        <v>0</v>
      </c>
      <c r="AH655" s="2452"/>
      <c r="AI655" s="2140">
        <f t="shared" si="194"/>
        <v>0</v>
      </c>
      <c r="AJ655" s="301" t="str">
        <f>IF(OR(AI655=0, ISBLANK(AB655)), "", TEXT(ROUND(AI655/INDEX(AV19:AV89, MATCH(AB655, AU19:AU89, 0)), 0),"# ##0") &amp; " " &amp; AB655)</f>
        <v/>
      </c>
      <c r="AK655" s="82">
        <f t="shared" si="195"/>
        <v>0</v>
      </c>
      <c r="AL655" s="2141">
        <f t="shared" si="196"/>
        <v>0</v>
      </c>
      <c r="AM655" s="2142" t="str">
        <f t="shared" si="197"/>
        <v/>
      </c>
      <c r="AN655" s="2143"/>
      <c r="AO655" s="2140">
        <f t="shared" si="198"/>
        <v>0</v>
      </c>
      <c r="AP655" s="2612"/>
      <c r="AQ655" s="2145" t="str">
        <f t="shared" si="199"/>
        <v/>
      </c>
      <c r="AR655" s="2593"/>
      <c r="AS655" s="2697">
        <f t="shared" si="200"/>
        <v>0</v>
      </c>
      <c r="AT655" s="2598">
        <f>IF(AND(AH655&lt;&gt;"", ISNUMBER(AF655)), IFERROR(INDEX(AV19:AV89, MATCH(AB655, AU19:AU89, 0)) * AA655 * IF(ISBLANK(X655), 1, X655), 0), 0)</f>
        <v>0</v>
      </c>
      <c r="AY655" s="2127" t="str">
        <f t="shared" si="193"/>
        <v>►</v>
      </c>
      <c r="BI655" s="466">
        <v>1</v>
      </c>
    </row>
    <row r="656" spans="1:63" ht="18.75" x14ac:dyDescent="0.25">
      <c r="A656" s="2127" t="str">
        <f t="shared" si="204"/>
        <v>►</v>
      </c>
      <c r="B656" s="2128" t="str">
        <f t="shared" si="203"/>
        <v>►</v>
      </c>
      <c r="C656" s="2129" t="str">
        <f t="shared" si="205"/>
        <v>►</v>
      </c>
      <c r="D656" s="2433" t="str">
        <f t="shared" si="206"/>
        <v>►</v>
      </c>
      <c r="E656" s="2128" t="str">
        <f t="shared" si="207"/>
        <v>►</v>
      </c>
      <c r="F656" s="2128" t="str">
        <f t="shared" si="208"/>
        <v>►</v>
      </c>
      <c r="G656" s="2128" t="str">
        <f t="shared" ref="G656:G700" si="209">IF(B656="►","►",IF(ISBLANK(B656),"►",IFERROR(RIGHT(B656,LEN(B656)-FIND("►",B656)-1),"")))</f>
        <v>►</v>
      </c>
      <c r="H656" s="2178" t="s">
        <v>4</v>
      </c>
      <c r="I656" s="2177"/>
      <c r="J656" s="2177"/>
      <c r="K656" s="2177"/>
      <c r="L656" s="2176"/>
      <c r="M656" s="2176"/>
      <c r="N656" s="2176"/>
      <c r="O656" s="2176"/>
      <c r="P656" s="2176"/>
      <c r="Q656" s="2176"/>
      <c r="R656" s="2176"/>
      <c r="S656" s="2111" t="s">
        <v>4</v>
      </c>
      <c r="T656" s="2178" t="s">
        <v>4</v>
      </c>
      <c r="U656" s="2177"/>
      <c r="V656" s="2177"/>
      <c r="W656" s="2177"/>
      <c r="X656" s="2176"/>
      <c r="Y656" s="2176"/>
      <c r="Z656" s="2176"/>
      <c r="AA656" s="2176"/>
      <c r="AB656" s="2176"/>
      <c r="AC656" s="2176"/>
      <c r="AD656" s="2176"/>
      <c r="AE656" s="2677" t="s">
        <v>4</v>
      </c>
      <c r="AF656" s="2679">
        <f t="shared" si="201"/>
        <v>0</v>
      </c>
      <c r="AG656" s="2453">
        <f t="shared" si="202"/>
        <v>0</v>
      </c>
      <c r="AH656" s="2452"/>
      <c r="AI656" s="2148">
        <f t="shared" si="194"/>
        <v>0</v>
      </c>
      <c r="AJ656" s="299" t="str">
        <f>IF(OR(AI656=0, ISBLANK(AB656)), "", TEXT(ROUND(AI656/INDEX(AV19:AV89, MATCH(AB656, AU19:AU89, 0)), 0),"# ##0") &amp; " " &amp; AB656)</f>
        <v/>
      </c>
      <c r="AK656" s="77">
        <f t="shared" si="195"/>
        <v>0</v>
      </c>
      <c r="AL656" s="2149">
        <f t="shared" si="196"/>
        <v>0</v>
      </c>
      <c r="AM656" s="2137" t="str">
        <f t="shared" si="197"/>
        <v/>
      </c>
      <c r="AN656" s="2143"/>
      <c r="AO656" s="2148">
        <f t="shared" si="198"/>
        <v>0</v>
      </c>
      <c r="AP656" s="2612"/>
      <c r="AQ656" s="2150" t="str">
        <f t="shared" si="199"/>
        <v/>
      </c>
      <c r="AR656" s="2593"/>
      <c r="AS656" s="2697">
        <f t="shared" si="200"/>
        <v>0</v>
      </c>
      <c r="AT656" s="2598">
        <f>IF(AND(AH656&lt;&gt;"", ISNUMBER(AF656)), IFERROR(INDEX(AV19:AV89, MATCH(AB656, AU19:AU89, 0)) * AA656 * IF(ISBLANK(X656), 1, X656), 0), 0)</f>
        <v>0</v>
      </c>
      <c r="AY656" s="2127" t="str">
        <f t="shared" ref="AY656:AY701" si="210">A656</f>
        <v>►</v>
      </c>
      <c r="BI656" s="466">
        <v>1</v>
      </c>
    </row>
    <row r="657" spans="1:61" ht="18.75" x14ac:dyDescent="0.25">
      <c r="A657" s="2127" t="str">
        <f t="shared" si="204"/>
        <v>►</v>
      </c>
      <c r="B657" s="2128" t="str">
        <f t="shared" si="203"/>
        <v>►</v>
      </c>
      <c r="C657" s="2129" t="str">
        <f t="shared" si="205"/>
        <v>►</v>
      </c>
      <c r="D657" s="2433" t="str">
        <f t="shared" si="206"/>
        <v>►</v>
      </c>
      <c r="E657" s="2128" t="str">
        <f t="shared" si="207"/>
        <v>►</v>
      </c>
      <c r="F657" s="2128" t="str">
        <f t="shared" si="208"/>
        <v>►</v>
      </c>
      <c r="G657" s="2128" t="str">
        <f t="shared" si="209"/>
        <v>►</v>
      </c>
      <c r="H657" s="2178" t="s">
        <v>4</v>
      </c>
      <c r="I657" s="2177"/>
      <c r="J657" s="2177"/>
      <c r="K657" s="2177"/>
      <c r="L657" s="2176"/>
      <c r="M657" s="2176"/>
      <c r="N657" s="2176"/>
      <c r="O657" s="2176"/>
      <c r="P657" s="2176"/>
      <c r="Q657" s="2176"/>
      <c r="R657" s="2176"/>
      <c r="S657" s="2111" t="s">
        <v>4</v>
      </c>
      <c r="T657" s="2178" t="s">
        <v>4</v>
      </c>
      <c r="U657" s="2177"/>
      <c r="V657" s="2177"/>
      <c r="W657" s="2177"/>
      <c r="X657" s="2176"/>
      <c r="Y657" s="2176"/>
      <c r="Z657" s="2176"/>
      <c r="AA657" s="2176"/>
      <c r="AB657" s="2176"/>
      <c r="AC657" s="2176"/>
      <c r="AD657" s="2176"/>
      <c r="AE657" s="2677" t="s">
        <v>4</v>
      </c>
      <c r="AF657" s="2679">
        <f t="shared" si="201"/>
        <v>0</v>
      </c>
      <c r="AG657" s="2453">
        <f t="shared" si="202"/>
        <v>0</v>
      </c>
      <c r="AH657" s="2452"/>
      <c r="AI657" s="2140">
        <f t="shared" ref="AI657:AI700" si="211">IF(ISBLANK(AH657) + (AH657=0), 0, IFERROR(AT657*AS657*AC657, 0))</f>
        <v>0</v>
      </c>
      <c r="AJ657" s="301" t="str">
        <f>IF(OR(AI657=0, ISBLANK(AB657)), "", TEXT(ROUND(AI657/INDEX(AV19:AV89, MATCH(AB657, AU19:AU89, 0)), 0),"# ##0") &amp; " " &amp; AB657)</f>
        <v/>
      </c>
      <c r="AK657" s="82">
        <f t="shared" ref="AK657:AK700" si="212">IFERROR(IF(AH657&gt;0, X657*AS657*AC657, 0), 0)</f>
        <v>0</v>
      </c>
      <c r="AL657" s="2141">
        <f t="shared" ref="AL657:AL700" si="213">IFERROR(IF(AH657&gt;0,Y657,0),0)</f>
        <v>0</v>
      </c>
      <c r="AM657" s="2142" t="str">
        <f t="shared" ref="AM657:AM700" si="214">IF(AH657&gt;0,AD657,"")</f>
        <v/>
      </c>
      <c r="AN657" s="2143"/>
      <c r="AO657" s="2140">
        <f t="shared" ref="AO657:AO700" si="215">IF(ISBLANK(AN657), AI657, AI657*(1-AN657/100))</f>
        <v>0</v>
      </c>
      <c r="AP657" s="2612"/>
      <c r="AQ657" s="2145" t="str">
        <f t="shared" ref="AQ657:AQ700" si="216">IF(OR(ISBLANK(AP657), ISTEXT(X657)), "", IF(AI657=0, AK657*AP657, AI657*AP657))</f>
        <v/>
      </c>
      <c r="AR657" s="2593"/>
      <c r="AS657" s="2697">
        <f t="shared" ref="AS657:AS700" si="217">IFERROR(IF(ISNUMBER(AH657)*ISNUMBER(AF657),AH657/AF657,0),0)</f>
        <v>0</v>
      </c>
      <c r="AT657" s="2598">
        <f>IF(AND(AH657&lt;&gt;"", ISNUMBER(AF657)), IFERROR(INDEX(AV19:AV89, MATCH(AB657, AU19:AU89, 0)) * AA657 * IF(ISBLANK(X657), 1, X657), 0), 0)</f>
        <v>0</v>
      </c>
      <c r="AY657" s="2127" t="str">
        <f t="shared" si="210"/>
        <v>►</v>
      </c>
      <c r="BI657" s="466">
        <v>1</v>
      </c>
    </row>
    <row r="658" spans="1:61" ht="18.75" x14ac:dyDescent="0.25">
      <c r="A658" s="2127" t="str">
        <f t="shared" si="204"/>
        <v>►</v>
      </c>
      <c r="B658" s="2128" t="str">
        <f t="shared" si="203"/>
        <v>►</v>
      </c>
      <c r="C658" s="2129" t="str">
        <f t="shared" si="205"/>
        <v>►</v>
      </c>
      <c r="D658" s="2433" t="str">
        <f t="shared" si="206"/>
        <v>►</v>
      </c>
      <c r="E658" s="2128" t="str">
        <f t="shared" si="207"/>
        <v>►</v>
      </c>
      <c r="F658" s="2128" t="str">
        <f t="shared" si="208"/>
        <v>►</v>
      </c>
      <c r="G658" s="2128" t="str">
        <f t="shared" si="209"/>
        <v>►</v>
      </c>
      <c r="H658" s="2178" t="s">
        <v>4</v>
      </c>
      <c r="I658" s="2177"/>
      <c r="J658" s="2177"/>
      <c r="K658" s="2177"/>
      <c r="L658" s="2176"/>
      <c r="M658" s="2176"/>
      <c r="N658" s="2176"/>
      <c r="O658" s="2176"/>
      <c r="P658" s="2176"/>
      <c r="Q658" s="2176"/>
      <c r="R658" s="2176"/>
      <c r="S658" s="2111" t="s">
        <v>4</v>
      </c>
      <c r="T658" s="2178" t="s">
        <v>4</v>
      </c>
      <c r="U658" s="2177"/>
      <c r="V658" s="2177"/>
      <c r="W658" s="2177"/>
      <c r="X658" s="2176"/>
      <c r="Y658" s="2176"/>
      <c r="Z658" s="2176"/>
      <c r="AA658" s="2176"/>
      <c r="AB658" s="2176"/>
      <c r="AC658" s="2176"/>
      <c r="AD658" s="2176"/>
      <c r="AE658" s="2677" t="s">
        <v>4</v>
      </c>
      <c r="AF658" s="2679">
        <f t="shared" si="201"/>
        <v>0</v>
      </c>
      <c r="AG658" s="2453">
        <f t="shared" si="202"/>
        <v>0</v>
      </c>
      <c r="AH658" s="2452"/>
      <c r="AI658" s="2148">
        <f t="shared" si="211"/>
        <v>0</v>
      </c>
      <c r="AJ658" s="299" t="str">
        <f>IF(OR(AI658=0, ISBLANK(AB658)), "", TEXT(ROUND(AI658/INDEX(AV19:AV89, MATCH(AB658, AU19:AU89, 0)), 0),"# ##0") &amp; " " &amp; AB658)</f>
        <v/>
      </c>
      <c r="AK658" s="77">
        <f t="shared" si="212"/>
        <v>0</v>
      </c>
      <c r="AL658" s="2149">
        <f t="shared" si="213"/>
        <v>0</v>
      </c>
      <c r="AM658" s="2137" t="str">
        <f t="shared" si="214"/>
        <v/>
      </c>
      <c r="AN658" s="2143"/>
      <c r="AO658" s="2148">
        <f t="shared" si="215"/>
        <v>0</v>
      </c>
      <c r="AP658" s="2612"/>
      <c r="AQ658" s="2150" t="str">
        <f t="shared" si="216"/>
        <v/>
      </c>
      <c r="AR658" s="2593"/>
      <c r="AS658" s="2697">
        <f t="shared" si="217"/>
        <v>0</v>
      </c>
      <c r="AT658" s="2598">
        <f>IF(AND(AH658&lt;&gt;"", ISNUMBER(AF658)), IFERROR(INDEX(AV19:AV89, MATCH(AB658, AU19:AU89, 0)) * AA658 * IF(ISBLANK(X658), 1, X658), 0), 0)</f>
        <v>0</v>
      </c>
      <c r="AY658" s="2127" t="str">
        <f t="shared" si="210"/>
        <v>►</v>
      </c>
      <c r="BI658" s="466">
        <v>1</v>
      </c>
    </row>
    <row r="659" spans="1:61" ht="18.75" x14ac:dyDescent="0.25">
      <c r="A659" s="2127" t="str">
        <f t="shared" si="204"/>
        <v>►</v>
      </c>
      <c r="B659" s="2128" t="str">
        <f t="shared" si="203"/>
        <v>►</v>
      </c>
      <c r="C659" s="2129" t="str">
        <f t="shared" si="205"/>
        <v>►</v>
      </c>
      <c r="D659" s="2433" t="str">
        <f t="shared" si="206"/>
        <v>►</v>
      </c>
      <c r="E659" s="2128" t="str">
        <f t="shared" si="207"/>
        <v>►</v>
      </c>
      <c r="F659" s="2128" t="str">
        <f t="shared" si="208"/>
        <v>►</v>
      </c>
      <c r="G659" s="2128" t="str">
        <f t="shared" si="209"/>
        <v>►</v>
      </c>
      <c r="H659" s="2178" t="s">
        <v>4</v>
      </c>
      <c r="I659" s="2177"/>
      <c r="J659" s="2177"/>
      <c r="K659" s="2177"/>
      <c r="L659" s="2176"/>
      <c r="M659" s="2176"/>
      <c r="N659" s="2176"/>
      <c r="O659" s="2176"/>
      <c r="P659" s="2176"/>
      <c r="Q659" s="2176"/>
      <c r="R659" s="2176"/>
      <c r="S659" s="2111" t="s">
        <v>4</v>
      </c>
      <c r="T659" s="2178" t="s">
        <v>4</v>
      </c>
      <c r="U659" s="2177"/>
      <c r="V659" s="2177"/>
      <c r="W659" s="2177"/>
      <c r="X659" s="2176"/>
      <c r="Y659" s="2176"/>
      <c r="Z659" s="2176"/>
      <c r="AA659" s="2176"/>
      <c r="AB659" s="2176"/>
      <c r="AC659" s="2176"/>
      <c r="AD659" s="2176"/>
      <c r="AE659" s="2677" t="s">
        <v>4</v>
      </c>
      <c r="AF659" s="2679">
        <f t="shared" si="201"/>
        <v>0</v>
      </c>
      <c r="AG659" s="2453">
        <f t="shared" si="202"/>
        <v>0</v>
      </c>
      <c r="AH659" s="2452"/>
      <c r="AI659" s="2140">
        <f t="shared" si="211"/>
        <v>0</v>
      </c>
      <c r="AJ659" s="301" t="str">
        <f>IF(OR(AI659=0, ISBLANK(AB659)), "", TEXT(ROUND(AI659/INDEX(AV19:AV89, MATCH(AB659, AU19:AU89, 0)), 0),"# ##0") &amp; " " &amp; AB659)</f>
        <v/>
      </c>
      <c r="AK659" s="82">
        <f t="shared" si="212"/>
        <v>0</v>
      </c>
      <c r="AL659" s="2141">
        <f t="shared" si="213"/>
        <v>0</v>
      </c>
      <c r="AM659" s="2142" t="str">
        <f t="shared" si="214"/>
        <v/>
      </c>
      <c r="AN659" s="2143"/>
      <c r="AO659" s="2140">
        <f t="shared" si="215"/>
        <v>0</v>
      </c>
      <c r="AP659" s="2612"/>
      <c r="AQ659" s="2145" t="str">
        <f t="shared" si="216"/>
        <v/>
      </c>
      <c r="AR659" s="2593"/>
      <c r="AS659" s="2697">
        <f t="shared" si="217"/>
        <v>0</v>
      </c>
      <c r="AT659" s="2598">
        <f>IF(AND(AH659&lt;&gt;"", ISNUMBER(AF659)), IFERROR(INDEX(AV19:AV89, MATCH(AB659, AU19:AU89, 0)) * AA659 * IF(ISBLANK(X659), 1, X659), 0), 0)</f>
        <v>0</v>
      </c>
      <c r="AY659" s="2127" t="str">
        <f t="shared" si="210"/>
        <v>►</v>
      </c>
      <c r="BI659" s="466">
        <v>1</v>
      </c>
    </row>
    <row r="660" spans="1:61" ht="18.75" x14ac:dyDescent="0.25">
      <c r="A660" s="2127" t="str">
        <f t="shared" si="204"/>
        <v>►</v>
      </c>
      <c r="B660" s="2128" t="str">
        <f t="shared" si="203"/>
        <v>►</v>
      </c>
      <c r="C660" s="2129" t="str">
        <f t="shared" si="205"/>
        <v>►</v>
      </c>
      <c r="D660" s="2433" t="str">
        <f t="shared" si="206"/>
        <v>►</v>
      </c>
      <c r="E660" s="2128" t="str">
        <f t="shared" si="207"/>
        <v>►</v>
      </c>
      <c r="F660" s="2128" t="str">
        <f t="shared" si="208"/>
        <v>►</v>
      </c>
      <c r="G660" s="2128" t="str">
        <f t="shared" si="209"/>
        <v>►</v>
      </c>
      <c r="H660" s="2178" t="s">
        <v>4</v>
      </c>
      <c r="I660" s="2177"/>
      <c r="J660" s="2177"/>
      <c r="K660" s="2177"/>
      <c r="L660" s="2176"/>
      <c r="M660" s="2176"/>
      <c r="N660" s="2176"/>
      <c r="O660" s="2176"/>
      <c r="P660" s="2176"/>
      <c r="Q660" s="2176"/>
      <c r="R660" s="2176"/>
      <c r="S660" s="2111" t="s">
        <v>4</v>
      </c>
      <c r="T660" s="2178" t="s">
        <v>4</v>
      </c>
      <c r="U660" s="2177"/>
      <c r="V660" s="2177"/>
      <c r="W660" s="2177"/>
      <c r="X660" s="2176"/>
      <c r="Y660" s="2176"/>
      <c r="Z660" s="2176"/>
      <c r="AA660" s="2176"/>
      <c r="AB660" s="2176"/>
      <c r="AC660" s="2176"/>
      <c r="AD660" s="2176"/>
      <c r="AE660" s="2677" t="s">
        <v>4</v>
      </c>
      <c r="AF660" s="2679">
        <f t="shared" si="201"/>
        <v>0</v>
      </c>
      <c r="AG660" s="2453">
        <f t="shared" si="202"/>
        <v>0</v>
      </c>
      <c r="AH660" s="2452"/>
      <c r="AI660" s="2148">
        <f t="shared" si="211"/>
        <v>0</v>
      </c>
      <c r="AJ660" s="299" t="str">
        <f>IF(OR(AI660=0, ISBLANK(AB660)), "", TEXT(ROUND(AI660/INDEX(AV19:AV89, MATCH(AB660, AU19:AU89, 0)), 0),"# ##0") &amp; " " &amp; AB660)</f>
        <v/>
      </c>
      <c r="AK660" s="77">
        <f t="shared" si="212"/>
        <v>0</v>
      </c>
      <c r="AL660" s="2149">
        <f t="shared" si="213"/>
        <v>0</v>
      </c>
      <c r="AM660" s="2137" t="str">
        <f t="shared" si="214"/>
        <v/>
      </c>
      <c r="AN660" s="2143"/>
      <c r="AO660" s="2148">
        <f t="shared" si="215"/>
        <v>0</v>
      </c>
      <c r="AP660" s="2612"/>
      <c r="AQ660" s="2150" t="str">
        <f t="shared" si="216"/>
        <v/>
      </c>
      <c r="AR660" s="2593"/>
      <c r="AS660" s="2697">
        <f t="shared" si="217"/>
        <v>0</v>
      </c>
      <c r="AT660" s="2598">
        <f>IF(AND(AH660&lt;&gt;"", ISNUMBER(AF660)), IFERROR(INDEX(AV19:AV89, MATCH(AB660, AU19:AU89, 0)) * AA660 * IF(ISBLANK(X660), 1, X660), 0), 0)</f>
        <v>0</v>
      </c>
      <c r="AY660" s="2127" t="str">
        <f t="shared" si="210"/>
        <v>►</v>
      </c>
      <c r="BI660" s="466">
        <v>1</v>
      </c>
    </row>
    <row r="661" spans="1:61" ht="18.75" x14ac:dyDescent="0.25">
      <c r="A661" s="2127" t="str">
        <f t="shared" si="204"/>
        <v>►</v>
      </c>
      <c r="B661" s="2128" t="str">
        <f t="shared" si="203"/>
        <v>►</v>
      </c>
      <c r="C661" s="2129" t="str">
        <f t="shared" si="205"/>
        <v>►</v>
      </c>
      <c r="D661" s="2433" t="str">
        <f t="shared" si="206"/>
        <v>►</v>
      </c>
      <c r="E661" s="2128" t="str">
        <f t="shared" si="207"/>
        <v>►</v>
      </c>
      <c r="F661" s="2128" t="str">
        <f t="shared" si="208"/>
        <v>►</v>
      </c>
      <c r="G661" s="2128" t="str">
        <f t="shared" si="209"/>
        <v>►</v>
      </c>
      <c r="H661" s="2178" t="s">
        <v>4</v>
      </c>
      <c r="I661" s="2177"/>
      <c r="J661" s="2177"/>
      <c r="K661" s="2177"/>
      <c r="L661" s="2176"/>
      <c r="M661" s="2176"/>
      <c r="N661" s="2176"/>
      <c r="O661" s="2176"/>
      <c r="P661" s="2176"/>
      <c r="Q661" s="2176"/>
      <c r="R661" s="2176"/>
      <c r="S661" s="2111" t="s">
        <v>4</v>
      </c>
      <c r="T661" s="2178" t="s">
        <v>4</v>
      </c>
      <c r="U661" s="2177"/>
      <c r="V661" s="2177"/>
      <c r="W661" s="2177"/>
      <c r="X661" s="2176"/>
      <c r="Y661" s="2176"/>
      <c r="Z661" s="2176"/>
      <c r="AA661" s="2176"/>
      <c r="AB661" s="2176"/>
      <c r="AC661" s="2176"/>
      <c r="AD661" s="2176"/>
      <c r="AE661" s="2677" t="s">
        <v>4</v>
      </c>
      <c r="AF661" s="2679">
        <f t="shared" si="201"/>
        <v>0</v>
      </c>
      <c r="AG661" s="2453">
        <f t="shared" si="202"/>
        <v>0</v>
      </c>
      <c r="AH661" s="2452"/>
      <c r="AI661" s="2140">
        <f t="shared" si="211"/>
        <v>0</v>
      </c>
      <c r="AJ661" s="301" t="str">
        <f>IF(OR(AI661=0, ISBLANK(AB661)), "", TEXT(ROUND(AI661/INDEX(AV19:AV89, MATCH(AB661, AU19:AU89, 0)), 0),"# ##0") &amp; " " &amp; AB661)</f>
        <v/>
      </c>
      <c r="AK661" s="82">
        <f t="shared" si="212"/>
        <v>0</v>
      </c>
      <c r="AL661" s="2141">
        <f t="shared" si="213"/>
        <v>0</v>
      </c>
      <c r="AM661" s="2142" t="str">
        <f t="shared" si="214"/>
        <v/>
      </c>
      <c r="AN661" s="2143"/>
      <c r="AO661" s="2140">
        <f t="shared" si="215"/>
        <v>0</v>
      </c>
      <c r="AP661" s="2612"/>
      <c r="AQ661" s="2145" t="str">
        <f t="shared" si="216"/>
        <v/>
      </c>
      <c r="AR661" s="2593"/>
      <c r="AS661" s="2697">
        <f t="shared" si="217"/>
        <v>0</v>
      </c>
      <c r="AT661" s="2598">
        <f>IF(AND(AH661&lt;&gt;"", ISNUMBER(AF661)), IFERROR(INDEX(AV19:AV89, MATCH(AB661, AU19:AU89, 0)) * AA661 * IF(ISBLANK(X661), 1, X661), 0), 0)</f>
        <v>0</v>
      </c>
      <c r="AY661" s="2127" t="str">
        <f t="shared" si="210"/>
        <v>►</v>
      </c>
      <c r="BI661" s="466">
        <v>1</v>
      </c>
    </row>
    <row r="662" spans="1:61" ht="18.75" x14ac:dyDescent="0.25">
      <c r="A662" s="2127" t="str">
        <f t="shared" si="204"/>
        <v>►</v>
      </c>
      <c r="B662" s="2128" t="str">
        <f t="shared" si="203"/>
        <v>►</v>
      </c>
      <c r="C662" s="2129" t="str">
        <f t="shared" si="205"/>
        <v>►</v>
      </c>
      <c r="D662" s="2433" t="str">
        <f t="shared" si="206"/>
        <v>►</v>
      </c>
      <c r="E662" s="2128" t="str">
        <f t="shared" si="207"/>
        <v>►</v>
      </c>
      <c r="F662" s="2128" t="str">
        <f t="shared" si="208"/>
        <v>►</v>
      </c>
      <c r="G662" s="2128" t="str">
        <f t="shared" si="209"/>
        <v>►</v>
      </c>
      <c r="H662" s="2178" t="s">
        <v>4</v>
      </c>
      <c r="I662" s="2177"/>
      <c r="J662" s="2177"/>
      <c r="K662" s="2177"/>
      <c r="L662" s="2176"/>
      <c r="M662" s="2176"/>
      <c r="N662" s="2176"/>
      <c r="O662" s="2176"/>
      <c r="P662" s="2176"/>
      <c r="Q662" s="2176"/>
      <c r="R662" s="2176"/>
      <c r="S662" s="2111" t="s">
        <v>4</v>
      </c>
      <c r="T662" s="2178" t="s">
        <v>4</v>
      </c>
      <c r="U662" s="2177"/>
      <c r="V662" s="2177"/>
      <c r="W662" s="2177"/>
      <c r="X662" s="2176"/>
      <c r="Y662" s="2176"/>
      <c r="Z662" s="2176"/>
      <c r="AA662" s="2176"/>
      <c r="AB662" s="2176"/>
      <c r="AC662" s="2176"/>
      <c r="AD662" s="2176"/>
      <c r="AE662" s="2677" t="s">
        <v>4</v>
      </c>
      <c r="AF662" s="2679">
        <f t="shared" si="201"/>
        <v>0</v>
      </c>
      <c r="AG662" s="2453">
        <f t="shared" si="202"/>
        <v>0</v>
      </c>
      <c r="AH662" s="2452"/>
      <c r="AI662" s="2148">
        <f t="shared" si="211"/>
        <v>0</v>
      </c>
      <c r="AJ662" s="299" t="str">
        <f>IF(OR(AI662=0, ISBLANK(AB662)), "", TEXT(ROUND(AI662/INDEX(AV19:AV89, MATCH(AB662, AU19:AU89, 0)), 0),"# ##0") &amp; " " &amp; AB662)</f>
        <v/>
      </c>
      <c r="AK662" s="77">
        <f t="shared" si="212"/>
        <v>0</v>
      </c>
      <c r="AL662" s="2149">
        <f t="shared" si="213"/>
        <v>0</v>
      </c>
      <c r="AM662" s="2137" t="str">
        <f t="shared" si="214"/>
        <v/>
      </c>
      <c r="AN662" s="2143"/>
      <c r="AO662" s="2148">
        <f t="shared" si="215"/>
        <v>0</v>
      </c>
      <c r="AP662" s="2612"/>
      <c r="AQ662" s="2150" t="str">
        <f t="shared" si="216"/>
        <v/>
      </c>
      <c r="AR662" s="2593"/>
      <c r="AS662" s="2697">
        <f t="shared" si="217"/>
        <v>0</v>
      </c>
      <c r="AT662" s="2598">
        <f>IF(AND(AH662&lt;&gt;"", ISNUMBER(AF662)), IFERROR(INDEX(AV19:AV89, MATCH(AB662, AU19:AU89, 0)) * AA662 * IF(ISBLANK(X662), 1, X662), 0), 0)</f>
        <v>0</v>
      </c>
      <c r="AY662" s="2127" t="str">
        <f t="shared" si="210"/>
        <v>►</v>
      </c>
      <c r="BI662" s="466">
        <v>1</v>
      </c>
    </row>
    <row r="663" spans="1:61" ht="18.75" x14ac:dyDescent="0.25">
      <c r="A663" s="2127" t="str">
        <f t="shared" si="204"/>
        <v>►</v>
      </c>
      <c r="B663" s="2128" t="str">
        <f t="shared" si="203"/>
        <v>►</v>
      </c>
      <c r="C663" s="2129" t="str">
        <f t="shared" si="205"/>
        <v>►</v>
      </c>
      <c r="D663" s="2433" t="str">
        <f t="shared" si="206"/>
        <v>►</v>
      </c>
      <c r="E663" s="2128" t="str">
        <f t="shared" si="207"/>
        <v>►</v>
      </c>
      <c r="F663" s="2128" t="str">
        <f t="shared" si="208"/>
        <v>►</v>
      </c>
      <c r="G663" s="2128" t="str">
        <f t="shared" si="209"/>
        <v>►</v>
      </c>
      <c r="H663" s="2178" t="s">
        <v>4</v>
      </c>
      <c r="I663" s="2177"/>
      <c r="J663" s="2177"/>
      <c r="K663" s="2177"/>
      <c r="L663" s="2176"/>
      <c r="M663" s="2176"/>
      <c r="N663" s="2176"/>
      <c r="O663" s="2176"/>
      <c r="P663" s="2176"/>
      <c r="Q663" s="2176"/>
      <c r="R663" s="2176"/>
      <c r="S663" s="2111" t="s">
        <v>4</v>
      </c>
      <c r="T663" s="2178" t="s">
        <v>4</v>
      </c>
      <c r="U663" s="2177"/>
      <c r="V663" s="2177"/>
      <c r="W663" s="2177"/>
      <c r="X663" s="2176"/>
      <c r="Y663" s="2176"/>
      <c r="Z663" s="2176"/>
      <c r="AA663" s="2176"/>
      <c r="AB663" s="2176"/>
      <c r="AC663" s="2176"/>
      <c r="AD663" s="2176"/>
      <c r="AE663" s="2677" t="s">
        <v>4</v>
      </c>
      <c r="AF663" s="2679">
        <f t="shared" si="201"/>
        <v>0</v>
      </c>
      <c r="AG663" s="2453">
        <f t="shared" si="202"/>
        <v>0</v>
      </c>
      <c r="AH663" s="2452"/>
      <c r="AI663" s="2140">
        <f t="shared" si="211"/>
        <v>0</v>
      </c>
      <c r="AJ663" s="301" t="str">
        <f>IF(OR(AI663=0, ISBLANK(AB663)), "", TEXT(ROUND(AI663/INDEX(AV19:AV89, MATCH(AB663, AU19:AU89, 0)), 0),"# ##0") &amp; " " &amp; AB663)</f>
        <v/>
      </c>
      <c r="AK663" s="82">
        <f t="shared" si="212"/>
        <v>0</v>
      </c>
      <c r="AL663" s="2141">
        <f t="shared" si="213"/>
        <v>0</v>
      </c>
      <c r="AM663" s="2142" t="str">
        <f t="shared" si="214"/>
        <v/>
      </c>
      <c r="AN663" s="2143"/>
      <c r="AO663" s="2140">
        <f t="shared" si="215"/>
        <v>0</v>
      </c>
      <c r="AP663" s="2612"/>
      <c r="AQ663" s="2145" t="str">
        <f t="shared" si="216"/>
        <v/>
      </c>
      <c r="AR663" s="2593"/>
      <c r="AS663" s="2697">
        <f t="shared" si="217"/>
        <v>0</v>
      </c>
      <c r="AT663" s="2598">
        <f>IF(AND(AH663&lt;&gt;"", ISNUMBER(AF663)), IFERROR(INDEX(AV19:AV89, MATCH(AB663, AU19:AU89, 0)) * AA663 * IF(ISBLANK(X663), 1, X663), 0), 0)</f>
        <v>0</v>
      </c>
      <c r="AY663" s="2127" t="str">
        <f t="shared" si="210"/>
        <v>►</v>
      </c>
      <c r="BI663" s="466">
        <v>1</v>
      </c>
    </row>
    <row r="664" spans="1:61" ht="18.75" x14ac:dyDescent="0.25">
      <c r="A664" s="2127" t="str">
        <f t="shared" si="204"/>
        <v>►</v>
      </c>
      <c r="B664" s="2128" t="str">
        <f t="shared" si="203"/>
        <v>►</v>
      </c>
      <c r="C664" s="2129" t="str">
        <f t="shared" si="205"/>
        <v>►</v>
      </c>
      <c r="D664" s="2433" t="str">
        <f t="shared" si="206"/>
        <v>►</v>
      </c>
      <c r="E664" s="2128" t="str">
        <f t="shared" si="207"/>
        <v>►</v>
      </c>
      <c r="F664" s="2128" t="str">
        <f t="shared" si="208"/>
        <v>►</v>
      </c>
      <c r="G664" s="2128" t="str">
        <f t="shared" si="209"/>
        <v>►</v>
      </c>
      <c r="H664" s="2178" t="s">
        <v>4</v>
      </c>
      <c r="I664" s="2177"/>
      <c r="J664" s="2177"/>
      <c r="K664" s="2177"/>
      <c r="L664" s="2176"/>
      <c r="M664" s="2176"/>
      <c r="N664" s="2176"/>
      <c r="O664" s="2176"/>
      <c r="P664" s="2176"/>
      <c r="Q664" s="2176"/>
      <c r="R664" s="2176"/>
      <c r="S664" s="2111" t="s">
        <v>4</v>
      </c>
      <c r="T664" s="2178" t="s">
        <v>4</v>
      </c>
      <c r="U664" s="2177"/>
      <c r="V664" s="2177"/>
      <c r="W664" s="2177"/>
      <c r="X664" s="2176"/>
      <c r="Y664" s="2176"/>
      <c r="Z664" s="2176"/>
      <c r="AA664" s="2176"/>
      <c r="AB664" s="2176"/>
      <c r="AC664" s="2176"/>
      <c r="AD664" s="2176"/>
      <c r="AE664" s="2677" t="s">
        <v>4</v>
      </c>
      <c r="AF664" s="2679">
        <f t="shared" ref="AF664:AF700" si="218">IFERROR(IF(AND(ISNUMBER(AH664),V664&gt;0),V664,0),0)</f>
        <v>0</v>
      </c>
      <c r="AG664" s="2453">
        <f t="shared" ref="AG664:AG700" si="219">IFERROR(IF(AND(ISNUMBER(AF664),AH664&gt;0),W664,0),0)</f>
        <v>0</v>
      </c>
      <c r="AH664" s="2452"/>
      <c r="AI664" s="2148">
        <f t="shared" si="211"/>
        <v>0</v>
      </c>
      <c r="AJ664" s="299" t="str">
        <f>IF(OR(AI664=0, ISBLANK(AB664)), "", TEXT(ROUND(AI664/INDEX(AV19:AV89, MATCH(AB664, AU19:AU89, 0)), 0),"# ##0") &amp; " " &amp; AB664)</f>
        <v/>
      </c>
      <c r="AK664" s="77">
        <f t="shared" si="212"/>
        <v>0</v>
      </c>
      <c r="AL664" s="2149">
        <f t="shared" si="213"/>
        <v>0</v>
      </c>
      <c r="AM664" s="2137" t="str">
        <f t="shared" si="214"/>
        <v/>
      </c>
      <c r="AN664" s="2143"/>
      <c r="AO664" s="2148">
        <f t="shared" si="215"/>
        <v>0</v>
      </c>
      <c r="AP664" s="2612"/>
      <c r="AQ664" s="2150" t="str">
        <f t="shared" si="216"/>
        <v/>
      </c>
      <c r="AR664" s="2593"/>
      <c r="AS664" s="2697">
        <f t="shared" si="217"/>
        <v>0</v>
      </c>
      <c r="AT664" s="2598">
        <f>IF(AND(AH664&lt;&gt;"", ISNUMBER(AF664)), IFERROR(INDEX(AV19:AV89, MATCH(AB664, AU19:AU89, 0)) * AA664 * IF(ISBLANK(X664), 1, X664), 0), 0)</f>
        <v>0</v>
      </c>
      <c r="AY664" s="2127" t="str">
        <f t="shared" si="210"/>
        <v>►</v>
      </c>
      <c r="BI664" s="466">
        <v>1</v>
      </c>
    </row>
    <row r="665" spans="1:61" ht="18.75" x14ac:dyDescent="0.25">
      <c r="A665" s="2127" t="str">
        <f t="shared" si="204"/>
        <v>►</v>
      </c>
      <c r="B665" s="2128" t="str">
        <f t="shared" si="203"/>
        <v>►</v>
      </c>
      <c r="C665" s="2129" t="str">
        <f t="shared" si="205"/>
        <v>►</v>
      </c>
      <c r="D665" s="2433" t="str">
        <f t="shared" si="206"/>
        <v>►</v>
      </c>
      <c r="E665" s="2128" t="str">
        <f t="shared" si="207"/>
        <v>►</v>
      </c>
      <c r="F665" s="2128" t="str">
        <f t="shared" si="208"/>
        <v>►</v>
      </c>
      <c r="G665" s="2128" t="str">
        <f t="shared" si="209"/>
        <v>►</v>
      </c>
      <c r="H665" s="2178" t="s">
        <v>4</v>
      </c>
      <c r="I665" s="2177"/>
      <c r="J665" s="2177"/>
      <c r="K665" s="2177"/>
      <c r="L665" s="2176"/>
      <c r="M665" s="2176"/>
      <c r="N665" s="2176"/>
      <c r="O665" s="2176"/>
      <c r="P665" s="2176"/>
      <c r="Q665" s="2176"/>
      <c r="R665" s="2176"/>
      <c r="S665" s="2111" t="s">
        <v>4</v>
      </c>
      <c r="T665" s="2178" t="s">
        <v>4</v>
      </c>
      <c r="U665" s="2177"/>
      <c r="V665" s="2177"/>
      <c r="W665" s="2177"/>
      <c r="X665" s="2176"/>
      <c r="Y665" s="2176"/>
      <c r="Z665" s="2176"/>
      <c r="AA665" s="2176"/>
      <c r="AB665" s="2176"/>
      <c r="AC665" s="2176"/>
      <c r="AD665" s="2176"/>
      <c r="AE665" s="2677" t="s">
        <v>4</v>
      </c>
      <c r="AF665" s="2679">
        <f t="shared" si="218"/>
        <v>0</v>
      </c>
      <c r="AG665" s="2453">
        <f t="shared" si="219"/>
        <v>0</v>
      </c>
      <c r="AH665" s="2452"/>
      <c r="AI665" s="2140">
        <f t="shared" si="211"/>
        <v>0</v>
      </c>
      <c r="AJ665" s="301" t="str">
        <f>IF(OR(AI665=0, ISBLANK(AB665)), "", TEXT(ROUND(AI665/INDEX(AV19:AV89, MATCH(AB665, AU19:AU89, 0)), 0),"# ##0") &amp; " " &amp; AB665)</f>
        <v/>
      </c>
      <c r="AK665" s="82">
        <f t="shared" si="212"/>
        <v>0</v>
      </c>
      <c r="AL665" s="2141">
        <f t="shared" si="213"/>
        <v>0</v>
      </c>
      <c r="AM665" s="2142" t="str">
        <f t="shared" si="214"/>
        <v/>
      </c>
      <c r="AN665" s="2143"/>
      <c r="AO665" s="2140">
        <f t="shared" si="215"/>
        <v>0</v>
      </c>
      <c r="AP665" s="2612"/>
      <c r="AQ665" s="2145" t="str">
        <f t="shared" si="216"/>
        <v/>
      </c>
      <c r="AR665" s="2593"/>
      <c r="AS665" s="2697">
        <f t="shared" si="217"/>
        <v>0</v>
      </c>
      <c r="AT665" s="2598">
        <f>IF(AND(AH665&lt;&gt;"", ISNUMBER(AF665)), IFERROR(INDEX(AV19:AV89, MATCH(AB665, AU19:AU89, 0)) * AA665 * IF(ISBLANK(X665), 1, X665), 0), 0)</f>
        <v>0</v>
      </c>
      <c r="AY665" s="2127" t="str">
        <f t="shared" si="210"/>
        <v>►</v>
      </c>
      <c r="BI665" s="466">
        <v>1</v>
      </c>
    </row>
    <row r="666" spans="1:61" ht="18.75" x14ac:dyDescent="0.25">
      <c r="A666" s="2127" t="str">
        <f t="shared" si="204"/>
        <v>►</v>
      </c>
      <c r="B666" s="2128" t="str">
        <f t="shared" si="203"/>
        <v>►</v>
      </c>
      <c r="C666" s="2129" t="str">
        <f t="shared" si="205"/>
        <v>►</v>
      </c>
      <c r="D666" s="2433" t="str">
        <f t="shared" si="206"/>
        <v>►</v>
      </c>
      <c r="E666" s="2128" t="str">
        <f t="shared" si="207"/>
        <v>►</v>
      </c>
      <c r="F666" s="2128" t="str">
        <f t="shared" si="208"/>
        <v>►</v>
      </c>
      <c r="G666" s="2128" t="str">
        <f t="shared" si="209"/>
        <v>►</v>
      </c>
      <c r="H666" s="2178" t="s">
        <v>4</v>
      </c>
      <c r="I666" s="2177"/>
      <c r="J666" s="2177"/>
      <c r="K666" s="2177"/>
      <c r="L666" s="2176"/>
      <c r="M666" s="2176"/>
      <c r="N666" s="2176"/>
      <c r="O666" s="2176"/>
      <c r="P666" s="2176"/>
      <c r="Q666" s="2176"/>
      <c r="R666" s="2176"/>
      <c r="S666" s="2111" t="s">
        <v>4</v>
      </c>
      <c r="T666" s="2178" t="s">
        <v>4</v>
      </c>
      <c r="U666" s="2177"/>
      <c r="V666" s="2177"/>
      <c r="W666" s="2177"/>
      <c r="X666" s="2176"/>
      <c r="Y666" s="2176"/>
      <c r="Z666" s="2176"/>
      <c r="AA666" s="2176"/>
      <c r="AB666" s="2176"/>
      <c r="AC666" s="2176"/>
      <c r="AD666" s="2176"/>
      <c r="AE666" s="2677" t="s">
        <v>4</v>
      </c>
      <c r="AF666" s="2679">
        <f t="shared" si="218"/>
        <v>0</v>
      </c>
      <c r="AG666" s="2453">
        <f t="shared" si="219"/>
        <v>0</v>
      </c>
      <c r="AH666" s="2452"/>
      <c r="AI666" s="2148">
        <f t="shared" si="211"/>
        <v>0</v>
      </c>
      <c r="AJ666" s="299" t="str">
        <f>IF(OR(AI666=0, ISBLANK(AB666)), "", TEXT(ROUND(AI666/INDEX(AV19:AV89, MATCH(AB666, AU19:AU89, 0)), 0),"# ##0") &amp; " " &amp; AB666)</f>
        <v/>
      </c>
      <c r="AK666" s="77">
        <f t="shared" si="212"/>
        <v>0</v>
      </c>
      <c r="AL666" s="2149">
        <f t="shared" si="213"/>
        <v>0</v>
      </c>
      <c r="AM666" s="2137" t="str">
        <f t="shared" si="214"/>
        <v/>
      </c>
      <c r="AN666" s="2143"/>
      <c r="AO666" s="2148">
        <f t="shared" si="215"/>
        <v>0</v>
      </c>
      <c r="AP666" s="2612"/>
      <c r="AQ666" s="2150" t="str">
        <f t="shared" si="216"/>
        <v/>
      </c>
      <c r="AR666" s="2593"/>
      <c r="AS666" s="2697">
        <f t="shared" si="217"/>
        <v>0</v>
      </c>
      <c r="AT666" s="2598">
        <f>IF(AND(AH666&lt;&gt;"", ISNUMBER(AF666)), IFERROR(INDEX(AV19:AV89, MATCH(AB666, AU19:AU89, 0)) * AA666 * IF(ISBLANK(X666), 1, X666), 0), 0)</f>
        <v>0</v>
      </c>
      <c r="AY666" s="2127" t="str">
        <f t="shared" si="210"/>
        <v>►</v>
      </c>
      <c r="BI666" s="466">
        <v>1</v>
      </c>
    </row>
    <row r="667" spans="1:61" ht="18.75" x14ac:dyDescent="0.25">
      <c r="A667" s="2127" t="str">
        <f t="shared" si="204"/>
        <v>►</v>
      </c>
      <c r="B667" s="2128" t="str">
        <f t="shared" si="203"/>
        <v>►</v>
      </c>
      <c r="C667" s="2129" t="str">
        <f t="shared" si="205"/>
        <v>►</v>
      </c>
      <c r="D667" s="2433" t="str">
        <f t="shared" si="206"/>
        <v>►</v>
      </c>
      <c r="E667" s="2128" t="str">
        <f t="shared" si="207"/>
        <v>►</v>
      </c>
      <c r="F667" s="2128" t="str">
        <f t="shared" si="208"/>
        <v>►</v>
      </c>
      <c r="G667" s="2128" t="str">
        <f t="shared" si="209"/>
        <v>►</v>
      </c>
      <c r="H667" s="2178" t="s">
        <v>4</v>
      </c>
      <c r="I667" s="2177"/>
      <c r="J667" s="2177"/>
      <c r="K667" s="2177"/>
      <c r="L667" s="2176"/>
      <c r="M667" s="2176"/>
      <c r="N667" s="2176"/>
      <c r="O667" s="2176"/>
      <c r="P667" s="2176"/>
      <c r="Q667" s="2176"/>
      <c r="R667" s="2176"/>
      <c r="S667" s="2111" t="s">
        <v>4</v>
      </c>
      <c r="T667" s="2178" t="s">
        <v>4</v>
      </c>
      <c r="U667" s="2177"/>
      <c r="V667" s="2177"/>
      <c r="W667" s="2177"/>
      <c r="X667" s="2176"/>
      <c r="Y667" s="2176"/>
      <c r="Z667" s="2176"/>
      <c r="AA667" s="2176"/>
      <c r="AB667" s="2176"/>
      <c r="AC667" s="2176"/>
      <c r="AD667" s="2176"/>
      <c r="AE667" s="2677" t="s">
        <v>4</v>
      </c>
      <c r="AF667" s="2679">
        <f t="shared" si="218"/>
        <v>0</v>
      </c>
      <c r="AG667" s="2453">
        <f t="shared" si="219"/>
        <v>0</v>
      </c>
      <c r="AH667" s="2452"/>
      <c r="AI667" s="2140">
        <f t="shared" si="211"/>
        <v>0</v>
      </c>
      <c r="AJ667" s="301" t="str">
        <f>IF(OR(AI667=0, ISBLANK(AB667)), "", TEXT(ROUND(AI667/INDEX(AV19:AV89, MATCH(AB667, AU19:AU89, 0)), 0),"# ##0") &amp; " " &amp; AB667)</f>
        <v/>
      </c>
      <c r="AK667" s="82">
        <f t="shared" si="212"/>
        <v>0</v>
      </c>
      <c r="AL667" s="2141">
        <f t="shared" si="213"/>
        <v>0</v>
      </c>
      <c r="AM667" s="2142" t="str">
        <f t="shared" si="214"/>
        <v/>
      </c>
      <c r="AN667" s="2143"/>
      <c r="AO667" s="2140">
        <f t="shared" si="215"/>
        <v>0</v>
      </c>
      <c r="AP667" s="2612"/>
      <c r="AQ667" s="2145" t="str">
        <f t="shared" si="216"/>
        <v/>
      </c>
      <c r="AR667" s="2593"/>
      <c r="AS667" s="2697">
        <f t="shared" si="217"/>
        <v>0</v>
      </c>
      <c r="AT667" s="2598">
        <f>IF(AND(AH667&lt;&gt;"", ISNUMBER(AF667)), IFERROR(INDEX(AV19:AV89, MATCH(AB667, AU19:AU89, 0)) * AA667 * IF(ISBLANK(X667), 1, X667), 0), 0)</f>
        <v>0</v>
      </c>
      <c r="AY667" s="2127" t="str">
        <f t="shared" si="210"/>
        <v>►</v>
      </c>
      <c r="BI667" s="466">
        <v>1</v>
      </c>
    </row>
    <row r="668" spans="1:61" ht="18.75" x14ac:dyDescent="0.25">
      <c r="A668" s="2127" t="str">
        <f t="shared" si="204"/>
        <v>►</v>
      </c>
      <c r="B668" s="2128" t="str">
        <f t="shared" si="203"/>
        <v>►</v>
      </c>
      <c r="C668" s="2129" t="str">
        <f t="shared" si="205"/>
        <v>►</v>
      </c>
      <c r="D668" s="2433" t="str">
        <f t="shared" si="206"/>
        <v>►</v>
      </c>
      <c r="E668" s="2128" t="str">
        <f t="shared" si="207"/>
        <v>►</v>
      </c>
      <c r="F668" s="2128" t="str">
        <f t="shared" si="208"/>
        <v>►</v>
      </c>
      <c r="G668" s="2128" t="str">
        <f t="shared" si="209"/>
        <v>►</v>
      </c>
      <c r="H668" s="2178" t="s">
        <v>4</v>
      </c>
      <c r="I668" s="2177"/>
      <c r="J668" s="2177"/>
      <c r="K668" s="2177"/>
      <c r="L668" s="2176"/>
      <c r="M668" s="2176"/>
      <c r="N668" s="2176"/>
      <c r="O668" s="2176"/>
      <c r="P668" s="2176"/>
      <c r="Q668" s="2176"/>
      <c r="R668" s="2176"/>
      <c r="S668" s="2111" t="s">
        <v>4</v>
      </c>
      <c r="T668" s="2178" t="s">
        <v>4</v>
      </c>
      <c r="U668" s="2177"/>
      <c r="V668" s="2177"/>
      <c r="W668" s="2177"/>
      <c r="X668" s="2176"/>
      <c r="Y668" s="2176"/>
      <c r="Z668" s="2176"/>
      <c r="AA668" s="2176"/>
      <c r="AB668" s="2176"/>
      <c r="AC668" s="2176"/>
      <c r="AD668" s="2176"/>
      <c r="AE668" s="2677" t="s">
        <v>4</v>
      </c>
      <c r="AF668" s="2679">
        <f t="shared" si="218"/>
        <v>0</v>
      </c>
      <c r="AG668" s="2453">
        <f t="shared" si="219"/>
        <v>0</v>
      </c>
      <c r="AH668" s="2452"/>
      <c r="AI668" s="2148">
        <f t="shared" si="211"/>
        <v>0</v>
      </c>
      <c r="AJ668" s="299" t="str">
        <f>IF(OR(AI668=0, ISBLANK(AB668)), "", TEXT(ROUND(AI668/INDEX(AV19:AV89, MATCH(AB668, AU19:AU89, 0)), 0),"# ##0") &amp; " " &amp; AB668)</f>
        <v/>
      </c>
      <c r="AK668" s="77">
        <f t="shared" si="212"/>
        <v>0</v>
      </c>
      <c r="AL668" s="2149">
        <f t="shared" si="213"/>
        <v>0</v>
      </c>
      <c r="AM668" s="2137" t="str">
        <f t="shared" si="214"/>
        <v/>
      </c>
      <c r="AN668" s="2143"/>
      <c r="AO668" s="2148">
        <f t="shared" si="215"/>
        <v>0</v>
      </c>
      <c r="AP668" s="2612"/>
      <c r="AQ668" s="2150" t="str">
        <f t="shared" si="216"/>
        <v/>
      </c>
      <c r="AR668" s="2593"/>
      <c r="AS668" s="2697">
        <f t="shared" si="217"/>
        <v>0</v>
      </c>
      <c r="AT668" s="2598">
        <f>IF(AND(AH668&lt;&gt;"", ISNUMBER(AF668)), IFERROR(INDEX(AV19:AV89, MATCH(AB668, AU19:AU89, 0)) * AA668 * IF(ISBLANK(X668), 1, X668), 0), 0)</f>
        <v>0</v>
      </c>
      <c r="AY668" s="2127" t="str">
        <f t="shared" si="210"/>
        <v>►</v>
      </c>
      <c r="BI668" s="466">
        <v>1</v>
      </c>
    </row>
    <row r="669" spans="1:61" ht="18.75" x14ac:dyDescent="0.25">
      <c r="A669" s="2127" t="str">
        <f t="shared" si="204"/>
        <v>►</v>
      </c>
      <c r="B669" s="2128" t="str">
        <f t="shared" si="203"/>
        <v>►</v>
      </c>
      <c r="C669" s="2129" t="str">
        <f t="shared" si="205"/>
        <v>►</v>
      </c>
      <c r="D669" s="2433" t="str">
        <f t="shared" si="206"/>
        <v>►</v>
      </c>
      <c r="E669" s="2128" t="str">
        <f t="shared" si="207"/>
        <v>►</v>
      </c>
      <c r="F669" s="2128" t="str">
        <f t="shared" si="208"/>
        <v>►</v>
      </c>
      <c r="G669" s="2128" t="str">
        <f t="shared" si="209"/>
        <v>►</v>
      </c>
      <c r="H669" s="2178" t="s">
        <v>4</v>
      </c>
      <c r="I669" s="2177"/>
      <c r="J669" s="2177"/>
      <c r="K669" s="2177"/>
      <c r="L669" s="2176"/>
      <c r="M669" s="2176"/>
      <c r="N669" s="2176"/>
      <c r="O669" s="2176"/>
      <c r="P669" s="2176"/>
      <c r="Q669" s="2176"/>
      <c r="R669" s="2176"/>
      <c r="S669" s="2111" t="s">
        <v>4</v>
      </c>
      <c r="T669" s="2178" t="s">
        <v>4</v>
      </c>
      <c r="U669" s="2177"/>
      <c r="V669" s="2177"/>
      <c r="W669" s="2177"/>
      <c r="X669" s="2176"/>
      <c r="Y669" s="2176"/>
      <c r="Z669" s="2176"/>
      <c r="AA669" s="2176"/>
      <c r="AB669" s="2176"/>
      <c r="AC669" s="2176"/>
      <c r="AD669" s="2176"/>
      <c r="AE669" s="2677" t="s">
        <v>4</v>
      </c>
      <c r="AF669" s="2679">
        <f t="shared" si="218"/>
        <v>0</v>
      </c>
      <c r="AG669" s="2453">
        <f t="shared" si="219"/>
        <v>0</v>
      </c>
      <c r="AH669" s="2452"/>
      <c r="AI669" s="2140">
        <f t="shared" si="211"/>
        <v>0</v>
      </c>
      <c r="AJ669" s="301" t="str">
        <f>IF(OR(AI669=0, ISBLANK(AB669)), "", TEXT(ROUND(AI669/INDEX(AV19:AV89, MATCH(AB669, AU19:AU89, 0)), 0),"# ##0") &amp; " " &amp; AB669)</f>
        <v/>
      </c>
      <c r="AK669" s="82">
        <f t="shared" si="212"/>
        <v>0</v>
      </c>
      <c r="AL669" s="2141">
        <f t="shared" si="213"/>
        <v>0</v>
      </c>
      <c r="AM669" s="2142" t="str">
        <f t="shared" si="214"/>
        <v/>
      </c>
      <c r="AN669" s="2143"/>
      <c r="AO669" s="2140">
        <f t="shared" si="215"/>
        <v>0</v>
      </c>
      <c r="AP669" s="2612"/>
      <c r="AQ669" s="2145" t="str">
        <f t="shared" si="216"/>
        <v/>
      </c>
      <c r="AR669" s="2593"/>
      <c r="AS669" s="2697">
        <f t="shared" si="217"/>
        <v>0</v>
      </c>
      <c r="AT669" s="2598">
        <f>IF(AND(AH669&lt;&gt;"", ISNUMBER(AF669)), IFERROR(INDEX(AV19:AV89, MATCH(AB669, AU19:AU89, 0)) * AA669 * IF(ISBLANK(X669), 1, X669), 0), 0)</f>
        <v>0</v>
      </c>
      <c r="AY669" s="2127" t="str">
        <f t="shared" si="210"/>
        <v>►</v>
      </c>
      <c r="BI669" s="466">
        <v>1</v>
      </c>
    </row>
    <row r="670" spans="1:61" ht="18.75" x14ac:dyDescent="0.25">
      <c r="A670" s="2127" t="str">
        <f t="shared" si="204"/>
        <v>►</v>
      </c>
      <c r="B670" s="2128" t="str">
        <f t="shared" si="203"/>
        <v>►</v>
      </c>
      <c r="C670" s="2129" t="str">
        <f t="shared" si="205"/>
        <v>►</v>
      </c>
      <c r="D670" s="2433" t="str">
        <f t="shared" si="206"/>
        <v>►</v>
      </c>
      <c r="E670" s="2128" t="str">
        <f t="shared" si="207"/>
        <v>►</v>
      </c>
      <c r="F670" s="2128" t="str">
        <f t="shared" si="208"/>
        <v>►</v>
      </c>
      <c r="G670" s="2128" t="str">
        <f t="shared" si="209"/>
        <v>►</v>
      </c>
      <c r="H670" s="2178" t="s">
        <v>4</v>
      </c>
      <c r="I670" s="2177"/>
      <c r="J670" s="2177"/>
      <c r="K670" s="2177"/>
      <c r="L670" s="2176"/>
      <c r="M670" s="2176"/>
      <c r="N670" s="2176"/>
      <c r="O670" s="2176"/>
      <c r="P670" s="2176"/>
      <c r="Q670" s="2176"/>
      <c r="R670" s="2176"/>
      <c r="S670" s="2111" t="s">
        <v>4</v>
      </c>
      <c r="T670" s="2178" t="s">
        <v>4</v>
      </c>
      <c r="U670" s="2177"/>
      <c r="V670" s="2177"/>
      <c r="W670" s="2177"/>
      <c r="X670" s="2176"/>
      <c r="Y670" s="2176"/>
      <c r="Z670" s="2176"/>
      <c r="AA670" s="2176"/>
      <c r="AB670" s="2176"/>
      <c r="AC670" s="2176"/>
      <c r="AD670" s="2176"/>
      <c r="AE670" s="2677" t="s">
        <v>4</v>
      </c>
      <c r="AF670" s="2679">
        <f t="shared" si="218"/>
        <v>0</v>
      </c>
      <c r="AG670" s="2453">
        <f t="shared" si="219"/>
        <v>0</v>
      </c>
      <c r="AH670" s="2452"/>
      <c r="AI670" s="2148">
        <f t="shared" si="211"/>
        <v>0</v>
      </c>
      <c r="AJ670" s="299" t="str">
        <f>IF(OR(AI670=0, ISBLANK(AB670)), "", TEXT(ROUND(AI670/INDEX(AV19:AV89, MATCH(AB670, AU19:AU89, 0)), 0),"# ##0") &amp; " " &amp; AB670)</f>
        <v/>
      </c>
      <c r="AK670" s="77">
        <f t="shared" si="212"/>
        <v>0</v>
      </c>
      <c r="AL670" s="2149">
        <f t="shared" si="213"/>
        <v>0</v>
      </c>
      <c r="AM670" s="2137" t="str">
        <f t="shared" si="214"/>
        <v/>
      </c>
      <c r="AN670" s="2143"/>
      <c r="AO670" s="2148">
        <f t="shared" si="215"/>
        <v>0</v>
      </c>
      <c r="AP670" s="2612"/>
      <c r="AQ670" s="2150" t="str">
        <f t="shared" si="216"/>
        <v/>
      </c>
      <c r="AR670" s="2593"/>
      <c r="AS670" s="2697">
        <f t="shared" si="217"/>
        <v>0</v>
      </c>
      <c r="AT670" s="2598">
        <f>IF(AND(AH670&lt;&gt;"", ISNUMBER(AF670)), IFERROR(INDEX(AV19:AV89, MATCH(AB670, AU19:AU89, 0)) * AA670 * IF(ISBLANK(X670), 1, X670), 0), 0)</f>
        <v>0</v>
      </c>
      <c r="AY670" s="2127" t="str">
        <f t="shared" si="210"/>
        <v>►</v>
      </c>
      <c r="BI670" s="466">
        <v>1</v>
      </c>
    </row>
    <row r="671" spans="1:61" ht="18.75" x14ac:dyDescent="0.25">
      <c r="A671" s="2127" t="str">
        <f t="shared" si="204"/>
        <v>►</v>
      </c>
      <c r="B671" s="2128" t="str">
        <f t="shared" si="203"/>
        <v>►</v>
      </c>
      <c r="C671" s="2129" t="str">
        <f t="shared" si="205"/>
        <v>►</v>
      </c>
      <c r="D671" s="2433" t="str">
        <f t="shared" si="206"/>
        <v>►</v>
      </c>
      <c r="E671" s="2128" t="str">
        <f t="shared" si="207"/>
        <v>►</v>
      </c>
      <c r="F671" s="2128" t="str">
        <f t="shared" si="208"/>
        <v>►</v>
      </c>
      <c r="G671" s="2128" t="str">
        <f t="shared" si="209"/>
        <v>►</v>
      </c>
      <c r="H671" s="2178" t="s">
        <v>4</v>
      </c>
      <c r="I671" s="2177"/>
      <c r="J671" s="2177"/>
      <c r="K671" s="2177"/>
      <c r="L671" s="2176"/>
      <c r="M671" s="2176"/>
      <c r="N671" s="2176"/>
      <c r="O671" s="2176"/>
      <c r="P671" s="2176"/>
      <c r="Q671" s="2176"/>
      <c r="R671" s="2176"/>
      <c r="S671" s="2111" t="s">
        <v>4</v>
      </c>
      <c r="T671" s="2178" t="s">
        <v>4</v>
      </c>
      <c r="U671" s="2177"/>
      <c r="V671" s="2177"/>
      <c r="W671" s="2177"/>
      <c r="X671" s="2176"/>
      <c r="Y671" s="2176"/>
      <c r="Z671" s="2176"/>
      <c r="AA671" s="2176"/>
      <c r="AB671" s="2176"/>
      <c r="AC671" s="2176"/>
      <c r="AD671" s="2176"/>
      <c r="AE671" s="2677" t="s">
        <v>4</v>
      </c>
      <c r="AF671" s="2679">
        <f t="shared" si="218"/>
        <v>0</v>
      </c>
      <c r="AG671" s="2453">
        <f t="shared" si="219"/>
        <v>0</v>
      </c>
      <c r="AH671" s="2452"/>
      <c r="AI671" s="2140">
        <f t="shared" si="211"/>
        <v>0</v>
      </c>
      <c r="AJ671" s="301" t="str">
        <f>IF(OR(AI671=0, ISBLANK(AB671)), "", TEXT(ROUND(AI671/INDEX(AV19:AV89, MATCH(AB671, AU19:AU89, 0)), 0),"# ##0") &amp; " " &amp; AB671)</f>
        <v/>
      </c>
      <c r="AK671" s="82">
        <f t="shared" si="212"/>
        <v>0</v>
      </c>
      <c r="AL671" s="2141">
        <f t="shared" si="213"/>
        <v>0</v>
      </c>
      <c r="AM671" s="2142" t="str">
        <f t="shared" si="214"/>
        <v/>
      </c>
      <c r="AN671" s="2143"/>
      <c r="AO671" s="2140">
        <f t="shared" si="215"/>
        <v>0</v>
      </c>
      <c r="AP671" s="2612"/>
      <c r="AQ671" s="2145" t="str">
        <f t="shared" si="216"/>
        <v/>
      </c>
      <c r="AR671" s="2593"/>
      <c r="AS671" s="2697">
        <f t="shared" si="217"/>
        <v>0</v>
      </c>
      <c r="AT671" s="2598">
        <f>IF(AND(AH671&lt;&gt;"", ISNUMBER(AF671)), IFERROR(INDEX(AV19:AV89, MATCH(AB671, AU19:AU89, 0)) * AA671 * IF(ISBLANK(X671), 1, X671), 0), 0)</f>
        <v>0</v>
      </c>
      <c r="AY671" s="2127" t="str">
        <f t="shared" si="210"/>
        <v>►</v>
      </c>
      <c r="BI671" s="466">
        <v>1</v>
      </c>
    </row>
    <row r="672" spans="1:61" ht="18.75" x14ac:dyDescent="0.25">
      <c r="A672" s="2127" t="str">
        <f t="shared" si="204"/>
        <v>►</v>
      </c>
      <c r="B672" s="2128" t="str">
        <f t="shared" si="203"/>
        <v>►</v>
      </c>
      <c r="C672" s="2129" t="str">
        <f t="shared" si="205"/>
        <v>►</v>
      </c>
      <c r="D672" s="2433" t="str">
        <f t="shared" si="206"/>
        <v>►</v>
      </c>
      <c r="E672" s="2128" t="str">
        <f t="shared" si="207"/>
        <v>►</v>
      </c>
      <c r="F672" s="2128" t="str">
        <f t="shared" si="208"/>
        <v>►</v>
      </c>
      <c r="G672" s="2128" t="str">
        <f t="shared" si="209"/>
        <v>►</v>
      </c>
      <c r="H672" s="2178" t="s">
        <v>4</v>
      </c>
      <c r="I672" s="2177"/>
      <c r="J672" s="2177"/>
      <c r="K672" s="2177"/>
      <c r="L672" s="2176"/>
      <c r="M672" s="2176"/>
      <c r="N672" s="2176"/>
      <c r="O672" s="2176"/>
      <c r="P672" s="2176"/>
      <c r="Q672" s="2176"/>
      <c r="R672" s="2176"/>
      <c r="S672" s="2111" t="s">
        <v>4</v>
      </c>
      <c r="T672" s="2178" t="s">
        <v>4</v>
      </c>
      <c r="U672" s="2177"/>
      <c r="V672" s="2177"/>
      <c r="W672" s="2177"/>
      <c r="X672" s="2176"/>
      <c r="Y672" s="2176"/>
      <c r="Z672" s="2176"/>
      <c r="AA672" s="2176"/>
      <c r="AB672" s="2176"/>
      <c r="AC672" s="2176"/>
      <c r="AD672" s="2176"/>
      <c r="AE672" s="2677" t="s">
        <v>4</v>
      </c>
      <c r="AF672" s="2679">
        <f t="shared" si="218"/>
        <v>0</v>
      </c>
      <c r="AG672" s="2453">
        <f t="shared" si="219"/>
        <v>0</v>
      </c>
      <c r="AH672" s="2452"/>
      <c r="AI672" s="2148">
        <f t="shared" si="211"/>
        <v>0</v>
      </c>
      <c r="AJ672" s="299" t="str">
        <f>IF(OR(AI672=0, ISBLANK(AB672)), "", TEXT(ROUND(AI672/INDEX(AV19:AV89, MATCH(AB672, AU19:AU89, 0)), 0),"# ##0") &amp; " " &amp; AB672)</f>
        <v/>
      </c>
      <c r="AK672" s="77">
        <f t="shared" si="212"/>
        <v>0</v>
      </c>
      <c r="AL672" s="2149">
        <f t="shared" si="213"/>
        <v>0</v>
      </c>
      <c r="AM672" s="2137" t="str">
        <f t="shared" si="214"/>
        <v/>
      </c>
      <c r="AN672" s="2143"/>
      <c r="AO672" s="2148">
        <f t="shared" si="215"/>
        <v>0</v>
      </c>
      <c r="AP672" s="2612"/>
      <c r="AQ672" s="2150" t="str">
        <f t="shared" si="216"/>
        <v/>
      </c>
      <c r="AR672" s="2593"/>
      <c r="AS672" s="2697">
        <f t="shared" si="217"/>
        <v>0</v>
      </c>
      <c r="AT672" s="2598">
        <f>IF(AND(AH672&lt;&gt;"", ISNUMBER(AF672)), IFERROR(INDEX(AV19:AV89, MATCH(AB672, AU19:AU89, 0)) * AA672 * IF(ISBLANK(X672), 1, X672), 0), 0)</f>
        <v>0</v>
      </c>
      <c r="AY672" s="2127" t="str">
        <f t="shared" si="210"/>
        <v>►</v>
      </c>
      <c r="BI672" s="466">
        <v>1</v>
      </c>
    </row>
    <row r="673" spans="1:61" ht="18.75" x14ac:dyDescent="0.25">
      <c r="A673" s="2127" t="str">
        <f t="shared" si="204"/>
        <v>►</v>
      </c>
      <c r="B673" s="2128" t="str">
        <f t="shared" si="203"/>
        <v>►</v>
      </c>
      <c r="C673" s="2129" t="str">
        <f t="shared" si="205"/>
        <v>►</v>
      </c>
      <c r="D673" s="2433" t="str">
        <f t="shared" si="206"/>
        <v>►</v>
      </c>
      <c r="E673" s="2128" t="str">
        <f t="shared" si="207"/>
        <v>►</v>
      </c>
      <c r="F673" s="2128" t="str">
        <f t="shared" si="208"/>
        <v>►</v>
      </c>
      <c r="G673" s="2128" t="str">
        <f t="shared" si="209"/>
        <v>►</v>
      </c>
      <c r="H673" s="2178" t="s">
        <v>4</v>
      </c>
      <c r="I673" s="2177"/>
      <c r="J673" s="2177"/>
      <c r="K673" s="2177"/>
      <c r="L673" s="2176"/>
      <c r="M673" s="2176"/>
      <c r="N673" s="2176"/>
      <c r="O673" s="2176"/>
      <c r="P673" s="2176"/>
      <c r="Q673" s="2176"/>
      <c r="R673" s="2176"/>
      <c r="S673" s="2111" t="s">
        <v>4</v>
      </c>
      <c r="T673" s="2178" t="s">
        <v>4</v>
      </c>
      <c r="U673" s="2177"/>
      <c r="V673" s="2177"/>
      <c r="W673" s="2177"/>
      <c r="X673" s="2176"/>
      <c r="Y673" s="2176"/>
      <c r="Z673" s="2176"/>
      <c r="AA673" s="2176"/>
      <c r="AB673" s="2176"/>
      <c r="AC673" s="2176"/>
      <c r="AD673" s="2176"/>
      <c r="AE673" s="2677" t="s">
        <v>4</v>
      </c>
      <c r="AF673" s="2679">
        <f t="shared" si="218"/>
        <v>0</v>
      </c>
      <c r="AG673" s="2453">
        <f t="shared" si="219"/>
        <v>0</v>
      </c>
      <c r="AH673" s="2452"/>
      <c r="AI673" s="2140">
        <f t="shared" si="211"/>
        <v>0</v>
      </c>
      <c r="AJ673" s="301" t="str">
        <f>IF(OR(AI673=0, ISBLANK(AB673)), "", TEXT(ROUND(AI673/INDEX(AV19:AV89, MATCH(AB673, AU19:AU89, 0)), 0),"# ##0") &amp; " " &amp; AB673)</f>
        <v/>
      </c>
      <c r="AK673" s="82">
        <f t="shared" si="212"/>
        <v>0</v>
      </c>
      <c r="AL673" s="2141">
        <f t="shared" si="213"/>
        <v>0</v>
      </c>
      <c r="AM673" s="2142" t="str">
        <f t="shared" si="214"/>
        <v/>
      </c>
      <c r="AN673" s="2143"/>
      <c r="AO673" s="2140">
        <f t="shared" si="215"/>
        <v>0</v>
      </c>
      <c r="AP673" s="2612"/>
      <c r="AQ673" s="2145" t="str">
        <f t="shared" si="216"/>
        <v/>
      </c>
      <c r="AR673" s="2593"/>
      <c r="AS673" s="2697">
        <f t="shared" si="217"/>
        <v>0</v>
      </c>
      <c r="AT673" s="2598">
        <f>IF(AND(AH673&lt;&gt;"", ISNUMBER(AF673)), IFERROR(INDEX(AV19:AV89, MATCH(AB673, AU19:AU89, 0)) * AA673 * IF(ISBLANK(X673), 1, X673), 0), 0)</f>
        <v>0</v>
      </c>
      <c r="AY673" s="2127" t="str">
        <f t="shared" si="210"/>
        <v>►</v>
      </c>
      <c r="BI673" s="466">
        <v>1</v>
      </c>
    </row>
    <row r="674" spans="1:61" ht="18.75" x14ac:dyDescent="0.25">
      <c r="A674" s="2127" t="str">
        <f t="shared" si="204"/>
        <v>►</v>
      </c>
      <c r="B674" s="2128" t="str">
        <f t="shared" si="203"/>
        <v>►</v>
      </c>
      <c r="C674" s="2129" t="str">
        <f t="shared" si="205"/>
        <v>►</v>
      </c>
      <c r="D674" s="2433" t="str">
        <f t="shared" si="206"/>
        <v>►</v>
      </c>
      <c r="E674" s="2128" t="str">
        <f t="shared" si="207"/>
        <v>►</v>
      </c>
      <c r="F674" s="2128" t="str">
        <f t="shared" si="208"/>
        <v>►</v>
      </c>
      <c r="G674" s="2128" t="str">
        <f t="shared" si="209"/>
        <v>►</v>
      </c>
      <c r="H674" s="2178" t="s">
        <v>4</v>
      </c>
      <c r="I674" s="2177"/>
      <c r="J674" s="2177"/>
      <c r="K674" s="2177"/>
      <c r="L674" s="2176"/>
      <c r="M674" s="2176"/>
      <c r="N674" s="2176"/>
      <c r="O674" s="2176"/>
      <c r="P674" s="2176"/>
      <c r="Q674" s="2176"/>
      <c r="R674" s="2176"/>
      <c r="S674" s="2111" t="s">
        <v>4</v>
      </c>
      <c r="T674" s="2178" t="s">
        <v>4</v>
      </c>
      <c r="U674" s="2177"/>
      <c r="V674" s="2177"/>
      <c r="W674" s="2177"/>
      <c r="X674" s="2176"/>
      <c r="Y674" s="2176"/>
      <c r="Z674" s="2176"/>
      <c r="AA674" s="2176"/>
      <c r="AB674" s="2176"/>
      <c r="AC674" s="2176"/>
      <c r="AD674" s="2176"/>
      <c r="AE674" s="2677" t="s">
        <v>4</v>
      </c>
      <c r="AF674" s="2679">
        <f t="shared" si="218"/>
        <v>0</v>
      </c>
      <c r="AG674" s="2453">
        <f t="shared" si="219"/>
        <v>0</v>
      </c>
      <c r="AH674" s="2452"/>
      <c r="AI674" s="2148">
        <f t="shared" si="211"/>
        <v>0</v>
      </c>
      <c r="AJ674" s="299" t="str">
        <f>IF(OR(AI674=0, ISBLANK(AB674)), "", TEXT(ROUND(AI674/INDEX(AV19:AV89, MATCH(AB674, AU19:AU89, 0)), 0),"# ##0") &amp; " " &amp; AB674)</f>
        <v/>
      </c>
      <c r="AK674" s="77">
        <f t="shared" si="212"/>
        <v>0</v>
      </c>
      <c r="AL674" s="2149">
        <f t="shared" si="213"/>
        <v>0</v>
      </c>
      <c r="AM674" s="2137" t="str">
        <f t="shared" si="214"/>
        <v/>
      </c>
      <c r="AN674" s="2143"/>
      <c r="AO674" s="2148">
        <f t="shared" si="215"/>
        <v>0</v>
      </c>
      <c r="AP674" s="2612"/>
      <c r="AQ674" s="2150" t="str">
        <f t="shared" si="216"/>
        <v/>
      </c>
      <c r="AR674" s="2593"/>
      <c r="AS674" s="2697">
        <f t="shared" si="217"/>
        <v>0</v>
      </c>
      <c r="AT674" s="2598">
        <f>IF(AND(AH674&lt;&gt;"", ISNUMBER(AF674)), IFERROR(INDEX(AV19:AV89, MATCH(AB674, AU19:AU89, 0)) * AA674 * IF(ISBLANK(X674), 1, X674), 0), 0)</f>
        <v>0</v>
      </c>
      <c r="AY674" s="2127" t="str">
        <f t="shared" si="210"/>
        <v>►</v>
      </c>
      <c r="BI674" s="466">
        <v>1</v>
      </c>
    </row>
    <row r="675" spans="1:61" ht="18.75" x14ac:dyDescent="0.25">
      <c r="A675" s="2127" t="str">
        <f t="shared" si="204"/>
        <v>►</v>
      </c>
      <c r="B675" s="2128" t="str">
        <f t="shared" si="203"/>
        <v>►</v>
      </c>
      <c r="C675" s="2129" t="str">
        <f t="shared" si="205"/>
        <v>►</v>
      </c>
      <c r="D675" s="2433" t="str">
        <f t="shared" si="206"/>
        <v>►</v>
      </c>
      <c r="E675" s="2128" t="str">
        <f t="shared" si="207"/>
        <v>►</v>
      </c>
      <c r="F675" s="2128" t="str">
        <f t="shared" si="208"/>
        <v>►</v>
      </c>
      <c r="G675" s="2128" t="str">
        <f t="shared" si="209"/>
        <v>►</v>
      </c>
      <c r="H675" s="2178" t="s">
        <v>4</v>
      </c>
      <c r="I675" s="2177"/>
      <c r="J675" s="2177"/>
      <c r="K675" s="2177"/>
      <c r="L675" s="2176"/>
      <c r="M675" s="2176"/>
      <c r="N675" s="2176"/>
      <c r="O675" s="2176"/>
      <c r="P675" s="2176"/>
      <c r="Q675" s="2176"/>
      <c r="R675" s="2176"/>
      <c r="S675" s="2111" t="s">
        <v>4</v>
      </c>
      <c r="T675" s="2178" t="s">
        <v>4</v>
      </c>
      <c r="U675" s="2177"/>
      <c r="V675" s="2177"/>
      <c r="W675" s="2177"/>
      <c r="X675" s="2176"/>
      <c r="Y675" s="2176"/>
      <c r="Z675" s="2176"/>
      <c r="AA675" s="2176"/>
      <c r="AB675" s="2176"/>
      <c r="AC675" s="2176"/>
      <c r="AD675" s="2176"/>
      <c r="AE675" s="2677" t="s">
        <v>4</v>
      </c>
      <c r="AF675" s="2679">
        <f t="shared" si="218"/>
        <v>0</v>
      </c>
      <c r="AG675" s="2453">
        <f t="shared" si="219"/>
        <v>0</v>
      </c>
      <c r="AH675" s="2452"/>
      <c r="AI675" s="2140">
        <f t="shared" si="211"/>
        <v>0</v>
      </c>
      <c r="AJ675" s="301" t="str">
        <f>IF(OR(AI675=0, ISBLANK(AB675)), "", TEXT(ROUND(AI675/INDEX(AV19:AV89, MATCH(AB675, AU19:AU89, 0)), 0),"# ##0") &amp; " " &amp; AB675)</f>
        <v/>
      </c>
      <c r="AK675" s="82">
        <f t="shared" si="212"/>
        <v>0</v>
      </c>
      <c r="AL675" s="2141">
        <f t="shared" si="213"/>
        <v>0</v>
      </c>
      <c r="AM675" s="2142" t="str">
        <f t="shared" si="214"/>
        <v/>
      </c>
      <c r="AN675" s="2143"/>
      <c r="AO675" s="2140">
        <f t="shared" si="215"/>
        <v>0</v>
      </c>
      <c r="AP675" s="2612"/>
      <c r="AQ675" s="2145" t="str">
        <f t="shared" si="216"/>
        <v/>
      </c>
      <c r="AR675" s="2593"/>
      <c r="AS675" s="2697">
        <f t="shared" si="217"/>
        <v>0</v>
      </c>
      <c r="AT675" s="2598">
        <f>IF(AND(AH675&lt;&gt;"", ISNUMBER(AF675)), IFERROR(INDEX(AV19:AV89, MATCH(AB675, AU19:AU89, 0)) * AA675 * IF(ISBLANK(X675), 1, X675), 0), 0)</f>
        <v>0</v>
      </c>
      <c r="AY675" s="2127" t="str">
        <f t="shared" si="210"/>
        <v>►</v>
      </c>
      <c r="BI675" s="466">
        <v>1</v>
      </c>
    </row>
    <row r="676" spans="1:61" ht="18.75" x14ac:dyDescent="0.25">
      <c r="A676" s="2127" t="str">
        <f t="shared" si="204"/>
        <v>►</v>
      </c>
      <c r="B676" s="2128" t="str">
        <f t="shared" si="203"/>
        <v>►</v>
      </c>
      <c r="C676" s="2129" t="str">
        <f t="shared" si="205"/>
        <v>►</v>
      </c>
      <c r="D676" s="2433" t="str">
        <f t="shared" si="206"/>
        <v>►</v>
      </c>
      <c r="E676" s="2128" t="str">
        <f t="shared" si="207"/>
        <v>►</v>
      </c>
      <c r="F676" s="2128" t="str">
        <f t="shared" si="208"/>
        <v>►</v>
      </c>
      <c r="G676" s="2128" t="str">
        <f t="shared" si="209"/>
        <v>►</v>
      </c>
      <c r="H676" s="2178" t="s">
        <v>4</v>
      </c>
      <c r="I676" s="2177"/>
      <c r="J676" s="2177"/>
      <c r="K676" s="2177"/>
      <c r="L676" s="2176"/>
      <c r="M676" s="2176"/>
      <c r="N676" s="2176"/>
      <c r="O676" s="2176"/>
      <c r="P676" s="2176"/>
      <c r="Q676" s="2176"/>
      <c r="R676" s="2176"/>
      <c r="S676" s="2111" t="s">
        <v>4</v>
      </c>
      <c r="T676" s="2178" t="s">
        <v>4</v>
      </c>
      <c r="U676" s="2177"/>
      <c r="V676" s="2177"/>
      <c r="W676" s="2177"/>
      <c r="X676" s="2176"/>
      <c r="Y676" s="2176"/>
      <c r="Z676" s="2176"/>
      <c r="AA676" s="2176"/>
      <c r="AB676" s="2176"/>
      <c r="AC676" s="2176"/>
      <c r="AD676" s="2176"/>
      <c r="AE676" s="2677" t="s">
        <v>4</v>
      </c>
      <c r="AF676" s="2679">
        <f t="shared" si="218"/>
        <v>0</v>
      </c>
      <c r="AG676" s="2453">
        <f t="shared" si="219"/>
        <v>0</v>
      </c>
      <c r="AH676" s="2452"/>
      <c r="AI676" s="2148">
        <f t="shared" si="211"/>
        <v>0</v>
      </c>
      <c r="AJ676" s="299" t="str">
        <f>IF(OR(AI676=0, ISBLANK(AB676)), "", TEXT(ROUND(AI676/INDEX(AV19:AV89, MATCH(AB676, AU19:AU89, 0)), 0),"# ##0") &amp; " " &amp; AB676)</f>
        <v/>
      </c>
      <c r="AK676" s="77">
        <f t="shared" si="212"/>
        <v>0</v>
      </c>
      <c r="AL676" s="2149">
        <f t="shared" si="213"/>
        <v>0</v>
      </c>
      <c r="AM676" s="2137" t="str">
        <f t="shared" si="214"/>
        <v/>
      </c>
      <c r="AN676" s="2143"/>
      <c r="AO676" s="2148">
        <f t="shared" si="215"/>
        <v>0</v>
      </c>
      <c r="AP676" s="2612"/>
      <c r="AQ676" s="2150" t="str">
        <f t="shared" si="216"/>
        <v/>
      </c>
      <c r="AR676" s="2593"/>
      <c r="AS676" s="2697">
        <f t="shared" si="217"/>
        <v>0</v>
      </c>
      <c r="AT676" s="2598">
        <f>IF(AND(AH676&lt;&gt;"", ISNUMBER(AF676)), IFERROR(INDEX(AV19:AV89, MATCH(AB676, AU19:AU89, 0)) * AA676 * IF(ISBLANK(X676), 1, X676), 0), 0)</f>
        <v>0</v>
      </c>
      <c r="AY676" s="2127" t="str">
        <f t="shared" si="210"/>
        <v>►</v>
      </c>
      <c r="BI676" s="466">
        <v>1</v>
      </c>
    </row>
    <row r="677" spans="1:61" ht="18.75" x14ac:dyDescent="0.25">
      <c r="A677" s="2127" t="str">
        <f t="shared" si="204"/>
        <v>►</v>
      </c>
      <c r="B677" s="2128" t="str">
        <f t="shared" si="203"/>
        <v>►</v>
      </c>
      <c r="C677" s="2129" t="str">
        <f t="shared" si="205"/>
        <v>►</v>
      </c>
      <c r="D677" s="2433" t="str">
        <f t="shared" si="206"/>
        <v>►</v>
      </c>
      <c r="E677" s="2128" t="str">
        <f t="shared" si="207"/>
        <v>►</v>
      </c>
      <c r="F677" s="2128" t="str">
        <f t="shared" si="208"/>
        <v>►</v>
      </c>
      <c r="G677" s="2128" t="str">
        <f t="shared" si="209"/>
        <v>►</v>
      </c>
      <c r="H677" s="2178" t="s">
        <v>4</v>
      </c>
      <c r="I677" s="2177"/>
      <c r="J677" s="2177"/>
      <c r="K677" s="2177"/>
      <c r="L677" s="2176"/>
      <c r="M677" s="2176"/>
      <c r="N677" s="2176"/>
      <c r="O677" s="2176"/>
      <c r="P677" s="2176"/>
      <c r="Q677" s="2176"/>
      <c r="R677" s="2176"/>
      <c r="S677" s="2111" t="s">
        <v>4</v>
      </c>
      <c r="T677" s="2178" t="s">
        <v>4</v>
      </c>
      <c r="U677" s="2177"/>
      <c r="V677" s="2177"/>
      <c r="W677" s="2177"/>
      <c r="X677" s="2176"/>
      <c r="Y677" s="2176"/>
      <c r="Z677" s="2176"/>
      <c r="AA677" s="2176"/>
      <c r="AB677" s="2176"/>
      <c r="AC677" s="2176"/>
      <c r="AD677" s="2176"/>
      <c r="AE677" s="2677" t="s">
        <v>4</v>
      </c>
      <c r="AF677" s="2679">
        <f t="shared" si="218"/>
        <v>0</v>
      </c>
      <c r="AG677" s="2453">
        <f t="shared" si="219"/>
        <v>0</v>
      </c>
      <c r="AH677" s="2452"/>
      <c r="AI677" s="2140">
        <f t="shared" si="211"/>
        <v>0</v>
      </c>
      <c r="AJ677" s="301" t="str">
        <f>IF(OR(AI677=0, ISBLANK(AB677)), "", TEXT(ROUND(AI677/INDEX(AV19:AV89, MATCH(AB677, AU19:AU89, 0)), 0),"# ##0") &amp; " " &amp; AB677)</f>
        <v/>
      </c>
      <c r="AK677" s="82">
        <f t="shared" si="212"/>
        <v>0</v>
      </c>
      <c r="AL677" s="2141">
        <f t="shared" si="213"/>
        <v>0</v>
      </c>
      <c r="AM677" s="2142" t="str">
        <f t="shared" si="214"/>
        <v/>
      </c>
      <c r="AN677" s="2143"/>
      <c r="AO677" s="2140">
        <f t="shared" si="215"/>
        <v>0</v>
      </c>
      <c r="AP677" s="2612"/>
      <c r="AQ677" s="2145" t="str">
        <f t="shared" si="216"/>
        <v/>
      </c>
      <c r="AR677" s="2593"/>
      <c r="AS677" s="2697">
        <f t="shared" si="217"/>
        <v>0</v>
      </c>
      <c r="AT677" s="2598">
        <f>IF(AND(AH677&lt;&gt;"", ISNUMBER(AF677)), IFERROR(INDEX(AV19:AV89, MATCH(AB677, AU19:AU89, 0)) * AA677 * IF(ISBLANK(X677), 1, X677), 0), 0)</f>
        <v>0</v>
      </c>
      <c r="AY677" s="2127" t="str">
        <f t="shared" si="210"/>
        <v>►</v>
      </c>
      <c r="BI677" s="466">
        <v>1</v>
      </c>
    </row>
    <row r="678" spans="1:61" ht="18.75" x14ac:dyDescent="0.25">
      <c r="A678" s="2127" t="str">
        <f t="shared" si="204"/>
        <v>►</v>
      </c>
      <c r="B678" s="2128" t="str">
        <f t="shared" si="203"/>
        <v>►</v>
      </c>
      <c r="C678" s="2129" t="str">
        <f t="shared" si="205"/>
        <v>►</v>
      </c>
      <c r="D678" s="2433" t="str">
        <f t="shared" si="206"/>
        <v>►</v>
      </c>
      <c r="E678" s="2128" t="str">
        <f t="shared" si="207"/>
        <v>►</v>
      </c>
      <c r="F678" s="2128" t="str">
        <f t="shared" si="208"/>
        <v>►</v>
      </c>
      <c r="G678" s="2128" t="str">
        <f t="shared" si="209"/>
        <v>►</v>
      </c>
      <c r="H678" s="2178" t="s">
        <v>4</v>
      </c>
      <c r="I678" s="2177"/>
      <c r="J678" s="2177"/>
      <c r="K678" s="2177"/>
      <c r="L678" s="2176"/>
      <c r="M678" s="2176"/>
      <c r="N678" s="2176"/>
      <c r="O678" s="2176"/>
      <c r="P678" s="2176"/>
      <c r="Q678" s="2176"/>
      <c r="R678" s="2176"/>
      <c r="S678" s="2111" t="s">
        <v>4</v>
      </c>
      <c r="T678" s="2178" t="s">
        <v>4</v>
      </c>
      <c r="U678" s="2177"/>
      <c r="V678" s="2177"/>
      <c r="W678" s="2177"/>
      <c r="X678" s="2176"/>
      <c r="Y678" s="2176"/>
      <c r="Z678" s="2176"/>
      <c r="AA678" s="2176"/>
      <c r="AB678" s="2176"/>
      <c r="AC678" s="2176"/>
      <c r="AD678" s="2176"/>
      <c r="AE678" s="2677" t="s">
        <v>4</v>
      </c>
      <c r="AF678" s="2679">
        <f t="shared" si="218"/>
        <v>0</v>
      </c>
      <c r="AG678" s="2453">
        <f t="shared" si="219"/>
        <v>0</v>
      </c>
      <c r="AH678" s="2452"/>
      <c r="AI678" s="2148">
        <f t="shared" si="211"/>
        <v>0</v>
      </c>
      <c r="AJ678" s="299" t="str">
        <f>IF(OR(AI678=0, ISBLANK(AB678)), "", TEXT(ROUND(AI678/INDEX(AV19:AV89, MATCH(AB678, AU19:AU89, 0)), 0),"# ##0") &amp; " " &amp; AB678)</f>
        <v/>
      </c>
      <c r="AK678" s="77">
        <f t="shared" si="212"/>
        <v>0</v>
      </c>
      <c r="AL678" s="2149">
        <f t="shared" si="213"/>
        <v>0</v>
      </c>
      <c r="AM678" s="2137" t="str">
        <f t="shared" si="214"/>
        <v/>
      </c>
      <c r="AN678" s="2143"/>
      <c r="AO678" s="2148">
        <f t="shared" si="215"/>
        <v>0</v>
      </c>
      <c r="AP678" s="2612"/>
      <c r="AQ678" s="2150" t="str">
        <f t="shared" si="216"/>
        <v/>
      </c>
      <c r="AR678" s="2593"/>
      <c r="AS678" s="2697">
        <f t="shared" si="217"/>
        <v>0</v>
      </c>
      <c r="AT678" s="2598">
        <f>IF(AND(AH678&lt;&gt;"", ISNUMBER(AF678)), IFERROR(INDEX(AV19:AV89, MATCH(AB678, AU19:AU89, 0)) * AA678 * IF(ISBLANK(X678), 1, X678), 0), 0)</f>
        <v>0</v>
      </c>
      <c r="AY678" s="2127" t="str">
        <f t="shared" si="210"/>
        <v>►</v>
      </c>
      <c r="BI678" s="466">
        <v>1</v>
      </c>
    </row>
    <row r="679" spans="1:61" ht="18.75" x14ac:dyDescent="0.25">
      <c r="A679" s="2127" t="str">
        <f t="shared" si="204"/>
        <v>►</v>
      </c>
      <c r="B679" s="2128" t="str">
        <f t="shared" si="203"/>
        <v>►</v>
      </c>
      <c r="C679" s="2129" t="str">
        <f t="shared" si="205"/>
        <v>►</v>
      </c>
      <c r="D679" s="2433" t="str">
        <f t="shared" si="206"/>
        <v>►</v>
      </c>
      <c r="E679" s="2128" t="str">
        <f t="shared" si="207"/>
        <v>►</v>
      </c>
      <c r="F679" s="2128" t="str">
        <f t="shared" si="208"/>
        <v>►</v>
      </c>
      <c r="G679" s="2128" t="str">
        <f t="shared" si="209"/>
        <v>►</v>
      </c>
      <c r="H679" s="2178" t="s">
        <v>4</v>
      </c>
      <c r="I679" s="2177"/>
      <c r="J679" s="2177"/>
      <c r="K679" s="2177"/>
      <c r="L679" s="2176"/>
      <c r="M679" s="2176"/>
      <c r="N679" s="2176"/>
      <c r="O679" s="2176"/>
      <c r="P679" s="2176"/>
      <c r="Q679" s="2176"/>
      <c r="R679" s="2176"/>
      <c r="S679" s="2111" t="s">
        <v>4</v>
      </c>
      <c r="T679" s="2178" t="s">
        <v>4</v>
      </c>
      <c r="U679" s="2177"/>
      <c r="V679" s="2177"/>
      <c r="W679" s="2177"/>
      <c r="X679" s="2176"/>
      <c r="Y679" s="2176"/>
      <c r="Z679" s="2176"/>
      <c r="AA679" s="2176"/>
      <c r="AB679" s="2176"/>
      <c r="AC679" s="2176"/>
      <c r="AD679" s="2176"/>
      <c r="AE679" s="2677" t="s">
        <v>4</v>
      </c>
      <c r="AF679" s="2679">
        <f t="shared" si="218"/>
        <v>0</v>
      </c>
      <c r="AG679" s="2453">
        <f t="shared" si="219"/>
        <v>0</v>
      </c>
      <c r="AH679" s="2452"/>
      <c r="AI679" s="2140">
        <f t="shared" si="211"/>
        <v>0</v>
      </c>
      <c r="AJ679" s="301" t="str">
        <f>IF(OR(AI679=0, ISBLANK(AB679)), "", TEXT(ROUND(AI679/INDEX(AV19:AV89, MATCH(AB679, AU19:AU89, 0)), 0),"# ##0") &amp; " " &amp; AB679)</f>
        <v/>
      </c>
      <c r="AK679" s="82">
        <f t="shared" si="212"/>
        <v>0</v>
      </c>
      <c r="AL679" s="2141">
        <f t="shared" si="213"/>
        <v>0</v>
      </c>
      <c r="AM679" s="2142" t="str">
        <f t="shared" si="214"/>
        <v/>
      </c>
      <c r="AN679" s="2143"/>
      <c r="AO679" s="2140">
        <f t="shared" si="215"/>
        <v>0</v>
      </c>
      <c r="AP679" s="2612"/>
      <c r="AQ679" s="2145" t="str">
        <f t="shared" si="216"/>
        <v/>
      </c>
      <c r="AR679" s="2593"/>
      <c r="AS679" s="2697">
        <f t="shared" si="217"/>
        <v>0</v>
      </c>
      <c r="AT679" s="2598">
        <f>IF(AND(AH679&lt;&gt;"", ISNUMBER(AF679)), IFERROR(INDEX(AV19:AV89, MATCH(AB679, AU19:AU89, 0)) * AA679 * IF(ISBLANK(X679), 1, X679), 0), 0)</f>
        <v>0</v>
      </c>
      <c r="AY679" s="2127" t="str">
        <f t="shared" si="210"/>
        <v>►</v>
      </c>
      <c r="BI679" s="466">
        <v>1</v>
      </c>
    </row>
    <row r="680" spans="1:61" ht="18.75" x14ac:dyDescent="0.25">
      <c r="A680" s="2127" t="str">
        <f t="shared" si="204"/>
        <v>►</v>
      </c>
      <c r="B680" s="2128" t="str">
        <f t="shared" si="203"/>
        <v>►</v>
      </c>
      <c r="C680" s="2129" t="str">
        <f t="shared" si="205"/>
        <v>►</v>
      </c>
      <c r="D680" s="2433" t="str">
        <f t="shared" si="206"/>
        <v>►</v>
      </c>
      <c r="E680" s="2128" t="str">
        <f t="shared" si="207"/>
        <v>►</v>
      </c>
      <c r="F680" s="2128" t="str">
        <f t="shared" si="208"/>
        <v>►</v>
      </c>
      <c r="G680" s="2128" t="str">
        <f t="shared" si="209"/>
        <v>►</v>
      </c>
      <c r="H680" s="2178" t="s">
        <v>4</v>
      </c>
      <c r="I680" s="2177"/>
      <c r="J680" s="2177"/>
      <c r="K680" s="2177"/>
      <c r="L680" s="2176"/>
      <c r="M680" s="2176"/>
      <c r="N680" s="2176"/>
      <c r="O680" s="2176"/>
      <c r="P680" s="2176"/>
      <c r="Q680" s="2176"/>
      <c r="R680" s="2176"/>
      <c r="S680" s="2111" t="s">
        <v>4</v>
      </c>
      <c r="T680" s="2178" t="s">
        <v>4</v>
      </c>
      <c r="U680" s="2177"/>
      <c r="V680" s="2177"/>
      <c r="W680" s="2177"/>
      <c r="X680" s="2176"/>
      <c r="Y680" s="2176"/>
      <c r="Z680" s="2176"/>
      <c r="AA680" s="2176"/>
      <c r="AB680" s="2176"/>
      <c r="AC680" s="2176"/>
      <c r="AD680" s="2176"/>
      <c r="AE680" s="2677" t="s">
        <v>4</v>
      </c>
      <c r="AF680" s="2679">
        <f t="shared" si="218"/>
        <v>0</v>
      </c>
      <c r="AG680" s="2453">
        <f t="shared" si="219"/>
        <v>0</v>
      </c>
      <c r="AH680" s="2452"/>
      <c r="AI680" s="2148">
        <f t="shared" si="211"/>
        <v>0</v>
      </c>
      <c r="AJ680" s="299" t="str">
        <f>IF(OR(AI680=0, ISBLANK(AB680)), "", TEXT(ROUND(AI680/INDEX(AV19:AV89, MATCH(AB680, AU19:AU89, 0)), 0),"# ##0") &amp; " " &amp; AB680)</f>
        <v/>
      </c>
      <c r="AK680" s="77">
        <f t="shared" si="212"/>
        <v>0</v>
      </c>
      <c r="AL680" s="2149">
        <f t="shared" si="213"/>
        <v>0</v>
      </c>
      <c r="AM680" s="2137" t="str">
        <f t="shared" si="214"/>
        <v/>
      </c>
      <c r="AN680" s="2143"/>
      <c r="AO680" s="2148">
        <f t="shared" si="215"/>
        <v>0</v>
      </c>
      <c r="AP680" s="2612"/>
      <c r="AQ680" s="2150" t="str">
        <f t="shared" si="216"/>
        <v/>
      </c>
      <c r="AR680" s="2593"/>
      <c r="AS680" s="2697">
        <f t="shared" si="217"/>
        <v>0</v>
      </c>
      <c r="AT680" s="2598">
        <f>IF(AND(AH680&lt;&gt;"", ISNUMBER(AF680)), IFERROR(INDEX(AV19:AV89, MATCH(AB680, AU19:AU89, 0)) * AA680 * IF(ISBLANK(X680), 1, X680), 0), 0)</f>
        <v>0</v>
      </c>
      <c r="AY680" s="2127" t="str">
        <f t="shared" si="210"/>
        <v>►</v>
      </c>
      <c r="BI680" s="466">
        <v>1</v>
      </c>
    </row>
    <row r="681" spans="1:61" ht="18.75" x14ac:dyDescent="0.25">
      <c r="A681" s="2127" t="str">
        <f t="shared" si="204"/>
        <v>►</v>
      </c>
      <c r="B681" s="2128" t="str">
        <f t="shared" si="203"/>
        <v>►</v>
      </c>
      <c r="C681" s="2129" t="str">
        <f t="shared" si="205"/>
        <v>►</v>
      </c>
      <c r="D681" s="2433" t="str">
        <f t="shared" si="206"/>
        <v>►</v>
      </c>
      <c r="E681" s="2128" t="str">
        <f t="shared" si="207"/>
        <v>►</v>
      </c>
      <c r="F681" s="2128" t="str">
        <f t="shared" si="208"/>
        <v>►</v>
      </c>
      <c r="G681" s="2128" t="str">
        <f t="shared" si="209"/>
        <v>►</v>
      </c>
      <c r="H681" s="2178" t="s">
        <v>4</v>
      </c>
      <c r="I681" s="2177"/>
      <c r="J681" s="2177"/>
      <c r="K681" s="2177"/>
      <c r="L681" s="2176"/>
      <c r="M681" s="2176"/>
      <c r="N681" s="2176"/>
      <c r="O681" s="2176"/>
      <c r="P681" s="2176"/>
      <c r="Q681" s="2176"/>
      <c r="R681" s="2176"/>
      <c r="S681" s="2111" t="s">
        <v>4</v>
      </c>
      <c r="T681" s="2178" t="s">
        <v>4</v>
      </c>
      <c r="U681" s="2177"/>
      <c r="V681" s="2177"/>
      <c r="W681" s="2177"/>
      <c r="X681" s="2176"/>
      <c r="Y681" s="2176"/>
      <c r="Z681" s="2176"/>
      <c r="AA681" s="2176"/>
      <c r="AB681" s="2176"/>
      <c r="AC681" s="2176"/>
      <c r="AD681" s="2176"/>
      <c r="AE681" s="2677" t="s">
        <v>4</v>
      </c>
      <c r="AF681" s="2679">
        <f t="shared" si="218"/>
        <v>0</v>
      </c>
      <c r="AG681" s="2453">
        <f t="shared" si="219"/>
        <v>0</v>
      </c>
      <c r="AH681" s="2452"/>
      <c r="AI681" s="2140">
        <f t="shared" si="211"/>
        <v>0</v>
      </c>
      <c r="AJ681" s="301" t="str">
        <f>IF(OR(AI681=0, ISBLANK(AB681)), "", TEXT(ROUND(AI681/INDEX(AV19:AV89, MATCH(AB681, AU19:AU89, 0)), 0),"# ##0") &amp; " " &amp; AB681)</f>
        <v/>
      </c>
      <c r="AK681" s="82">
        <f t="shared" si="212"/>
        <v>0</v>
      </c>
      <c r="AL681" s="2141">
        <f t="shared" si="213"/>
        <v>0</v>
      </c>
      <c r="AM681" s="2142" t="str">
        <f t="shared" si="214"/>
        <v/>
      </c>
      <c r="AN681" s="2143"/>
      <c r="AO681" s="2140">
        <f t="shared" si="215"/>
        <v>0</v>
      </c>
      <c r="AP681" s="2612"/>
      <c r="AQ681" s="2145" t="str">
        <f t="shared" si="216"/>
        <v/>
      </c>
      <c r="AR681" s="2593"/>
      <c r="AS681" s="2697">
        <f t="shared" si="217"/>
        <v>0</v>
      </c>
      <c r="AT681" s="2598">
        <f>IF(AND(AH681&lt;&gt;"", ISNUMBER(AF681)), IFERROR(INDEX(AV19:AV89, MATCH(AB681, AU19:AU89, 0)) * AA681 * IF(ISBLANK(X681), 1, X681), 0), 0)</f>
        <v>0</v>
      </c>
      <c r="AY681" s="2127" t="str">
        <f t="shared" si="210"/>
        <v>►</v>
      </c>
      <c r="BI681" s="466">
        <v>1</v>
      </c>
    </row>
    <row r="682" spans="1:61" ht="18.75" x14ac:dyDescent="0.25">
      <c r="A682" s="2127" t="str">
        <f t="shared" si="204"/>
        <v>►</v>
      </c>
      <c r="B682" s="2128" t="str">
        <f t="shared" si="203"/>
        <v>►</v>
      </c>
      <c r="C682" s="2129" t="str">
        <f t="shared" si="205"/>
        <v>►</v>
      </c>
      <c r="D682" s="2433" t="str">
        <f t="shared" si="206"/>
        <v>►</v>
      </c>
      <c r="E682" s="2128" t="str">
        <f t="shared" si="207"/>
        <v>►</v>
      </c>
      <c r="F682" s="2128" t="str">
        <f t="shared" si="208"/>
        <v>►</v>
      </c>
      <c r="G682" s="2128" t="str">
        <f t="shared" si="209"/>
        <v>►</v>
      </c>
      <c r="H682" s="2178" t="s">
        <v>4</v>
      </c>
      <c r="I682" s="2177"/>
      <c r="J682" s="2177"/>
      <c r="K682" s="2177"/>
      <c r="L682" s="2176"/>
      <c r="M682" s="2176"/>
      <c r="N682" s="2176"/>
      <c r="O682" s="2176"/>
      <c r="P682" s="2176"/>
      <c r="Q682" s="2176"/>
      <c r="R682" s="2176"/>
      <c r="S682" s="2111" t="s">
        <v>4</v>
      </c>
      <c r="T682" s="2178" t="s">
        <v>4</v>
      </c>
      <c r="U682" s="2177"/>
      <c r="V682" s="2177"/>
      <c r="W682" s="2177"/>
      <c r="X682" s="2176"/>
      <c r="Y682" s="2176"/>
      <c r="Z682" s="2176"/>
      <c r="AA682" s="2176"/>
      <c r="AB682" s="2176"/>
      <c r="AC682" s="2176"/>
      <c r="AD682" s="2176"/>
      <c r="AE682" s="2677" t="s">
        <v>4</v>
      </c>
      <c r="AF682" s="2679">
        <f t="shared" si="218"/>
        <v>0</v>
      </c>
      <c r="AG682" s="2453">
        <f t="shared" si="219"/>
        <v>0</v>
      </c>
      <c r="AH682" s="2452"/>
      <c r="AI682" s="2148">
        <f t="shared" si="211"/>
        <v>0</v>
      </c>
      <c r="AJ682" s="299" t="str">
        <f>IF(OR(AI682=0, ISBLANK(AB682)), "", TEXT(ROUND(AI682/INDEX(AV19:AV89, MATCH(AB682, AU19:AU89, 0)), 0),"# ##0") &amp; " " &amp; AB682)</f>
        <v/>
      </c>
      <c r="AK682" s="77">
        <f t="shared" si="212"/>
        <v>0</v>
      </c>
      <c r="AL682" s="2149">
        <f t="shared" si="213"/>
        <v>0</v>
      </c>
      <c r="AM682" s="2137" t="str">
        <f t="shared" si="214"/>
        <v/>
      </c>
      <c r="AN682" s="2143"/>
      <c r="AO682" s="2148">
        <f t="shared" si="215"/>
        <v>0</v>
      </c>
      <c r="AP682" s="2612"/>
      <c r="AQ682" s="2150" t="str">
        <f t="shared" si="216"/>
        <v/>
      </c>
      <c r="AR682" s="2593"/>
      <c r="AS682" s="2697">
        <f t="shared" si="217"/>
        <v>0</v>
      </c>
      <c r="AT682" s="2598">
        <f>IF(AND(AH682&lt;&gt;"", ISNUMBER(AF682)), IFERROR(INDEX(AV19:AV89, MATCH(AB682, AU19:AU89, 0)) * AA682 * IF(ISBLANK(X682), 1, X682), 0), 0)</f>
        <v>0</v>
      </c>
      <c r="AY682" s="2127" t="str">
        <f t="shared" si="210"/>
        <v>►</v>
      </c>
      <c r="BI682" s="466">
        <v>1</v>
      </c>
    </row>
    <row r="683" spans="1:61" ht="18.75" x14ac:dyDescent="0.25">
      <c r="A683" s="2127" t="str">
        <f t="shared" si="204"/>
        <v>►</v>
      </c>
      <c r="B683" s="2128" t="str">
        <f t="shared" si="203"/>
        <v>►</v>
      </c>
      <c r="C683" s="2129" t="str">
        <f t="shared" si="205"/>
        <v>►</v>
      </c>
      <c r="D683" s="2433" t="str">
        <f t="shared" si="206"/>
        <v>►</v>
      </c>
      <c r="E683" s="2128" t="str">
        <f t="shared" si="207"/>
        <v>►</v>
      </c>
      <c r="F683" s="2128" t="str">
        <f t="shared" si="208"/>
        <v>►</v>
      </c>
      <c r="G683" s="2128" t="str">
        <f t="shared" si="209"/>
        <v>►</v>
      </c>
      <c r="H683" s="2178" t="s">
        <v>4</v>
      </c>
      <c r="I683" s="2177"/>
      <c r="J683" s="2177"/>
      <c r="K683" s="2177"/>
      <c r="L683" s="2176"/>
      <c r="M683" s="2176"/>
      <c r="N683" s="2176"/>
      <c r="O683" s="2176"/>
      <c r="P683" s="2176"/>
      <c r="Q683" s="2176"/>
      <c r="R683" s="2176"/>
      <c r="S683" s="2111" t="s">
        <v>4</v>
      </c>
      <c r="T683" s="2178" t="s">
        <v>4</v>
      </c>
      <c r="U683" s="2177"/>
      <c r="V683" s="2177"/>
      <c r="W683" s="2177"/>
      <c r="X683" s="2176"/>
      <c r="Y683" s="2176"/>
      <c r="Z683" s="2176"/>
      <c r="AA683" s="2176"/>
      <c r="AB683" s="2176"/>
      <c r="AC683" s="2176"/>
      <c r="AD683" s="2176"/>
      <c r="AE683" s="2677" t="s">
        <v>4</v>
      </c>
      <c r="AF683" s="2679">
        <f t="shared" si="218"/>
        <v>0</v>
      </c>
      <c r="AG683" s="2453">
        <f t="shared" si="219"/>
        <v>0</v>
      </c>
      <c r="AH683" s="2452"/>
      <c r="AI683" s="2140">
        <f t="shared" si="211"/>
        <v>0</v>
      </c>
      <c r="AJ683" s="301" t="str">
        <f>IF(OR(AI683=0, ISBLANK(AB683)), "", TEXT(ROUND(AI683/INDEX(AV19:AV89, MATCH(AB683, AU19:AU89, 0)), 0),"# ##0") &amp; " " &amp; AB683)</f>
        <v/>
      </c>
      <c r="AK683" s="82">
        <f t="shared" si="212"/>
        <v>0</v>
      </c>
      <c r="AL683" s="2141">
        <f t="shared" si="213"/>
        <v>0</v>
      </c>
      <c r="AM683" s="2142" t="str">
        <f t="shared" si="214"/>
        <v/>
      </c>
      <c r="AN683" s="2143"/>
      <c r="AO683" s="2140">
        <f t="shared" si="215"/>
        <v>0</v>
      </c>
      <c r="AP683" s="2612"/>
      <c r="AQ683" s="2145" t="str">
        <f t="shared" si="216"/>
        <v/>
      </c>
      <c r="AR683" s="2593"/>
      <c r="AS683" s="2697">
        <f t="shared" si="217"/>
        <v>0</v>
      </c>
      <c r="AT683" s="2598">
        <f>IF(AND(AH683&lt;&gt;"", ISNUMBER(AF683)), IFERROR(INDEX(AV19:AV89, MATCH(AB683, AU19:AU89, 0)) * AA683 * IF(ISBLANK(X683), 1, X683), 0), 0)</f>
        <v>0</v>
      </c>
      <c r="AY683" s="2127" t="str">
        <f t="shared" si="210"/>
        <v>►</v>
      </c>
      <c r="BI683" s="466">
        <v>1</v>
      </c>
    </row>
    <row r="684" spans="1:61" ht="18.75" x14ac:dyDescent="0.25">
      <c r="A684" s="2127" t="str">
        <f t="shared" si="204"/>
        <v>►</v>
      </c>
      <c r="B684" s="2128" t="str">
        <f t="shared" si="203"/>
        <v>►</v>
      </c>
      <c r="C684" s="2129" t="str">
        <f t="shared" si="205"/>
        <v>►</v>
      </c>
      <c r="D684" s="2433" t="str">
        <f t="shared" si="206"/>
        <v>►</v>
      </c>
      <c r="E684" s="2128" t="str">
        <f t="shared" si="207"/>
        <v>►</v>
      </c>
      <c r="F684" s="2128" t="str">
        <f t="shared" si="208"/>
        <v>►</v>
      </c>
      <c r="G684" s="2128" t="str">
        <f t="shared" si="209"/>
        <v>►</v>
      </c>
      <c r="H684" s="2178" t="s">
        <v>4</v>
      </c>
      <c r="I684" s="2177"/>
      <c r="J684" s="2177"/>
      <c r="K684" s="2177"/>
      <c r="L684" s="2176"/>
      <c r="M684" s="2176"/>
      <c r="N684" s="2176"/>
      <c r="O684" s="2176"/>
      <c r="P684" s="2176"/>
      <c r="Q684" s="2176"/>
      <c r="R684" s="2176"/>
      <c r="S684" s="2111" t="s">
        <v>4</v>
      </c>
      <c r="T684" s="2178" t="s">
        <v>4</v>
      </c>
      <c r="U684" s="2177"/>
      <c r="V684" s="2177"/>
      <c r="W684" s="2177"/>
      <c r="X684" s="2176"/>
      <c r="Y684" s="2176"/>
      <c r="Z684" s="2176"/>
      <c r="AA684" s="2176"/>
      <c r="AB684" s="2176"/>
      <c r="AC684" s="2176"/>
      <c r="AD684" s="2176"/>
      <c r="AE684" s="2677" t="s">
        <v>4</v>
      </c>
      <c r="AF684" s="2679">
        <f t="shared" si="218"/>
        <v>0</v>
      </c>
      <c r="AG684" s="2453">
        <f t="shared" si="219"/>
        <v>0</v>
      </c>
      <c r="AH684" s="2452"/>
      <c r="AI684" s="2148">
        <f t="shared" si="211"/>
        <v>0</v>
      </c>
      <c r="AJ684" s="299" t="str">
        <f>IF(OR(AI684=0, ISBLANK(AB684)), "", TEXT(ROUND(AI684/INDEX(AV19:AV89, MATCH(AB684, AU19:AU89, 0)), 0),"# ##0") &amp; " " &amp; AB684)</f>
        <v/>
      </c>
      <c r="AK684" s="77">
        <f t="shared" si="212"/>
        <v>0</v>
      </c>
      <c r="AL684" s="2149">
        <f t="shared" si="213"/>
        <v>0</v>
      </c>
      <c r="AM684" s="2137" t="str">
        <f t="shared" si="214"/>
        <v/>
      </c>
      <c r="AN684" s="2143"/>
      <c r="AO684" s="2148">
        <f t="shared" si="215"/>
        <v>0</v>
      </c>
      <c r="AP684" s="2612"/>
      <c r="AQ684" s="2150" t="str">
        <f t="shared" si="216"/>
        <v/>
      </c>
      <c r="AR684" s="2593"/>
      <c r="AS684" s="2697">
        <f t="shared" si="217"/>
        <v>0</v>
      </c>
      <c r="AT684" s="2598">
        <f>IF(AND(AH684&lt;&gt;"", ISNUMBER(AF684)), IFERROR(INDEX(AV19:AV89, MATCH(AB684, AU19:AU89, 0)) * AA684 * IF(ISBLANK(X684), 1, X684), 0), 0)</f>
        <v>0</v>
      </c>
      <c r="AY684" s="2127" t="str">
        <f t="shared" si="210"/>
        <v>►</v>
      </c>
      <c r="BI684" s="466">
        <v>1</v>
      </c>
    </row>
    <row r="685" spans="1:61" ht="18.75" x14ac:dyDescent="0.25">
      <c r="A685" s="2127" t="str">
        <f t="shared" si="204"/>
        <v>►</v>
      </c>
      <c r="B685" s="2128" t="str">
        <f t="shared" si="203"/>
        <v>►</v>
      </c>
      <c r="C685" s="2129" t="str">
        <f t="shared" si="205"/>
        <v>►</v>
      </c>
      <c r="D685" s="2433" t="str">
        <f t="shared" si="206"/>
        <v>►</v>
      </c>
      <c r="E685" s="2128" t="str">
        <f t="shared" si="207"/>
        <v>►</v>
      </c>
      <c r="F685" s="2128" t="str">
        <f t="shared" si="208"/>
        <v>►</v>
      </c>
      <c r="G685" s="2128" t="str">
        <f t="shared" si="209"/>
        <v>►</v>
      </c>
      <c r="H685" s="2178" t="s">
        <v>4</v>
      </c>
      <c r="I685" s="2177"/>
      <c r="J685" s="2177"/>
      <c r="K685" s="2177"/>
      <c r="L685" s="2176"/>
      <c r="M685" s="2176"/>
      <c r="N685" s="2176"/>
      <c r="O685" s="2176"/>
      <c r="P685" s="2176"/>
      <c r="Q685" s="2176"/>
      <c r="R685" s="2176"/>
      <c r="S685" s="2111" t="s">
        <v>4</v>
      </c>
      <c r="T685" s="2178" t="s">
        <v>4</v>
      </c>
      <c r="U685" s="2177"/>
      <c r="V685" s="2177"/>
      <c r="W685" s="2177"/>
      <c r="X685" s="2176"/>
      <c r="Y685" s="2176"/>
      <c r="Z685" s="2176"/>
      <c r="AA685" s="2176"/>
      <c r="AB685" s="2176"/>
      <c r="AC685" s="2176"/>
      <c r="AD685" s="2176"/>
      <c r="AE685" s="2677" t="s">
        <v>4</v>
      </c>
      <c r="AF685" s="2679">
        <f t="shared" si="218"/>
        <v>0</v>
      </c>
      <c r="AG685" s="2453">
        <f t="shared" si="219"/>
        <v>0</v>
      </c>
      <c r="AH685" s="2452"/>
      <c r="AI685" s="2140">
        <f t="shared" si="211"/>
        <v>0</v>
      </c>
      <c r="AJ685" s="301" t="str">
        <f>IF(OR(AI685=0, ISBLANK(AB685)), "", TEXT(ROUND(AI685/INDEX(AV19:AV89, MATCH(AB685, AU19:AU89, 0)), 0),"# ##0") &amp; " " &amp; AB685)</f>
        <v/>
      </c>
      <c r="AK685" s="82">
        <f t="shared" si="212"/>
        <v>0</v>
      </c>
      <c r="AL685" s="2141">
        <f t="shared" si="213"/>
        <v>0</v>
      </c>
      <c r="AM685" s="2142" t="str">
        <f t="shared" si="214"/>
        <v/>
      </c>
      <c r="AN685" s="2143"/>
      <c r="AO685" s="2140">
        <f t="shared" si="215"/>
        <v>0</v>
      </c>
      <c r="AP685" s="2612"/>
      <c r="AQ685" s="2145" t="str">
        <f t="shared" si="216"/>
        <v/>
      </c>
      <c r="AR685" s="2593"/>
      <c r="AS685" s="2697">
        <f t="shared" si="217"/>
        <v>0</v>
      </c>
      <c r="AT685" s="2598">
        <f>IF(AND(AH685&lt;&gt;"", ISNUMBER(AF685)), IFERROR(INDEX(AV19:AV89, MATCH(AB685, AU19:AU89, 0)) * AA685 * IF(ISBLANK(X685), 1, X685), 0), 0)</f>
        <v>0</v>
      </c>
      <c r="AY685" s="2127" t="str">
        <f t="shared" si="210"/>
        <v>►</v>
      </c>
      <c r="BI685" s="466">
        <v>1</v>
      </c>
    </row>
    <row r="686" spans="1:61" ht="18.75" x14ac:dyDescent="0.25">
      <c r="A686" s="2127" t="str">
        <f t="shared" si="204"/>
        <v>►</v>
      </c>
      <c r="B686" s="2128" t="str">
        <f t="shared" si="203"/>
        <v>►</v>
      </c>
      <c r="C686" s="2129" t="str">
        <f t="shared" si="205"/>
        <v>►</v>
      </c>
      <c r="D686" s="2433" t="str">
        <f t="shared" si="206"/>
        <v>►</v>
      </c>
      <c r="E686" s="2128" t="str">
        <f t="shared" si="207"/>
        <v>►</v>
      </c>
      <c r="F686" s="2128" t="str">
        <f t="shared" si="208"/>
        <v>►</v>
      </c>
      <c r="G686" s="2128" t="str">
        <f t="shared" si="209"/>
        <v>►</v>
      </c>
      <c r="H686" s="2178" t="s">
        <v>4</v>
      </c>
      <c r="I686" s="2177"/>
      <c r="J686" s="2177"/>
      <c r="K686" s="2177"/>
      <c r="L686" s="2176"/>
      <c r="M686" s="2176"/>
      <c r="N686" s="2176"/>
      <c r="O686" s="2176"/>
      <c r="P686" s="2176"/>
      <c r="Q686" s="2176"/>
      <c r="R686" s="2176"/>
      <c r="S686" s="2111" t="s">
        <v>4</v>
      </c>
      <c r="T686" s="2178" t="s">
        <v>4</v>
      </c>
      <c r="U686" s="2177"/>
      <c r="V686" s="2177"/>
      <c r="W686" s="2177"/>
      <c r="X686" s="2176"/>
      <c r="Y686" s="2176"/>
      <c r="Z686" s="2176"/>
      <c r="AA686" s="2176"/>
      <c r="AB686" s="2176"/>
      <c r="AC686" s="2176"/>
      <c r="AD686" s="2176"/>
      <c r="AE686" s="2677" t="s">
        <v>4</v>
      </c>
      <c r="AF686" s="2679">
        <f t="shared" si="218"/>
        <v>0</v>
      </c>
      <c r="AG686" s="2453">
        <f t="shared" si="219"/>
        <v>0</v>
      </c>
      <c r="AH686" s="2452"/>
      <c r="AI686" s="2148">
        <f t="shared" si="211"/>
        <v>0</v>
      </c>
      <c r="AJ686" s="299" t="str">
        <f>IF(OR(AI686=0, ISBLANK(AB686)), "", TEXT(ROUND(AI686/INDEX(AV19:AV89, MATCH(AB686, AU19:AU89, 0)), 0),"# ##0") &amp; " " &amp; AB686)</f>
        <v/>
      </c>
      <c r="AK686" s="77">
        <f t="shared" si="212"/>
        <v>0</v>
      </c>
      <c r="AL686" s="2149">
        <f t="shared" si="213"/>
        <v>0</v>
      </c>
      <c r="AM686" s="2137" t="str">
        <f t="shared" si="214"/>
        <v/>
      </c>
      <c r="AN686" s="2143"/>
      <c r="AO686" s="2148">
        <f t="shared" si="215"/>
        <v>0</v>
      </c>
      <c r="AP686" s="2612"/>
      <c r="AQ686" s="2150" t="str">
        <f t="shared" si="216"/>
        <v/>
      </c>
      <c r="AR686" s="2593"/>
      <c r="AS686" s="2697">
        <f t="shared" si="217"/>
        <v>0</v>
      </c>
      <c r="AT686" s="2598">
        <f>IF(AND(AH686&lt;&gt;"", ISNUMBER(AF686)), IFERROR(INDEX(AV19:AV89, MATCH(AB686, AU19:AU89, 0)) * AA686 * IF(ISBLANK(X686), 1, X686), 0), 0)</f>
        <v>0</v>
      </c>
      <c r="AY686" s="2127" t="str">
        <f t="shared" si="210"/>
        <v>►</v>
      </c>
      <c r="BI686" s="466">
        <v>1</v>
      </c>
    </row>
    <row r="687" spans="1:61" ht="18.75" x14ac:dyDescent="0.25">
      <c r="A687" s="2127" t="str">
        <f t="shared" si="204"/>
        <v>►</v>
      </c>
      <c r="B687" s="2128" t="str">
        <f t="shared" si="203"/>
        <v>►</v>
      </c>
      <c r="C687" s="2129" t="str">
        <f t="shared" si="205"/>
        <v>►</v>
      </c>
      <c r="D687" s="2433" t="str">
        <f t="shared" si="206"/>
        <v>►</v>
      </c>
      <c r="E687" s="2128" t="str">
        <f t="shared" si="207"/>
        <v>►</v>
      </c>
      <c r="F687" s="2128" t="str">
        <f t="shared" si="208"/>
        <v>►</v>
      </c>
      <c r="G687" s="2128" t="str">
        <f t="shared" si="209"/>
        <v>►</v>
      </c>
      <c r="H687" s="2178" t="s">
        <v>4</v>
      </c>
      <c r="I687" s="2177"/>
      <c r="J687" s="2177"/>
      <c r="K687" s="2177"/>
      <c r="L687" s="2176"/>
      <c r="M687" s="2176"/>
      <c r="N687" s="2176"/>
      <c r="O687" s="2176"/>
      <c r="P687" s="2176"/>
      <c r="Q687" s="2176"/>
      <c r="R687" s="2176"/>
      <c r="S687" s="2111" t="s">
        <v>4</v>
      </c>
      <c r="T687" s="2178" t="s">
        <v>4</v>
      </c>
      <c r="U687" s="2177"/>
      <c r="V687" s="2177"/>
      <c r="W687" s="2177"/>
      <c r="X687" s="2176"/>
      <c r="Y687" s="2176"/>
      <c r="Z687" s="2176"/>
      <c r="AA687" s="2176"/>
      <c r="AB687" s="2176"/>
      <c r="AC687" s="2176"/>
      <c r="AD687" s="2176"/>
      <c r="AE687" s="2677" t="s">
        <v>4</v>
      </c>
      <c r="AF687" s="2679">
        <f t="shared" si="218"/>
        <v>0</v>
      </c>
      <c r="AG687" s="2453">
        <f t="shared" si="219"/>
        <v>0</v>
      </c>
      <c r="AH687" s="2452"/>
      <c r="AI687" s="2140">
        <f t="shared" si="211"/>
        <v>0</v>
      </c>
      <c r="AJ687" s="301" t="str">
        <f>IF(OR(AI687=0, ISBLANK(AB687)), "", TEXT(ROUND(AI687/INDEX(AV19:AV89, MATCH(AB687, AU19:AU89, 0)), 0),"# ##0") &amp; " " &amp; AB687)</f>
        <v/>
      </c>
      <c r="AK687" s="82">
        <f t="shared" si="212"/>
        <v>0</v>
      </c>
      <c r="AL687" s="2141">
        <f t="shared" si="213"/>
        <v>0</v>
      </c>
      <c r="AM687" s="2142" t="str">
        <f t="shared" si="214"/>
        <v/>
      </c>
      <c r="AN687" s="2143"/>
      <c r="AO687" s="2140">
        <f t="shared" si="215"/>
        <v>0</v>
      </c>
      <c r="AP687" s="2612"/>
      <c r="AQ687" s="2145" t="str">
        <f t="shared" si="216"/>
        <v/>
      </c>
      <c r="AR687" s="2593"/>
      <c r="AS687" s="2697">
        <f t="shared" si="217"/>
        <v>0</v>
      </c>
      <c r="AT687" s="2598">
        <f>IF(AND(AH687&lt;&gt;"", ISNUMBER(AF687)), IFERROR(INDEX(AV19:AV89, MATCH(AB687, AU19:AU89, 0)) * AA687 * IF(ISBLANK(X687), 1, X687), 0), 0)</f>
        <v>0</v>
      </c>
      <c r="AY687" s="2127" t="str">
        <f t="shared" si="210"/>
        <v>►</v>
      </c>
      <c r="BI687" s="466">
        <v>1</v>
      </c>
    </row>
    <row r="688" spans="1:61" ht="18.75" x14ac:dyDescent="0.25">
      <c r="A688" s="2127" t="str">
        <f t="shared" si="204"/>
        <v>►</v>
      </c>
      <c r="B688" s="2128" t="str">
        <f t="shared" si="203"/>
        <v>►</v>
      </c>
      <c r="C688" s="2129" t="str">
        <f t="shared" si="205"/>
        <v>►</v>
      </c>
      <c r="D688" s="2433" t="str">
        <f t="shared" si="206"/>
        <v>►</v>
      </c>
      <c r="E688" s="2128" t="str">
        <f t="shared" si="207"/>
        <v>►</v>
      </c>
      <c r="F688" s="2128" t="str">
        <f t="shared" si="208"/>
        <v>►</v>
      </c>
      <c r="G688" s="2128" t="str">
        <f t="shared" si="209"/>
        <v>►</v>
      </c>
      <c r="H688" s="2178" t="s">
        <v>4</v>
      </c>
      <c r="I688" s="2177"/>
      <c r="J688" s="2177"/>
      <c r="K688" s="2177"/>
      <c r="L688" s="2176"/>
      <c r="M688" s="2176"/>
      <c r="N688" s="2176"/>
      <c r="O688" s="2176"/>
      <c r="P688" s="2176"/>
      <c r="Q688" s="2176"/>
      <c r="R688" s="2176"/>
      <c r="S688" s="2111" t="s">
        <v>4</v>
      </c>
      <c r="T688" s="2178" t="s">
        <v>4</v>
      </c>
      <c r="U688" s="2177"/>
      <c r="V688" s="2177"/>
      <c r="W688" s="2177"/>
      <c r="X688" s="2176"/>
      <c r="Y688" s="2176"/>
      <c r="Z688" s="2176"/>
      <c r="AA688" s="2176"/>
      <c r="AB688" s="2176"/>
      <c r="AC688" s="2176"/>
      <c r="AD688" s="2176"/>
      <c r="AE688" s="2677" t="s">
        <v>4</v>
      </c>
      <c r="AF688" s="2679">
        <f t="shared" si="218"/>
        <v>0</v>
      </c>
      <c r="AG688" s="2453">
        <f t="shared" si="219"/>
        <v>0</v>
      </c>
      <c r="AH688" s="2452"/>
      <c r="AI688" s="2148">
        <f t="shared" si="211"/>
        <v>0</v>
      </c>
      <c r="AJ688" s="299" t="str">
        <f>IF(OR(AI688=0, ISBLANK(AB688)), "", TEXT(ROUND(AI688/INDEX(AV19:AV89, MATCH(AB688, AU19:AU89, 0)), 0),"# ##0") &amp; " " &amp; AB688)</f>
        <v/>
      </c>
      <c r="AK688" s="77">
        <f t="shared" si="212"/>
        <v>0</v>
      </c>
      <c r="AL688" s="2149">
        <f t="shared" si="213"/>
        <v>0</v>
      </c>
      <c r="AM688" s="2137" t="str">
        <f t="shared" si="214"/>
        <v/>
      </c>
      <c r="AN688" s="2143"/>
      <c r="AO688" s="2148">
        <f t="shared" si="215"/>
        <v>0</v>
      </c>
      <c r="AP688" s="2612"/>
      <c r="AQ688" s="2150" t="str">
        <f t="shared" si="216"/>
        <v/>
      </c>
      <c r="AR688" s="2593"/>
      <c r="AS688" s="2697">
        <f t="shared" si="217"/>
        <v>0</v>
      </c>
      <c r="AT688" s="2598">
        <f>IF(AND(AH688&lt;&gt;"", ISNUMBER(AF688)), IFERROR(INDEX(AV19:AV89, MATCH(AB688, AU19:AU89, 0)) * AA688 * IF(ISBLANK(X688), 1, X688), 0), 0)</f>
        <v>0</v>
      </c>
      <c r="AY688" s="2127" t="str">
        <f t="shared" si="210"/>
        <v>►</v>
      </c>
      <c r="BI688" s="466">
        <v>1</v>
      </c>
    </row>
    <row r="689" spans="1:63" ht="18.75" x14ac:dyDescent="0.25">
      <c r="A689" s="2127" t="str">
        <f t="shared" si="204"/>
        <v>►</v>
      </c>
      <c r="B689" s="2128" t="str">
        <f t="shared" si="203"/>
        <v>►</v>
      </c>
      <c r="C689" s="2129" t="str">
        <f t="shared" si="205"/>
        <v>►</v>
      </c>
      <c r="D689" s="2433" t="str">
        <f t="shared" si="206"/>
        <v>►</v>
      </c>
      <c r="E689" s="2128" t="str">
        <f t="shared" si="207"/>
        <v>►</v>
      </c>
      <c r="F689" s="2128" t="str">
        <f t="shared" si="208"/>
        <v>►</v>
      </c>
      <c r="G689" s="2128" t="str">
        <f t="shared" si="209"/>
        <v>►</v>
      </c>
      <c r="H689" s="2178" t="s">
        <v>4</v>
      </c>
      <c r="I689" s="2177"/>
      <c r="J689" s="2177"/>
      <c r="K689" s="2177"/>
      <c r="L689" s="2176"/>
      <c r="M689" s="2176"/>
      <c r="N689" s="2176"/>
      <c r="O689" s="2176"/>
      <c r="P689" s="2176"/>
      <c r="Q689" s="2176"/>
      <c r="R689" s="2176"/>
      <c r="S689" s="2111" t="s">
        <v>4</v>
      </c>
      <c r="T689" s="2178" t="s">
        <v>4</v>
      </c>
      <c r="U689" s="2177"/>
      <c r="V689" s="2177"/>
      <c r="W689" s="2177"/>
      <c r="X689" s="2176"/>
      <c r="Y689" s="2176"/>
      <c r="Z689" s="2176"/>
      <c r="AA689" s="2176"/>
      <c r="AB689" s="2176"/>
      <c r="AC689" s="2176"/>
      <c r="AD689" s="2176"/>
      <c r="AE689" s="2677" t="s">
        <v>4</v>
      </c>
      <c r="AF689" s="2679">
        <f t="shared" si="218"/>
        <v>0</v>
      </c>
      <c r="AG689" s="2453">
        <f t="shared" si="219"/>
        <v>0</v>
      </c>
      <c r="AH689" s="2452"/>
      <c r="AI689" s="2140">
        <f t="shared" si="211"/>
        <v>0</v>
      </c>
      <c r="AJ689" s="301" t="str">
        <f>IF(OR(AI689=0, ISBLANK(AB689)), "", TEXT(ROUND(AI689/INDEX(AV19:AV89, MATCH(AB689, AU19:AU89, 0)), 0),"# ##0") &amp; " " &amp; AB689)</f>
        <v/>
      </c>
      <c r="AK689" s="82">
        <f t="shared" si="212"/>
        <v>0</v>
      </c>
      <c r="AL689" s="2141">
        <f t="shared" si="213"/>
        <v>0</v>
      </c>
      <c r="AM689" s="2142" t="str">
        <f t="shared" si="214"/>
        <v/>
      </c>
      <c r="AN689" s="2143"/>
      <c r="AO689" s="2140">
        <f t="shared" si="215"/>
        <v>0</v>
      </c>
      <c r="AP689" s="2612"/>
      <c r="AQ689" s="2145" t="str">
        <f t="shared" si="216"/>
        <v/>
      </c>
      <c r="AR689" s="2593"/>
      <c r="AS689" s="2697">
        <f t="shared" si="217"/>
        <v>0</v>
      </c>
      <c r="AT689" s="2598">
        <f>IF(AND(AH689&lt;&gt;"", ISNUMBER(AF689)), IFERROR(INDEX(AV19:AV89, MATCH(AB689, AU19:AU89, 0)) * AA689 * IF(ISBLANK(X689), 1, X689), 0), 0)</f>
        <v>0</v>
      </c>
      <c r="AY689" s="2127" t="str">
        <f t="shared" si="210"/>
        <v>►</v>
      </c>
      <c r="BI689" s="466">
        <v>1</v>
      </c>
    </row>
    <row r="690" spans="1:63" ht="18.75" x14ac:dyDescent="0.25">
      <c r="A690" s="2127" t="str">
        <f t="shared" si="204"/>
        <v>►</v>
      </c>
      <c r="B690" s="2128" t="str">
        <f t="shared" si="203"/>
        <v>►</v>
      </c>
      <c r="C690" s="2129" t="str">
        <f t="shared" si="205"/>
        <v>►</v>
      </c>
      <c r="D690" s="2433" t="str">
        <f t="shared" si="206"/>
        <v>►</v>
      </c>
      <c r="E690" s="2128" t="str">
        <f t="shared" si="207"/>
        <v>►</v>
      </c>
      <c r="F690" s="2128" t="str">
        <f t="shared" si="208"/>
        <v>►</v>
      </c>
      <c r="G690" s="2128" t="str">
        <f t="shared" si="209"/>
        <v>►</v>
      </c>
      <c r="H690" s="2178" t="s">
        <v>4</v>
      </c>
      <c r="I690" s="2177"/>
      <c r="J690" s="2177"/>
      <c r="K690" s="2177"/>
      <c r="L690" s="2176"/>
      <c r="M690" s="2176"/>
      <c r="N690" s="2176"/>
      <c r="O690" s="2176"/>
      <c r="P690" s="2176"/>
      <c r="Q690" s="2176"/>
      <c r="R690" s="2176"/>
      <c r="S690" s="2111" t="s">
        <v>4</v>
      </c>
      <c r="T690" s="2178" t="s">
        <v>4</v>
      </c>
      <c r="U690" s="2177"/>
      <c r="V690" s="2177"/>
      <c r="W690" s="2177"/>
      <c r="X690" s="2176"/>
      <c r="Y690" s="2176"/>
      <c r="Z690" s="2176"/>
      <c r="AA690" s="2176"/>
      <c r="AB690" s="2176"/>
      <c r="AC690" s="2176"/>
      <c r="AD690" s="2176"/>
      <c r="AE690" s="2677" t="s">
        <v>4</v>
      </c>
      <c r="AF690" s="2679">
        <f t="shared" si="218"/>
        <v>0</v>
      </c>
      <c r="AG690" s="2453">
        <f t="shared" si="219"/>
        <v>0</v>
      </c>
      <c r="AH690" s="2452"/>
      <c r="AI690" s="2148">
        <f t="shared" si="211"/>
        <v>0</v>
      </c>
      <c r="AJ690" s="299" t="str">
        <f>IF(OR(AI690=0, ISBLANK(AB690)), "", TEXT(ROUND(AI690/INDEX(AV19:AV89, MATCH(AB690, AU19:AU89, 0)), 0),"# ##0") &amp; " " &amp; AB690)</f>
        <v/>
      </c>
      <c r="AK690" s="77">
        <f t="shared" si="212"/>
        <v>0</v>
      </c>
      <c r="AL690" s="2149">
        <f t="shared" si="213"/>
        <v>0</v>
      </c>
      <c r="AM690" s="2137" t="str">
        <f t="shared" si="214"/>
        <v/>
      </c>
      <c r="AN690" s="2143"/>
      <c r="AO690" s="2148">
        <f t="shared" si="215"/>
        <v>0</v>
      </c>
      <c r="AP690" s="2612"/>
      <c r="AQ690" s="2150" t="str">
        <f t="shared" si="216"/>
        <v/>
      </c>
      <c r="AR690" s="2593"/>
      <c r="AS690" s="2697">
        <f t="shared" si="217"/>
        <v>0</v>
      </c>
      <c r="AT690" s="2598">
        <f>IF(AND(AH690&lt;&gt;"", ISNUMBER(AF690)), IFERROR(INDEX(AV19:AV89, MATCH(AB690, AU19:AU89, 0)) * AA690 * IF(ISBLANK(X690), 1, X690), 0), 0)</f>
        <v>0</v>
      </c>
      <c r="AY690" s="2127" t="str">
        <f t="shared" si="210"/>
        <v>►</v>
      </c>
      <c r="BI690" s="466">
        <v>1</v>
      </c>
    </row>
    <row r="691" spans="1:63" ht="18.75" x14ac:dyDescent="0.25">
      <c r="A691" s="2127" t="str">
        <f t="shared" si="204"/>
        <v>►</v>
      </c>
      <c r="B691" s="2128" t="str">
        <f t="shared" ref="B691:B700" si="220">IF(A691="►","►",IF(A691="A",IF(AND(ISTEXT(U691),ISTEXT(I691)),U691,IF(ISTEXT(U691),U691,IF(ISBLANK(U691),I691,U691)))))</f>
        <v>►</v>
      </c>
      <c r="C691" s="2129" t="str">
        <f t="shared" si="205"/>
        <v>►</v>
      </c>
      <c r="D691" s="2433" t="str">
        <f t="shared" si="206"/>
        <v>►</v>
      </c>
      <c r="E691" s="2128" t="str">
        <f t="shared" si="207"/>
        <v>►</v>
      </c>
      <c r="F691" s="2128" t="str">
        <f t="shared" si="208"/>
        <v>►</v>
      </c>
      <c r="G691" s="2128" t="str">
        <f t="shared" si="209"/>
        <v>►</v>
      </c>
      <c r="H691" s="2178" t="s">
        <v>4</v>
      </c>
      <c r="I691" s="2177"/>
      <c r="J691" s="2177"/>
      <c r="K691" s="2177"/>
      <c r="L691" s="2176"/>
      <c r="M691" s="2176"/>
      <c r="N691" s="2176"/>
      <c r="O691" s="2176"/>
      <c r="P691" s="2176"/>
      <c r="Q691" s="2176"/>
      <c r="R691" s="2176"/>
      <c r="S691" s="2111" t="s">
        <v>4</v>
      </c>
      <c r="T691" s="2178" t="s">
        <v>4</v>
      </c>
      <c r="U691" s="2177"/>
      <c r="V691" s="2177"/>
      <c r="W691" s="2177"/>
      <c r="X691" s="2176"/>
      <c r="Y691" s="2176"/>
      <c r="Z691" s="2176"/>
      <c r="AA691" s="2176"/>
      <c r="AB691" s="2176"/>
      <c r="AC691" s="2176"/>
      <c r="AD691" s="2176"/>
      <c r="AE691" s="2677" t="s">
        <v>4</v>
      </c>
      <c r="AF691" s="2679">
        <f t="shared" si="218"/>
        <v>0</v>
      </c>
      <c r="AG691" s="2453">
        <f t="shared" si="219"/>
        <v>0</v>
      </c>
      <c r="AH691" s="2452"/>
      <c r="AI691" s="2140">
        <f t="shared" si="211"/>
        <v>0</v>
      </c>
      <c r="AJ691" s="301" t="str">
        <f>IF(OR(AI691=0, ISBLANK(AB691)), "", TEXT(ROUND(AI691/INDEX(AV19:AV89, MATCH(AB691, AU19:AU89, 0)), 0),"# ##0") &amp; " " &amp; AB691)</f>
        <v/>
      </c>
      <c r="AK691" s="82">
        <f t="shared" si="212"/>
        <v>0</v>
      </c>
      <c r="AL691" s="2141">
        <f t="shared" si="213"/>
        <v>0</v>
      </c>
      <c r="AM691" s="2142" t="str">
        <f t="shared" si="214"/>
        <v/>
      </c>
      <c r="AN691" s="2143"/>
      <c r="AO691" s="2140">
        <f t="shared" si="215"/>
        <v>0</v>
      </c>
      <c r="AP691" s="2612"/>
      <c r="AQ691" s="2145" t="str">
        <f t="shared" si="216"/>
        <v/>
      </c>
      <c r="AR691" s="2593"/>
      <c r="AS691" s="2697">
        <f t="shared" si="217"/>
        <v>0</v>
      </c>
      <c r="AT691" s="2598">
        <f>IF(AND(AH691&lt;&gt;"", ISNUMBER(AF691)), IFERROR(INDEX(AV19:AV89, MATCH(AB691, AU19:AU89, 0)) * AA691 * IF(ISBLANK(X691), 1, X691), 0), 0)</f>
        <v>0</v>
      </c>
      <c r="AY691" s="2127" t="str">
        <f t="shared" si="210"/>
        <v>►</v>
      </c>
      <c r="BI691" s="466">
        <v>1</v>
      </c>
    </row>
    <row r="692" spans="1:63" ht="18.75" x14ac:dyDescent="0.25">
      <c r="A692" s="2127" t="str">
        <f t="shared" si="204"/>
        <v>►</v>
      </c>
      <c r="B692" s="2128" t="str">
        <f t="shared" si="220"/>
        <v>►</v>
      </c>
      <c r="C692" s="2129" t="str">
        <f t="shared" si="205"/>
        <v>►</v>
      </c>
      <c r="D692" s="2433" t="str">
        <f t="shared" si="206"/>
        <v>►</v>
      </c>
      <c r="E692" s="2128" t="str">
        <f t="shared" si="207"/>
        <v>►</v>
      </c>
      <c r="F692" s="2128" t="str">
        <f t="shared" si="208"/>
        <v>►</v>
      </c>
      <c r="G692" s="2128" t="str">
        <f t="shared" si="209"/>
        <v>►</v>
      </c>
      <c r="H692" s="2178" t="s">
        <v>4</v>
      </c>
      <c r="I692" s="2177"/>
      <c r="J692" s="2177"/>
      <c r="K692" s="2177"/>
      <c r="L692" s="2176"/>
      <c r="M692" s="2176"/>
      <c r="N692" s="2176"/>
      <c r="O692" s="2176"/>
      <c r="P692" s="2176"/>
      <c r="Q692" s="2176"/>
      <c r="R692" s="2176"/>
      <c r="S692" s="2111" t="s">
        <v>4</v>
      </c>
      <c r="T692" s="2178" t="s">
        <v>4</v>
      </c>
      <c r="U692" s="2177"/>
      <c r="V692" s="2177"/>
      <c r="W692" s="2177"/>
      <c r="X692" s="2176"/>
      <c r="Y692" s="2176"/>
      <c r="Z692" s="2176"/>
      <c r="AA692" s="2176"/>
      <c r="AB692" s="2176"/>
      <c r="AC692" s="2176"/>
      <c r="AD692" s="2176"/>
      <c r="AE692" s="2677" t="s">
        <v>4</v>
      </c>
      <c r="AF692" s="2679">
        <f t="shared" si="218"/>
        <v>0</v>
      </c>
      <c r="AG692" s="2453">
        <f t="shared" si="219"/>
        <v>0</v>
      </c>
      <c r="AH692" s="2452"/>
      <c r="AI692" s="2148">
        <f t="shared" si="211"/>
        <v>0</v>
      </c>
      <c r="AJ692" s="299" t="str">
        <f>IF(OR(AI692=0, ISBLANK(AB692)), "", TEXT(ROUND(AI692/INDEX(AV19:AV89, MATCH(AB692, AU19:AU89, 0)), 0),"# ##0") &amp; " " &amp; AB692)</f>
        <v/>
      </c>
      <c r="AK692" s="77">
        <f t="shared" si="212"/>
        <v>0</v>
      </c>
      <c r="AL692" s="2149">
        <f t="shared" si="213"/>
        <v>0</v>
      </c>
      <c r="AM692" s="2137" t="str">
        <f t="shared" si="214"/>
        <v/>
      </c>
      <c r="AN692" s="2143"/>
      <c r="AO692" s="2148">
        <f t="shared" si="215"/>
        <v>0</v>
      </c>
      <c r="AP692" s="2612"/>
      <c r="AQ692" s="2150" t="str">
        <f t="shared" si="216"/>
        <v/>
      </c>
      <c r="AR692" s="2593"/>
      <c r="AS692" s="2697">
        <f t="shared" si="217"/>
        <v>0</v>
      </c>
      <c r="AT692" s="2598">
        <f>IF(AND(AH692&lt;&gt;"", ISNUMBER(AF692)), IFERROR(INDEX(AV19:AV89, MATCH(AB692, AU19:AU89, 0)) * AA692 * IF(ISBLANK(X692), 1, X692), 0), 0)</f>
        <v>0</v>
      </c>
      <c r="AY692" s="2127" t="str">
        <f t="shared" si="210"/>
        <v>►</v>
      </c>
      <c r="BI692" s="466">
        <v>1</v>
      </c>
    </row>
    <row r="693" spans="1:63" ht="18.75" x14ac:dyDescent="0.25">
      <c r="A693" s="2127" t="str">
        <f t="shared" si="204"/>
        <v>►</v>
      </c>
      <c r="B693" s="2128" t="str">
        <f t="shared" si="220"/>
        <v>►</v>
      </c>
      <c r="C693" s="2129" t="str">
        <f t="shared" si="205"/>
        <v>►</v>
      </c>
      <c r="D693" s="2433" t="str">
        <f t="shared" si="206"/>
        <v>►</v>
      </c>
      <c r="E693" s="2128" t="str">
        <f t="shared" si="207"/>
        <v>►</v>
      </c>
      <c r="F693" s="2128" t="str">
        <f t="shared" si="208"/>
        <v>►</v>
      </c>
      <c r="G693" s="2128" t="str">
        <f t="shared" si="209"/>
        <v>►</v>
      </c>
      <c r="H693" s="2178" t="s">
        <v>4</v>
      </c>
      <c r="I693" s="2177"/>
      <c r="J693" s="2177"/>
      <c r="K693" s="2177"/>
      <c r="L693" s="2176"/>
      <c r="M693" s="2176"/>
      <c r="N693" s="2176"/>
      <c r="O693" s="2176"/>
      <c r="P693" s="2176"/>
      <c r="Q693" s="2176"/>
      <c r="R693" s="2176"/>
      <c r="S693" s="2111" t="s">
        <v>4</v>
      </c>
      <c r="T693" s="2178" t="s">
        <v>4</v>
      </c>
      <c r="U693" s="2177"/>
      <c r="V693" s="2177"/>
      <c r="W693" s="2177"/>
      <c r="X693" s="2176"/>
      <c r="Y693" s="2176"/>
      <c r="Z693" s="2176"/>
      <c r="AA693" s="2176"/>
      <c r="AB693" s="2176"/>
      <c r="AC693" s="2176"/>
      <c r="AD693" s="2176"/>
      <c r="AE693" s="2677" t="s">
        <v>4</v>
      </c>
      <c r="AF693" s="2679">
        <f t="shared" si="218"/>
        <v>0</v>
      </c>
      <c r="AG693" s="2453">
        <f t="shared" si="219"/>
        <v>0</v>
      </c>
      <c r="AH693" s="2452"/>
      <c r="AI693" s="2140">
        <f t="shared" si="211"/>
        <v>0</v>
      </c>
      <c r="AJ693" s="301" t="str">
        <f>IF(OR(AI693=0, ISBLANK(AB693)), "", TEXT(ROUND(AI693/INDEX(AV19:AV89, MATCH(AB693, AU19:AU89, 0)), 0),"# ##0") &amp; " " &amp; AB693)</f>
        <v/>
      </c>
      <c r="AK693" s="82">
        <f t="shared" si="212"/>
        <v>0</v>
      </c>
      <c r="AL693" s="2141">
        <f t="shared" si="213"/>
        <v>0</v>
      </c>
      <c r="AM693" s="2142" t="str">
        <f t="shared" si="214"/>
        <v/>
      </c>
      <c r="AN693" s="2143"/>
      <c r="AO693" s="2140">
        <f t="shared" si="215"/>
        <v>0</v>
      </c>
      <c r="AP693" s="2612"/>
      <c r="AQ693" s="2145" t="str">
        <f t="shared" si="216"/>
        <v/>
      </c>
      <c r="AR693" s="2593"/>
      <c r="AS693" s="2697">
        <f t="shared" si="217"/>
        <v>0</v>
      </c>
      <c r="AT693" s="2598">
        <f>IF(AND(AH693&lt;&gt;"", ISNUMBER(AF693)), IFERROR(INDEX(AV19:AV89, MATCH(AB693, AU19:AU89, 0)) * AA693 * IF(ISBLANK(X693), 1, X693), 0), 0)</f>
        <v>0</v>
      </c>
      <c r="AY693" s="2127" t="str">
        <f t="shared" si="210"/>
        <v>►</v>
      </c>
      <c r="BI693" s="466">
        <v>1</v>
      </c>
    </row>
    <row r="694" spans="1:63" ht="18.75" x14ac:dyDescent="0.25">
      <c r="A694" s="2127" t="str">
        <f t="shared" si="204"/>
        <v>►</v>
      </c>
      <c r="B694" s="2128" t="str">
        <f t="shared" si="220"/>
        <v>►</v>
      </c>
      <c r="C694" s="2129" t="str">
        <f t="shared" si="205"/>
        <v>►</v>
      </c>
      <c r="D694" s="2433" t="str">
        <f t="shared" si="206"/>
        <v>►</v>
      </c>
      <c r="E694" s="2128" t="str">
        <f t="shared" si="207"/>
        <v>►</v>
      </c>
      <c r="F694" s="2128" t="str">
        <f t="shared" si="208"/>
        <v>►</v>
      </c>
      <c r="G694" s="2128" t="str">
        <f t="shared" si="209"/>
        <v>►</v>
      </c>
      <c r="H694" s="2178" t="s">
        <v>4</v>
      </c>
      <c r="I694" s="2177"/>
      <c r="J694" s="2177"/>
      <c r="K694" s="2177"/>
      <c r="L694" s="2176"/>
      <c r="M694" s="2176"/>
      <c r="N694" s="2176"/>
      <c r="O694" s="2176"/>
      <c r="P694" s="2176"/>
      <c r="Q694" s="2176"/>
      <c r="R694" s="2176"/>
      <c r="S694" s="2111" t="s">
        <v>4</v>
      </c>
      <c r="T694" s="2178" t="s">
        <v>4</v>
      </c>
      <c r="U694" s="2177"/>
      <c r="V694" s="2177"/>
      <c r="W694" s="2177"/>
      <c r="X694" s="2176"/>
      <c r="Y694" s="2176"/>
      <c r="Z694" s="2176"/>
      <c r="AA694" s="2176"/>
      <c r="AB694" s="2176"/>
      <c r="AC694" s="2176"/>
      <c r="AD694" s="2176"/>
      <c r="AE694" s="2677" t="s">
        <v>4</v>
      </c>
      <c r="AF694" s="2679">
        <f t="shared" si="218"/>
        <v>0</v>
      </c>
      <c r="AG694" s="2453">
        <f t="shared" si="219"/>
        <v>0</v>
      </c>
      <c r="AH694" s="2452"/>
      <c r="AI694" s="2148">
        <f t="shared" si="211"/>
        <v>0</v>
      </c>
      <c r="AJ694" s="299" t="str">
        <f>IF(OR(AI694=0, ISBLANK(AB694)), "", TEXT(ROUND(AI694/INDEX(AV19:AV89, MATCH(AB694, AU19:AU89, 0)), 0),"# ##0") &amp; " " &amp; AB694)</f>
        <v/>
      </c>
      <c r="AK694" s="77">
        <f t="shared" si="212"/>
        <v>0</v>
      </c>
      <c r="AL694" s="2149">
        <f t="shared" si="213"/>
        <v>0</v>
      </c>
      <c r="AM694" s="2137" t="str">
        <f t="shared" si="214"/>
        <v/>
      </c>
      <c r="AN694" s="2143"/>
      <c r="AO694" s="2148">
        <f t="shared" si="215"/>
        <v>0</v>
      </c>
      <c r="AP694" s="2612"/>
      <c r="AQ694" s="2150" t="str">
        <f t="shared" si="216"/>
        <v/>
      </c>
      <c r="AR694" s="2593"/>
      <c r="AS694" s="2697">
        <f t="shared" si="217"/>
        <v>0</v>
      </c>
      <c r="AT694" s="2598">
        <f>IF(AND(AH694&lt;&gt;"", ISNUMBER(AF694)), IFERROR(INDEX(AV19:AV89, MATCH(AB694, AU19:AU89, 0)) * AA694 * IF(ISBLANK(X694), 1, X694), 0), 0)</f>
        <v>0</v>
      </c>
      <c r="AY694" s="2127" t="str">
        <f t="shared" si="210"/>
        <v>►</v>
      </c>
      <c r="BI694" s="466">
        <v>1</v>
      </c>
    </row>
    <row r="695" spans="1:63" ht="18.75" x14ac:dyDescent="0.25">
      <c r="A695" s="2127" t="str">
        <f t="shared" si="204"/>
        <v>►</v>
      </c>
      <c r="B695" s="2128" t="str">
        <f t="shared" si="220"/>
        <v>►</v>
      </c>
      <c r="C695" s="2129" t="str">
        <f t="shared" si="205"/>
        <v>►</v>
      </c>
      <c r="D695" s="2433" t="str">
        <f t="shared" si="206"/>
        <v>►</v>
      </c>
      <c r="E695" s="2128" t="str">
        <f t="shared" si="207"/>
        <v>►</v>
      </c>
      <c r="F695" s="2128" t="str">
        <f t="shared" si="208"/>
        <v>►</v>
      </c>
      <c r="G695" s="2128" t="str">
        <f t="shared" si="209"/>
        <v>►</v>
      </c>
      <c r="H695" s="2178" t="s">
        <v>4</v>
      </c>
      <c r="I695" s="2177"/>
      <c r="J695" s="2177"/>
      <c r="K695" s="2177"/>
      <c r="L695" s="2176"/>
      <c r="M695" s="2176"/>
      <c r="N695" s="2176"/>
      <c r="O695" s="2176"/>
      <c r="P695" s="2176"/>
      <c r="Q695" s="2176"/>
      <c r="R695" s="2176"/>
      <c r="S695" s="2111" t="s">
        <v>4</v>
      </c>
      <c r="T695" s="2178" t="s">
        <v>4</v>
      </c>
      <c r="U695" s="2177"/>
      <c r="V695" s="2177"/>
      <c r="W695" s="2177"/>
      <c r="X695" s="2176"/>
      <c r="Y695" s="2176"/>
      <c r="Z695" s="2176"/>
      <c r="AA695" s="2176"/>
      <c r="AB695" s="2176"/>
      <c r="AC695" s="2176"/>
      <c r="AD695" s="2176"/>
      <c r="AE695" s="2677" t="s">
        <v>4</v>
      </c>
      <c r="AF695" s="2679">
        <f t="shared" si="218"/>
        <v>0</v>
      </c>
      <c r="AG695" s="2453">
        <f t="shared" si="219"/>
        <v>0</v>
      </c>
      <c r="AH695" s="2452"/>
      <c r="AI695" s="2140">
        <f t="shared" si="211"/>
        <v>0</v>
      </c>
      <c r="AJ695" s="301" t="str">
        <f>IF(OR(AI695=0, ISBLANK(AB695)), "", TEXT(ROUND(AI695/INDEX(AV19:AV89, MATCH(AB695, AU19:AU89, 0)), 0),"# ##0") &amp; " " &amp; AB695)</f>
        <v/>
      </c>
      <c r="AK695" s="82">
        <f t="shared" si="212"/>
        <v>0</v>
      </c>
      <c r="AL695" s="2141">
        <f t="shared" si="213"/>
        <v>0</v>
      </c>
      <c r="AM695" s="2142" t="str">
        <f t="shared" si="214"/>
        <v/>
      </c>
      <c r="AN695" s="2143"/>
      <c r="AO695" s="2140">
        <f t="shared" si="215"/>
        <v>0</v>
      </c>
      <c r="AP695" s="2612"/>
      <c r="AQ695" s="2145" t="str">
        <f t="shared" si="216"/>
        <v/>
      </c>
      <c r="AR695" s="2593"/>
      <c r="AS695" s="2697">
        <f t="shared" si="217"/>
        <v>0</v>
      </c>
      <c r="AT695" s="2598">
        <f>IF(AND(AH695&lt;&gt;"", ISNUMBER(AF695)), IFERROR(INDEX(AV19:AV89, MATCH(AB695, AU19:AU89, 0)) * AA695 * IF(ISBLANK(X695), 1, X695), 0), 0)</f>
        <v>0</v>
      </c>
      <c r="AY695" s="2127" t="str">
        <f t="shared" si="210"/>
        <v>►</v>
      </c>
      <c r="BI695" s="466">
        <v>1</v>
      </c>
    </row>
    <row r="696" spans="1:63" ht="18.75" x14ac:dyDescent="0.25">
      <c r="A696" s="2127" t="str">
        <f t="shared" si="204"/>
        <v>►</v>
      </c>
      <c r="B696" s="2128" t="str">
        <f t="shared" si="220"/>
        <v>►</v>
      </c>
      <c r="C696" s="2129" t="str">
        <f t="shared" si="205"/>
        <v>►</v>
      </c>
      <c r="D696" s="2433" t="str">
        <f t="shared" si="206"/>
        <v>►</v>
      </c>
      <c r="E696" s="2128" t="str">
        <f t="shared" si="207"/>
        <v>►</v>
      </c>
      <c r="F696" s="2128" t="str">
        <f t="shared" si="208"/>
        <v>►</v>
      </c>
      <c r="G696" s="2128" t="str">
        <f t="shared" si="209"/>
        <v>►</v>
      </c>
      <c r="H696" s="2178" t="s">
        <v>4</v>
      </c>
      <c r="I696" s="2177"/>
      <c r="J696" s="2177"/>
      <c r="K696" s="2177"/>
      <c r="L696" s="2176"/>
      <c r="M696" s="2176"/>
      <c r="N696" s="2176"/>
      <c r="O696" s="2176"/>
      <c r="P696" s="2176"/>
      <c r="Q696" s="2176"/>
      <c r="R696" s="2176"/>
      <c r="S696" s="2111" t="s">
        <v>4</v>
      </c>
      <c r="T696" s="2178" t="s">
        <v>4</v>
      </c>
      <c r="U696" s="2177"/>
      <c r="V696" s="2177"/>
      <c r="W696" s="2177"/>
      <c r="X696" s="2176"/>
      <c r="Y696" s="2176"/>
      <c r="Z696" s="2176"/>
      <c r="AA696" s="2176"/>
      <c r="AB696" s="2176"/>
      <c r="AC696" s="2176"/>
      <c r="AD696" s="2176"/>
      <c r="AE696" s="2677" t="s">
        <v>4</v>
      </c>
      <c r="AF696" s="2679">
        <f t="shared" si="218"/>
        <v>0</v>
      </c>
      <c r="AG696" s="2453">
        <f t="shared" si="219"/>
        <v>0</v>
      </c>
      <c r="AH696" s="2452"/>
      <c r="AI696" s="2148">
        <f t="shared" si="211"/>
        <v>0</v>
      </c>
      <c r="AJ696" s="299" t="str">
        <f>IF(OR(AI696=0, ISBLANK(AB696)), "", TEXT(ROUND(AI696/INDEX(AV19:AV89, MATCH(AB696, AU19:AU89, 0)), 0),"# ##0") &amp; " " &amp; AB696)</f>
        <v/>
      </c>
      <c r="AK696" s="77">
        <f t="shared" si="212"/>
        <v>0</v>
      </c>
      <c r="AL696" s="2149">
        <f t="shared" si="213"/>
        <v>0</v>
      </c>
      <c r="AM696" s="2137" t="str">
        <f t="shared" si="214"/>
        <v/>
      </c>
      <c r="AN696" s="2143"/>
      <c r="AO696" s="2148">
        <f t="shared" si="215"/>
        <v>0</v>
      </c>
      <c r="AP696" s="2612"/>
      <c r="AQ696" s="2150" t="str">
        <f t="shared" si="216"/>
        <v/>
      </c>
      <c r="AR696" s="2593"/>
      <c r="AS696" s="2697">
        <f t="shared" si="217"/>
        <v>0</v>
      </c>
      <c r="AT696" s="2598">
        <f>IF(AND(AH696&lt;&gt;"", ISNUMBER(AF696)), IFERROR(INDEX(AV19:AV89, MATCH(AB696, AU19:AU89, 0)) * AA696 * IF(ISBLANK(X696), 1, X696), 0), 0)</f>
        <v>0</v>
      </c>
      <c r="AY696" s="2127" t="str">
        <f t="shared" si="210"/>
        <v>►</v>
      </c>
      <c r="BI696" s="466">
        <v>1</v>
      </c>
    </row>
    <row r="697" spans="1:63" ht="18.75" x14ac:dyDescent="0.25">
      <c r="A697" s="2127" t="str">
        <f t="shared" si="204"/>
        <v>►</v>
      </c>
      <c r="B697" s="2128" t="str">
        <f t="shared" si="220"/>
        <v>►</v>
      </c>
      <c r="C697" s="2129" t="str">
        <f t="shared" si="205"/>
        <v>►</v>
      </c>
      <c r="D697" s="2433" t="str">
        <f t="shared" si="206"/>
        <v>►</v>
      </c>
      <c r="E697" s="2128" t="str">
        <f t="shared" si="207"/>
        <v>►</v>
      </c>
      <c r="F697" s="2128" t="str">
        <f t="shared" si="208"/>
        <v>►</v>
      </c>
      <c r="G697" s="2128" t="str">
        <f t="shared" si="209"/>
        <v>►</v>
      </c>
      <c r="H697" s="2178" t="s">
        <v>4</v>
      </c>
      <c r="I697" s="2177"/>
      <c r="J697" s="2177"/>
      <c r="K697" s="2177"/>
      <c r="L697" s="2176"/>
      <c r="M697" s="2176"/>
      <c r="N697" s="2176"/>
      <c r="O697" s="2176"/>
      <c r="P697" s="2176"/>
      <c r="Q697" s="2176"/>
      <c r="R697" s="2176"/>
      <c r="S697" s="2111" t="s">
        <v>4</v>
      </c>
      <c r="T697" s="2178" t="s">
        <v>4</v>
      </c>
      <c r="U697" s="2177"/>
      <c r="V697" s="2177"/>
      <c r="W697" s="2177"/>
      <c r="X697" s="2176"/>
      <c r="Y697" s="2176"/>
      <c r="Z697" s="2176"/>
      <c r="AA697" s="2176"/>
      <c r="AB697" s="2176"/>
      <c r="AC697" s="2176"/>
      <c r="AD697" s="2176"/>
      <c r="AE697" s="2677" t="s">
        <v>4</v>
      </c>
      <c r="AF697" s="2679">
        <f t="shared" si="218"/>
        <v>0</v>
      </c>
      <c r="AG697" s="2453">
        <f t="shared" si="219"/>
        <v>0</v>
      </c>
      <c r="AH697" s="2452"/>
      <c r="AI697" s="2140">
        <f t="shared" si="211"/>
        <v>0</v>
      </c>
      <c r="AJ697" s="301" t="str">
        <f>IF(OR(AI697=0, ISBLANK(AB697)), "", TEXT(ROUND(AI697/INDEX(AV19:AV89, MATCH(AB697, AU19:AU89, 0)), 0),"# ##0") &amp; " " &amp; AB697)</f>
        <v/>
      </c>
      <c r="AK697" s="82">
        <f t="shared" si="212"/>
        <v>0</v>
      </c>
      <c r="AL697" s="2141">
        <f t="shared" si="213"/>
        <v>0</v>
      </c>
      <c r="AM697" s="2142" t="str">
        <f t="shared" si="214"/>
        <v/>
      </c>
      <c r="AN697" s="2143"/>
      <c r="AO697" s="2140">
        <f t="shared" si="215"/>
        <v>0</v>
      </c>
      <c r="AP697" s="2612"/>
      <c r="AQ697" s="2145" t="str">
        <f t="shared" si="216"/>
        <v/>
      </c>
      <c r="AR697" s="2593"/>
      <c r="AS697" s="2697">
        <f t="shared" si="217"/>
        <v>0</v>
      </c>
      <c r="AT697" s="2598">
        <f>IF(AND(AH697&lt;&gt;"", ISNUMBER(AF697)), IFERROR(INDEX(AV19:AV89, MATCH(AB697, AU19:AU89, 0)) * AA697 * IF(ISBLANK(X697), 1, X697), 0), 0)</f>
        <v>0</v>
      </c>
      <c r="AY697" s="2127" t="str">
        <f t="shared" si="210"/>
        <v>►</v>
      </c>
      <c r="BI697" s="466">
        <v>1</v>
      </c>
    </row>
    <row r="698" spans="1:63" ht="18.75" x14ac:dyDescent="0.25">
      <c r="A698" s="2127" t="str">
        <f t="shared" si="204"/>
        <v>►</v>
      </c>
      <c r="B698" s="2128" t="str">
        <f t="shared" si="220"/>
        <v>►</v>
      </c>
      <c r="C698" s="2129" t="str">
        <f t="shared" si="205"/>
        <v>►</v>
      </c>
      <c r="D698" s="2433" t="str">
        <f t="shared" si="206"/>
        <v>►</v>
      </c>
      <c r="E698" s="2128" t="str">
        <f t="shared" si="207"/>
        <v>►</v>
      </c>
      <c r="F698" s="2128" t="str">
        <f t="shared" si="208"/>
        <v>►</v>
      </c>
      <c r="G698" s="2128" t="str">
        <f t="shared" si="209"/>
        <v>►</v>
      </c>
      <c r="H698" s="2178" t="s">
        <v>4</v>
      </c>
      <c r="I698" s="2177"/>
      <c r="J698" s="2177"/>
      <c r="K698" s="2177"/>
      <c r="L698" s="2176"/>
      <c r="M698" s="2176"/>
      <c r="N698" s="2176"/>
      <c r="O698" s="2176"/>
      <c r="P698" s="2176"/>
      <c r="Q698" s="2176"/>
      <c r="R698" s="2176"/>
      <c r="S698" s="2111" t="s">
        <v>4</v>
      </c>
      <c r="T698" s="2178" t="s">
        <v>4</v>
      </c>
      <c r="U698" s="2177"/>
      <c r="V698" s="2177"/>
      <c r="W698" s="2177"/>
      <c r="X698" s="2176"/>
      <c r="Y698" s="2176"/>
      <c r="Z698" s="2176"/>
      <c r="AA698" s="2176"/>
      <c r="AB698" s="2176"/>
      <c r="AC698" s="2176"/>
      <c r="AD698" s="2176"/>
      <c r="AE698" s="2677" t="s">
        <v>4</v>
      </c>
      <c r="AF698" s="2679">
        <f t="shared" si="218"/>
        <v>0</v>
      </c>
      <c r="AG698" s="2453">
        <f t="shared" si="219"/>
        <v>0</v>
      </c>
      <c r="AH698" s="2452"/>
      <c r="AI698" s="2148">
        <f t="shared" si="211"/>
        <v>0</v>
      </c>
      <c r="AJ698" s="299" t="str">
        <f>IF(OR(AI698=0, ISBLANK(AB698)), "", TEXT(ROUND(AI698/INDEX(AV19:AV89, MATCH(AB698, AU19:AU89, 0)), 0),"# ##0") &amp; " " &amp; AB698)</f>
        <v/>
      </c>
      <c r="AK698" s="77">
        <f t="shared" si="212"/>
        <v>0</v>
      </c>
      <c r="AL698" s="2149">
        <f t="shared" si="213"/>
        <v>0</v>
      </c>
      <c r="AM698" s="2137" t="str">
        <f t="shared" si="214"/>
        <v/>
      </c>
      <c r="AN698" s="2143"/>
      <c r="AO698" s="2148">
        <f t="shared" si="215"/>
        <v>0</v>
      </c>
      <c r="AP698" s="2612"/>
      <c r="AQ698" s="2150" t="str">
        <f t="shared" si="216"/>
        <v/>
      </c>
      <c r="AR698" s="2593"/>
      <c r="AS698" s="2697">
        <f t="shared" si="217"/>
        <v>0</v>
      </c>
      <c r="AT698" s="2598">
        <f>IF(AND(AH698&lt;&gt;"", ISNUMBER(AF698)), IFERROR(INDEX(AV19:AV89, MATCH(AB698, AU19:AU89, 0)) * AA698 * IF(ISBLANK(X698), 1, X698), 0), 0)</f>
        <v>0</v>
      </c>
      <c r="AY698" s="2127" t="str">
        <f t="shared" si="210"/>
        <v>►</v>
      </c>
      <c r="BI698" s="466">
        <v>1</v>
      </c>
    </row>
    <row r="699" spans="1:63" ht="18.75" x14ac:dyDescent="0.25">
      <c r="A699" s="2127" t="str">
        <f t="shared" si="204"/>
        <v>►</v>
      </c>
      <c r="B699" s="2128" t="str">
        <f t="shared" si="220"/>
        <v>►</v>
      </c>
      <c r="C699" s="2129" t="str">
        <f t="shared" si="205"/>
        <v>►</v>
      </c>
      <c r="D699" s="2433" t="str">
        <f t="shared" si="206"/>
        <v>►</v>
      </c>
      <c r="E699" s="2128" t="str">
        <f t="shared" si="207"/>
        <v>►</v>
      </c>
      <c r="F699" s="2128" t="str">
        <f t="shared" si="208"/>
        <v>►</v>
      </c>
      <c r="G699" s="2128" t="str">
        <f t="shared" si="209"/>
        <v>►</v>
      </c>
      <c r="H699" s="2178" t="s">
        <v>4</v>
      </c>
      <c r="I699" s="2177"/>
      <c r="J699" s="2177"/>
      <c r="K699" s="2177"/>
      <c r="L699" s="2176"/>
      <c r="M699" s="2176"/>
      <c r="N699" s="2176"/>
      <c r="O699" s="2176"/>
      <c r="P699" s="2176"/>
      <c r="Q699" s="2176"/>
      <c r="R699" s="2176"/>
      <c r="S699" s="2111" t="s">
        <v>4</v>
      </c>
      <c r="T699" s="2178" t="s">
        <v>4</v>
      </c>
      <c r="U699" s="2177"/>
      <c r="V699" s="2177"/>
      <c r="W699" s="2177"/>
      <c r="X699" s="2176"/>
      <c r="Y699" s="2176"/>
      <c r="Z699" s="2176"/>
      <c r="AA699" s="2176"/>
      <c r="AB699" s="2176"/>
      <c r="AC699" s="2176"/>
      <c r="AD699" s="2176"/>
      <c r="AE699" s="2677" t="s">
        <v>4</v>
      </c>
      <c r="AF699" s="2679">
        <f t="shared" si="218"/>
        <v>0</v>
      </c>
      <c r="AG699" s="2453">
        <f t="shared" si="219"/>
        <v>0</v>
      </c>
      <c r="AH699" s="2452"/>
      <c r="AI699" s="2140">
        <f t="shared" si="211"/>
        <v>0</v>
      </c>
      <c r="AJ699" s="301" t="str">
        <f>IF(OR(AI699=0, ISBLANK(AB699)), "", TEXT(ROUND(AI699/INDEX(AV19:AV89, MATCH(AB699, AU19:AU89, 0)), 0),"# ##0") &amp; " " &amp; AB699)</f>
        <v/>
      </c>
      <c r="AK699" s="82">
        <f t="shared" si="212"/>
        <v>0</v>
      </c>
      <c r="AL699" s="2141">
        <f t="shared" si="213"/>
        <v>0</v>
      </c>
      <c r="AM699" s="2142" t="str">
        <f t="shared" si="214"/>
        <v/>
      </c>
      <c r="AN699" s="2143"/>
      <c r="AO699" s="2140">
        <f t="shared" si="215"/>
        <v>0</v>
      </c>
      <c r="AP699" s="2612"/>
      <c r="AQ699" s="2145" t="str">
        <f t="shared" si="216"/>
        <v/>
      </c>
      <c r="AR699" s="2593"/>
      <c r="AS699" s="2697">
        <f t="shared" si="217"/>
        <v>0</v>
      </c>
      <c r="AT699" s="2598">
        <f>IF(AND(AH699&lt;&gt;"", ISNUMBER(AF699)), IFERROR(INDEX(AV19:AV89, MATCH(AB699, AU19:AU89, 0)) * AA699 * IF(ISBLANK(X699), 1, X699), 0), 0)</f>
        <v>0</v>
      </c>
      <c r="AY699" s="2127" t="str">
        <f t="shared" si="210"/>
        <v>►</v>
      </c>
      <c r="BI699" s="466">
        <v>1</v>
      </c>
    </row>
    <row r="700" spans="1:63" ht="18.75" x14ac:dyDescent="0.25">
      <c r="A700" s="2127" t="str">
        <f t="shared" si="204"/>
        <v>►</v>
      </c>
      <c r="B700" s="2128" t="str">
        <f t="shared" si="220"/>
        <v>►</v>
      </c>
      <c r="C700" s="2129" t="str">
        <f t="shared" si="205"/>
        <v>►</v>
      </c>
      <c r="D700" s="2433" t="str">
        <f t="shared" si="206"/>
        <v>►</v>
      </c>
      <c r="E700" s="2128" t="str">
        <f t="shared" si="207"/>
        <v>►</v>
      </c>
      <c r="F700" s="2128" t="str">
        <f t="shared" si="208"/>
        <v>►</v>
      </c>
      <c r="G700" s="2128" t="str">
        <f t="shared" si="209"/>
        <v>►</v>
      </c>
      <c r="H700" s="2178" t="s">
        <v>4</v>
      </c>
      <c r="I700" s="2177"/>
      <c r="J700" s="2177"/>
      <c r="K700" s="2177"/>
      <c r="L700" s="2176"/>
      <c r="M700" s="2176"/>
      <c r="N700" s="2176"/>
      <c r="O700" s="2176"/>
      <c r="P700" s="2176"/>
      <c r="Q700" s="2176"/>
      <c r="R700" s="2176"/>
      <c r="S700" s="2111" t="s">
        <v>4</v>
      </c>
      <c r="T700" s="2178" t="s">
        <v>4</v>
      </c>
      <c r="U700" s="2177"/>
      <c r="V700" s="2177"/>
      <c r="W700" s="2177"/>
      <c r="X700" s="2176"/>
      <c r="Y700" s="2176"/>
      <c r="Z700" s="2176"/>
      <c r="AA700" s="2176"/>
      <c r="AB700" s="2176"/>
      <c r="AC700" s="2176"/>
      <c r="AD700" s="2176"/>
      <c r="AE700" s="2677" t="s">
        <v>4</v>
      </c>
      <c r="AF700" s="2679">
        <f t="shared" si="218"/>
        <v>0</v>
      </c>
      <c r="AG700" s="2453">
        <f t="shared" si="219"/>
        <v>0</v>
      </c>
      <c r="AH700" s="2452"/>
      <c r="AI700" s="2148">
        <f t="shared" si="211"/>
        <v>0</v>
      </c>
      <c r="AJ700" s="299" t="str">
        <f>IF(OR(AI700=0, ISBLANK(AB700)), "", TEXT(ROUND(AI700/INDEX(AV19:AV89, MATCH(AB700, AU19:AU89, 0)), 0),"# ##0") &amp; " " &amp; AB700)</f>
        <v/>
      </c>
      <c r="AK700" s="77">
        <f t="shared" si="212"/>
        <v>0</v>
      </c>
      <c r="AL700" s="2149">
        <f t="shared" si="213"/>
        <v>0</v>
      </c>
      <c r="AM700" s="2137" t="str">
        <f t="shared" si="214"/>
        <v/>
      </c>
      <c r="AN700" s="2143"/>
      <c r="AO700" s="2148">
        <f t="shared" si="215"/>
        <v>0</v>
      </c>
      <c r="AP700" s="2612"/>
      <c r="AQ700" s="2150" t="str">
        <f t="shared" si="216"/>
        <v/>
      </c>
      <c r="AR700" s="2593"/>
      <c r="AS700" s="2697">
        <f t="shared" si="217"/>
        <v>0</v>
      </c>
      <c r="AT700" s="2598">
        <f>IF(AND(AH700&lt;&gt;"", ISNUMBER(AF700)), IFERROR(INDEX(AV19:AV89, MATCH(AB700, AU19:AU89, 0)) * AA700 * IF(ISBLANK(X700), 1, X700), 0), 0)</f>
        <v>0</v>
      </c>
      <c r="AY700" s="2127" t="str">
        <f t="shared" si="210"/>
        <v>►</v>
      </c>
      <c r="BI700" s="466">
        <v>1</v>
      </c>
    </row>
    <row r="701" spans="1:63" ht="15.75" x14ac:dyDescent="0.25">
      <c r="A701" s="2127" t="str">
        <f t="shared" ref="A701" si="221">IF(H701="►","A",IF(H701="A","A","►"))</f>
        <v>A</v>
      </c>
      <c r="B701" s="2181" t="s">
        <v>7</v>
      </c>
      <c r="C701" s="2181" t="s">
        <v>7</v>
      </c>
      <c r="D701" s="2181" t="s">
        <v>7</v>
      </c>
      <c r="E701" s="2181" t="s">
        <v>7</v>
      </c>
      <c r="F701" s="2181" t="s">
        <v>7</v>
      </c>
      <c r="G701" s="2181" t="s">
        <v>7</v>
      </c>
      <c r="H701" s="2181" t="s">
        <v>7</v>
      </c>
      <c r="I701" s="2181" t="s">
        <v>7</v>
      </c>
      <c r="J701" s="2181" t="s">
        <v>7</v>
      </c>
      <c r="K701" s="2181" t="s">
        <v>7</v>
      </c>
      <c r="L701" s="2181" t="s">
        <v>7</v>
      </c>
      <c r="M701" s="2181" t="s">
        <v>7</v>
      </c>
      <c r="N701" s="2181" t="s">
        <v>7</v>
      </c>
      <c r="O701" s="2181" t="s">
        <v>7</v>
      </c>
      <c r="P701" s="2181" t="s">
        <v>7</v>
      </c>
      <c r="Q701" s="2181" t="s">
        <v>7</v>
      </c>
      <c r="R701" s="2181" t="s">
        <v>7</v>
      </c>
      <c r="S701" s="2181" t="s">
        <v>7</v>
      </c>
      <c r="T701" s="2181" t="s">
        <v>7</v>
      </c>
      <c r="U701" s="2181" t="s">
        <v>7</v>
      </c>
      <c r="V701" s="2181" t="s">
        <v>7</v>
      </c>
      <c r="W701" s="2181" t="s">
        <v>7</v>
      </c>
      <c r="X701" s="2181" t="s">
        <v>7</v>
      </c>
      <c r="Y701" s="2181" t="s">
        <v>7</v>
      </c>
      <c r="Z701" s="2181" t="s">
        <v>7</v>
      </c>
      <c r="AA701" s="2181" t="s">
        <v>7</v>
      </c>
      <c r="AB701" s="2181" t="s">
        <v>7</v>
      </c>
      <c r="AC701" s="2181" t="s">
        <v>7</v>
      </c>
      <c r="AD701" s="2181" t="s">
        <v>7</v>
      </c>
      <c r="AE701" s="2181"/>
      <c r="AF701" s="2181" t="s">
        <v>7</v>
      </c>
      <c r="AG701" s="2181" t="s">
        <v>7</v>
      </c>
      <c r="AH701" s="2181" t="s">
        <v>7</v>
      </c>
      <c r="AI701" s="2181" t="s">
        <v>7</v>
      </c>
      <c r="AJ701" s="2181" t="s">
        <v>7</v>
      </c>
      <c r="AK701" s="2181" t="s">
        <v>7</v>
      </c>
      <c r="AL701" s="2181" t="s">
        <v>7</v>
      </c>
      <c r="AM701" s="2181" t="s">
        <v>7</v>
      </c>
      <c r="AN701" s="2181" t="s">
        <v>7</v>
      </c>
      <c r="AO701" s="2181" t="s">
        <v>7</v>
      </c>
      <c r="AP701" s="2181" t="s">
        <v>7</v>
      </c>
      <c r="AQ701" s="2181" t="s">
        <v>7</v>
      </c>
      <c r="AS701" s="2181" t="s">
        <v>7</v>
      </c>
      <c r="AT701" s="2181" t="s">
        <v>7</v>
      </c>
      <c r="AX701" s="2181"/>
      <c r="AY701" s="2127" t="str">
        <f t="shared" si="210"/>
        <v>A</v>
      </c>
      <c r="BI701" s="552" t="s">
        <v>344</v>
      </c>
    </row>
    <row r="702" spans="1:63" x14ac:dyDescent="0.25">
      <c r="A702" s="466">
        <v>1</v>
      </c>
      <c r="B702" s="466">
        <v>1</v>
      </c>
      <c r="C702" s="466">
        <v>1</v>
      </c>
      <c r="D702" s="466">
        <v>1</v>
      </c>
      <c r="E702" s="466">
        <v>1</v>
      </c>
      <c r="F702" s="466">
        <v>1</v>
      </c>
      <c r="G702" s="466">
        <v>1</v>
      </c>
      <c r="H702" s="466">
        <v>1</v>
      </c>
      <c r="I702" s="466">
        <v>1</v>
      </c>
      <c r="J702" s="466">
        <v>1</v>
      </c>
      <c r="K702" s="466">
        <v>1</v>
      </c>
      <c r="L702" s="466">
        <v>1</v>
      </c>
      <c r="M702" s="466">
        <v>1</v>
      </c>
      <c r="N702" s="466">
        <v>1</v>
      </c>
      <c r="O702" s="466">
        <v>1</v>
      </c>
      <c r="P702" s="466">
        <v>1</v>
      </c>
      <c r="Q702" s="466">
        <v>1</v>
      </c>
      <c r="R702" s="466">
        <v>1</v>
      </c>
      <c r="S702" s="466">
        <v>1</v>
      </c>
      <c r="T702" s="466">
        <v>1</v>
      </c>
      <c r="U702" s="466">
        <v>1</v>
      </c>
      <c r="V702" s="466">
        <v>1</v>
      </c>
      <c r="W702" s="466">
        <v>1</v>
      </c>
      <c r="X702" s="466">
        <v>1</v>
      </c>
      <c r="Y702" s="466">
        <v>1</v>
      </c>
      <c r="Z702" s="466">
        <v>1</v>
      </c>
      <c r="AA702" s="466">
        <v>1</v>
      </c>
      <c r="AB702" s="466">
        <v>1</v>
      </c>
      <c r="AC702" s="466">
        <v>1</v>
      </c>
      <c r="AD702" s="466">
        <v>1</v>
      </c>
      <c r="AE702" s="466"/>
      <c r="AF702" s="466">
        <v>1</v>
      </c>
      <c r="AG702" s="466">
        <v>1</v>
      </c>
      <c r="AH702" s="466">
        <v>1</v>
      </c>
      <c r="AI702" s="466">
        <v>1</v>
      </c>
      <c r="AJ702" s="466">
        <v>1</v>
      </c>
      <c r="AK702" s="466">
        <v>1</v>
      </c>
      <c r="AL702" s="466">
        <v>1</v>
      </c>
      <c r="AM702" s="466">
        <v>1</v>
      </c>
      <c r="AN702" s="466">
        <v>1</v>
      </c>
      <c r="AO702" s="466">
        <v>1</v>
      </c>
      <c r="AP702" s="466">
        <v>1</v>
      </c>
      <c r="AQ702" s="466">
        <v>1</v>
      </c>
      <c r="AS702" s="466">
        <v>1</v>
      </c>
      <c r="AT702" s="466">
        <v>1</v>
      </c>
      <c r="AU702" s="466">
        <v>1</v>
      </c>
      <c r="AV702" s="466">
        <v>1</v>
      </c>
      <c r="AW702" s="466">
        <v>1</v>
      </c>
      <c r="AX702" s="466"/>
      <c r="AY702" s="466">
        <v>1</v>
      </c>
      <c r="AZ702" s="466">
        <v>1</v>
      </c>
      <c r="BA702" s="466">
        <v>1</v>
      </c>
      <c r="BB702" s="466">
        <v>1</v>
      </c>
      <c r="BC702" s="466">
        <v>1</v>
      </c>
      <c r="BD702" s="466">
        <v>1</v>
      </c>
      <c r="BE702" s="466">
        <v>1</v>
      </c>
      <c r="BF702" s="466">
        <v>1</v>
      </c>
      <c r="BG702" s="466">
        <v>1</v>
      </c>
      <c r="BH702" s="466">
        <v>1</v>
      </c>
      <c r="BI702" s="1" t="str">
        <f>ADDRESS(ROW(),COLUMN(),4)</f>
        <v>BI702</v>
      </c>
      <c r="BJ702" s="553"/>
      <c r="BK702" s="554" t="str">
        <f>ADDRESS(ROW(),COLUMN(),4)</f>
        <v>BK702</v>
      </c>
    </row>
  </sheetData>
  <autoFilter ref="B13:G702" xr:uid="{FA6FDC6A-B99B-494B-874A-00A697E36D1C}"/>
  <mergeCells count="102">
    <mergeCell ref="BD18:BG20"/>
    <mergeCell ref="BD34:BG35"/>
    <mergeCell ref="BD36:BG37"/>
    <mergeCell ref="BD38:BG38"/>
    <mergeCell ref="BD39:BG40"/>
    <mergeCell ref="BD59:BE60"/>
    <mergeCell ref="BF59:BF60"/>
    <mergeCell ref="BD62:BG63"/>
    <mergeCell ref="I9:R10"/>
    <mergeCell ref="T9:AD10"/>
    <mergeCell ref="AS15:AS16"/>
    <mergeCell ref="N21:P21"/>
    <mergeCell ref="Z21:AB21"/>
    <mergeCell ref="N39:O40"/>
    <mergeCell ref="P39:R40"/>
    <mergeCell ref="Z39:AA40"/>
    <mergeCell ref="AB39:AD40"/>
    <mergeCell ref="BD108:BG109"/>
    <mergeCell ref="P42:R43"/>
    <mergeCell ref="N75:O76"/>
    <mergeCell ref="P75:R76"/>
    <mergeCell ref="Z75:AA76"/>
    <mergeCell ref="AB75:AD76"/>
    <mergeCell ref="N56:O57"/>
    <mergeCell ref="P56:R57"/>
    <mergeCell ref="Z56:AA57"/>
    <mergeCell ref="AB56:AD57"/>
    <mergeCell ref="N62:P62"/>
    <mergeCell ref="Z62:AB62"/>
    <mergeCell ref="AA64:AA65"/>
    <mergeCell ref="AB64:AB65"/>
    <mergeCell ref="AC64:AC65"/>
    <mergeCell ref="AB59:AD60"/>
    <mergeCell ref="P59:R60"/>
    <mergeCell ref="P78:R79"/>
    <mergeCell ref="Z94:AA95"/>
    <mergeCell ref="AB94:AD95"/>
    <mergeCell ref="BD75:BD76"/>
    <mergeCell ref="BE75:BE76"/>
    <mergeCell ref="BF75:BF76"/>
    <mergeCell ref="BD79:BG79"/>
    <mergeCell ref="B10:G11"/>
    <mergeCell ref="N15:O16"/>
    <mergeCell ref="P15:R16"/>
    <mergeCell ref="Z15:AA16"/>
    <mergeCell ref="AB15:AD16"/>
    <mergeCell ref="AH15:AH16"/>
    <mergeCell ref="AI15:AJ16"/>
    <mergeCell ref="Z175:AB175"/>
    <mergeCell ref="P18:R19"/>
    <mergeCell ref="AA47:AA48"/>
    <mergeCell ref="AB47:AB48"/>
    <mergeCell ref="AC47:AC48"/>
    <mergeCell ref="AA23:AA24"/>
    <mergeCell ref="AB23:AB24"/>
    <mergeCell ref="AC23:AC24"/>
    <mergeCell ref="AB97:AD98"/>
    <mergeCell ref="N45:P45"/>
    <mergeCell ref="Z45:AB45"/>
    <mergeCell ref="AB42:AD43"/>
    <mergeCell ref="N81:P81"/>
    <mergeCell ref="Z81:AB81"/>
    <mergeCell ref="AA83:AA84"/>
    <mergeCell ref="AB83:AB84"/>
    <mergeCell ref="AC83:AC84"/>
    <mergeCell ref="AA177:AA178"/>
    <mergeCell ref="AB177:AB178"/>
    <mergeCell ref="AC177:AC178"/>
    <mergeCell ref="Z138:AA139"/>
    <mergeCell ref="AB138:AD139"/>
    <mergeCell ref="AB141:AD142"/>
    <mergeCell ref="Z144:AB144"/>
    <mergeCell ref="AA146:AA147"/>
    <mergeCell ref="AB146:AB147"/>
    <mergeCell ref="AC146:AC147"/>
    <mergeCell ref="Z169:AA170"/>
    <mergeCell ref="AB169:AD170"/>
    <mergeCell ref="AB172:AD173"/>
    <mergeCell ref="AB78:AD79"/>
    <mergeCell ref="AF5:AQ5"/>
    <mergeCell ref="Z100:AB100"/>
    <mergeCell ref="AA102:AA103"/>
    <mergeCell ref="AB102:AB103"/>
    <mergeCell ref="AC102:AC103"/>
    <mergeCell ref="AB18:AD19"/>
    <mergeCell ref="AK15:AK16"/>
    <mergeCell ref="AL15:AL16"/>
    <mergeCell ref="AM15:AM16"/>
    <mergeCell ref="AN15:AN16"/>
    <mergeCell ref="AO15:AO16"/>
    <mergeCell ref="AP15:AP16"/>
    <mergeCell ref="AQ15:AQ16"/>
    <mergeCell ref="T5:AD6"/>
    <mergeCell ref="BE3:BF3"/>
    <mergeCell ref="BA4:BA5"/>
    <mergeCell ref="BB4:BB5"/>
    <mergeCell ref="BC4:BC5"/>
    <mergeCell ref="BD4:BD5"/>
    <mergeCell ref="BG4:BG5"/>
    <mergeCell ref="AT15:AT16"/>
    <mergeCell ref="AU15:AW15"/>
    <mergeCell ref="BD16:BG17"/>
  </mergeCells>
  <phoneticPr fontId="53" type="noConversion"/>
  <conditionalFormatting sqref="AC25:AC36">
    <cfRule type="cellIs" dxfId="14" priority="4" operator="notEqual">
      <formula>1</formula>
    </cfRule>
  </conditionalFormatting>
  <conditionalFormatting sqref="AC49:AC53">
    <cfRule type="cellIs" dxfId="13" priority="7" operator="notEqual">
      <formula>1</formula>
    </cfRule>
  </conditionalFormatting>
  <conditionalFormatting sqref="AC66:AC72">
    <cfRule type="cellIs" dxfId="12" priority="6" operator="notEqual">
      <formula>1</formula>
    </cfRule>
  </conditionalFormatting>
  <conditionalFormatting sqref="AC85:AC91">
    <cfRule type="cellIs" dxfId="11" priority="5" operator="notEqual">
      <formula>1</formula>
    </cfRule>
  </conditionalFormatting>
  <conditionalFormatting sqref="AC104:AC117">
    <cfRule type="cellIs" dxfId="10" priority="3" operator="notEqual">
      <formula>1</formula>
    </cfRule>
  </conditionalFormatting>
  <conditionalFormatting sqref="AC148:AC154">
    <cfRule type="cellIs" dxfId="9" priority="2" operator="notEqual">
      <formula>1</formula>
    </cfRule>
  </conditionalFormatting>
  <conditionalFormatting sqref="AC179:AC185">
    <cfRule type="cellIs" dxfId="8" priority="1" operator="notEqual">
      <formula>1</formula>
    </cfRule>
  </conditionalFormatting>
  <hyperlinks>
    <hyperlink ref="AT8" r:id="rId1" xr:uid="{7666551A-8E42-4998-91E9-EA5894071EB2}"/>
    <hyperlink ref="AS6" r:id="rId2" xr:uid="{7308BECD-D3ED-4E79-8DA4-978C1918170D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drawing r:id="rId4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4EEA3-8EC3-42FF-B940-9B05FC21983C}">
  <dimension ref="A1:AZ702"/>
  <sheetViews>
    <sheetView showZeros="0" zoomScaleNormal="100" workbookViewId="0">
      <selection activeCell="AA13" sqref="AA13"/>
    </sheetView>
  </sheetViews>
  <sheetFormatPr baseColWidth="10" defaultRowHeight="15" x14ac:dyDescent="0.25"/>
  <cols>
    <col min="1" max="1" width="5.85546875" style="473" customWidth="1"/>
    <col min="2" max="2" width="32.7109375" style="473" hidden="1" customWidth="1"/>
    <col min="3" max="3" width="16.7109375" style="473" hidden="1" customWidth="1"/>
    <col min="4" max="4" width="6.140625" style="3482" hidden="1" customWidth="1"/>
    <col min="5" max="5" width="19.7109375" style="473" hidden="1" customWidth="1"/>
    <col min="6" max="6" width="13.7109375" style="473" hidden="1" customWidth="1"/>
    <col min="7" max="7" width="10.7109375" style="473" hidden="1" customWidth="1"/>
    <col min="8" max="8" width="4.7109375" customWidth="1"/>
    <col min="9" max="11" width="2.710937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4.7109375" style="473" customWidth="1"/>
    <col min="20" max="20" width="8.7109375" style="473" customWidth="1"/>
    <col min="21" max="21" width="16.85546875" style="473" customWidth="1"/>
    <col min="22" max="22" width="14" style="473" customWidth="1"/>
    <col min="23" max="24" width="18" style="473" customWidth="1"/>
    <col min="25" max="26" width="11.7109375" style="473" customWidth="1"/>
    <col min="27" max="27" width="30.7109375" style="473" customWidth="1"/>
    <col min="28" max="31" width="11.7109375" style="473" customWidth="1"/>
    <col min="32" max="32" width="4.28515625" customWidth="1"/>
    <col min="33" max="33" width="8.7109375" style="473" customWidth="1"/>
    <col min="34" max="34" width="11.7109375" style="473" customWidth="1"/>
    <col min="35" max="35" width="13.7109375" style="473" customWidth="1"/>
    <col min="36" max="36" width="11.7109375" style="473" customWidth="1"/>
    <col min="37" max="37" width="23" style="473" customWidth="1"/>
    <col min="38" max="38" width="5.85546875" style="473" customWidth="1"/>
    <col min="39" max="39" width="9.28515625" style="465" customWidth="1"/>
    <col min="40" max="40" width="12" style="465" customWidth="1"/>
    <col min="41" max="41" width="11.7109375" style="465" customWidth="1"/>
    <col min="42" max="42" width="16.7109375" style="465" customWidth="1"/>
    <col min="43" max="43" width="24.7109375" style="465" customWidth="1"/>
    <col min="44" max="44" width="19" style="473" customWidth="1"/>
    <col min="45" max="45" width="30.7109375" style="465" customWidth="1"/>
    <col min="46" max="47" width="15.7109375" style="465" customWidth="1"/>
    <col min="48" max="48" width="34.7109375" style="465" customWidth="1"/>
    <col min="49" max="49" width="11.42578125" style="473"/>
    <col min="50" max="50" width="8.7109375" style="465" customWidth="1"/>
    <col min="51" max="51" width="11.42578125" style="464"/>
    <col min="52" max="52" width="43.5703125" style="464" customWidth="1"/>
    <col min="53" max="16384" width="11.42578125" style="473"/>
  </cols>
  <sheetData>
    <row r="1" spans="1:52" ht="15" customHeight="1" thickTop="1" x14ac:dyDescent="0.25">
      <c r="A1" s="1" t="str">
        <f>ADDRESS(ROW(),COLUMN(),4)</f>
        <v>A1</v>
      </c>
      <c r="B1" s="546" t="str">
        <f>SUBSTITUTE(ADDRESS(1,COLUMN(),4),"1","")</f>
        <v>B</v>
      </c>
      <c r="C1" s="546" t="str">
        <f>SUBSTITUTE(ADDRESS(1,COLUMN(),4),"1","")</f>
        <v>C</v>
      </c>
      <c r="D1" s="546" t="str">
        <f>SUBSTITUTE(ADDRESS(1,COLUMN(),4),"1","")</f>
        <v>D</v>
      </c>
      <c r="E1" s="546" t="str">
        <f>SUBSTITUTE(ADDRESS(1,COLUMN(),4),"1","")</f>
        <v>E</v>
      </c>
      <c r="F1" s="546" t="str">
        <f>SUBSTITUTE(ADDRESS(1,COLUMN(),4),"1","")</f>
        <v>F</v>
      </c>
      <c r="G1" s="546" t="str">
        <f>SUBSTITUTE(ADDRESS(1,COLUMN(),4),"1","")</f>
        <v>G</v>
      </c>
      <c r="H1" s="546" t="str">
        <f>SUBSTITUTE(ADDRESS(1,COLUMN(),4),"1","")</f>
        <v>H</v>
      </c>
      <c r="I1" s="546" t="str">
        <f>SUBSTITUTE(ADDRESS(1,COLUMN(),4),"1","")</f>
        <v>I</v>
      </c>
      <c r="J1" s="546" t="str">
        <f>SUBSTITUTE(ADDRESS(1,COLUMN(),4),"1","")</f>
        <v>J</v>
      </c>
      <c r="K1" s="546" t="str">
        <f>SUBSTITUTE(ADDRESS(1,COLUMN(),4),"1","")</f>
        <v>K</v>
      </c>
      <c r="L1" s="546" t="str">
        <f>SUBSTITUTE(ADDRESS(1,COLUMN(),4),"1","")</f>
        <v>L</v>
      </c>
      <c r="M1" s="546" t="str">
        <f>SUBSTITUTE(ADDRESS(1,COLUMN(),4),"1","")</f>
        <v>M</v>
      </c>
      <c r="N1" s="546" t="str">
        <f>SUBSTITUTE(ADDRESS(1,COLUMN(),4),"1","")</f>
        <v>N</v>
      </c>
      <c r="O1" s="546" t="str">
        <f>SUBSTITUTE(ADDRESS(1,COLUMN(),4),"1","")</f>
        <v>O</v>
      </c>
      <c r="P1" s="546" t="str">
        <f>SUBSTITUTE(ADDRESS(1,COLUMN(),4),"1","")</f>
        <v>P</v>
      </c>
      <c r="Q1" s="546" t="str">
        <f>SUBSTITUTE(ADDRESS(1,COLUMN(),4),"1","")</f>
        <v>Q</v>
      </c>
      <c r="R1" s="546" t="str">
        <f>SUBSTITUTE(ADDRESS(1,COLUMN(),4),"1","")</f>
        <v>R</v>
      </c>
      <c r="S1" s="546" t="str">
        <f>SUBSTITUTE(ADDRESS(1,COLUMN(),4),"1","")</f>
        <v>S</v>
      </c>
      <c r="T1" s="546" t="str">
        <f>SUBSTITUTE(ADDRESS(1,COLUMN(),4),"1","")</f>
        <v>T</v>
      </c>
      <c r="U1" s="546" t="str">
        <f>SUBSTITUTE(ADDRESS(1,COLUMN(),4),"1","")</f>
        <v>U</v>
      </c>
      <c r="V1" s="546" t="str">
        <f>SUBSTITUTE(ADDRESS(1,COLUMN(),4),"1","")</f>
        <v>V</v>
      </c>
      <c r="W1" s="546" t="str">
        <f>SUBSTITUTE(ADDRESS(1,COLUMN(),4),"1","")</f>
        <v>W</v>
      </c>
      <c r="X1" s="546" t="str">
        <f>SUBSTITUTE(ADDRESS(1,COLUMN(),4),"1","")</f>
        <v>X</v>
      </c>
      <c r="Y1" s="546" t="str">
        <f>SUBSTITUTE(ADDRESS(1,COLUMN(),4),"1","")</f>
        <v>Y</v>
      </c>
      <c r="Z1" s="546" t="str">
        <f>SUBSTITUTE(ADDRESS(1,COLUMN(),4),"1","")</f>
        <v>Z</v>
      </c>
      <c r="AA1" s="546" t="str">
        <f>SUBSTITUTE(ADDRESS(1,COLUMN(),4),"1","")</f>
        <v>AA</v>
      </c>
      <c r="AB1" s="546" t="str">
        <f>SUBSTITUTE(ADDRESS(1,COLUMN(),4),"1","")</f>
        <v>AB</v>
      </c>
      <c r="AC1" s="546" t="str">
        <f>SUBSTITUTE(ADDRESS(1,COLUMN(),4),"1","")</f>
        <v>AC</v>
      </c>
      <c r="AD1" s="546" t="str">
        <f>SUBSTITUTE(ADDRESS(1,COLUMN(),4),"1","")</f>
        <v>AD</v>
      </c>
      <c r="AE1" s="546" t="str">
        <f>SUBSTITUTE(ADDRESS(1,COLUMN(),4),"1","")</f>
        <v>AE</v>
      </c>
      <c r="AF1" s="9"/>
      <c r="AG1" s="546" t="str">
        <f>SUBSTITUTE(ADDRESS(1,COLUMN(),4),"1","")</f>
        <v>AG</v>
      </c>
      <c r="AH1" s="546" t="str">
        <f>SUBSTITUTE(ADDRESS(1,COLUMN(),4),"1","")</f>
        <v>AH</v>
      </c>
      <c r="AI1" s="2" t="str">
        <f>SUBSTITUTE(ADDRESS(1,COLUMN(),4),"1","")</f>
        <v>AI</v>
      </c>
      <c r="AJ1" s="2" t="str">
        <f>SUBSTITUTE(ADDRESS(1,COLUMN(),4),"1","")</f>
        <v>AJ</v>
      </c>
      <c r="AK1" s="2" t="str">
        <f>SUBSTITUTE(ADDRESS(1,COLUMN(),4),"1","")</f>
        <v>AK</v>
      </c>
      <c r="AL1" s="1051"/>
      <c r="AM1" s="1051"/>
      <c r="AN1" s="1051"/>
      <c r="AO1" s="1051"/>
      <c r="AP1" s="2" t="str">
        <f>SUBSTITUTE(ADDRESS(1,COLUMN(),4),"1","")</f>
        <v>AP</v>
      </c>
      <c r="AQ1" s="2" t="str">
        <f>SUBSTITUTE(ADDRESS(1,COLUMN(),4),"1","")</f>
        <v>AQ</v>
      </c>
      <c r="AR1" s="2" t="str">
        <f>SUBSTITUTE(ADDRESS(1,COLUMN(),4),"1","")</f>
        <v>AR</v>
      </c>
      <c r="AS1" s="2" t="str">
        <f>SUBSTITUTE(ADDRESS(1,COLUMN(),4),"1","")</f>
        <v>AS</v>
      </c>
      <c r="AT1" s="2" t="str">
        <f>SUBSTITUTE(ADDRESS(1,COLUMN(),4),"1","")</f>
        <v>AT</v>
      </c>
      <c r="AU1" s="2" t="str">
        <f>SUBSTITUTE(ADDRESS(1,COLUMN(),4),"1","")</f>
        <v>AU</v>
      </c>
      <c r="AV1" s="2" t="str">
        <f>SUBSTITUTE(ADDRESS(1,COLUMN(),4),"1","")</f>
        <v>AV</v>
      </c>
      <c r="AW1" s="1051"/>
      <c r="AX1" s="466">
        <v>1</v>
      </c>
      <c r="AY1" s="546" t="str">
        <f>SUBSTITUTE(ADDRESS(1,COLUMN(),4),"1","")</f>
        <v>AY</v>
      </c>
      <c r="AZ1" s="547" t="str">
        <f>SUBSTITUTE(ADDRESS(1,COLUMN(),4),"1","")</f>
        <v>AZ</v>
      </c>
    </row>
    <row r="2" spans="1:52" ht="23.25" customHeight="1" thickBot="1" x14ac:dyDescent="0.3">
      <c r="A2" s="2099"/>
      <c r="B2" s="467">
        <f ca="1">CELL("largeur",B2)</f>
        <v>0</v>
      </c>
      <c r="C2" s="467">
        <f ca="1">CELL("largeur",C2)</f>
        <v>0</v>
      </c>
      <c r="D2" s="467">
        <f ca="1">CELL("largeur",D2)</f>
        <v>0</v>
      </c>
      <c r="E2" s="467">
        <f ca="1">CELL("largeur",E2)</f>
        <v>0</v>
      </c>
      <c r="F2" s="467">
        <f ca="1">CELL("largeur",F2)</f>
        <v>0</v>
      </c>
      <c r="G2" s="467">
        <f ca="1">CELL("largeur",G2)</f>
        <v>0</v>
      </c>
      <c r="H2" s="467">
        <f ca="1">CELL("largeur",H2)</f>
        <v>4</v>
      </c>
      <c r="I2" s="467">
        <f ca="1">CELL("largeur",I2)</f>
        <v>2</v>
      </c>
      <c r="J2" s="467">
        <f ca="1">CELL("largeur",J2)</f>
        <v>2</v>
      </c>
      <c r="K2" s="467">
        <f ca="1">CELL("largeur",K2)</f>
        <v>2</v>
      </c>
      <c r="L2" s="467">
        <f ca="1">CELL("largeur",L2)</f>
        <v>11</v>
      </c>
      <c r="M2" s="467">
        <f ca="1">CELL("largeur",M2)</f>
        <v>11</v>
      </c>
      <c r="N2" s="467">
        <f ca="1">CELL("largeur",N2)</f>
        <v>3</v>
      </c>
      <c r="O2" s="467">
        <f ca="1">CELL("largeur",O2)</f>
        <v>11</v>
      </c>
      <c r="P2" s="467">
        <f ca="1">CELL("largeur",P2)</f>
        <v>11</v>
      </c>
      <c r="Q2" s="467">
        <f ca="1">CELL("largeur",Q2)</f>
        <v>12</v>
      </c>
      <c r="R2" s="467">
        <f ca="1">CELL("largeur",R2)</f>
        <v>40</v>
      </c>
      <c r="S2" s="467">
        <f ca="1">CELL("largeur",S2)</f>
        <v>4</v>
      </c>
      <c r="T2" s="467">
        <f ca="1">CELL("largeur",T2)</f>
        <v>8</v>
      </c>
      <c r="U2" s="467">
        <f ca="1">CELL("largeur",U2)</f>
        <v>16</v>
      </c>
      <c r="V2" s="467">
        <f ca="1">CELL("largeur",V2)</f>
        <v>13</v>
      </c>
      <c r="W2" s="467">
        <f ca="1">CELL("largeur",W2)</f>
        <v>17</v>
      </c>
      <c r="X2" s="467">
        <f ca="1">CELL("largeur",X2)</f>
        <v>17</v>
      </c>
      <c r="Y2" s="467">
        <f ca="1">CELL("largeur",Y2)</f>
        <v>11</v>
      </c>
      <c r="Z2" s="467">
        <f ca="1">CELL("largeur",Z2)</f>
        <v>11</v>
      </c>
      <c r="AA2" s="467">
        <f ca="1">CELL("largeur",AA2)</f>
        <v>30</v>
      </c>
      <c r="AB2" s="467">
        <f ca="1">CELL("largeur",AB2)</f>
        <v>11</v>
      </c>
      <c r="AC2" s="467">
        <f ca="1">CELL("largeur",AC2)</f>
        <v>11</v>
      </c>
      <c r="AD2" s="467">
        <f ca="1">CELL("largeur",AD2)</f>
        <v>11</v>
      </c>
      <c r="AE2" s="467">
        <f ca="1">CELL("largeur",AE2)</f>
        <v>11</v>
      </c>
      <c r="AF2" s="9"/>
      <c r="AG2" s="467">
        <f ca="1">CELL("largeur",AG2)</f>
        <v>8</v>
      </c>
      <c r="AH2" s="467">
        <f ca="1">CELL("largeur",AH2)</f>
        <v>11</v>
      </c>
      <c r="AI2" s="467">
        <f ca="1">CELL("largeur",AI2)</f>
        <v>13</v>
      </c>
      <c r="AJ2" s="467">
        <f ca="1">CELL("largeur",AJ2)</f>
        <v>11</v>
      </c>
      <c r="AK2" s="467">
        <f ca="1">CELL("largeur",AK2)</f>
        <v>22</v>
      </c>
      <c r="AL2" s="1051"/>
      <c r="AM2" s="1051"/>
      <c r="AN2" s="1051"/>
      <c r="AO2" s="1051"/>
      <c r="AP2" s="4">
        <v>16</v>
      </c>
      <c r="AQ2" s="4">
        <v>24</v>
      </c>
      <c r="AR2" s="4">
        <v>14</v>
      </c>
      <c r="AS2" s="4">
        <v>30</v>
      </c>
      <c r="AT2" s="4">
        <v>15</v>
      </c>
      <c r="AU2" s="4">
        <v>15</v>
      </c>
      <c r="AV2" s="4">
        <v>34</v>
      </c>
      <c r="AW2" s="1051"/>
      <c r="AX2" s="466">
        <v>1</v>
      </c>
      <c r="AY2" s="548"/>
      <c r="AZ2" s="548" t="s">
        <v>340</v>
      </c>
    </row>
    <row r="3" spans="1:52" ht="23.25" customHeight="1" x14ac:dyDescent="0.25">
      <c r="A3" s="2099"/>
      <c r="B3" s="2100"/>
      <c r="C3" s="2101"/>
      <c r="D3" s="3527"/>
      <c r="E3" s="2101"/>
      <c r="F3" s="2101"/>
      <c r="G3" s="2101"/>
      <c r="H3" s="2673" t="s">
        <v>2347</v>
      </c>
      <c r="I3" s="2674"/>
      <c r="J3" s="2674"/>
      <c r="K3" s="2674"/>
      <c r="L3" s="2674"/>
      <c r="M3" s="2674"/>
      <c r="N3" s="2674"/>
      <c r="O3" s="2675"/>
      <c r="P3" s="2675"/>
      <c r="Q3" s="2674"/>
      <c r="R3" s="2675"/>
      <c r="S3" s="3528"/>
      <c r="T3" s="1051"/>
      <c r="U3" s="1051"/>
      <c r="V3" s="1051"/>
      <c r="W3" s="1051"/>
      <c r="X3" s="1051"/>
      <c r="Y3" s="1051"/>
      <c r="Z3" s="1051"/>
      <c r="AA3" s="1051"/>
      <c r="AB3" s="1051"/>
      <c r="AC3" s="1051"/>
      <c r="AD3" s="1051"/>
      <c r="AE3" s="1051"/>
      <c r="AF3" s="9"/>
      <c r="AG3" s="2103"/>
      <c r="AH3" s="2103"/>
      <c r="AI3" s="9"/>
      <c r="AJ3" s="9"/>
      <c r="AK3" s="9"/>
      <c r="AL3" s="678"/>
      <c r="AM3" s="678"/>
      <c r="AN3" s="678"/>
      <c r="AO3" s="678"/>
      <c r="AP3" s="2637" t="s">
        <v>2</v>
      </c>
      <c r="AQ3" s="2638" t="s">
        <v>2268</v>
      </c>
      <c r="AR3" s="2639" t="s">
        <v>2269</v>
      </c>
      <c r="AS3" s="2691" t="s">
        <v>2270</v>
      </c>
      <c r="AT3" s="3312" t="s">
        <v>2271</v>
      </c>
      <c r="AU3" s="3312"/>
      <c r="AV3" s="2640" t="s">
        <v>2272</v>
      </c>
      <c r="AW3" s="1051"/>
      <c r="AX3" s="466">
        <v>1</v>
      </c>
      <c r="AY3" s="550">
        <f ca="1">COUNTA(A1:AX702) + COUNTBLANK(A1:AX702)</f>
        <v>37128</v>
      </c>
      <c r="AZ3" s="551" t="str">
        <f>"cellules entre"&amp;" " &amp;A1&amp;" et  "&amp;AX702</f>
        <v>cellules entre A1 et  AX702</v>
      </c>
    </row>
    <row r="4" spans="1:52" ht="23.25" customHeight="1" thickBot="1" x14ac:dyDescent="0.3">
      <c r="A4" s="2099"/>
      <c r="B4" s="2102" t="s">
        <v>2204</v>
      </c>
      <c r="C4" s="2101"/>
      <c r="D4" s="3527"/>
      <c r="E4" s="2101"/>
      <c r="F4" s="2101"/>
      <c r="G4" s="2101"/>
      <c r="H4" s="2667"/>
      <c r="I4" s="2667"/>
      <c r="J4" s="2667"/>
      <c r="K4" s="2667"/>
      <c r="L4" s="2667"/>
      <c r="M4" s="2667"/>
      <c r="N4" s="2667"/>
      <c r="O4" s="2667"/>
      <c r="P4" s="2667"/>
      <c r="Q4" s="2667"/>
      <c r="R4" s="2667"/>
      <c r="S4" s="2667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9"/>
      <c r="AG4" s="2693" t="s">
        <v>1</v>
      </c>
      <c r="AH4" s="1" t="str">
        <f>AX702</f>
        <v>AX702</v>
      </c>
      <c r="AI4" s="9"/>
      <c r="AJ4" s="9"/>
      <c r="AK4" s="9"/>
      <c r="AL4" s="2103"/>
      <c r="AM4" s="2103"/>
      <c r="AN4" s="2103"/>
      <c r="AO4" s="1051"/>
      <c r="AP4" s="3313">
        <f>ROWS(A9:A700)</f>
        <v>692</v>
      </c>
      <c r="AQ4" s="3314">
        <f>AP4-AR4</f>
        <v>692</v>
      </c>
      <c r="AR4" s="3314">
        <f>ROWS(A9:A700)-SUBTOTAL(103,A9:A700)</f>
        <v>0</v>
      </c>
      <c r="AS4" s="3316">
        <f ca="1">COUNTIF(B2:AE2,"&gt;0")</f>
        <v>24</v>
      </c>
      <c r="AT4" s="2651">
        <f ca="1">IF(COUNTIF(B2:AE2,0)=0,0,COUNTIF(B2:AE2,0))</f>
        <v>6</v>
      </c>
      <c r="AU4" s="3526"/>
      <c r="AV4" s="3316">
        <f ca="1">AS4+AT4</f>
        <v>30</v>
      </c>
      <c r="AW4" s="1051"/>
      <c r="AX4" s="466">
        <v>1</v>
      </c>
      <c r="AY4" s="550">
        <f ca="1">COUNTA(A1:AX702)</f>
        <v>16633</v>
      </c>
      <c r="AZ4" s="551" t="s">
        <v>341</v>
      </c>
    </row>
    <row r="5" spans="1:52" ht="23.25" customHeight="1" thickBot="1" x14ac:dyDescent="0.3">
      <c r="A5" s="2105"/>
      <c r="B5" s="2106" t="str">
        <f>SUBSTITUTE(ADDRESS(1,COLUMN(),4),"1","")</f>
        <v>B</v>
      </c>
      <c r="C5" s="2106" t="str">
        <f>SUBSTITUTE(ADDRESS(1,COLUMN(),4),"1","")</f>
        <v>C</v>
      </c>
      <c r="D5" s="2106" t="str">
        <f>SUBSTITUTE(ADDRESS(1,COLUMN(),4),"1","")</f>
        <v>D</v>
      </c>
      <c r="E5" s="2106" t="str">
        <f>SUBSTITUTE(ADDRESS(1,COLUMN(),4),"1","")</f>
        <v>E</v>
      </c>
      <c r="F5" s="2106" t="str">
        <f>SUBSTITUTE(ADDRESS(1,COLUMN(),4),"1","")</f>
        <v>F</v>
      </c>
      <c r="G5" s="2106" t="str">
        <f>SUBSTITUTE(ADDRESS(1,COLUMN(),4),"1","")</f>
        <v>G</v>
      </c>
      <c r="H5" s="3330" t="str">
        <f>H7&amp;" "&amp;T19&amp;" et "&amp;V19</f>
        <v>Ce document vous permet d'archiver et de recalculer des quantités colonnes T et V</v>
      </c>
      <c r="I5" s="3330"/>
      <c r="J5" s="3330"/>
      <c r="K5" s="3330"/>
      <c r="L5" s="3330"/>
      <c r="M5" s="3330"/>
      <c r="N5" s="3330"/>
      <c r="O5" s="3330"/>
      <c r="P5" s="3330"/>
      <c r="Q5" s="3330"/>
      <c r="R5" s="3330"/>
      <c r="S5" s="3525"/>
      <c r="T5" s="2672" t="s">
        <v>2202</v>
      </c>
      <c r="U5" s="2672"/>
      <c r="V5" s="2672"/>
      <c r="W5" s="2672"/>
      <c r="X5" s="2672"/>
      <c r="Y5" s="2672"/>
      <c r="Z5" s="2672"/>
      <c r="AA5" s="2672"/>
      <c r="AB5" s="2672"/>
      <c r="AC5" s="2672"/>
      <c r="AD5" s="2672"/>
      <c r="AE5" s="2672"/>
      <c r="AF5" s="9"/>
      <c r="AG5" s="9"/>
      <c r="AH5" s="2103"/>
      <c r="AI5" s="2103"/>
      <c r="AJ5" s="2103"/>
      <c r="AK5" s="2103"/>
      <c r="AL5" s="2103"/>
      <c r="AM5" s="2103"/>
      <c r="AN5" s="2103"/>
      <c r="AO5" s="1051"/>
      <c r="AP5" s="3314"/>
      <c r="AQ5" s="3315"/>
      <c r="AR5" s="3315"/>
      <c r="AS5" s="3317"/>
      <c r="AT5" s="2652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>B.C.D.E.F.G.</v>
      </c>
      <c r="AU5" s="2653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IF(AC2&lt;0.5,AC1&amp;".","")&amp; IF(AD2&lt;0.5,AD1&amp;".","") &amp; IF(AE2&lt;0.5,AE1&amp;".","")</f>
        <v/>
      </c>
      <c r="AV5" s="3317"/>
      <c r="AW5" s="1051"/>
      <c r="AX5" s="466">
        <v>1</v>
      </c>
      <c r="AY5" s="550">
        <f ca="1">COUNTBLANK(A1:AX702)</f>
        <v>20495</v>
      </c>
      <c r="AZ5" s="551" t="s">
        <v>342</v>
      </c>
    </row>
    <row r="6" spans="1:52" ht="23.25" customHeight="1" x14ac:dyDescent="0.25">
      <c r="A6" s="2105"/>
      <c r="B6" s="2106">
        <f>ROUNDUP(LEN(B17)*0.5/2,0)</f>
        <v>32</v>
      </c>
      <c r="C6" s="2106">
        <f>ROUNDUP(LEN(C17)*1,0)</f>
        <v>16</v>
      </c>
      <c r="D6" s="2106">
        <f>ROUNDUP(LEN(D17)*1.2,0)</f>
        <v>2</v>
      </c>
      <c r="E6" s="2106">
        <f>ROUNDUP(LEN(E17)*0.9,0)</f>
        <v>19</v>
      </c>
      <c r="F6" s="2106">
        <f>ROUNDUP(LEN(F17)*0.9,0)</f>
        <v>13</v>
      </c>
      <c r="G6" s="2106">
        <f>ROUNDUP(LEN(G17)*0.7,0)</f>
        <v>49</v>
      </c>
      <c r="H6" s="3330"/>
      <c r="I6" s="3330"/>
      <c r="J6" s="3330"/>
      <c r="K6" s="3330"/>
      <c r="L6" s="3330"/>
      <c r="M6" s="3330"/>
      <c r="N6" s="3330"/>
      <c r="O6" s="3330"/>
      <c r="P6" s="3330"/>
      <c r="Q6" s="3330"/>
      <c r="R6" s="3330"/>
      <c r="S6" s="3525"/>
      <c r="T6" s="3524" t="s">
        <v>2346</v>
      </c>
      <c r="U6" s="2670"/>
      <c r="V6" s="2669"/>
      <c r="W6" s="2669"/>
      <c r="X6" s="2671" t="s">
        <v>2345</v>
      </c>
      <c r="Y6" s="2671"/>
      <c r="Z6" s="2671"/>
      <c r="AA6" s="2671"/>
      <c r="AB6" s="2671"/>
      <c r="AC6" s="2671"/>
      <c r="AD6" s="2671"/>
      <c r="AE6" s="2671"/>
      <c r="AF6" s="9"/>
      <c r="AG6" s="2209"/>
      <c r="AH6" s="1051"/>
      <c r="AI6" s="2103"/>
      <c r="AJ6" s="2103"/>
      <c r="AK6" s="2103"/>
      <c r="AL6" s="2103"/>
      <c r="AM6" s="2103"/>
      <c r="AN6" s="2103"/>
      <c r="AO6" s="1051"/>
      <c r="AP6" s="2642" t="s">
        <v>2273</v>
      </c>
      <c r="AQ6" s="2642" t="s">
        <v>2273</v>
      </c>
      <c r="AR6" s="2643"/>
      <c r="AS6" s="2650"/>
      <c r="AT6" s="2648" t="str">
        <f ca="1">IF(COUNTIF(A2:R2, "&lt;0.5")&gt;0, COUNTIF(A2:R2, "&lt;0.5") &amp; " ◄ colonnes masquées"&amp;" "&amp;AT5, "◄ De A à R, pas de colonnes masquées")</f>
        <v>6 ◄ colonnes masquées B.C.D.E.F.G.</v>
      </c>
      <c r="AU6" s="2648" t="str">
        <f ca="1">IF(COUNTIF(S2:AE2, "&lt;0.5")&gt;0, COUNTIF(S2:AE2, "&lt;0.5") &amp; " ◄  colonnes masquées"&amp;" "&amp;AU5, "De S à AE, pas de colonnes masquées")</f>
        <v>De S à AE, pas de colonnes masquées</v>
      </c>
      <c r="AV6" s="2648"/>
      <c r="AW6" s="1051"/>
      <c r="AX6" s="466">
        <v>1</v>
      </c>
      <c r="AY6" s="550">
        <f>SUM(AX1:AX700)+2</f>
        <v>702</v>
      </c>
      <c r="AZ6" s="551" t="s">
        <v>274</v>
      </c>
    </row>
    <row r="7" spans="1:52" ht="23.25" customHeight="1" thickBot="1" x14ac:dyDescent="0.3">
      <c r="A7" s="2105"/>
      <c r="B7" s="2107"/>
      <c r="C7" s="2107"/>
      <c r="D7" s="2107"/>
      <c r="E7" s="2107"/>
      <c r="F7" s="2107"/>
      <c r="G7" s="2107"/>
      <c r="H7" s="2107" t="s">
        <v>2344</v>
      </c>
      <c r="I7" s="2107"/>
      <c r="J7" s="2107"/>
      <c r="K7" s="2107"/>
      <c r="L7" s="2107"/>
      <c r="M7" s="2107"/>
      <c r="N7" s="2107"/>
      <c r="O7" s="2107"/>
      <c r="P7" s="2107"/>
      <c r="Q7" s="2107"/>
      <c r="R7" s="2107"/>
      <c r="S7" s="2103"/>
      <c r="T7" s="2671" t="s">
        <v>2203</v>
      </c>
      <c r="U7" s="2103"/>
      <c r="V7" s="2671"/>
      <c r="W7" s="2103"/>
      <c r="X7" s="2672" t="s">
        <v>1302</v>
      </c>
      <c r="Y7" s="2672"/>
      <c r="Z7" s="2103"/>
      <c r="AA7" s="2103"/>
      <c r="AB7" s="2103"/>
      <c r="AC7" s="2103"/>
      <c r="AD7" s="2103"/>
      <c r="AE7" s="2103"/>
      <c r="AF7" s="9"/>
      <c r="AG7" s="2103"/>
      <c r="AH7" s="2103"/>
      <c r="AI7" s="2110"/>
      <c r="AJ7" s="9"/>
      <c r="AK7" s="9"/>
      <c r="AL7" s="2103"/>
      <c r="AM7" s="2103"/>
      <c r="AN7" s="2103"/>
      <c r="AO7" s="1051"/>
      <c r="AP7" s="1051"/>
      <c r="AQ7" s="1051"/>
      <c r="AR7" s="1051"/>
      <c r="AS7" s="1051"/>
      <c r="AT7" s="1051"/>
      <c r="AU7" s="1051"/>
      <c r="AV7" s="1051"/>
      <c r="AW7" s="1051"/>
      <c r="AX7" s="466">
        <v>1</v>
      </c>
      <c r="AY7" s="550" cm="1">
        <f t="array" ref="AY7">SUM(A702:AQ702+1)</f>
        <v>82</v>
      </c>
      <c r="AZ7" s="551" t="s">
        <v>343</v>
      </c>
    </row>
    <row r="8" spans="1:52" ht="23.25" customHeight="1" thickTop="1" thickBot="1" x14ac:dyDescent="0.3">
      <c r="A8" s="2105"/>
      <c r="B8" s="2655" t="s">
        <v>1968</v>
      </c>
      <c r="C8" s="2655" t="s">
        <v>1969</v>
      </c>
      <c r="D8" s="2655" t="s">
        <v>1970</v>
      </c>
      <c r="E8" s="2655" t="s">
        <v>27</v>
      </c>
      <c r="F8" s="2655" t="s">
        <v>28</v>
      </c>
      <c r="G8" s="3523" t="s">
        <v>29</v>
      </c>
      <c r="H8" s="3522" t="s">
        <v>2343</v>
      </c>
      <c r="I8" s="3521"/>
      <c r="J8" s="3521"/>
      <c r="K8" s="3521"/>
      <c r="L8" s="3521"/>
      <c r="M8" s="3521"/>
      <c r="N8" s="3521"/>
      <c r="O8" s="3521"/>
      <c r="P8" s="3521"/>
      <c r="Q8" s="3521"/>
      <c r="R8" s="3520"/>
      <c r="S8" s="2103"/>
      <c r="T8" s="2103"/>
      <c r="U8" s="2103"/>
      <c r="V8" s="2103"/>
      <c r="W8" s="2103"/>
      <c r="X8" s="2103"/>
      <c r="Y8" s="2103"/>
      <c r="Z8" s="2103"/>
      <c r="AA8" s="2103"/>
      <c r="AB8" s="2103"/>
      <c r="AC8" s="2103"/>
      <c r="AD8" s="2103"/>
      <c r="AE8" s="2103"/>
      <c r="AF8" s="85"/>
      <c r="AG8" s="2109"/>
      <c r="AH8" s="2103"/>
      <c r="AI8" s="2668"/>
      <c r="AJ8" s="645"/>
      <c r="AK8" s="1051" t="s">
        <v>4</v>
      </c>
      <c r="AL8" s="2103"/>
      <c r="AM8" s="2103"/>
      <c r="AN8" s="2103"/>
      <c r="AO8" s="678"/>
      <c r="AP8" s="678"/>
      <c r="AQ8" s="678"/>
      <c r="AR8" s="1051"/>
      <c r="AS8" s="1051"/>
      <c r="AT8" s="1051"/>
      <c r="AU8" s="1051"/>
      <c r="AV8" s="1051"/>
      <c r="AW8" s="1051"/>
      <c r="AX8" s="466">
        <v>1</v>
      </c>
      <c r="AY8" s="2090"/>
      <c r="AZ8" s="2091"/>
    </row>
    <row r="9" spans="1:52" ht="23.25" customHeight="1" thickTop="1" x14ac:dyDescent="0.3">
      <c r="A9" s="2690" t="s">
        <v>7</v>
      </c>
      <c r="B9" s="2112" t="s">
        <v>6</v>
      </c>
      <c r="C9" s="2113" t="s">
        <v>2342</v>
      </c>
      <c r="D9" s="3519"/>
      <c r="E9" s="2114"/>
      <c r="F9" s="2114"/>
      <c r="G9" s="2115" t="s">
        <v>6</v>
      </c>
      <c r="H9" s="3518"/>
      <c r="I9" s="3517"/>
      <c r="J9" s="3517"/>
      <c r="K9" s="3517"/>
      <c r="L9" s="3517"/>
      <c r="M9" s="3517"/>
      <c r="N9" s="3517"/>
      <c r="O9" s="3517"/>
      <c r="P9" s="3517"/>
      <c r="Q9" s="3517"/>
      <c r="R9" s="3516"/>
      <c r="S9" s="2103"/>
      <c r="T9" s="122"/>
      <c r="U9" s="9" t="s">
        <v>1963</v>
      </c>
      <c r="V9" s="1195"/>
      <c r="W9" s="1195"/>
      <c r="X9" s="122"/>
      <c r="Y9" s="122"/>
      <c r="Z9" s="122"/>
      <c r="AA9" s="122"/>
      <c r="AB9" s="122"/>
      <c r="AC9" s="122"/>
      <c r="AD9" s="122"/>
      <c r="AE9" s="1051"/>
      <c r="AF9" s="3"/>
      <c r="AH9" s="2103"/>
      <c r="AI9" s="1051"/>
      <c r="AJ9" s="1051"/>
      <c r="AK9" s="1051"/>
      <c r="AL9" s="1051"/>
      <c r="AM9" s="678"/>
      <c r="AN9" s="678"/>
      <c r="AO9" s="678"/>
      <c r="AP9" s="678"/>
      <c r="AQ9" s="678"/>
      <c r="AR9" s="1051"/>
      <c r="AS9" s="1051"/>
      <c r="AT9" s="1051"/>
      <c r="AU9" s="1051"/>
      <c r="AV9" s="1051"/>
      <c r="AW9" s="1051"/>
      <c r="AX9" s="466">
        <v>1</v>
      </c>
    </row>
    <row r="10" spans="1:52" ht="23.25" customHeight="1" thickBot="1" x14ac:dyDescent="0.35">
      <c r="A10" s="2690" t="s">
        <v>7</v>
      </c>
      <c r="B10" s="3331" t="s">
        <v>1973</v>
      </c>
      <c r="C10" s="3331"/>
      <c r="D10" s="3331"/>
      <c r="E10" s="3331"/>
      <c r="F10" s="3331"/>
      <c r="G10" s="3331"/>
      <c r="H10" s="3515"/>
      <c r="I10" s="3514"/>
      <c r="J10" s="3514"/>
      <c r="K10" s="3514"/>
      <c r="L10" s="3514"/>
      <c r="M10" s="3514"/>
      <c r="N10" s="3514"/>
      <c r="O10" s="3514"/>
      <c r="P10" s="3514"/>
      <c r="Q10" s="3514"/>
      <c r="R10" s="3513"/>
      <c r="S10" s="2103"/>
      <c r="T10" s="1051"/>
      <c r="U10" s="2209" t="s">
        <v>1964</v>
      </c>
      <c r="V10" s="1195"/>
      <c r="W10" s="1195"/>
      <c r="X10" s="122"/>
      <c r="Y10" s="122"/>
      <c r="Z10" s="122"/>
      <c r="AA10" s="122"/>
      <c r="AB10" s="122"/>
      <c r="AC10" s="122"/>
      <c r="AD10" s="122"/>
      <c r="AE10" s="1051"/>
      <c r="AF10" s="3"/>
      <c r="AH10" s="1051"/>
      <c r="AI10" s="1051"/>
      <c r="AJ10" s="1051"/>
      <c r="AK10" s="1051"/>
      <c r="AL10" s="1051"/>
      <c r="AM10" s="678"/>
      <c r="AN10" s="678"/>
      <c r="AO10" s="678"/>
      <c r="AP10" s="678"/>
      <c r="AQ10" s="678"/>
      <c r="AR10" s="1051"/>
      <c r="AS10" s="1051"/>
      <c r="AT10" s="1051"/>
      <c r="AU10" s="1051"/>
      <c r="AV10" s="1051"/>
      <c r="AW10" s="1051"/>
      <c r="AX10" s="466">
        <v>1</v>
      </c>
    </row>
    <row r="11" spans="1:52" s="514" customFormat="1" ht="23.25" customHeight="1" x14ac:dyDescent="0.3">
      <c r="A11" s="2690" t="s">
        <v>7</v>
      </c>
      <c r="B11" s="3331"/>
      <c r="C11" s="3331"/>
      <c r="D11" s="3331"/>
      <c r="E11" s="3331"/>
      <c r="F11" s="3331"/>
      <c r="G11" s="3331"/>
      <c r="H11" s="3512"/>
      <c r="I11" s="3512"/>
      <c r="J11" s="3512"/>
      <c r="K11" s="3512"/>
      <c r="L11" s="3512"/>
      <c r="M11" s="3512"/>
      <c r="N11" s="3512"/>
      <c r="O11" s="3512"/>
      <c r="P11" s="2654"/>
      <c r="Q11" s="3511"/>
      <c r="R11" s="3510"/>
      <c r="S11" s="2103"/>
      <c r="T11" s="122"/>
      <c r="U11" s="2741" t="s">
        <v>2279</v>
      </c>
      <c r="V11" s="2668" t="s">
        <v>1966</v>
      </c>
      <c r="W11" s="1195"/>
      <c r="X11" s="122" t="s">
        <v>4</v>
      </c>
      <c r="Y11" s="122"/>
      <c r="Z11" s="122"/>
      <c r="AA11" s="122"/>
      <c r="AB11" s="122"/>
      <c r="AC11" s="122"/>
      <c r="AD11" s="122"/>
      <c r="AE11" s="1051"/>
      <c r="AF11" s="3"/>
      <c r="AG11" s="2103"/>
      <c r="AH11" s="1051"/>
      <c r="AI11" s="1051"/>
      <c r="AJ11" s="2116"/>
      <c r="AK11" s="2116"/>
      <c r="AL11" s="2116"/>
      <c r="AM11" s="2116"/>
      <c r="AN11" s="2116"/>
      <c r="AO11" s="2116"/>
      <c r="AP11" s="678"/>
      <c r="AQ11" s="678"/>
      <c r="AR11" s="2116"/>
      <c r="AS11" s="2116"/>
      <c r="AT11" s="2116"/>
      <c r="AU11" s="2116"/>
      <c r="AV11" s="2116"/>
      <c r="AW11" s="2116"/>
      <c r="AX11" s="466">
        <v>1</v>
      </c>
    </row>
    <row r="12" spans="1:52" s="464" customFormat="1" ht="18" customHeight="1" x14ac:dyDescent="0.3">
      <c r="A12" s="2690" t="s">
        <v>7</v>
      </c>
      <c r="B12" s="2117" t="s">
        <v>1979</v>
      </c>
      <c r="C12" s="2118" t="s">
        <v>1980</v>
      </c>
      <c r="D12" s="2117" t="s">
        <v>1981</v>
      </c>
      <c r="E12" s="2117" t="s">
        <v>1982</v>
      </c>
      <c r="F12" s="2117" t="s">
        <v>1983</v>
      </c>
      <c r="G12" s="2117" t="s">
        <v>1984</v>
      </c>
      <c r="H12" s="2686" t="s">
        <v>5</v>
      </c>
      <c r="I12" s="9"/>
      <c r="J12" s="9"/>
      <c r="K12" s="9"/>
      <c r="L12" s="9"/>
      <c r="M12" s="9"/>
      <c r="N12" s="2685" t="s">
        <v>77</v>
      </c>
      <c r="O12" s="3505" t="str">
        <f ca="1">AT6</f>
        <v>6 ◄ colonnes masquées B.C.D.E.F.G.</v>
      </c>
      <c r="P12" s="3509"/>
      <c r="Q12" s="726"/>
      <c r="R12" s="726"/>
      <c r="S12" s="122"/>
      <c r="T12" s="122"/>
      <c r="U12" s="122"/>
      <c r="V12" s="1195"/>
      <c r="W12" s="771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051"/>
      <c r="AI12" s="1051"/>
      <c r="AJ12" s="1051"/>
      <c r="AK12" s="1051"/>
      <c r="AL12" s="1051" t="s">
        <v>4</v>
      </c>
      <c r="AM12" s="2119" t="s">
        <v>1985</v>
      </c>
      <c r="AN12" s="1051"/>
      <c r="AO12" s="2116"/>
      <c r="AP12" s="678"/>
      <c r="AQ12" s="678"/>
      <c r="AR12" s="2120"/>
      <c r="AS12" s="2120"/>
      <c r="AT12" s="2120"/>
      <c r="AU12" s="2120"/>
      <c r="AV12" s="2120"/>
      <c r="AW12" s="2120"/>
      <c r="AX12" s="466">
        <v>1</v>
      </c>
    </row>
    <row r="13" spans="1:52" s="464" customFormat="1" ht="21" customHeight="1" x14ac:dyDescent="0.25">
      <c r="A13" s="2690" t="s">
        <v>7</v>
      </c>
      <c r="B13" s="2121" t="s">
        <v>1979</v>
      </c>
      <c r="C13" s="2121" t="s">
        <v>1980</v>
      </c>
      <c r="D13" s="2121" t="s">
        <v>1981</v>
      </c>
      <c r="E13" s="2122" t="s">
        <v>1982</v>
      </c>
      <c r="F13" s="2122" t="s">
        <v>1983</v>
      </c>
      <c r="G13" s="2122" t="s">
        <v>1984</v>
      </c>
      <c r="H13" s="17"/>
      <c r="I13" s="2645" t="s">
        <v>2267</v>
      </c>
      <c r="J13" s="2645"/>
      <c r="K13" s="2645"/>
      <c r="L13" s="2645"/>
      <c r="M13" s="2645"/>
      <c r="N13" s="20"/>
      <c r="O13" s="122"/>
      <c r="P13" s="2676" t="s">
        <v>2281</v>
      </c>
      <c r="Q13" s="3508" t="s">
        <v>466</v>
      </c>
      <c r="R13" s="726" t="s">
        <v>467</v>
      </c>
      <c r="S13" s="122"/>
      <c r="T13" s="122"/>
      <c r="U13" s="1803" t="str">
        <f ca="1">O12</f>
        <v>6 ◄ colonnes masquées B.C.D.E.F.G.</v>
      </c>
      <c r="V13" s="122"/>
      <c r="W13" s="122"/>
      <c r="X13" s="122"/>
      <c r="Y13" s="122"/>
      <c r="Z13" s="122"/>
      <c r="AA13" s="122"/>
      <c r="AB13" s="122"/>
      <c r="AC13" s="122"/>
      <c r="AD13" s="122"/>
      <c r="AE13" s="1051"/>
      <c r="AF13" s="3"/>
      <c r="AG13" s="122"/>
      <c r="AH13" s="1051"/>
      <c r="AI13" s="1051"/>
      <c r="AJ13" s="1051"/>
      <c r="AK13" s="1051"/>
      <c r="AL13" s="1051"/>
      <c r="AM13" s="647" t="s">
        <v>1986</v>
      </c>
      <c r="AN13" s="1051"/>
      <c r="AO13" s="2116"/>
      <c r="AP13" s="678"/>
      <c r="AQ13" s="678"/>
      <c r="AR13" s="2120"/>
      <c r="AS13" s="2120"/>
      <c r="AT13" s="2120"/>
      <c r="AU13" s="2120"/>
      <c r="AV13" s="2120"/>
      <c r="AW13" s="2120"/>
      <c r="AX13" s="466">
        <v>1</v>
      </c>
    </row>
    <row r="14" spans="1:52" s="464" customFormat="1" ht="21" customHeight="1" thickBot="1" x14ac:dyDescent="0.3">
      <c r="A14" s="2127" t="str">
        <f>IF(OR(ISBLANK(H14), H14="►"), "►", "A")</f>
        <v>►</v>
      </c>
      <c r="B14" s="2128" t="str">
        <f>IF(A14="►","►",IF(A14="A",#REF!,IF(NOT(ISBLANK(I14)),I14,IF(ISBLANK(#REF!),"►",#REF!))))</f>
        <v>►</v>
      </c>
      <c r="C14" s="2129" t="str">
        <f>IF(B14="►","►",IFERROR(LEFT(B14,SEARCH(".",B14)-1),0))</f>
        <v>►</v>
      </c>
      <c r="D14" s="2433" t="str">
        <f>IF(B14="►","►",IFERROR(MID(B14,SEARCH(".",B14)+1,SEARCH(".",B14,SEARCH(".",B14)+1)-SEARCH(".",B14)-1),0))</f>
        <v>►</v>
      </c>
      <c r="E14" s="2128" t="str">
        <f>IF(B14="►","►",IFERROR(MID(B14,SEARCH(".",B14,SEARCH(".",B14)+1)+1,SEARCH(".",B14,SEARCH(".",B14,SEARCH(".",B14)+1)+1)-SEARCH(".",B14,SEARCH(".",B14)+1)-1),0))</f>
        <v>►</v>
      </c>
      <c r="F14" s="2128" t="str">
        <f>IF(B14="►","►",IFERROR(MID(#REF!,SEARCH(".",B14,SEARCH(".",B14,SEARCH(".",B14)+1)+1)+1,SEARCH(".",B14,SEARCH(".",B14,SEARCH(".",B14,SEARCH(".",B14)+1)+1)+1)-SEARCH(".",B14,SEARCH(".",B14,SEARCH(".",B14)+1)+1)-1),0))</f>
        <v>►</v>
      </c>
      <c r="G14" s="2128" t="str">
        <f>IF(B14="►","►",IF(ISBLANK(B14),"►",IFERROR(RIGHT(B14,LEN(B14)-FIND("►",B14)-1),"")))</f>
        <v>►</v>
      </c>
      <c r="H14" s="924"/>
      <c r="I14" s="18" t="s">
        <v>2274</v>
      </c>
      <c r="J14" s="512"/>
      <c r="K14" s="512"/>
      <c r="L14" s="512"/>
      <c r="M14" s="19"/>
      <c r="N14" s="2688"/>
      <c r="O14" s="924"/>
      <c r="P14" s="2676"/>
      <c r="Q14" s="122"/>
      <c r="R14" s="726" t="s">
        <v>2277</v>
      </c>
      <c r="S14" s="3507"/>
      <c r="T14" s="122"/>
      <c r="U14" s="1803" t="str">
        <f ca="1">AG17</f>
        <v>De S à AE, pas de colonnes masquées</v>
      </c>
      <c r="V14" s="122"/>
      <c r="W14" s="122"/>
      <c r="X14" s="122"/>
      <c r="Y14" s="122"/>
      <c r="Z14" s="122"/>
      <c r="AA14" s="122"/>
      <c r="AB14" s="122"/>
      <c r="AC14" s="122"/>
      <c r="AD14" s="122"/>
      <c r="AE14" s="1051"/>
      <c r="AF14" s="3"/>
      <c r="AG14" s="122"/>
      <c r="AH14" s="1051"/>
      <c r="AI14" s="1051"/>
      <c r="AJ14" s="1051"/>
      <c r="AK14" s="1051"/>
      <c r="AL14" s="1051"/>
      <c r="AM14" s="2132" t="s">
        <v>6</v>
      </c>
      <c r="AN14" s="649" t="s">
        <v>378</v>
      </c>
      <c r="AO14" s="1051"/>
      <c r="AP14" s="1051"/>
      <c r="AQ14" s="1051"/>
      <c r="AR14" s="2120"/>
      <c r="AS14" s="2120"/>
      <c r="AT14" s="2120"/>
      <c r="AU14" s="2120"/>
      <c r="AV14" s="2120"/>
      <c r="AW14" s="2120"/>
      <c r="AX14" s="466">
        <v>1</v>
      </c>
    </row>
    <row r="15" spans="1:52" s="464" customFormat="1" ht="21" customHeight="1" thickBot="1" x14ac:dyDescent="0.3">
      <c r="A15" s="2127" t="str">
        <f>IF(H15&lt;&gt;"A", "►", "A")</f>
        <v>A</v>
      </c>
      <c r="B15" s="2128" t="str">
        <f>IF(A15="►","►",IF(A15="A",IF(ISTEXT(I15),I15,"")))</f>
        <v>Dessert assiette.C.Chiboust pamplemousse.Recette mère ►.M.Mille-feuille meringue et chiboust pamplemousse aux fraises des bois</v>
      </c>
      <c r="C15" s="2129" t="str">
        <f>IF(B15="►", "►", IFERROR(LEFT(B15, SEARCH(".", B15)-1), 0))</f>
        <v>Dessert assiette</v>
      </c>
      <c r="D15" s="2433" t="str">
        <f>IF(B15="►","►",IFERROR(MID(B15,SEARCH(".",B15)+1,SEARCH(".",B15,SEARCH(".",B15)+1)-SEARCH(".",B15)-1),0))</f>
        <v>C</v>
      </c>
      <c r="E15" s="2128" t="str">
        <f>IF(B15="►", "►", IFERROR(MID(B15, SEARCH(".", B15, SEARCH(".", B15)+1)+1, SEARCH(".", B15, SEARCH(".", B15, SEARCH(".", B15)+1)+1) - SEARCH(".", B15, SEARCH(".", B15)+1)-1), 0))</f>
        <v>Chiboust pamplemousse</v>
      </c>
      <c r="F15" s="2128" t="str">
        <f>IF(B15="►", "►", IFERROR(MID(B15, SEARCH(".", B15, SEARCH(".", B15, SEARCH(".", B15)+1)+1)+1, SEARCH(".", B15, SEARCH(".", B15, SEARCH(".", B15, SEARCH(".", B15)+1)+1)+1) - SEARCH(".", B15, SEARCH(".", B15, SEARCH(".", B15)+1)+1)-1), 0))</f>
        <v>Recette mère ►</v>
      </c>
      <c r="G15" s="2128" t="str">
        <f>IF(OR(B15="►", ISBLANK(B15)), "►", IFERROR(RIGHT(B15, LEN(B15)-FIND("►", B15)-1), ""))</f>
        <v>M.Mille-feuille meringue et chiboust pamplemousse aux fraises des bois</v>
      </c>
      <c r="H15" s="23" t="s">
        <v>7</v>
      </c>
      <c r="I15" s="456" t="str">
        <f>I21</f>
        <v>Dessert assiette.C.Chiboust pamplemousse.Recette mère ►.M.Mille-feuille meringue et chiboust pamplemousse aux fraises des bois</v>
      </c>
      <c r="J15" s="457">
        <f>J21</f>
        <v>18</v>
      </c>
      <c r="K15" s="457" t="str">
        <f>K21</f>
        <v>assiettes</v>
      </c>
      <c r="L15" s="279" t="s">
        <v>4</v>
      </c>
      <c r="M15" s="24" t="s">
        <v>8</v>
      </c>
      <c r="N15" s="3217" t="s">
        <v>463</v>
      </c>
      <c r="O15" s="3217"/>
      <c r="P15" s="3157" t="s">
        <v>464</v>
      </c>
      <c r="Q15" s="3157"/>
      <c r="R15" s="3158"/>
      <c r="S15" s="791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051"/>
      <c r="AF15" s="3"/>
      <c r="AG15" s="122"/>
      <c r="AH15" s="122"/>
      <c r="AI15" s="678"/>
      <c r="AJ15" s="678"/>
      <c r="AK15" s="678"/>
      <c r="AL15" s="678"/>
      <c r="AM15" s="23" t="s">
        <v>7</v>
      </c>
      <c r="AN15" s="650" t="s">
        <v>1988</v>
      </c>
      <c r="AO15" s="1051"/>
      <c r="AP15" s="1051"/>
      <c r="AQ15" s="1051"/>
      <c r="AR15" s="2120"/>
      <c r="AS15" s="2120"/>
      <c r="AT15" s="2120"/>
      <c r="AU15" s="2120"/>
      <c r="AV15" s="2120"/>
      <c r="AW15" s="2120"/>
      <c r="AX15" s="466">
        <v>1</v>
      </c>
    </row>
    <row r="16" spans="1:52" s="464" customFormat="1" ht="21" customHeight="1" x14ac:dyDescent="0.25">
      <c r="A16" s="2127" t="str">
        <f>IF(H16&lt;&gt;"A", "►", "A")</f>
        <v>A</v>
      </c>
      <c r="B16" s="2128" t="str">
        <f>IF(A16="►","►",IF(A16="A",IF(ISTEXT(I16),I16,"")))</f>
        <v>Dessert assiette.C.Chiboust pamplemousse.Recette mère ►.M.Mille-feuille meringue et chiboust pamplemousse aux fraises des bois</v>
      </c>
      <c r="C16" s="2129" t="str">
        <f>IF(B16="►", "►", IFERROR(LEFT(B16, SEARCH(".", B16)-1), 0))</f>
        <v>Dessert assiette</v>
      </c>
      <c r="D16" s="2433" t="str">
        <f>IF(B16="►","►",IFERROR(MID(B16,SEARCH(".",B16)+1,SEARCH(".",B16,SEARCH(".",B16)+1)-SEARCH(".",B16)-1),0))</f>
        <v>C</v>
      </c>
      <c r="E16" s="2128" t="str">
        <f>IF(B16="►", "►", IFERROR(MID(B16, SEARCH(".", B16, SEARCH(".", B16)+1)+1, SEARCH(".", B16, SEARCH(".", B16, SEARCH(".", B16)+1)+1) - SEARCH(".", B16, SEARCH(".", B16)+1)-1), 0))</f>
        <v>Chiboust pamplemousse</v>
      </c>
      <c r="F16" s="2128" t="str">
        <f>IF(B16="►", "►", IFERROR(MID(B16, SEARCH(".", B16, SEARCH(".", B16, SEARCH(".", B16)+1)+1)+1, SEARCH(".", B16, SEARCH(".", B16, SEARCH(".", B16, SEARCH(".", B16)+1)+1)+1) - SEARCH(".", B16, SEARCH(".", B16, SEARCH(".", B16)+1)+1)-1), 0))</f>
        <v>Recette mère ►</v>
      </c>
      <c r="G16" s="2128" t="str">
        <f>IF(OR(B16="►", ISBLANK(B16)), "►", IFERROR(RIGHT(B16, LEN(B16)-FIND("►", B16)-1), ""))</f>
        <v>M.Mille-feuille meringue et chiboust pamplemousse aux fraises des bois</v>
      </c>
      <c r="H16" s="25" t="s">
        <v>7</v>
      </c>
      <c r="I16" s="458" t="str">
        <f>I21</f>
        <v>Dessert assiette.C.Chiboust pamplemousse.Recette mère ►.M.Mille-feuille meringue et chiboust pamplemousse aux fraises des bois</v>
      </c>
      <c r="J16" s="459"/>
      <c r="K16" s="459"/>
      <c r="L16" s="281" t="s">
        <v>207</v>
      </c>
      <c r="M16" s="26" t="s">
        <v>12</v>
      </c>
      <c r="N16" s="3218"/>
      <c r="O16" s="3218"/>
      <c r="P16" s="3159"/>
      <c r="Q16" s="3159"/>
      <c r="R16" s="3160"/>
      <c r="S16" s="791"/>
      <c r="T16" s="122"/>
      <c r="U16" s="3506" t="s">
        <v>312</v>
      </c>
      <c r="V16" s="3"/>
      <c r="W16" s="122"/>
      <c r="X16" s="122"/>
      <c r="Y16" s="122"/>
      <c r="Z16" s="122"/>
      <c r="AA16" s="122"/>
      <c r="AB16" s="122"/>
      <c r="AC16" s="122"/>
      <c r="AD16" s="122"/>
      <c r="AE16" s="1051"/>
      <c r="AF16" s="3"/>
      <c r="AG16" s="122"/>
      <c r="AH16" s="122"/>
      <c r="AI16" s="678"/>
      <c r="AJ16" s="678"/>
      <c r="AK16" s="678"/>
      <c r="AL16" s="678"/>
      <c r="AM16" s="2127" t="str">
        <f>A16</f>
        <v>A</v>
      </c>
      <c r="AN16" s="675"/>
      <c r="AO16" s="675"/>
      <c r="AP16" s="675"/>
      <c r="AQ16" s="675"/>
      <c r="AR16" s="2133"/>
      <c r="AS16" s="3061" t="s">
        <v>1296</v>
      </c>
      <c r="AT16" s="3062"/>
      <c r="AU16" s="3062"/>
      <c r="AV16" s="3063"/>
      <c r="AW16" s="2133"/>
      <c r="AX16" s="466">
        <v>1</v>
      </c>
    </row>
    <row r="17" spans="1:50" s="464" customFormat="1" ht="21" customHeight="1" x14ac:dyDescent="0.25">
      <c r="A17" s="2127" t="str">
        <f>IF(H17&lt;&gt;"A", "►", "A")</f>
        <v>A</v>
      </c>
      <c r="B17" s="2128" t="str">
        <f>IF(A17="►","►",IF(A17="A",IF(ISTEXT(I17),I17,"")))</f>
        <v>Dessert assiette.C.Chiboust pamplemousse.Recette mère ►.M.Mille-feuille meringue et chiboust pamplemousse aux fraises des bois</v>
      </c>
      <c r="C17" s="2129" t="str">
        <f>IF(B17="►", "►", IFERROR(LEFT(B17, SEARCH(".", B17)-1), 0))</f>
        <v>Dessert assiette</v>
      </c>
      <c r="D17" s="2433" t="str">
        <f>IF(B17="►","►",IFERROR(MID(B17,SEARCH(".",B17)+1,SEARCH(".",B17,SEARCH(".",B17)+1)-SEARCH(".",B17)-1),0))</f>
        <v>C</v>
      </c>
      <c r="E17" s="2128" t="str">
        <f>IF(B17="►", "►", IFERROR(MID(B17, SEARCH(".", B17, SEARCH(".", B17)+1)+1, SEARCH(".", B17, SEARCH(".", B17, SEARCH(".", B17)+1)+1) - SEARCH(".", B17, SEARCH(".", B17)+1)-1), 0))</f>
        <v>Chiboust pamplemousse</v>
      </c>
      <c r="F17" s="2128" t="str">
        <f>IF(B17="►", "►", IFERROR(MID(B17, SEARCH(".", B17, SEARCH(".", B17, SEARCH(".", B17)+1)+1)+1, SEARCH(".", B17, SEARCH(".", B17, SEARCH(".", B17, SEARCH(".", B17)+1)+1)+1) - SEARCH(".", B17, SEARCH(".", B17, SEARCH(".", B17)+1)+1)-1), 0))</f>
        <v>Recette mère ►</v>
      </c>
      <c r="G17" s="2128" t="str">
        <f>IF(OR(B17="►", ISBLANK(B17)), "►", IFERROR(RIGHT(B17, LEN(B17)-FIND("►", B17)-1), ""))</f>
        <v>M.Mille-feuille meringue et chiboust pamplemousse aux fraises des bois</v>
      </c>
      <c r="H17" s="25" t="s">
        <v>7</v>
      </c>
      <c r="I17" s="460" t="str">
        <f>I21</f>
        <v>Dessert assiette.C.Chiboust pamplemousse.Recette mère ►.M.Mille-feuille meringue et chiboust pamplemousse aux fraises des bois</v>
      </c>
      <c r="J17" s="461"/>
      <c r="K17" s="462"/>
      <c r="L17" s="28"/>
      <c r="M17" s="29" t="s">
        <v>208</v>
      </c>
      <c r="N17" s="283"/>
      <c r="O17" s="30" t="s">
        <v>13</v>
      </c>
      <c r="P17" s="1865" t="s">
        <v>1989</v>
      </c>
      <c r="Q17" s="9"/>
      <c r="R17" s="285"/>
      <c r="S17" s="791"/>
      <c r="T17" s="122"/>
      <c r="U17" s="3506" t="s">
        <v>313</v>
      </c>
      <c r="V17" s="3"/>
      <c r="W17" s="122"/>
      <c r="X17" s="122"/>
      <c r="Y17" s="122"/>
      <c r="Z17" s="2686" t="s">
        <v>5</v>
      </c>
      <c r="AA17" s="3"/>
      <c r="AB17" s="3"/>
      <c r="AC17" s="3"/>
      <c r="AD17" s="3"/>
      <c r="AE17" s="3"/>
      <c r="AF17" s="2685" t="s">
        <v>77</v>
      </c>
      <c r="AG17" s="3505" t="str">
        <f ca="1">AU6</f>
        <v>De S à AE, pas de colonnes masquées</v>
      </c>
      <c r="AH17" s="122"/>
      <c r="AI17" s="678"/>
      <c r="AJ17" s="678"/>
      <c r="AK17" s="678"/>
      <c r="AL17" s="678"/>
      <c r="AM17" s="2127" t="str">
        <f>A17</f>
        <v>A</v>
      </c>
      <c r="AN17" s="653" t="s">
        <v>380</v>
      </c>
      <c r="AO17" s="651"/>
      <c r="AP17" s="651"/>
      <c r="AQ17" s="675"/>
      <c r="AR17" s="2133"/>
      <c r="AS17" s="3064"/>
      <c r="AT17" s="3065"/>
      <c r="AU17" s="3065"/>
      <c r="AV17" s="3066"/>
      <c r="AW17" s="2133"/>
      <c r="AX17" s="466">
        <v>1</v>
      </c>
    </row>
    <row r="18" spans="1:50" s="464" customFormat="1" ht="21" customHeight="1" x14ac:dyDescent="0.25">
      <c r="A18" s="2127" t="str">
        <f>IF(H18&lt;&gt;"A", "►", "A")</f>
        <v>A</v>
      </c>
      <c r="B18" s="2128" t="str">
        <f>IF(A18="►","►",IF(A18="A",IF(ISTEXT(I18),I18,"")))</f>
        <v>Dessert assiette.C.Chiboust pamplemousse.Recette mère ►.M.Mille-feuille meringue et chiboust pamplemousse aux fraises des bois</v>
      </c>
      <c r="C18" s="2129" t="str">
        <f>IF(B18="►", "►", IFERROR(LEFT(B18, SEARCH(".", B18)-1), 0))</f>
        <v>Dessert assiette</v>
      </c>
      <c r="D18" s="2433" t="str">
        <f>IF(B18="►","►",IFERROR(MID(B18,SEARCH(".",B18)+1,SEARCH(".",B18,SEARCH(".",B18)+1)-SEARCH(".",B18)-1),0))</f>
        <v>C</v>
      </c>
      <c r="E18" s="2128" t="str">
        <f>IF(B18="►", "►", IFERROR(MID(B18, SEARCH(".", B18, SEARCH(".", B18)+1)+1, SEARCH(".", B18, SEARCH(".", B18, SEARCH(".", B18)+1)+1) - SEARCH(".", B18, SEARCH(".", B18)+1)-1), 0))</f>
        <v>Chiboust pamplemousse</v>
      </c>
      <c r="F18" s="2128" t="str">
        <f>IF(B18="►", "►", IFERROR(MID(B18, SEARCH(".", B18, SEARCH(".", B18, SEARCH(".", B18)+1)+1)+1, SEARCH(".", B18, SEARCH(".", B18, SEARCH(".", B18, SEARCH(".", B18)+1)+1)+1) - SEARCH(".", B18, SEARCH(".", B18, SEARCH(".", B18)+1)+1)-1), 0))</f>
        <v>Recette mère ►</v>
      </c>
      <c r="G18" s="2128" t="str">
        <f>IF(OR(B18="►", ISBLANK(B18)), "►", IFERROR(RIGHT(B18, LEN(B18)-FIND("►", B18)-1), ""))</f>
        <v>M.Mille-feuille meringue et chiboust pamplemousse aux fraises des bois</v>
      </c>
      <c r="H18" s="25" t="s">
        <v>7</v>
      </c>
      <c r="I18" s="428" t="str">
        <f>I21</f>
        <v>Dessert assiette.C.Chiboust pamplemousse.Recette mère ►.M.Mille-feuille meringue et chiboust pamplemousse aux fraises des bois</v>
      </c>
      <c r="J18" s="428"/>
      <c r="K18" s="428"/>
      <c r="L18" s="36" t="s">
        <v>16</v>
      </c>
      <c r="M18" s="37"/>
      <c r="N18" s="37"/>
      <c r="O18" s="288" t="s">
        <v>17</v>
      </c>
      <c r="P18" s="3214" t="str">
        <f>L21</f>
        <v>Dessert assiette.C.Chiboust pamplemousse.Recette mère ►.M.Mille-feuille meringue et chiboust pamplemousse aux fraises des bois</v>
      </c>
      <c r="Q18" s="3214"/>
      <c r="R18" s="3215"/>
      <c r="S18" s="791"/>
      <c r="T18" s="2592"/>
      <c r="U18" s="122"/>
      <c r="V18" s="277"/>
      <c r="W18" s="122"/>
      <c r="X18" s="122"/>
      <c r="Y18" s="122"/>
      <c r="Z18" s="122"/>
      <c r="AA18" s="2645" t="s">
        <v>2267</v>
      </c>
      <c r="AB18" s="2645"/>
      <c r="AC18" s="2645"/>
      <c r="AD18" s="2645"/>
      <c r="AE18" s="2645"/>
      <c r="AF18" s="20"/>
      <c r="AG18" s="122"/>
      <c r="AH18" s="122"/>
      <c r="AI18" s="678"/>
      <c r="AJ18" s="678"/>
      <c r="AK18" s="678"/>
      <c r="AL18" s="678"/>
      <c r="AM18" s="2127" t="str">
        <f>A18</f>
        <v>A</v>
      </c>
      <c r="AN18" s="675"/>
      <c r="AO18" s="675"/>
      <c r="AP18" s="675"/>
      <c r="AQ18" s="675"/>
      <c r="AR18" s="2133"/>
      <c r="AS18" s="3064" t="s">
        <v>2341</v>
      </c>
      <c r="AT18" s="3065"/>
      <c r="AU18" s="3065"/>
      <c r="AV18" s="3066"/>
      <c r="AW18" s="2133"/>
      <c r="AX18" s="466">
        <v>1</v>
      </c>
    </row>
    <row r="19" spans="1:50" s="464" customFormat="1" ht="21" customHeight="1" thickBot="1" x14ac:dyDescent="0.3">
      <c r="A19" s="2127" t="str">
        <f>IF(H19&lt;&gt;"A", "►", "A")</f>
        <v>A</v>
      </c>
      <c r="B19" s="2128" t="str">
        <f>IF(A19="►","►",IF(A19="A",IF(ISTEXT(I19),I19,"")))</f>
        <v>Dessert assiette.C.Chiboust pamplemousse.Recette mère ►.M.Mille-feuille meringue et chiboust pamplemousse aux fraises des bois</v>
      </c>
      <c r="C19" s="2129" t="str">
        <f>IF(B19="►", "►", IFERROR(LEFT(B19, SEARCH(".", B19)-1), 0))</f>
        <v>Dessert assiette</v>
      </c>
      <c r="D19" s="2433" t="str">
        <f>IF(B19="►","►",IFERROR(MID(B19,SEARCH(".",B19)+1,SEARCH(".",B19,SEARCH(".",B19)+1)-SEARCH(".",B19)-1),0))</f>
        <v>C</v>
      </c>
      <c r="E19" s="2128" t="str">
        <f>IF(B19="►", "►", IFERROR(MID(B19, SEARCH(".", B19, SEARCH(".", B19)+1)+1, SEARCH(".", B19, SEARCH(".", B19, SEARCH(".", B19)+1)+1) - SEARCH(".", B19, SEARCH(".", B19)+1)-1), 0))</f>
        <v>Chiboust pamplemousse</v>
      </c>
      <c r="F19" s="2128" t="str">
        <f>IF(B19="►", "►", IFERROR(MID(B19, SEARCH(".", B19, SEARCH(".", B19, SEARCH(".", B19)+1)+1)+1, SEARCH(".", B19, SEARCH(".", B19, SEARCH(".", B19, SEARCH(".", B19)+1)+1)+1) - SEARCH(".", B19, SEARCH(".", B19, SEARCH(".", B19)+1)+1)-1), 0))</f>
        <v>Recette mère ►</v>
      </c>
      <c r="G19" s="2128" t="str">
        <f>IF(OR(B19="►", ISBLANK(B19)), "►", IFERROR(RIGHT(B19, LEN(B19)-FIND("►", B19)-1), ""))</f>
        <v>M.Mille-feuille meringue et chiboust pamplemousse aux fraises des bois</v>
      </c>
      <c r="H19" s="25" t="s">
        <v>7</v>
      </c>
      <c r="I19" s="428" t="str">
        <f>I21</f>
        <v>Dessert assiette.C.Chiboust pamplemousse.Recette mère ►.M.Mille-feuille meringue et chiboust pamplemousse aux fraises des bois</v>
      </c>
      <c r="J19" s="428"/>
      <c r="K19" s="428"/>
      <c r="L19" s="43">
        <v>18</v>
      </c>
      <c r="M19" s="44" t="s">
        <v>19</v>
      </c>
      <c r="N19" s="36"/>
      <c r="O19" s="36"/>
      <c r="P19" s="3214"/>
      <c r="Q19" s="3214"/>
      <c r="R19" s="3215"/>
      <c r="S19" s="791" t="s">
        <v>4</v>
      </c>
      <c r="T19" s="2684" t="str">
        <f>SUBSTITUTE(ADDRESS(1,COLUMN(),4),"1","")</f>
        <v>T</v>
      </c>
      <c r="U19" s="2683"/>
      <c r="V19" s="2684" t="str">
        <f>SUBSTITUTE(ADDRESS(1,COLUMN(),4),"1","")</f>
        <v>V</v>
      </c>
      <c r="W19" s="122"/>
      <c r="X19" s="122"/>
      <c r="Y19" s="122"/>
      <c r="Z19" s="122"/>
      <c r="AA19" s="2647" t="s">
        <v>2275</v>
      </c>
      <c r="AB19" s="2645" t="s">
        <v>2276</v>
      </c>
      <c r="AC19" s="2645"/>
      <c r="AD19" s="2645"/>
      <c r="AE19" s="2636" t="s">
        <v>6</v>
      </c>
      <c r="AF19" s="3504"/>
      <c r="AG19" s="3503"/>
      <c r="AH19" s="122"/>
      <c r="AI19" s="678"/>
      <c r="AJ19" s="678"/>
      <c r="AK19" s="678"/>
      <c r="AL19" s="678"/>
      <c r="AM19" s="2127" t="str">
        <f>A19</f>
        <v>A</v>
      </c>
      <c r="AN19" s="653" t="s">
        <v>381</v>
      </c>
      <c r="AO19" s="656"/>
      <c r="AP19" s="651"/>
      <c r="AQ19" s="675"/>
      <c r="AR19" s="2133"/>
      <c r="AS19" s="3064"/>
      <c r="AT19" s="3065"/>
      <c r="AU19" s="3065"/>
      <c r="AV19" s="3066"/>
      <c r="AW19" s="2133"/>
      <c r="AX19" s="466">
        <v>1</v>
      </c>
    </row>
    <row r="20" spans="1:50" s="464" customFormat="1" ht="21" customHeight="1" thickTop="1" x14ac:dyDescent="0.25">
      <c r="A20" s="2127" t="str">
        <f>IF(H20&lt;&gt;"A", "►", "A")</f>
        <v>►</v>
      </c>
      <c r="B20" s="2128" t="str">
        <f>IF(A20="►","►",IF(A20="A",IF(ISTEXT(I20),I20,"")))</f>
        <v>►</v>
      </c>
      <c r="C20" s="2129" t="str">
        <f>IF(B20="►", "►", IFERROR(LEFT(B20, SEARCH(".", B20)-1), 0))</f>
        <v>►</v>
      </c>
      <c r="D20" s="2433" t="str">
        <f>IF(B20="►","►",IFERROR(MID(B20,SEARCH(".",B20)+1,SEARCH(".",B20,SEARCH(".",B20)+1)-SEARCH(".",B20)-1),0))</f>
        <v>►</v>
      </c>
      <c r="E20" s="2128" t="str">
        <f>IF(B20="►", "►", IFERROR(MID(B20, SEARCH(".", B20, SEARCH(".", B20)+1)+1, SEARCH(".", B20, SEARCH(".", B20, SEARCH(".", B20)+1)+1) - SEARCH(".", B20, SEARCH(".", B20)+1)-1), 0))</f>
        <v>►</v>
      </c>
      <c r="F20" s="2128" t="str">
        <f>IF(B20="►", "►", IFERROR(MID(B20, SEARCH(".", B20, SEARCH(".", B20, SEARCH(".", B20)+1)+1)+1, SEARCH(".", B20, SEARCH(".", B20, SEARCH(".", B20, SEARCH(".", B20)+1)+1)+1) - SEARCH(".", B20, SEARCH(".", B20, SEARCH(".", B20)+1)+1)-1), 0))</f>
        <v>►</v>
      </c>
      <c r="G20" s="2128" t="str">
        <f>IF(OR(B20="►", ISBLANK(B20)), "►", IFERROR(RIGHT(B20, LEN(B20)-FIND("►", B20)-1), ""))</f>
        <v>►</v>
      </c>
      <c r="H20" s="25" t="s">
        <v>5</v>
      </c>
      <c r="I20" s="463" t="str">
        <f>I21</f>
        <v>Dessert assiette.C.Chiboust pamplemousse.Recette mère ►.M.Mille-feuille meringue et chiboust pamplemousse aux fraises des bois</v>
      </c>
      <c r="J20" s="463"/>
      <c r="K20" s="463"/>
      <c r="L20" s="289"/>
      <c r="M20" s="48"/>
      <c r="N20" s="48"/>
      <c r="O20" s="48"/>
      <c r="P20" s="48"/>
      <c r="Q20" s="48"/>
      <c r="R20" s="49"/>
      <c r="S20" s="791" t="s">
        <v>4</v>
      </c>
      <c r="T20" s="3502" t="s">
        <v>1990</v>
      </c>
      <c r="U20" s="2682"/>
      <c r="V20" s="3332" t="s">
        <v>1991</v>
      </c>
      <c r="W20" s="3501" t="s">
        <v>45</v>
      </c>
      <c r="X20" s="3500"/>
      <c r="Y20" s="3091" t="s">
        <v>46</v>
      </c>
      <c r="Z20" s="3326" t="s">
        <v>47</v>
      </c>
      <c r="AA20" s="3326" t="s">
        <v>51</v>
      </c>
      <c r="AB20" s="3093" t="s">
        <v>1303</v>
      </c>
      <c r="AC20" s="3091" t="s">
        <v>1992</v>
      </c>
      <c r="AD20" s="3093" t="s">
        <v>1301</v>
      </c>
      <c r="AE20" s="3328" t="s">
        <v>1993</v>
      </c>
      <c r="AF20" s="2593"/>
      <c r="AG20" s="3499" t="s">
        <v>1994</v>
      </c>
      <c r="AH20" s="3498" t="s">
        <v>74</v>
      </c>
      <c r="AI20" s="3320" t="s">
        <v>314</v>
      </c>
      <c r="AJ20" s="3321"/>
      <c r="AK20" s="3322"/>
      <c r="AL20" s="465"/>
      <c r="AM20" s="2127" t="str">
        <f>A20</f>
        <v>►</v>
      </c>
      <c r="AN20" s="675"/>
      <c r="AO20" s="675"/>
      <c r="AP20" s="675"/>
      <c r="AQ20" s="675"/>
      <c r="AR20" s="2133"/>
      <c r="AS20" s="3064"/>
      <c r="AT20" s="3065"/>
      <c r="AU20" s="3065"/>
      <c r="AV20" s="3066"/>
      <c r="AW20" s="2133"/>
      <c r="AX20" s="466">
        <v>1</v>
      </c>
    </row>
    <row r="21" spans="1:50" s="464" customFormat="1" ht="21" customHeight="1" thickBot="1" x14ac:dyDescent="0.3">
      <c r="A21" s="2127" t="str">
        <f>IF(H21&lt;&gt;"A", "►", "A")</f>
        <v>►</v>
      </c>
      <c r="B21" s="2128" t="str">
        <f>IF(A21="►","►",IF(A21="A",IF(ISTEXT(I21),I21,"")))</f>
        <v>►</v>
      </c>
      <c r="C21" s="2129" t="str">
        <f>IF(B21="►", "►", IFERROR(LEFT(B21, SEARCH(".", B21)-1), 0))</f>
        <v>►</v>
      </c>
      <c r="D21" s="2433" t="str">
        <f>IF(B21="►","►",IFERROR(MID(B21,SEARCH(".",B21)+1,SEARCH(".",B21,SEARCH(".",B21)+1)-SEARCH(".",B21)-1),0))</f>
        <v>►</v>
      </c>
      <c r="E21" s="2128" t="str">
        <f>IF(B21="►", "►", IFERROR(MID(B21, SEARCH(".", B21, SEARCH(".", B21)+1)+1, SEARCH(".", B21, SEARCH(".", B21, SEARCH(".", B21)+1)+1) - SEARCH(".", B21, SEARCH(".", B21)+1)-1), 0))</f>
        <v>►</v>
      </c>
      <c r="F21" s="2128" t="str">
        <f>IF(B21="►", "►", IFERROR(MID(B21, SEARCH(".", B21, SEARCH(".", B21, SEARCH(".", B21)+1)+1)+1, SEARCH(".", B21, SEARCH(".", B21, SEARCH(".", B21, SEARCH(".", B21)+1)+1)+1) - SEARCH(".", B21, SEARCH(".", B21, SEARCH(".", B21)+1)+1)-1), 0))</f>
        <v>►</v>
      </c>
      <c r="G21" s="2128" t="str">
        <f>IF(OR(B21="►", ISBLANK(B21)), "►", IFERROR(RIGHT(B21, LEN(B21)-FIND("►", B21)-1), ""))</f>
        <v>►</v>
      </c>
      <c r="H21" s="430" t="s">
        <v>5</v>
      </c>
      <c r="I21" s="431" t="str">
        <f>L21</f>
        <v>Dessert assiette.C.Chiboust pamplemousse.Recette mère ►.M.Mille-feuille meringue et chiboust pamplemousse aux fraises des bois</v>
      </c>
      <c r="J21" s="431">
        <f>L19</f>
        <v>18</v>
      </c>
      <c r="K21" s="431" t="str">
        <f>M19</f>
        <v>assiettes</v>
      </c>
      <c r="L21" s="435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432" t="s">
        <v>22</v>
      </c>
      <c r="N21" s="3216" t="s">
        <v>23</v>
      </c>
      <c r="O21" s="3216"/>
      <c r="P21" s="3216"/>
      <c r="Q21" s="433" t="s">
        <v>24</v>
      </c>
      <c r="R21" s="2134" t="s">
        <v>482</v>
      </c>
      <c r="S21" s="791" t="s">
        <v>4</v>
      </c>
      <c r="T21" s="3497" t="s">
        <v>48</v>
      </c>
      <c r="U21" s="2680" t="s">
        <v>49</v>
      </c>
      <c r="V21" s="3085"/>
      <c r="W21" s="3335"/>
      <c r="X21" s="3336"/>
      <c r="Y21" s="3325"/>
      <c r="Z21" s="3327"/>
      <c r="AA21" s="3327"/>
      <c r="AB21" s="3094"/>
      <c r="AC21" s="3092"/>
      <c r="AD21" s="3094"/>
      <c r="AE21" s="3329"/>
      <c r="AF21" s="2593"/>
      <c r="AG21" s="3496"/>
      <c r="AH21" s="3495"/>
      <c r="AI21" s="3494" t="s">
        <v>1972</v>
      </c>
      <c r="AJ21"/>
      <c r="AK21" s="148"/>
      <c r="AL21" s="465"/>
      <c r="AM21" s="2127" t="str">
        <f>A21</f>
        <v>►</v>
      </c>
      <c r="AN21" s="653" t="s">
        <v>382</v>
      </c>
      <c r="AO21" s="651"/>
      <c r="AP21" s="651"/>
      <c r="AQ21" s="675"/>
      <c r="AR21" s="2133"/>
      <c r="AS21" s="677"/>
      <c r="AT21" s="678"/>
      <c r="AU21" s="678"/>
      <c r="AV21" s="679"/>
      <c r="AW21" s="2133"/>
      <c r="AX21" s="466">
        <v>1</v>
      </c>
    </row>
    <row r="22" spans="1:50" s="464" customFormat="1" ht="21" customHeight="1" thickTop="1" thickBot="1" x14ac:dyDescent="0.3">
      <c r="A22" s="2127" t="str">
        <f>IF(H22&lt;&gt;"A", "►", "A")</f>
        <v>►</v>
      </c>
      <c r="B22" s="2128" t="str">
        <f>IF(A22="►","►",IF(A22="A",IF(ISTEXT(I22),I22,"")))</f>
        <v>►</v>
      </c>
      <c r="C22" s="2129" t="str">
        <f>IF(B22="►", "►", IFERROR(LEFT(B22, SEARCH(".", B22)-1), 0))</f>
        <v>►</v>
      </c>
      <c r="D22" s="2433" t="str">
        <f>IF(B22="►","►",IFERROR(MID(B22,SEARCH(".",B22)+1,SEARCH(".",B22,SEARCH(".",B22)+1)-SEARCH(".",B22)-1),0))</f>
        <v>►</v>
      </c>
      <c r="E22" s="2128" t="str">
        <f>IF(B22="►", "►", IFERROR(MID(B22, SEARCH(".", B22, SEARCH(".", B22)+1)+1, SEARCH(".", B22, SEARCH(".", B22, SEARCH(".", B22)+1)+1) - SEARCH(".", B22, SEARCH(".", B22)+1)-1), 0))</f>
        <v>►</v>
      </c>
      <c r="F22" s="2128" t="str">
        <f>IF(B22="►", "►", IFERROR(MID(B22, SEARCH(".", B22, SEARCH(".", B22, SEARCH(".", B22)+1)+1)+1, SEARCH(".", B22, SEARCH(".", B22, SEARCH(".", B22, SEARCH(".", B22)+1)+1)+1) - SEARCH(".", B22, SEARCH(".", B22, SEARCH(".", B22)+1)+1)-1), 0))</f>
        <v>►</v>
      </c>
      <c r="G22" s="2128" t="str">
        <f>IF(OR(B22="►", ISBLANK(B22)), "►", IFERROR(RIGHT(B22, LEN(B22)-FIND("►", B22)-1), ""))</f>
        <v>►</v>
      </c>
      <c r="H22" s="25" t="s">
        <v>5</v>
      </c>
      <c r="I22" s="34" t="str">
        <f>I21</f>
        <v>Dessert assiette.C.Chiboust pamplemousse.Recette mère ►.M.Mille-feuille meringue et chiboust pamplemousse aux fraises des bois</v>
      </c>
      <c r="J22" s="34"/>
      <c r="K22" s="34"/>
      <c r="L22" s="1904" t="s">
        <v>27</v>
      </c>
      <c r="M22" s="1905" t="s">
        <v>28</v>
      </c>
      <c r="N22" s="1905" t="s">
        <v>29</v>
      </c>
      <c r="O22" s="1905" t="s">
        <v>30</v>
      </c>
      <c r="P22" s="1905" t="s">
        <v>31</v>
      </c>
      <c r="Q22" s="1906" t="s">
        <v>32</v>
      </c>
      <c r="R22" s="1907" t="s">
        <v>33</v>
      </c>
      <c r="S22" s="791" t="s">
        <v>4</v>
      </c>
      <c r="T22" s="3484">
        <f>IFERROR(IF(AND(ISNUMBER(V22),J22&gt;0),J22,0),0)</f>
        <v>0</v>
      </c>
      <c r="U22" s="3493">
        <f>IFERROR(IF(AND(ISNUMBER(T22),V22&gt;0),K22,0),0)</f>
        <v>0</v>
      </c>
      <c r="V22" s="2452"/>
      <c r="W22" s="3488">
        <f>IFERROR(IF(V22&gt;0, AH22*AG22*Q22, 0), 0)</f>
        <v>0</v>
      </c>
      <c r="X22" s="3492" t="str">
        <f>IF(OR(W22=0, ISBLANK(P22)), "", TEXT(ROUND(W22/INDEX(AJ24:AJ94, MATCH(P22, AI24:AI94, 0)), 0),"# ##0") &amp; " " &amp; P22)</f>
        <v/>
      </c>
      <c r="Y22" s="3491">
        <f>IFERROR(IF(V22&gt;0, L22*AG22*Q22, 0), 0)</f>
        <v>0</v>
      </c>
      <c r="Z22" s="3490">
        <f>IFERROR(IF(V22&gt;0,M22,0),0)</f>
        <v>0</v>
      </c>
      <c r="AA22" s="2137" t="str">
        <f>IF(V22&gt;0,R22,"")</f>
        <v/>
      </c>
      <c r="AB22" s="3489"/>
      <c r="AC22" s="3488">
        <f>IF(ISBLANK(AB22), W22, W22*(1-AB22/100))</f>
        <v>0</v>
      </c>
      <c r="AD22" s="3487"/>
      <c r="AE22" s="3486" t="str">
        <f>IF(OR(ISBLANK(AD22), ISTEXT(L22)), "", IF(W22=0, Y22*AD22, W22*AD22))</f>
        <v/>
      </c>
      <c r="AF22" s="2593"/>
      <c r="AG22" s="2697">
        <f>IFERROR(IF(ISNUMBER(V22)*ISNUMBER(T22),V22/T22,0),0)</f>
        <v>0</v>
      </c>
      <c r="AH22" s="3483">
        <f>IF(AND(V22&lt;&gt;"", ISNUMBER(T22)), IFERROR(INDEX(AJ24:AJ94, MATCH(P22, AI24:AI94, 0)) * O22 * IF(ISBLANK(L22), 1, L22), 0), 0)</f>
        <v>0</v>
      </c>
      <c r="AI22" s="2594" t="s">
        <v>1975</v>
      </c>
      <c r="AJ22"/>
      <c r="AK22" s="2595" t="s">
        <v>1976</v>
      </c>
      <c r="AL22" s="465"/>
      <c r="AM22" s="2127" t="str">
        <f>A22</f>
        <v>►</v>
      </c>
      <c r="AN22" s="675"/>
      <c r="AO22" s="675"/>
      <c r="AP22" s="675"/>
      <c r="AQ22" s="675"/>
      <c r="AR22" s="2133"/>
      <c r="AS22" s="2499" t="s">
        <v>2340</v>
      </c>
      <c r="AT22" s="670"/>
      <c r="AU22" s="671"/>
      <c r="AV22" s="672"/>
      <c r="AW22" s="2133"/>
      <c r="AX22" s="466">
        <v>1</v>
      </c>
    </row>
    <row r="23" spans="1:50" s="464" customFormat="1" ht="21" customHeight="1" thickTop="1" x14ac:dyDescent="0.25">
      <c r="A23" s="2127" t="str">
        <f>IF(H23&lt;&gt;"A", "►", "A")</f>
        <v>A</v>
      </c>
      <c r="B23" s="2128" t="str">
        <f>IF(A23="►","►",IF(A23="A",IF(ISTEXT(I23),I23,"")))</f>
        <v>Dessert assiette.C.Chiboust pamplemousse.Recette mère ►.M.Mille-feuille meringue et chiboust pamplemousse aux fraises des bois</v>
      </c>
      <c r="C23" s="2129" t="str">
        <f>IF(B23="►", "►", IFERROR(LEFT(B23, SEARCH(".", B23)-1), 0))</f>
        <v>Dessert assiette</v>
      </c>
      <c r="D23" s="2433" t="str">
        <f>IF(B23="►","►",IFERROR(MID(B23,SEARCH(".",B23)+1,SEARCH(".",B23,SEARCH(".",B23)+1)-SEARCH(".",B23)-1),0))</f>
        <v>C</v>
      </c>
      <c r="E23" s="2128" t="str">
        <f>IF(B23="►", "►", IFERROR(MID(B23, SEARCH(".", B23, SEARCH(".", B23)+1)+1, SEARCH(".", B23, SEARCH(".", B23, SEARCH(".", B23)+1)+1) - SEARCH(".", B23, SEARCH(".", B23)+1)-1), 0))</f>
        <v>Chiboust pamplemousse</v>
      </c>
      <c r="F23" s="2128" t="str">
        <f>IF(B23="►", "►", IFERROR(MID(B23, SEARCH(".", B23, SEARCH(".", B23, SEARCH(".", B23)+1)+1)+1, SEARCH(".", B23, SEARCH(".", B23, SEARCH(".", B23, SEARCH(".", B23)+1)+1)+1) - SEARCH(".", B23, SEARCH(".", B23, SEARCH(".", B23)+1)+1)-1), 0))</f>
        <v>Recette mère ►</v>
      </c>
      <c r="G23" s="2128" t="str">
        <f>IF(OR(B23="►", ISBLANK(B23)), "►", IFERROR(RIGHT(B23, LEN(B23)-FIND("►", B23)-1), ""))</f>
        <v>M.Mille-feuille meringue et chiboust pamplemousse aux fraises des bois</v>
      </c>
      <c r="H23" s="25" t="s">
        <v>7</v>
      </c>
      <c r="I23" s="34" t="str">
        <f>I21</f>
        <v>Dessert assiette.C.Chiboust pamplemousse.Recette mère ►.M.Mille-feuille meringue et chiboust pamplemousse aux fraises des bois</v>
      </c>
      <c r="J23" s="34"/>
      <c r="K23" s="35"/>
      <c r="L23" s="2139" t="s">
        <v>38</v>
      </c>
      <c r="M23" s="59" t="s">
        <v>39</v>
      </c>
      <c r="N23" s="60"/>
      <c r="O23" s="3337" t="s">
        <v>40</v>
      </c>
      <c r="P23" s="3338" t="s">
        <v>41</v>
      </c>
      <c r="Q23" s="3339" t="s">
        <v>42</v>
      </c>
      <c r="R23" s="61" t="s">
        <v>43</v>
      </c>
      <c r="S23" s="791" t="s">
        <v>4</v>
      </c>
      <c r="T23" s="3484">
        <f>IFERROR(IF(AND(ISNUMBER(V23),J23&gt;0),J23,0),0)</f>
        <v>0</v>
      </c>
      <c r="U23" s="2453">
        <f>IFERROR(IF(AND(ISNUMBER(T23),V23&gt;0),K23,0),0)</f>
        <v>0</v>
      </c>
      <c r="V23" s="2452"/>
      <c r="W23" s="2140">
        <f>IFERROR(IF(V23&gt;0, AH23*AG23*Q23, 0), 0)</f>
        <v>0</v>
      </c>
      <c r="X23" s="301" t="str">
        <f>IF(OR(W23=0, ISBLANK(P23)), "", TEXT(ROUND(W23/INDEX(AJ24:AJ94, MATCH(P23, AI24:AI94, 0)), 0),"# ##0") &amp; " " &amp; P23)</f>
        <v/>
      </c>
      <c r="Y23" s="82">
        <f>IFERROR(IF(V23&gt;0, L23*AG23*Q23, 0), 0)</f>
        <v>0</v>
      </c>
      <c r="Z23" s="2141">
        <f>IFERROR(IF(V23&gt;0,M23,0),0)</f>
        <v>0</v>
      </c>
      <c r="AA23" s="2142" t="str">
        <f>IF(V23&gt;0,R23,"")</f>
        <v/>
      </c>
      <c r="AB23" s="2143"/>
      <c r="AC23" s="2140">
        <f>IF(ISBLANK(AB23), W23, W23*(1-AB23/100))</f>
        <v>0</v>
      </c>
      <c r="AD23" s="2144"/>
      <c r="AE23" s="2145" t="str">
        <f>IF(OR(ISBLANK(AD23), ISTEXT(L23)), "", IF(W23=0, Y23*AD23, W23*AD23))</f>
        <v/>
      </c>
      <c r="AF23" s="2593"/>
      <c r="AG23" s="2697">
        <f>IFERROR(IF(ISNUMBER(V23)*ISNUMBER(T23),V23/T23,0),0)</f>
        <v>0</v>
      </c>
      <c r="AH23" s="3483">
        <f>IF(AND(V23&lt;&gt;"", ISNUMBER(T23)), IFERROR(INDEX(AJ24:AJ94, MATCH(P23, AI24:AI94, 0)) * O23 * IF(ISBLANK(L23), 1, L23), 0), 0)</f>
        <v>0</v>
      </c>
      <c r="AI23" s="2596" t="str">
        <f>SUBSTITUTE(ADDRESS(1,COLUMN(),4),"1","")</f>
        <v>AI</v>
      </c>
      <c r="AJ23" s="2597" t="str">
        <f>SUBSTITUTE(ADDRESS(1,COLUMN(),4),"1","")</f>
        <v>AJ</v>
      </c>
      <c r="AK23" s="2595" t="s">
        <v>1978</v>
      </c>
      <c r="AL23" s="465"/>
      <c r="AM23" s="2127" t="str">
        <f>A23</f>
        <v>A</v>
      </c>
      <c r="AN23" s="675"/>
      <c r="AO23" s="675"/>
      <c r="AP23" s="675"/>
      <c r="AQ23" s="675"/>
      <c r="AR23" s="2133"/>
      <c r="AS23" s="677"/>
      <c r="AT23" s="678"/>
      <c r="AU23" s="678"/>
      <c r="AV23" s="679"/>
      <c r="AW23" s="2133"/>
      <c r="AX23" s="466">
        <v>1</v>
      </c>
    </row>
    <row r="24" spans="1:50" s="464" customFormat="1" ht="21" customHeight="1" x14ac:dyDescent="0.25">
      <c r="A24" s="2127" t="str">
        <f>IF(H24&lt;&gt;"A", "►", "A")</f>
        <v>A</v>
      </c>
      <c r="B24" s="2128" t="str">
        <f>IF(A24="►","►",IF(A24="A",IF(ISTEXT(I24),I24,"")))</f>
        <v>Dessert assiette.C.Chiboust pamplemousse.Recette mère ►.M.Mille-feuille meringue et chiboust pamplemousse aux fraises des bois</v>
      </c>
      <c r="C24" s="2129" t="str">
        <f>IF(B24="►", "►", IFERROR(LEFT(B24, SEARCH(".", B24)-1), 0))</f>
        <v>Dessert assiette</v>
      </c>
      <c r="D24" s="2433" t="str">
        <f>IF(B24="►","►",IFERROR(MID(B24,SEARCH(".",B24)+1,SEARCH(".",B24,SEARCH(".",B24)+1)-SEARCH(".",B24)-1),0))</f>
        <v>C</v>
      </c>
      <c r="E24" s="2128" t="str">
        <f>IF(B24="►", "►", IFERROR(MID(B24, SEARCH(".", B24, SEARCH(".", B24)+1)+1, SEARCH(".", B24, SEARCH(".", B24, SEARCH(".", B24)+1)+1) - SEARCH(".", B24, SEARCH(".", B24)+1)-1), 0))</f>
        <v>Chiboust pamplemousse</v>
      </c>
      <c r="F24" s="2128" t="str">
        <f>IF(B24="►", "►", IFERROR(MID(B24, SEARCH(".", B24, SEARCH(".", B24, SEARCH(".", B24)+1)+1)+1, SEARCH(".", B24, SEARCH(".", B24, SEARCH(".", B24, SEARCH(".", B24)+1)+1)+1) - SEARCH(".", B24, SEARCH(".", B24, SEARCH(".", B24)+1)+1)-1), 0))</f>
        <v>Recette mère ►</v>
      </c>
      <c r="G24" s="2128" t="str">
        <f>IF(OR(B24="►", ISBLANK(B24)), "►", IFERROR(RIGHT(B24, LEN(B24)-FIND("►", B24)-1), ""))</f>
        <v>M.Mille-feuille meringue et chiboust pamplemousse aux fraises des bois</v>
      </c>
      <c r="H24" s="25" t="s">
        <v>7</v>
      </c>
      <c r="I24" s="34" t="str">
        <f>I21</f>
        <v>Dessert assiette.C.Chiboust pamplemousse.Recette mère ►.M.Mille-feuille meringue et chiboust pamplemousse aux fraises des bois</v>
      </c>
      <c r="J24" s="34"/>
      <c r="K24" s="35"/>
      <c r="L24" s="2147" t="s">
        <v>48</v>
      </c>
      <c r="M24" s="62" t="s">
        <v>49</v>
      </c>
      <c r="N24" s="63" t="s">
        <v>50</v>
      </c>
      <c r="O24" s="2993"/>
      <c r="P24" s="2995"/>
      <c r="Q24" s="3170"/>
      <c r="R24" s="64" t="s">
        <v>51</v>
      </c>
      <c r="S24" s="791" t="s">
        <v>4</v>
      </c>
      <c r="T24" s="3484">
        <f>IFERROR(IF(AND(ISNUMBER(V24),J24&gt;0),J24,0),0)</f>
        <v>0</v>
      </c>
      <c r="U24" s="2453">
        <f>IFERROR(IF(AND(ISNUMBER(T24),V24&gt;0),K24,0),0)</f>
        <v>0</v>
      </c>
      <c r="V24" s="2452"/>
      <c r="W24" s="2148">
        <f>IFERROR(IF(V24&gt;0, AH24*AG24*Q24, 0), 0)</f>
        <v>0</v>
      </c>
      <c r="X24" s="299" t="str">
        <f>IF(OR(W24=0, ISBLANK(P24)), "", TEXT(ROUND(W24/INDEX(AJ24:AJ94, MATCH(P24, AI24:AI94, 0)), 0),"# ##0") &amp; " " &amp; P24)</f>
        <v/>
      </c>
      <c r="Y24" s="77">
        <f>IFERROR(IF(V24&gt;0, L24*AG24*Q24, 0), 0)</f>
        <v>0</v>
      </c>
      <c r="Z24" s="2149">
        <f>IFERROR(IF(V24&gt;0,M24,0),0)</f>
        <v>0</v>
      </c>
      <c r="AA24" s="2137" t="str">
        <f>IF(V24&gt;0,R24,"")</f>
        <v/>
      </c>
      <c r="AB24" s="2143"/>
      <c r="AC24" s="2148">
        <f>IF(ISBLANK(AB24), W24, W24*(1-AB24/100))</f>
        <v>0</v>
      </c>
      <c r="AD24" s="2144"/>
      <c r="AE24" s="2150" t="str">
        <f>IF(OR(ISBLANK(AD24), ISTEXT(L24)), "", IF(W24=0, Y24*AD24, W24*AD24))</f>
        <v/>
      </c>
      <c r="AF24" s="2593"/>
      <c r="AG24" s="2697">
        <f>IFERROR(IF(ISNUMBER(V24)*ISNUMBER(T24),V24/T24,0),0)</f>
        <v>0</v>
      </c>
      <c r="AH24" s="3483">
        <f>IF(AND(V24&lt;&gt;"", ISNUMBER(T24)), IFERROR(INDEX(AJ24:AJ94, MATCH(P24, AI24:AI94, 0)) * O24 * IF(ISBLANK(L24), 1, L24), 0), 0)</f>
        <v>0</v>
      </c>
      <c r="AI24" s="2620" t="s">
        <v>307</v>
      </c>
      <c r="AJ24" s="531">
        <v>0</v>
      </c>
      <c r="AK24" s="2621" t="s">
        <v>315</v>
      </c>
      <c r="AL24" s="465"/>
      <c r="AM24" s="2127" t="str">
        <f>A24</f>
        <v>A</v>
      </c>
      <c r="AN24" s="2151" t="s">
        <v>383</v>
      </c>
      <c r="AO24" s="656"/>
      <c r="AP24" s="656"/>
      <c r="AQ24" s="675"/>
      <c r="AR24" s="2133"/>
      <c r="AS24" s="2500" t="s">
        <v>2212</v>
      </c>
      <c r="AT24" s="2501"/>
      <c r="AU24" s="2501"/>
      <c r="AV24" s="2502"/>
      <c r="AW24" s="2133"/>
      <c r="AX24" s="466">
        <v>1</v>
      </c>
    </row>
    <row r="25" spans="1:50" s="464" customFormat="1" ht="21" customHeight="1" x14ac:dyDescent="0.25">
      <c r="A25" s="2127" t="str">
        <f>IF(H25&lt;&gt;"A", "►", "A")</f>
        <v>A</v>
      </c>
      <c r="B25" s="2128" t="str">
        <f>IF(A25="►","►",IF(A25="A",IF(ISTEXT(I25),I25,"")))</f>
        <v>Dessert assiette.C.Chiboust pamplemousse.Recette mère ►.M.Mille-feuille meringue et chiboust pamplemousse aux fraises des bois</v>
      </c>
      <c r="C25" s="2129" t="str">
        <f>IF(B25="►", "►", IFERROR(LEFT(B25, SEARCH(".", B25)-1), 0))</f>
        <v>Dessert assiette</v>
      </c>
      <c r="D25" s="2433" t="str">
        <f>IF(B25="►","►",IFERROR(MID(B25,SEARCH(".",B25)+1,SEARCH(".",B25,SEARCH(".",B25)+1)-SEARCH(".",B25)-1),0))</f>
        <v>C</v>
      </c>
      <c r="E25" s="2128" t="str">
        <f>IF(B25="►", "►", IFERROR(MID(B25, SEARCH(".", B25, SEARCH(".", B25)+1)+1, SEARCH(".", B25, SEARCH(".", B25, SEARCH(".", B25)+1)+1) - SEARCH(".", B25, SEARCH(".", B25)+1)-1), 0))</f>
        <v>Chiboust pamplemousse</v>
      </c>
      <c r="F25" s="2128" t="str">
        <f>IF(B25="►", "►", IFERROR(MID(B25, SEARCH(".", B25, SEARCH(".", B25, SEARCH(".", B25)+1)+1)+1, SEARCH(".", B25, SEARCH(".", B25, SEARCH(".", B25, SEARCH(".", B25)+1)+1)+1) - SEARCH(".", B25, SEARCH(".", B25, SEARCH(".", B25)+1)+1)-1), 0))</f>
        <v>Recette mère ►</v>
      </c>
      <c r="G25" s="2128" t="str">
        <f>IF(OR(B25="►", ISBLANK(B25)), "►", IFERROR(RIGHT(B25, LEN(B25)-FIND("►", B25)-1), ""))</f>
        <v>M.Mille-feuille meringue et chiboust pamplemousse aux fraises des bois</v>
      </c>
      <c r="H25" s="25" t="s">
        <v>7</v>
      </c>
      <c r="I25" s="34" t="str">
        <f>I21</f>
        <v>Dessert assiette.C.Chiboust pamplemousse.Recette mère ►.M.Mille-feuille meringue et chiboust pamplemousse aux fraises des bois</v>
      </c>
      <c r="J25" s="34">
        <f>J21</f>
        <v>18</v>
      </c>
      <c r="K25" s="35" t="str">
        <f>K21</f>
        <v>assiettes</v>
      </c>
      <c r="L25" s="2152"/>
      <c r="M25" s="65"/>
      <c r="N25" s="66" t="str">
        <f>IF(AND(L25&gt;0,O25&gt;0),"de","")</f>
        <v/>
      </c>
      <c r="O25" s="67">
        <v>150</v>
      </c>
      <c r="P25" s="53" t="s">
        <v>21</v>
      </c>
      <c r="Q25" s="68">
        <v>1</v>
      </c>
      <c r="R25" s="69" t="s">
        <v>431</v>
      </c>
      <c r="S25" s="791" t="s">
        <v>4</v>
      </c>
      <c r="T25" s="3484">
        <v>18</v>
      </c>
      <c r="U25" s="2453" t="s">
        <v>19</v>
      </c>
      <c r="V25" s="2452">
        <v>22</v>
      </c>
      <c r="W25" s="2140">
        <f>IFERROR(IF(V25&gt;0, AH25*AG25*Q25, 0), 0)</f>
        <v>0.18333333333333335</v>
      </c>
      <c r="X25" s="301" t="str">
        <f>IF(OR(W25=0, ISBLANK(P25)), "", TEXT(ROUND(W25/INDEX(AJ24:AJ94, MATCH(P25, AI24:AI94, 0)), 0),"# ##0") &amp; " " &amp; P25)</f>
        <v>183 g</v>
      </c>
      <c r="Y25" s="82">
        <f>IFERROR(IF(V25&gt;0, L25*AG25*Q25, 0), 0)</f>
        <v>0</v>
      </c>
      <c r="Z25" s="2141">
        <f>IFERROR(IF(V25&gt;0,M25,0),0)</f>
        <v>0</v>
      </c>
      <c r="AA25" s="2142" t="str">
        <f>IF(V25&gt;0,R25,"")</f>
        <v>crème</v>
      </c>
      <c r="AB25" s="2143">
        <v>50</v>
      </c>
      <c r="AC25" s="2140">
        <f>IF(ISBLANK(AB25), W25, W25*(1-AB25/100))</f>
        <v>9.1666666666666674E-2</v>
      </c>
      <c r="AD25" s="2144">
        <v>1</v>
      </c>
      <c r="AE25" s="2145">
        <f>IF(OR(ISBLANK(AD25), ISTEXT(L25)), "", IF(W25=0, Y25*AD25, W25*AD25))</f>
        <v>0.18333333333333335</v>
      </c>
      <c r="AF25" s="2593"/>
      <c r="AG25" s="2697">
        <f>IFERROR(IF(ISNUMBER(V25)*ISNUMBER(T25),V25/T25,0),0)</f>
        <v>1.2222222222222223</v>
      </c>
      <c r="AH25" s="3483">
        <f>IF(AND(V25&lt;&gt;"", ISNUMBER(T25)), IFERROR(INDEX(AJ24:AJ94, MATCH(P25, AI24:AI94, 0)) * O25 * IF(ISBLANK(L25), 1, L25), 0), 0)</f>
        <v>0.15</v>
      </c>
      <c r="AI25" s="2620" t="s">
        <v>306</v>
      </c>
      <c r="AJ25" s="531">
        <v>0</v>
      </c>
      <c r="AK25" s="2621" t="s">
        <v>316</v>
      </c>
      <c r="AL25" s="465"/>
      <c r="AM25" s="2127" t="str">
        <f>A25</f>
        <v>A</v>
      </c>
      <c r="AN25" s="675"/>
      <c r="AO25" s="675"/>
      <c r="AP25" s="675"/>
      <c r="AQ25" s="675"/>
      <c r="AR25" s="2133"/>
      <c r="AS25" s="677"/>
      <c r="AT25" s="678"/>
      <c r="AU25" s="678"/>
      <c r="AV25" s="679"/>
      <c r="AW25" s="2133"/>
      <c r="AX25" s="466">
        <v>1</v>
      </c>
    </row>
    <row r="26" spans="1:50" s="464" customFormat="1" ht="21" customHeight="1" x14ac:dyDescent="0.25">
      <c r="A26" s="2127" t="str">
        <f>IF(H26&lt;&gt;"A", "►", "A")</f>
        <v>A</v>
      </c>
      <c r="B26" s="2128" t="str">
        <f>IF(A26="►","►",IF(A26="A",IF(ISTEXT(I26),I26,"")))</f>
        <v>Dessert assiette.C.Chiboust pamplemousse.Recette mère ►.M.Mille-feuille meringue et chiboust pamplemousse aux fraises des bois</v>
      </c>
      <c r="C26" s="2129" t="str">
        <f>IF(B26="►", "►", IFERROR(LEFT(B26, SEARCH(".", B26)-1), 0))</f>
        <v>Dessert assiette</v>
      </c>
      <c r="D26" s="2433" t="str">
        <f>IF(B26="►","►",IFERROR(MID(B26,SEARCH(".",B26)+1,SEARCH(".",B26,SEARCH(".",B26)+1)-SEARCH(".",B26)-1),0))</f>
        <v>C</v>
      </c>
      <c r="E26" s="2128" t="str">
        <f>IF(B26="►", "►", IFERROR(MID(B26, SEARCH(".", B26, SEARCH(".", B26)+1)+1, SEARCH(".", B26, SEARCH(".", B26, SEARCH(".", B26)+1)+1) - SEARCH(".", B26, SEARCH(".", B26)+1)-1), 0))</f>
        <v>Chiboust pamplemousse</v>
      </c>
      <c r="F26" s="2128" t="str">
        <f>IF(B26="►", "►", IFERROR(MID(B26, SEARCH(".", B26, SEARCH(".", B26, SEARCH(".", B26)+1)+1)+1, SEARCH(".", B26, SEARCH(".", B26, SEARCH(".", B26, SEARCH(".", B26)+1)+1)+1) - SEARCH(".", B26, SEARCH(".", B26, SEARCH(".", B26)+1)+1)-1), 0))</f>
        <v>Recette mère ►</v>
      </c>
      <c r="G26" s="2128" t="str">
        <f>IF(OR(B26="►", ISBLANK(B26)), "►", IFERROR(RIGHT(B26, LEN(B26)-FIND("►", B26)-1), ""))</f>
        <v>M.Mille-feuille meringue et chiboust pamplemousse aux fraises des bois</v>
      </c>
      <c r="H26" s="73" t="str">
        <f>IF(R26&lt;&gt;"","A","►")</f>
        <v>A</v>
      </c>
      <c r="I26" s="74" t="str">
        <f>I21</f>
        <v>Dessert assiette.C.Chiboust pamplemousse.Recette mère ►.M.Mille-feuille meringue et chiboust pamplemousse aux fraises des bois</v>
      </c>
      <c r="J26" s="34">
        <f>J21</f>
        <v>18</v>
      </c>
      <c r="K26" s="35" t="str">
        <f>K21</f>
        <v>assiettes</v>
      </c>
      <c r="L26" s="2152">
        <v>10</v>
      </c>
      <c r="M26" s="65"/>
      <c r="N26" s="75" t="str">
        <f>IF(AND(L26&gt;0,O26&gt;0),"de","")</f>
        <v>de</v>
      </c>
      <c r="O26" s="67">
        <v>8</v>
      </c>
      <c r="P26" s="53" t="s">
        <v>21</v>
      </c>
      <c r="Q26" s="68">
        <v>1</v>
      </c>
      <c r="R26" s="69" t="s">
        <v>433</v>
      </c>
      <c r="S26" s="791" t="s">
        <v>4</v>
      </c>
      <c r="T26" s="3484">
        <v>18</v>
      </c>
      <c r="U26" s="2453" t="s">
        <v>19</v>
      </c>
      <c r="V26" s="2452">
        <v>22</v>
      </c>
      <c r="W26" s="2148">
        <f>IFERROR(IF(V26&gt;0, AH26*AG26*Q26, 0), 0)</f>
        <v>9.7777777777777783E-2</v>
      </c>
      <c r="X26" s="299" t="str">
        <f>IF(OR(W26=0, ISBLANK(P26)), "", TEXT(ROUND(W26/INDEX(AJ24:AJ94, MATCH(P26, AI24:AI94, 0)), 0),"# ##0") &amp; " " &amp; P26)</f>
        <v>98 g</v>
      </c>
      <c r="Y26" s="77">
        <f>IFERROR(IF(V26&gt;0, L26*AG26*Q26, 0), 0)</f>
        <v>12.222222222222223</v>
      </c>
      <c r="Z26" s="2149">
        <f>IFERROR(IF(V26&gt;0,M26,0),0)</f>
        <v>0</v>
      </c>
      <c r="AA26" s="2137" t="str">
        <f>IF(V26&gt;0,R26,"")</f>
        <v>zestes de pamplemousse</v>
      </c>
      <c r="AB26" s="2143"/>
      <c r="AC26" s="2148">
        <f>IF(ISBLANK(AB26), W26, W26*(1-AB26/100))</f>
        <v>9.7777777777777783E-2</v>
      </c>
      <c r="AD26" s="2144">
        <v>1</v>
      </c>
      <c r="AE26" s="2150">
        <f>IF(OR(ISBLANK(AD26), ISTEXT(L26)), "", IF(W26=0, Y26*AD26, W26*AD26))</f>
        <v>9.7777777777777783E-2</v>
      </c>
      <c r="AF26" s="2593"/>
      <c r="AG26" s="2697">
        <f>IFERROR(IF(ISNUMBER(V26)*ISNUMBER(T26),V26/T26,0),0)</f>
        <v>1.2222222222222223</v>
      </c>
      <c r="AH26" s="3483">
        <f>IF(AND(V26&lt;&gt;"", ISNUMBER(T26)), IFERROR(INDEX(AJ24:AJ94, MATCH(P26, AI24:AI94, 0)) * O26 * IF(ISBLANK(L26), 1, L26), 0), 0)</f>
        <v>0.08</v>
      </c>
      <c r="AI26" s="2620" t="s">
        <v>305</v>
      </c>
      <c r="AJ26" s="531">
        <v>0</v>
      </c>
      <c r="AK26" s="2621" t="s">
        <v>317</v>
      </c>
      <c r="AL26" s="465"/>
      <c r="AM26" s="2127" t="str">
        <f>A26</f>
        <v>A</v>
      </c>
      <c r="AN26" s="2151" t="s">
        <v>384</v>
      </c>
      <c r="AO26" s="656"/>
      <c r="AP26" s="656"/>
      <c r="AQ26" s="675"/>
      <c r="AR26" s="2133"/>
      <c r="AS26" s="2503" t="s">
        <v>2213</v>
      </c>
      <c r="AT26" s="678"/>
      <c r="AU26" s="678"/>
      <c r="AV26" s="679"/>
      <c r="AW26" s="2133"/>
      <c r="AX26" s="466">
        <v>1</v>
      </c>
    </row>
    <row r="27" spans="1:50" s="464" customFormat="1" ht="21" customHeight="1" x14ac:dyDescent="0.25">
      <c r="A27" s="2127" t="str">
        <f>IF(H27&lt;&gt;"A", "►", "A")</f>
        <v>A</v>
      </c>
      <c r="B27" s="2128" t="str">
        <f>IF(A27="►","►",IF(A27="A",IF(ISTEXT(I27),I27,"")))</f>
        <v>Dessert assiette.C.Chiboust pamplemousse.Recette mère ►.M.Mille-feuille meringue et chiboust pamplemousse aux fraises des bois</v>
      </c>
      <c r="C27" s="2129" t="str">
        <f>IF(B27="►", "►", IFERROR(LEFT(B27, SEARCH(".", B27)-1), 0))</f>
        <v>Dessert assiette</v>
      </c>
      <c r="D27" s="2433" t="str">
        <f>IF(B27="►","►",IFERROR(MID(B27,SEARCH(".",B27)+1,SEARCH(".",B27,SEARCH(".",B27)+1)-SEARCH(".",B27)-1),0))</f>
        <v>C</v>
      </c>
      <c r="E27" s="2128" t="str">
        <f>IF(B27="►", "►", IFERROR(MID(B27, SEARCH(".", B27, SEARCH(".", B27)+1)+1, SEARCH(".", B27, SEARCH(".", B27, SEARCH(".", B27)+1)+1) - SEARCH(".", B27, SEARCH(".", B27)+1)-1), 0))</f>
        <v>Chiboust pamplemousse</v>
      </c>
      <c r="F27" s="2128" t="str">
        <f>IF(B27="►", "►", IFERROR(MID(B27, SEARCH(".", B27, SEARCH(".", B27, SEARCH(".", B27)+1)+1)+1, SEARCH(".", B27, SEARCH(".", B27, SEARCH(".", B27, SEARCH(".", B27)+1)+1)+1) - SEARCH(".", B27, SEARCH(".", B27, SEARCH(".", B27)+1)+1)-1), 0))</f>
        <v>Recette mère ►</v>
      </c>
      <c r="G27" s="2128" t="str">
        <f>IF(OR(B27="►", ISBLANK(B27)), "►", IFERROR(RIGHT(B27, LEN(B27)-FIND("►", B27)-1), ""))</f>
        <v>M.Mille-feuille meringue et chiboust pamplemousse aux fraises des bois</v>
      </c>
      <c r="H27" s="73" t="str">
        <f>IF(R27&lt;&gt;"","A","►")</f>
        <v>A</v>
      </c>
      <c r="I27" s="74" t="str">
        <f>I21</f>
        <v>Dessert assiette.C.Chiboust pamplemousse.Recette mère ►.M.Mille-feuille meringue et chiboust pamplemousse aux fraises des bois</v>
      </c>
      <c r="J27" s="34">
        <f>J21</f>
        <v>18</v>
      </c>
      <c r="K27" s="34" t="str">
        <f>K21</f>
        <v>assiettes</v>
      </c>
      <c r="L27" s="79"/>
      <c r="M27" s="80"/>
      <c r="N27" s="66" t="str">
        <f>IF(AND(L27&gt;0,O27&gt;0),"de","")</f>
        <v/>
      </c>
      <c r="O27" s="67">
        <v>105</v>
      </c>
      <c r="P27" s="53" t="s">
        <v>21</v>
      </c>
      <c r="Q27" s="68">
        <v>1</v>
      </c>
      <c r="R27" s="69" t="s">
        <v>434</v>
      </c>
      <c r="S27" s="791" t="s">
        <v>4</v>
      </c>
      <c r="T27" s="3484">
        <v>18</v>
      </c>
      <c r="U27" s="2453" t="s">
        <v>19</v>
      </c>
      <c r="V27" s="2452">
        <v>22</v>
      </c>
      <c r="W27" s="2140">
        <f>IFERROR(IF(V27&gt;0, AH27*AG27*Q27, 0), 0)</f>
        <v>0.12833333333333333</v>
      </c>
      <c r="X27" s="301" t="str">
        <f>IF(OR(W27=0, ISBLANK(P27)), "", TEXT(ROUND(W27/INDEX(AJ24:AJ94, MATCH(P27, AI24:AI94, 0)), 0),"# ##0") &amp; " " &amp; P27)</f>
        <v>128 g</v>
      </c>
      <c r="Y27" s="82">
        <f>IFERROR(IF(V27&gt;0, L27*AG27*Q27, 0), 0)</f>
        <v>0</v>
      </c>
      <c r="Z27" s="2141">
        <f>IFERROR(IF(V27&gt;0,M27,0),0)</f>
        <v>0</v>
      </c>
      <c r="AA27" s="2142" t="str">
        <f>IF(V27&gt;0,R27,"")</f>
        <v>jaunes d'œufs</v>
      </c>
      <c r="AB27" s="2143"/>
      <c r="AC27" s="2140">
        <f>IF(ISBLANK(AB27), W27, W27*(1-AB27/100))</f>
        <v>0.12833333333333333</v>
      </c>
      <c r="AD27" s="2144">
        <v>1</v>
      </c>
      <c r="AE27" s="2145">
        <f>IF(OR(ISBLANK(AD27), ISTEXT(L27)), "", IF(W27=0, Y27*AD27, W27*AD27))</f>
        <v>0.12833333333333333</v>
      </c>
      <c r="AF27" s="2593"/>
      <c r="AG27" s="2697">
        <f>IFERROR(IF(ISNUMBER(V27)*ISNUMBER(T27),V27/T27,0),0)</f>
        <v>1.2222222222222223</v>
      </c>
      <c r="AH27" s="3483">
        <f>IF(AND(V27&lt;&gt;"", ISNUMBER(T27)), IFERROR(INDEX(AJ24:AJ94, MATCH(P27, AI24:AI94, 0)) * O27 * IF(ISBLANK(L27), 1, L27), 0), 0)</f>
        <v>0.105</v>
      </c>
      <c r="AI27" s="961" t="s">
        <v>21</v>
      </c>
      <c r="AJ27" s="532">
        <f>AK27 / 1000</f>
        <v>1E-3</v>
      </c>
      <c r="AK27" s="2622">
        <v>1</v>
      </c>
      <c r="AL27" s="465"/>
      <c r="AM27" s="2127" t="str">
        <f>A27</f>
        <v>A</v>
      </c>
      <c r="AN27" s="675"/>
      <c r="AO27" s="675"/>
      <c r="AP27" s="675"/>
      <c r="AQ27" s="675"/>
      <c r="AR27" s="2133"/>
      <c r="AS27" s="2504" t="s">
        <v>2214</v>
      </c>
      <c r="AT27" s="678"/>
      <c r="AU27" s="678"/>
      <c r="AV27" s="679"/>
      <c r="AW27" s="2133"/>
      <c r="AX27" s="466">
        <v>1</v>
      </c>
    </row>
    <row r="28" spans="1:50" s="464" customFormat="1" ht="21" customHeight="1" x14ac:dyDescent="0.25">
      <c r="A28" s="2127" t="str">
        <f>IF(H28&lt;&gt;"A", "►", "A")</f>
        <v>A</v>
      </c>
      <c r="B28" s="2128" t="str">
        <f>IF(A28="►","►",IF(A28="A",IF(ISTEXT(I28),I28,"")))</f>
        <v>Dessert assiette.C.Chiboust pamplemousse.Recette mère ►.M.Mille-feuille meringue et chiboust pamplemousse aux fraises des bois</v>
      </c>
      <c r="C28" s="2129" t="str">
        <f>IF(B28="►", "►", IFERROR(LEFT(B28, SEARCH(".", B28)-1), 0))</f>
        <v>Dessert assiette</v>
      </c>
      <c r="D28" s="2433" t="str">
        <f>IF(B28="►","►",IFERROR(MID(B28,SEARCH(".",B28)+1,SEARCH(".",B28,SEARCH(".",B28)+1)-SEARCH(".",B28)-1),0))</f>
        <v>C</v>
      </c>
      <c r="E28" s="2128" t="str">
        <f>IF(B28="►", "►", IFERROR(MID(B28, SEARCH(".", B28, SEARCH(".", B28)+1)+1, SEARCH(".", B28, SEARCH(".", B28, SEARCH(".", B28)+1)+1) - SEARCH(".", B28, SEARCH(".", B28)+1)-1), 0))</f>
        <v>Chiboust pamplemousse</v>
      </c>
      <c r="F28" s="2128" t="str">
        <f>IF(B28="►", "►", IFERROR(MID(B28, SEARCH(".", B28, SEARCH(".", B28, SEARCH(".", B28)+1)+1)+1, SEARCH(".", B28, SEARCH(".", B28, SEARCH(".", B28, SEARCH(".", B28)+1)+1)+1) - SEARCH(".", B28, SEARCH(".", B28, SEARCH(".", B28)+1)+1)-1), 0))</f>
        <v>Recette mère ►</v>
      </c>
      <c r="G28" s="2128" t="str">
        <f>IF(OR(B28="►", ISBLANK(B28)), "►", IFERROR(RIGHT(B28, LEN(B28)-FIND("►", B28)-1), ""))</f>
        <v>M.Mille-feuille meringue et chiboust pamplemousse aux fraises des bois</v>
      </c>
      <c r="H28" s="73" t="str">
        <f>IF(R28&lt;&gt;"","A","►")</f>
        <v>A</v>
      </c>
      <c r="I28" s="74" t="str">
        <f>I21</f>
        <v>Dessert assiette.C.Chiboust pamplemousse.Recette mère ►.M.Mille-feuille meringue et chiboust pamplemousse aux fraises des bois</v>
      </c>
      <c r="J28" s="34">
        <f>J21</f>
        <v>18</v>
      </c>
      <c r="K28" s="34" t="str">
        <f>K21</f>
        <v>assiettes</v>
      </c>
      <c r="L28" s="2153"/>
      <c r="M28" s="80"/>
      <c r="N28" s="75" t="str">
        <f>IF(AND(L28&gt;0,O28&gt;0),"de","")</f>
        <v/>
      </c>
      <c r="O28" s="67">
        <v>35</v>
      </c>
      <c r="P28" s="53" t="s">
        <v>21</v>
      </c>
      <c r="Q28" s="68">
        <v>1</v>
      </c>
      <c r="R28" s="69" t="s">
        <v>1996</v>
      </c>
      <c r="S28" s="791" t="s">
        <v>4</v>
      </c>
      <c r="T28" s="3484">
        <v>18</v>
      </c>
      <c r="U28" s="2453" t="s">
        <v>19</v>
      </c>
      <c r="V28" s="2452">
        <v>22</v>
      </c>
      <c r="W28" s="2148">
        <f>IFERROR(IF(V28&gt;0, AH28*AG28*Q28, 0), 0)</f>
        <v>4.2777777777777783E-2</v>
      </c>
      <c r="X28" s="299" t="str">
        <f>IF(OR(W28=0, ISBLANK(P28)), "", TEXT(ROUND(W28/INDEX(AJ24:AJ94, MATCH(P28, AI24:AI94, 0)), 0),"# ##0") &amp; " " &amp; P28)</f>
        <v>43 g</v>
      </c>
      <c r="Y28" s="77">
        <f>IFERROR(IF(V28&gt;0, L28*AG28*Q28, 0), 0)</f>
        <v>0</v>
      </c>
      <c r="Z28" s="2149">
        <f>IFERROR(IF(V28&gt;0,M28,0),0)</f>
        <v>0</v>
      </c>
      <c r="AA28" s="2137" t="str">
        <f>IF(V28&gt;0,R28,"")</f>
        <v>cassonade l'antillaise</v>
      </c>
      <c r="AB28" s="2143"/>
      <c r="AC28" s="2148">
        <f>IF(ISBLANK(AB28), W28, W28*(1-AB28/100))</f>
        <v>4.2777777777777783E-2</v>
      </c>
      <c r="AD28" s="2144">
        <v>1</v>
      </c>
      <c r="AE28" s="2150">
        <f>IF(OR(ISBLANK(AD28), ISTEXT(L28)), "", IF(W28=0, Y28*AD28, W28*AD28))</f>
        <v>4.2777777777777783E-2</v>
      </c>
      <c r="AF28" s="2593"/>
      <c r="AG28" s="2697">
        <f>IFERROR(IF(ISNUMBER(V28)*ISNUMBER(T28),V28/T28,0),0)</f>
        <v>1.2222222222222223</v>
      </c>
      <c r="AH28" s="3483">
        <f>IF(AND(V28&lt;&gt;"", ISNUMBER(T28)), IFERROR(INDEX(AJ24:AJ94, MATCH(P28, AI24:AI94, 0)) * O28 * IF(ISBLANK(L28), 1, L28), 0), 0)</f>
        <v>3.5000000000000003E-2</v>
      </c>
      <c r="AI28" s="962" t="s">
        <v>26</v>
      </c>
      <c r="AJ28" s="532">
        <f>AK28 / 1000</f>
        <v>1</v>
      </c>
      <c r="AK28" s="2622">
        <v>1000</v>
      </c>
      <c r="AL28" s="465"/>
      <c r="AM28" s="2127" t="str">
        <f>A28</f>
        <v>A</v>
      </c>
      <c r="AN28" s="2151" t="s">
        <v>385</v>
      </c>
      <c r="AO28" s="651"/>
      <c r="AP28" s="656"/>
      <c r="AQ28" s="675"/>
      <c r="AR28" s="2133"/>
      <c r="AS28" s="677"/>
      <c r="AT28" s="678"/>
      <c r="AU28" s="678"/>
      <c r="AV28" s="679"/>
      <c r="AW28" s="2133"/>
      <c r="AX28" s="466">
        <v>1</v>
      </c>
    </row>
    <row r="29" spans="1:50" s="464" customFormat="1" ht="21" customHeight="1" x14ac:dyDescent="0.25">
      <c r="A29" s="2127" t="str">
        <f>IF(H29&lt;&gt;"A", "►", "A")</f>
        <v>A</v>
      </c>
      <c r="B29" s="2128" t="str">
        <f>IF(A29="►","►",IF(A29="A",IF(ISTEXT(I29),I29,"")))</f>
        <v>Dessert assiette.C.Chiboust pamplemousse.Recette mère ►.M.Mille-feuille meringue et chiboust pamplemousse aux fraises des bois</v>
      </c>
      <c r="C29" s="2129" t="str">
        <f>IF(B29="►", "►", IFERROR(LEFT(B29, SEARCH(".", B29)-1), 0))</f>
        <v>Dessert assiette</v>
      </c>
      <c r="D29" s="2433" t="str">
        <f>IF(B29="►","►",IFERROR(MID(B29,SEARCH(".",B29)+1,SEARCH(".",B29,SEARCH(".",B29)+1)-SEARCH(".",B29)-1),0))</f>
        <v>C</v>
      </c>
      <c r="E29" s="2128" t="str">
        <f>IF(B29="►", "►", IFERROR(MID(B29, SEARCH(".", B29, SEARCH(".", B29)+1)+1, SEARCH(".", B29, SEARCH(".", B29, SEARCH(".", B29)+1)+1) - SEARCH(".", B29, SEARCH(".", B29)+1)-1), 0))</f>
        <v>Chiboust pamplemousse</v>
      </c>
      <c r="F29" s="2128" t="str">
        <f>IF(B29="►", "►", IFERROR(MID(B29, SEARCH(".", B29, SEARCH(".", B29, SEARCH(".", B29)+1)+1)+1, SEARCH(".", B29, SEARCH(".", B29, SEARCH(".", B29, SEARCH(".", B29)+1)+1)+1) - SEARCH(".", B29, SEARCH(".", B29, SEARCH(".", B29)+1)+1)-1), 0))</f>
        <v>Recette mère ►</v>
      </c>
      <c r="G29" s="2128" t="str">
        <f>IF(OR(B29="►", ISBLANK(B29)), "►", IFERROR(RIGHT(B29, LEN(B29)-FIND("►", B29)-1), ""))</f>
        <v>M.Mille-feuille meringue et chiboust pamplemousse aux fraises des bois</v>
      </c>
      <c r="H29" s="73" t="str">
        <f>IF(R29&lt;&gt;"","A","►")</f>
        <v>A</v>
      </c>
      <c r="I29" s="74" t="str">
        <f>I21</f>
        <v>Dessert assiette.C.Chiboust pamplemousse.Recette mère ►.M.Mille-feuille meringue et chiboust pamplemousse aux fraises des bois</v>
      </c>
      <c r="J29" s="34">
        <f>J21</f>
        <v>18</v>
      </c>
      <c r="K29" s="34" t="str">
        <f>K21</f>
        <v>assiettes</v>
      </c>
      <c r="L29" s="79"/>
      <c r="M29" s="80"/>
      <c r="N29" s="66" t="str">
        <f>IF(AND(L29&gt;0,O29&gt;0),"de","")</f>
        <v/>
      </c>
      <c r="O29" s="67">
        <v>15</v>
      </c>
      <c r="P29" s="53" t="s">
        <v>21</v>
      </c>
      <c r="Q29" s="68">
        <v>1</v>
      </c>
      <c r="R29" s="69" t="s">
        <v>1997</v>
      </c>
      <c r="S29" s="791" t="s">
        <v>4</v>
      </c>
      <c r="T29" s="3484">
        <v>18</v>
      </c>
      <c r="U29" s="2453" t="s">
        <v>19</v>
      </c>
      <c r="V29" s="2452">
        <v>22</v>
      </c>
      <c r="W29" s="2140">
        <f>IFERROR(IF(V29&gt;0, AH29*AG29*Q29, 0), 0)</f>
        <v>1.8333333333333333E-2</v>
      </c>
      <c r="X29" s="301" t="str">
        <f>IF(OR(W29=0, ISBLANK(P29)), "", TEXT(ROUND(W29/INDEX(AJ24:AJ94, MATCH(P29, AI24:AI94, 0)), 0),"# ##0") &amp; " " &amp; P29)</f>
        <v>18 g</v>
      </c>
      <c r="Y29" s="82">
        <f>IFERROR(IF(V29&gt;0, L29*AG29*Q29, 0), 0)</f>
        <v>0</v>
      </c>
      <c r="Z29" s="2141">
        <f>IFERROR(IF(V29&gt;0,M29,0),0)</f>
        <v>0</v>
      </c>
      <c r="AA29" s="2142" t="str">
        <f>IF(V29&gt;0,R29,"")</f>
        <v>maïzena</v>
      </c>
      <c r="AB29" s="2143"/>
      <c r="AC29" s="2140">
        <f>IF(ISBLANK(AB29), W29, W29*(1-AB29/100))</f>
        <v>1.8333333333333333E-2</v>
      </c>
      <c r="AD29" s="2144">
        <v>1</v>
      </c>
      <c r="AE29" s="2145">
        <f>IF(OR(ISBLANK(AD29), ISTEXT(L29)), "", IF(W29=0, Y29*AD29, W29*AD29))</f>
        <v>1.8333333333333333E-2</v>
      </c>
      <c r="AF29" s="2593"/>
      <c r="AG29" s="2697">
        <f>IFERROR(IF(ISNUMBER(V29)*ISNUMBER(T29),V29/T29,0),0)</f>
        <v>1.2222222222222223</v>
      </c>
      <c r="AH29" s="3483">
        <f>IF(AND(V29&lt;&gt;"", ISNUMBER(T29)), IFERROR(INDEX(AJ24:AJ94, MATCH(P29, AI24:AI94, 0)) * O29 * IF(ISBLANK(L29), 1, L29), 0), 0)</f>
        <v>1.4999999999999999E-2</v>
      </c>
      <c r="AI29" s="805" t="s">
        <v>304</v>
      </c>
      <c r="AJ29" s="532">
        <f>AK29 / 1000</f>
        <v>0.25</v>
      </c>
      <c r="AK29" s="2622">
        <v>250</v>
      </c>
      <c r="AL29" s="465"/>
      <c r="AM29" s="2127" t="str">
        <f>A29</f>
        <v>A</v>
      </c>
      <c r="AN29" s="675"/>
      <c r="AO29" s="675"/>
      <c r="AP29" s="675"/>
      <c r="AQ29" s="675"/>
      <c r="AR29" s="2133"/>
      <c r="AS29" s="2504" t="s">
        <v>2215</v>
      </c>
      <c r="AT29" s="678"/>
      <c r="AU29" s="678"/>
      <c r="AV29" s="679"/>
      <c r="AW29" s="2133"/>
      <c r="AX29" s="466">
        <v>1</v>
      </c>
    </row>
    <row r="30" spans="1:50" s="464" customFormat="1" ht="21" customHeight="1" x14ac:dyDescent="0.25">
      <c r="A30" s="2127" t="str">
        <f>IF(H30&lt;&gt;"A", "►", "A")</f>
        <v>A</v>
      </c>
      <c r="B30" s="2128" t="str">
        <f>IF(A30="►","►",IF(A30="A",IF(ISTEXT(I30),I30,"")))</f>
        <v>Dessert assiette.C.Chiboust pamplemousse.Recette mère ►.M.Mille-feuille meringue et chiboust pamplemousse aux fraises des bois</v>
      </c>
      <c r="C30" s="2129" t="str">
        <f>IF(B30="►", "►", IFERROR(LEFT(B30, SEARCH(".", B30)-1), 0))</f>
        <v>Dessert assiette</v>
      </c>
      <c r="D30" s="2433" t="str">
        <f>IF(B30="►","►",IFERROR(MID(B30,SEARCH(".",B30)+1,SEARCH(".",B30,SEARCH(".",B30)+1)-SEARCH(".",B30)-1),0))</f>
        <v>C</v>
      </c>
      <c r="E30" s="2128" t="str">
        <f>IF(B30="►", "►", IFERROR(MID(B30, SEARCH(".", B30, SEARCH(".", B30)+1)+1, SEARCH(".", B30, SEARCH(".", B30, SEARCH(".", B30)+1)+1) - SEARCH(".", B30, SEARCH(".", B30)+1)-1), 0))</f>
        <v>Chiboust pamplemousse</v>
      </c>
      <c r="F30" s="2128" t="str">
        <f>IF(B30="►", "►", IFERROR(MID(B30, SEARCH(".", B30, SEARCH(".", B30, SEARCH(".", B30)+1)+1)+1, SEARCH(".", B30, SEARCH(".", B30, SEARCH(".", B30, SEARCH(".", B30)+1)+1)+1) - SEARCH(".", B30, SEARCH(".", B30, SEARCH(".", B30)+1)+1)-1), 0))</f>
        <v>Recette mère ►</v>
      </c>
      <c r="G30" s="2128" t="str">
        <f>IF(OR(B30="►", ISBLANK(B30)), "►", IFERROR(RIGHT(B30, LEN(B30)-FIND("►", B30)-1), ""))</f>
        <v>M.Mille-feuille meringue et chiboust pamplemousse aux fraises des bois</v>
      </c>
      <c r="H30" s="73" t="str">
        <f>IF(R30&lt;&gt;"","A","►")</f>
        <v>A</v>
      </c>
      <c r="I30" s="74" t="str">
        <f>I21</f>
        <v>Dessert assiette.C.Chiboust pamplemousse.Recette mère ►.M.Mille-feuille meringue et chiboust pamplemousse aux fraises des bois</v>
      </c>
      <c r="J30" s="34">
        <f>J21</f>
        <v>18</v>
      </c>
      <c r="K30" s="34" t="str">
        <f>K21</f>
        <v>assiettes</v>
      </c>
      <c r="L30" s="79"/>
      <c r="M30" s="65"/>
      <c r="N30" s="75" t="str">
        <f>IF(AND(L30&gt;0,O30&gt;0),"de","")</f>
        <v/>
      </c>
      <c r="O30" s="67">
        <v>8</v>
      </c>
      <c r="P30" s="53" t="s">
        <v>21</v>
      </c>
      <c r="Q30" s="68">
        <v>1</v>
      </c>
      <c r="R30" s="69" t="s">
        <v>1998</v>
      </c>
      <c r="S30" s="791" t="s">
        <v>4</v>
      </c>
      <c r="T30" s="3484">
        <v>18</v>
      </c>
      <c r="U30" s="2453" t="s">
        <v>19</v>
      </c>
      <c r="V30" s="2452">
        <v>22</v>
      </c>
      <c r="W30" s="2148">
        <f>IFERROR(IF(V30&gt;0, AH30*AG30*Q30, 0), 0)</f>
        <v>9.7777777777777793E-3</v>
      </c>
      <c r="X30" s="299" t="str">
        <f>IF(OR(W30=0, ISBLANK(P30)), "", TEXT(ROUND(W30/INDEX(AJ24:AJ94, MATCH(P30, AI24:AI94, 0)), 0),"# ##0") &amp; " " &amp; P30)</f>
        <v>10 g</v>
      </c>
      <c r="Y30" s="77">
        <f>IFERROR(IF(V30&gt;0, L30*AG30*Q30, 0), 0)</f>
        <v>0</v>
      </c>
      <c r="Z30" s="2149">
        <f>IFERROR(IF(V30&gt;0,M30,0),0)</f>
        <v>0</v>
      </c>
      <c r="AA30" s="2137" t="str">
        <f>IF(V30&gt;0,R30,"")</f>
        <v>gélatine</v>
      </c>
      <c r="AB30" s="2143"/>
      <c r="AC30" s="2148">
        <f>IF(ISBLANK(AB30), W30, W30*(1-AB30/100))</f>
        <v>9.7777777777777793E-3</v>
      </c>
      <c r="AD30" s="2144">
        <v>1</v>
      </c>
      <c r="AE30" s="2150">
        <f>IF(OR(ISBLANK(AD30), ISTEXT(L30)), "", IF(W30=0, Y30*AD30, W30*AD30))</f>
        <v>9.7777777777777793E-3</v>
      </c>
      <c r="AF30" s="2593"/>
      <c r="AG30" s="2697">
        <f>IFERROR(IF(ISNUMBER(V30)*ISNUMBER(T30),V30/T30,0),0)</f>
        <v>1.2222222222222223</v>
      </c>
      <c r="AH30" s="3483">
        <f>IF(AND(V30&lt;&gt;"", ISNUMBER(T30)), IFERROR(INDEX(AJ24:AJ94, MATCH(P30, AI24:AI94, 0)) * O30 * IF(ISBLANK(L30), 1, L30), 0), 0)</f>
        <v>8.0000000000000002E-3</v>
      </c>
      <c r="AI30" s="805" t="s">
        <v>303</v>
      </c>
      <c r="AJ30" s="532">
        <f>AK30 / 1000</f>
        <v>0.5</v>
      </c>
      <c r="AK30" s="2622">
        <v>500</v>
      </c>
      <c r="AL30" s="465"/>
      <c r="AM30" s="2127" t="str">
        <f>A30</f>
        <v>A</v>
      </c>
      <c r="AN30" s="675"/>
      <c r="AO30" s="675"/>
      <c r="AP30" s="675"/>
      <c r="AQ30" s="675"/>
      <c r="AR30" s="2133"/>
      <c r="AS30" s="2499" t="s">
        <v>1302</v>
      </c>
      <c r="AT30" s="678"/>
      <c r="AU30" s="678"/>
      <c r="AV30" s="679"/>
      <c r="AW30" s="2133"/>
      <c r="AX30" s="466">
        <v>1</v>
      </c>
    </row>
    <row r="31" spans="1:50" s="464" customFormat="1" ht="21" customHeight="1" x14ac:dyDescent="0.25">
      <c r="A31" s="2127" t="str">
        <f>IF(H31&lt;&gt;"A", "►", "A")</f>
        <v>A</v>
      </c>
      <c r="B31" s="2128" t="str">
        <f>IF(A31="►","►",IF(A31="A",IF(ISTEXT(I31),I31,"")))</f>
        <v>Dessert assiette.C.Chiboust pamplemousse.Recette mère ►.M.Mille-feuille meringue et chiboust pamplemousse aux fraises des bois</v>
      </c>
      <c r="C31" s="2129" t="str">
        <f>IF(B31="►", "►", IFERROR(LEFT(B31, SEARCH(".", B31)-1), 0))</f>
        <v>Dessert assiette</v>
      </c>
      <c r="D31" s="2433" t="str">
        <f>IF(B31="►","►",IFERROR(MID(B31,SEARCH(".",B31)+1,SEARCH(".",B31,SEARCH(".",B31)+1)-SEARCH(".",B31)-1),0))</f>
        <v>C</v>
      </c>
      <c r="E31" s="2128" t="str">
        <f>IF(B31="►", "►", IFERROR(MID(B31, SEARCH(".", B31, SEARCH(".", B31)+1)+1, SEARCH(".", B31, SEARCH(".", B31, SEARCH(".", B31)+1)+1) - SEARCH(".", B31, SEARCH(".", B31)+1)-1), 0))</f>
        <v>Chiboust pamplemousse</v>
      </c>
      <c r="F31" s="2128" t="str">
        <f>IF(B31="►", "►", IFERROR(MID(B31, SEARCH(".", B31, SEARCH(".", B31, SEARCH(".", B31)+1)+1)+1, SEARCH(".", B31, SEARCH(".", B31, SEARCH(".", B31, SEARCH(".", B31)+1)+1)+1) - SEARCH(".", B31, SEARCH(".", B31, SEARCH(".", B31)+1)+1)-1), 0))</f>
        <v>Recette mère ►</v>
      </c>
      <c r="G31" s="2128" t="str">
        <f>IF(OR(B31="►", ISBLANK(B31)), "►", IFERROR(RIGHT(B31, LEN(B31)-FIND("►", B31)-1), ""))</f>
        <v>M.Mille-feuille meringue et chiboust pamplemousse aux fraises des bois</v>
      </c>
      <c r="H31" s="73" t="str">
        <f>IF(R31&lt;&gt;"","A","►")</f>
        <v>A</v>
      </c>
      <c r="I31" s="74" t="str">
        <f>I21</f>
        <v>Dessert assiette.C.Chiboust pamplemousse.Recette mère ►.M.Mille-feuille meringue et chiboust pamplemousse aux fraises des bois</v>
      </c>
      <c r="J31" s="34">
        <f>J21</f>
        <v>18</v>
      </c>
      <c r="K31" s="34" t="str">
        <f>K21</f>
        <v>assiettes</v>
      </c>
      <c r="L31" s="79"/>
      <c r="M31" s="65"/>
      <c r="N31" s="75" t="str">
        <f>IF(AND(L31&gt;0,O31&gt;0),"de","")</f>
        <v/>
      </c>
      <c r="O31" s="67">
        <v>160</v>
      </c>
      <c r="P31" s="53" t="s">
        <v>21</v>
      </c>
      <c r="Q31" s="68">
        <v>1</v>
      </c>
      <c r="R31" s="69" t="s">
        <v>2000</v>
      </c>
      <c r="S31" s="791" t="s">
        <v>4</v>
      </c>
      <c r="T31" s="3484">
        <v>18</v>
      </c>
      <c r="U31" s="2453" t="s">
        <v>19</v>
      </c>
      <c r="V31" s="2452">
        <v>22</v>
      </c>
      <c r="W31" s="2140">
        <f>IFERROR(IF(V31&gt;0, AH31*AG31*Q31, 0), 0)</f>
        <v>0.19555555555555557</v>
      </c>
      <c r="X31" s="301" t="str">
        <f>IF(OR(W31=0, ISBLANK(P31)), "", TEXT(ROUND(W31/INDEX(AJ24:AJ94, MATCH(P31, AI24:AI94, 0)), 0),"# ##0") &amp; " " &amp; P31)</f>
        <v>196 g</v>
      </c>
      <c r="Y31" s="82">
        <f>IFERROR(IF(V31&gt;0, L31*AG31*Q31, 0), 0)</f>
        <v>0</v>
      </c>
      <c r="Z31" s="2155">
        <f>IFERROR(IF(V31&gt;0,M31,0),0)</f>
        <v>0</v>
      </c>
      <c r="AA31" s="2156" t="str">
        <f>IF(V31&gt;0,R31,"")</f>
        <v>blancs d'œufs</v>
      </c>
      <c r="AB31" s="2143"/>
      <c r="AC31" s="2140">
        <f>IF(ISBLANK(AB31), W31, W31*(1-AB31/100))</f>
        <v>0.19555555555555557</v>
      </c>
      <c r="AD31" s="2144">
        <v>1</v>
      </c>
      <c r="AE31" s="2145">
        <f>IF(OR(ISBLANK(AD31), ISTEXT(L31)), "", IF(W31=0, Y31*AD31, W31*AD31))</f>
        <v>0.19555555555555557</v>
      </c>
      <c r="AF31" s="2593"/>
      <c r="AG31" s="2697">
        <f>IFERROR(IF(ISNUMBER(V31)*ISNUMBER(T31),V31/T31,0),0)</f>
        <v>1.2222222222222223</v>
      </c>
      <c r="AH31" s="3483">
        <f>IF(AND(V31&lt;&gt;"", ISNUMBER(T31)), IFERROR(INDEX(AJ24:AJ94, MATCH(P31, AI24:AI94, 0)) * O31 * IF(ISBLANK(L31), 1, L31), 0), 0)</f>
        <v>0.16</v>
      </c>
      <c r="AI31" s="805" t="s">
        <v>302</v>
      </c>
      <c r="AJ31" s="532">
        <f>AK31 / 1000</f>
        <v>0.33332999999999996</v>
      </c>
      <c r="AK31" s="2622">
        <v>333.33</v>
      </c>
      <c r="AL31" s="465"/>
      <c r="AM31" s="2127" t="str">
        <f>A31</f>
        <v>A</v>
      </c>
      <c r="AN31" s="675"/>
      <c r="AO31" s="675"/>
      <c r="AP31" s="675"/>
      <c r="AQ31" s="675"/>
      <c r="AR31" s="2133"/>
      <c r="AS31" s="677"/>
      <c r="AT31" s="678"/>
      <c r="AU31" s="678"/>
      <c r="AV31" s="679"/>
      <c r="AW31" s="2133"/>
      <c r="AX31" s="466">
        <v>1</v>
      </c>
    </row>
    <row r="32" spans="1:50" s="464" customFormat="1" ht="21" customHeight="1" x14ac:dyDescent="0.25">
      <c r="A32" s="2127" t="str">
        <f>IF(H32&lt;&gt;"A", "►", "A")</f>
        <v>A</v>
      </c>
      <c r="B32" s="2128" t="str">
        <f>IF(A32="►","►",IF(A32="A",IF(ISTEXT(I32),I32,"")))</f>
        <v>Dessert assiette.C.Chiboust pamplemousse.Recette mère ►.M.Mille-feuille meringue et chiboust pamplemousse aux fraises des bois</v>
      </c>
      <c r="C32" s="2129" t="str">
        <f>IF(B32="►", "►", IFERROR(LEFT(B32, SEARCH(".", B32)-1), 0))</f>
        <v>Dessert assiette</v>
      </c>
      <c r="D32" s="2433" t="str">
        <f>IF(B32="►","►",IFERROR(MID(B32,SEARCH(".",B32)+1,SEARCH(".",B32,SEARCH(".",B32)+1)-SEARCH(".",B32)-1),0))</f>
        <v>C</v>
      </c>
      <c r="E32" s="2128" t="str">
        <f>IF(B32="►", "►", IFERROR(MID(B32, SEARCH(".", B32, SEARCH(".", B32)+1)+1, SEARCH(".", B32, SEARCH(".", B32, SEARCH(".", B32)+1)+1) - SEARCH(".", B32, SEARCH(".", B32)+1)-1), 0))</f>
        <v>Chiboust pamplemousse</v>
      </c>
      <c r="F32" s="2128" t="str">
        <f>IF(B32="►", "►", IFERROR(MID(B32, SEARCH(".", B32, SEARCH(".", B32, SEARCH(".", B32)+1)+1)+1, SEARCH(".", B32, SEARCH(".", B32, SEARCH(".", B32, SEARCH(".", B32)+1)+1)+1) - SEARCH(".", B32, SEARCH(".", B32, SEARCH(".", B32)+1)+1)-1), 0))</f>
        <v>Recette mère ►</v>
      </c>
      <c r="G32" s="2128" t="str">
        <f>IF(OR(B32="►", ISBLANK(B32)), "►", IFERROR(RIGHT(B32, LEN(B32)-FIND("►", B32)-1), ""))</f>
        <v>M.Mille-feuille meringue et chiboust pamplemousse aux fraises des bois</v>
      </c>
      <c r="H32" s="73" t="str">
        <f>IF(R32&lt;&gt;"","A","►")</f>
        <v>A</v>
      </c>
      <c r="I32" s="74" t="str">
        <f>I21</f>
        <v>Dessert assiette.C.Chiboust pamplemousse.Recette mère ►.M.Mille-feuille meringue et chiboust pamplemousse aux fraises des bois</v>
      </c>
      <c r="J32" s="34">
        <f>J21</f>
        <v>18</v>
      </c>
      <c r="K32" s="34" t="str">
        <f>K21</f>
        <v>assiettes</v>
      </c>
      <c r="L32" s="79"/>
      <c r="M32" s="65"/>
      <c r="N32" s="75" t="str">
        <f>IF(AND(L32&gt;0,O32&gt;0),"de","")</f>
        <v/>
      </c>
      <c r="O32" s="67">
        <v>95</v>
      </c>
      <c r="P32" s="53" t="s">
        <v>21</v>
      </c>
      <c r="Q32" s="68">
        <v>1</v>
      </c>
      <c r="R32" s="69" t="s">
        <v>1996</v>
      </c>
      <c r="S32" s="791" t="s">
        <v>4</v>
      </c>
      <c r="T32" s="3484">
        <v>18</v>
      </c>
      <c r="U32" s="2453" t="s">
        <v>19</v>
      </c>
      <c r="V32" s="2452">
        <v>22</v>
      </c>
      <c r="W32" s="2148">
        <f>IFERROR(IF(V32&gt;0, AH32*AG32*Q32, 0), 0)</f>
        <v>0.11611111111111112</v>
      </c>
      <c r="X32" s="299" t="str">
        <f>IF(OR(W32=0, ISBLANK(P32)), "", TEXT(ROUND(W32/INDEX(AJ24:AJ94, MATCH(P32, AI24:AI94, 0)), 0),"# ##0") &amp; " " &amp; P32)</f>
        <v>116 g</v>
      </c>
      <c r="Y32" s="77">
        <f>IFERROR(IF(V32&gt;0, L32*AG32*Q32, 0), 0)</f>
        <v>0</v>
      </c>
      <c r="Z32" s="2149">
        <f>IFERROR(IF(V32&gt;0,M32,0),0)</f>
        <v>0</v>
      </c>
      <c r="AA32" s="2137" t="str">
        <f>IF(V32&gt;0,R32,"")</f>
        <v>cassonade l'antillaise</v>
      </c>
      <c r="AB32" s="2143"/>
      <c r="AC32" s="2148">
        <f>IF(ISBLANK(AB32), W32, W32*(1-AB32/100))</f>
        <v>0.11611111111111112</v>
      </c>
      <c r="AD32" s="2144">
        <v>1</v>
      </c>
      <c r="AE32" s="2150">
        <f>IF(OR(ISBLANK(AD32), ISTEXT(L32)), "", IF(W32=0, Y32*AD32, W32*AD32))</f>
        <v>0.11611111111111112</v>
      </c>
      <c r="AF32" s="2593"/>
      <c r="AG32" s="2697">
        <f>IFERROR(IF(ISNUMBER(V32)*ISNUMBER(T32),V32/T32,0),0)</f>
        <v>1.2222222222222223</v>
      </c>
      <c r="AH32" s="3483">
        <f>IF(AND(V32&lt;&gt;"", ISNUMBER(T32)), IFERROR(INDEX(AJ24:AJ94, MATCH(P32, AI24:AI94, 0)) * O32 * IF(ISBLANK(L32), 1, L32), 0), 0)</f>
        <v>9.5000000000000001E-2</v>
      </c>
      <c r="AI32" s="963" t="s">
        <v>52</v>
      </c>
      <c r="AJ32" s="534">
        <f>AK32 / 1000</f>
        <v>1E-3</v>
      </c>
      <c r="AK32" s="2623">
        <v>1</v>
      </c>
      <c r="AL32" s="465"/>
      <c r="AM32" s="2127" t="str">
        <f>A32</f>
        <v>A</v>
      </c>
      <c r="AN32" s="675"/>
      <c r="AO32" s="675"/>
      <c r="AP32" s="675"/>
      <c r="AQ32" s="675"/>
      <c r="AR32" s="2133"/>
      <c r="AS32" s="669" t="s">
        <v>2216</v>
      </c>
      <c r="AT32" s="670"/>
      <c r="AU32" s="671"/>
      <c r="AV32" s="672"/>
      <c r="AW32" s="2133"/>
      <c r="AX32" s="466">
        <v>1</v>
      </c>
    </row>
    <row r="33" spans="1:50" s="464" customFormat="1" ht="21" customHeight="1" x14ac:dyDescent="0.25">
      <c r="A33" s="2127" t="str">
        <f>IF(H33&lt;&gt;"A", "►", "A")</f>
        <v>►</v>
      </c>
      <c r="B33" s="2128" t="str">
        <f>IF(A33="►","►",IF(A33="A",IF(ISTEXT(I33),I33,"")))</f>
        <v>►</v>
      </c>
      <c r="C33" s="2129" t="str">
        <f>IF(B33="►", "►", IFERROR(LEFT(B33, SEARCH(".", B33)-1), 0))</f>
        <v>►</v>
      </c>
      <c r="D33" s="2433" t="str">
        <f>IF(B33="►","►",IFERROR(MID(B33,SEARCH(".",B33)+1,SEARCH(".",B33,SEARCH(".",B33)+1)-SEARCH(".",B33)-1),0))</f>
        <v>►</v>
      </c>
      <c r="E33" s="2128" t="str">
        <f>IF(B33="►", "►", IFERROR(MID(B33, SEARCH(".", B33, SEARCH(".", B33)+1)+1, SEARCH(".", B33, SEARCH(".", B33, SEARCH(".", B33)+1)+1) - SEARCH(".", B33, SEARCH(".", B33)+1)-1), 0))</f>
        <v>►</v>
      </c>
      <c r="F33" s="2128" t="str">
        <f>IF(B33="►", "►", IFERROR(MID(B33, SEARCH(".", B33, SEARCH(".", B33, SEARCH(".", B33)+1)+1)+1, SEARCH(".", B33, SEARCH(".", B33, SEARCH(".", B33, SEARCH(".", B33)+1)+1)+1) - SEARCH(".", B33, SEARCH(".", B33, SEARCH(".", B33)+1)+1)-1), 0))</f>
        <v>►</v>
      </c>
      <c r="G33" s="2128" t="str">
        <f>IF(OR(B33="►", ISBLANK(B33)), "►", IFERROR(RIGHT(B33, LEN(B33)-FIND("►", B33)-1), ""))</f>
        <v>►</v>
      </c>
      <c r="H33" s="73" t="str">
        <f>IF(R33&lt;&gt;"","A","►")</f>
        <v>►</v>
      </c>
      <c r="I33" s="74" t="str">
        <f>I21</f>
        <v>Dessert assiette.C.Chiboust pamplemousse.Recette mère ►.M.Mille-feuille meringue et chiboust pamplemousse aux fraises des bois</v>
      </c>
      <c r="J33" s="34">
        <f>J21</f>
        <v>18</v>
      </c>
      <c r="K33" s="34" t="str">
        <f>K21</f>
        <v>assiettes</v>
      </c>
      <c r="L33" s="79"/>
      <c r="M33" s="65"/>
      <c r="N33" s="75" t="str">
        <f>IF(AND(L33&gt;0,O33&gt;0),"de","")</f>
        <v/>
      </c>
      <c r="O33" s="67"/>
      <c r="P33" s="2157"/>
      <c r="Q33" s="68">
        <v>1</v>
      </c>
      <c r="R33" s="69"/>
      <c r="S33" s="791" t="s">
        <v>4</v>
      </c>
      <c r="T33" s="3484">
        <f>IFERROR(IF(AND(ISNUMBER(V33),J33&gt;0),J33,0),0)</f>
        <v>0</v>
      </c>
      <c r="U33" s="2453">
        <f>IFERROR(IF(AND(ISNUMBER(T33),V33&gt;0),K33,0),0)</f>
        <v>0</v>
      </c>
      <c r="V33" s="2452"/>
      <c r="W33" s="2140">
        <f>IFERROR(IF(V33&gt;0, AH33*AG33*Q33, 0), 0)</f>
        <v>0</v>
      </c>
      <c r="X33" s="301" t="str">
        <f>IF(OR(W33=0, ISBLANK(P33)), "", TEXT(ROUND(W33/INDEX(AJ24:AJ94, MATCH(P33, AI24:AI94, 0)), 0),"# ##0") &amp; " " &amp; P33)</f>
        <v/>
      </c>
      <c r="Y33" s="82">
        <f>IFERROR(IF(V33&gt;0, L33*AG33*Q33, 0), 0)</f>
        <v>0</v>
      </c>
      <c r="Z33" s="2141">
        <f>IFERROR(IF(V33&gt;0,M33,0),0)</f>
        <v>0</v>
      </c>
      <c r="AA33" s="2142" t="str">
        <f>IF(V33&gt;0,R33,"")</f>
        <v/>
      </c>
      <c r="AB33" s="2143"/>
      <c r="AC33" s="2140">
        <f>IF(ISBLANK(AB33), W33, W33*(1-AB33/100))</f>
        <v>0</v>
      </c>
      <c r="AD33" s="2144"/>
      <c r="AE33" s="2145" t="str">
        <f>IF(OR(ISBLANK(AD33), ISTEXT(L33)), "", IF(W33=0, Y33*AD33, W33*AD33))</f>
        <v/>
      </c>
      <c r="AF33" s="2593"/>
      <c r="AG33" s="2697">
        <f>IFERROR(IF(ISNUMBER(V33)*ISNUMBER(T33),V33/T33,0),0)</f>
        <v>0</v>
      </c>
      <c r="AH33" s="3483">
        <f>IF(AND(V33&lt;&gt;"", ISNUMBER(T33)), IFERROR(INDEX(AJ24:AJ94, MATCH(P33, AI24:AI94, 0)) * O33 * IF(ISBLANK(L33), 1, L33), 0), 0)</f>
        <v>0</v>
      </c>
      <c r="AI33" s="963" t="s">
        <v>53</v>
      </c>
      <c r="AJ33" s="534">
        <f>AK33 / 1000</f>
        <v>0.01</v>
      </c>
      <c r="AK33" s="2623">
        <v>10</v>
      </c>
      <c r="AL33" s="465"/>
      <c r="AM33" s="2127" t="str">
        <f>A33</f>
        <v>►</v>
      </c>
      <c r="AN33" s="675"/>
      <c r="AO33" s="675"/>
      <c r="AP33" s="675"/>
      <c r="AQ33" s="675"/>
      <c r="AR33" s="2133"/>
      <c r="AS33" s="677"/>
      <c r="AT33" s="678"/>
      <c r="AU33" s="678"/>
      <c r="AV33" s="679"/>
      <c r="AW33" s="2133"/>
      <c r="AX33" s="466">
        <v>1</v>
      </c>
    </row>
    <row r="34" spans="1:50" s="464" customFormat="1" ht="21" customHeight="1" x14ac:dyDescent="0.25">
      <c r="A34" s="2127" t="str">
        <f>IF(H34&lt;&gt;"A", "►", "A")</f>
        <v>►</v>
      </c>
      <c r="B34" s="2128" t="str">
        <f>IF(A34="►","►",IF(A34="A",IF(ISTEXT(I34),I34,"")))</f>
        <v>►</v>
      </c>
      <c r="C34" s="2129" t="str">
        <f>IF(B34="►", "►", IFERROR(LEFT(B34, SEARCH(".", B34)-1), 0))</f>
        <v>►</v>
      </c>
      <c r="D34" s="2433" t="str">
        <f>IF(B34="►","►",IFERROR(MID(B34,SEARCH(".",B34)+1,SEARCH(".",B34,SEARCH(".",B34)+1)-SEARCH(".",B34)-1),0))</f>
        <v>►</v>
      </c>
      <c r="E34" s="2128" t="str">
        <f>IF(B34="►", "►", IFERROR(MID(B34, SEARCH(".", B34, SEARCH(".", B34)+1)+1, SEARCH(".", B34, SEARCH(".", B34, SEARCH(".", B34)+1)+1) - SEARCH(".", B34, SEARCH(".", B34)+1)-1), 0))</f>
        <v>►</v>
      </c>
      <c r="F34" s="2128" t="str">
        <f>IF(B34="►", "►", IFERROR(MID(B34, SEARCH(".", B34, SEARCH(".", B34, SEARCH(".", B34)+1)+1)+1, SEARCH(".", B34, SEARCH(".", B34, SEARCH(".", B34, SEARCH(".", B34)+1)+1)+1) - SEARCH(".", B34, SEARCH(".", B34, SEARCH(".", B34)+1)+1)-1), 0))</f>
        <v>►</v>
      </c>
      <c r="G34" s="2128" t="str">
        <f>IF(OR(B34="►", ISBLANK(B34)), "►", IFERROR(RIGHT(B34, LEN(B34)-FIND("►", B34)-1), ""))</f>
        <v>►</v>
      </c>
      <c r="H34" s="73" t="str">
        <f>IF(R34&lt;&gt;"","A","►")</f>
        <v>►</v>
      </c>
      <c r="I34" s="74" t="str">
        <f>I21</f>
        <v>Dessert assiette.C.Chiboust pamplemousse.Recette mère ►.M.Mille-feuille meringue et chiboust pamplemousse aux fraises des bois</v>
      </c>
      <c r="J34" s="34">
        <f>J21</f>
        <v>18</v>
      </c>
      <c r="K34" s="34" t="str">
        <f>K21</f>
        <v>assiettes</v>
      </c>
      <c r="L34" s="79"/>
      <c r="M34" s="65"/>
      <c r="N34" s="75" t="str">
        <f>IF(AND(L34&gt;0,O34&gt;0),"de","")</f>
        <v/>
      </c>
      <c r="O34" s="67"/>
      <c r="P34" s="2157"/>
      <c r="Q34" s="68">
        <v>1</v>
      </c>
      <c r="R34" s="69"/>
      <c r="S34" s="791" t="s">
        <v>4</v>
      </c>
      <c r="T34" s="3484">
        <f>IFERROR(IF(AND(ISNUMBER(V34),J34&gt;0),J34,0),0)</f>
        <v>0</v>
      </c>
      <c r="U34" s="2453">
        <f>IFERROR(IF(AND(ISNUMBER(T34),V34&gt;0),K34,0),0)</f>
        <v>0</v>
      </c>
      <c r="V34" s="2452"/>
      <c r="W34" s="2148">
        <f>IFERROR(IF(V34&gt;0, AH34*AG34*Q34, 0), 0)</f>
        <v>0</v>
      </c>
      <c r="X34" s="299" t="str">
        <f>IF(OR(W34=0, ISBLANK(P34)), "", TEXT(ROUND(W34/INDEX(AJ24:AJ94, MATCH(P34, AI24:AI94, 0)), 0),"# ##0") &amp; " " &amp; P34)</f>
        <v/>
      </c>
      <c r="Y34" s="77">
        <f>IFERROR(IF(V34&gt;0, L34*AG34*Q34, 0), 0)</f>
        <v>0</v>
      </c>
      <c r="Z34" s="2149">
        <f>IFERROR(IF(V34&gt;0,M34,0),0)</f>
        <v>0</v>
      </c>
      <c r="AA34" s="2137" t="str">
        <f>IF(V34&gt;0,R34,"")</f>
        <v/>
      </c>
      <c r="AB34" s="2143"/>
      <c r="AC34" s="2148">
        <f>IF(ISBLANK(AB34), W34, W34*(1-AB34/100))</f>
        <v>0</v>
      </c>
      <c r="AD34" s="2144"/>
      <c r="AE34" s="2150" t="str">
        <f>IF(OR(ISBLANK(AD34), ISTEXT(L34)), "", IF(W34=0, Y34*AD34, W34*AD34))</f>
        <v/>
      </c>
      <c r="AF34" s="2593"/>
      <c r="AG34" s="2697">
        <f>IFERROR(IF(ISNUMBER(V34)*ISNUMBER(T34),V34/T34,0),0)</f>
        <v>0</v>
      </c>
      <c r="AH34" s="3483">
        <f>IF(AND(V34&lt;&gt;"", ISNUMBER(T34)), IFERROR(INDEX(AJ24:AJ94, MATCH(P34, AI24:AI94, 0)) * O34 * IF(ISBLANK(L34), 1, L34), 0), 0)</f>
        <v>0</v>
      </c>
      <c r="AI34" s="963" t="s">
        <v>54</v>
      </c>
      <c r="AJ34" s="534">
        <f>AK34 / 1000</f>
        <v>0.1</v>
      </c>
      <c r="AK34" s="2623">
        <v>100</v>
      </c>
      <c r="AL34" s="465"/>
      <c r="AM34" s="2127" t="str">
        <f>A34</f>
        <v>►</v>
      </c>
      <c r="AN34" s="675"/>
      <c r="AO34" s="675"/>
      <c r="AP34" s="675"/>
      <c r="AQ34" s="675"/>
      <c r="AR34" s="2133"/>
      <c r="AS34" s="3067" t="s">
        <v>2339</v>
      </c>
      <c r="AT34" s="3068"/>
      <c r="AU34" s="3068"/>
      <c r="AV34" s="3069"/>
      <c r="AW34" s="2133"/>
      <c r="AX34" s="466">
        <v>1</v>
      </c>
    </row>
    <row r="35" spans="1:50" s="464" customFormat="1" ht="21" customHeight="1" x14ac:dyDescent="0.25">
      <c r="A35" s="2127" t="str">
        <f>IF(H35&lt;&gt;"A", "►", "A")</f>
        <v>►</v>
      </c>
      <c r="B35" s="2128" t="str">
        <f>IF(A35="►","►",IF(A35="A",IF(ISTEXT(I35),I35,"")))</f>
        <v>►</v>
      </c>
      <c r="C35" s="2129" t="str">
        <f>IF(B35="►", "►", IFERROR(LEFT(B35, SEARCH(".", B35)-1), 0))</f>
        <v>►</v>
      </c>
      <c r="D35" s="2433" t="str">
        <f>IF(B35="►","►",IFERROR(MID(B35,SEARCH(".",B35)+1,SEARCH(".",B35,SEARCH(".",B35)+1)-SEARCH(".",B35)-1),0))</f>
        <v>►</v>
      </c>
      <c r="E35" s="2128" t="str">
        <f>IF(B35="►", "►", IFERROR(MID(B35, SEARCH(".", B35, SEARCH(".", B35)+1)+1, SEARCH(".", B35, SEARCH(".", B35, SEARCH(".", B35)+1)+1) - SEARCH(".", B35, SEARCH(".", B35)+1)-1), 0))</f>
        <v>►</v>
      </c>
      <c r="F35" s="2128" t="str">
        <f>IF(B35="►", "►", IFERROR(MID(B35, SEARCH(".", B35, SEARCH(".", B35, SEARCH(".", B35)+1)+1)+1, SEARCH(".", B35, SEARCH(".", B35, SEARCH(".", B35, SEARCH(".", B35)+1)+1)+1) - SEARCH(".", B35, SEARCH(".", B35, SEARCH(".", B35)+1)+1)-1), 0))</f>
        <v>►</v>
      </c>
      <c r="G35" s="2128" t="str">
        <f>IF(OR(B35="►", ISBLANK(B35)), "►", IFERROR(RIGHT(B35, LEN(B35)-FIND("►", B35)-1), ""))</f>
        <v>►</v>
      </c>
      <c r="H35" s="73" t="str">
        <f>IF(R35&lt;&gt;"","A","►")</f>
        <v>►</v>
      </c>
      <c r="I35" s="74" t="str">
        <f>I21</f>
        <v>Dessert assiette.C.Chiboust pamplemousse.Recette mère ►.M.Mille-feuille meringue et chiboust pamplemousse aux fraises des bois</v>
      </c>
      <c r="J35" s="34">
        <f>J21</f>
        <v>18</v>
      </c>
      <c r="K35" s="34" t="str">
        <f>K21</f>
        <v>assiettes</v>
      </c>
      <c r="L35" s="79"/>
      <c r="M35" s="65"/>
      <c r="N35" s="75" t="str">
        <f>IF(AND(L35&gt;0,O35&gt;0),"de","")</f>
        <v/>
      </c>
      <c r="O35" s="67"/>
      <c r="P35" s="2157"/>
      <c r="Q35" s="68">
        <v>1</v>
      </c>
      <c r="R35" s="69"/>
      <c r="S35" s="791" t="s">
        <v>4</v>
      </c>
      <c r="T35" s="3484">
        <f>IFERROR(IF(AND(ISNUMBER(V35),J35&gt;0),J35,0),0)</f>
        <v>0</v>
      </c>
      <c r="U35" s="2453">
        <f>IFERROR(IF(AND(ISNUMBER(T35),V35&gt;0),K35,0),0)</f>
        <v>0</v>
      </c>
      <c r="V35" s="2452"/>
      <c r="W35" s="2140">
        <f>IFERROR(IF(V35&gt;0, AH35*AG35*Q35, 0), 0)</f>
        <v>0</v>
      </c>
      <c r="X35" s="301" t="str">
        <f>IF(OR(W35=0, ISBLANK(P35)), "", TEXT(ROUND(W35/INDEX(AJ24:AJ94, MATCH(P35, AI24:AI94, 0)), 0),"# ##0") &amp; " " &amp; P35)</f>
        <v/>
      </c>
      <c r="Y35" s="82">
        <f>IFERROR(IF(V35&gt;0, L35*AG35*Q35, 0), 0)</f>
        <v>0</v>
      </c>
      <c r="Z35" s="2158">
        <f>IFERROR(IF(V35&gt;0,M35,0),0)</f>
        <v>0</v>
      </c>
      <c r="AA35" s="2142" t="str">
        <f>IF(V35&gt;0,R35,"")</f>
        <v/>
      </c>
      <c r="AB35" s="2143"/>
      <c r="AC35" s="2140">
        <f>IF(ISBLANK(AB35), W35, W35*(1-AB35/100))</f>
        <v>0</v>
      </c>
      <c r="AD35" s="2144"/>
      <c r="AE35" s="2145" t="str">
        <f>IF(OR(ISBLANK(AD35), ISTEXT(L35)), "", IF(W35=0, Y35*AD35, W35*AD35))</f>
        <v/>
      </c>
      <c r="AF35" s="2593"/>
      <c r="AG35" s="2697">
        <f>IFERROR(IF(ISNUMBER(V35)*ISNUMBER(T35),V35/T35,0),0)</f>
        <v>0</v>
      </c>
      <c r="AH35" s="3483">
        <f>IF(AND(V35&lt;&gt;"", ISNUMBER(T35)), IFERROR(INDEX(AJ24:AJ94, MATCH(P35, AI24:AI94, 0)) * O35 * IF(ISBLANK(L35), 1, L35), 0), 0)</f>
        <v>0</v>
      </c>
      <c r="AI35" s="963" t="s">
        <v>55</v>
      </c>
      <c r="AJ35" s="534">
        <f>AK35 / 1000</f>
        <v>1</v>
      </c>
      <c r="AK35" s="2623">
        <v>1000</v>
      </c>
      <c r="AL35" s="465"/>
      <c r="AM35" s="2127" t="str">
        <f>A35</f>
        <v>►</v>
      </c>
      <c r="AN35" s="675"/>
      <c r="AO35" s="675"/>
      <c r="AP35" s="675"/>
      <c r="AQ35" s="675"/>
      <c r="AR35" s="2133"/>
      <c r="AS35" s="3067"/>
      <c r="AT35" s="3068"/>
      <c r="AU35" s="3068"/>
      <c r="AV35" s="3069"/>
      <c r="AW35" s="2133"/>
      <c r="AX35" s="466">
        <v>1</v>
      </c>
    </row>
    <row r="36" spans="1:50" s="464" customFormat="1" ht="21" customHeight="1" x14ac:dyDescent="0.25">
      <c r="A36" s="2127" t="str">
        <f>IF(H36&lt;&gt;"A", "►", "A")</f>
        <v>►</v>
      </c>
      <c r="B36" s="2128" t="str">
        <f>IF(A36="►","►",IF(A36="A",IF(ISTEXT(I36),I36,"")))</f>
        <v>►</v>
      </c>
      <c r="C36" s="2129" t="str">
        <f>IF(B36="►", "►", IFERROR(LEFT(B36, SEARCH(".", B36)-1), 0))</f>
        <v>►</v>
      </c>
      <c r="D36" s="2433" t="str">
        <f>IF(B36="►","►",IFERROR(MID(B36,SEARCH(".",B36)+1,SEARCH(".",B36,SEARCH(".",B36)+1)-SEARCH(".",B36)-1),0))</f>
        <v>►</v>
      </c>
      <c r="E36" s="2128" t="str">
        <f>IF(B36="►", "►", IFERROR(MID(B36, SEARCH(".", B36, SEARCH(".", B36)+1)+1, SEARCH(".", B36, SEARCH(".", B36, SEARCH(".", B36)+1)+1) - SEARCH(".", B36, SEARCH(".", B36)+1)-1), 0))</f>
        <v>►</v>
      </c>
      <c r="F36" s="2128" t="str">
        <f>IF(B36="►", "►", IFERROR(MID(B36, SEARCH(".", B36, SEARCH(".", B36, SEARCH(".", B36)+1)+1)+1, SEARCH(".", B36, SEARCH(".", B36, SEARCH(".", B36, SEARCH(".", B36)+1)+1)+1) - SEARCH(".", B36, SEARCH(".", B36, SEARCH(".", B36)+1)+1)-1), 0))</f>
        <v>►</v>
      </c>
      <c r="G36" s="2128" t="str">
        <f>IF(OR(B36="►", ISBLANK(B36)), "►", IFERROR(RIGHT(B36, LEN(B36)-FIND("►", B36)-1), ""))</f>
        <v>►</v>
      </c>
      <c r="H36" s="73" t="str">
        <f>IF(R36&lt;&gt;"","A","►")</f>
        <v>►</v>
      </c>
      <c r="I36" s="74" t="str">
        <f>I21</f>
        <v>Dessert assiette.C.Chiboust pamplemousse.Recette mère ►.M.Mille-feuille meringue et chiboust pamplemousse aux fraises des bois</v>
      </c>
      <c r="J36" s="34">
        <f>J21</f>
        <v>18</v>
      </c>
      <c r="K36" s="34" t="str">
        <f>K21</f>
        <v>assiettes</v>
      </c>
      <c r="L36" s="79"/>
      <c r="M36" s="65"/>
      <c r="N36" s="75" t="str">
        <f>IF(AND(L36&gt;0,O36&gt;0),"de","")</f>
        <v/>
      </c>
      <c r="O36" s="67"/>
      <c r="P36" s="2157"/>
      <c r="Q36" s="68">
        <v>1</v>
      </c>
      <c r="R36" s="69"/>
      <c r="S36" s="791" t="s">
        <v>4</v>
      </c>
      <c r="T36" s="3484">
        <f>IFERROR(IF(AND(ISNUMBER(V36),J36&gt;0),J36,0),0)</f>
        <v>0</v>
      </c>
      <c r="U36" s="2453">
        <f>IFERROR(IF(AND(ISNUMBER(T36),V36&gt;0),K36,0),0)</f>
        <v>0</v>
      </c>
      <c r="V36" s="2452"/>
      <c r="W36" s="2159">
        <f>IFERROR(IF(V36&gt;0, AH36*AG36*Q36, 0), 0)</f>
        <v>0</v>
      </c>
      <c r="X36" s="2160" t="str">
        <f>IF(OR(W36=0, ISBLANK(P36)), "", TEXT(ROUND(W36/INDEX(AJ24:AJ94, MATCH(P36, AI24:AI94, 0)), 0),"# ##0") &amp; " " &amp; P36)</f>
        <v/>
      </c>
      <c r="Y36" s="77">
        <f>IFERROR(IF(V36&gt;0, L36*AG36*Q36, 0), 0)</f>
        <v>0</v>
      </c>
      <c r="Z36" s="2149">
        <f>IFERROR(IF(V36&gt;0,M36,0),0)</f>
        <v>0</v>
      </c>
      <c r="AA36" s="2137" t="str">
        <f>IF(V36&gt;0,R36,"")</f>
        <v/>
      </c>
      <c r="AB36" s="2143"/>
      <c r="AC36" s="2148">
        <f>IF(ISBLANK(AB36), W36, W36*(1-AB36/100))</f>
        <v>0</v>
      </c>
      <c r="AD36" s="2144"/>
      <c r="AE36" s="2150" t="str">
        <f>IF(OR(ISBLANK(AD36), ISTEXT(L36)), "", IF(W36=0, Y36*AD36, W36*AD36))</f>
        <v/>
      </c>
      <c r="AF36" s="2593"/>
      <c r="AG36" s="2697">
        <f>IFERROR(IF(ISNUMBER(V36)*ISNUMBER(T36),V36/T36,0),0)</f>
        <v>0</v>
      </c>
      <c r="AH36" s="3483">
        <f>IF(AND(V36&lt;&gt;"", ISNUMBER(T36)), IFERROR(INDEX(AJ24:AJ94, MATCH(P36, AI24:AI94, 0)) * O36 * IF(ISBLANK(L36), 1, L36), 0), 0)</f>
        <v>0</v>
      </c>
      <c r="AI36" s="964" t="s">
        <v>56</v>
      </c>
      <c r="AJ36" s="534">
        <f>AK36 / 1000</f>
        <v>0.25</v>
      </c>
      <c r="AK36" s="2623">
        <v>250</v>
      </c>
      <c r="AL36" s="465"/>
      <c r="AM36" s="2127" t="str">
        <f>A36</f>
        <v>►</v>
      </c>
      <c r="AN36" s="655" t="s">
        <v>386</v>
      </c>
      <c r="AO36" s="651"/>
      <c r="AP36" s="651"/>
      <c r="AQ36" s="675"/>
      <c r="AR36" s="2133"/>
      <c r="AS36" s="3070" t="s">
        <v>1974</v>
      </c>
      <c r="AT36" s="3071"/>
      <c r="AU36" s="3071"/>
      <c r="AV36" s="3072"/>
      <c r="AW36" s="2133"/>
      <c r="AX36" s="466">
        <v>1</v>
      </c>
    </row>
    <row r="37" spans="1:50" s="464" customFormat="1" ht="21" customHeight="1" thickBot="1" x14ac:dyDescent="0.3">
      <c r="A37" s="2127" t="str">
        <f>IF(H37&lt;&gt;"A", "►", "A")</f>
        <v>A</v>
      </c>
      <c r="B37" s="2128" t="str">
        <f>IF(A37="►","►",IF(A37="A",IF(ISTEXT(I37),I37,"")))</f>
        <v>Dessert assiette.C.Chiboust pamplemousse.Recette mère ►.M.Mille-feuille meringue et chiboust pamplemousse aux fraises des bois</v>
      </c>
      <c r="C37" s="2129" t="str">
        <f>IF(B37="►", "►", IFERROR(LEFT(B37, SEARCH(".", B37)-1), 0))</f>
        <v>Dessert assiette</v>
      </c>
      <c r="D37" s="2433" t="str">
        <f>IF(B37="►","►",IFERROR(MID(B37,SEARCH(".",B37)+1,SEARCH(".",B37,SEARCH(".",B37)+1)-SEARCH(".",B37)-1),0))</f>
        <v>C</v>
      </c>
      <c r="E37" s="2128" t="str">
        <f>IF(B37="►", "►", IFERROR(MID(B37, SEARCH(".", B37, SEARCH(".", B37)+1)+1, SEARCH(".", B37, SEARCH(".", B37, SEARCH(".", B37)+1)+1) - SEARCH(".", B37, SEARCH(".", B37)+1)-1), 0))</f>
        <v>Chiboust pamplemousse</v>
      </c>
      <c r="F37" s="2128" t="str">
        <f>IF(B37="►", "►", IFERROR(MID(B37, SEARCH(".", B37, SEARCH(".", B37, SEARCH(".", B37)+1)+1)+1, SEARCH(".", B37, SEARCH(".", B37, SEARCH(".", B37, SEARCH(".", B37)+1)+1)+1) - SEARCH(".", B37, SEARCH(".", B37, SEARCH(".", B37)+1)+1)-1), 0))</f>
        <v>Recette mère ►</v>
      </c>
      <c r="G37" s="2128" t="str">
        <f>IF(OR(B37="►", ISBLANK(B37)), "►", IFERROR(RIGHT(B37, LEN(B37)-FIND("►", B37)-1), ""))</f>
        <v>M.Mille-feuille meringue et chiboust pamplemousse aux fraises des bois</v>
      </c>
      <c r="H37" s="86" t="s">
        <v>7</v>
      </c>
      <c r="I37" s="87" t="str">
        <f>I33</f>
        <v>Dessert assiette.C.Chiboust pamplemousse.Recette mère ►.M.Mille-feuille meringue et chiboust pamplemousse aux fraises des bois</v>
      </c>
      <c r="J37" s="88">
        <f>J33</f>
        <v>18</v>
      </c>
      <c r="K37" s="89" t="str">
        <f>K33</f>
        <v>assiettes</v>
      </c>
      <c r="L37" s="2167" t="s">
        <v>62</v>
      </c>
      <c r="M37" s="90"/>
      <c r="N37" s="91"/>
      <c r="O37" s="91"/>
      <c r="P37" s="91"/>
      <c r="Q37" s="91"/>
      <c r="R37" s="92"/>
      <c r="S37" s="791" t="s">
        <v>4</v>
      </c>
      <c r="T37" s="3484">
        <f>IFERROR(IF(AND(ISNUMBER(V37),J37&gt;0),J37,0),0)</f>
        <v>0</v>
      </c>
      <c r="U37" s="2453">
        <f>IFERROR(IF(AND(ISNUMBER(T37),V37&gt;0),K37,0),0)</f>
        <v>0</v>
      </c>
      <c r="V37" s="2452"/>
      <c r="W37" s="2140">
        <f>IFERROR(IF(V37&gt;0, AH37*AG37*Q37, 0), 0)</f>
        <v>0</v>
      </c>
      <c r="X37" s="301" t="str">
        <f>IF(OR(W37=0, ISBLANK(P37)), "", TEXT(ROUND(W37/INDEX(AJ24:AJ94, MATCH(P37, AI24:AI94, 0)), 0),"# ##0") &amp; " " &amp; P37)</f>
        <v/>
      </c>
      <c r="Y37" s="82">
        <f>IFERROR(IF(V37&gt;0, L37*AG37*Q37, 0), 0)</f>
        <v>0</v>
      </c>
      <c r="Z37" s="2141">
        <f>IFERROR(IF(V37&gt;0,M37,0),0)</f>
        <v>0</v>
      </c>
      <c r="AA37" s="2142" t="str">
        <f>IF(V37&gt;0,R37,"")</f>
        <v/>
      </c>
      <c r="AB37" s="2143"/>
      <c r="AC37" s="2140">
        <f>IF(ISBLANK(AB37), W37, W37*(1-AB37/100))</f>
        <v>0</v>
      </c>
      <c r="AD37" s="2144"/>
      <c r="AE37" s="2145" t="str">
        <f>IF(OR(ISBLANK(AD37), ISTEXT(L37)), "", IF(W37=0, Y37*AD37, W37*AD37))</f>
        <v/>
      </c>
      <c r="AF37" s="2593"/>
      <c r="AG37" s="2697">
        <f>IFERROR(IF(ISNUMBER(V37)*ISNUMBER(T37),V37/T37,0),0)</f>
        <v>0</v>
      </c>
      <c r="AH37" s="3483">
        <f>IF(AND(V37&lt;&gt;"", ISNUMBER(T37)), IFERROR(INDEX(AJ24:AJ94, MATCH(P37, AI24:AI94, 0)) * O37 * IF(ISBLANK(L37), 1, L37), 0), 0)</f>
        <v>0</v>
      </c>
      <c r="AI37" s="964" t="s">
        <v>57</v>
      </c>
      <c r="AJ37" s="534">
        <f>AK37 / 1000</f>
        <v>0.5</v>
      </c>
      <c r="AK37" s="2623">
        <v>500</v>
      </c>
      <c r="AL37" s="465"/>
      <c r="AM37" s="2127" t="str">
        <f>A37</f>
        <v>A</v>
      </c>
      <c r="AN37" s="655" t="s">
        <v>387</v>
      </c>
      <c r="AO37" s="651"/>
      <c r="AP37" s="651"/>
      <c r="AQ37" s="675"/>
      <c r="AR37" s="2133"/>
      <c r="AS37" s="3070"/>
      <c r="AT37" s="3071"/>
      <c r="AU37" s="3071"/>
      <c r="AV37" s="3072"/>
      <c r="AW37" s="2133"/>
      <c r="AX37" s="466">
        <v>1</v>
      </c>
    </row>
    <row r="38" spans="1:50" s="464" customFormat="1" ht="21" customHeight="1" thickBot="1" x14ac:dyDescent="0.3">
      <c r="A38" s="2127" t="str">
        <f>IF(H38&lt;&gt;"A", "►", "A")</f>
        <v>A</v>
      </c>
      <c r="B38" s="2128" t="str">
        <f>IF(A38="►","►",IF(A38="A",IF(ISTEXT(I38),I38,"")))</f>
        <v/>
      </c>
      <c r="C38" s="2129">
        <f>IF(B38="►", "►", IFERROR(LEFT(B38, SEARCH(".", B38)-1), 0))</f>
        <v>0</v>
      </c>
      <c r="D38" s="2433">
        <f>IF(B38="►","►",IFERROR(MID(B38,SEARCH(".",B38)+1,SEARCH(".",B38,SEARCH(".",B38)+1)-SEARCH(".",B38)-1),0))</f>
        <v>0</v>
      </c>
      <c r="E38" s="2128">
        <f>IF(B38="►", "►", IFERROR(MID(B38, SEARCH(".", B38, SEARCH(".", B38)+1)+1, SEARCH(".", B38, SEARCH(".", B38, SEARCH(".", B38)+1)+1) - SEARCH(".", B38, SEARCH(".", B38)+1)-1), 0))</f>
        <v>0</v>
      </c>
      <c r="F38" s="2128">
        <f>IF(B38="►", "►", IFERROR(MID(B38, SEARCH(".", B38, SEARCH(".", B38, SEARCH(".", B38)+1)+1)+1, SEARCH(".", B38, SEARCH(".", B38, SEARCH(".", B38, SEARCH(".", B38)+1)+1)+1) - SEARCH(".", B38, SEARCH(".", B38, SEARCH(".", B38)+1)+1)-1), 0))</f>
        <v>0</v>
      </c>
      <c r="G38" s="2128" t="str">
        <f>IF(OR(B38="►", ISBLANK(B38)), "►", IFERROR(RIGHT(B38, LEN(B38)-FIND("►", B38)-1), ""))</f>
        <v/>
      </c>
      <c r="H38" s="2168" t="s">
        <v>7</v>
      </c>
      <c r="I38" s="2169"/>
      <c r="J38" s="2169"/>
      <c r="K38" s="2169"/>
      <c r="L38" s="2170" t="s">
        <v>2200</v>
      </c>
      <c r="M38" s="2170"/>
      <c r="N38" s="2170"/>
      <c r="O38" s="2170"/>
      <c r="P38" s="2170"/>
      <c r="Q38" s="2170"/>
      <c r="R38" s="2434" t="s">
        <v>77</v>
      </c>
      <c r="S38" s="791" t="s">
        <v>4</v>
      </c>
      <c r="T38" s="3484">
        <f>IFERROR(IF(AND(ISNUMBER(V38),J38&gt;0),J38,0),0)</f>
        <v>0</v>
      </c>
      <c r="U38" s="2453">
        <f>IFERROR(IF(AND(ISNUMBER(T38),V38&gt;0),K38,0),0)</f>
        <v>0</v>
      </c>
      <c r="V38" s="2452"/>
      <c r="W38" s="2148">
        <f>IFERROR(IF(V38&gt;0, AH38*AG38*Q38, 0), 0)</f>
        <v>0</v>
      </c>
      <c r="X38" s="299" t="str">
        <f>IF(OR(W38=0, ISBLANK(P38)), "", TEXT(ROUND(W38/INDEX(AJ24:AJ94, MATCH(P38, AI24:AI94, 0)), 0),"# ##0") &amp; " " &amp; P38)</f>
        <v/>
      </c>
      <c r="Y38" s="77">
        <f>IFERROR(IF(V38&gt;0, L38*AG38*Q38, 0), 0)</f>
        <v>0</v>
      </c>
      <c r="Z38" s="2149">
        <f>IFERROR(IF(V38&gt;0,M38,0),0)</f>
        <v>0</v>
      </c>
      <c r="AA38" s="2137" t="str">
        <f>IF(V38&gt;0,R38,"")</f>
        <v/>
      </c>
      <c r="AB38" s="2143"/>
      <c r="AC38" s="2148">
        <f>IF(ISBLANK(AB38), W38, W38*(1-AB38/100))</f>
        <v>0</v>
      </c>
      <c r="AD38" s="2144"/>
      <c r="AE38" s="2150" t="str">
        <f>IF(OR(ISBLANK(AD38), ISTEXT(L38)), "", IF(W38=0, Y38*AD38, W38*AD38))</f>
        <v/>
      </c>
      <c r="AF38" s="2593"/>
      <c r="AG38" s="2697">
        <f>IFERROR(IF(ISNUMBER(V38)*ISNUMBER(T38),V38/T38,0),0)</f>
        <v>0</v>
      </c>
      <c r="AH38" s="3483">
        <f>IF(AND(V38&lt;&gt;"", ISNUMBER(T38)), IFERROR(INDEX(AJ24:AJ94, MATCH(P38, AI24:AI94, 0)) * O38 * IF(ISBLANK(L38), 1, L38), 0), 0)</f>
        <v>0</v>
      </c>
      <c r="AI38" s="965" t="s">
        <v>58</v>
      </c>
      <c r="AJ38" s="534">
        <f>AK38 / 1000</f>
        <v>0.1</v>
      </c>
      <c r="AK38" s="2623">
        <v>100</v>
      </c>
      <c r="AL38" s="465"/>
      <c r="AM38" s="2127" t="str">
        <f>A38</f>
        <v>A</v>
      </c>
      <c r="AN38" s="675"/>
      <c r="AO38" s="675"/>
      <c r="AP38" s="675"/>
      <c r="AQ38" s="675"/>
      <c r="AR38" s="2133"/>
      <c r="AS38" s="3073" t="s">
        <v>1977</v>
      </c>
      <c r="AT38" s="2925"/>
      <c r="AU38" s="2925"/>
      <c r="AV38" s="2926"/>
      <c r="AW38" s="2133"/>
      <c r="AX38" s="466">
        <v>1</v>
      </c>
    </row>
    <row r="39" spans="1:50" s="464" customFormat="1" ht="21" customHeight="1" x14ac:dyDescent="0.25">
      <c r="A39" s="2127" t="str">
        <f>IF(H39&lt;&gt;"A", "►", "A")</f>
        <v>A</v>
      </c>
      <c r="B39" s="2128" t="str">
        <f>IF(A39="►","►",IF(A39="A",IF(ISTEXT(I39),I39,"")))</f>
        <v>Dessert assiette.F.Feuilles de meringue.Recette mère ►.M.Mille-feuille meringue et chiboust pamplemousse aux fraises des bois</v>
      </c>
      <c r="C39" s="2129" t="str">
        <f>IF(B39="►", "►", IFERROR(LEFT(B39, SEARCH(".", B39)-1), 0))</f>
        <v>Dessert assiette</v>
      </c>
      <c r="D39" s="2433" t="str">
        <f>IF(B39="►","►",IFERROR(MID(B39,SEARCH(".",B39)+1,SEARCH(".",B39,SEARCH(".",B39)+1)-SEARCH(".",B39)-1),0))</f>
        <v>F</v>
      </c>
      <c r="E39" s="2128" t="str">
        <f>IF(B39="►", "►", IFERROR(MID(B39, SEARCH(".", B39, SEARCH(".", B39)+1)+1, SEARCH(".", B39, SEARCH(".", B39, SEARCH(".", B39)+1)+1) - SEARCH(".", B39, SEARCH(".", B39)+1)-1), 0))</f>
        <v>Feuilles de meringue</v>
      </c>
      <c r="F39" s="2128" t="str">
        <f>IF(B39="►", "►", IFERROR(MID(B39, SEARCH(".", B39, SEARCH(".", B39, SEARCH(".", B39)+1)+1)+1, SEARCH(".", B39, SEARCH(".", B39, SEARCH(".", B39, SEARCH(".", B39)+1)+1)+1) - SEARCH(".", B39, SEARCH(".", B39, SEARCH(".", B39)+1)+1)-1), 0))</f>
        <v>Recette mère ►</v>
      </c>
      <c r="G39" s="2128" t="str">
        <f>IF(OR(B39="►", ISBLANK(B39)), "►", IFERROR(RIGHT(B39, LEN(B39)-FIND("►", B39)-1), ""))</f>
        <v>M.Mille-feuille meringue et chiboust pamplemousse aux fraises des bois</v>
      </c>
      <c r="H39" s="23" t="s">
        <v>7</v>
      </c>
      <c r="I39" s="456" t="str">
        <f>I45</f>
        <v>Dessert assiette.F.Feuilles de meringue.Recette mère ►.M.Mille-feuille meringue et chiboust pamplemousse aux fraises des bois</v>
      </c>
      <c r="J39" s="457">
        <f>J45</f>
        <v>18</v>
      </c>
      <c r="K39" s="457" t="str">
        <f>K45</f>
        <v>assiettes</v>
      </c>
      <c r="L39" s="279" t="s">
        <v>4</v>
      </c>
      <c r="M39" s="24" t="s">
        <v>8</v>
      </c>
      <c r="N39" s="3217" t="s">
        <v>463</v>
      </c>
      <c r="O39" s="3217"/>
      <c r="P39" s="3157" t="s">
        <v>2007</v>
      </c>
      <c r="Q39" s="3157"/>
      <c r="R39" s="3158"/>
      <c r="S39" s="791" t="s">
        <v>4</v>
      </c>
      <c r="T39" s="3484">
        <f>IFERROR(IF(AND(ISNUMBER(V39),J39&gt;0),J39,0),0)</f>
        <v>0</v>
      </c>
      <c r="U39" s="2453">
        <f>IFERROR(IF(AND(ISNUMBER(T39),V39&gt;0),K39,0),0)</f>
        <v>0</v>
      </c>
      <c r="V39" s="2452"/>
      <c r="W39" s="2140">
        <f>IFERROR(IF(V39&gt;0, AH39*AG39*Q39, 0), 0)</f>
        <v>0</v>
      </c>
      <c r="X39" s="301" t="str">
        <f>IF(OR(W39=0, ISBLANK(P39)), "", TEXT(ROUND(W39/INDEX(AJ24:AJ94, MATCH(P39, AI24:AI94, 0)), 0),"# ##0") &amp; " " &amp; P39)</f>
        <v/>
      </c>
      <c r="Y39" s="82">
        <f>IFERROR(IF(V39&gt;0, L39*AG39*Q39, 0), 0)</f>
        <v>0</v>
      </c>
      <c r="Z39" s="2141">
        <f>IFERROR(IF(V39&gt;0,M39,0),0)</f>
        <v>0</v>
      </c>
      <c r="AA39" s="2142" t="str">
        <f>IF(V39&gt;0,R39,"")</f>
        <v/>
      </c>
      <c r="AB39" s="2143"/>
      <c r="AC39" s="2140">
        <f>IF(ISBLANK(AB39), W39, W39*(1-AB39/100))</f>
        <v>0</v>
      </c>
      <c r="AD39" s="2144"/>
      <c r="AE39" s="2145" t="str">
        <f>IF(OR(ISBLANK(AD39), ISTEXT(L39)), "", IF(W39=0, Y39*AD39, W39*AD39))</f>
        <v/>
      </c>
      <c r="AF39" s="2593"/>
      <c r="AG39" s="2697">
        <f>IFERROR(IF(ISNUMBER(V39)*ISNUMBER(T39),V39/T39,0),0)</f>
        <v>0</v>
      </c>
      <c r="AH39" s="3483">
        <f>IF(AND(V39&lt;&gt;"", ISNUMBER(T39)), IFERROR(INDEX(AJ24:AJ94, MATCH(P39, AI24:AI94, 0)) * O39 * IF(ISBLANK(L39), 1, L39), 0), 0)</f>
        <v>0</v>
      </c>
      <c r="AI39" s="2624" t="s">
        <v>59</v>
      </c>
      <c r="AJ39" s="534">
        <f>AK39 / 1000</f>
        <v>4.9299999999999995E-3</v>
      </c>
      <c r="AK39" s="2625">
        <v>4.93</v>
      </c>
      <c r="AL39" s="465"/>
      <c r="AM39" s="2127" t="str">
        <f>A39</f>
        <v>A</v>
      </c>
      <c r="AN39" s="675"/>
      <c r="AO39" s="675"/>
      <c r="AP39" s="675"/>
      <c r="AQ39" s="675"/>
      <c r="AR39" s="2133"/>
      <c r="AS39" s="3077" t="s">
        <v>2217</v>
      </c>
      <c r="AT39" s="3078"/>
      <c r="AU39" s="3078"/>
      <c r="AV39" s="3079"/>
      <c r="AW39" s="2133"/>
      <c r="AX39" s="466">
        <v>1</v>
      </c>
    </row>
    <row r="40" spans="1:50" s="464" customFormat="1" ht="21" customHeight="1" x14ac:dyDescent="0.25">
      <c r="A40" s="2127" t="str">
        <f>IF(H40&lt;&gt;"A", "►", "A")</f>
        <v>A</v>
      </c>
      <c r="B40" s="2128" t="str">
        <f>IF(A40="►","►",IF(A40="A",IF(ISTEXT(I40),I40,"")))</f>
        <v>Dessert assiette.F.Feuilles de meringue.Recette mère ►.M.Mille-feuille meringue et chiboust pamplemousse aux fraises des bois</v>
      </c>
      <c r="C40" s="2129" t="str">
        <f>IF(B40="►", "►", IFERROR(LEFT(B40, SEARCH(".", B40)-1), 0))</f>
        <v>Dessert assiette</v>
      </c>
      <c r="D40" s="2433" t="str">
        <f>IF(B40="►","►",IFERROR(MID(B40,SEARCH(".",B40)+1,SEARCH(".",B40,SEARCH(".",B40)+1)-SEARCH(".",B40)-1),0))</f>
        <v>F</v>
      </c>
      <c r="E40" s="2128" t="str">
        <f>IF(B40="►", "►", IFERROR(MID(B40, SEARCH(".", B40, SEARCH(".", B40)+1)+1, SEARCH(".", B40, SEARCH(".", B40, SEARCH(".", B40)+1)+1) - SEARCH(".", B40, SEARCH(".", B40)+1)-1), 0))</f>
        <v>Feuilles de meringue</v>
      </c>
      <c r="F40" s="2128" t="str">
        <f>IF(B40="►", "►", IFERROR(MID(B40, SEARCH(".", B40, SEARCH(".", B40, SEARCH(".", B40)+1)+1)+1, SEARCH(".", B40, SEARCH(".", B40, SEARCH(".", B40, SEARCH(".", B40)+1)+1)+1) - SEARCH(".", B40, SEARCH(".", B40, SEARCH(".", B40)+1)+1)-1), 0))</f>
        <v>Recette mère ►</v>
      </c>
      <c r="G40" s="2128" t="str">
        <f>IF(OR(B40="►", ISBLANK(B40)), "►", IFERROR(RIGHT(B40, LEN(B40)-FIND("►", B40)-1), ""))</f>
        <v>M.Mille-feuille meringue et chiboust pamplemousse aux fraises des bois</v>
      </c>
      <c r="H40" s="25" t="s">
        <v>7</v>
      </c>
      <c r="I40" s="458" t="str">
        <f>I45</f>
        <v>Dessert assiette.F.Feuilles de meringue.Recette mère ►.M.Mille-feuille meringue et chiboust pamplemousse aux fraises des bois</v>
      </c>
      <c r="J40" s="459"/>
      <c r="K40" s="459"/>
      <c r="L40" s="281" t="s">
        <v>207</v>
      </c>
      <c r="M40" s="26" t="s">
        <v>12</v>
      </c>
      <c r="N40" s="3218"/>
      <c r="O40" s="3218"/>
      <c r="P40" s="3159"/>
      <c r="Q40" s="3159"/>
      <c r="R40" s="3160"/>
      <c r="S40" s="791" t="s">
        <v>4</v>
      </c>
      <c r="T40" s="3484">
        <f>IFERROR(IF(AND(ISNUMBER(V40),J40&gt;0),J40,0),0)</f>
        <v>0</v>
      </c>
      <c r="U40" s="2453">
        <f>IFERROR(IF(AND(ISNUMBER(T40),V40&gt;0),K40,0),0)</f>
        <v>0</v>
      </c>
      <c r="V40" s="2452"/>
      <c r="W40" s="2148">
        <f>IFERROR(IF(V40&gt;0, AH40*AG40*Q40, 0), 0)</f>
        <v>0</v>
      </c>
      <c r="X40" s="299" t="str">
        <f>IF(OR(W40=0, ISBLANK(P40)), "", TEXT(ROUND(W40/INDEX(AJ24:AJ94, MATCH(P40, AI24:AI94, 0)), 0),"# ##0") &amp; " " &amp; P40)</f>
        <v/>
      </c>
      <c r="Y40" s="77">
        <f>IFERROR(IF(V40&gt;0, L40*AG40*Q40, 0), 0)</f>
        <v>0</v>
      </c>
      <c r="Z40" s="2149">
        <f>IFERROR(IF(V40&gt;0,M40,0),0)</f>
        <v>0</v>
      </c>
      <c r="AA40" s="2137" t="str">
        <f>IF(V40&gt;0,R40,"")</f>
        <v/>
      </c>
      <c r="AB40" s="2143"/>
      <c r="AC40" s="2148">
        <f>IF(ISBLANK(AB40), W40, W40*(1-AB40/100))</f>
        <v>0</v>
      </c>
      <c r="AD40" s="2144"/>
      <c r="AE40" s="2150" t="str">
        <f>IF(OR(ISBLANK(AD40), ISTEXT(L40)), "", IF(W40=0, Y40*AD40, W40*AD40))</f>
        <v/>
      </c>
      <c r="AF40" s="2593"/>
      <c r="AG40" s="2697">
        <f>IFERROR(IF(ISNUMBER(V40)*ISNUMBER(T40),V40/T40,0),0)</f>
        <v>0</v>
      </c>
      <c r="AH40" s="3483">
        <f>IF(AND(V40&lt;&gt;"", ISNUMBER(T40)), IFERROR(INDEX(AJ24:AJ94, MATCH(P40, AI24:AI94, 0)) * O40 * IF(ISBLANK(L40), 1, L40), 0), 0)</f>
        <v>0</v>
      </c>
      <c r="AI40" s="2624" t="s">
        <v>60</v>
      </c>
      <c r="AJ40" s="534">
        <f>AK40 / 1000</f>
        <v>5.0000000000000001E-3</v>
      </c>
      <c r="AK40" s="2623">
        <v>5</v>
      </c>
      <c r="AL40" s="465"/>
      <c r="AM40" s="2127" t="str">
        <f>A40</f>
        <v>A</v>
      </c>
      <c r="AN40" s="657" t="s">
        <v>388</v>
      </c>
      <c r="AO40" s="651"/>
      <c r="AP40" s="651"/>
      <c r="AQ40" s="675"/>
      <c r="AR40" s="2133"/>
      <c r="AS40" s="3077"/>
      <c r="AT40" s="3078"/>
      <c r="AU40" s="3078"/>
      <c r="AV40" s="3079"/>
      <c r="AW40" s="2133"/>
      <c r="AX40" s="466">
        <v>1</v>
      </c>
    </row>
    <row r="41" spans="1:50" s="464" customFormat="1" ht="21" customHeight="1" x14ac:dyDescent="0.25">
      <c r="A41" s="2127" t="str">
        <f>IF(H41&lt;&gt;"A", "►", "A")</f>
        <v>A</v>
      </c>
      <c r="B41" s="2128" t="str">
        <f>IF(A41="►","►",IF(A41="A",IF(ISTEXT(I41),I41,"")))</f>
        <v>Dessert assiette.F.Feuilles de meringue.Recette mère ►.M.Mille-feuille meringue et chiboust pamplemousse aux fraises des bois</v>
      </c>
      <c r="C41" s="2129" t="str">
        <f>IF(B41="►", "►", IFERROR(LEFT(B41, SEARCH(".", B41)-1), 0))</f>
        <v>Dessert assiette</v>
      </c>
      <c r="D41" s="2433" t="str">
        <f>IF(B41="►","►",IFERROR(MID(B41,SEARCH(".",B41)+1,SEARCH(".",B41,SEARCH(".",B41)+1)-SEARCH(".",B41)-1),0))</f>
        <v>F</v>
      </c>
      <c r="E41" s="2128" t="str">
        <f>IF(B41="►", "►", IFERROR(MID(B41, SEARCH(".", B41, SEARCH(".", B41)+1)+1, SEARCH(".", B41, SEARCH(".", B41, SEARCH(".", B41)+1)+1) - SEARCH(".", B41, SEARCH(".", B41)+1)-1), 0))</f>
        <v>Feuilles de meringue</v>
      </c>
      <c r="F41" s="2128" t="str">
        <f>IF(B41="►", "►", IFERROR(MID(B41, SEARCH(".", B41, SEARCH(".", B41, SEARCH(".", B41)+1)+1)+1, SEARCH(".", B41, SEARCH(".", B41, SEARCH(".", B41, SEARCH(".", B41)+1)+1)+1) - SEARCH(".", B41, SEARCH(".", B41, SEARCH(".", B41)+1)+1)-1), 0))</f>
        <v>Recette mère ►</v>
      </c>
      <c r="G41" s="2128" t="str">
        <f>IF(OR(B41="►", ISBLANK(B41)), "►", IFERROR(RIGHT(B41, LEN(B41)-FIND("►", B41)-1), ""))</f>
        <v>M.Mille-feuille meringue et chiboust pamplemousse aux fraises des bois</v>
      </c>
      <c r="H41" s="25" t="s">
        <v>7</v>
      </c>
      <c r="I41" s="460" t="str">
        <f>I45</f>
        <v>Dessert assiette.F.Feuilles de meringue.Recette mère ►.M.Mille-feuille meringue et chiboust pamplemousse aux fraises des bois</v>
      </c>
      <c r="J41" s="461"/>
      <c r="K41" s="462"/>
      <c r="L41" s="28"/>
      <c r="M41" s="29" t="s">
        <v>208</v>
      </c>
      <c r="N41" s="283"/>
      <c r="O41" s="30" t="s">
        <v>13</v>
      </c>
      <c r="P41" s="1865" t="s">
        <v>1989</v>
      </c>
      <c r="Q41" s="9"/>
      <c r="R41" s="285"/>
      <c r="S41" s="791" t="s">
        <v>4</v>
      </c>
      <c r="T41" s="3484">
        <f>IFERROR(IF(AND(ISNUMBER(V41),J41&gt;0),J41,0),0)</f>
        <v>0</v>
      </c>
      <c r="U41" s="2453">
        <f>IFERROR(IF(AND(ISNUMBER(T41),V41&gt;0),K41,0),0)</f>
        <v>0</v>
      </c>
      <c r="V41" s="2452"/>
      <c r="W41" s="2140">
        <f>IFERROR(IF(V41&gt;0, AH41*AG41*Q41, 0), 0)</f>
        <v>0</v>
      </c>
      <c r="X41" s="301" t="str">
        <f>IF(OR(W41=0, ISBLANK(P41)), "", TEXT(ROUND(W41/INDEX(AJ24:AJ94, MATCH(P41, AI24:AI94, 0)), 0),"# ##0") &amp; " " &amp; P41)</f>
        <v/>
      </c>
      <c r="Y41" s="82">
        <f>IFERROR(IF(V41&gt;0, L41*AG41*Q41, 0), 0)</f>
        <v>0</v>
      </c>
      <c r="Z41" s="2141">
        <f>IFERROR(IF(V41&gt;0,M41,0),0)</f>
        <v>0</v>
      </c>
      <c r="AA41" s="2142" t="str">
        <f>IF(V41&gt;0,R41,"")</f>
        <v/>
      </c>
      <c r="AB41" s="2143"/>
      <c r="AC41" s="2140">
        <f>IF(ISBLANK(AB41), W41, W41*(1-AB41/100))</f>
        <v>0</v>
      </c>
      <c r="AD41" s="2144"/>
      <c r="AE41" s="2145" t="str">
        <f>IF(OR(ISBLANK(AD41), ISTEXT(L41)), "", IF(W41=0, Y41*AD41, W41*AD41))</f>
        <v/>
      </c>
      <c r="AF41" s="2593"/>
      <c r="AG41" s="2697">
        <f>IFERROR(IF(ISNUMBER(V41)*ISNUMBER(T41),V41/T41,0),0)</f>
        <v>0</v>
      </c>
      <c r="AH41" s="3483">
        <f>IF(AND(V41&lt;&gt;"", ISNUMBER(T41)), IFERROR(INDEX(AJ24:AJ94, MATCH(P41, AI24:AI94, 0)) * O41 * IF(ISBLANK(L41), 1, L41), 0), 0)</f>
        <v>0</v>
      </c>
      <c r="AI41" s="2624" t="s">
        <v>61</v>
      </c>
      <c r="AJ41" s="534">
        <f>AK41 / 1000</f>
        <v>1.4999999999999999E-2</v>
      </c>
      <c r="AK41" s="2623">
        <v>15</v>
      </c>
      <c r="AL41" s="465"/>
      <c r="AM41" s="2127" t="str">
        <f>A41</f>
        <v>A</v>
      </c>
      <c r="AN41" s="2171" t="s">
        <v>389</v>
      </c>
      <c r="AO41" s="651"/>
      <c r="AP41" s="651"/>
      <c r="AQ41" s="675"/>
      <c r="AR41" s="2133"/>
      <c r="AS41" s="677"/>
      <c r="AT41" s="678"/>
      <c r="AU41" s="678"/>
      <c r="AV41" s="679"/>
      <c r="AW41" s="2133"/>
      <c r="AX41" s="466">
        <v>1</v>
      </c>
    </row>
    <row r="42" spans="1:50" s="464" customFormat="1" ht="21" customHeight="1" x14ac:dyDescent="0.25">
      <c r="A42" s="2127" t="str">
        <f>IF(H42&lt;&gt;"A", "►", "A")</f>
        <v>A</v>
      </c>
      <c r="B42" s="2128" t="str">
        <f>IF(A42="►","►",IF(A42="A",IF(ISTEXT(I42),I42,"")))</f>
        <v>Dessert assiette.F.Feuilles de meringue.Recette mère ►.M.Mille-feuille meringue et chiboust pamplemousse aux fraises des bois</v>
      </c>
      <c r="C42" s="2129" t="str">
        <f>IF(B42="►", "►", IFERROR(LEFT(B42, SEARCH(".", B42)-1), 0))</f>
        <v>Dessert assiette</v>
      </c>
      <c r="D42" s="2433" t="str">
        <f>IF(B42="►","►",IFERROR(MID(B42,SEARCH(".",B42)+1,SEARCH(".",B42,SEARCH(".",B42)+1)-SEARCH(".",B42)-1),0))</f>
        <v>F</v>
      </c>
      <c r="E42" s="2128" t="str">
        <f>IF(B42="►", "►", IFERROR(MID(B42, SEARCH(".", B42, SEARCH(".", B42)+1)+1, SEARCH(".", B42, SEARCH(".", B42, SEARCH(".", B42)+1)+1) - SEARCH(".", B42, SEARCH(".", B42)+1)-1), 0))</f>
        <v>Feuilles de meringue</v>
      </c>
      <c r="F42" s="2128" t="str">
        <f>IF(B42="►", "►", IFERROR(MID(B42, SEARCH(".", B42, SEARCH(".", B42, SEARCH(".", B42)+1)+1)+1, SEARCH(".", B42, SEARCH(".", B42, SEARCH(".", B42, SEARCH(".", B42)+1)+1)+1) - SEARCH(".", B42, SEARCH(".", B42, SEARCH(".", B42)+1)+1)-1), 0))</f>
        <v>Recette mère ►</v>
      </c>
      <c r="G42" s="2128" t="str">
        <f>IF(OR(B42="►", ISBLANK(B42)), "►", IFERROR(RIGHT(B42, LEN(B42)-FIND("►", B42)-1), ""))</f>
        <v>M.Mille-feuille meringue et chiboust pamplemousse aux fraises des bois</v>
      </c>
      <c r="H42" s="25" t="s">
        <v>7</v>
      </c>
      <c r="I42" s="428" t="str">
        <f>I45</f>
        <v>Dessert assiette.F.Feuilles de meringue.Recette mère ►.M.Mille-feuille meringue et chiboust pamplemousse aux fraises des bois</v>
      </c>
      <c r="J42" s="428"/>
      <c r="K42" s="428"/>
      <c r="L42" s="36" t="s">
        <v>16</v>
      </c>
      <c r="M42" s="37"/>
      <c r="N42" s="37"/>
      <c r="O42" s="288" t="s">
        <v>17</v>
      </c>
      <c r="P42" s="3214" t="str">
        <f>L45</f>
        <v>Dessert assiette.F.Feuilles de meringue.Recette mère ►.M.Mille-feuille meringue et chiboust pamplemousse aux fraises des bois</v>
      </c>
      <c r="Q42" s="3214"/>
      <c r="R42" s="3215"/>
      <c r="S42" s="791" t="s">
        <v>4</v>
      </c>
      <c r="T42" s="3484">
        <f>IFERROR(IF(AND(ISNUMBER(V42),J42&gt;0),J42,0),0)</f>
        <v>0</v>
      </c>
      <c r="U42" s="2453">
        <f>IFERROR(IF(AND(ISNUMBER(T42),V42&gt;0),K42,0),0)</f>
        <v>0</v>
      </c>
      <c r="V42" s="2452"/>
      <c r="W42" s="2148">
        <f>IFERROR(IF(V42&gt;0, AH42*AG42*Q42, 0), 0)</f>
        <v>0</v>
      </c>
      <c r="X42" s="299" t="str">
        <f>IF(OR(W42=0, ISBLANK(P42)), "", TEXT(ROUND(W42/INDEX(AJ24:AJ94, MATCH(P42, AI24:AI94, 0)), 0),"# ##0") &amp; " " &amp; P42)</f>
        <v/>
      </c>
      <c r="Y42" s="77">
        <f>IFERROR(IF(V42&gt;0, L42*AG42*Q42, 0), 0)</f>
        <v>0</v>
      </c>
      <c r="Z42" s="2149">
        <f>IFERROR(IF(V42&gt;0,M42,0),0)</f>
        <v>0</v>
      </c>
      <c r="AA42" s="2137" t="str">
        <f>IF(V42&gt;0,R42,"")</f>
        <v/>
      </c>
      <c r="AB42" s="2143"/>
      <c r="AC42" s="2148">
        <f>IF(ISBLANK(AB42), W42, W42*(1-AB42/100))</f>
        <v>0</v>
      </c>
      <c r="AD42" s="2144"/>
      <c r="AE42" s="2150" t="str">
        <f>IF(OR(ISBLANK(AD42), ISTEXT(L42)), "", IF(W42=0, Y42*AD42, W42*AD42))</f>
        <v/>
      </c>
      <c r="AF42" s="2593"/>
      <c r="AG42" s="2697">
        <f>IFERROR(IF(ISNUMBER(V42)*ISNUMBER(T42),V42/T42,0),0)</f>
        <v>0</v>
      </c>
      <c r="AH42" s="3483">
        <f>IF(AND(V42&lt;&gt;"", ISNUMBER(T42)), IFERROR(INDEX(AJ24:AJ94, MATCH(P42, AI24:AI94, 0)) * O42 * IF(ISBLANK(L42), 1, L42), 0), 0)</f>
        <v>0</v>
      </c>
      <c r="AI42" s="2626" t="s">
        <v>1999</v>
      </c>
      <c r="AJ42" s="2154">
        <f>AK42 / 1000</f>
        <v>1.25E-3</v>
      </c>
      <c r="AK42" s="2625">
        <v>1.25</v>
      </c>
      <c r="AL42" s="465"/>
      <c r="AM42" s="2127" t="str">
        <f>A42</f>
        <v>A</v>
      </c>
      <c r="AN42" s="675"/>
      <c r="AO42" s="675"/>
      <c r="AP42" s="675"/>
      <c r="AQ42" s="675"/>
      <c r="AR42" s="2133"/>
      <c r="AS42" s="706" t="s">
        <v>42</v>
      </c>
      <c r="AT42" s="707" t="s">
        <v>2218</v>
      </c>
      <c r="AU42" s="704"/>
      <c r="AV42" s="672"/>
      <c r="AW42" s="2133"/>
      <c r="AX42" s="466">
        <v>1</v>
      </c>
    </row>
    <row r="43" spans="1:50" s="464" customFormat="1" ht="21" customHeight="1" x14ac:dyDescent="0.25">
      <c r="A43" s="2127" t="str">
        <f>IF(H43&lt;&gt;"A", "►", "A")</f>
        <v>A</v>
      </c>
      <c r="B43" s="2128" t="str">
        <f>IF(A43="►","►",IF(A43="A",IF(ISTEXT(I43),I43,"")))</f>
        <v>Dessert assiette.F.Feuilles de meringue.Recette mère ►.M.Mille-feuille meringue et chiboust pamplemousse aux fraises des bois</v>
      </c>
      <c r="C43" s="2129" t="str">
        <f>IF(B43="►", "►", IFERROR(LEFT(B43, SEARCH(".", B43)-1), 0))</f>
        <v>Dessert assiette</v>
      </c>
      <c r="D43" s="2433" t="str">
        <f>IF(B43="►","►",IFERROR(MID(B43,SEARCH(".",B43)+1,SEARCH(".",B43,SEARCH(".",B43)+1)-SEARCH(".",B43)-1),0))</f>
        <v>F</v>
      </c>
      <c r="E43" s="2128" t="str">
        <f>IF(B43="►", "►", IFERROR(MID(B43, SEARCH(".", B43, SEARCH(".", B43)+1)+1, SEARCH(".", B43, SEARCH(".", B43, SEARCH(".", B43)+1)+1) - SEARCH(".", B43, SEARCH(".", B43)+1)-1), 0))</f>
        <v>Feuilles de meringue</v>
      </c>
      <c r="F43" s="2128" t="str">
        <f>IF(B43="►", "►", IFERROR(MID(B43, SEARCH(".", B43, SEARCH(".", B43, SEARCH(".", B43)+1)+1)+1, SEARCH(".", B43, SEARCH(".", B43, SEARCH(".", B43, SEARCH(".", B43)+1)+1)+1) - SEARCH(".", B43, SEARCH(".", B43, SEARCH(".", B43)+1)+1)-1), 0))</f>
        <v>Recette mère ►</v>
      </c>
      <c r="G43" s="2128" t="str">
        <f>IF(OR(B43="►", ISBLANK(B43)), "►", IFERROR(RIGHT(B43, LEN(B43)-FIND("►", B43)-1), ""))</f>
        <v>M.Mille-feuille meringue et chiboust pamplemousse aux fraises des bois</v>
      </c>
      <c r="H43" s="25" t="s">
        <v>7</v>
      </c>
      <c r="I43" s="428" t="str">
        <f>I45</f>
        <v>Dessert assiette.F.Feuilles de meringue.Recette mère ►.M.Mille-feuille meringue et chiboust pamplemousse aux fraises des bois</v>
      </c>
      <c r="J43" s="428"/>
      <c r="K43" s="428"/>
      <c r="L43" s="43">
        <v>18</v>
      </c>
      <c r="M43" s="44" t="s">
        <v>19</v>
      </c>
      <c r="N43" s="36"/>
      <c r="O43" s="36"/>
      <c r="P43" s="3214"/>
      <c r="Q43" s="3214"/>
      <c r="R43" s="3215"/>
      <c r="S43" s="791" t="s">
        <v>4</v>
      </c>
      <c r="T43" s="3484">
        <f>IFERROR(IF(AND(ISNUMBER(V43),J43&gt;0),J43,0),0)</f>
        <v>0</v>
      </c>
      <c r="U43" s="2453">
        <f>IFERROR(IF(AND(ISNUMBER(T43),V43&gt;0),K43,0),0)</f>
        <v>0</v>
      </c>
      <c r="V43" s="2452"/>
      <c r="W43" s="2140">
        <f>IFERROR(IF(V43&gt;0, AH43*AG43*Q43, 0), 0)</f>
        <v>0</v>
      </c>
      <c r="X43" s="301" t="str">
        <f>IF(OR(W43=0, ISBLANK(P43)), "", TEXT(ROUND(W43/INDEX(AJ24:AJ94, MATCH(P43, AI24:AI94, 0)), 0),"# ##0") &amp; " " &amp; P43)</f>
        <v/>
      </c>
      <c r="Y43" s="82">
        <f>IFERROR(IF(V43&gt;0, L43*AG43*Q43, 0), 0)</f>
        <v>0</v>
      </c>
      <c r="Z43" s="2141">
        <f>IFERROR(IF(V43&gt;0,M43,0),0)</f>
        <v>0</v>
      </c>
      <c r="AA43" s="2142" t="str">
        <f>IF(V43&gt;0,R43,"")</f>
        <v/>
      </c>
      <c r="AB43" s="2143"/>
      <c r="AC43" s="2140">
        <f>IF(ISBLANK(AB43), W43, W43*(1-AB43/100))</f>
        <v>0</v>
      </c>
      <c r="AD43" s="2144"/>
      <c r="AE43" s="2145" t="str">
        <f>IF(OR(ISBLANK(AD43), ISTEXT(L43)), "", IF(W43=0, Y43*AD43, W43*AD43))</f>
        <v/>
      </c>
      <c r="AF43" s="2593"/>
      <c r="AG43" s="2697">
        <f>IFERROR(IF(ISNUMBER(V43)*ISNUMBER(T43),V43/T43,0),0)</f>
        <v>0</v>
      </c>
      <c r="AH43" s="3483">
        <f>IF(AND(V43&lt;&gt;"", ISNUMBER(T43)), IFERROR(INDEX(AJ24:AJ94, MATCH(P43, AI24:AI94, 0)) * O43 * IF(ISBLANK(L43), 1, L43), 0), 0)</f>
        <v>0</v>
      </c>
      <c r="AI43" s="2626" t="s">
        <v>2001</v>
      </c>
      <c r="AJ43" s="537">
        <f>AK43 / 1000</f>
        <v>2.5000000000000001E-3</v>
      </c>
      <c r="AK43" s="2627">
        <v>2.5</v>
      </c>
      <c r="AL43" s="465"/>
      <c r="AM43" s="2127" t="str">
        <f>A43</f>
        <v>A</v>
      </c>
      <c r="AN43" s="675"/>
      <c r="AO43" s="675"/>
      <c r="AP43" s="675"/>
      <c r="AQ43" s="675"/>
      <c r="AR43" s="2133"/>
      <c r="AS43" s="708" t="s">
        <v>453</v>
      </c>
      <c r="AT43" s="707"/>
      <c r="AU43" s="704"/>
      <c r="AV43" s="672"/>
      <c r="AW43" s="2133"/>
      <c r="AX43" s="466">
        <v>1</v>
      </c>
    </row>
    <row r="44" spans="1:50" s="464" customFormat="1" ht="21" customHeight="1" x14ac:dyDescent="0.25">
      <c r="A44" s="2127" t="str">
        <f>IF(H44&lt;&gt;"A", "►", "A")</f>
        <v>►</v>
      </c>
      <c r="B44" s="2128" t="str">
        <f>IF(A44="►","►",IF(A44="A",IF(ISTEXT(I44),I44,"")))</f>
        <v>►</v>
      </c>
      <c r="C44" s="2129" t="str">
        <f>IF(B44="►", "►", IFERROR(LEFT(B44, SEARCH(".", B44)-1), 0))</f>
        <v>►</v>
      </c>
      <c r="D44" s="2433" t="str">
        <f>IF(B44="►","►",IFERROR(MID(B44,SEARCH(".",B44)+1,SEARCH(".",B44,SEARCH(".",B44)+1)-SEARCH(".",B44)-1),0))</f>
        <v>►</v>
      </c>
      <c r="E44" s="2128" t="str">
        <f>IF(B44="►", "►", IFERROR(MID(B44, SEARCH(".", B44, SEARCH(".", B44)+1)+1, SEARCH(".", B44, SEARCH(".", B44, SEARCH(".", B44)+1)+1) - SEARCH(".", B44, SEARCH(".", B44)+1)-1), 0))</f>
        <v>►</v>
      </c>
      <c r="F44" s="2128" t="str">
        <f>IF(B44="►", "►", IFERROR(MID(B44, SEARCH(".", B44, SEARCH(".", B44, SEARCH(".", B44)+1)+1)+1, SEARCH(".", B44, SEARCH(".", B44, SEARCH(".", B44, SEARCH(".", B44)+1)+1)+1) - SEARCH(".", B44, SEARCH(".", B44, SEARCH(".", B44)+1)+1)-1), 0))</f>
        <v>►</v>
      </c>
      <c r="G44" s="2128" t="str">
        <f>IF(OR(B44="►", ISBLANK(B44)), "►", IFERROR(RIGHT(B44, LEN(B44)-FIND("►", B44)-1), ""))</f>
        <v>►</v>
      </c>
      <c r="H44" s="25" t="s">
        <v>5</v>
      </c>
      <c r="I44" s="463" t="str">
        <f>I45</f>
        <v>Dessert assiette.F.Feuilles de meringue.Recette mère ►.M.Mille-feuille meringue et chiboust pamplemousse aux fraises des bois</v>
      </c>
      <c r="J44" s="463"/>
      <c r="K44" s="463"/>
      <c r="L44" s="289"/>
      <c r="M44" s="48"/>
      <c r="N44" s="48"/>
      <c r="O44" s="48"/>
      <c r="P44" s="48"/>
      <c r="Q44" s="48"/>
      <c r="R44" s="49"/>
      <c r="S44" s="791" t="s">
        <v>4</v>
      </c>
      <c r="T44" s="3484">
        <f>IFERROR(IF(AND(ISNUMBER(V44),J44&gt;0),J44,0),0)</f>
        <v>0</v>
      </c>
      <c r="U44" s="2453">
        <f>IFERROR(IF(AND(ISNUMBER(T44),V44&gt;0),K44,0),0)</f>
        <v>0</v>
      </c>
      <c r="V44" s="2452"/>
      <c r="W44" s="2148">
        <f>IFERROR(IF(V44&gt;0, AH44*AG44*Q44, 0), 0)</f>
        <v>0</v>
      </c>
      <c r="X44" s="299" t="str">
        <f>IF(OR(W44=0, ISBLANK(P44)), "", TEXT(ROUND(W44/INDEX(AJ24:AJ94, MATCH(P44, AI24:AI94, 0)), 0),"# ##0") &amp; " " &amp; P44)</f>
        <v/>
      </c>
      <c r="Y44" s="77">
        <f>IFERROR(IF(V44&gt;0, L44*AG44*Q44, 0), 0)</f>
        <v>0</v>
      </c>
      <c r="Z44" s="2149">
        <f>IFERROR(IF(V44&gt;0,M44,0),0)</f>
        <v>0</v>
      </c>
      <c r="AA44" s="2137" t="str">
        <f>IF(V44&gt;0,R44,"")</f>
        <v/>
      </c>
      <c r="AB44" s="2143"/>
      <c r="AC44" s="2148">
        <f>IF(ISBLANK(AB44), W44, W44*(1-AB44/100))</f>
        <v>0</v>
      </c>
      <c r="AD44" s="2144"/>
      <c r="AE44" s="2150" t="str">
        <f>IF(OR(ISBLANK(AD44), ISTEXT(L44)), "", IF(W44=0, Y44*AD44, W44*AD44))</f>
        <v/>
      </c>
      <c r="AF44" s="2593"/>
      <c r="AG44" s="2697">
        <f>IFERROR(IF(ISNUMBER(V44)*ISNUMBER(T44),V44/T44,0),0)</f>
        <v>0</v>
      </c>
      <c r="AH44" s="3483">
        <f>IF(AND(V44&lt;&gt;"", ISNUMBER(T44)), IFERROR(INDEX(AJ24:AJ94, MATCH(P44, AI24:AI94, 0)) * O44 * IF(ISBLANK(L44), 1, L44), 0), 0)</f>
        <v>0</v>
      </c>
      <c r="AI44" s="2626" t="s">
        <v>2002</v>
      </c>
      <c r="AJ44" s="537">
        <f>AK44 / 1000</f>
        <v>4.4999999999999997E-3</v>
      </c>
      <c r="AK44" s="2627">
        <v>4.5</v>
      </c>
      <c r="AL44" s="465"/>
      <c r="AM44" s="2127" t="str">
        <f>A44</f>
        <v>►</v>
      </c>
      <c r="AN44" s="675"/>
      <c r="AO44" s="675"/>
      <c r="AP44" s="675"/>
      <c r="AQ44" s="675"/>
      <c r="AR44" s="2133"/>
      <c r="AS44" s="709" t="s">
        <v>2219</v>
      </c>
      <c r="AT44" s="710"/>
      <c r="AU44" s="671"/>
      <c r="AV44" s="672"/>
      <c r="AW44" s="2133"/>
      <c r="AX44" s="466">
        <v>1</v>
      </c>
    </row>
    <row r="45" spans="1:50" s="464" customFormat="1" ht="21" customHeight="1" x14ac:dyDescent="0.25">
      <c r="A45" s="2127" t="str">
        <f>IF(H45&lt;&gt;"A", "►", "A")</f>
        <v>►</v>
      </c>
      <c r="B45" s="2128" t="str">
        <f>IF(A45="►","►",IF(A45="A",IF(ISTEXT(I45),I45,"")))</f>
        <v>►</v>
      </c>
      <c r="C45" s="2129" t="str">
        <f>IF(B45="►", "►", IFERROR(LEFT(B45, SEARCH(".", B45)-1), 0))</f>
        <v>►</v>
      </c>
      <c r="D45" s="2433" t="str">
        <f>IF(B45="►","►",IFERROR(MID(B45,SEARCH(".",B45)+1,SEARCH(".",B45,SEARCH(".",B45)+1)-SEARCH(".",B45)-1),0))</f>
        <v>►</v>
      </c>
      <c r="E45" s="2128" t="str">
        <f>IF(B45="►", "►", IFERROR(MID(B45, SEARCH(".", B45, SEARCH(".", B45)+1)+1, SEARCH(".", B45, SEARCH(".", B45, SEARCH(".", B45)+1)+1) - SEARCH(".", B45, SEARCH(".", B45)+1)-1), 0))</f>
        <v>►</v>
      </c>
      <c r="F45" s="2128" t="str">
        <f>IF(B45="►", "►", IFERROR(MID(B45, SEARCH(".", B45, SEARCH(".", B45, SEARCH(".", B45)+1)+1)+1, SEARCH(".", B45, SEARCH(".", B45, SEARCH(".", B45, SEARCH(".", B45)+1)+1)+1) - SEARCH(".", B45, SEARCH(".", B45, SEARCH(".", B45)+1)+1)-1), 0))</f>
        <v>►</v>
      </c>
      <c r="G45" s="2128" t="str">
        <f>IF(OR(B45="►", ISBLANK(B45)), "►", IFERROR(RIGHT(B45, LEN(B45)-FIND("►", B45)-1), ""))</f>
        <v>►</v>
      </c>
      <c r="H45" s="430" t="s">
        <v>5</v>
      </c>
      <c r="I45" s="431" t="str">
        <f>L45</f>
        <v>Dessert assiette.F.Feuilles de meringue.Recette mère ►.M.Mille-feuille meringue et chiboust pamplemousse aux fraises des bois</v>
      </c>
      <c r="J45" s="431">
        <f>L43</f>
        <v>18</v>
      </c>
      <c r="K45" s="431" t="str">
        <f>M43</f>
        <v>assiettes</v>
      </c>
      <c r="L45" s="435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432" t="s">
        <v>22</v>
      </c>
      <c r="N45" s="3216" t="s">
        <v>23</v>
      </c>
      <c r="O45" s="3216"/>
      <c r="P45" s="3216"/>
      <c r="Q45" s="433" t="s">
        <v>24</v>
      </c>
      <c r="R45" s="2134" t="s">
        <v>482</v>
      </c>
      <c r="S45" s="791" t="s">
        <v>4</v>
      </c>
      <c r="T45" s="3484">
        <f>IFERROR(IF(AND(ISNUMBER(V45),J45&gt;0),J45,0),0)</f>
        <v>0</v>
      </c>
      <c r="U45" s="2453">
        <f>IFERROR(IF(AND(ISNUMBER(T45),V45&gt;0),K45,0),0)</f>
        <v>0</v>
      </c>
      <c r="V45" s="2452"/>
      <c r="W45" s="2140">
        <f>IFERROR(IF(V45&gt;0, AH45*AG45*Q45, 0), 0)</f>
        <v>0</v>
      </c>
      <c r="X45" s="301" t="str">
        <f>IF(OR(W45=0, ISBLANK(P45)), "", TEXT(ROUND(W45/INDEX(AJ24:AJ94, MATCH(P45, AI24:AI94, 0)), 0),"# ##0") &amp; " " &amp; P45)</f>
        <v/>
      </c>
      <c r="Y45" s="82">
        <f>IFERROR(IF(V45&gt;0, L45*AG45*Q45, 0), 0)</f>
        <v>0</v>
      </c>
      <c r="Z45" s="2141">
        <f>IFERROR(IF(V45&gt;0,M45,0),0)</f>
        <v>0</v>
      </c>
      <c r="AA45" s="2142" t="str">
        <f>IF(V45&gt;0,R45,"")</f>
        <v/>
      </c>
      <c r="AB45" s="2143"/>
      <c r="AC45" s="2140">
        <f>IF(ISBLANK(AB45), W45, W45*(1-AB45/100))</f>
        <v>0</v>
      </c>
      <c r="AD45" s="2144"/>
      <c r="AE45" s="2145" t="str">
        <f>IF(OR(ISBLANK(AD45), ISTEXT(L45)), "", IF(W45=0, Y45*AD45, W45*AD45))</f>
        <v/>
      </c>
      <c r="AF45" s="2593"/>
      <c r="AG45" s="2697">
        <f>IFERROR(IF(ISNUMBER(V45)*ISNUMBER(T45),V45/T45,0),0)</f>
        <v>0</v>
      </c>
      <c r="AH45" s="3483">
        <f>IF(AND(V45&lt;&gt;"", ISNUMBER(T45)), IFERROR(INDEX(AJ24:AJ94, MATCH(P45, AI24:AI94, 0)) * O45 * IF(ISBLANK(L45), 1, L45), 0), 0)</f>
        <v>0</v>
      </c>
      <c r="AI45" s="2626" t="s">
        <v>2003</v>
      </c>
      <c r="AJ45" s="534">
        <f>AK45 / 1000</f>
        <v>5.0000000000000001E-3</v>
      </c>
      <c r="AK45" s="2623">
        <v>5</v>
      </c>
      <c r="AL45" s="465"/>
      <c r="AM45" s="2127" t="str">
        <f>A45</f>
        <v>►</v>
      </c>
      <c r="AN45" s="675"/>
      <c r="AO45" s="675"/>
      <c r="AP45" s="675"/>
      <c r="AQ45" s="675"/>
      <c r="AR45" s="2133"/>
      <c r="AS45" s="711" t="s">
        <v>2220</v>
      </c>
      <c r="AT45" s="712"/>
      <c r="AU45" s="671"/>
      <c r="AV45" s="672"/>
      <c r="AW45" s="2133"/>
      <c r="AX45" s="466">
        <v>1</v>
      </c>
    </row>
    <row r="46" spans="1:50" s="464" customFormat="1" ht="21" customHeight="1" thickBot="1" x14ac:dyDescent="0.3">
      <c r="A46" s="2127" t="str">
        <f>IF(H46&lt;&gt;"A", "►", "A")</f>
        <v>►</v>
      </c>
      <c r="B46" s="2128" t="str">
        <f>IF(A46="►","►",IF(A46="A",IF(ISTEXT(I46),I46,"")))</f>
        <v>►</v>
      </c>
      <c r="C46" s="2129" t="str">
        <f>IF(B46="►", "►", IFERROR(LEFT(B46, SEARCH(".", B46)-1), 0))</f>
        <v>►</v>
      </c>
      <c r="D46" s="2433" t="str">
        <f>IF(B46="►","►",IFERROR(MID(B46,SEARCH(".",B46)+1,SEARCH(".",B46,SEARCH(".",B46)+1)-SEARCH(".",B46)-1),0))</f>
        <v>►</v>
      </c>
      <c r="E46" s="2128" t="str">
        <f>IF(B46="►", "►", IFERROR(MID(B46, SEARCH(".", B46, SEARCH(".", B46)+1)+1, SEARCH(".", B46, SEARCH(".", B46, SEARCH(".", B46)+1)+1) - SEARCH(".", B46, SEARCH(".", B46)+1)-1), 0))</f>
        <v>►</v>
      </c>
      <c r="F46" s="2128" t="str">
        <f>IF(B46="►", "►", IFERROR(MID(B46, SEARCH(".", B46, SEARCH(".", B46, SEARCH(".", B46)+1)+1)+1, SEARCH(".", B46, SEARCH(".", B46, SEARCH(".", B46, SEARCH(".", B46)+1)+1)+1) - SEARCH(".", B46, SEARCH(".", B46, SEARCH(".", B46)+1)+1)-1), 0))</f>
        <v>►</v>
      </c>
      <c r="G46" s="2128" t="str">
        <f>IF(OR(B46="►", ISBLANK(B46)), "►", IFERROR(RIGHT(B46, LEN(B46)-FIND("►", B46)-1), ""))</f>
        <v>►</v>
      </c>
      <c r="H46" s="25" t="s">
        <v>5</v>
      </c>
      <c r="I46" s="34" t="str">
        <f>I45</f>
        <v>Dessert assiette.F.Feuilles de meringue.Recette mère ►.M.Mille-feuille meringue et chiboust pamplemousse aux fraises des bois</v>
      </c>
      <c r="J46" s="34"/>
      <c r="K46" s="34"/>
      <c r="L46" s="1904" t="s">
        <v>27</v>
      </c>
      <c r="M46" s="1905" t="s">
        <v>28</v>
      </c>
      <c r="N46" s="1905" t="s">
        <v>29</v>
      </c>
      <c r="O46" s="1905" t="s">
        <v>30</v>
      </c>
      <c r="P46" s="1905" t="s">
        <v>31</v>
      </c>
      <c r="Q46" s="1906" t="s">
        <v>32</v>
      </c>
      <c r="R46" s="1907" t="s">
        <v>33</v>
      </c>
      <c r="S46" s="791" t="s">
        <v>4</v>
      </c>
      <c r="T46" s="3484">
        <f>IFERROR(IF(AND(ISNUMBER(V46),J46&gt;0),J46,0),0)</f>
        <v>0</v>
      </c>
      <c r="U46" s="2453">
        <f>IFERROR(IF(AND(ISNUMBER(T46),V46&gt;0),K46,0),0)</f>
        <v>0</v>
      </c>
      <c r="V46" s="2452"/>
      <c r="W46" s="2148">
        <f>IFERROR(IF(V46&gt;0, AH46*AG46*Q46, 0), 0)</f>
        <v>0</v>
      </c>
      <c r="X46" s="299" t="str">
        <f>IF(OR(W46=0, ISBLANK(P46)), "", TEXT(ROUND(W46/INDEX(AJ24:AJ94, MATCH(P46, AI24:AI94, 0)), 0),"# ##0") &amp; " " &amp; P46)</f>
        <v/>
      </c>
      <c r="Y46" s="77">
        <f>IFERROR(IF(V46&gt;0, L46*AG46*Q46, 0), 0)</f>
        <v>0</v>
      </c>
      <c r="Z46" s="2149">
        <f>IFERROR(IF(V46&gt;0,M46,0),0)</f>
        <v>0</v>
      </c>
      <c r="AA46" s="2137" t="str">
        <f>IF(V46&gt;0,R46,"")</f>
        <v/>
      </c>
      <c r="AB46" s="2143"/>
      <c r="AC46" s="2148">
        <f>IF(ISBLANK(AB46), W46, W46*(1-AB46/100))</f>
        <v>0</v>
      </c>
      <c r="AD46" s="2144"/>
      <c r="AE46" s="2150" t="str">
        <f>IF(OR(ISBLANK(AD46), ISTEXT(L46)), "", IF(W46=0, Y46*AD46, W46*AD46))</f>
        <v/>
      </c>
      <c r="AF46" s="2593"/>
      <c r="AG46" s="2697">
        <f>IFERROR(IF(ISNUMBER(V46)*ISNUMBER(T46),V46/T46,0),0)</f>
        <v>0</v>
      </c>
      <c r="AH46" s="3483">
        <f>IF(AND(V46&lt;&gt;"", ISNUMBER(T46)), IFERROR(INDEX(AJ24:AJ94, MATCH(P46, AI24:AI94, 0)) * O46 * IF(ISBLANK(L46), 1, L46), 0), 0)</f>
        <v>0</v>
      </c>
      <c r="AI46" s="2626" t="s">
        <v>2004</v>
      </c>
      <c r="AJ46" s="537">
        <f>AK46 / 1000</f>
        <v>7.4999999999999997E-3</v>
      </c>
      <c r="AK46" s="2627">
        <v>7.5</v>
      </c>
      <c r="AL46" s="465"/>
      <c r="AM46" s="2127" t="str">
        <f>A46</f>
        <v>►</v>
      </c>
      <c r="AN46" s="675"/>
      <c r="AO46" s="675"/>
      <c r="AP46" s="675"/>
      <c r="AQ46" s="675"/>
      <c r="AR46" s="2133"/>
      <c r="AS46" s="711" t="s">
        <v>2221</v>
      </c>
      <c r="AT46" s="712"/>
      <c r="AU46" s="671"/>
      <c r="AV46" s="672"/>
      <c r="AW46" s="2133"/>
      <c r="AX46" s="466">
        <v>1</v>
      </c>
    </row>
    <row r="47" spans="1:50" s="464" customFormat="1" ht="21" customHeight="1" thickTop="1" x14ac:dyDescent="0.25">
      <c r="A47" s="2127" t="str">
        <f>IF(H47&lt;&gt;"A", "►", "A")</f>
        <v>A</v>
      </c>
      <c r="B47" s="2128" t="str">
        <f>IF(A47="►","►",IF(A47="A",IF(ISTEXT(I47),I47,"")))</f>
        <v>Dessert assiette.F.Feuilles de meringue.Recette mère ►.M.Mille-feuille meringue et chiboust pamplemousse aux fraises des bois</v>
      </c>
      <c r="C47" s="2129" t="str">
        <f>IF(B47="►", "►", IFERROR(LEFT(B47, SEARCH(".", B47)-1), 0))</f>
        <v>Dessert assiette</v>
      </c>
      <c r="D47" s="2433" t="str">
        <f>IF(B47="►","►",IFERROR(MID(B47,SEARCH(".",B47)+1,SEARCH(".",B47,SEARCH(".",B47)+1)-SEARCH(".",B47)-1),0))</f>
        <v>F</v>
      </c>
      <c r="E47" s="2128" t="str">
        <f>IF(B47="►", "►", IFERROR(MID(B47, SEARCH(".", B47, SEARCH(".", B47)+1)+1, SEARCH(".", B47, SEARCH(".", B47, SEARCH(".", B47)+1)+1) - SEARCH(".", B47, SEARCH(".", B47)+1)-1), 0))</f>
        <v>Feuilles de meringue</v>
      </c>
      <c r="F47" s="2128" t="str">
        <f>IF(B47="►", "►", IFERROR(MID(B47, SEARCH(".", B47, SEARCH(".", B47, SEARCH(".", B47)+1)+1)+1, SEARCH(".", B47, SEARCH(".", B47, SEARCH(".", B47, SEARCH(".", B47)+1)+1)+1) - SEARCH(".", B47, SEARCH(".", B47, SEARCH(".", B47)+1)+1)-1), 0))</f>
        <v>Recette mère ►</v>
      </c>
      <c r="G47" s="2128" t="str">
        <f>IF(OR(B47="►", ISBLANK(B47)), "►", IFERROR(RIGHT(B47, LEN(B47)-FIND("►", B47)-1), ""))</f>
        <v>M.Mille-feuille meringue et chiboust pamplemousse aux fraises des bois</v>
      </c>
      <c r="H47" s="25" t="s">
        <v>7</v>
      </c>
      <c r="I47" s="34" t="str">
        <f>I45</f>
        <v>Dessert assiette.F.Feuilles de meringue.Recette mère ►.M.Mille-feuille meringue et chiboust pamplemousse aux fraises des bois</v>
      </c>
      <c r="J47" s="34"/>
      <c r="K47" s="35"/>
      <c r="L47" s="2139" t="s">
        <v>38</v>
      </c>
      <c r="M47" s="59" t="s">
        <v>39</v>
      </c>
      <c r="N47" s="60"/>
      <c r="O47" s="3337" t="s">
        <v>40</v>
      </c>
      <c r="P47" s="3338" t="s">
        <v>41</v>
      </c>
      <c r="Q47" s="3339" t="s">
        <v>42</v>
      </c>
      <c r="R47" s="61" t="s">
        <v>43</v>
      </c>
      <c r="S47" s="791" t="s">
        <v>4</v>
      </c>
      <c r="T47" s="3484">
        <f>IFERROR(IF(AND(ISNUMBER(V47),J47&gt;0),J47,0),0)</f>
        <v>0</v>
      </c>
      <c r="U47" s="2453">
        <f>IFERROR(IF(AND(ISNUMBER(T47),V47&gt;0),K47,0),0)</f>
        <v>0</v>
      </c>
      <c r="V47" s="2452"/>
      <c r="W47" s="2140">
        <f>IFERROR(IF(V47&gt;0, AH47*AG47*Q47, 0), 0)</f>
        <v>0</v>
      </c>
      <c r="X47" s="301" t="str">
        <f>IF(OR(W47=0, ISBLANK(P47)), "", TEXT(ROUND(W47/INDEX(AJ24:AJ94, MATCH(P47, AI24:AI94, 0)), 0),"# ##0") &amp; " " &amp; P47)</f>
        <v/>
      </c>
      <c r="Y47" s="82">
        <f>IFERROR(IF(V47&gt;0, L47*AG47*Q47, 0), 0)</f>
        <v>0</v>
      </c>
      <c r="Z47" s="2141">
        <f>IFERROR(IF(V47&gt;0,M47,0),0)</f>
        <v>0</v>
      </c>
      <c r="AA47" s="2142" t="str">
        <f>IF(V47&gt;0,R47,"")</f>
        <v/>
      </c>
      <c r="AB47" s="2143"/>
      <c r="AC47" s="2140">
        <f>IF(ISBLANK(AB47), W47, W47*(1-AB47/100))</f>
        <v>0</v>
      </c>
      <c r="AD47" s="2144"/>
      <c r="AE47" s="2145" t="str">
        <f>IF(OR(ISBLANK(AD47), ISTEXT(L47)), "", IF(W47=0, Y47*AD47, W47*AD47))</f>
        <v/>
      </c>
      <c r="AF47" s="2593"/>
      <c r="AG47" s="2697">
        <f>IFERROR(IF(ISNUMBER(V47)*ISNUMBER(T47),V47/T47,0),0)</f>
        <v>0</v>
      </c>
      <c r="AH47" s="3483">
        <f>IF(AND(V47&lt;&gt;"", ISNUMBER(T47)), IFERROR(INDEX(AJ24:AJ94, MATCH(P47, AI24:AI94, 0)) * O47 * IF(ISBLANK(L47), 1, L47), 0), 0)</f>
        <v>0</v>
      </c>
      <c r="AI47" s="2626" t="s">
        <v>2005</v>
      </c>
      <c r="AJ47" s="534">
        <f>AK47 / 1000</f>
        <v>1.4999999999999999E-2</v>
      </c>
      <c r="AK47" s="2623">
        <v>15</v>
      </c>
      <c r="AL47" s="465"/>
      <c r="AM47" s="2127" t="str">
        <f>A47</f>
        <v>A</v>
      </c>
      <c r="AN47" s="675"/>
      <c r="AO47" s="675"/>
      <c r="AP47" s="675"/>
      <c r="AQ47" s="675"/>
      <c r="AR47" s="2133"/>
      <c r="AS47" s="711" t="s">
        <v>2222</v>
      </c>
      <c r="AT47" s="712"/>
      <c r="AU47" s="671"/>
      <c r="AV47" s="672"/>
      <c r="AW47" s="2133"/>
      <c r="AX47" s="466">
        <v>1</v>
      </c>
    </row>
    <row r="48" spans="1:50" s="464" customFormat="1" ht="21" customHeight="1" x14ac:dyDescent="0.25">
      <c r="A48" s="2127" t="str">
        <f>IF(H48&lt;&gt;"A", "►", "A")</f>
        <v>A</v>
      </c>
      <c r="B48" s="2128" t="str">
        <f>IF(A48="►","►",IF(A48="A",IF(ISTEXT(I48),I48,"")))</f>
        <v>Dessert assiette.F.Feuilles de meringue.Recette mère ►.M.Mille-feuille meringue et chiboust pamplemousse aux fraises des bois</v>
      </c>
      <c r="C48" s="2129" t="str">
        <f>IF(B48="►", "►", IFERROR(LEFT(B48, SEARCH(".", B48)-1), 0))</f>
        <v>Dessert assiette</v>
      </c>
      <c r="D48" s="2433" t="str">
        <f>IF(B48="►","►",IFERROR(MID(B48,SEARCH(".",B48)+1,SEARCH(".",B48,SEARCH(".",B48)+1)-SEARCH(".",B48)-1),0))</f>
        <v>F</v>
      </c>
      <c r="E48" s="2128" t="str">
        <f>IF(B48="►", "►", IFERROR(MID(B48, SEARCH(".", B48, SEARCH(".", B48)+1)+1, SEARCH(".", B48, SEARCH(".", B48, SEARCH(".", B48)+1)+1) - SEARCH(".", B48, SEARCH(".", B48)+1)-1), 0))</f>
        <v>Feuilles de meringue</v>
      </c>
      <c r="F48" s="2128" t="str">
        <f>IF(B48="►", "►", IFERROR(MID(B48, SEARCH(".", B48, SEARCH(".", B48, SEARCH(".", B48)+1)+1)+1, SEARCH(".", B48, SEARCH(".", B48, SEARCH(".", B48, SEARCH(".", B48)+1)+1)+1) - SEARCH(".", B48, SEARCH(".", B48, SEARCH(".", B48)+1)+1)-1), 0))</f>
        <v>Recette mère ►</v>
      </c>
      <c r="G48" s="2128" t="str">
        <f>IF(OR(B48="►", ISBLANK(B48)), "►", IFERROR(RIGHT(B48, LEN(B48)-FIND("►", B48)-1), ""))</f>
        <v>M.Mille-feuille meringue et chiboust pamplemousse aux fraises des bois</v>
      </c>
      <c r="H48" s="25" t="s">
        <v>7</v>
      </c>
      <c r="I48" s="34" t="str">
        <f>I45</f>
        <v>Dessert assiette.F.Feuilles de meringue.Recette mère ►.M.Mille-feuille meringue et chiboust pamplemousse aux fraises des bois</v>
      </c>
      <c r="J48" s="34"/>
      <c r="K48" s="35"/>
      <c r="L48" s="2147" t="s">
        <v>48</v>
      </c>
      <c r="M48" s="62" t="s">
        <v>49</v>
      </c>
      <c r="N48" s="63" t="s">
        <v>50</v>
      </c>
      <c r="O48" s="2993"/>
      <c r="P48" s="2995"/>
      <c r="Q48" s="3170"/>
      <c r="R48" s="64" t="s">
        <v>51</v>
      </c>
      <c r="S48" s="791" t="s">
        <v>4</v>
      </c>
      <c r="T48" s="3484">
        <f>IFERROR(IF(AND(ISNUMBER(V48),J48&gt;0),J48,0),0)</f>
        <v>0</v>
      </c>
      <c r="U48" s="2453">
        <f>IFERROR(IF(AND(ISNUMBER(T48),V48&gt;0),K48,0),0)</f>
        <v>0</v>
      </c>
      <c r="V48" s="2452"/>
      <c r="W48" s="2148">
        <f>IFERROR(IF(V48&gt;0, AH48*AG48*Q48, 0), 0)</f>
        <v>0</v>
      </c>
      <c r="X48" s="299" t="str">
        <f>IF(OR(W48=0, ISBLANK(P48)), "", TEXT(ROUND(W48/INDEX(AJ24:AJ94, MATCH(P48, AI24:AI94, 0)), 0),"# ##0") &amp; " " &amp; P48)</f>
        <v/>
      </c>
      <c r="Y48" s="77">
        <f>IFERROR(IF(V48&gt;0, L48*AG48*Q48, 0), 0)</f>
        <v>0</v>
      </c>
      <c r="Z48" s="2149">
        <f>IFERROR(IF(V48&gt;0,M48,0),0)</f>
        <v>0</v>
      </c>
      <c r="AA48" s="2137" t="str">
        <f>IF(V48&gt;0,R48,"")</f>
        <v/>
      </c>
      <c r="AB48" s="2143"/>
      <c r="AC48" s="2148">
        <f>IF(ISBLANK(AB48), W48, W48*(1-AB48/100))</f>
        <v>0</v>
      </c>
      <c r="AD48" s="2144"/>
      <c r="AE48" s="2150" t="str">
        <f>IF(OR(ISBLANK(AD48), ISTEXT(L48)), "", IF(W48=0, Y48*AD48, W48*AD48))</f>
        <v/>
      </c>
      <c r="AF48" s="2593"/>
      <c r="AG48" s="2697">
        <f>IFERROR(IF(ISNUMBER(V48)*ISNUMBER(T48),V48/T48,0),0)</f>
        <v>0</v>
      </c>
      <c r="AH48" s="3483">
        <f>IF(AND(V48&lt;&gt;"", ISNUMBER(T48)), IFERROR(INDEX(AJ24:AJ94, MATCH(P48, AI24:AI94, 0)) * O48 * IF(ISBLANK(L48), 1, L48), 0), 0)</f>
        <v>0</v>
      </c>
      <c r="AI48" s="2624" t="s">
        <v>65</v>
      </c>
      <c r="AJ48" s="534">
        <f>AK48 / 1000</f>
        <v>0.03</v>
      </c>
      <c r="AK48" s="2623">
        <v>30</v>
      </c>
      <c r="AL48" s="465"/>
      <c r="AM48" s="2127" t="str">
        <f>A48</f>
        <v>A</v>
      </c>
      <c r="AN48" s="2151" t="s">
        <v>390</v>
      </c>
      <c r="AO48" s="651"/>
      <c r="AP48" s="651"/>
      <c r="AQ48" s="675"/>
      <c r="AR48" s="2133"/>
      <c r="AS48" s="711" t="s">
        <v>2223</v>
      </c>
      <c r="AT48" s="712"/>
      <c r="AU48" s="671"/>
      <c r="AV48" s="672"/>
      <c r="AW48" s="2133"/>
      <c r="AX48" s="466">
        <v>1</v>
      </c>
    </row>
    <row r="49" spans="1:50" s="464" customFormat="1" ht="21" customHeight="1" x14ac:dyDescent="0.25">
      <c r="A49" s="2127" t="str">
        <f>IF(H49&lt;&gt;"A", "►", "A")</f>
        <v>A</v>
      </c>
      <c r="B49" s="2128" t="str">
        <f>IF(A49="►","►",IF(A49="A",IF(ISTEXT(I49),I49,"")))</f>
        <v>Dessert assiette.F.Feuilles de meringue.Recette mère ►.M.Mille-feuille meringue et chiboust pamplemousse aux fraises des bois</v>
      </c>
      <c r="C49" s="2129" t="str">
        <f>IF(B49="►", "►", IFERROR(LEFT(B49, SEARCH(".", B49)-1), 0))</f>
        <v>Dessert assiette</v>
      </c>
      <c r="D49" s="2433" t="str">
        <f>IF(B49="►","►",IFERROR(MID(B49,SEARCH(".",B49)+1,SEARCH(".",B49,SEARCH(".",B49)+1)-SEARCH(".",B49)-1),0))</f>
        <v>F</v>
      </c>
      <c r="E49" s="2128" t="str">
        <f>IF(B49="►", "►", IFERROR(MID(B49, SEARCH(".", B49, SEARCH(".", B49)+1)+1, SEARCH(".", B49, SEARCH(".", B49, SEARCH(".", B49)+1)+1) - SEARCH(".", B49, SEARCH(".", B49)+1)-1), 0))</f>
        <v>Feuilles de meringue</v>
      </c>
      <c r="F49" s="2128" t="str">
        <f>IF(B49="►", "►", IFERROR(MID(B49, SEARCH(".", B49, SEARCH(".", B49, SEARCH(".", B49)+1)+1)+1, SEARCH(".", B49, SEARCH(".", B49, SEARCH(".", B49, SEARCH(".", B49)+1)+1)+1) - SEARCH(".", B49, SEARCH(".", B49, SEARCH(".", B49)+1)+1)-1), 0))</f>
        <v>Recette mère ►</v>
      </c>
      <c r="G49" s="2128" t="str">
        <f>IF(OR(B49="►", ISBLANK(B49)), "►", IFERROR(RIGHT(B49, LEN(B49)-FIND("►", B49)-1), ""))</f>
        <v>M.Mille-feuille meringue et chiboust pamplemousse aux fraises des bois</v>
      </c>
      <c r="H49" s="25" t="s">
        <v>7</v>
      </c>
      <c r="I49" s="34" t="str">
        <f>I45</f>
        <v>Dessert assiette.F.Feuilles de meringue.Recette mère ►.M.Mille-feuille meringue et chiboust pamplemousse aux fraises des bois</v>
      </c>
      <c r="J49" s="34">
        <f>J45</f>
        <v>18</v>
      </c>
      <c r="K49" s="35" t="str">
        <f>K45</f>
        <v>assiettes</v>
      </c>
      <c r="L49" s="2152"/>
      <c r="M49" s="65"/>
      <c r="N49" s="66" t="str">
        <f>IF(AND(L49&gt;0,O49&gt;0),"de","")</f>
        <v/>
      </c>
      <c r="O49" s="67">
        <v>100</v>
      </c>
      <c r="P49" s="53" t="s">
        <v>21</v>
      </c>
      <c r="Q49" s="68">
        <v>1</v>
      </c>
      <c r="R49" s="69" t="s">
        <v>2011</v>
      </c>
      <c r="S49" s="791" t="s">
        <v>4</v>
      </c>
      <c r="T49" s="3484">
        <v>18</v>
      </c>
      <c r="U49" s="2453" t="s">
        <v>19</v>
      </c>
      <c r="V49" s="2452">
        <v>22</v>
      </c>
      <c r="W49" s="2140">
        <f>IFERROR(IF(V49&gt;0, AH49*AG49*Q49, 0), 0)</f>
        <v>0.12222222222222223</v>
      </c>
      <c r="X49" s="301" t="str">
        <f>IF(OR(W49=0, ISBLANK(P49)), "", TEXT(ROUND(W49/INDEX(AJ24:AJ94, MATCH(P49, AI24:AI94, 0)), 0),"# ##0") &amp; " " &amp; P49)</f>
        <v>122 g</v>
      </c>
      <c r="Y49" s="82">
        <f>IFERROR(IF(V49&gt;0, L49*AG49*Q49, 0), 0)</f>
        <v>0</v>
      </c>
      <c r="Z49" s="2141">
        <f>IFERROR(IF(V49&gt;0,M49,0),0)</f>
        <v>0</v>
      </c>
      <c r="AA49" s="2142" t="str">
        <f>IF(V49&gt;0,R49,"")</f>
        <v>blans d'œufs</v>
      </c>
      <c r="AB49" s="2143"/>
      <c r="AC49" s="2140">
        <f>IF(ISBLANK(AB49), W49, W49*(1-AB49/100))</f>
        <v>0.12222222222222223</v>
      </c>
      <c r="AD49" s="2144">
        <v>1</v>
      </c>
      <c r="AE49" s="2145">
        <f>IF(OR(ISBLANK(AD49), ISTEXT(L49)), "", IF(W49=0, Y49*AD49, W49*AD49))</f>
        <v>0.12222222222222223</v>
      </c>
      <c r="AF49" s="2593"/>
      <c r="AG49" s="2697">
        <f>IFERROR(IF(ISNUMBER(V49)*ISNUMBER(T49),V49/T49,0),0)</f>
        <v>1.2222222222222223</v>
      </c>
      <c r="AH49" s="3483">
        <f>IF(AND(V49&lt;&gt;"", ISNUMBER(T49)), IFERROR(INDEX(AJ24:AJ94, MATCH(P49, AI24:AI94, 0)) * O49 * IF(ISBLANK(L49), 1, L49), 0), 0)</f>
        <v>0.1</v>
      </c>
      <c r="AI49" s="2624" t="s">
        <v>2006</v>
      </c>
      <c r="AJ49" s="534">
        <f>AK49 / 1000</f>
        <v>0.04</v>
      </c>
      <c r="AK49" s="2623">
        <v>40</v>
      </c>
      <c r="AL49" s="465"/>
      <c r="AM49" s="2127" t="str">
        <f>A49</f>
        <v>A</v>
      </c>
      <c r="AN49" s="675"/>
      <c r="AO49" s="675"/>
      <c r="AP49" s="675"/>
      <c r="AQ49" s="675"/>
      <c r="AR49" s="2133"/>
      <c r="AS49" s="711"/>
      <c r="AT49" s="714"/>
      <c r="AU49" s="671"/>
      <c r="AV49" s="672"/>
      <c r="AW49" s="2133"/>
      <c r="AX49" s="466">
        <v>1</v>
      </c>
    </row>
    <row r="50" spans="1:50" s="464" customFormat="1" ht="21" customHeight="1" x14ac:dyDescent="0.25">
      <c r="A50" s="2127" t="str">
        <f>IF(H50&lt;&gt;"A", "►", "A")</f>
        <v>A</v>
      </c>
      <c r="B50" s="2128" t="str">
        <f>IF(A50="►","►",IF(A50="A",IF(ISTEXT(I50),I50,"")))</f>
        <v>Dessert assiette.F.Feuilles de meringue.Recette mère ►.M.Mille-feuille meringue et chiboust pamplemousse aux fraises des bois</v>
      </c>
      <c r="C50" s="2129" t="str">
        <f>IF(B50="►", "►", IFERROR(LEFT(B50, SEARCH(".", B50)-1), 0))</f>
        <v>Dessert assiette</v>
      </c>
      <c r="D50" s="2433" t="str">
        <f>IF(B50="►","►",IFERROR(MID(B50,SEARCH(".",B50)+1,SEARCH(".",B50,SEARCH(".",B50)+1)-SEARCH(".",B50)-1),0))</f>
        <v>F</v>
      </c>
      <c r="E50" s="2128" t="str">
        <f>IF(B50="►", "►", IFERROR(MID(B50, SEARCH(".", B50, SEARCH(".", B50)+1)+1, SEARCH(".", B50, SEARCH(".", B50, SEARCH(".", B50)+1)+1) - SEARCH(".", B50, SEARCH(".", B50)+1)-1), 0))</f>
        <v>Feuilles de meringue</v>
      </c>
      <c r="F50" s="2128" t="str">
        <f>IF(B50="►", "►", IFERROR(MID(B50, SEARCH(".", B50, SEARCH(".", B50, SEARCH(".", B50)+1)+1)+1, SEARCH(".", B50, SEARCH(".", B50, SEARCH(".", B50, SEARCH(".", B50)+1)+1)+1) - SEARCH(".", B50, SEARCH(".", B50, SEARCH(".", B50)+1)+1)-1), 0))</f>
        <v>Recette mère ►</v>
      </c>
      <c r="G50" s="2128" t="str">
        <f>IF(OR(B50="►", ISBLANK(B50)), "►", IFERROR(RIGHT(B50, LEN(B50)-FIND("►", B50)-1), ""))</f>
        <v>M.Mille-feuille meringue et chiboust pamplemousse aux fraises des bois</v>
      </c>
      <c r="H50" s="73" t="str">
        <f>IF(R50&lt;&gt;"","A","►")</f>
        <v>A</v>
      </c>
      <c r="I50" s="34" t="str">
        <f>I45</f>
        <v>Dessert assiette.F.Feuilles de meringue.Recette mère ►.M.Mille-feuille meringue et chiboust pamplemousse aux fraises des bois</v>
      </c>
      <c r="J50" s="34">
        <f>J45</f>
        <v>18</v>
      </c>
      <c r="K50" s="35" t="str">
        <f>K45</f>
        <v>assiettes</v>
      </c>
      <c r="L50" s="2152"/>
      <c r="M50" s="65"/>
      <c r="N50" s="75" t="str">
        <f>IF(AND(L50&gt;0,O50&gt;0),"de","")</f>
        <v/>
      </c>
      <c r="O50" s="67">
        <v>100</v>
      </c>
      <c r="P50" s="53" t="s">
        <v>21</v>
      </c>
      <c r="Q50" s="68">
        <v>1</v>
      </c>
      <c r="R50" s="69" t="s">
        <v>2012</v>
      </c>
      <c r="S50" s="791" t="s">
        <v>4</v>
      </c>
      <c r="T50" s="3484">
        <v>18</v>
      </c>
      <c r="U50" s="2453" t="s">
        <v>19</v>
      </c>
      <c r="V50" s="2452">
        <v>22</v>
      </c>
      <c r="W50" s="2148">
        <f>IFERROR(IF(V50&gt;0, AH50*AG50*Q50, 0), 0)</f>
        <v>0.12222222222222223</v>
      </c>
      <c r="X50" s="299" t="str">
        <f>IF(OR(W50=0, ISBLANK(P50)), "", TEXT(ROUND(W50/INDEX(AJ24:AJ94, MATCH(P50, AI24:AI94, 0)), 0),"# ##0") &amp; " " &amp; P50)</f>
        <v>122 g</v>
      </c>
      <c r="Y50" s="77">
        <f>IFERROR(IF(V50&gt;0, L50*AG50*Q50, 0), 0)</f>
        <v>0</v>
      </c>
      <c r="Z50" s="2149">
        <f>IFERROR(IF(V50&gt;0,M50,0),0)</f>
        <v>0</v>
      </c>
      <c r="AA50" s="2137" t="str">
        <f>IF(V50&gt;0,R50,"")</f>
        <v>sucre cristallisé</v>
      </c>
      <c r="AB50" s="2143"/>
      <c r="AC50" s="2148">
        <f>IF(ISBLANK(AB50), W50, W50*(1-AB50/100))</f>
        <v>0.12222222222222223</v>
      </c>
      <c r="AD50" s="2144">
        <v>1</v>
      </c>
      <c r="AE50" s="2150">
        <f>IF(OR(ISBLANK(AD50), ISTEXT(L50)), "", IF(W50=0, Y50*AD50, W50*AD50))</f>
        <v>0.12222222222222223</v>
      </c>
      <c r="AF50" s="2593"/>
      <c r="AG50" s="2697">
        <f>IFERROR(IF(ISNUMBER(V50)*ISNUMBER(T50),V50/T50,0),0)</f>
        <v>1.2222222222222223</v>
      </c>
      <c r="AH50" s="3483">
        <f>IF(AND(V50&lt;&gt;"", ISNUMBER(T50)), IFERROR(INDEX(AJ24:AJ94, MATCH(P50, AI24:AI94, 0)) * O50 * IF(ISBLANK(L50), 1, L50), 0), 0)</f>
        <v>0.1</v>
      </c>
      <c r="AI50" s="2624" t="s">
        <v>403</v>
      </c>
      <c r="AJ50" s="534">
        <f>AK50 / 1000</f>
        <v>0.06</v>
      </c>
      <c r="AK50" s="2623">
        <v>60</v>
      </c>
      <c r="AL50" s="465"/>
      <c r="AM50" s="2127" t="str">
        <f>A50</f>
        <v>A</v>
      </c>
      <c r="AN50" s="2151" t="s">
        <v>391</v>
      </c>
      <c r="AO50" s="651"/>
      <c r="AP50" s="651"/>
      <c r="AQ50" s="675"/>
      <c r="AR50" s="2133"/>
      <c r="AS50" s="716" t="s">
        <v>1297</v>
      </c>
      <c r="AT50" s="122"/>
      <c r="AU50" s="122"/>
      <c r="AV50" s="717"/>
      <c r="AW50" s="2133"/>
      <c r="AX50" s="466">
        <v>1</v>
      </c>
    </row>
    <row r="51" spans="1:50" s="464" customFormat="1" ht="21" customHeight="1" x14ac:dyDescent="0.25">
      <c r="A51" s="2127" t="str">
        <f>IF(H51&lt;&gt;"A", "►", "A")</f>
        <v>A</v>
      </c>
      <c r="B51" s="2128" t="str">
        <f>IF(A51="►","►",IF(A51="A",IF(ISTEXT(I51),I51,"")))</f>
        <v>Dessert assiette.F.Feuilles de meringue.Recette mère ►.M.Mille-feuille meringue et chiboust pamplemousse aux fraises des bois</v>
      </c>
      <c r="C51" s="2129" t="str">
        <f>IF(B51="►", "►", IFERROR(LEFT(B51, SEARCH(".", B51)-1), 0))</f>
        <v>Dessert assiette</v>
      </c>
      <c r="D51" s="2433" t="str">
        <f>IF(B51="►","►",IFERROR(MID(B51,SEARCH(".",B51)+1,SEARCH(".",B51,SEARCH(".",B51)+1)-SEARCH(".",B51)-1),0))</f>
        <v>F</v>
      </c>
      <c r="E51" s="2128" t="str">
        <f>IF(B51="►", "►", IFERROR(MID(B51, SEARCH(".", B51, SEARCH(".", B51)+1)+1, SEARCH(".", B51, SEARCH(".", B51, SEARCH(".", B51)+1)+1) - SEARCH(".", B51, SEARCH(".", B51)+1)-1), 0))</f>
        <v>Feuilles de meringue</v>
      </c>
      <c r="F51" s="2128" t="str">
        <f>IF(B51="►", "►", IFERROR(MID(B51, SEARCH(".", B51, SEARCH(".", B51, SEARCH(".", B51)+1)+1)+1, SEARCH(".", B51, SEARCH(".", B51, SEARCH(".", B51, SEARCH(".", B51)+1)+1)+1) - SEARCH(".", B51, SEARCH(".", B51, SEARCH(".", B51)+1)+1)-1), 0))</f>
        <v>Recette mère ►</v>
      </c>
      <c r="G51" s="2128" t="str">
        <f>IF(OR(B51="►", ISBLANK(B51)), "►", IFERROR(RIGHT(B51, LEN(B51)-FIND("►", B51)-1), ""))</f>
        <v>M.Mille-feuille meringue et chiboust pamplemousse aux fraises des bois</v>
      </c>
      <c r="H51" s="73" t="str">
        <f>IF(R51&lt;&gt;"","A","►")</f>
        <v>A</v>
      </c>
      <c r="I51" s="34" t="str">
        <f>I45</f>
        <v>Dessert assiette.F.Feuilles de meringue.Recette mère ►.M.Mille-feuille meringue et chiboust pamplemousse aux fraises des bois</v>
      </c>
      <c r="J51" s="34">
        <f>J45</f>
        <v>18</v>
      </c>
      <c r="K51" s="34" t="str">
        <f>K45</f>
        <v>assiettes</v>
      </c>
      <c r="L51" s="79"/>
      <c r="M51" s="80"/>
      <c r="N51" s="66" t="str">
        <f>IF(AND(L51&gt;0,O51&gt;0),"de","")</f>
        <v/>
      </c>
      <c r="O51" s="67">
        <v>100</v>
      </c>
      <c r="P51" s="53" t="s">
        <v>21</v>
      </c>
      <c r="Q51" s="68">
        <v>1</v>
      </c>
      <c r="R51" s="69" t="s">
        <v>2014</v>
      </c>
      <c r="S51" s="791" t="s">
        <v>4</v>
      </c>
      <c r="T51" s="3484">
        <v>18</v>
      </c>
      <c r="U51" s="2453" t="s">
        <v>19</v>
      </c>
      <c r="V51" s="2452">
        <v>22</v>
      </c>
      <c r="W51" s="2140">
        <f>IFERROR(IF(V51&gt;0, AH51*AG51*Q51, 0), 0)</f>
        <v>0.12222222222222223</v>
      </c>
      <c r="X51" s="301" t="str">
        <f>IF(OR(W51=0, ISBLANK(P51)), "", TEXT(ROUND(W51/INDEX(AJ24:AJ94, MATCH(P51, AI24:AI94, 0)), 0),"# ##0") &amp; " " &amp; P51)</f>
        <v>122 g</v>
      </c>
      <c r="Y51" s="82">
        <f>IFERROR(IF(V51&gt;0, L51*AG51*Q51, 0), 0)</f>
        <v>0</v>
      </c>
      <c r="Z51" s="2141">
        <f>IFERROR(IF(V51&gt;0,M51,0),0)</f>
        <v>0</v>
      </c>
      <c r="AA51" s="2142" t="str">
        <f>IF(V51&gt;0,R51,"")</f>
        <v>sucre glace silice</v>
      </c>
      <c r="AB51" s="2143"/>
      <c r="AC51" s="2140">
        <f>IF(ISBLANK(AB51), W51, W51*(1-AB51/100))</f>
        <v>0.12222222222222223</v>
      </c>
      <c r="AD51" s="2144">
        <v>1</v>
      </c>
      <c r="AE51" s="2145">
        <f>IF(OR(ISBLANK(AD51), ISTEXT(L51)), "", IF(W51=0, Y51*AD51, W51*AD51))</f>
        <v>0.12222222222222223</v>
      </c>
      <c r="AF51" s="2593"/>
      <c r="AG51" s="2697">
        <f>IFERROR(IF(ISNUMBER(V51)*ISNUMBER(T51),V51/T51,0),0)</f>
        <v>1.2222222222222223</v>
      </c>
      <c r="AH51" s="3483">
        <f>IF(AND(V51&lt;&gt;"", ISNUMBER(T51)), IFERROR(INDEX(AJ24:AJ94, MATCH(P51, AI24:AI94, 0)) * O51 * IF(ISBLANK(L51), 1, L51), 0), 0)</f>
        <v>0.1</v>
      </c>
      <c r="AI51" s="2624" t="s">
        <v>407</v>
      </c>
      <c r="AJ51" s="534">
        <f>AK51 / 1000</f>
        <v>7.0000000000000007E-2</v>
      </c>
      <c r="AK51" s="2623">
        <v>70</v>
      </c>
      <c r="AL51" s="465"/>
      <c r="AM51" s="2127" t="str">
        <f>A51</f>
        <v>A</v>
      </c>
      <c r="AN51" s="675"/>
      <c r="AO51" s="675"/>
      <c r="AP51" s="675"/>
      <c r="AQ51" s="675"/>
      <c r="AR51" s="2133"/>
      <c r="AS51" s="716" t="s">
        <v>1298</v>
      </c>
      <c r="AT51" s="122"/>
      <c r="AU51" s="122"/>
      <c r="AV51" s="717"/>
      <c r="AW51" s="2133"/>
      <c r="AX51" s="466">
        <v>1</v>
      </c>
    </row>
    <row r="52" spans="1:50" s="464" customFormat="1" ht="21" customHeight="1" x14ac:dyDescent="0.25">
      <c r="A52" s="2127" t="str">
        <f>IF(H52&lt;&gt;"A", "►", "A")</f>
        <v>A</v>
      </c>
      <c r="B52" s="2128" t="str">
        <f>IF(A52="►","►",IF(A52="A",IF(ISTEXT(I52),I52,"")))</f>
        <v>Dessert assiette.F.Feuilles de meringue.Recette mère ►.M.Mille-feuille meringue et chiboust pamplemousse aux fraises des bois</v>
      </c>
      <c r="C52" s="2129" t="str">
        <f>IF(B52="►", "►", IFERROR(LEFT(B52, SEARCH(".", B52)-1), 0))</f>
        <v>Dessert assiette</v>
      </c>
      <c r="D52" s="2433" t="str">
        <f>IF(B52="►","►",IFERROR(MID(B52,SEARCH(".",B52)+1,SEARCH(".",B52,SEARCH(".",B52)+1)-SEARCH(".",B52)-1),0))</f>
        <v>F</v>
      </c>
      <c r="E52" s="2128" t="str">
        <f>IF(B52="►", "►", IFERROR(MID(B52, SEARCH(".", B52, SEARCH(".", B52)+1)+1, SEARCH(".", B52, SEARCH(".", B52, SEARCH(".", B52)+1)+1) - SEARCH(".", B52, SEARCH(".", B52)+1)-1), 0))</f>
        <v>Feuilles de meringue</v>
      </c>
      <c r="F52" s="2128" t="str">
        <f>IF(B52="►", "►", IFERROR(MID(B52, SEARCH(".", B52, SEARCH(".", B52, SEARCH(".", B52)+1)+1)+1, SEARCH(".", B52, SEARCH(".", B52, SEARCH(".", B52, SEARCH(".", B52)+1)+1)+1) - SEARCH(".", B52, SEARCH(".", B52, SEARCH(".", B52)+1)+1)-1), 0))</f>
        <v>Recette mère ►</v>
      </c>
      <c r="G52" s="2128" t="str">
        <f>IF(OR(B52="►", ISBLANK(B52)), "►", IFERROR(RIGHT(B52, LEN(B52)-FIND("►", B52)-1), ""))</f>
        <v>M.Mille-feuille meringue et chiboust pamplemousse aux fraises des bois</v>
      </c>
      <c r="H52" s="73" t="str">
        <f>IF(R52&lt;&gt;"","A","►")</f>
        <v>A</v>
      </c>
      <c r="I52" s="34" t="str">
        <f>I45</f>
        <v>Dessert assiette.F.Feuilles de meringue.Recette mère ►.M.Mille-feuille meringue et chiboust pamplemousse aux fraises des bois</v>
      </c>
      <c r="J52" s="34">
        <f>J45</f>
        <v>18</v>
      </c>
      <c r="K52" s="34" t="str">
        <f>K45</f>
        <v>assiettes</v>
      </c>
      <c r="L52" s="2153"/>
      <c r="M52" s="80"/>
      <c r="N52" s="75" t="str">
        <f>IF(AND(L52&gt;0,O52&gt;0),"de","")</f>
        <v/>
      </c>
      <c r="O52" s="67">
        <v>30</v>
      </c>
      <c r="P52" s="53" t="s">
        <v>21</v>
      </c>
      <c r="Q52" s="68">
        <v>1</v>
      </c>
      <c r="R52" s="69" t="s">
        <v>2015</v>
      </c>
      <c r="S52" s="791" t="s">
        <v>4</v>
      </c>
      <c r="T52" s="3484">
        <v>18</v>
      </c>
      <c r="U52" s="2453" t="s">
        <v>19</v>
      </c>
      <c r="V52" s="2452">
        <v>22</v>
      </c>
      <c r="W52" s="2148">
        <f>IFERROR(IF(V52&gt;0, AH52*AG52*Q52, 0), 0)</f>
        <v>3.6666666666666667E-2</v>
      </c>
      <c r="X52" s="299" t="str">
        <f>IF(OR(W52=0, ISBLANK(P52)), "", TEXT(ROUND(W52/INDEX(AJ24:AJ94, MATCH(P52, AI24:AI94, 0)), 0),"# ##0") &amp; " " &amp; P52)</f>
        <v>37 g</v>
      </c>
      <c r="Y52" s="77">
        <f>IFERROR(IF(V52&gt;0, L52*AG52*Q52, 0), 0)</f>
        <v>0</v>
      </c>
      <c r="Z52" s="2149">
        <f>IFERROR(IF(V52&gt;0,M52,0),0)</f>
        <v>0</v>
      </c>
      <c r="AA52" s="2137" t="str">
        <f>IF(V52&gt;0,R52,"")</f>
        <v>noix de coco rapée</v>
      </c>
      <c r="AB52" s="2143"/>
      <c r="AC52" s="2148">
        <f>IF(ISBLANK(AB52), W52, W52*(1-AB52/100))</f>
        <v>3.6666666666666667E-2</v>
      </c>
      <c r="AD52" s="2144">
        <v>1</v>
      </c>
      <c r="AE52" s="2150">
        <f>IF(OR(ISBLANK(AD52), ISTEXT(L52)), "", IF(W52=0, Y52*AD52, W52*AD52))</f>
        <v>3.6666666666666667E-2</v>
      </c>
      <c r="AF52" s="2593"/>
      <c r="AG52" s="2697">
        <f>IFERROR(IF(ISNUMBER(V52)*ISNUMBER(T52),V52/T52,0),0)</f>
        <v>1.2222222222222223</v>
      </c>
      <c r="AH52" s="3483">
        <f>IF(AND(V52&lt;&gt;"", ISNUMBER(T52)), IFERROR(INDEX(AJ24:AJ94, MATCH(P52, AI24:AI94, 0)) * O52 * IF(ISBLANK(L52), 1, L52), 0), 0)</f>
        <v>0.03</v>
      </c>
      <c r="AI52" s="2624" t="s">
        <v>2008</v>
      </c>
      <c r="AJ52" s="534">
        <f>AK52 / 1000</f>
        <v>0.09</v>
      </c>
      <c r="AK52" s="2623">
        <v>90</v>
      </c>
      <c r="AL52" s="465"/>
      <c r="AM52" s="2127" t="str">
        <f>A52</f>
        <v>A</v>
      </c>
      <c r="AN52" s="2151" t="s">
        <v>392</v>
      </c>
      <c r="AO52" s="651"/>
      <c r="AP52" s="651"/>
      <c r="AQ52" s="675"/>
      <c r="AR52" s="2133"/>
      <c r="AS52" s="716" t="s">
        <v>1299</v>
      </c>
      <c r="AT52" s="122"/>
      <c r="AU52" s="122"/>
      <c r="AV52" s="717"/>
      <c r="AW52" s="2133"/>
      <c r="AX52" s="466">
        <v>1</v>
      </c>
    </row>
    <row r="53" spans="1:50" s="464" customFormat="1" ht="21" customHeight="1" x14ac:dyDescent="0.25">
      <c r="A53" s="2127" t="str">
        <f>IF(H53&lt;&gt;"A", "►", "A")</f>
        <v>►</v>
      </c>
      <c r="B53" s="2128" t="str">
        <f>IF(A53="►","►",IF(A53="A",IF(ISTEXT(I53),I53,"")))</f>
        <v>►</v>
      </c>
      <c r="C53" s="2129" t="str">
        <f>IF(B53="►", "►", IFERROR(LEFT(B53, SEARCH(".", B53)-1), 0))</f>
        <v>►</v>
      </c>
      <c r="D53" s="2433" t="str">
        <f>IF(B53="►","►",IFERROR(MID(B53,SEARCH(".",B53)+1,SEARCH(".",B53,SEARCH(".",B53)+1)-SEARCH(".",B53)-1),0))</f>
        <v>►</v>
      </c>
      <c r="E53" s="2128" t="str">
        <f>IF(B53="►", "►", IFERROR(MID(B53, SEARCH(".", B53, SEARCH(".", B53)+1)+1, SEARCH(".", B53, SEARCH(".", B53, SEARCH(".", B53)+1)+1) - SEARCH(".", B53, SEARCH(".", B53)+1)-1), 0))</f>
        <v>►</v>
      </c>
      <c r="F53" s="2128" t="str">
        <f>IF(B53="►", "►", IFERROR(MID(B53, SEARCH(".", B53, SEARCH(".", B53, SEARCH(".", B53)+1)+1)+1, SEARCH(".", B53, SEARCH(".", B53, SEARCH(".", B53, SEARCH(".", B53)+1)+1)+1) - SEARCH(".", B53, SEARCH(".", B53, SEARCH(".", B53)+1)+1)-1), 0))</f>
        <v>►</v>
      </c>
      <c r="G53" s="2128" t="str">
        <f>IF(OR(B53="►", ISBLANK(B53)), "►", IFERROR(RIGHT(B53, LEN(B53)-FIND("►", B53)-1), ""))</f>
        <v>►</v>
      </c>
      <c r="H53" s="73" t="str">
        <f>IF(R53&lt;&gt;"","A","►")</f>
        <v>►</v>
      </c>
      <c r="I53" s="34" t="str">
        <f>I45</f>
        <v>Dessert assiette.F.Feuilles de meringue.Recette mère ►.M.Mille-feuille meringue et chiboust pamplemousse aux fraises des bois</v>
      </c>
      <c r="J53" s="34">
        <f>J45</f>
        <v>18</v>
      </c>
      <c r="K53" s="34" t="str">
        <f>K45</f>
        <v>assiettes</v>
      </c>
      <c r="L53" s="79"/>
      <c r="M53" s="80"/>
      <c r="N53" s="66" t="str">
        <f>IF(AND(L53&gt;0,O53&gt;0),"de","")</f>
        <v/>
      </c>
      <c r="O53" s="67"/>
      <c r="P53" s="2157"/>
      <c r="Q53" s="68">
        <v>1</v>
      </c>
      <c r="R53" s="69"/>
      <c r="S53" s="791" t="s">
        <v>4</v>
      </c>
      <c r="T53" s="3484"/>
      <c r="U53" s="2453"/>
      <c r="V53" s="2452"/>
      <c r="W53" s="2140">
        <f>IFERROR(IF(V53&gt;0, AH53*AG53*Q53, 0), 0)</f>
        <v>0</v>
      </c>
      <c r="X53" s="301" t="str">
        <f>IF(OR(W53=0, ISBLANK(P53)), "", TEXT(ROUND(W53/INDEX(AJ24:AJ94, MATCH(P53, AI24:AI94, 0)), 0),"# ##0") &amp; " " &amp; P53)</f>
        <v/>
      </c>
      <c r="Y53" s="82">
        <f>IFERROR(IF(V53&gt;0, L53*AG53*Q53, 0), 0)</f>
        <v>0</v>
      </c>
      <c r="Z53" s="2141">
        <f>IFERROR(IF(V53&gt;0,M53,0),0)</f>
        <v>0</v>
      </c>
      <c r="AA53" s="2142" t="str">
        <f>IF(V53&gt;0,R53,"")</f>
        <v/>
      </c>
      <c r="AB53" s="2143"/>
      <c r="AC53" s="2140">
        <f>IF(ISBLANK(AB53), W53, W53*(1-AB53/100))</f>
        <v>0</v>
      </c>
      <c r="AD53" s="2144"/>
      <c r="AE53" s="2145" t="str">
        <f>IF(OR(ISBLANK(AD53), ISTEXT(L53)), "", IF(W53=0, Y53*AD53, W53*AD53))</f>
        <v/>
      </c>
      <c r="AF53" s="2593"/>
      <c r="AG53" s="2697">
        <f>IFERROR(IF(ISNUMBER(V53)*ISNUMBER(T53),V53/T53,0),0)</f>
        <v>0</v>
      </c>
      <c r="AH53" s="3483">
        <f>IF(AND(V53&lt;&gt;"", ISNUMBER(T53)), IFERROR(INDEX(AJ24:AJ94, MATCH(P53, AI24:AI94, 0)) * O53 * IF(ISBLANK(L53), 1, L53), 0), 0)</f>
        <v>0</v>
      </c>
      <c r="AI53" s="2624" t="s">
        <v>2009</v>
      </c>
      <c r="AJ53" s="534">
        <f>AK53 / 1000</f>
        <v>0.12</v>
      </c>
      <c r="AK53" s="2623">
        <v>120</v>
      </c>
      <c r="AL53" s="465"/>
      <c r="AM53" s="2127" t="str">
        <f>A53</f>
        <v>►</v>
      </c>
      <c r="AN53" s="675"/>
      <c r="AO53" s="675"/>
      <c r="AP53" s="675"/>
      <c r="AQ53" s="675"/>
      <c r="AR53" s="2133"/>
      <c r="AS53" s="716" t="s">
        <v>1300</v>
      </c>
      <c r="AT53" s="122"/>
      <c r="AU53" s="122"/>
      <c r="AV53" s="717"/>
      <c r="AW53" s="2133"/>
      <c r="AX53" s="466">
        <v>1</v>
      </c>
    </row>
    <row r="54" spans="1:50" s="464" customFormat="1" ht="21" customHeight="1" thickBot="1" x14ac:dyDescent="0.3">
      <c r="A54" s="2127" t="str">
        <f>IF(H54&lt;&gt;"A", "►", "A")</f>
        <v>►</v>
      </c>
      <c r="B54" s="2128" t="str">
        <f>IF(A54="►","►",IF(A54="A",IF(ISTEXT(I54),I54,"")))</f>
        <v>►</v>
      </c>
      <c r="C54" s="2129" t="str">
        <f>IF(B54="►", "►", IFERROR(LEFT(B54, SEARCH(".", B54)-1), 0))</f>
        <v>►</v>
      </c>
      <c r="D54" s="2433" t="str">
        <f>IF(B54="►","►",IFERROR(MID(B54,SEARCH(".",B54)+1,SEARCH(".",B54,SEARCH(".",B54)+1)-SEARCH(".",B54)-1),0))</f>
        <v>►</v>
      </c>
      <c r="E54" s="2128" t="str">
        <f>IF(B54="►", "►", IFERROR(MID(B54, SEARCH(".", B54, SEARCH(".", B54)+1)+1, SEARCH(".", B54, SEARCH(".", B54, SEARCH(".", B54)+1)+1) - SEARCH(".", B54, SEARCH(".", B54)+1)-1), 0))</f>
        <v>►</v>
      </c>
      <c r="F54" s="2128" t="str">
        <f>IF(B54="►", "►", IFERROR(MID(B54, SEARCH(".", B54, SEARCH(".", B54, SEARCH(".", B54)+1)+1)+1, SEARCH(".", B54, SEARCH(".", B54, SEARCH(".", B54, SEARCH(".", B54)+1)+1)+1) - SEARCH(".", B54, SEARCH(".", B54, SEARCH(".", B54)+1)+1)-1), 0))</f>
        <v>►</v>
      </c>
      <c r="G54" s="2128" t="str">
        <f>IF(OR(B54="►", ISBLANK(B54)), "►", IFERROR(RIGHT(B54, LEN(B54)-FIND("►", B54)-1), ""))</f>
        <v>►</v>
      </c>
      <c r="H54" s="86" t="s">
        <v>5</v>
      </c>
      <c r="I54" s="87" t="str">
        <f>I50</f>
        <v>Dessert assiette.F.Feuilles de meringue.Recette mère ►.M.Mille-feuille meringue et chiboust pamplemousse aux fraises des bois</v>
      </c>
      <c r="J54" s="490">
        <f>J50</f>
        <v>18</v>
      </c>
      <c r="K54" s="89" t="str">
        <f>K50</f>
        <v>assiettes</v>
      </c>
      <c r="L54" s="489"/>
      <c r="M54" s="91"/>
      <c r="N54" s="91"/>
      <c r="O54" s="91"/>
      <c r="P54" s="91"/>
      <c r="Q54" s="91"/>
      <c r="R54" s="2173" t="s">
        <v>77</v>
      </c>
      <c r="S54" s="791" t="s">
        <v>4</v>
      </c>
      <c r="T54" s="3484"/>
      <c r="U54" s="2453"/>
      <c r="V54" s="2452"/>
      <c r="W54" s="2148">
        <f>IFERROR(IF(V54&gt;0, AH54*AG54*Q54, 0), 0)</f>
        <v>0</v>
      </c>
      <c r="X54" s="299" t="str">
        <f>IF(OR(W54=0, ISBLANK(P54)), "", TEXT(ROUND(W54/INDEX(AJ24:AJ94, MATCH(P54, AI24:AI94, 0)), 0),"# ##0") &amp; " " &amp; P54)</f>
        <v/>
      </c>
      <c r="Y54" s="77">
        <f>IFERROR(IF(V54&gt;0, L54*AG54*Q54, 0), 0)</f>
        <v>0</v>
      </c>
      <c r="Z54" s="2149">
        <f>IFERROR(IF(V54&gt;0,M54,0),0)</f>
        <v>0</v>
      </c>
      <c r="AA54" s="2137" t="str">
        <f>IF(V54&gt;0,R54,"")</f>
        <v/>
      </c>
      <c r="AB54" s="2143"/>
      <c r="AC54" s="2148">
        <f>IF(ISBLANK(AB54), W54, W54*(1-AB54/100))</f>
        <v>0</v>
      </c>
      <c r="AD54" s="2144"/>
      <c r="AE54" s="2150" t="str">
        <f>IF(OR(ISBLANK(AD54), ISTEXT(L54)), "", IF(W54=0, Y54*AD54, W54*AD54))</f>
        <v/>
      </c>
      <c r="AF54" s="2593"/>
      <c r="AG54" s="2697">
        <f>IFERROR(IF(ISNUMBER(V54)*ISNUMBER(T54),V54/T54,0),0)</f>
        <v>0</v>
      </c>
      <c r="AH54" s="3483">
        <f>IF(AND(V54&lt;&gt;"", ISNUMBER(T54)), IFERROR(INDEX(AJ24:AJ94, MATCH(P54, AI24:AI94, 0)) * O54 * IF(ISBLANK(L54), 1, L54), 0), 0)</f>
        <v>0</v>
      </c>
      <c r="AI54" s="2624" t="s">
        <v>2010</v>
      </c>
      <c r="AJ54" s="534">
        <f>AK54 / 1000</f>
        <v>0.12</v>
      </c>
      <c r="AK54" s="2623">
        <v>120</v>
      </c>
      <c r="AL54" s="465"/>
      <c r="AM54" s="2127" t="str">
        <f>A54</f>
        <v>►</v>
      </c>
      <c r="AN54" s="675"/>
      <c r="AO54" s="675"/>
      <c r="AP54" s="675"/>
      <c r="AQ54" s="675"/>
      <c r="AR54" s="2133"/>
      <c r="AS54" s="716"/>
      <c r="AT54" s="2505" t="s">
        <v>32</v>
      </c>
      <c r="AU54" s="2506" t="s">
        <v>42</v>
      </c>
      <c r="AV54" s="717"/>
      <c r="AW54" s="2133"/>
      <c r="AX54" s="466">
        <v>1</v>
      </c>
    </row>
    <row r="55" spans="1:50" s="464" customFormat="1" ht="21" customHeight="1" thickBot="1" x14ac:dyDescent="0.3">
      <c r="A55" s="2127" t="str">
        <f>IF(H55&lt;&gt;"A", "►", "A")</f>
        <v>A</v>
      </c>
      <c r="B55" s="2128" t="str">
        <f>IF(A55="►","►",IF(A55="A",IF(ISTEXT(I55),I55,"")))</f>
        <v/>
      </c>
      <c r="C55" s="2129">
        <f>IF(B55="►", "►", IFERROR(LEFT(B55, SEARCH(".", B55)-1), 0))</f>
        <v>0</v>
      </c>
      <c r="D55" s="2433">
        <f>IF(B55="►","►",IFERROR(MID(B55,SEARCH(".",B55)+1,SEARCH(".",B55,SEARCH(".",B55)+1)-SEARCH(".",B55)-1),0))</f>
        <v>0</v>
      </c>
      <c r="E55" s="2128">
        <f>IF(B55="►", "►", IFERROR(MID(B55, SEARCH(".", B55, SEARCH(".", B55)+1)+1, SEARCH(".", B55, SEARCH(".", B55, SEARCH(".", B55)+1)+1) - SEARCH(".", B55, SEARCH(".", B55)+1)-1), 0))</f>
        <v>0</v>
      </c>
      <c r="F55" s="2128">
        <f>IF(B55="►", "►", IFERROR(MID(B55, SEARCH(".", B55, SEARCH(".", B55, SEARCH(".", B55)+1)+1)+1, SEARCH(".", B55, SEARCH(".", B55, SEARCH(".", B55, SEARCH(".", B55)+1)+1)+1) - SEARCH(".", B55, SEARCH(".", B55, SEARCH(".", B55)+1)+1)-1), 0))</f>
        <v>0</v>
      </c>
      <c r="G55" s="2128" t="str">
        <f>IF(OR(B55="►", ISBLANK(B55)), "►", IFERROR(RIGHT(B55, LEN(B55)-FIND("►", B55)-1), ""))</f>
        <v/>
      </c>
      <c r="H55" s="2168" t="s">
        <v>7</v>
      </c>
      <c r="I55" s="2169"/>
      <c r="J55" s="2169"/>
      <c r="K55" s="2169"/>
      <c r="L55" s="2170" t="s">
        <v>2200</v>
      </c>
      <c r="M55" s="2170"/>
      <c r="N55" s="2170"/>
      <c r="O55" s="2170"/>
      <c r="P55" s="2170"/>
      <c r="Q55" s="2170"/>
      <c r="R55" s="2434" t="s">
        <v>77</v>
      </c>
      <c r="S55" s="791" t="s">
        <v>4</v>
      </c>
      <c r="T55" s="3484"/>
      <c r="U55" s="2453"/>
      <c r="V55" s="2452"/>
      <c r="W55" s="2140">
        <f>IFERROR(IF(V55&gt;0, AH55*AG55*Q55, 0), 0)</f>
        <v>0</v>
      </c>
      <c r="X55" s="301" t="str">
        <f>IF(OR(W55=0, ISBLANK(P55)), "", TEXT(ROUND(W55/INDEX(AJ24:AJ94, MATCH(P55, AI24:AI94, 0)), 0),"# ##0") &amp; " " &amp; P55)</f>
        <v/>
      </c>
      <c r="Y55" s="82">
        <f>IFERROR(IF(V55&gt;0, L55*AG55*Q55, 0), 0)</f>
        <v>0</v>
      </c>
      <c r="Z55" s="2141">
        <f>IFERROR(IF(V55&gt;0,M55,0),0)</f>
        <v>0</v>
      </c>
      <c r="AA55" s="2142" t="str">
        <f>IF(V55&gt;0,R55,"")</f>
        <v/>
      </c>
      <c r="AB55" s="2143"/>
      <c r="AC55" s="2140">
        <f>IF(ISBLANK(AB55), W55, W55*(1-AB55/100))</f>
        <v>0</v>
      </c>
      <c r="AD55" s="2144"/>
      <c r="AE55" s="2145" t="str">
        <f>IF(OR(ISBLANK(AD55), ISTEXT(L55)), "", IF(W55=0, Y55*AD55, W55*AD55))</f>
        <v/>
      </c>
      <c r="AF55" s="2593"/>
      <c r="AG55" s="2697">
        <f>IFERROR(IF(ISNUMBER(V55)*ISNUMBER(T55),V55/T55,0),0)</f>
        <v>0</v>
      </c>
      <c r="AH55" s="3483">
        <f>IF(AND(V55&lt;&gt;"", ISNUMBER(T55)), IFERROR(INDEX(AJ24:AJ94, MATCH(P55, AI24:AI94, 0)) * O55 * IF(ISBLANK(L55), 1, L55), 0), 0)</f>
        <v>0</v>
      </c>
      <c r="AI55" s="2624" t="s">
        <v>301</v>
      </c>
      <c r="AJ55" s="534">
        <f>AK55 / 1000</f>
        <v>0.22500000000000001</v>
      </c>
      <c r="AK55" s="2623">
        <v>225</v>
      </c>
      <c r="AL55" s="465"/>
      <c r="AM55" s="2127" t="str">
        <f>A55</f>
        <v>A</v>
      </c>
      <c r="AN55" s="675"/>
      <c r="AO55" s="675"/>
      <c r="AP55" s="675"/>
      <c r="AQ55" s="675"/>
      <c r="AR55" s="2133"/>
      <c r="AS55" s="716"/>
      <c r="AT55" s="124" t="s">
        <v>466</v>
      </c>
      <c r="AU55" s="122"/>
      <c r="AV55" s="717"/>
      <c r="AW55" s="2133"/>
      <c r="AX55" s="466">
        <v>1</v>
      </c>
    </row>
    <row r="56" spans="1:50" s="464" customFormat="1" ht="21" customHeight="1" x14ac:dyDescent="0.25">
      <c r="A56" s="2127" t="str">
        <f>IF(H56&lt;&gt;"A", "►", "A")</f>
        <v>A</v>
      </c>
      <c r="B56" s="2128" t="str">
        <f>IF(A56="►","►",IF(A56="A",IF(ISTEXT(I56),I56,"")))</f>
        <v>Dessert assiette.C.Coulis de mangue.Recette mère ►.M.Mille-feuille meringue et chiboust pamplemousse aux fraises des bois</v>
      </c>
      <c r="C56" s="2129" t="str">
        <f>IF(B56="►", "►", IFERROR(LEFT(B56, SEARCH(".", B56)-1), 0))</f>
        <v>Dessert assiette</v>
      </c>
      <c r="D56" s="2433" t="str">
        <f>IF(B56="►","►",IFERROR(MID(B56,SEARCH(".",B56)+1,SEARCH(".",B56,SEARCH(".",B56)+1)-SEARCH(".",B56)-1),0))</f>
        <v>C</v>
      </c>
      <c r="E56" s="2128" t="str">
        <f>IF(B56="►", "►", IFERROR(MID(B56, SEARCH(".", B56, SEARCH(".", B56)+1)+1, SEARCH(".", B56, SEARCH(".", B56, SEARCH(".", B56)+1)+1) - SEARCH(".", B56, SEARCH(".", B56)+1)-1), 0))</f>
        <v>Coulis de mangue</v>
      </c>
      <c r="F56" s="2128" t="str">
        <f>IF(B56="►", "►", IFERROR(MID(B56, SEARCH(".", B56, SEARCH(".", B56, SEARCH(".", B56)+1)+1)+1, SEARCH(".", B56, SEARCH(".", B56, SEARCH(".", B56, SEARCH(".", B56)+1)+1)+1) - SEARCH(".", B56, SEARCH(".", B56, SEARCH(".", B56)+1)+1)-1), 0))</f>
        <v>Recette mère ►</v>
      </c>
      <c r="G56" s="2128" t="str">
        <f>IF(OR(B56="►", ISBLANK(B56)), "►", IFERROR(RIGHT(B56, LEN(B56)-FIND("►", B56)-1), ""))</f>
        <v>M.Mille-feuille meringue et chiboust pamplemousse aux fraises des bois</v>
      </c>
      <c r="H56" s="23" t="s">
        <v>7</v>
      </c>
      <c r="I56" s="456" t="str">
        <f>I62</f>
        <v>Dessert assiette.C.Coulis de mangue.Recette mère ►.M.Mille-feuille meringue et chiboust pamplemousse aux fraises des bois</v>
      </c>
      <c r="J56" s="457">
        <f>J62</f>
        <v>18</v>
      </c>
      <c r="K56" s="457" t="str">
        <f>K62</f>
        <v>assiettes</v>
      </c>
      <c r="L56" s="279" t="s">
        <v>4</v>
      </c>
      <c r="M56" s="24" t="s">
        <v>8</v>
      </c>
      <c r="N56" s="3217" t="s">
        <v>463</v>
      </c>
      <c r="O56" s="3217"/>
      <c r="P56" s="3157" t="s">
        <v>2017</v>
      </c>
      <c r="Q56" s="3157"/>
      <c r="R56" s="3158"/>
      <c r="S56" s="791" t="s">
        <v>4</v>
      </c>
      <c r="T56" s="3484"/>
      <c r="U56" s="2453"/>
      <c r="V56" s="2452"/>
      <c r="W56" s="2148">
        <f>IFERROR(IF(V56&gt;0, AH56*AG56*Q56, 0), 0)</f>
        <v>0</v>
      </c>
      <c r="X56" s="299" t="str">
        <f>IF(OR(W56=0, ISBLANK(P56)), "", TEXT(ROUND(W56/INDEX(AJ24:AJ94, MATCH(P56, AI24:AI94, 0)), 0),"# ##0") &amp; " " &amp; P56)</f>
        <v/>
      </c>
      <c r="Y56" s="77">
        <f>IFERROR(IF(V56&gt;0, L56*AG56*Q56, 0), 0)</f>
        <v>0</v>
      </c>
      <c r="Z56" s="2149">
        <f>IFERROR(IF(V56&gt;0,M56,0),0)</f>
        <v>0</v>
      </c>
      <c r="AA56" s="2137" t="str">
        <f>IF(V56&gt;0,R56,"")</f>
        <v/>
      </c>
      <c r="AB56" s="2143"/>
      <c r="AC56" s="2148">
        <f>IF(ISBLANK(AB56), W56, W56*(1-AB56/100))</f>
        <v>0</v>
      </c>
      <c r="AD56" s="2144"/>
      <c r="AE56" s="2150" t="str">
        <f>IF(OR(ISBLANK(AD56), ISTEXT(L56)), "", IF(W56=0, Y56*AD56, W56*AD56))</f>
        <v/>
      </c>
      <c r="AF56" s="2593"/>
      <c r="AG56" s="2697">
        <f>IFERROR(IF(ISNUMBER(V56)*ISNUMBER(T56),V56/T56,0),0)</f>
        <v>0</v>
      </c>
      <c r="AH56" s="3483">
        <f>IF(AND(V56&lt;&gt;"", ISNUMBER(T56)), IFERROR(INDEX(AJ24:AJ94, MATCH(P56, AI24:AI94, 0)) * O56 * IF(ISBLANK(L56), 1, L56), 0), 0)</f>
        <v>0</v>
      </c>
      <c r="AI56" s="2624" t="s">
        <v>300</v>
      </c>
      <c r="AJ56" s="534">
        <f>AK56 / 1000</f>
        <v>0.11799999999999999</v>
      </c>
      <c r="AK56" s="2623">
        <v>118</v>
      </c>
      <c r="AL56" s="465"/>
      <c r="AM56" s="2127" t="str">
        <f>A56</f>
        <v>A</v>
      </c>
      <c r="AN56" s="675"/>
      <c r="AO56" s="675"/>
      <c r="AP56" s="675"/>
      <c r="AQ56" s="675"/>
      <c r="AR56" s="2133"/>
      <c r="AS56" s="716"/>
      <c r="AT56" s="726" t="s">
        <v>467</v>
      </c>
      <c r="AU56" s="122"/>
      <c r="AV56" s="717"/>
      <c r="AW56" s="2133"/>
      <c r="AX56" s="466">
        <v>1</v>
      </c>
    </row>
    <row r="57" spans="1:50" s="464" customFormat="1" ht="21" customHeight="1" x14ac:dyDescent="0.25">
      <c r="A57" s="2127" t="str">
        <f>IF(H57&lt;&gt;"A", "►", "A")</f>
        <v>A</v>
      </c>
      <c r="B57" s="2128" t="str">
        <f>IF(A57="►","►",IF(A57="A",IF(ISTEXT(I57),I57,"")))</f>
        <v>Dessert assiette.C.Coulis de mangue.Recette mère ►.M.Mille-feuille meringue et chiboust pamplemousse aux fraises des bois</v>
      </c>
      <c r="C57" s="2129" t="str">
        <f>IF(B57="►", "►", IFERROR(LEFT(B57, SEARCH(".", B57)-1), 0))</f>
        <v>Dessert assiette</v>
      </c>
      <c r="D57" s="2433" t="str">
        <f>IF(B57="►","►",IFERROR(MID(B57,SEARCH(".",B57)+1,SEARCH(".",B57,SEARCH(".",B57)+1)-SEARCH(".",B57)-1),0))</f>
        <v>C</v>
      </c>
      <c r="E57" s="2128" t="str">
        <f>IF(B57="►", "►", IFERROR(MID(B57, SEARCH(".", B57, SEARCH(".", B57)+1)+1, SEARCH(".", B57, SEARCH(".", B57, SEARCH(".", B57)+1)+1) - SEARCH(".", B57, SEARCH(".", B57)+1)-1), 0))</f>
        <v>Coulis de mangue</v>
      </c>
      <c r="F57" s="2128" t="str">
        <f>IF(B57="►", "►", IFERROR(MID(B57, SEARCH(".", B57, SEARCH(".", B57, SEARCH(".", B57)+1)+1)+1, SEARCH(".", B57, SEARCH(".", B57, SEARCH(".", B57, SEARCH(".", B57)+1)+1)+1) - SEARCH(".", B57, SEARCH(".", B57, SEARCH(".", B57)+1)+1)-1), 0))</f>
        <v>Recette mère ►</v>
      </c>
      <c r="G57" s="2128" t="str">
        <f>IF(OR(B57="►", ISBLANK(B57)), "►", IFERROR(RIGHT(B57, LEN(B57)-FIND("►", B57)-1), ""))</f>
        <v>M.Mille-feuille meringue et chiboust pamplemousse aux fraises des bois</v>
      </c>
      <c r="H57" s="25" t="s">
        <v>7</v>
      </c>
      <c r="I57" s="458" t="str">
        <f>I62</f>
        <v>Dessert assiette.C.Coulis de mangue.Recette mère ►.M.Mille-feuille meringue et chiboust pamplemousse aux fraises des bois</v>
      </c>
      <c r="J57" s="459"/>
      <c r="K57" s="459"/>
      <c r="L57" s="281" t="s">
        <v>207</v>
      </c>
      <c r="M57" s="26" t="s">
        <v>12</v>
      </c>
      <c r="N57" s="3218"/>
      <c r="O57" s="3218"/>
      <c r="P57" s="3159"/>
      <c r="Q57" s="3159"/>
      <c r="R57" s="3160"/>
      <c r="S57" s="791" t="s">
        <v>4</v>
      </c>
      <c r="T57" s="3484">
        <f>IFERROR(IF(AND(ISNUMBER(V57),J57&gt;0),J57,0),0)</f>
        <v>0</v>
      </c>
      <c r="U57" s="2453">
        <f>IFERROR(IF(AND(ISNUMBER(T57),V57&gt;0),K57,0),0)</f>
        <v>0</v>
      </c>
      <c r="V57" s="2452"/>
      <c r="W57" s="2140">
        <f>IFERROR(IF(V57&gt;0, AH57*AG57*Q57, 0), 0)</f>
        <v>0</v>
      </c>
      <c r="X57" s="301" t="str">
        <f>IF(OR(W57=0, ISBLANK(P57)), "", TEXT(ROUND(W57/INDEX(AJ24:AJ94, MATCH(P57, AI24:AI94, 0)), 0),"# ##0") &amp; " " &amp; P57)</f>
        <v/>
      </c>
      <c r="Y57" s="82">
        <f>IFERROR(IF(V57&gt;0, L57*AG57*Q57, 0), 0)</f>
        <v>0</v>
      </c>
      <c r="Z57" s="2141">
        <f>IFERROR(IF(V57&gt;0,M57,0),0)</f>
        <v>0</v>
      </c>
      <c r="AA57" s="2142" t="str">
        <f>IF(V57&gt;0,R57,"")</f>
        <v/>
      </c>
      <c r="AB57" s="2143"/>
      <c r="AC57" s="2140">
        <f>IF(ISBLANK(AB57), W57, W57*(1-AB57/100))</f>
        <v>0</v>
      </c>
      <c r="AD57" s="2144"/>
      <c r="AE57" s="2145" t="str">
        <f>IF(OR(ISBLANK(AD57), ISTEXT(L57)), "", IF(W57=0, Y57*AD57, W57*AD57))</f>
        <v/>
      </c>
      <c r="AF57" s="2593"/>
      <c r="AG57" s="2697">
        <f>IFERROR(IF(ISNUMBER(V57)*ISNUMBER(T57),V57/T57,0),0)</f>
        <v>0</v>
      </c>
      <c r="AH57" s="3483">
        <f>IF(AND(V57&lt;&gt;"", ISNUMBER(T57)), IFERROR(INDEX(AJ24:AJ94, MATCH(P57, AI24:AI94, 0)) * O57 * IF(ISBLANK(L57), 1, L57), 0), 0)</f>
        <v>0</v>
      </c>
      <c r="AI57" s="2624" t="s">
        <v>63</v>
      </c>
      <c r="AJ57" s="534">
        <f>AK57 / 1000</f>
        <v>0.15</v>
      </c>
      <c r="AK57" s="2623">
        <v>150</v>
      </c>
      <c r="AL57" s="465"/>
      <c r="AM57" s="2127" t="str">
        <f>A57</f>
        <v>A</v>
      </c>
      <c r="AN57" s="675"/>
      <c r="AO57" s="675"/>
      <c r="AP57" s="675"/>
      <c r="AQ57" s="675"/>
      <c r="AR57" s="2133"/>
      <c r="AS57" s="716"/>
      <c r="AT57" s="726" t="s">
        <v>468</v>
      </c>
      <c r="AU57" s="122"/>
      <c r="AV57" s="717"/>
      <c r="AW57" s="2133"/>
      <c r="AX57" s="466">
        <v>1</v>
      </c>
    </row>
    <row r="58" spans="1:50" s="464" customFormat="1" ht="21" customHeight="1" thickBot="1" x14ac:dyDescent="0.3">
      <c r="A58" s="2127" t="str">
        <f>IF(H58&lt;&gt;"A", "►", "A")</f>
        <v>A</v>
      </c>
      <c r="B58" s="2128" t="str">
        <f>IF(A58="►","►",IF(A58="A",IF(ISTEXT(I58),I58,"")))</f>
        <v>Dessert assiette.C.Coulis de mangue.Recette mère ►.M.Mille-feuille meringue et chiboust pamplemousse aux fraises des bois</v>
      </c>
      <c r="C58" s="2129" t="str">
        <f>IF(B58="►", "►", IFERROR(LEFT(B58, SEARCH(".", B58)-1), 0))</f>
        <v>Dessert assiette</v>
      </c>
      <c r="D58" s="2433" t="str">
        <f>IF(B58="►","►",IFERROR(MID(B58,SEARCH(".",B58)+1,SEARCH(".",B58,SEARCH(".",B58)+1)-SEARCH(".",B58)-1),0))</f>
        <v>C</v>
      </c>
      <c r="E58" s="2128" t="str">
        <f>IF(B58="►", "►", IFERROR(MID(B58, SEARCH(".", B58, SEARCH(".", B58)+1)+1, SEARCH(".", B58, SEARCH(".", B58, SEARCH(".", B58)+1)+1) - SEARCH(".", B58, SEARCH(".", B58)+1)-1), 0))</f>
        <v>Coulis de mangue</v>
      </c>
      <c r="F58" s="2128" t="str">
        <f>IF(B58="►", "►", IFERROR(MID(B58, SEARCH(".", B58, SEARCH(".", B58, SEARCH(".", B58)+1)+1)+1, SEARCH(".", B58, SEARCH(".", B58, SEARCH(".", B58, SEARCH(".", B58)+1)+1)+1) - SEARCH(".", B58, SEARCH(".", B58, SEARCH(".", B58)+1)+1)-1), 0))</f>
        <v>Recette mère ►</v>
      </c>
      <c r="G58" s="2128" t="str">
        <f>IF(OR(B58="►", ISBLANK(B58)), "►", IFERROR(RIGHT(B58, LEN(B58)-FIND("►", B58)-1), ""))</f>
        <v>M.Mille-feuille meringue et chiboust pamplemousse aux fraises des bois</v>
      </c>
      <c r="H58" s="25" t="s">
        <v>7</v>
      </c>
      <c r="I58" s="460" t="str">
        <f>I62</f>
        <v>Dessert assiette.C.Coulis de mangue.Recette mère ►.M.Mille-feuille meringue et chiboust pamplemousse aux fraises des bois</v>
      </c>
      <c r="J58" s="461"/>
      <c r="K58" s="462"/>
      <c r="L58" s="28"/>
      <c r="M58" s="29" t="s">
        <v>208</v>
      </c>
      <c r="N58" s="283"/>
      <c r="O58" s="30" t="s">
        <v>13</v>
      </c>
      <c r="P58" s="1865" t="s">
        <v>1989</v>
      </c>
      <c r="Q58" s="9"/>
      <c r="R58" s="285"/>
      <c r="S58" s="791" t="s">
        <v>4</v>
      </c>
      <c r="T58" s="3484">
        <f>IFERROR(IF(AND(ISNUMBER(V58),J58&gt;0),J58,0),0)</f>
        <v>0</v>
      </c>
      <c r="U58" s="2453">
        <f>IFERROR(IF(AND(ISNUMBER(T58),V58&gt;0),K58,0),0)</f>
        <v>0</v>
      </c>
      <c r="V58" s="2452"/>
      <c r="W58" s="2148">
        <f>IFERROR(IF(V58&gt;0, AH58*AG58*Q58, 0), 0)</f>
        <v>0</v>
      </c>
      <c r="X58" s="299" t="str">
        <f>IF(OR(W58=0, ISBLANK(P58)), "", TEXT(ROUND(W58/INDEX(AJ24:AJ94, MATCH(P58, AI24:AI94, 0)), 0),"# ##0") &amp; " " &amp; P58)</f>
        <v/>
      </c>
      <c r="Y58" s="77">
        <f>IFERROR(IF(V58&gt;0, L58*AG58*Q58, 0), 0)</f>
        <v>0</v>
      </c>
      <c r="Z58" s="2149">
        <f>IFERROR(IF(V58&gt;0,M58,0),0)</f>
        <v>0</v>
      </c>
      <c r="AA58" s="2137" t="str">
        <f>IF(V58&gt;0,R58,"")</f>
        <v/>
      </c>
      <c r="AB58" s="2143"/>
      <c r="AC58" s="2148">
        <f>IF(ISBLANK(AB58), W58, W58*(1-AB58/100))</f>
        <v>0</v>
      </c>
      <c r="AD58" s="2144"/>
      <c r="AE58" s="2150" t="str">
        <f>IF(OR(ISBLANK(AD58), ISTEXT(L58)), "", IF(W58=0, Y58*AD58, W58*AD58))</f>
        <v/>
      </c>
      <c r="AF58" s="2593"/>
      <c r="AG58" s="2697">
        <f>IFERROR(IF(ISNUMBER(V58)*ISNUMBER(T58),V58/T58,0),0)</f>
        <v>0</v>
      </c>
      <c r="AH58" s="3483">
        <f>IF(AND(V58&lt;&gt;"", ISNUMBER(T58)), IFERROR(INDEX(AJ24:AJ94, MATCH(P58, AI24:AI94, 0)) * O58 * IF(ISBLANK(L58), 1, L58), 0), 0)</f>
        <v>0</v>
      </c>
      <c r="AI58" s="2624" t="s">
        <v>299</v>
      </c>
      <c r="AJ58" s="534">
        <f>AK58 / 1000</f>
        <v>0.25</v>
      </c>
      <c r="AK58" s="2623">
        <v>250</v>
      </c>
      <c r="AL58" s="465"/>
      <c r="AM58" s="2127" t="str">
        <f>A58</f>
        <v>A</v>
      </c>
      <c r="AN58" s="675"/>
      <c r="AO58" s="675"/>
      <c r="AP58" s="675"/>
      <c r="AQ58" s="675"/>
      <c r="AR58" s="2133"/>
      <c r="AS58" s="716"/>
      <c r="AT58" s="122"/>
      <c r="AU58" s="122"/>
      <c r="AV58" s="717"/>
      <c r="AW58" s="2133"/>
      <c r="AX58" s="466">
        <v>1</v>
      </c>
    </row>
    <row r="59" spans="1:50" s="464" customFormat="1" ht="21" customHeight="1" thickTop="1" x14ac:dyDescent="0.25">
      <c r="A59" s="2127" t="str">
        <f>IF(H59&lt;&gt;"A", "►", "A")</f>
        <v>A</v>
      </c>
      <c r="B59" s="2128" t="str">
        <f>IF(A59="►","►",IF(A59="A",IF(ISTEXT(I59),I59,"")))</f>
        <v>Dessert assiette.C.Coulis de mangue.Recette mère ►.M.Mille-feuille meringue et chiboust pamplemousse aux fraises des bois</v>
      </c>
      <c r="C59" s="2129" t="str">
        <f>IF(B59="►", "►", IFERROR(LEFT(B59, SEARCH(".", B59)-1), 0))</f>
        <v>Dessert assiette</v>
      </c>
      <c r="D59" s="2433" t="str">
        <f>IF(B59="►","►",IFERROR(MID(B59,SEARCH(".",B59)+1,SEARCH(".",B59,SEARCH(".",B59)+1)-SEARCH(".",B59)-1),0))</f>
        <v>C</v>
      </c>
      <c r="E59" s="2128" t="str">
        <f>IF(B59="►", "►", IFERROR(MID(B59, SEARCH(".", B59, SEARCH(".", B59)+1)+1, SEARCH(".", B59, SEARCH(".", B59, SEARCH(".", B59)+1)+1) - SEARCH(".", B59, SEARCH(".", B59)+1)-1), 0))</f>
        <v>Coulis de mangue</v>
      </c>
      <c r="F59" s="2128" t="str">
        <f>IF(B59="►", "►", IFERROR(MID(B59, SEARCH(".", B59, SEARCH(".", B59, SEARCH(".", B59)+1)+1)+1, SEARCH(".", B59, SEARCH(".", B59, SEARCH(".", B59, SEARCH(".", B59)+1)+1)+1) - SEARCH(".", B59, SEARCH(".", B59, SEARCH(".", B59)+1)+1)-1), 0))</f>
        <v>Recette mère ►</v>
      </c>
      <c r="G59" s="2128" t="str">
        <f>IF(OR(B59="►", ISBLANK(B59)), "►", IFERROR(RIGHT(B59, LEN(B59)-FIND("►", B59)-1), ""))</f>
        <v>M.Mille-feuille meringue et chiboust pamplemousse aux fraises des bois</v>
      </c>
      <c r="H59" s="25" t="s">
        <v>7</v>
      </c>
      <c r="I59" s="428" t="str">
        <f>I62</f>
        <v>Dessert assiette.C.Coulis de mangue.Recette mère ►.M.Mille-feuille meringue et chiboust pamplemousse aux fraises des bois</v>
      </c>
      <c r="J59" s="428"/>
      <c r="K59" s="428"/>
      <c r="L59" s="36" t="s">
        <v>16</v>
      </c>
      <c r="M59" s="37"/>
      <c r="N59" s="37"/>
      <c r="O59" s="288" t="s">
        <v>17</v>
      </c>
      <c r="P59" s="3214" t="str">
        <f>L62</f>
        <v>Dessert assiette.C.Coulis de mangue.Recette mère ►.M.Mille-feuille meringue et chiboust pamplemousse aux fraises des bois</v>
      </c>
      <c r="Q59" s="3214"/>
      <c r="R59" s="3215"/>
      <c r="S59" s="791" t="s">
        <v>4</v>
      </c>
      <c r="T59" s="3484">
        <f>IFERROR(IF(AND(ISNUMBER(V59),J59&gt;0),J59,0),0)</f>
        <v>0</v>
      </c>
      <c r="U59" s="2453">
        <f>IFERROR(IF(AND(ISNUMBER(T59),V59&gt;0),K59,0),0)</f>
        <v>0</v>
      </c>
      <c r="V59" s="2452"/>
      <c r="W59" s="2140">
        <f>IFERROR(IF(V59&gt;0, AH59*AG59*Q59, 0), 0)</f>
        <v>0</v>
      </c>
      <c r="X59" s="301" t="str">
        <f>IF(OR(W59=0, ISBLANK(P59)), "", TEXT(ROUND(W59/INDEX(AJ24:AJ94, MATCH(P59, AI24:AI94, 0)), 0),"# ##0") &amp; " " &amp; P59)</f>
        <v/>
      </c>
      <c r="Y59" s="82">
        <f>IFERROR(IF(V59&gt;0, L59*AG59*Q59, 0), 0)</f>
        <v>0</v>
      </c>
      <c r="Z59" s="2141">
        <f>IFERROR(IF(V59&gt;0,M59,0),0)</f>
        <v>0</v>
      </c>
      <c r="AA59" s="2142" t="str">
        <f>IF(V59&gt;0,R59,"")</f>
        <v/>
      </c>
      <c r="AB59" s="2143"/>
      <c r="AC59" s="2140">
        <f>IF(ISBLANK(AB59), W59, W59*(1-AB59/100))</f>
        <v>0</v>
      </c>
      <c r="AD59" s="2144"/>
      <c r="AE59" s="2145" t="str">
        <f>IF(OR(ISBLANK(AD59), ISTEXT(L59)), "", IF(W59=0, Y59*AD59, W59*AD59))</f>
        <v/>
      </c>
      <c r="AF59" s="2593"/>
      <c r="AG59" s="2697">
        <f>IFERROR(IF(ISNUMBER(V59)*ISNUMBER(T59),V59/T59,0),0)</f>
        <v>0</v>
      </c>
      <c r="AH59" s="3483">
        <f>IF(AND(V59&lt;&gt;"", ISNUMBER(T59)), IFERROR(INDEX(AJ24:AJ94, MATCH(P59, AI24:AI94, 0)) * O59 * IF(ISBLANK(L59), 1, L59), 0), 0)</f>
        <v>0</v>
      </c>
      <c r="AI59" s="2624" t="s">
        <v>298</v>
      </c>
      <c r="AJ59" s="534">
        <f>AK59 / 1000</f>
        <v>0.35</v>
      </c>
      <c r="AK59" s="2623">
        <v>350</v>
      </c>
      <c r="AL59" s="465"/>
      <c r="AM59" s="2127" t="str">
        <f>A59</f>
        <v>A</v>
      </c>
      <c r="AN59" s="675"/>
      <c r="AO59" s="675"/>
      <c r="AP59" s="675"/>
      <c r="AQ59" s="675"/>
      <c r="AR59" s="2133"/>
      <c r="AS59" s="3080" t="s">
        <v>1990</v>
      </c>
      <c r="AT59" s="3081"/>
      <c r="AU59" s="3084" t="s">
        <v>1991</v>
      </c>
      <c r="AV59" s="717"/>
      <c r="AW59" s="2133"/>
      <c r="AX59" s="466">
        <v>1</v>
      </c>
    </row>
    <row r="60" spans="1:50" s="464" customFormat="1" ht="21" customHeight="1" thickBot="1" x14ac:dyDescent="0.3">
      <c r="A60" s="2127" t="str">
        <f>IF(H60&lt;&gt;"A", "►", "A")</f>
        <v>A</v>
      </c>
      <c r="B60" s="2128" t="str">
        <f>IF(A60="►","►",IF(A60="A",IF(ISTEXT(I60),I60,"")))</f>
        <v>Dessert assiette.C.Coulis de mangue.Recette mère ►.M.Mille-feuille meringue et chiboust pamplemousse aux fraises des bois</v>
      </c>
      <c r="C60" s="2129" t="str">
        <f>IF(B60="►", "►", IFERROR(LEFT(B60, SEARCH(".", B60)-1), 0))</f>
        <v>Dessert assiette</v>
      </c>
      <c r="D60" s="2433" t="str">
        <f>IF(B60="►","►",IFERROR(MID(B60,SEARCH(".",B60)+1,SEARCH(".",B60,SEARCH(".",B60)+1)-SEARCH(".",B60)-1),0))</f>
        <v>C</v>
      </c>
      <c r="E60" s="2128" t="str">
        <f>IF(B60="►", "►", IFERROR(MID(B60, SEARCH(".", B60, SEARCH(".", B60)+1)+1, SEARCH(".", B60, SEARCH(".", B60, SEARCH(".", B60)+1)+1) - SEARCH(".", B60, SEARCH(".", B60)+1)-1), 0))</f>
        <v>Coulis de mangue</v>
      </c>
      <c r="F60" s="2128" t="str">
        <f>IF(B60="►", "►", IFERROR(MID(B60, SEARCH(".", B60, SEARCH(".", B60, SEARCH(".", B60)+1)+1)+1, SEARCH(".", B60, SEARCH(".", B60, SEARCH(".", B60, SEARCH(".", B60)+1)+1)+1) - SEARCH(".", B60, SEARCH(".", B60, SEARCH(".", B60)+1)+1)-1), 0))</f>
        <v>Recette mère ►</v>
      </c>
      <c r="G60" s="2128" t="str">
        <f>IF(OR(B60="►", ISBLANK(B60)), "►", IFERROR(RIGHT(B60, LEN(B60)-FIND("►", B60)-1), ""))</f>
        <v>M.Mille-feuille meringue et chiboust pamplemousse aux fraises des bois</v>
      </c>
      <c r="H60" s="25" t="s">
        <v>7</v>
      </c>
      <c r="I60" s="428" t="str">
        <f>I62</f>
        <v>Dessert assiette.C.Coulis de mangue.Recette mère ►.M.Mille-feuille meringue et chiboust pamplemousse aux fraises des bois</v>
      </c>
      <c r="J60" s="428"/>
      <c r="K60" s="428"/>
      <c r="L60" s="43">
        <v>18</v>
      </c>
      <c r="M60" s="44" t="s">
        <v>19</v>
      </c>
      <c r="N60" s="36"/>
      <c r="O60" s="36"/>
      <c r="P60" s="3214"/>
      <c r="Q60" s="3214"/>
      <c r="R60" s="3215"/>
      <c r="S60" s="791" t="s">
        <v>4</v>
      </c>
      <c r="T60" s="3484">
        <f>IFERROR(IF(AND(ISNUMBER(V60),J60&gt;0),J60,0),0)</f>
        <v>0</v>
      </c>
      <c r="U60" s="2453">
        <f>IFERROR(IF(AND(ISNUMBER(T60),V60&gt;0),K60,0),0)</f>
        <v>0</v>
      </c>
      <c r="V60" s="2452"/>
      <c r="W60" s="2148">
        <f>IFERROR(IF(V60&gt;0, AH60*AG60*Q60, 0), 0)</f>
        <v>0</v>
      </c>
      <c r="X60" s="299" t="str">
        <f>IF(OR(W60=0, ISBLANK(P60)), "", TEXT(ROUND(W60/INDEX(AJ24:AJ94, MATCH(P60, AI24:AI94, 0)), 0),"# ##0") &amp; " " &amp; P60)</f>
        <v/>
      </c>
      <c r="Y60" s="77">
        <f>IFERROR(IF(V60&gt;0, L60*AG60*Q60, 0), 0)</f>
        <v>0</v>
      </c>
      <c r="Z60" s="2149">
        <f>IFERROR(IF(V60&gt;0,M60,0),0)</f>
        <v>0</v>
      </c>
      <c r="AA60" s="2137" t="str">
        <f>IF(V60&gt;0,R60,"")</f>
        <v/>
      </c>
      <c r="AB60" s="2143"/>
      <c r="AC60" s="2148">
        <f>IF(ISBLANK(AB60), W60, W60*(1-AB60/100))</f>
        <v>0</v>
      </c>
      <c r="AD60" s="2144"/>
      <c r="AE60" s="2150" t="str">
        <f>IF(OR(ISBLANK(AD60), ISTEXT(L60)), "", IF(W60=0, Y60*AD60, W60*AD60))</f>
        <v/>
      </c>
      <c r="AF60" s="2593"/>
      <c r="AG60" s="2697">
        <f>IFERROR(IF(ISNUMBER(V60)*ISNUMBER(T60),V60/T60,0),0)</f>
        <v>0</v>
      </c>
      <c r="AH60" s="3483">
        <f>IF(AND(V60&lt;&gt;"", ISNUMBER(T60)), IFERROR(INDEX(AJ24:AJ94, MATCH(P60, AI24:AI94, 0)) * O60 * IF(ISBLANK(L60), 1, L60), 0), 0)</f>
        <v>0</v>
      </c>
      <c r="AI60" s="2628" t="s">
        <v>318</v>
      </c>
      <c r="AJ60" s="537">
        <f>AK60 / 1000</f>
        <v>1.4E-2</v>
      </c>
      <c r="AK60" s="2623">
        <v>14</v>
      </c>
      <c r="AL60" s="465"/>
      <c r="AM60" s="2127" t="str">
        <f>A60</f>
        <v>A</v>
      </c>
      <c r="AN60" s="675"/>
      <c r="AO60" s="675"/>
      <c r="AP60" s="675"/>
      <c r="AQ60" s="675"/>
      <c r="AR60" s="2133"/>
      <c r="AS60" s="3082"/>
      <c r="AT60" s="3083"/>
      <c r="AU60" s="3085"/>
      <c r="AV60" s="717"/>
      <c r="AW60" s="2133"/>
      <c r="AX60" s="466">
        <v>1</v>
      </c>
    </row>
    <row r="61" spans="1:50" s="464" customFormat="1" ht="21" customHeight="1" thickTop="1" x14ac:dyDescent="0.25">
      <c r="A61" s="2127" t="str">
        <f>IF(H61&lt;&gt;"A", "►", "A")</f>
        <v>►</v>
      </c>
      <c r="B61" s="2128" t="str">
        <f>IF(A61="►","►",IF(A61="A",IF(ISTEXT(I61),I61,"")))</f>
        <v>►</v>
      </c>
      <c r="C61" s="2129" t="str">
        <f>IF(B61="►", "►", IFERROR(LEFT(B61, SEARCH(".", B61)-1), 0))</f>
        <v>►</v>
      </c>
      <c r="D61" s="2433" t="str">
        <f>IF(B61="►","►",IFERROR(MID(B61,SEARCH(".",B61)+1,SEARCH(".",B61,SEARCH(".",B61)+1)-SEARCH(".",B61)-1),0))</f>
        <v>►</v>
      </c>
      <c r="E61" s="2128" t="str">
        <f>IF(B61="►", "►", IFERROR(MID(B61, SEARCH(".", B61, SEARCH(".", B61)+1)+1, SEARCH(".", B61, SEARCH(".", B61, SEARCH(".", B61)+1)+1) - SEARCH(".", B61, SEARCH(".", B61)+1)-1), 0))</f>
        <v>►</v>
      </c>
      <c r="F61" s="2128" t="str">
        <f>IF(B61="►", "►", IFERROR(MID(B61, SEARCH(".", B61, SEARCH(".", B61, SEARCH(".", B61)+1)+1)+1, SEARCH(".", B61, SEARCH(".", B61, SEARCH(".", B61, SEARCH(".", B61)+1)+1)+1) - SEARCH(".", B61, SEARCH(".", B61, SEARCH(".", B61)+1)+1)-1), 0))</f>
        <v>►</v>
      </c>
      <c r="G61" s="2128" t="str">
        <f>IF(OR(B61="►", ISBLANK(B61)), "►", IFERROR(RIGHT(B61, LEN(B61)-FIND("►", B61)-1), ""))</f>
        <v>►</v>
      </c>
      <c r="H61" s="25" t="s">
        <v>5</v>
      </c>
      <c r="I61" s="463" t="str">
        <f>I62</f>
        <v>Dessert assiette.C.Coulis de mangue.Recette mère ►.M.Mille-feuille meringue et chiboust pamplemousse aux fraises des bois</v>
      </c>
      <c r="J61" s="463"/>
      <c r="K61" s="463"/>
      <c r="L61" s="289"/>
      <c r="M61" s="48"/>
      <c r="N61" s="48"/>
      <c r="O61" s="48"/>
      <c r="P61" s="48"/>
      <c r="Q61" s="48"/>
      <c r="R61" s="49"/>
      <c r="S61" s="791" t="s">
        <v>4</v>
      </c>
      <c r="T61" s="3484">
        <f>IFERROR(IF(AND(ISNUMBER(V61),J61&gt;0),J61,0),0)</f>
        <v>0</v>
      </c>
      <c r="U61" s="2453">
        <f>IFERROR(IF(AND(ISNUMBER(T61),V61&gt;0),K61,0),0)</f>
        <v>0</v>
      </c>
      <c r="V61" s="2452"/>
      <c r="W61" s="2140">
        <f>IFERROR(IF(V61&gt;0, AH61*AG61*Q61, 0), 0)</f>
        <v>0</v>
      </c>
      <c r="X61" s="301" t="str">
        <f>IF(OR(W61=0, ISBLANK(P61)), "", TEXT(ROUND(W61/INDEX(AJ24:AJ94, MATCH(P61, AI24:AI94, 0)), 0),"# ##0") &amp; " " &amp; P61)</f>
        <v/>
      </c>
      <c r="Y61" s="82">
        <f>IFERROR(IF(V61&gt;0, L61*AG61*Q61, 0), 0)</f>
        <v>0</v>
      </c>
      <c r="Z61" s="2141">
        <f>IFERROR(IF(V61&gt;0,M61,0),0)</f>
        <v>0</v>
      </c>
      <c r="AA61" s="2142" t="str">
        <f>IF(V61&gt;0,R61,"")</f>
        <v/>
      </c>
      <c r="AB61" s="2143"/>
      <c r="AC61" s="2140">
        <f>IF(ISBLANK(AB61), W61, W61*(1-AB61/100))</f>
        <v>0</v>
      </c>
      <c r="AD61" s="2144"/>
      <c r="AE61" s="2145" t="str">
        <f>IF(OR(ISBLANK(AD61), ISTEXT(L61)), "", IF(W61=0, Y61*AD61, W61*AD61))</f>
        <v/>
      </c>
      <c r="AF61" s="2593"/>
      <c r="AG61" s="2697">
        <f>IFERROR(IF(ISNUMBER(V61)*ISNUMBER(T61),V61/T61,0),0)</f>
        <v>0</v>
      </c>
      <c r="AH61" s="3483">
        <f>IF(AND(V61&lt;&gt;"", ISNUMBER(T61)), IFERROR(INDEX(AJ24:AJ94, MATCH(P61, AI24:AI94, 0)) * O61 * IF(ISBLANK(L61), 1, L61), 0), 0)</f>
        <v>0</v>
      </c>
      <c r="AI61" s="2628" t="s">
        <v>64</v>
      </c>
      <c r="AJ61" s="539">
        <f>AK61 / 1000</f>
        <v>2.835E-2</v>
      </c>
      <c r="AK61" s="2629">
        <v>28.35</v>
      </c>
      <c r="AL61" s="465"/>
      <c r="AM61" s="2127" t="str">
        <f>A61</f>
        <v>►</v>
      </c>
      <c r="AN61" s="675"/>
      <c r="AO61" s="675"/>
      <c r="AP61" s="675"/>
      <c r="AQ61" s="675"/>
      <c r="AR61" s="2133"/>
      <c r="AS61" s="2451">
        <v>18</v>
      </c>
      <c r="AT61" s="2453" t="s">
        <v>19</v>
      </c>
      <c r="AU61" s="2452">
        <v>22</v>
      </c>
      <c r="AV61" s="717"/>
      <c r="AW61" s="2133"/>
      <c r="AX61" s="466">
        <v>1</v>
      </c>
    </row>
    <row r="62" spans="1:50" s="464" customFormat="1" ht="21" customHeight="1" x14ac:dyDescent="0.25">
      <c r="A62" s="2127" t="str">
        <f>IF(H62&lt;&gt;"A", "►", "A")</f>
        <v>►</v>
      </c>
      <c r="B62" s="2128" t="str">
        <f>IF(A62="►","►",IF(A62="A",IF(ISTEXT(I62),I62,"")))</f>
        <v>►</v>
      </c>
      <c r="C62" s="2129" t="str">
        <f>IF(B62="►", "►", IFERROR(LEFT(B62, SEARCH(".", B62)-1), 0))</f>
        <v>►</v>
      </c>
      <c r="D62" s="2433" t="str">
        <f>IF(B62="►","►",IFERROR(MID(B62,SEARCH(".",B62)+1,SEARCH(".",B62,SEARCH(".",B62)+1)-SEARCH(".",B62)-1),0))</f>
        <v>►</v>
      </c>
      <c r="E62" s="2128" t="str">
        <f>IF(B62="►", "►", IFERROR(MID(B62, SEARCH(".", B62, SEARCH(".", B62)+1)+1, SEARCH(".", B62, SEARCH(".", B62, SEARCH(".", B62)+1)+1) - SEARCH(".", B62, SEARCH(".", B62)+1)-1), 0))</f>
        <v>►</v>
      </c>
      <c r="F62" s="2128" t="str">
        <f>IF(B62="►", "►", IFERROR(MID(B62, SEARCH(".", B62, SEARCH(".", B62, SEARCH(".", B62)+1)+1)+1, SEARCH(".", B62, SEARCH(".", B62, SEARCH(".", B62, SEARCH(".", B62)+1)+1)+1) - SEARCH(".", B62, SEARCH(".", B62, SEARCH(".", B62)+1)+1)-1), 0))</f>
        <v>►</v>
      </c>
      <c r="G62" s="2128" t="str">
        <f>IF(OR(B62="►", ISBLANK(B62)), "►", IFERROR(RIGHT(B62, LEN(B62)-FIND("►", B62)-1), ""))</f>
        <v>►</v>
      </c>
      <c r="H62" s="430" t="s">
        <v>5</v>
      </c>
      <c r="I62" s="431" t="str">
        <f>L62</f>
        <v>Dessert assiette.C.Coulis de mangue.Recette mère ►.M.Mille-feuille meringue et chiboust pamplemousse aux fraises des bois</v>
      </c>
      <c r="J62" s="431">
        <f>L60</f>
        <v>18</v>
      </c>
      <c r="K62" s="431" t="str">
        <f>M60</f>
        <v>assiettes</v>
      </c>
      <c r="L62" s="435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432" t="s">
        <v>22</v>
      </c>
      <c r="N62" s="3216" t="s">
        <v>23</v>
      </c>
      <c r="O62" s="3216"/>
      <c r="P62" s="3216"/>
      <c r="Q62" s="433" t="s">
        <v>24</v>
      </c>
      <c r="R62" s="2134" t="s">
        <v>482</v>
      </c>
      <c r="S62" s="791" t="s">
        <v>4</v>
      </c>
      <c r="T62" s="3484">
        <f>IFERROR(IF(AND(ISNUMBER(V62),J62&gt;0),J62,0),0)</f>
        <v>0</v>
      </c>
      <c r="U62" s="2453">
        <f>IFERROR(IF(AND(ISNUMBER(T62),V62&gt;0),K62,0),0)</f>
        <v>0</v>
      </c>
      <c r="V62" s="2452"/>
      <c r="W62" s="2148">
        <f>IFERROR(IF(V62&gt;0, AH62*AG62*Q62, 0), 0)</f>
        <v>0</v>
      </c>
      <c r="X62" s="299" t="str">
        <f>IF(OR(W62=0, ISBLANK(P62)), "", TEXT(ROUND(W62/INDEX(AJ24:AJ94, MATCH(P62, AI24:AI94, 0)), 0),"# ##0") &amp; " " &amp; P62)</f>
        <v/>
      </c>
      <c r="Y62" s="77">
        <f>IFERROR(IF(V62&gt;0, L62*AG62*Q62, 0), 0)</f>
        <v>0</v>
      </c>
      <c r="Z62" s="2149">
        <f>IFERROR(IF(V62&gt;0,M62,0),0)</f>
        <v>0</v>
      </c>
      <c r="AA62" s="2137" t="str">
        <f>IF(V62&gt;0,R62,"")</f>
        <v/>
      </c>
      <c r="AB62" s="2143"/>
      <c r="AC62" s="2148">
        <f>IF(ISBLANK(AB62), W62, W62*(1-AB62/100))</f>
        <v>0</v>
      </c>
      <c r="AD62" s="2144"/>
      <c r="AE62" s="2150" t="str">
        <f>IF(OR(ISBLANK(AD62), ISTEXT(L62)), "", IF(W62=0, Y62*AD62, W62*AD62))</f>
        <v/>
      </c>
      <c r="AF62" s="2593"/>
      <c r="AG62" s="2697">
        <f>IFERROR(IF(ISNUMBER(V62)*ISNUMBER(T62),V62/T62,0),0)</f>
        <v>0</v>
      </c>
      <c r="AH62" s="3483">
        <f>IF(AND(V62&lt;&gt;"", ISNUMBER(T62)), IFERROR(INDEX(AJ24:AJ94, MATCH(P62, AI24:AI94, 0)) * O62 * IF(ISBLANK(L62), 1, L62), 0), 0)</f>
        <v>0</v>
      </c>
      <c r="AI62" s="2628" t="s">
        <v>2013</v>
      </c>
      <c r="AJ62" s="539">
        <f>AK62 / 1000</f>
        <v>2.9569999999999999E-2</v>
      </c>
      <c r="AK62" s="2629">
        <v>29.57</v>
      </c>
      <c r="AL62" s="465"/>
      <c r="AM62" s="2127" t="str">
        <f>A62</f>
        <v>►</v>
      </c>
      <c r="AN62" s="675"/>
      <c r="AO62" s="675"/>
      <c r="AP62" s="675"/>
      <c r="AQ62" s="675"/>
      <c r="AR62" s="2133"/>
      <c r="AS62" s="3086" t="s">
        <v>2224</v>
      </c>
      <c r="AT62" s="3087"/>
      <c r="AU62" s="3087"/>
      <c r="AV62" s="3088"/>
      <c r="AW62" s="2133"/>
      <c r="AX62" s="466">
        <v>1</v>
      </c>
    </row>
    <row r="63" spans="1:50" s="464" customFormat="1" ht="21" customHeight="1" thickBot="1" x14ac:dyDescent="0.3">
      <c r="A63" s="2127" t="str">
        <f>IF(H63&lt;&gt;"A", "►", "A")</f>
        <v>►</v>
      </c>
      <c r="B63" s="2128" t="str">
        <f>IF(A63="►","►",IF(A63="A",IF(ISTEXT(I63),I63,"")))</f>
        <v>►</v>
      </c>
      <c r="C63" s="2129" t="str">
        <f>IF(B63="►", "►", IFERROR(LEFT(B63, SEARCH(".", B63)-1), 0))</f>
        <v>►</v>
      </c>
      <c r="D63" s="2433" t="str">
        <f>IF(B63="►","►",IFERROR(MID(B63,SEARCH(".",B63)+1,SEARCH(".",B63,SEARCH(".",B63)+1)-SEARCH(".",B63)-1),0))</f>
        <v>►</v>
      </c>
      <c r="E63" s="2128" t="str">
        <f>IF(B63="►", "►", IFERROR(MID(B63, SEARCH(".", B63, SEARCH(".", B63)+1)+1, SEARCH(".", B63, SEARCH(".", B63, SEARCH(".", B63)+1)+1) - SEARCH(".", B63, SEARCH(".", B63)+1)-1), 0))</f>
        <v>►</v>
      </c>
      <c r="F63" s="2128" t="str">
        <f>IF(B63="►", "►", IFERROR(MID(B63, SEARCH(".", B63, SEARCH(".", B63, SEARCH(".", B63)+1)+1)+1, SEARCH(".", B63, SEARCH(".", B63, SEARCH(".", B63, SEARCH(".", B63)+1)+1)+1) - SEARCH(".", B63, SEARCH(".", B63, SEARCH(".", B63)+1)+1)-1), 0))</f>
        <v>►</v>
      </c>
      <c r="G63" s="2128" t="str">
        <f>IF(OR(B63="►", ISBLANK(B63)), "►", IFERROR(RIGHT(B63, LEN(B63)-FIND("►", B63)-1), ""))</f>
        <v>►</v>
      </c>
      <c r="H63" s="25" t="s">
        <v>5</v>
      </c>
      <c r="I63" s="34" t="str">
        <f>I62</f>
        <v>Dessert assiette.C.Coulis de mangue.Recette mère ►.M.Mille-feuille meringue et chiboust pamplemousse aux fraises des bois</v>
      </c>
      <c r="J63" s="34"/>
      <c r="K63" s="34"/>
      <c r="L63" s="1904" t="s">
        <v>27</v>
      </c>
      <c r="M63" s="1905" t="s">
        <v>28</v>
      </c>
      <c r="N63" s="1905" t="s">
        <v>29</v>
      </c>
      <c r="O63" s="1905" t="s">
        <v>30</v>
      </c>
      <c r="P63" s="1905" t="s">
        <v>31</v>
      </c>
      <c r="Q63" s="1906" t="s">
        <v>32</v>
      </c>
      <c r="R63" s="1907" t="s">
        <v>33</v>
      </c>
      <c r="S63" s="791" t="s">
        <v>4</v>
      </c>
      <c r="T63" s="3484">
        <f>IFERROR(IF(AND(ISNUMBER(V63),J63&gt;0),J63,0),0)</f>
        <v>0</v>
      </c>
      <c r="U63" s="2453">
        <f>IFERROR(IF(AND(ISNUMBER(T63),V63&gt;0),K63,0),0)</f>
        <v>0</v>
      </c>
      <c r="V63" s="2452"/>
      <c r="W63" s="2140">
        <f>IFERROR(IF(V63&gt;0, AH63*AG63*Q63, 0), 0)</f>
        <v>0</v>
      </c>
      <c r="X63" s="301" t="str">
        <f>IF(OR(W63=0, ISBLANK(P63)), "", TEXT(ROUND(W63/INDEX(AJ24:AJ94, MATCH(P63, AI24:AI94, 0)), 0),"# ##0") &amp; " " &amp; P63)</f>
        <v/>
      </c>
      <c r="Y63" s="82">
        <f>IFERROR(IF(V63&gt;0, L63*AG63*Q63, 0), 0)</f>
        <v>0</v>
      </c>
      <c r="Z63" s="2141">
        <f>IFERROR(IF(V63&gt;0,M63,0),0)</f>
        <v>0</v>
      </c>
      <c r="AA63" s="2142" t="str">
        <f>IF(V63&gt;0,R63,"")</f>
        <v/>
      </c>
      <c r="AB63" s="2143"/>
      <c r="AC63" s="2140">
        <f>IF(ISBLANK(AB63), W63, W63*(1-AB63/100))</f>
        <v>0</v>
      </c>
      <c r="AD63" s="2144"/>
      <c r="AE63" s="2145" t="str">
        <f>IF(OR(ISBLANK(AD63), ISTEXT(L63)), "", IF(W63=0, Y63*AD63, W63*AD63))</f>
        <v/>
      </c>
      <c r="AF63" s="2593"/>
      <c r="AG63" s="2697">
        <f>IFERROR(IF(ISNUMBER(V63)*ISNUMBER(T63),V63/T63,0),0)</f>
        <v>0</v>
      </c>
      <c r="AH63" s="3483">
        <f>IF(AND(V63&lt;&gt;"", ISNUMBER(T63)), IFERROR(INDEX(AJ24:AJ94, MATCH(P63, AI24:AI94, 0)) * O63 * IF(ISBLANK(L63), 1, L63), 0), 0)</f>
        <v>0</v>
      </c>
      <c r="AI63" s="2628" t="s">
        <v>319</v>
      </c>
      <c r="AJ63" s="534">
        <f>AK63 / 1000</f>
        <v>2.9000000000000001E-2</v>
      </c>
      <c r="AK63" s="2623">
        <v>29</v>
      </c>
      <c r="AL63" s="465"/>
      <c r="AM63" s="2127" t="str">
        <f>A63</f>
        <v>►</v>
      </c>
      <c r="AN63" s="675"/>
      <c r="AO63" s="675"/>
      <c r="AP63" s="675"/>
      <c r="AQ63" s="675"/>
      <c r="AR63" s="2133"/>
      <c r="AS63" s="3086"/>
      <c r="AT63" s="3087"/>
      <c r="AU63" s="3087"/>
      <c r="AV63" s="3088"/>
      <c r="AW63" s="2133"/>
      <c r="AX63" s="466">
        <v>1</v>
      </c>
    </row>
    <row r="64" spans="1:50" s="464" customFormat="1" ht="21" customHeight="1" thickTop="1" x14ac:dyDescent="0.25">
      <c r="A64" s="2127" t="str">
        <f>IF(H64&lt;&gt;"A", "►", "A")</f>
        <v>A</v>
      </c>
      <c r="B64" s="2128" t="str">
        <f>IF(A64="►","►",IF(A64="A",IF(ISTEXT(I64),I64,"")))</f>
        <v>Dessert assiette.C.Coulis de mangue.Recette mère ►.M.Mille-feuille meringue et chiboust pamplemousse aux fraises des bois</v>
      </c>
      <c r="C64" s="2129" t="str">
        <f>IF(B64="►", "►", IFERROR(LEFT(B64, SEARCH(".", B64)-1), 0))</f>
        <v>Dessert assiette</v>
      </c>
      <c r="D64" s="2433" t="str">
        <f>IF(B64="►","►",IFERROR(MID(B64,SEARCH(".",B64)+1,SEARCH(".",B64,SEARCH(".",B64)+1)-SEARCH(".",B64)-1),0))</f>
        <v>C</v>
      </c>
      <c r="E64" s="2128" t="str">
        <f>IF(B64="►", "►", IFERROR(MID(B64, SEARCH(".", B64, SEARCH(".", B64)+1)+1, SEARCH(".", B64, SEARCH(".", B64, SEARCH(".", B64)+1)+1) - SEARCH(".", B64, SEARCH(".", B64)+1)-1), 0))</f>
        <v>Coulis de mangue</v>
      </c>
      <c r="F64" s="2128" t="str">
        <f>IF(B64="►", "►", IFERROR(MID(B64, SEARCH(".", B64, SEARCH(".", B64, SEARCH(".", B64)+1)+1)+1, SEARCH(".", B64, SEARCH(".", B64, SEARCH(".", B64, SEARCH(".", B64)+1)+1)+1) - SEARCH(".", B64, SEARCH(".", B64, SEARCH(".", B64)+1)+1)-1), 0))</f>
        <v>Recette mère ►</v>
      </c>
      <c r="G64" s="2128" t="str">
        <f>IF(OR(B64="►", ISBLANK(B64)), "►", IFERROR(RIGHT(B64, LEN(B64)-FIND("►", B64)-1), ""))</f>
        <v>M.Mille-feuille meringue et chiboust pamplemousse aux fraises des bois</v>
      </c>
      <c r="H64" s="25" t="s">
        <v>7</v>
      </c>
      <c r="I64" s="34" t="str">
        <f>I62</f>
        <v>Dessert assiette.C.Coulis de mangue.Recette mère ►.M.Mille-feuille meringue et chiboust pamplemousse aux fraises des bois</v>
      </c>
      <c r="J64" s="34"/>
      <c r="K64" s="35"/>
      <c r="L64" s="2139" t="s">
        <v>38</v>
      </c>
      <c r="M64" s="59" t="s">
        <v>39</v>
      </c>
      <c r="N64" s="60"/>
      <c r="O64" s="3337" t="s">
        <v>40</v>
      </c>
      <c r="P64" s="3338" t="s">
        <v>41</v>
      </c>
      <c r="Q64" s="3339" t="s">
        <v>42</v>
      </c>
      <c r="R64" s="61" t="s">
        <v>43</v>
      </c>
      <c r="S64" s="791" t="s">
        <v>4</v>
      </c>
      <c r="T64" s="3484">
        <f>IFERROR(IF(AND(ISNUMBER(V64),J64&gt;0),J64,0),0)</f>
        <v>0</v>
      </c>
      <c r="U64" s="2453">
        <f>IFERROR(IF(AND(ISNUMBER(T64),V64&gt;0),K64,0),0)</f>
        <v>0</v>
      </c>
      <c r="V64" s="2452"/>
      <c r="W64" s="2148">
        <f>IFERROR(IF(V64&gt;0, AH64*AG64*Q64, 0), 0)</f>
        <v>0</v>
      </c>
      <c r="X64" s="299" t="str">
        <f>IF(OR(W64=0, ISBLANK(P64)), "", TEXT(ROUND(W64/INDEX(AJ24:AJ94, MATCH(P64, AI24:AI94, 0)), 0),"# ##0") &amp; " " &amp; P64)</f>
        <v/>
      </c>
      <c r="Y64" s="77">
        <f>IFERROR(IF(V64&gt;0, L64*AG64*Q64, 0), 0)</f>
        <v>0</v>
      </c>
      <c r="Z64" s="2149">
        <f>IFERROR(IF(V64&gt;0,M64,0),0)</f>
        <v>0</v>
      </c>
      <c r="AA64" s="2137" t="str">
        <f>IF(V64&gt;0,R64,"")</f>
        <v/>
      </c>
      <c r="AB64" s="2143"/>
      <c r="AC64" s="2148">
        <f>IF(ISBLANK(AB64), W64, W64*(1-AB64/100))</f>
        <v>0</v>
      </c>
      <c r="AD64" s="2144"/>
      <c r="AE64" s="2150" t="str">
        <f>IF(OR(ISBLANK(AD64), ISTEXT(L64)), "", IF(W64=0, Y64*AD64, W64*AD64))</f>
        <v/>
      </c>
      <c r="AF64" s="2593"/>
      <c r="AG64" s="2697">
        <f>IFERROR(IF(ISNUMBER(V64)*ISNUMBER(T64),V64/T64,0),0)</f>
        <v>0</v>
      </c>
      <c r="AH64" s="3483">
        <f>IF(AND(V64&lt;&gt;"", ISNUMBER(T64)), IFERROR(INDEX(AJ24:AJ94, MATCH(P64, AI24:AI94, 0)) * O64 * IF(ISBLANK(L64), 1, L64), 0), 0)</f>
        <v>0</v>
      </c>
      <c r="AI64" s="2628" t="s">
        <v>320</v>
      </c>
      <c r="AJ64" s="534">
        <f>AK64 / 1000</f>
        <v>5.8999999999999997E-2</v>
      </c>
      <c r="AK64" s="2623">
        <v>59</v>
      </c>
      <c r="AL64" s="465"/>
      <c r="AM64" s="2127" t="str">
        <f>A64</f>
        <v>A</v>
      </c>
      <c r="AN64" s="675"/>
      <c r="AO64" s="675"/>
      <c r="AP64" s="675"/>
      <c r="AQ64" s="675"/>
      <c r="AR64" s="2133"/>
      <c r="AS64" s="2451">
        <v>10</v>
      </c>
      <c r="AT64" s="2453" t="s">
        <v>66</v>
      </c>
      <c r="AU64" s="671"/>
      <c r="AV64" s="672"/>
      <c r="AW64" s="2133"/>
      <c r="AX64" s="466">
        <v>1</v>
      </c>
    </row>
    <row r="65" spans="1:50" s="464" customFormat="1" ht="21" customHeight="1" x14ac:dyDescent="0.25">
      <c r="A65" s="2127" t="str">
        <f>IF(H65&lt;&gt;"A", "►", "A")</f>
        <v>A</v>
      </c>
      <c r="B65" s="2128" t="str">
        <f>IF(A65="►","►",IF(A65="A",IF(ISTEXT(I65),I65,"")))</f>
        <v>Dessert assiette.C.Coulis de mangue.Recette mère ►.M.Mille-feuille meringue et chiboust pamplemousse aux fraises des bois</v>
      </c>
      <c r="C65" s="2129" t="str">
        <f>IF(B65="►", "►", IFERROR(LEFT(B65, SEARCH(".", B65)-1), 0))</f>
        <v>Dessert assiette</v>
      </c>
      <c r="D65" s="2433" t="str">
        <f>IF(B65="►","►",IFERROR(MID(B65,SEARCH(".",B65)+1,SEARCH(".",B65,SEARCH(".",B65)+1)-SEARCH(".",B65)-1),0))</f>
        <v>C</v>
      </c>
      <c r="E65" s="2128" t="str">
        <f>IF(B65="►", "►", IFERROR(MID(B65, SEARCH(".", B65, SEARCH(".", B65)+1)+1, SEARCH(".", B65, SEARCH(".", B65, SEARCH(".", B65)+1)+1) - SEARCH(".", B65, SEARCH(".", B65)+1)-1), 0))</f>
        <v>Coulis de mangue</v>
      </c>
      <c r="F65" s="2128" t="str">
        <f>IF(B65="►", "►", IFERROR(MID(B65, SEARCH(".", B65, SEARCH(".", B65, SEARCH(".", B65)+1)+1)+1, SEARCH(".", B65, SEARCH(".", B65, SEARCH(".", B65, SEARCH(".", B65)+1)+1)+1) - SEARCH(".", B65, SEARCH(".", B65, SEARCH(".", B65)+1)+1)-1), 0))</f>
        <v>Recette mère ►</v>
      </c>
      <c r="G65" s="2128" t="str">
        <f>IF(OR(B65="►", ISBLANK(B65)), "►", IFERROR(RIGHT(B65, LEN(B65)-FIND("►", B65)-1), ""))</f>
        <v>M.Mille-feuille meringue et chiboust pamplemousse aux fraises des bois</v>
      </c>
      <c r="H65" s="25" t="s">
        <v>7</v>
      </c>
      <c r="I65" s="34" t="str">
        <f>I62</f>
        <v>Dessert assiette.C.Coulis de mangue.Recette mère ►.M.Mille-feuille meringue et chiboust pamplemousse aux fraises des bois</v>
      </c>
      <c r="J65" s="34"/>
      <c r="K65" s="35"/>
      <c r="L65" s="2147" t="s">
        <v>48</v>
      </c>
      <c r="M65" s="62" t="s">
        <v>49</v>
      </c>
      <c r="N65" s="63" t="s">
        <v>50</v>
      </c>
      <c r="O65" s="2993"/>
      <c r="P65" s="2995"/>
      <c r="Q65" s="3170"/>
      <c r="R65" s="64" t="s">
        <v>51</v>
      </c>
      <c r="S65" s="791" t="s">
        <v>4</v>
      </c>
      <c r="T65" s="3484">
        <f>IFERROR(IF(AND(ISNUMBER(V65),J65&gt;0),J65,0),0)</f>
        <v>0</v>
      </c>
      <c r="U65" s="2453">
        <f>IFERROR(IF(AND(ISNUMBER(T65),V65&gt;0),K65,0),0)</f>
        <v>0</v>
      </c>
      <c r="V65" s="2452"/>
      <c r="W65" s="2140">
        <f>IFERROR(IF(V65&gt;0, AH65*AG65*Q65, 0), 0)</f>
        <v>0</v>
      </c>
      <c r="X65" s="301" t="str">
        <f>IF(OR(W65=0, ISBLANK(P65)), "", TEXT(ROUND(W65/INDEX(AJ24:AJ94, MATCH(P65, AI24:AI94, 0)), 0),"# ##0") &amp; " " &amp; P65)</f>
        <v/>
      </c>
      <c r="Y65" s="82">
        <f>IFERROR(IF(V65&gt;0, L65*AG65*Q65, 0), 0)</f>
        <v>0</v>
      </c>
      <c r="Z65" s="2141">
        <f>IFERROR(IF(V65&gt;0,M65,0),0)</f>
        <v>0</v>
      </c>
      <c r="AA65" s="2142" t="str">
        <f>IF(V65&gt;0,R65,"")</f>
        <v/>
      </c>
      <c r="AB65" s="2143"/>
      <c r="AC65" s="2140">
        <f>IF(ISBLANK(AB65), W65, W65*(1-AB65/100))</f>
        <v>0</v>
      </c>
      <c r="AD65" s="2144"/>
      <c r="AE65" s="2145" t="str">
        <f>IF(OR(ISBLANK(AD65), ISTEXT(L65)), "", IF(W65=0, Y65*AD65, W65*AD65))</f>
        <v/>
      </c>
      <c r="AF65" s="2593"/>
      <c r="AG65" s="2697">
        <f>IFERROR(IF(ISNUMBER(V65)*ISNUMBER(T65),V65/T65,0),0)</f>
        <v>0</v>
      </c>
      <c r="AH65" s="3483">
        <f>IF(AND(V65&lt;&gt;"", ISNUMBER(T65)), IFERROR(INDEX(AJ24:AJ94, MATCH(P65, AI24:AI94, 0)) * O65 * IF(ISBLANK(L65), 1, L65), 0), 0)</f>
        <v>0</v>
      </c>
      <c r="AI65" s="2628" t="s">
        <v>321</v>
      </c>
      <c r="AJ65" s="534">
        <f>AK65 / 1000</f>
        <v>0.11799999999999999</v>
      </c>
      <c r="AK65" s="2623">
        <v>118</v>
      </c>
      <c r="AL65" s="465"/>
      <c r="AM65" s="2127" t="str">
        <f>A65</f>
        <v>A</v>
      </c>
      <c r="AN65" s="675"/>
      <c r="AO65" s="675"/>
      <c r="AP65" s="675"/>
      <c r="AQ65" s="675"/>
      <c r="AR65" s="2133"/>
      <c r="AS65" s="742" t="s">
        <v>486</v>
      </c>
      <c r="AT65" s="746"/>
      <c r="AU65" s="671"/>
      <c r="AV65" s="672"/>
      <c r="AW65" s="2133"/>
      <c r="AX65" s="466">
        <v>1</v>
      </c>
    </row>
    <row r="66" spans="1:50" s="464" customFormat="1" ht="21" customHeight="1" x14ac:dyDescent="0.25">
      <c r="A66" s="2127" t="str">
        <f>IF(H66&lt;&gt;"A", "►", "A")</f>
        <v>A</v>
      </c>
      <c r="B66" s="2128" t="str">
        <f>IF(A66="►","►",IF(A66="A",IF(ISTEXT(I66),I66,"")))</f>
        <v>Dessert assiette.C.Coulis de mangue.Recette mère ►.M.Mille-feuille meringue et chiboust pamplemousse aux fraises des bois</v>
      </c>
      <c r="C66" s="2129" t="str">
        <f>IF(B66="►", "►", IFERROR(LEFT(B66, SEARCH(".", B66)-1), 0))</f>
        <v>Dessert assiette</v>
      </c>
      <c r="D66" s="2433" t="str">
        <f>IF(B66="►","►",IFERROR(MID(B66,SEARCH(".",B66)+1,SEARCH(".",B66,SEARCH(".",B66)+1)-SEARCH(".",B66)-1),0))</f>
        <v>C</v>
      </c>
      <c r="E66" s="2128" t="str">
        <f>IF(B66="►", "►", IFERROR(MID(B66, SEARCH(".", B66, SEARCH(".", B66)+1)+1, SEARCH(".", B66, SEARCH(".", B66, SEARCH(".", B66)+1)+1) - SEARCH(".", B66, SEARCH(".", B66)+1)-1), 0))</f>
        <v>Coulis de mangue</v>
      </c>
      <c r="F66" s="2128" t="str">
        <f>IF(B66="►", "►", IFERROR(MID(B66, SEARCH(".", B66, SEARCH(".", B66, SEARCH(".", B66)+1)+1)+1, SEARCH(".", B66, SEARCH(".", B66, SEARCH(".", B66, SEARCH(".", B66)+1)+1)+1) - SEARCH(".", B66, SEARCH(".", B66, SEARCH(".", B66)+1)+1)-1), 0))</f>
        <v>Recette mère ►</v>
      </c>
      <c r="G66" s="2128" t="str">
        <f>IF(OR(B66="►", ISBLANK(B66)), "►", IFERROR(RIGHT(B66, LEN(B66)-FIND("►", B66)-1), ""))</f>
        <v>M.Mille-feuille meringue et chiboust pamplemousse aux fraises des bois</v>
      </c>
      <c r="H66" s="25" t="s">
        <v>7</v>
      </c>
      <c r="I66" s="34" t="str">
        <f>I62</f>
        <v>Dessert assiette.C.Coulis de mangue.Recette mère ►.M.Mille-feuille meringue et chiboust pamplemousse aux fraises des bois</v>
      </c>
      <c r="J66" s="34">
        <f>J62</f>
        <v>18</v>
      </c>
      <c r="K66" s="35" t="str">
        <f>K62</f>
        <v>assiettes</v>
      </c>
      <c r="L66" s="2152"/>
      <c r="M66" s="65"/>
      <c r="N66" s="66" t="str">
        <f>IF(AND(L66&gt;0,O66&gt;0),"de","")</f>
        <v/>
      </c>
      <c r="O66" s="67">
        <v>250</v>
      </c>
      <c r="P66" s="53" t="s">
        <v>21</v>
      </c>
      <c r="Q66" s="68">
        <v>1</v>
      </c>
      <c r="R66" s="69" t="s">
        <v>2024</v>
      </c>
      <c r="S66" s="791" t="s">
        <v>4</v>
      </c>
      <c r="T66" s="3484">
        <v>18</v>
      </c>
      <c r="U66" s="2453" t="s">
        <v>19</v>
      </c>
      <c r="V66" s="2452">
        <v>18</v>
      </c>
      <c r="W66" s="2148">
        <f>IFERROR(IF(V66&gt;0, AH66*AG66*Q66, 0), 0)</f>
        <v>0.25</v>
      </c>
      <c r="X66" s="299" t="str">
        <f>IF(OR(W66=0, ISBLANK(P66)), "", TEXT(ROUND(W66/INDEX(AJ24:AJ94, MATCH(P66, AI24:AI94, 0)), 0),"# ##0") &amp; " " &amp; P66)</f>
        <v>250 g</v>
      </c>
      <c r="Y66" s="77">
        <f>IFERROR(IF(V66&gt;0, L66*AG66*Q66, 0), 0)</f>
        <v>0</v>
      </c>
      <c r="Z66" s="2149">
        <f>IFERROR(IF(V66&gt;0,M66,0),0)</f>
        <v>0</v>
      </c>
      <c r="AA66" s="2137" t="str">
        <f>IF(V66&gt;0,R66,"")</f>
        <v>pulpe</v>
      </c>
      <c r="AB66" s="2143"/>
      <c r="AC66" s="2148">
        <f>IF(ISBLANK(AB66), W66, W66*(1-AB66/100))</f>
        <v>0.25</v>
      </c>
      <c r="AD66" s="2144">
        <v>1</v>
      </c>
      <c r="AE66" s="2150">
        <f>IF(OR(ISBLANK(AD66), ISTEXT(L66)), "", IF(W66=0, Y66*AD66, W66*AD66))</f>
        <v>0.25</v>
      </c>
      <c r="AF66" s="2593"/>
      <c r="AG66" s="2697">
        <f>IFERROR(IF(ISNUMBER(V66)*ISNUMBER(T66),V66/T66,0),0)</f>
        <v>1</v>
      </c>
      <c r="AH66" s="3483">
        <f>IF(AND(V66&lt;&gt;"", ISNUMBER(T66)), IFERROR(INDEX(AJ24:AJ94, MATCH(P66, AI24:AI94, 0)) * O66 * IF(ISBLANK(L66), 1, L66), 0), 0)</f>
        <v>0.25</v>
      </c>
      <c r="AI66" s="2628" t="s">
        <v>2016</v>
      </c>
      <c r="AJ66" s="532">
        <f>AK66 / 1000</f>
        <v>0.113</v>
      </c>
      <c r="AK66" s="2622">
        <v>113</v>
      </c>
      <c r="AL66" s="465"/>
      <c r="AM66" s="2127" t="str">
        <f>A66</f>
        <v>A</v>
      </c>
      <c r="AN66" s="675"/>
      <c r="AO66" s="675"/>
      <c r="AP66" s="675"/>
      <c r="AQ66" s="675"/>
      <c r="AR66" s="2133"/>
      <c r="AS66" s="2451">
        <v>5</v>
      </c>
      <c r="AT66" s="2453" t="s">
        <v>488</v>
      </c>
      <c r="AU66" s="671"/>
      <c r="AV66" s="672"/>
      <c r="AW66" s="2133"/>
      <c r="AX66" s="466">
        <v>1</v>
      </c>
    </row>
    <row r="67" spans="1:50" s="464" customFormat="1" ht="21" customHeight="1" x14ac:dyDescent="0.25">
      <c r="A67" s="2127" t="str">
        <f>IF(H67&lt;&gt;"A", "►", "A")</f>
        <v>A</v>
      </c>
      <c r="B67" s="2128" t="str">
        <f>IF(A67="►","►",IF(A67="A",IF(ISTEXT(I67),I67,"")))</f>
        <v>Dessert assiette.C.Coulis de mangue.Recette mère ►.M.Mille-feuille meringue et chiboust pamplemousse aux fraises des bois</v>
      </c>
      <c r="C67" s="2129" t="str">
        <f>IF(B67="►", "►", IFERROR(LEFT(B67, SEARCH(".", B67)-1), 0))</f>
        <v>Dessert assiette</v>
      </c>
      <c r="D67" s="2433" t="str">
        <f>IF(B67="►","►",IFERROR(MID(B67,SEARCH(".",B67)+1,SEARCH(".",B67,SEARCH(".",B67)+1)-SEARCH(".",B67)-1),0))</f>
        <v>C</v>
      </c>
      <c r="E67" s="2128" t="str">
        <f>IF(B67="►", "►", IFERROR(MID(B67, SEARCH(".", B67, SEARCH(".", B67)+1)+1, SEARCH(".", B67, SEARCH(".", B67, SEARCH(".", B67)+1)+1) - SEARCH(".", B67, SEARCH(".", B67)+1)-1), 0))</f>
        <v>Coulis de mangue</v>
      </c>
      <c r="F67" s="2128" t="str">
        <f>IF(B67="►", "►", IFERROR(MID(B67, SEARCH(".", B67, SEARCH(".", B67, SEARCH(".", B67)+1)+1)+1, SEARCH(".", B67, SEARCH(".", B67, SEARCH(".", B67, SEARCH(".", B67)+1)+1)+1) - SEARCH(".", B67, SEARCH(".", B67, SEARCH(".", B67)+1)+1)-1), 0))</f>
        <v>Recette mère ►</v>
      </c>
      <c r="G67" s="2128" t="str">
        <f>IF(OR(B67="►", ISBLANK(B67)), "►", IFERROR(RIGHT(B67, LEN(B67)-FIND("►", B67)-1), ""))</f>
        <v>M.Mille-feuille meringue et chiboust pamplemousse aux fraises des bois</v>
      </c>
      <c r="H67" s="73" t="str">
        <f>IF(R67&lt;&gt;"","A","►")</f>
        <v>A</v>
      </c>
      <c r="I67" s="74" t="str">
        <f>I62</f>
        <v>Dessert assiette.C.Coulis de mangue.Recette mère ►.M.Mille-feuille meringue et chiboust pamplemousse aux fraises des bois</v>
      </c>
      <c r="J67" s="34">
        <f>J62</f>
        <v>18</v>
      </c>
      <c r="K67" s="35" t="str">
        <f>K62</f>
        <v>assiettes</v>
      </c>
      <c r="L67" s="2152"/>
      <c r="M67" s="65"/>
      <c r="N67" s="75" t="str">
        <f>IF(AND(L67&gt;0,O67&gt;0),"de","")</f>
        <v/>
      </c>
      <c r="O67" s="67">
        <v>55</v>
      </c>
      <c r="P67" s="53" t="s">
        <v>21</v>
      </c>
      <c r="Q67" s="68">
        <v>1</v>
      </c>
      <c r="R67" s="69" t="s">
        <v>2025</v>
      </c>
      <c r="S67" s="791" t="s">
        <v>4</v>
      </c>
      <c r="T67" s="3484">
        <v>18</v>
      </c>
      <c r="U67" s="2453" t="s">
        <v>19</v>
      </c>
      <c r="V67" s="2452">
        <v>18</v>
      </c>
      <c r="W67" s="2140">
        <f>IFERROR(IF(V67&gt;0, AH67*AG67*Q67, 0), 0)</f>
        <v>5.5E-2</v>
      </c>
      <c r="X67" s="301" t="str">
        <f>IF(OR(W67=0, ISBLANK(P67)), "", TEXT(ROUND(W67/INDEX(AJ24:AJ94, MATCH(P67, AI24:AI94, 0)), 0),"# ##0") &amp; " " &amp; P67)</f>
        <v>55 g</v>
      </c>
      <c r="Y67" s="82">
        <f>IFERROR(IF(V67&gt;0, L67*AG67*Q67, 0), 0)</f>
        <v>0</v>
      </c>
      <c r="Z67" s="2141">
        <f>IFERROR(IF(V67&gt;0,M67,0),0)</f>
        <v>0</v>
      </c>
      <c r="AA67" s="2142" t="str">
        <f>IF(V67&gt;0,R67,"")</f>
        <v>sucre semoule pâtissière</v>
      </c>
      <c r="AB67" s="2143"/>
      <c r="AC67" s="2140">
        <f>IF(ISBLANK(AB67), W67, W67*(1-AB67/100))</f>
        <v>5.5E-2</v>
      </c>
      <c r="AD67" s="2144">
        <v>1</v>
      </c>
      <c r="AE67" s="2145">
        <f>IF(OR(ISBLANK(AD67), ISTEXT(L67)), "", IF(W67=0, Y67*AD67, W67*AD67))</f>
        <v>5.5E-2</v>
      </c>
      <c r="AF67" s="2593"/>
      <c r="AG67" s="2697">
        <f>IFERROR(IF(ISNUMBER(V67)*ISNUMBER(T67),V67/T67,0),0)</f>
        <v>1</v>
      </c>
      <c r="AH67" s="3483">
        <f>IF(AND(V67&lt;&gt;"", ISNUMBER(T67)), IFERROR(INDEX(AJ24:AJ94, MATCH(P67, AI24:AI94, 0)) * O67 * IF(ISBLANK(L67), 1, L67), 0), 0)</f>
        <v>5.5E-2</v>
      </c>
      <c r="AI67" s="2628" t="s">
        <v>322</v>
      </c>
      <c r="AJ67" s="532">
        <f>AK67 / 1000</f>
        <v>0.13</v>
      </c>
      <c r="AK67" s="2622">
        <v>130</v>
      </c>
      <c r="AL67" s="465"/>
      <c r="AM67" s="2127" t="str">
        <f>A67</f>
        <v>A</v>
      </c>
      <c r="AN67" s="659" t="s">
        <v>393</v>
      </c>
      <c r="AO67" s="656"/>
      <c r="AP67" s="656"/>
      <c r="AQ67" s="675"/>
      <c r="AR67" s="2133"/>
      <c r="AS67" s="709" t="s">
        <v>493</v>
      </c>
      <c r="AT67" s="746"/>
      <c r="AU67" s="704"/>
      <c r="AV67" s="705"/>
      <c r="AW67" s="2133"/>
      <c r="AX67" s="466">
        <v>1</v>
      </c>
    </row>
    <row r="68" spans="1:50" s="464" customFormat="1" ht="21" customHeight="1" x14ac:dyDescent="0.25">
      <c r="A68" s="2127" t="str">
        <f>IF(H68&lt;&gt;"A", "►", "A")</f>
        <v>A</v>
      </c>
      <c r="B68" s="2128" t="str">
        <f>IF(A68="►","►",IF(A68="A",IF(ISTEXT(I68),I68,"")))</f>
        <v>Dessert assiette.C.Coulis de mangue.Recette mère ►.M.Mille-feuille meringue et chiboust pamplemousse aux fraises des bois</v>
      </c>
      <c r="C68" s="2129" t="str">
        <f>IF(B68="►", "►", IFERROR(LEFT(B68, SEARCH(".", B68)-1), 0))</f>
        <v>Dessert assiette</v>
      </c>
      <c r="D68" s="2433" t="str">
        <f>IF(B68="►","►",IFERROR(MID(B68,SEARCH(".",B68)+1,SEARCH(".",B68,SEARCH(".",B68)+1)-SEARCH(".",B68)-1),0))</f>
        <v>C</v>
      </c>
      <c r="E68" s="2128" t="str">
        <f>IF(B68="►", "►", IFERROR(MID(B68, SEARCH(".", B68, SEARCH(".", B68)+1)+1, SEARCH(".", B68, SEARCH(".", B68, SEARCH(".", B68)+1)+1) - SEARCH(".", B68, SEARCH(".", B68)+1)-1), 0))</f>
        <v>Coulis de mangue</v>
      </c>
      <c r="F68" s="2128" t="str">
        <f>IF(B68="►", "►", IFERROR(MID(B68, SEARCH(".", B68, SEARCH(".", B68, SEARCH(".", B68)+1)+1)+1, SEARCH(".", B68, SEARCH(".", B68, SEARCH(".", B68, SEARCH(".", B68)+1)+1)+1) - SEARCH(".", B68, SEARCH(".", B68, SEARCH(".", B68)+1)+1)-1), 0))</f>
        <v>Recette mère ►</v>
      </c>
      <c r="G68" s="2128" t="str">
        <f>IF(OR(B68="►", ISBLANK(B68)), "►", IFERROR(RIGHT(B68, LEN(B68)-FIND("►", B68)-1), ""))</f>
        <v>M.Mille-feuille meringue et chiboust pamplemousse aux fraises des bois</v>
      </c>
      <c r="H68" s="73" t="str">
        <f>IF(R68&lt;&gt;"","A","►")</f>
        <v>A</v>
      </c>
      <c r="I68" s="74" t="str">
        <f>I62</f>
        <v>Dessert assiette.C.Coulis de mangue.Recette mère ►.M.Mille-feuille meringue et chiboust pamplemousse aux fraises des bois</v>
      </c>
      <c r="J68" s="34">
        <f>J62</f>
        <v>18</v>
      </c>
      <c r="K68" s="34" t="str">
        <f>K62</f>
        <v>assiettes</v>
      </c>
      <c r="L68" s="79"/>
      <c r="M68" s="80"/>
      <c r="N68" s="66" t="str">
        <f>IF(AND(L68&gt;0,O68&gt;0),"de","")</f>
        <v/>
      </c>
      <c r="O68" s="67">
        <v>10</v>
      </c>
      <c r="P68" s="53" t="s">
        <v>21</v>
      </c>
      <c r="Q68" s="68">
        <v>1</v>
      </c>
      <c r="R68" s="69" t="s">
        <v>2026</v>
      </c>
      <c r="S68" s="791" t="s">
        <v>4</v>
      </c>
      <c r="T68" s="3484">
        <v>18</v>
      </c>
      <c r="U68" s="2453" t="s">
        <v>19</v>
      </c>
      <c r="V68" s="2452">
        <v>18</v>
      </c>
      <c r="W68" s="2148">
        <f>IFERROR(IF(V68&gt;0, AH68*AG68*Q68, 0), 0)</f>
        <v>0.01</v>
      </c>
      <c r="X68" s="299" t="str">
        <f>IF(OR(W68=0, ISBLANK(P68)), "", TEXT(ROUND(W68/INDEX(AJ24:AJ94, MATCH(P68, AI24:AI94, 0)), 0),"# ##0") &amp; " " &amp; P68)</f>
        <v>10 g</v>
      </c>
      <c r="Y68" s="77">
        <f>IFERROR(IF(V68&gt;0, L68*AG68*Q68, 0), 0)</f>
        <v>0</v>
      </c>
      <c r="Z68" s="2149">
        <f>IFERROR(IF(V68&gt;0,M68,0),0)</f>
        <v>0</v>
      </c>
      <c r="AA68" s="2137" t="str">
        <f>IF(V68&gt;0,R68,"")</f>
        <v>jus de citron</v>
      </c>
      <c r="AB68" s="2143"/>
      <c r="AC68" s="2148">
        <f>IF(ISBLANK(AB68), W68, W68*(1-AB68/100))</f>
        <v>0.01</v>
      </c>
      <c r="AD68" s="2144">
        <v>1</v>
      </c>
      <c r="AE68" s="2150">
        <f>IF(OR(ISBLANK(AD68), ISTEXT(L68)), "", IF(W68=0, Y68*AD68, W68*AD68))</f>
        <v>0.01</v>
      </c>
      <c r="AF68" s="2593"/>
      <c r="AG68" s="2697">
        <f>IFERROR(IF(ISNUMBER(V68)*ISNUMBER(T68),V68/T68,0),0)</f>
        <v>1</v>
      </c>
      <c r="AH68" s="3483">
        <f>IF(AND(V68&lt;&gt;"", ISNUMBER(T68)), IFERROR(INDEX(AJ24:AJ94, MATCH(P68, AI24:AI94, 0)) * O68 * IF(ISBLANK(L68), 1, L68), 0), 0)</f>
        <v>0.01</v>
      </c>
      <c r="AI68" s="2628" t="s">
        <v>323</v>
      </c>
      <c r="AJ68" s="532">
        <f>AK68 / 1000</f>
        <v>0.13</v>
      </c>
      <c r="AK68" s="2622">
        <v>130</v>
      </c>
      <c r="AL68" s="465"/>
      <c r="AM68" s="2127" t="str">
        <f>A68</f>
        <v>A</v>
      </c>
      <c r="AN68" s="675"/>
      <c r="AO68" s="675"/>
      <c r="AP68" s="675"/>
      <c r="AQ68" s="675"/>
      <c r="AR68" s="2133"/>
      <c r="AS68" s="709"/>
      <c r="AT68" s="746"/>
      <c r="AU68" s="704"/>
      <c r="AV68" s="705"/>
      <c r="AW68" s="2133"/>
      <c r="AX68" s="466">
        <v>1</v>
      </c>
    </row>
    <row r="69" spans="1:50" s="464" customFormat="1" ht="21" customHeight="1" x14ac:dyDescent="0.25">
      <c r="A69" s="2127" t="str">
        <f>IF(H69&lt;&gt;"A", "►", "A")</f>
        <v>►</v>
      </c>
      <c r="B69" s="2128" t="str">
        <f>IF(A69="►","►",IF(A69="A",IF(ISTEXT(I69),I69,"")))</f>
        <v>►</v>
      </c>
      <c r="C69" s="2129" t="str">
        <f>IF(B69="►", "►", IFERROR(LEFT(B69, SEARCH(".", B69)-1), 0))</f>
        <v>►</v>
      </c>
      <c r="D69" s="2433" t="str">
        <f>IF(B69="►","►",IFERROR(MID(B69,SEARCH(".",B69)+1,SEARCH(".",B69,SEARCH(".",B69)+1)-SEARCH(".",B69)-1),0))</f>
        <v>►</v>
      </c>
      <c r="E69" s="2128" t="str">
        <f>IF(B69="►", "►", IFERROR(MID(B69, SEARCH(".", B69, SEARCH(".", B69)+1)+1, SEARCH(".", B69, SEARCH(".", B69, SEARCH(".", B69)+1)+1) - SEARCH(".", B69, SEARCH(".", B69)+1)-1), 0))</f>
        <v>►</v>
      </c>
      <c r="F69" s="2128" t="str">
        <f>IF(B69="►", "►", IFERROR(MID(B69, SEARCH(".", B69, SEARCH(".", B69, SEARCH(".", B69)+1)+1)+1, SEARCH(".", B69, SEARCH(".", B69, SEARCH(".", B69, SEARCH(".", B69)+1)+1)+1) - SEARCH(".", B69, SEARCH(".", B69, SEARCH(".", B69)+1)+1)-1), 0))</f>
        <v>►</v>
      </c>
      <c r="G69" s="2128" t="str">
        <f>IF(OR(B69="►", ISBLANK(B69)), "►", IFERROR(RIGHT(B69, LEN(B69)-FIND("►", B69)-1), ""))</f>
        <v>►</v>
      </c>
      <c r="H69" s="73" t="str">
        <f>IF(R69&lt;&gt;"","A","►")</f>
        <v>►</v>
      </c>
      <c r="I69" s="74" t="str">
        <f>I62</f>
        <v>Dessert assiette.C.Coulis de mangue.Recette mère ►.M.Mille-feuille meringue et chiboust pamplemousse aux fraises des bois</v>
      </c>
      <c r="J69" s="34">
        <f>J62</f>
        <v>18</v>
      </c>
      <c r="K69" s="34" t="str">
        <f>K62</f>
        <v>assiettes</v>
      </c>
      <c r="L69" s="2153"/>
      <c r="M69" s="80"/>
      <c r="N69" s="75" t="str">
        <f>IF(AND(L69&gt;0,O69&gt;0),"de","")</f>
        <v/>
      </c>
      <c r="O69" s="67"/>
      <c r="P69" s="2174"/>
      <c r="Q69" s="68">
        <v>1</v>
      </c>
      <c r="R69" s="69"/>
      <c r="S69" s="791" t="s">
        <v>4</v>
      </c>
      <c r="T69" s="3484">
        <f>IFERROR(IF(AND(ISNUMBER(V69),J69&gt;0),J69,0),0)</f>
        <v>0</v>
      </c>
      <c r="U69" s="2453">
        <f>IFERROR(IF(AND(ISNUMBER(T69),V69&gt;0),K69,0),0)</f>
        <v>0</v>
      </c>
      <c r="V69" s="2452"/>
      <c r="W69" s="2140">
        <f>IFERROR(IF(V69&gt;0, AH69*AG69*Q69, 0), 0)</f>
        <v>0</v>
      </c>
      <c r="X69" s="301" t="str">
        <f>IF(OR(W69=0, ISBLANK(P69)), "", TEXT(ROUND(W69/INDEX(AJ24:AJ94, MATCH(P69, AI24:AI94, 0)), 0),"# ##0") &amp; " " &amp; P69)</f>
        <v/>
      </c>
      <c r="Y69" s="82">
        <f>IFERROR(IF(V69&gt;0, L69*AG69*Q69, 0), 0)</f>
        <v>0</v>
      </c>
      <c r="Z69" s="2155">
        <f>IFERROR(IF(V69&gt;0,M69,0),0)</f>
        <v>0</v>
      </c>
      <c r="AA69" s="2156" t="str">
        <f>IF(V69&gt;0,R69,"")</f>
        <v/>
      </c>
      <c r="AB69" s="2143"/>
      <c r="AC69" s="2140">
        <f>IF(ISBLANK(AB69), W69, W69*(1-AB69/100))</f>
        <v>0</v>
      </c>
      <c r="AD69" s="2144"/>
      <c r="AE69" s="2145" t="str">
        <f>IF(OR(ISBLANK(AD69), ISTEXT(L69)), "", IF(W69=0, Y69*AD69, W69*AD69))</f>
        <v/>
      </c>
      <c r="AF69" s="2593"/>
      <c r="AG69" s="2697">
        <f>IFERROR(IF(ISNUMBER(V69)*ISNUMBER(T69),V69/T69,0),0)</f>
        <v>0</v>
      </c>
      <c r="AH69" s="3483">
        <f>IF(AND(V69&lt;&gt;"", ISNUMBER(T69)), IFERROR(INDEX(AJ24:AJ94, MATCH(P69, AI24:AI94, 0)) * O69 * IF(ISBLANK(L69), 1, L69), 0), 0)</f>
        <v>0</v>
      </c>
      <c r="AI69" s="2628" t="s">
        <v>324</v>
      </c>
      <c r="AJ69" s="532">
        <f>AK69 / 1000</f>
        <v>0.2</v>
      </c>
      <c r="AK69" s="2622">
        <v>200</v>
      </c>
      <c r="AL69" s="465"/>
      <c r="AM69" s="2127" t="str">
        <f>A69</f>
        <v>►</v>
      </c>
      <c r="AN69" s="2175" t="s">
        <v>394</v>
      </c>
      <c r="AO69" s="656"/>
      <c r="AP69" s="656"/>
      <c r="AQ69" s="675"/>
      <c r="AR69" s="2133" t="s">
        <v>4</v>
      </c>
      <c r="AS69" s="770" t="s">
        <v>2225</v>
      </c>
      <c r="AT69" s="771"/>
      <c r="AU69" s="671"/>
      <c r="AV69" s="672"/>
      <c r="AW69" s="2133"/>
      <c r="AX69" s="466">
        <v>1</v>
      </c>
    </row>
    <row r="70" spans="1:50" s="464" customFormat="1" ht="21" customHeight="1" x14ac:dyDescent="0.25">
      <c r="A70" s="2127" t="str">
        <f>IF(H70&lt;&gt;"A", "►", "A")</f>
        <v>►</v>
      </c>
      <c r="B70" s="2128" t="str">
        <f>IF(A70="►","►",IF(A70="A",IF(ISTEXT(I70),I70,"")))</f>
        <v>►</v>
      </c>
      <c r="C70" s="2129" t="str">
        <f>IF(B70="►", "►", IFERROR(LEFT(B70, SEARCH(".", B70)-1), 0))</f>
        <v>►</v>
      </c>
      <c r="D70" s="2433" t="str">
        <f>IF(B70="►","►",IFERROR(MID(B70,SEARCH(".",B70)+1,SEARCH(".",B70,SEARCH(".",B70)+1)-SEARCH(".",B70)-1),0))</f>
        <v>►</v>
      </c>
      <c r="E70" s="2128" t="str">
        <f>IF(B70="►", "►", IFERROR(MID(B70, SEARCH(".", B70, SEARCH(".", B70)+1)+1, SEARCH(".", B70, SEARCH(".", B70, SEARCH(".", B70)+1)+1) - SEARCH(".", B70, SEARCH(".", B70)+1)-1), 0))</f>
        <v>►</v>
      </c>
      <c r="F70" s="2128" t="str">
        <f>IF(B70="►", "►", IFERROR(MID(B70, SEARCH(".", B70, SEARCH(".", B70, SEARCH(".", B70)+1)+1)+1, SEARCH(".", B70, SEARCH(".", B70, SEARCH(".", B70, SEARCH(".", B70)+1)+1)+1) - SEARCH(".", B70, SEARCH(".", B70, SEARCH(".", B70)+1)+1)-1), 0))</f>
        <v>►</v>
      </c>
      <c r="G70" s="2128" t="str">
        <f>IF(OR(B70="►", ISBLANK(B70)), "►", IFERROR(RIGHT(B70, LEN(B70)-FIND("►", B70)-1), ""))</f>
        <v>►</v>
      </c>
      <c r="H70" s="73" t="str">
        <f>IF(R70&lt;&gt;"","A","►")</f>
        <v>►</v>
      </c>
      <c r="I70" s="74" t="str">
        <f>I62</f>
        <v>Dessert assiette.C.Coulis de mangue.Recette mère ►.M.Mille-feuille meringue et chiboust pamplemousse aux fraises des bois</v>
      </c>
      <c r="J70" s="34">
        <f>J62</f>
        <v>18</v>
      </c>
      <c r="K70" s="34" t="str">
        <f>K62</f>
        <v>assiettes</v>
      </c>
      <c r="L70" s="79"/>
      <c r="M70" s="80"/>
      <c r="N70" s="66" t="str">
        <f>IF(AND(L70&gt;0,O70&gt;0),"de","")</f>
        <v/>
      </c>
      <c r="O70" s="67"/>
      <c r="P70" s="2174"/>
      <c r="Q70" s="68">
        <v>1</v>
      </c>
      <c r="R70" s="69"/>
      <c r="S70" s="791" t="s">
        <v>4</v>
      </c>
      <c r="T70" s="3484">
        <f>IFERROR(IF(AND(ISNUMBER(V70),J70&gt;0),J70,0),0)</f>
        <v>0</v>
      </c>
      <c r="U70" s="2453">
        <f>IFERROR(IF(AND(ISNUMBER(T70),V70&gt;0),K70,0),0)</f>
        <v>0</v>
      </c>
      <c r="V70" s="2452"/>
      <c r="W70" s="2148">
        <f>IFERROR(IF(V70&gt;0, AH70*AG70*Q70, 0), 0)</f>
        <v>0</v>
      </c>
      <c r="X70" s="299" t="str">
        <f>IF(OR(W70=0, ISBLANK(P70)), "", TEXT(ROUND(W70/INDEX(AJ24:AJ94, MATCH(P70, AI24:AI94, 0)), 0),"# ##0") &amp; " " &amp; P70)</f>
        <v/>
      </c>
      <c r="Y70" s="77">
        <f>IFERROR(IF(V70&gt;0, L70*AG70*Q70, 0), 0)</f>
        <v>0</v>
      </c>
      <c r="Z70" s="2149">
        <f>IFERROR(IF(V70&gt;0,M70,0),0)</f>
        <v>0</v>
      </c>
      <c r="AA70" s="2137" t="str">
        <f>IF(V70&gt;0,R70,"")</f>
        <v/>
      </c>
      <c r="AB70" s="2143"/>
      <c r="AC70" s="2148">
        <f>IF(ISBLANK(AB70), W70, W70*(1-AB70/100))</f>
        <v>0</v>
      </c>
      <c r="AD70" s="2144"/>
      <c r="AE70" s="2150" t="str">
        <f>IF(OR(ISBLANK(AD70), ISTEXT(L70)), "", IF(W70=0, Y70*AD70, W70*AD70))</f>
        <v/>
      </c>
      <c r="AF70" s="2593"/>
      <c r="AG70" s="2697">
        <f>IFERROR(IF(ISNUMBER(V70)*ISNUMBER(T70),V70/T70,0),0)</f>
        <v>0</v>
      </c>
      <c r="AH70" s="3483">
        <f>IF(AND(V70&lt;&gt;"", ISNUMBER(T70)), IFERROR(INDEX(AJ24:AJ94, MATCH(P70, AI24:AI94, 0)) * O70 * IF(ISBLANK(L70), 1, L70), 0), 0)</f>
        <v>0</v>
      </c>
      <c r="AI70" s="2628" t="s">
        <v>2018</v>
      </c>
      <c r="AJ70" s="532">
        <f>AK70 / 1000</f>
        <v>0.23</v>
      </c>
      <c r="AK70" s="2622">
        <v>230</v>
      </c>
      <c r="AL70" s="465"/>
      <c r="AM70" s="2127" t="str">
        <f>A70</f>
        <v>►</v>
      </c>
      <c r="AN70" s="675"/>
      <c r="AO70" s="675"/>
      <c r="AP70" s="675"/>
      <c r="AQ70" s="675"/>
      <c r="AR70" s="2133"/>
      <c r="AS70" s="774" t="s">
        <v>2226</v>
      </c>
      <c r="AT70" s="771"/>
      <c r="AU70" s="671"/>
      <c r="AV70" s="672"/>
      <c r="AW70" s="2133"/>
      <c r="AX70" s="466">
        <v>1</v>
      </c>
    </row>
    <row r="71" spans="1:50" s="464" customFormat="1" ht="21" customHeight="1" x14ac:dyDescent="0.25">
      <c r="A71" s="2127" t="str">
        <f>IF(H71&lt;&gt;"A", "►", "A")</f>
        <v>►</v>
      </c>
      <c r="B71" s="2128" t="str">
        <f>IF(A71="►","►",IF(A71="A",IF(ISTEXT(I71),I71,"")))</f>
        <v>►</v>
      </c>
      <c r="C71" s="2129" t="str">
        <f>IF(B71="►", "►", IFERROR(LEFT(B71, SEARCH(".", B71)-1), 0))</f>
        <v>►</v>
      </c>
      <c r="D71" s="2433" t="str">
        <f>IF(B71="►","►",IFERROR(MID(B71,SEARCH(".",B71)+1,SEARCH(".",B71,SEARCH(".",B71)+1)-SEARCH(".",B71)-1),0))</f>
        <v>►</v>
      </c>
      <c r="E71" s="2128" t="str">
        <f>IF(B71="►", "►", IFERROR(MID(B71, SEARCH(".", B71, SEARCH(".", B71)+1)+1, SEARCH(".", B71, SEARCH(".", B71, SEARCH(".", B71)+1)+1) - SEARCH(".", B71, SEARCH(".", B71)+1)-1), 0))</f>
        <v>►</v>
      </c>
      <c r="F71" s="2128" t="str">
        <f>IF(B71="►", "►", IFERROR(MID(B71, SEARCH(".", B71, SEARCH(".", B71, SEARCH(".", B71)+1)+1)+1, SEARCH(".", B71, SEARCH(".", B71, SEARCH(".", B71, SEARCH(".", B71)+1)+1)+1) - SEARCH(".", B71, SEARCH(".", B71, SEARCH(".", B71)+1)+1)-1), 0))</f>
        <v>►</v>
      </c>
      <c r="G71" s="2128" t="str">
        <f>IF(OR(B71="►", ISBLANK(B71)), "►", IFERROR(RIGHT(B71, LEN(B71)-FIND("►", B71)-1), ""))</f>
        <v>►</v>
      </c>
      <c r="H71" s="73" t="str">
        <f>IF(R71&lt;&gt;"","A","►")</f>
        <v>►</v>
      </c>
      <c r="I71" s="74" t="str">
        <f>I62</f>
        <v>Dessert assiette.C.Coulis de mangue.Recette mère ►.M.Mille-feuille meringue et chiboust pamplemousse aux fraises des bois</v>
      </c>
      <c r="J71" s="34">
        <f>J62</f>
        <v>18</v>
      </c>
      <c r="K71" s="34" t="str">
        <f>K62</f>
        <v>assiettes</v>
      </c>
      <c r="L71" s="79"/>
      <c r="M71" s="65"/>
      <c r="N71" s="75" t="str">
        <f>IF(AND(L71&gt;0,O71&gt;0),"de","")</f>
        <v/>
      </c>
      <c r="O71" s="67"/>
      <c r="P71" s="2174"/>
      <c r="Q71" s="68">
        <v>1</v>
      </c>
      <c r="R71" s="69"/>
      <c r="S71" s="791" t="s">
        <v>4</v>
      </c>
      <c r="T71" s="3484">
        <f>IFERROR(IF(AND(ISNUMBER(V71),J71&gt;0),J71,0),0)</f>
        <v>0</v>
      </c>
      <c r="U71" s="2453">
        <f>IFERROR(IF(AND(ISNUMBER(T71),V71&gt;0),K71,0),0)</f>
        <v>0</v>
      </c>
      <c r="V71" s="2452"/>
      <c r="W71" s="2140">
        <f>IFERROR(IF(V71&gt;0, AH71*AG71*Q71, 0), 0)</f>
        <v>0</v>
      </c>
      <c r="X71" s="301" t="str">
        <f>IF(OR(W71=0, ISBLANK(P71)), "", TEXT(ROUND(W71/INDEX(AJ24:AJ94, MATCH(P71, AI24:AI94, 0)), 0),"# ##0") &amp; " " &amp; P71)</f>
        <v/>
      </c>
      <c r="Y71" s="82">
        <f>IFERROR(IF(V71&gt;0, L71*AG71*Q71, 0), 0)</f>
        <v>0</v>
      </c>
      <c r="Z71" s="2141">
        <f>IFERROR(IF(V71&gt;0,M71,0),0)</f>
        <v>0</v>
      </c>
      <c r="AA71" s="2142" t="str">
        <f>IF(V71&gt;0,R71,"")</f>
        <v/>
      </c>
      <c r="AB71" s="2143"/>
      <c r="AC71" s="2140">
        <f>IF(ISBLANK(AB71), W71, W71*(1-AB71/100))</f>
        <v>0</v>
      </c>
      <c r="AD71" s="2144"/>
      <c r="AE71" s="2145" t="str">
        <f>IF(OR(ISBLANK(AD71), ISTEXT(L71)), "", IF(W71=0, Y71*AD71, W71*AD71))</f>
        <v/>
      </c>
      <c r="AF71" s="2593"/>
      <c r="AG71" s="2697">
        <f>IFERROR(IF(ISNUMBER(V71)*ISNUMBER(T71),V71/T71,0),0)</f>
        <v>0</v>
      </c>
      <c r="AH71" s="3483">
        <f>IF(AND(V71&lt;&gt;"", ISNUMBER(T71)), IFERROR(INDEX(AJ24:AJ94, MATCH(P71, AI24:AI94, 0)) * O71 * IF(ISBLANK(L71), 1, L71), 0), 0)</f>
        <v>0</v>
      </c>
      <c r="AI71" s="2628" t="s">
        <v>296</v>
      </c>
      <c r="AJ71" s="534">
        <f>AK71 / 1000</f>
        <v>0.22500000000000001</v>
      </c>
      <c r="AK71" s="2623">
        <v>225</v>
      </c>
      <c r="AL71" s="465"/>
      <c r="AM71" s="2127" t="str">
        <f>A71</f>
        <v>►</v>
      </c>
      <c r="AN71" s="659" t="s">
        <v>395</v>
      </c>
      <c r="AO71" s="656"/>
      <c r="AP71" s="656"/>
      <c r="AQ71" s="675"/>
      <c r="AR71" s="2133"/>
      <c r="AS71" s="677"/>
      <c r="AT71" s="771"/>
      <c r="AU71" s="2507" t="s">
        <v>498</v>
      </c>
      <c r="AV71" s="672"/>
      <c r="AW71" s="2133"/>
      <c r="AX71" s="466">
        <v>1</v>
      </c>
    </row>
    <row r="72" spans="1:50" s="464" customFormat="1" ht="21" customHeight="1" x14ac:dyDescent="0.25">
      <c r="A72" s="2127" t="str">
        <f>IF(H72&lt;&gt;"A", "►", "A")</f>
        <v>A</v>
      </c>
      <c r="B72" s="2128" t="str">
        <f>IF(A72="►","►",IF(A72="A",IF(ISTEXT(I72),I72,"")))</f>
        <v>Dessert assiette.C.Coulis de mangue.Recette mère ►.M.Mille-feuille meringue et chiboust pamplemousse aux fraises des bois</v>
      </c>
      <c r="C72" s="2129" t="str">
        <f>IF(B72="►", "►", IFERROR(LEFT(B72, SEARCH(".", B72)-1), 0))</f>
        <v>Dessert assiette</v>
      </c>
      <c r="D72" s="2433" t="str">
        <f>IF(B72="►","►",IFERROR(MID(B72,SEARCH(".",B72)+1,SEARCH(".",B72,SEARCH(".",B72)+1)-SEARCH(".",B72)-1),0))</f>
        <v>C</v>
      </c>
      <c r="E72" s="2128" t="str">
        <f>IF(B72="►", "►", IFERROR(MID(B72, SEARCH(".", B72, SEARCH(".", B72)+1)+1, SEARCH(".", B72, SEARCH(".", B72, SEARCH(".", B72)+1)+1) - SEARCH(".", B72, SEARCH(".", B72)+1)-1), 0))</f>
        <v>Coulis de mangue</v>
      </c>
      <c r="F72" s="2128" t="str">
        <f>IF(B72="►", "►", IFERROR(MID(B72, SEARCH(".", B72, SEARCH(".", B72, SEARCH(".", B72)+1)+1)+1, SEARCH(".", B72, SEARCH(".", B72, SEARCH(".", B72, SEARCH(".", B72)+1)+1)+1) - SEARCH(".", B72, SEARCH(".", B72, SEARCH(".", B72)+1)+1)-1), 0))</f>
        <v>Recette mère ►</v>
      </c>
      <c r="G72" s="2128" t="str">
        <f>IF(OR(B72="►", ISBLANK(B72)), "►", IFERROR(RIGHT(B72, LEN(B72)-FIND("►", B72)-1), ""))</f>
        <v>M.Mille-feuille meringue et chiboust pamplemousse aux fraises des bois</v>
      </c>
      <c r="H72" s="25" t="s">
        <v>7</v>
      </c>
      <c r="I72" s="74" t="str">
        <f>I62</f>
        <v>Dessert assiette.C.Coulis de mangue.Recette mère ►.M.Mille-feuille meringue et chiboust pamplemousse aux fraises des bois</v>
      </c>
      <c r="J72" s="34">
        <f>J62</f>
        <v>18</v>
      </c>
      <c r="K72" s="34" t="str">
        <f>K62</f>
        <v>assiettes</v>
      </c>
      <c r="L72" s="79"/>
      <c r="M72" s="65"/>
      <c r="N72" s="75" t="str">
        <f>IF(AND(L72&gt;0,O72&gt;0),"de","")</f>
        <v/>
      </c>
      <c r="O72" s="67"/>
      <c r="P72" s="2174"/>
      <c r="Q72" s="68">
        <v>1</v>
      </c>
      <c r="R72" s="69"/>
      <c r="S72" s="791" t="s">
        <v>4</v>
      </c>
      <c r="T72" s="3484">
        <f>IFERROR(IF(AND(ISNUMBER(V72),J72&gt;0),J72,0),0)</f>
        <v>0</v>
      </c>
      <c r="U72" s="2453">
        <f>IFERROR(IF(AND(ISNUMBER(T72),V72&gt;0),K72,0),0)</f>
        <v>0</v>
      </c>
      <c r="V72" s="2452"/>
      <c r="W72" s="2148">
        <f>IFERROR(IF(V72&gt;0, AH72*AG72*Q72, 0), 0)</f>
        <v>0</v>
      </c>
      <c r="X72" s="299" t="str">
        <f>IF(OR(W72=0, ISBLANK(P72)), "", TEXT(ROUND(W72/INDEX(AJ24:AJ94, MATCH(P72, AI24:AI94, 0)), 0),"# ##0") &amp; " " &amp; P72)</f>
        <v/>
      </c>
      <c r="Y72" s="77">
        <f>IFERROR(IF(V72&gt;0, L72*AG72*Q72, 0), 0)</f>
        <v>0</v>
      </c>
      <c r="Z72" s="2149">
        <f>IFERROR(IF(V72&gt;0,M72,0),0)</f>
        <v>0</v>
      </c>
      <c r="AA72" s="2137" t="str">
        <f>IF(V72&gt;0,R72,"")</f>
        <v/>
      </c>
      <c r="AB72" s="2143"/>
      <c r="AC72" s="2148">
        <f>IF(ISBLANK(AB72), W72, W72*(1-AB72/100))</f>
        <v>0</v>
      </c>
      <c r="AD72" s="2144"/>
      <c r="AE72" s="2150" t="str">
        <f>IF(OR(ISBLANK(AD72), ISTEXT(L72)), "", IF(W72=0, Y72*AD72, W72*AD72))</f>
        <v/>
      </c>
      <c r="AF72" s="2593"/>
      <c r="AG72" s="2697">
        <f>IFERROR(IF(ISNUMBER(V72)*ISNUMBER(T72),V72/T72,0),0)</f>
        <v>0</v>
      </c>
      <c r="AH72" s="3483">
        <f>IF(AND(V72&lt;&gt;"", ISNUMBER(T72)), IFERROR(INDEX(AJ24:AJ94, MATCH(P72, AI24:AI94, 0)) * O72 * IF(ISBLANK(L72), 1, L72), 0), 0)</f>
        <v>0</v>
      </c>
      <c r="AI72" s="2628" t="s">
        <v>2019</v>
      </c>
      <c r="AJ72" s="534">
        <f>AK72 / 1000</f>
        <v>0.23599999999999999</v>
      </c>
      <c r="AK72" s="2623">
        <v>236</v>
      </c>
      <c r="AL72" s="465"/>
      <c r="AM72" s="2127" t="str">
        <f>A72</f>
        <v>A</v>
      </c>
      <c r="AN72" s="2175" t="s">
        <v>396</v>
      </c>
      <c r="AO72" s="656"/>
      <c r="AP72" s="656"/>
      <c r="AQ72" s="675"/>
      <c r="AR72" s="2133" t="s">
        <v>4</v>
      </c>
      <c r="AS72" s="677"/>
      <c r="AT72" s="678"/>
      <c r="AU72" s="2508">
        <v>22</v>
      </c>
      <c r="AV72" s="2509" t="s">
        <v>66</v>
      </c>
      <c r="AW72" s="2133"/>
      <c r="AX72" s="466">
        <v>1</v>
      </c>
    </row>
    <row r="73" spans="1:50" s="464" customFormat="1" ht="21" customHeight="1" thickBot="1" x14ac:dyDescent="0.3">
      <c r="A73" s="2127" t="str">
        <f>IF(H73&lt;&gt;"A", "►", "A")</f>
        <v>A</v>
      </c>
      <c r="B73" s="2128" t="str">
        <f>IF(A73="►","►",IF(A73="A",IF(ISTEXT(I73),I73,"")))</f>
        <v>Dessert assiette.C.Coulis de mangue.Recette mère ►.M.Mille-feuille meringue et chiboust pamplemousse aux fraises des bois</v>
      </c>
      <c r="C73" s="2129" t="str">
        <f>IF(B73="►", "►", IFERROR(LEFT(B73, SEARCH(".", B73)-1), 0))</f>
        <v>Dessert assiette</v>
      </c>
      <c r="D73" s="2433" t="str">
        <f>IF(B73="►","►",IFERROR(MID(B73,SEARCH(".",B73)+1,SEARCH(".",B73,SEARCH(".",B73)+1)-SEARCH(".",B73)-1),0))</f>
        <v>C</v>
      </c>
      <c r="E73" s="2128" t="str">
        <f>IF(B73="►", "►", IFERROR(MID(B73, SEARCH(".", B73, SEARCH(".", B73)+1)+1, SEARCH(".", B73, SEARCH(".", B73, SEARCH(".", B73)+1)+1) - SEARCH(".", B73, SEARCH(".", B73)+1)-1), 0))</f>
        <v>Coulis de mangue</v>
      </c>
      <c r="F73" s="2128" t="str">
        <f>IF(B73="►", "►", IFERROR(MID(B73, SEARCH(".", B73, SEARCH(".", B73, SEARCH(".", B73)+1)+1)+1, SEARCH(".", B73, SEARCH(".", B73, SEARCH(".", B73, SEARCH(".", B73)+1)+1)+1) - SEARCH(".", B73, SEARCH(".", B73, SEARCH(".", B73)+1)+1)-1), 0))</f>
        <v>Recette mère ►</v>
      </c>
      <c r="G73" s="2128" t="str">
        <f>IF(OR(B73="►", ISBLANK(B73)), "►", IFERROR(RIGHT(B73, LEN(B73)-FIND("►", B73)-1), ""))</f>
        <v>M.Mille-feuille meringue et chiboust pamplemousse aux fraises des bois</v>
      </c>
      <c r="H73" s="86" t="s">
        <v>7</v>
      </c>
      <c r="I73" s="87" t="str">
        <f>I69</f>
        <v>Dessert assiette.C.Coulis de mangue.Recette mère ►.M.Mille-feuille meringue et chiboust pamplemousse aux fraises des bois</v>
      </c>
      <c r="J73" s="490">
        <f>J69</f>
        <v>18</v>
      </c>
      <c r="K73" s="89" t="str">
        <f>K69</f>
        <v>assiettes</v>
      </c>
      <c r="L73" s="489" t="s">
        <v>62</v>
      </c>
      <c r="M73" s="91"/>
      <c r="N73" s="91"/>
      <c r="O73" s="91"/>
      <c r="P73" s="91"/>
      <c r="Q73" s="91"/>
      <c r="R73" s="92"/>
      <c r="S73" s="791" t="s">
        <v>4</v>
      </c>
      <c r="T73" s="3484"/>
      <c r="U73" s="2453"/>
      <c r="V73" s="2452"/>
      <c r="W73" s="2140">
        <f>IFERROR(IF(V73&gt;0, AH73*AG73*Q73, 0), 0)</f>
        <v>0</v>
      </c>
      <c r="X73" s="301" t="str">
        <f>IF(OR(W73=0, ISBLANK(P73)), "", TEXT(ROUND(W73/INDEX(AJ24:AJ94, MATCH(P73, AI24:AI94, 0)), 0),"# ##0") &amp; " " &amp; P73)</f>
        <v/>
      </c>
      <c r="Y73" s="82">
        <f>IFERROR(IF(V73&gt;0, L73*AG73*Q73, 0), 0)</f>
        <v>0</v>
      </c>
      <c r="Z73" s="2141">
        <f>IFERROR(IF(V73&gt;0,M73,0),0)</f>
        <v>0</v>
      </c>
      <c r="AA73" s="2142" t="str">
        <f>IF(V73&gt;0,R73,"")</f>
        <v/>
      </c>
      <c r="AB73" s="2143"/>
      <c r="AC73" s="2140">
        <f>IF(ISBLANK(AB73), W73, W73*(1-AB73/100))</f>
        <v>0</v>
      </c>
      <c r="AD73" s="2144"/>
      <c r="AE73" s="2145" t="str">
        <f>IF(OR(ISBLANK(AD73), ISTEXT(L73)), "", IF(W73=0, Y73*AD73, W73*AD73))</f>
        <v/>
      </c>
      <c r="AF73" s="2593"/>
      <c r="AG73" s="2697">
        <f>IFERROR(IF(ISNUMBER(V73)*ISNUMBER(T73),V73/T73,0),0)</f>
        <v>0</v>
      </c>
      <c r="AH73" s="3483">
        <f>IF(AND(V73&lt;&gt;"", ISNUMBER(T73)), IFERROR(INDEX(AJ24:AJ94, MATCH(P73, AI24:AI94, 0)) * O73 * IF(ISBLANK(L73), 1, L73), 0), 0)</f>
        <v>0</v>
      </c>
      <c r="AI73" s="2628" t="s">
        <v>2020</v>
      </c>
      <c r="AJ73" s="534">
        <f>AK73 / 1000</f>
        <v>0.2366</v>
      </c>
      <c r="AK73" s="2627">
        <v>236.6</v>
      </c>
      <c r="AL73" s="465"/>
      <c r="AM73" s="2127" t="str">
        <f>A73</f>
        <v>A</v>
      </c>
      <c r="AN73" s="675"/>
      <c r="AO73" s="675"/>
      <c r="AP73" s="675"/>
      <c r="AQ73" s="675"/>
      <c r="AR73" s="2133"/>
      <c r="AS73" s="677"/>
      <c r="AT73" s="678"/>
      <c r="AU73" s="2508">
        <v>25</v>
      </c>
      <c r="AV73" s="2509" t="s">
        <v>488</v>
      </c>
      <c r="AW73" s="2133"/>
      <c r="AX73" s="466">
        <v>1</v>
      </c>
    </row>
    <row r="74" spans="1:50" s="464" customFormat="1" ht="21" customHeight="1" thickBot="1" x14ac:dyDescent="0.3">
      <c r="A74" s="2127" t="str">
        <f>IF(H74&lt;&gt;"A", "►", "A")</f>
        <v>A</v>
      </c>
      <c r="B74" s="2128" t="str">
        <f>IF(A74="►","►",IF(A74="A",IF(ISTEXT(I74),I74,"")))</f>
        <v/>
      </c>
      <c r="C74" s="2129">
        <f>IF(B74="►", "►", IFERROR(LEFT(B74, SEARCH(".", B74)-1), 0))</f>
        <v>0</v>
      </c>
      <c r="D74" s="2433">
        <f>IF(B74="►","►",IFERROR(MID(B74,SEARCH(".",B74)+1,SEARCH(".",B74,SEARCH(".",B74)+1)-SEARCH(".",B74)-1),0))</f>
        <v>0</v>
      </c>
      <c r="E74" s="2128">
        <f>IF(B74="►", "►", IFERROR(MID(B74, SEARCH(".", B74, SEARCH(".", B74)+1)+1, SEARCH(".", B74, SEARCH(".", B74, SEARCH(".", B74)+1)+1) - SEARCH(".", B74, SEARCH(".", B74)+1)-1), 0))</f>
        <v>0</v>
      </c>
      <c r="F74" s="2128">
        <f>IF(B74="►", "►", IFERROR(MID(B74, SEARCH(".", B74, SEARCH(".", B74, SEARCH(".", B74)+1)+1)+1, SEARCH(".", B74, SEARCH(".", B74, SEARCH(".", B74, SEARCH(".", B74)+1)+1)+1) - SEARCH(".", B74, SEARCH(".", B74, SEARCH(".", B74)+1)+1)-1), 0))</f>
        <v>0</v>
      </c>
      <c r="G74" s="2128" t="str">
        <f>IF(OR(B74="►", ISBLANK(B74)), "►", IFERROR(RIGHT(B74, LEN(B74)-FIND("►", B74)-1), ""))</f>
        <v/>
      </c>
      <c r="H74" s="2168" t="s">
        <v>7</v>
      </c>
      <c r="I74" s="2169"/>
      <c r="J74" s="2169"/>
      <c r="K74" s="2169"/>
      <c r="L74" s="2170" t="s">
        <v>2200</v>
      </c>
      <c r="M74" s="2170"/>
      <c r="N74" s="2170"/>
      <c r="O74" s="2170"/>
      <c r="P74" s="2170"/>
      <c r="Q74" s="2170"/>
      <c r="R74" s="2434" t="s">
        <v>77</v>
      </c>
      <c r="S74" s="791" t="s">
        <v>4</v>
      </c>
      <c r="T74" s="3484"/>
      <c r="U74" s="2453"/>
      <c r="V74" s="2452"/>
      <c r="W74" s="2159">
        <f>IFERROR(IF(V74&gt;0, AH74*AG74*Q74, 0), 0)</f>
        <v>0</v>
      </c>
      <c r="X74" s="2160" t="str">
        <f>IF(OR(W74=0, ISBLANK(P74)), "", TEXT(ROUND(W74/INDEX(AJ24:AJ94, MATCH(P74, AI24:AI94, 0)), 0),"# ##0") &amp; " " &amp; P74)</f>
        <v/>
      </c>
      <c r="Y74" s="77">
        <f>IFERROR(IF(V74&gt;0, L74*AG74*Q74, 0), 0)</f>
        <v>0</v>
      </c>
      <c r="Z74" s="2149">
        <f>IFERROR(IF(V74&gt;0,M74,0),0)</f>
        <v>0</v>
      </c>
      <c r="AA74" s="2137" t="str">
        <f>IF(V74&gt;0,R74,"")</f>
        <v/>
      </c>
      <c r="AB74" s="2143"/>
      <c r="AC74" s="2148">
        <f>IF(ISBLANK(AB74), W74, W74*(1-AB74/100))</f>
        <v>0</v>
      </c>
      <c r="AD74" s="2144"/>
      <c r="AE74" s="2150" t="str">
        <f>IF(OR(ISBLANK(AD74), ISTEXT(L74)), "", IF(W74=0, Y74*AD74, W74*AD74))</f>
        <v/>
      </c>
      <c r="AF74" s="2593"/>
      <c r="AG74" s="2697">
        <f>IFERROR(IF(ISNUMBER(V74)*ISNUMBER(T74),V74/T74,0),0)</f>
        <v>0</v>
      </c>
      <c r="AH74" s="3483">
        <f>IF(AND(V74&lt;&gt;"", ISNUMBER(T74)), IFERROR(INDEX(AJ24:AJ94, MATCH(P74, AI24:AI94, 0)) * O74 * IF(ISBLANK(L74), 1, L74), 0), 0)</f>
        <v>0</v>
      </c>
      <c r="AI74" s="2628" t="s">
        <v>2021</v>
      </c>
      <c r="AJ74" s="534">
        <f>AK74 / 1000</f>
        <v>0.24</v>
      </c>
      <c r="AK74" s="2623">
        <v>240</v>
      </c>
      <c r="AL74" s="465"/>
      <c r="AM74" s="2127" t="str">
        <f>A74</f>
        <v>A</v>
      </c>
      <c r="AN74" s="659" t="s">
        <v>397</v>
      </c>
      <c r="AO74" s="651"/>
      <c r="AP74" s="651"/>
      <c r="AQ74" s="675"/>
      <c r="AR74" s="2133"/>
      <c r="AS74" s="2510"/>
      <c r="AT74" s="746"/>
      <c r="AU74" s="704"/>
      <c r="AV74" s="705"/>
      <c r="AW74" s="2133"/>
      <c r="AX74" s="466">
        <v>1</v>
      </c>
    </row>
    <row r="75" spans="1:50" s="464" customFormat="1" ht="21" customHeight="1" thickTop="1" x14ac:dyDescent="0.25">
      <c r="A75" s="2127" t="str">
        <f>IF(H75&lt;&gt;"A", "►", "A")</f>
        <v>A</v>
      </c>
      <c r="B75" s="2128" t="str">
        <f>IF(A75="►","►",IF(A75="A",IF(ISTEXT(I75),I75,"")))</f>
        <v>Dessert assiette.J.Jus de fraises des bois.Recette mère ►.M.Mille-feuille meringue et chiboust pamplemousse aux fraises des bois</v>
      </c>
      <c r="C75" s="2129" t="str">
        <f>IF(B75="►", "►", IFERROR(LEFT(B75, SEARCH(".", B75)-1), 0))</f>
        <v>Dessert assiette</v>
      </c>
      <c r="D75" s="2433" t="str">
        <f>IF(B75="►","►",IFERROR(MID(B75,SEARCH(".",B75)+1,SEARCH(".",B75,SEARCH(".",B75)+1)-SEARCH(".",B75)-1),0))</f>
        <v>J</v>
      </c>
      <c r="E75" s="2128" t="str">
        <f>IF(B75="►", "►", IFERROR(MID(B75, SEARCH(".", B75, SEARCH(".", B75)+1)+1, SEARCH(".", B75, SEARCH(".", B75, SEARCH(".", B75)+1)+1) - SEARCH(".", B75, SEARCH(".", B75)+1)-1), 0))</f>
        <v>Jus de fraises des bois</v>
      </c>
      <c r="F75" s="2128" t="str">
        <f>IF(B75="►", "►", IFERROR(MID(B75, SEARCH(".", B75, SEARCH(".", B75, SEARCH(".", B75)+1)+1)+1, SEARCH(".", B75, SEARCH(".", B75, SEARCH(".", B75, SEARCH(".", B75)+1)+1)+1) - SEARCH(".", B75, SEARCH(".", B75, SEARCH(".", B75)+1)+1)-1), 0))</f>
        <v>Recette mère ►</v>
      </c>
      <c r="G75" s="2128" t="str">
        <f>IF(OR(B75="►", ISBLANK(B75)), "►", IFERROR(RIGHT(B75, LEN(B75)-FIND("►", B75)-1), ""))</f>
        <v>M.Mille-feuille meringue et chiboust pamplemousse aux fraises des bois</v>
      </c>
      <c r="H75" s="23" t="s">
        <v>7</v>
      </c>
      <c r="I75" s="456" t="str">
        <f>I81</f>
        <v>Dessert assiette.J.Jus de fraises des bois.Recette mère ►.M.Mille-feuille meringue et chiboust pamplemousse aux fraises des bois</v>
      </c>
      <c r="J75" s="457">
        <f>J81</f>
        <v>18</v>
      </c>
      <c r="K75" s="457" t="str">
        <f>K81</f>
        <v>assiettes</v>
      </c>
      <c r="L75" s="279" t="s">
        <v>4</v>
      </c>
      <c r="M75" s="24" t="s">
        <v>8</v>
      </c>
      <c r="N75" s="3217" t="s">
        <v>463</v>
      </c>
      <c r="O75" s="3217"/>
      <c r="P75" s="3157" t="s">
        <v>2027</v>
      </c>
      <c r="Q75" s="3157"/>
      <c r="R75" s="3158"/>
      <c r="S75" s="791" t="s">
        <v>4</v>
      </c>
      <c r="T75" s="3484"/>
      <c r="U75" s="2453"/>
      <c r="V75" s="2452"/>
      <c r="W75" s="2140">
        <f>IFERROR(IF(V75&gt;0, AH75*AG75*Q75, 0), 0)</f>
        <v>0</v>
      </c>
      <c r="X75" s="301" t="str">
        <f>IF(OR(W75=0, ISBLANK(P75)), "", TEXT(ROUND(W75/INDEX(AJ24:AJ94, MATCH(P75, AI24:AI94, 0)), 0),"# ##0") &amp; " " &amp; P75)</f>
        <v/>
      </c>
      <c r="Y75" s="82">
        <f>IFERROR(IF(V75&gt;0, L75*AG75*Q75, 0), 0)</f>
        <v>0</v>
      </c>
      <c r="Z75" s="2141">
        <f>IFERROR(IF(V75&gt;0,M75,0),0)</f>
        <v>0</v>
      </c>
      <c r="AA75" s="2142" t="str">
        <f>IF(V75&gt;0,R75,"")</f>
        <v/>
      </c>
      <c r="AB75" s="2143"/>
      <c r="AC75" s="2140">
        <f>IF(ISBLANK(AB75), W75, W75*(1-AB75/100))</f>
        <v>0</v>
      </c>
      <c r="AD75" s="2144"/>
      <c r="AE75" s="2145" t="str">
        <f>IF(OR(ISBLANK(AD75), ISTEXT(L75)), "", IF(W75=0, Y75*AD75, W75*AD75))</f>
        <v/>
      </c>
      <c r="AF75" s="2593"/>
      <c r="AG75" s="2697">
        <f>IFERROR(IF(ISNUMBER(V75)*ISNUMBER(T75),V75/T75,0),0)</f>
        <v>0</v>
      </c>
      <c r="AH75" s="3483">
        <f>IF(AND(V75&lt;&gt;"", ISNUMBER(T75)), IFERROR(INDEX(AJ24:AJ94, MATCH(P75, AI24:AI94, 0)) * O75 * IF(ISBLANK(L75), 1, L75), 0), 0)</f>
        <v>0</v>
      </c>
      <c r="AI75" s="2628" t="s">
        <v>2022</v>
      </c>
      <c r="AJ75" s="534">
        <f>AK75 / 1000</f>
        <v>0.23658999999999999</v>
      </c>
      <c r="AK75" s="2623">
        <v>236.59</v>
      </c>
      <c r="AL75" s="465"/>
      <c r="AM75" s="2127" t="str">
        <f>A75</f>
        <v>A</v>
      </c>
      <c r="AN75" s="2175" t="s">
        <v>398</v>
      </c>
      <c r="AO75" s="651"/>
      <c r="AP75" s="651"/>
      <c r="AQ75" s="675"/>
      <c r="AR75" s="2133" t="s">
        <v>4</v>
      </c>
      <c r="AS75" s="3089" t="s">
        <v>1303</v>
      </c>
      <c r="AT75" s="3091" t="s">
        <v>1992</v>
      </c>
      <c r="AU75" s="3093" t="s">
        <v>1301</v>
      </c>
      <c r="AV75" s="717"/>
      <c r="AW75" s="2133"/>
      <c r="AX75" s="466">
        <v>1</v>
      </c>
    </row>
    <row r="76" spans="1:50" s="464" customFormat="1" ht="21" customHeight="1" thickBot="1" x14ac:dyDescent="0.3">
      <c r="A76" s="2127" t="str">
        <f>IF(H76&lt;&gt;"A", "►", "A")</f>
        <v>A</v>
      </c>
      <c r="B76" s="2128" t="str">
        <f>IF(A76="►","►",IF(A76="A",IF(ISTEXT(I76),I76,"")))</f>
        <v>Dessert assiette.J.Jus de fraises des bois.Recette mère ►.M.Mille-feuille meringue et chiboust pamplemousse aux fraises des bois</v>
      </c>
      <c r="C76" s="2129" t="str">
        <f>IF(B76="►", "►", IFERROR(LEFT(B76, SEARCH(".", B76)-1), 0))</f>
        <v>Dessert assiette</v>
      </c>
      <c r="D76" s="2433" t="str">
        <f>IF(B76="►","►",IFERROR(MID(B76,SEARCH(".",B76)+1,SEARCH(".",B76,SEARCH(".",B76)+1)-SEARCH(".",B76)-1),0))</f>
        <v>J</v>
      </c>
      <c r="E76" s="2128" t="str">
        <f>IF(B76="►", "►", IFERROR(MID(B76, SEARCH(".", B76, SEARCH(".", B76)+1)+1, SEARCH(".", B76, SEARCH(".", B76, SEARCH(".", B76)+1)+1) - SEARCH(".", B76, SEARCH(".", B76)+1)-1), 0))</f>
        <v>Jus de fraises des bois</v>
      </c>
      <c r="F76" s="2128" t="str">
        <f>IF(B76="►", "►", IFERROR(MID(B76, SEARCH(".", B76, SEARCH(".", B76, SEARCH(".", B76)+1)+1)+1, SEARCH(".", B76, SEARCH(".", B76, SEARCH(".", B76, SEARCH(".", B76)+1)+1)+1) - SEARCH(".", B76, SEARCH(".", B76, SEARCH(".", B76)+1)+1)-1), 0))</f>
        <v>Recette mère ►</v>
      </c>
      <c r="G76" s="2128" t="str">
        <f>IF(OR(B76="►", ISBLANK(B76)), "►", IFERROR(RIGHT(B76, LEN(B76)-FIND("►", B76)-1), ""))</f>
        <v>M.Mille-feuille meringue et chiboust pamplemousse aux fraises des bois</v>
      </c>
      <c r="H76" s="25" t="s">
        <v>7</v>
      </c>
      <c r="I76" s="458" t="str">
        <f>I81</f>
        <v>Dessert assiette.J.Jus de fraises des bois.Recette mère ►.M.Mille-feuille meringue et chiboust pamplemousse aux fraises des bois</v>
      </c>
      <c r="J76" s="459"/>
      <c r="K76" s="459"/>
      <c r="L76" s="281" t="s">
        <v>207</v>
      </c>
      <c r="M76" s="26" t="s">
        <v>12</v>
      </c>
      <c r="N76" s="3218"/>
      <c r="O76" s="3218"/>
      <c r="P76" s="3159"/>
      <c r="Q76" s="3159"/>
      <c r="R76" s="3160"/>
      <c r="S76" s="791" t="s">
        <v>4</v>
      </c>
      <c r="T76" s="3484"/>
      <c r="U76" s="2453"/>
      <c r="V76" s="2452"/>
      <c r="W76" s="2148">
        <f>IFERROR(IF(V76&gt;0, AH76*AG76*Q76, 0), 0)</f>
        <v>0</v>
      </c>
      <c r="X76" s="299" t="str">
        <f>IF(OR(W76=0, ISBLANK(P76)), "", TEXT(ROUND(W76/INDEX(AJ24:AJ94, MATCH(P76, AI24:AI94, 0)), 0),"# ##0") &amp; " " &amp; P76)</f>
        <v/>
      </c>
      <c r="Y76" s="77">
        <f>IFERROR(IF(V76&gt;0, L76*AG76*Q76, 0), 0)</f>
        <v>0</v>
      </c>
      <c r="Z76" s="2149">
        <f>IFERROR(IF(V76&gt;0,M76,0),0)</f>
        <v>0</v>
      </c>
      <c r="AA76" s="2137" t="str">
        <f>IF(V76&gt;0,R76,"")</f>
        <v/>
      </c>
      <c r="AB76" s="2143"/>
      <c r="AC76" s="2148">
        <f>IF(ISBLANK(AB76), W76, W76*(1-AB76/100))</f>
        <v>0</v>
      </c>
      <c r="AD76" s="2144"/>
      <c r="AE76" s="2150" t="str">
        <f>IF(OR(ISBLANK(AD76), ISTEXT(L76)), "", IF(W76=0, Y76*AD76, W76*AD76))</f>
        <v/>
      </c>
      <c r="AF76" s="2593"/>
      <c r="AG76" s="2697">
        <f>IFERROR(IF(ISNUMBER(V76)*ISNUMBER(T76),V76/T76,0),0)</f>
        <v>0</v>
      </c>
      <c r="AH76" s="3483">
        <f>IF(AND(V76&lt;&gt;"", ISNUMBER(T76)), IFERROR(INDEX(AJ24:AJ94, MATCH(P76, AI24:AI94, 0)) * O76 * IF(ISBLANK(L76), 1, L76), 0), 0)</f>
        <v>0</v>
      </c>
      <c r="AI76" s="2628" t="s">
        <v>2023</v>
      </c>
      <c r="AJ76" s="532">
        <f>AK76 / 1000</f>
        <v>0.45</v>
      </c>
      <c r="AK76" s="2622">
        <v>450</v>
      </c>
      <c r="AL76" s="465"/>
      <c r="AM76" s="2127" t="str">
        <f>A76</f>
        <v>A</v>
      </c>
      <c r="AN76" s="675"/>
      <c r="AO76" s="675"/>
      <c r="AP76" s="675"/>
      <c r="AQ76" s="675"/>
      <c r="AR76" s="2133"/>
      <c r="AS76" s="3090"/>
      <c r="AT76" s="3092"/>
      <c r="AU76" s="3094"/>
      <c r="AV76" s="717"/>
      <c r="AW76" s="2133"/>
      <c r="AX76" s="466">
        <v>1</v>
      </c>
    </row>
    <row r="77" spans="1:50" s="464" customFormat="1" ht="21" customHeight="1" thickTop="1" x14ac:dyDescent="0.25">
      <c r="A77" s="2127" t="str">
        <f>IF(H77&lt;&gt;"A", "►", "A")</f>
        <v>A</v>
      </c>
      <c r="B77" s="2128" t="str">
        <f>IF(A77="►","►",IF(A77="A",IF(ISTEXT(I77),I77,"")))</f>
        <v>Dessert assiette.J.Jus de fraises des bois.Recette mère ►.M.Mille-feuille meringue et chiboust pamplemousse aux fraises des bois</v>
      </c>
      <c r="C77" s="2129" t="str">
        <f>IF(B77="►", "►", IFERROR(LEFT(B77, SEARCH(".", B77)-1), 0))</f>
        <v>Dessert assiette</v>
      </c>
      <c r="D77" s="2433" t="str">
        <f>IF(B77="►","►",IFERROR(MID(B77,SEARCH(".",B77)+1,SEARCH(".",B77,SEARCH(".",B77)+1)-SEARCH(".",B77)-1),0))</f>
        <v>J</v>
      </c>
      <c r="E77" s="2128" t="str">
        <f>IF(B77="►", "►", IFERROR(MID(B77, SEARCH(".", B77, SEARCH(".", B77)+1)+1, SEARCH(".", B77, SEARCH(".", B77, SEARCH(".", B77)+1)+1) - SEARCH(".", B77, SEARCH(".", B77)+1)-1), 0))</f>
        <v>Jus de fraises des bois</v>
      </c>
      <c r="F77" s="2128" t="str">
        <f>IF(B77="►", "►", IFERROR(MID(B77, SEARCH(".", B77, SEARCH(".", B77, SEARCH(".", B77)+1)+1)+1, SEARCH(".", B77, SEARCH(".", B77, SEARCH(".", B77, SEARCH(".", B77)+1)+1)+1) - SEARCH(".", B77, SEARCH(".", B77, SEARCH(".", B77)+1)+1)-1), 0))</f>
        <v>Recette mère ►</v>
      </c>
      <c r="G77" s="2128" t="str">
        <f>IF(OR(B77="►", ISBLANK(B77)), "►", IFERROR(RIGHT(B77, LEN(B77)-FIND("►", B77)-1), ""))</f>
        <v>M.Mille-feuille meringue et chiboust pamplemousse aux fraises des bois</v>
      </c>
      <c r="H77" s="25" t="s">
        <v>7</v>
      </c>
      <c r="I77" s="460" t="str">
        <f>I81</f>
        <v>Dessert assiette.J.Jus de fraises des bois.Recette mère ►.M.Mille-feuille meringue et chiboust pamplemousse aux fraises des bois</v>
      </c>
      <c r="J77" s="461"/>
      <c r="K77" s="462"/>
      <c r="L77" s="28"/>
      <c r="M77" s="29" t="s">
        <v>208</v>
      </c>
      <c r="N77" s="283"/>
      <c r="O77" s="30" t="s">
        <v>13</v>
      </c>
      <c r="P77" s="1865" t="s">
        <v>1989</v>
      </c>
      <c r="Q77" s="9"/>
      <c r="R77" s="285"/>
      <c r="S77" s="791" t="s">
        <v>4</v>
      </c>
      <c r="T77" s="3484"/>
      <c r="U77" s="2453"/>
      <c r="V77" s="2452"/>
      <c r="W77" s="2140">
        <f>IFERROR(IF(V77&gt;0, AH77*AG77*Q77, 0), 0)</f>
        <v>0</v>
      </c>
      <c r="X77" s="301" t="str">
        <f>IF(OR(W77=0, ISBLANK(P77)), "", TEXT(ROUND(W77/INDEX(AJ24:AJ94, MATCH(P77, AI24:AI94, 0)), 0),"# ##0") &amp; " " &amp; P77)</f>
        <v/>
      </c>
      <c r="Y77" s="82">
        <f>IFERROR(IF(V77&gt;0, L77*AG77*Q77, 0), 0)</f>
        <v>0</v>
      </c>
      <c r="Z77" s="2141">
        <f>IFERROR(IF(V77&gt;0,M77,0),0)</f>
        <v>0</v>
      </c>
      <c r="AA77" s="2142" t="str">
        <f>IF(V77&gt;0,R77,"")</f>
        <v/>
      </c>
      <c r="AB77" s="2143"/>
      <c r="AC77" s="2140">
        <f>IF(ISBLANK(AB77), W77, W77*(1-AB77/100))</f>
        <v>0</v>
      </c>
      <c r="AD77" s="2144"/>
      <c r="AE77" s="2145" t="str">
        <f>IF(OR(ISBLANK(AD77), ISTEXT(L77)), "", IF(W77=0, Y77*AD77, W77*AD77))</f>
        <v/>
      </c>
      <c r="AF77" s="2593"/>
      <c r="AG77" s="2697">
        <f>IFERROR(IF(ISNUMBER(V77)*ISNUMBER(T77),V77/T77,0),0)</f>
        <v>0</v>
      </c>
      <c r="AH77" s="3483">
        <f>IF(AND(V77&lt;&gt;"", ISNUMBER(T77)), IFERROR(INDEX(AJ24:AJ94, MATCH(P77, AI24:AI94, 0)) * O77 * IF(ISBLANK(L77), 1, L77), 0), 0)</f>
        <v>0</v>
      </c>
      <c r="AI77" s="2630" t="s">
        <v>325</v>
      </c>
      <c r="AJ77" s="534">
        <f>AK77 / 1000</f>
        <v>1E-3</v>
      </c>
      <c r="AK77" s="2623">
        <v>1</v>
      </c>
      <c r="AL77" s="465"/>
      <c r="AM77" s="2127" t="str">
        <f>A77</f>
        <v>A</v>
      </c>
      <c r="AN77" s="675"/>
      <c r="AO77" s="675"/>
      <c r="AP77" s="675"/>
      <c r="AQ77" s="675"/>
      <c r="AR77" s="2133"/>
      <c r="AS77" s="1770">
        <v>20</v>
      </c>
      <c r="AT77" s="2511">
        <v>0.75</v>
      </c>
      <c r="AU77" s="2144">
        <v>1</v>
      </c>
      <c r="AV77" s="717"/>
      <c r="AW77" s="2133"/>
      <c r="AX77" s="466">
        <v>1</v>
      </c>
    </row>
    <row r="78" spans="1:50" s="464" customFormat="1" ht="21" customHeight="1" x14ac:dyDescent="0.25">
      <c r="A78" s="2127" t="str">
        <f>IF(H78&lt;&gt;"A", "►", "A")</f>
        <v>A</v>
      </c>
      <c r="B78" s="2128" t="str">
        <f>IF(A78="►","►",IF(A78="A",IF(ISTEXT(I78),I78,"")))</f>
        <v>Dessert assiette.J.Jus de fraises des bois.Recette mère ►.M.Mille-feuille meringue et chiboust pamplemousse aux fraises des bois</v>
      </c>
      <c r="C78" s="2129" t="str">
        <f>IF(B78="►", "►", IFERROR(LEFT(B78, SEARCH(".", B78)-1), 0))</f>
        <v>Dessert assiette</v>
      </c>
      <c r="D78" s="2433" t="str">
        <f>IF(B78="►","►",IFERROR(MID(B78,SEARCH(".",B78)+1,SEARCH(".",B78,SEARCH(".",B78)+1)-SEARCH(".",B78)-1),0))</f>
        <v>J</v>
      </c>
      <c r="E78" s="2128" t="str">
        <f>IF(B78="►", "►", IFERROR(MID(B78, SEARCH(".", B78, SEARCH(".", B78)+1)+1, SEARCH(".", B78, SEARCH(".", B78, SEARCH(".", B78)+1)+1) - SEARCH(".", B78, SEARCH(".", B78)+1)-1), 0))</f>
        <v>Jus de fraises des bois</v>
      </c>
      <c r="F78" s="2128" t="str">
        <f>IF(B78="►", "►", IFERROR(MID(B78, SEARCH(".", B78, SEARCH(".", B78, SEARCH(".", B78)+1)+1)+1, SEARCH(".", B78, SEARCH(".", B78, SEARCH(".", B78, SEARCH(".", B78)+1)+1)+1) - SEARCH(".", B78, SEARCH(".", B78, SEARCH(".", B78)+1)+1)-1), 0))</f>
        <v>Recette mère ►</v>
      </c>
      <c r="G78" s="2128" t="str">
        <f>IF(OR(B78="►", ISBLANK(B78)), "►", IFERROR(RIGHT(B78, LEN(B78)-FIND("►", B78)-1), ""))</f>
        <v>M.Mille-feuille meringue et chiboust pamplemousse aux fraises des bois</v>
      </c>
      <c r="H78" s="25" t="s">
        <v>7</v>
      </c>
      <c r="I78" s="428" t="str">
        <f>I81</f>
        <v>Dessert assiette.J.Jus de fraises des bois.Recette mère ►.M.Mille-feuille meringue et chiboust pamplemousse aux fraises des bois</v>
      </c>
      <c r="J78" s="428"/>
      <c r="K78" s="428"/>
      <c r="L78" s="36" t="s">
        <v>16</v>
      </c>
      <c r="M78" s="37"/>
      <c r="N78" s="37"/>
      <c r="O78" s="288" t="s">
        <v>17</v>
      </c>
      <c r="P78" s="3214" t="str">
        <f>L81</f>
        <v>Dessert assiette.J.Jus de fraises des bois.Recette mère ►.M.Mille-feuille meringue et chiboust pamplemousse aux fraises des bois</v>
      </c>
      <c r="Q78" s="3214"/>
      <c r="R78" s="3215"/>
      <c r="S78" s="791" t="s">
        <v>4</v>
      </c>
      <c r="T78" s="3484"/>
      <c r="U78" s="2453"/>
      <c r="V78" s="2452"/>
      <c r="W78" s="2148">
        <f>IFERROR(IF(V78&gt;0, AH78*AG78*Q78, 0), 0)</f>
        <v>0</v>
      </c>
      <c r="X78" s="299" t="str">
        <f>IF(OR(W78=0, ISBLANK(P78)), "", TEXT(ROUND(W78/INDEX(AJ24:AJ94, MATCH(P78, AI24:AI94, 0)), 0),"# ##0") &amp; " " &amp; P78)</f>
        <v/>
      </c>
      <c r="Y78" s="77">
        <f>IFERROR(IF(V78&gt;0, L78*AG78*Q78, 0), 0)</f>
        <v>0</v>
      </c>
      <c r="Z78" s="2149">
        <f>IFERROR(IF(V78&gt;0,M78,0),0)</f>
        <v>0</v>
      </c>
      <c r="AA78" s="2137" t="str">
        <f>IF(V78&gt;0,R78,"")</f>
        <v/>
      </c>
      <c r="AB78" s="2143"/>
      <c r="AC78" s="2148">
        <f>IF(ISBLANK(AB78), W78, W78*(1-AB78/100))</f>
        <v>0</v>
      </c>
      <c r="AD78" s="2144"/>
      <c r="AE78" s="2150" t="str">
        <f>IF(OR(ISBLANK(AD78), ISTEXT(L78)), "", IF(W78=0, Y78*AD78, W78*AD78))</f>
        <v/>
      </c>
      <c r="AF78" s="2593"/>
      <c r="AG78" s="2697">
        <f>IFERROR(IF(ISNUMBER(V78)*ISNUMBER(T78),V78/T78,0),0)</f>
        <v>0</v>
      </c>
      <c r="AH78" s="3483">
        <f>IF(AND(V78&lt;&gt;"", ISNUMBER(T78)), IFERROR(INDEX(AJ24:AJ94, MATCH(P78, AI24:AI94, 0)) * O78 * IF(ISBLANK(L78), 1, L78), 0), 0)</f>
        <v>0</v>
      </c>
      <c r="AI78" s="2630" t="s">
        <v>326</v>
      </c>
      <c r="AJ78" s="534">
        <f>AK78 / 1000</f>
        <v>2.5000000000000001E-3</v>
      </c>
      <c r="AK78" s="2625">
        <v>2.5</v>
      </c>
      <c r="AL78" s="465"/>
      <c r="AM78" s="2127" t="str">
        <f>A78</f>
        <v>A</v>
      </c>
      <c r="AN78" s="675"/>
      <c r="AO78" s="675"/>
      <c r="AP78" s="675"/>
      <c r="AQ78" s="675"/>
      <c r="AR78" s="2133"/>
      <c r="AS78" s="1771"/>
      <c r="AT78" s="822"/>
      <c r="AU78" s="2512" t="s">
        <v>1302</v>
      </c>
      <c r="AV78" s="823"/>
      <c r="AW78" s="2133"/>
      <c r="AX78" s="466">
        <v>1</v>
      </c>
    </row>
    <row r="79" spans="1:50" s="464" customFormat="1" ht="21" customHeight="1" x14ac:dyDescent="0.25">
      <c r="A79" s="2127" t="str">
        <f>IF(H79&lt;&gt;"A", "►", "A")</f>
        <v>A</v>
      </c>
      <c r="B79" s="2128" t="str">
        <f>IF(A79="►","►",IF(A79="A",IF(ISTEXT(I79),I79,"")))</f>
        <v>Dessert assiette.J.Jus de fraises des bois.Recette mère ►.M.Mille-feuille meringue et chiboust pamplemousse aux fraises des bois</v>
      </c>
      <c r="C79" s="2129" t="str">
        <f>IF(B79="►", "►", IFERROR(LEFT(B79, SEARCH(".", B79)-1), 0))</f>
        <v>Dessert assiette</v>
      </c>
      <c r="D79" s="2433" t="str">
        <f>IF(B79="►","►",IFERROR(MID(B79,SEARCH(".",B79)+1,SEARCH(".",B79,SEARCH(".",B79)+1)-SEARCH(".",B79)-1),0))</f>
        <v>J</v>
      </c>
      <c r="E79" s="2128" t="str">
        <f>IF(B79="►", "►", IFERROR(MID(B79, SEARCH(".", B79, SEARCH(".", B79)+1)+1, SEARCH(".", B79, SEARCH(".", B79, SEARCH(".", B79)+1)+1) - SEARCH(".", B79, SEARCH(".", B79)+1)-1), 0))</f>
        <v>Jus de fraises des bois</v>
      </c>
      <c r="F79" s="2128" t="str">
        <f>IF(B79="►", "►", IFERROR(MID(B79, SEARCH(".", B79, SEARCH(".", B79, SEARCH(".", B79)+1)+1)+1, SEARCH(".", B79, SEARCH(".", B79, SEARCH(".", B79, SEARCH(".", B79)+1)+1)+1) - SEARCH(".", B79, SEARCH(".", B79, SEARCH(".", B79)+1)+1)-1), 0))</f>
        <v>Recette mère ►</v>
      </c>
      <c r="G79" s="2128" t="str">
        <f>IF(OR(B79="►", ISBLANK(B79)), "►", IFERROR(RIGHT(B79, LEN(B79)-FIND("►", B79)-1), ""))</f>
        <v>M.Mille-feuille meringue et chiboust pamplemousse aux fraises des bois</v>
      </c>
      <c r="H79" s="25" t="s">
        <v>7</v>
      </c>
      <c r="I79" s="428" t="str">
        <f>I81</f>
        <v>Dessert assiette.J.Jus de fraises des bois.Recette mère ►.M.Mille-feuille meringue et chiboust pamplemousse aux fraises des bois</v>
      </c>
      <c r="J79" s="428"/>
      <c r="K79" s="428"/>
      <c r="L79" s="43">
        <v>18</v>
      </c>
      <c r="M79" s="44" t="s">
        <v>19</v>
      </c>
      <c r="N79" s="36"/>
      <c r="O79" s="36"/>
      <c r="P79" s="3214"/>
      <c r="Q79" s="3214"/>
      <c r="R79" s="3215"/>
      <c r="S79" s="791" t="s">
        <v>4</v>
      </c>
      <c r="T79" s="3484"/>
      <c r="U79" s="2453"/>
      <c r="V79" s="2452"/>
      <c r="W79" s="2140">
        <f>IFERROR(IF(V79&gt;0, AH79*AG79*Q79, 0), 0)</f>
        <v>0</v>
      </c>
      <c r="X79" s="301" t="str">
        <f>IF(OR(W79=0, ISBLANK(P79)), "", TEXT(ROUND(W79/INDEX(AJ24:AJ94, MATCH(P79, AI24:AI94, 0)), 0),"# ##0") &amp; " " &amp; P79)</f>
        <v/>
      </c>
      <c r="Y79" s="82">
        <f>IFERROR(IF(V79&gt;0, L79*AG79*Q79, 0), 0)</f>
        <v>0</v>
      </c>
      <c r="Z79" s="2141">
        <f>IFERROR(IF(V79&gt;0,M79,0),0)</f>
        <v>0</v>
      </c>
      <c r="AA79" s="2142" t="str">
        <f>IF(V79&gt;0,R79,"")</f>
        <v/>
      </c>
      <c r="AB79" s="2143"/>
      <c r="AC79" s="2140">
        <f>IF(ISBLANK(AB79), W79, W79*(1-AB79/100))</f>
        <v>0</v>
      </c>
      <c r="AD79" s="2144"/>
      <c r="AE79" s="2145" t="str">
        <f>IF(OR(ISBLANK(AD79), ISTEXT(L79)), "", IF(W79=0, Y79*AD79, W79*AD79))</f>
        <v/>
      </c>
      <c r="AF79" s="2593"/>
      <c r="AG79" s="2697">
        <f>IFERROR(IF(ISNUMBER(V79)*ISNUMBER(T79),V79/T79,0),0)</f>
        <v>0</v>
      </c>
      <c r="AH79" s="3483">
        <f>IF(AND(V79&lt;&gt;"", ISNUMBER(T79)), IFERROR(INDEX(AJ24:AJ94, MATCH(P79, AI24:AI94, 0)) * O79 * IF(ISBLANK(L79), 1, L79), 0), 0)</f>
        <v>0</v>
      </c>
      <c r="AI79" s="2630" t="s">
        <v>327</v>
      </c>
      <c r="AJ79" s="537">
        <f>AK79 / 1000</f>
        <v>4.4999999999999997E-3</v>
      </c>
      <c r="AK79" s="2627">
        <v>4.5</v>
      </c>
      <c r="AL79" s="465"/>
      <c r="AM79" s="2127" t="str">
        <f>A79</f>
        <v>A</v>
      </c>
      <c r="AN79" s="675"/>
      <c r="AO79" s="675"/>
      <c r="AP79" s="675"/>
      <c r="AQ79" s="675"/>
      <c r="AR79" s="2133"/>
      <c r="AS79" s="3074" t="s">
        <v>1287</v>
      </c>
      <c r="AT79" s="3485"/>
      <c r="AU79" s="3485"/>
      <c r="AV79" s="3076"/>
      <c r="AW79" s="2133"/>
      <c r="AX79" s="466">
        <v>1</v>
      </c>
    </row>
    <row r="80" spans="1:50" s="464" customFormat="1" ht="21" customHeight="1" x14ac:dyDescent="0.25">
      <c r="A80" s="2127" t="str">
        <f>IF(H80&lt;&gt;"A", "►", "A")</f>
        <v>►</v>
      </c>
      <c r="B80" s="2128" t="str">
        <f>IF(A80="►","►",IF(A80="A",IF(ISTEXT(I80),I80,"")))</f>
        <v>►</v>
      </c>
      <c r="C80" s="2129" t="str">
        <f>IF(B80="►", "►", IFERROR(LEFT(B80, SEARCH(".", B80)-1), 0))</f>
        <v>►</v>
      </c>
      <c r="D80" s="2433" t="str">
        <f>IF(B80="►","►",IFERROR(MID(B80,SEARCH(".",B80)+1,SEARCH(".",B80,SEARCH(".",B80)+1)-SEARCH(".",B80)-1),0))</f>
        <v>►</v>
      </c>
      <c r="E80" s="2128" t="str">
        <f>IF(B80="►", "►", IFERROR(MID(B80, SEARCH(".", B80, SEARCH(".", B80)+1)+1, SEARCH(".", B80, SEARCH(".", B80, SEARCH(".", B80)+1)+1) - SEARCH(".", B80, SEARCH(".", B80)+1)-1), 0))</f>
        <v>►</v>
      </c>
      <c r="F80" s="2128" t="str">
        <f>IF(B80="►", "►", IFERROR(MID(B80, SEARCH(".", B80, SEARCH(".", B80, SEARCH(".", B80)+1)+1)+1, SEARCH(".", B80, SEARCH(".", B80, SEARCH(".", B80, SEARCH(".", B80)+1)+1)+1) - SEARCH(".", B80, SEARCH(".", B80, SEARCH(".", B80)+1)+1)-1), 0))</f>
        <v>►</v>
      </c>
      <c r="G80" s="2128" t="str">
        <f>IF(OR(B80="►", ISBLANK(B80)), "►", IFERROR(RIGHT(B80, LEN(B80)-FIND("►", B80)-1), ""))</f>
        <v>►</v>
      </c>
      <c r="H80" s="25" t="s">
        <v>5</v>
      </c>
      <c r="I80" s="463" t="str">
        <f>I81</f>
        <v>Dessert assiette.J.Jus de fraises des bois.Recette mère ►.M.Mille-feuille meringue et chiboust pamplemousse aux fraises des bois</v>
      </c>
      <c r="J80" s="463"/>
      <c r="K80" s="463"/>
      <c r="L80" s="289"/>
      <c r="M80" s="48"/>
      <c r="N80" s="48"/>
      <c r="O80" s="48"/>
      <c r="P80" s="48"/>
      <c r="Q80" s="48"/>
      <c r="R80" s="49"/>
      <c r="S80" s="791" t="s">
        <v>4</v>
      </c>
      <c r="T80" s="3484"/>
      <c r="U80" s="2453"/>
      <c r="V80" s="2452"/>
      <c r="W80" s="2148">
        <f>IFERROR(IF(V80&gt;0, AH80*AG80*Q80, 0), 0)</f>
        <v>0</v>
      </c>
      <c r="X80" s="299" t="str">
        <f>IF(OR(W80=0, ISBLANK(P80)), "", TEXT(ROUND(W80/INDEX(AJ24:AJ94, MATCH(P80, AI24:AI94, 0)), 0),"# ##0") &amp; " " &amp; P80)</f>
        <v/>
      </c>
      <c r="Y80" s="77">
        <f>IFERROR(IF(V80&gt;0, L80*AG80*Q80, 0), 0)</f>
        <v>0</v>
      </c>
      <c r="Z80" s="2149">
        <f>IFERROR(IF(V80&gt;0,M80,0),0)</f>
        <v>0</v>
      </c>
      <c r="AA80" s="2137" t="str">
        <f>IF(V80&gt;0,R80,"")</f>
        <v/>
      </c>
      <c r="AB80" s="2143"/>
      <c r="AC80" s="2148">
        <f>IF(ISBLANK(AB80), W80, W80*(1-AB80/100))</f>
        <v>0</v>
      </c>
      <c r="AD80" s="2144"/>
      <c r="AE80" s="2150" t="str">
        <f>IF(OR(ISBLANK(AD80), ISTEXT(L80)), "", IF(W80=0, Y80*AD80, W80*AD80))</f>
        <v/>
      </c>
      <c r="AF80" s="2593"/>
      <c r="AG80" s="2697">
        <f>IFERROR(IF(ISNUMBER(V80)*ISNUMBER(T80),V80/T80,0),0)</f>
        <v>0</v>
      </c>
      <c r="AH80" s="3483">
        <f>IF(AND(V80&lt;&gt;"", ISNUMBER(T80)), IFERROR(INDEX(AJ24:AJ94, MATCH(P80, AI24:AI94, 0)) * O80 * IF(ISBLANK(L80), 1, L80), 0), 0)</f>
        <v>0</v>
      </c>
      <c r="AI80" s="2630" t="s">
        <v>328</v>
      </c>
      <c r="AJ80" s="534">
        <f>AK80 / 1000</f>
        <v>5.9000000000000007E-3</v>
      </c>
      <c r="AK80" s="2625">
        <v>5.9</v>
      </c>
      <c r="AL80" s="465"/>
      <c r="AM80" s="2127" t="str">
        <f>A80</f>
        <v>►</v>
      </c>
      <c r="AN80" s="675"/>
      <c r="AO80" s="675"/>
      <c r="AP80" s="675"/>
      <c r="AQ80" s="675"/>
      <c r="AR80" s="2133"/>
      <c r="AS80" s="831"/>
      <c r="AT80" s="678"/>
      <c r="AU80" s="678"/>
      <c r="AV80" s="679"/>
      <c r="AW80" s="2133"/>
      <c r="AX80" s="466">
        <v>1</v>
      </c>
    </row>
    <row r="81" spans="1:50" s="464" customFormat="1" ht="21" customHeight="1" x14ac:dyDescent="0.25">
      <c r="A81" s="2127" t="str">
        <f>IF(H81&lt;&gt;"A", "►", "A")</f>
        <v>►</v>
      </c>
      <c r="B81" s="2128" t="str">
        <f>IF(A81="►","►",IF(A81="A",IF(ISTEXT(I81),I81,"")))</f>
        <v>►</v>
      </c>
      <c r="C81" s="2129" t="str">
        <f>IF(B81="►", "►", IFERROR(LEFT(B81, SEARCH(".", B81)-1), 0))</f>
        <v>►</v>
      </c>
      <c r="D81" s="2433" t="str">
        <f>IF(B81="►","►",IFERROR(MID(B81,SEARCH(".",B81)+1,SEARCH(".",B81,SEARCH(".",B81)+1)-SEARCH(".",B81)-1),0))</f>
        <v>►</v>
      </c>
      <c r="E81" s="2128" t="str">
        <f>IF(B81="►", "►", IFERROR(MID(B81, SEARCH(".", B81, SEARCH(".", B81)+1)+1, SEARCH(".", B81, SEARCH(".", B81, SEARCH(".", B81)+1)+1) - SEARCH(".", B81, SEARCH(".", B81)+1)-1), 0))</f>
        <v>►</v>
      </c>
      <c r="F81" s="2128" t="str">
        <f>IF(B81="►", "►", IFERROR(MID(B81, SEARCH(".", B81, SEARCH(".", B81, SEARCH(".", B81)+1)+1)+1, SEARCH(".", B81, SEARCH(".", B81, SEARCH(".", B81, SEARCH(".", B81)+1)+1)+1) - SEARCH(".", B81, SEARCH(".", B81, SEARCH(".", B81)+1)+1)-1), 0))</f>
        <v>►</v>
      </c>
      <c r="G81" s="2128" t="str">
        <f>IF(OR(B81="►", ISBLANK(B81)), "►", IFERROR(RIGHT(B81, LEN(B81)-FIND("►", B81)-1), ""))</f>
        <v>►</v>
      </c>
      <c r="H81" s="430" t="s">
        <v>5</v>
      </c>
      <c r="I81" s="431" t="str">
        <f>L81</f>
        <v>Dessert assiette.J.Jus de fraises des bois.Recette mère ►.M.Mille-feuille meringue et chiboust pamplemousse aux fraises des bois</v>
      </c>
      <c r="J81" s="431">
        <f>L79</f>
        <v>18</v>
      </c>
      <c r="K81" s="431" t="str">
        <f>M79</f>
        <v>assiettes</v>
      </c>
      <c r="L81" s="435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432" t="s">
        <v>22</v>
      </c>
      <c r="N81" s="3216" t="s">
        <v>23</v>
      </c>
      <c r="O81" s="3216"/>
      <c r="P81" s="3216"/>
      <c r="Q81" s="433" t="s">
        <v>24</v>
      </c>
      <c r="R81" s="2134" t="s">
        <v>482</v>
      </c>
      <c r="S81" s="791" t="s">
        <v>4</v>
      </c>
      <c r="T81" s="3484">
        <f>IFERROR(IF(AND(ISNUMBER(V81),J81&gt;0),J81,0),0)</f>
        <v>0</v>
      </c>
      <c r="U81" s="2453">
        <f>IFERROR(IF(AND(ISNUMBER(T81),V81&gt;0),K81,0),0)</f>
        <v>0</v>
      </c>
      <c r="V81" s="2452"/>
      <c r="W81" s="2140">
        <f>IFERROR(IF(V81&gt;0, AH81*AG81*Q81, 0), 0)</f>
        <v>0</v>
      </c>
      <c r="X81" s="301" t="str">
        <f>IF(OR(W81=0, ISBLANK(P81)), "", TEXT(ROUND(W81/INDEX(AJ24:AJ94, MATCH(P81, AI24:AI94, 0)), 0),"# ##0") &amp; " " &amp; P81)</f>
        <v/>
      </c>
      <c r="Y81" s="82">
        <f>IFERROR(IF(V81&gt;0, L81*AG81*Q81, 0), 0)</f>
        <v>0</v>
      </c>
      <c r="Z81" s="2141">
        <f>IFERROR(IF(V81&gt;0,M81,0),0)</f>
        <v>0</v>
      </c>
      <c r="AA81" s="2142" t="str">
        <f>IF(V81&gt;0,R81,"")</f>
        <v/>
      </c>
      <c r="AB81" s="2143"/>
      <c r="AC81" s="2140">
        <f>IF(ISBLANK(AB81), W81, W81*(1-AB81/100))</f>
        <v>0</v>
      </c>
      <c r="AD81" s="2144"/>
      <c r="AE81" s="2145" t="str">
        <f>IF(OR(ISBLANK(AD81), ISTEXT(L81)), "", IF(W81=0, Y81*AD81, W81*AD81))</f>
        <v/>
      </c>
      <c r="AF81" s="2593"/>
      <c r="AG81" s="2697">
        <f>IFERROR(IF(ISNUMBER(V81)*ISNUMBER(T81),V81/T81,0),0)</f>
        <v>0</v>
      </c>
      <c r="AH81" s="3483">
        <f>IF(AND(V81&lt;&gt;"", ISNUMBER(T81)), IFERROR(INDEX(AJ24:AJ94, MATCH(P81, AI24:AI94, 0)) * O81 * IF(ISBLANK(L81), 1, L81), 0), 0)</f>
        <v>0</v>
      </c>
      <c r="AI81" s="2630" t="s">
        <v>329</v>
      </c>
      <c r="AJ81" s="534">
        <f>AK81 / 1000</f>
        <v>0.04</v>
      </c>
      <c r="AK81" s="2623">
        <v>40</v>
      </c>
      <c r="AL81" s="465"/>
      <c r="AM81" s="2127" t="str">
        <f>A81</f>
        <v>►</v>
      </c>
      <c r="AN81" s="675"/>
      <c r="AO81" s="675"/>
      <c r="AP81" s="675"/>
      <c r="AQ81" s="675"/>
      <c r="AR81" s="2133"/>
      <c r="AS81" s="832" t="s">
        <v>536</v>
      </c>
      <c r="AT81" s="2513" t="s">
        <v>537</v>
      </c>
      <c r="AU81" s="2514"/>
      <c r="AV81" s="2515"/>
      <c r="AW81" s="2133"/>
      <c r="AX81" s="466">
        <v>1</v>
      </c>
    </row>
    <row r="82" spans="1:50" s="464" customFormat="1" ht="21" customHeight="1" x14ac:dyDescent="0.25">
      <c r="A82" s="2127" t="str">
        <f>IF(H82&lt;&gt;"A", "►", "A")</f>
        <v>►</v>
      </c>
      <c r="B82" s="2128" t="str">
        <f>IF(A82="►","►",IF(A82="A",IF(ISTEXT(I82),I82,"")))</f>
        <v>►</v>
      </c>
      <c r="C82" s="2129" t="str">
        <f>IF(B82="►", "►", IFERROR(LEFT(B82, SEARCH(".", B82)-1), 0))</f>
        <v>►</v>
      </c>
      <c r="D82" s="2433" t="str">
        <f>IF(B82="►","►",IFERROR(MID(B82,SEARCH(".",B82)+1,SEARCH(".",B82,SEARCH(".",B82)+1)-SEARCH(".",B82)-1),0))</f>
        <v>►</v>
      </c>
      <c r="E82" s="2128" t="str">
        <f>IF(B82="►", "►", IFERROR(MID(B82, SEARCH(".", B82, SEARCH(".", B82)+1)+1, SEARCH(".", B82, SEARCH(".", B82, SEARCH(".", B82)+1)+1) - SEARCH(".", B82, SEARCH(".", B82)+1)-1), 0))</f>
        <v>►</v>
      </c>
      <c r="F82" s="2128" t="str">
        <f>IF(B82="►", "►", IFERROR(MID(B82, SEARCH(".", B82, SEARCH(".", B82, SEARCH(".", B82)+1)+1)+1, SEARCH(".", B82, SEARCH(".", B82, SEARCH(".", B82, SEARCH(".", B82)+1)+1)+1) - SEARCH(".", B82, SEARCH(".", B82, SEARCH(".", B82)+1)+1)-1), 0))</f>
        <v>►</v>
      </c>
      <c r="G82" s="2128" t="str">
        <f>IF(OR(B82="►", ISBLANK(B82)), "►", IFERROR(RIGHT(B82, LEN(B82)-FIND("►", B82)-1), ""))</f>
        <v>►</v>
      </c>
      <c r="H82" s="25" t="s">
        <v>5</v>
      </c>
      <c r="I82" s="34" t="str">
        <f>I81</f>
        <v>Dessert assiette.J.Jus de fraises des bois.Recette mère ►.M.Mille-feuille meringue et chiboust pamplemousse aux fraises des bois</v>
      </c>
      <c r="J82" s="34"/>
      <c r="K82" s="34"/>
      <c r="L82" s="1904" t="s">
        <v>27</v>
      </c>
      <c r="M82" s="1905" t="s">
        <v>28</v>
      </c>
      <c r="N82" s="1905" t="s">
        <v>29</v>
      </c>
      <c r="O82" s="1905" t="s">
        <v>30</v>
      </c>
      <c r="P82" s="1905" t="s">
        <v>31</v>
      </c>
      <c r="Q82" s="1906" t="s">
        <v>32</v>
      </c>
      <c r="R82" s="1907" t="s">
        <v>33</v>
      </c>
      <c r="S82" s="791" t="s">
        <v>4</v>
      </c>
      <c r="T82" s="3484">
        <f>IFERROR(IF(AND(ISNUMBER(V82),J82&gt;0),J82,0),0)</f>
        <v>0</v>
      </c>
      <c r="U82" s="2453">
        <f>IFERROR(IF(AND(ISNUMBER(T82),V82&gt;0),K82,0),0)</f>
        <v>0</v>
      </c>
      <c r="V82" s="2452"/>
      <c r="W82" s="2148">
        <f>IFERROR(IF(V82&gt;0, AH82*AG82*Q82, 0), 0)</f>
        <v>0</v>
      </c>
      <c r="X82" s="299" t="str">
        <f>IF(OR(W82=0, ISBLANK(P82)), "", TEXT(ROUND(W82/INDEX(AJ24:AJ94, MATCH(P82, AI24:AI94, 0)), 0),"# ##0") &amp; " " &amp; P82)</f>
        <v/>
      </c>
      <c r="Y82" s="77">
        <f>IFERROR(IF(V82&gt;0, L82*AG82*Q82, 0), 0)</f>
        <v>0</v>
      </c>
      <c r="Z82" s="2149">
        <f>IFERROR(IF(V82&gt;0,M82,0),0)</f>
        <v>0</v>
      </c>
      <c r="AA82" s="2137" t="str">
        <f>IF(V82&gt;0,R82,"")</f>
        <v/>
      </c>
      <c r="AB82" s="2143"/>
      <c r="AC82" s="2148">
        <f>IF(ISBLANK(AB82), W82, W82*(1-AB82/100))</f>
        <v>0</v>
      </c>
      <c r="AD82" s="2144"/>
      <c r="AE82" s="2150" t="str">
        <f>IF(OR(ISBLANK(AD82), ISTEXT(L82)), "", IF(W82=0, Y82*AD82, W82*AD82))</f>
        <v/>
      </c>
      <c r="AF82" s="2593"/>
      <c r="AG82" s="2697">
        <f>IFERROR(IF(ISNUMBER(V82)*ISNUMBER(T82),V82/T82,0),0)</f>
        <v>0</v>
      </c>
      <c r="AH82" s="3483">
        <f>IF(AND(V82&lt;&gt;"", ISNUMBER(T82)), IFERROR(INDEX(AJ24:AJ94, MATCH(P82, AI24:AI94, 0)) * O82 * IF(ISBLANK(L82), 1, L82), 0), 0)</f>
        <v>0</v>
      </c>
      <c r="AI82" s="2630" t="s">
        <v>330</v>
      </c>
      <c r="AJ82" s="534">
        <f>AK82 / 1000</f>
        <v>4.4999999999999998E-2</v>
      </c>
      <c r="AK82" s="2623">
        <v>45</v>
      </c>
      <c r="AL82" s="465"/>
      <c r="AM82" s="2127" t="str">
        <f>A82</f>
        <v>►</v>
      </c>
      <c r="AN82" s="675"/>
      <c r="AO82" s="675"/>
      <c r="AP82" s="675"/>
      <c r="AQ82" s="675"/>
      <c r="AR82" s="2133"/>
      <c r="AS82" s="834" t="s">
        <v>538</v>
      </c>
      <c r="AT82" s="2514"/>
      <c r="AU82" s="2514"/>
      <c r="AV82" s="2515"/>
      <c r="AW82" s="2133"/>
      <c r="AX82" s="466">
        <v>1</v>
      </c>
    </row>
    <row r="83" spans="1:50" s="464" customFormat="1" ht="21" customHeight="1" x14ac:dyDescent="0.25">
      <c r="A83" s="2127" t="str">
        <f>IF(H83&lt;&gt;"A", "►", "A")</f>
        <v>A</v>
      </c>
      <c r="B83" s="2128" t="str">
        <f>IF(A83="►","►",IF(A83="A",IF(ISTEXT(I83),I83,"")))</f>
        <v>Dessert assiette.J.Jus de fraises des bois.Recette mère ►.M.Mille-feuille meringue et chiboust pamplemousse aux fraises des bois</v>
      </c>
      <c r="C83" s="2129" t="str">
        <f>IF(B83="►", "►", IFERROR(LEFT(B83, SEARCH(".", B83)-1), 0))</f>
        <v>Dessert assiette</v>
      </c>
      <c r="D83" s="2433" t="str">
        <f>IF(B83="►","►",IFERROR(MID(B83,SEARCH(".",B83)+1,SEARCH(".",B83,SEARCH(".",B83)+1)-SEARCH(".",B83)-1),0))</f>
        <v>J</v>
      </c>
      <c r="E83" s="2128" t="str">
        <f>IF(B83="►", "►", IFERROR(MID(B83, SEARCH(".", B83, SEARCH(".", B83)+1)+1, SEARCH(".", B83, SEARCH(".", B83, SEARCH(".", B83)+1)+1) - SEARCH(".", B83, SEARCH(".", B83)+1)-1), 0))</f>
        <v>Jus de fraises des bois</v>
      </c>
      <c r="F83" s="2128" t="str">
        <f>IF(B83="►", "►", IFERROR(MID(B83, SEARCH(".", B83, SEARCH(".", B83, SEARCH(".", B83)+1)+1)+1, SEARCH(".", B83, SEARCH(".", B83, SEARCH(".", B83, SEARCH(".", B83)+1)+1)+1) - SEARCH(".", B83, SEARCH(".", B83, SEARCH(".", B83)+1)+1)-1), 0))</f>
        <v>Recette mère ►</v>
      </c>
      <c r="G83" s="2128" t="str">
        <f>IF(OR(B83="►", ISBLANK(B83)), "►", IFERROR(RIGHT(B83, LEN(B83)-FIND("►", B83)-1), ""))</f>
        <v>M.Mille-feuille meringue et chiboust pamplemousse aux fraises des bois</v>
      </c>
      <c r="H83" s="25" t="s">
        <v>7</v>
      </c>
      <c r="I83" s="34" t="str">
        <f>I81</f>
        <v>Dessert assiette.J.Jus de fraises des bois.Recette mère ►.M.Mille-feuille meringue et chiboust pamplemousse aux fraises des bois</v>
      </c>
      <c r="J83" s="34"/>
      <c r="K83" s="34"/>
      <c r="L83" s="290" t="s">
        <v>38</v>
      </c>
      <c r="M83" s="59" t="s">
        <v>39</v>
      </c>
      <c r="N83" s="60"/>
      <c r="O83" s="3022" t="s">
        <v>40</v>
      </c>
      <c r="P83" s="3168" t="s">
        <v>41</v>
      </c>
      <c r="Q83" s="3169" t="s">
        <v>42</v>
      </c>
      <c r="R83" s="61" t="s">
        <v>43</v>
      </c>
      <c r="S83" s="791" t="s">
        <v>4</v>
      </c>
      <c r="T83" s="3484">
        <f>IFERROR(IF(AND(ISNUMBER(V83),J83&gt;0),J83,0),0)</f>
        <v>0</v>
      </c>
      <c r="U83" s="2453">
        <f>IFERROR(IF(AND(ISNUMBER(T83),V83&gt;0),K83,0),0)</f>
        <v>0</v>
      </c>
      <c r="V83" s="2452"/>
      <c r="W83" s="2140">
        <f>IFERROR(IF(V83&gt;0, AH83*AG83*Q83, 0), 0)</f>
        <v>0</v>
      </c>
      <c r="X83" s="301" t="str">
        <f>IF(OR(W83=0, ISBLANK(P83)), "", TEXT(ROUND(W83/INDEX(AJ24:AJ94, MATCH(P83, AI24:AI94, 0)), 0),"# ##0") &amp; " " &amp; P83)</f>
        <v/>
      </c>
      <c r="Y83" s="82">
        <f>IFERROR(IF(V83&gt;0, L83*AG83*Q83, 0), 0)</f>
        <v>0</v>
      </c>
      <c r="Z83" s="2141">
        <f>IFERROR(IF(V83&gt;0,M83,0),0)</f>
        <v>0</v>
      </c>
      <c r="AA83" s="2142" t="str">
        <f>IF(V83&gt;0,R83,"")</f>
        <v/>
      </c>
      <c r="AB83" s="2143"/>
      <c r="AC83" s="2140">
        <f>IF(ISBLANK(AB83), W83, W83*(1-AB83/100))</f>
        <v>0</v>
      </c>
      <c r="AD83" s="2144"/>
      <c r="AE83" s="2145" t="str">
        <f>IF(OR(ISBLANK(AD83), ISTEXT(L83)), "", IF(W83=0, Y83*AD83, W83*AD83))</f>
        <v/>
      </c>
      <c r="AF83" s="2593"/>
      <c r="AG83" s="2697">
        <f>IFERROR(IF(ISNUMBER(V83)*ISNUMBER(T83),V83/T83,0),0)</f>
        <v>0</v>
      </c>
      <c r="AH83" s="3483">
        <f>IF(AND(V83&lt;&gt;"", ISNUMBER(T83)), IFERROR(INDEX(AJ24:AJ94, MATCH(P83, AI24:AI94, 0)) * O83 * IF(ISBLANK(L83), 1, L83), 0), 0)</f>
        <v>0</v>
      </c>
      <c r="AI83" s="2630" t="s">
        <v>331</v>
      </c>
      <c r="AJ83" s="534">
        <f>AK83 / 1000</f>
        <v>0.15</v>
      </c>
      <c r="AK83" s="2623">
        <v>150</v>
      </c>
      <c r="AL83" s="465"/>
      <c r="AM83" s="2127" t="str">
        <f>A83</f>
        <v>A</v>
      </c>
      <c r="AN83" s="675"/>
      <c r="AO83" s="675"/>
      <c r="AP83" s="675"/>
      <c r="AQ83" s="675"/>
      <c r="AR83" s="2133"/>
      <c r="AS83" s="831"/>
      <c r="AT83" s="678"/>
      <c r="AU83" s="678"/>
      <c r="AV83" s="679"/>
      <c r="AW83" s="2133"/>
      <c r="AX83" s="466">
        <v>1</v>
      </c>
    </row>
    <row r="84" spans="1:50" s="464" customFormat="1" ht="21" customHeight="1" x14ac:dyDescent="0.25">
      <c r="A84" s="2127" t="str">
        <f>IF(H84&lt;&gt;"A", "►", "A")</f>
        <v>A</v>
      </c>
      <c r="B84" s="2128" t="str">
        <f>IF(A84="►","►",IF(A84="A",IF(ISTEXT(I84),I84,"")))</f>
        <v>Dessert assiette.J.Jus de fraises des bois.Recette mère ►.M.Mille-feuille meringue et chiboust pamplemousse aux fraises des bois</v>
      </c>
      <c r="C84" s="2129" t="str">
        <f>IF(B84="►", "►", IFERROR(LEFT(B84, SEARCH(".", B84)-1), 0))</f>
        <v>Dessert assiette</v>
      </c>
      <c r="D84" s="2433" t="str">
        <f>IF(B84="►","►",IFERROR(MID(B84,SEARCH(".",B84)+1,SEARCH(".",B84,SEARCH(".",B84)+1)-SEARCH(".",B84)-1),0))</f>
        <v>J</v>
      </c>
      <c r="E84" s="2128" t="str">
        <f>IF(B84="►", "►", IFERROR(MID(B84, SEARCH(".", B84, SEARCH(".", B84)+1)+1, SEARCH(".", B84, SEARCH(".", B84, SEARCH(".", B84)+1)+1) - SEARCH(".", B84, SEARCH(".", B84)+1)-1), 0))</f>
        <v>Jus de fraises des bois</v>
      </c>
      <c r="F84" s="2128" t="str">
        <f>IF(B84="►", "►", IFERROR(MID(B84, SEARCH(".", B84, SEARCH(".", B84, SEARCH(".", B84)+1)+1)+1, SEARCH(".", B84, SEARCH(".", B84, SEARCH(".", B84, SEARCH(".", B84)+1)+1)+1) - SEARCH(".", B84, SEARCH(".", B84, SEARCH(".", B84)+1)+1)-1), 0))</f>
        <v>Recette mère ►</v>
      </c>
      <c r="G84" s="2128" t="str">
        <f>IF(OR(B84="►", ISBLANK(B84)), "►", IFERROR(RIGHT(B84, LEN(B84)-FIND("►", B84)-1), ""))</f>
        <v>M.Mille-feuille meringue et chiboust pamplemousse aux fraises des bois</v>
      </c>
      <c r="H84" s="25" t="s">
        <v>7</v>
      </c>
      <c r="I84" s="34" t="str">
        <f>I81</f>
        <v>Dessert assiette.J.Jus de fraises des bois.Recette mère ►.M.Mille-feuille meringue et chiboust pamplemousse aux fraises des bois</v>
      </c>
      <c r="J84" s="34"/>
      <c r="K84" s="34"/>
      <c r="L84" s="1926" t="s">
        <v>48</v>
      </c>
      <c r="M84" s="62" t="s">
        <v>49</v>
      </c>
      <c r="N84" s="63" t="s">
        <v>50</v>
      </c>
      <c r="O84" s="2993"/>
      <c r="P84" s="2995"/>
      <c r="Q84" s="3170"/>
      <c r="R84" s="64" t="s">
        <v>51</v>
      </c>
      <c r="S84" s="791" t="s">
        <v>4</v>
      </c>
      <c r="T84" s="3484">
        <f>IFERROR(IF(AND(ISNUMBER(V84),J84&gt;0),J84,0),0)</f>
        <v>0</v>
      </c>
      <c r="U84" s="2453">
        <f>IFERROR(IF(AND(ISNUMBER(T84),V84&gt;0),K84,0),0)</f>
        <v>0</v>
      </c>
      <c r="V84" s="2452"/>
      <c r="W84" s="2148">
        <f>IFERROR(IF(V84&gt;0, AH84*AG84*Q84, 0), 0)</f>
        <v>0</v>
      </c>
      <c r="X84" s="299" t="str">
        <f>IF(OR(W84=0, ISBLANK(P84)), "", TEXT(ROUND(W84/INDEX(AJ24:AJ94, MATCH(P84, AI24:AI94, 0)), 0),"# ##0") &amp; " " &amp; P84)</f>
        <v/>
      </c>
      <c r="Y84" s="77">
        <f>IFERROR(IF(V84&gt;0, L84*AG84*Q84, 0), 0)</f>
        <v>0</v>
      </c>
      <c r="Z84" s="2149">
        <f>IFERROR(IF(V84&gt;0,M84,0),0)</f>
        <v>0</v>
      </c>
      <c r="AA84" s="2137" t="str">
        <f>IF(V84&gt;0,R84,"")</f>
        <v/>
      </c>
      <c r="AB84" s="2143"/>
      <c r="AC84" s="2148">
        <f>IF(ISBLANK(AB84), W84, W84*(1-AB84/100))</f>
        <v>0</v>
      </c>
      <c r="AD84" s="2144"/>
      <c r="AE84" s="2150" t="str">
        <f>IF(OR(ISBLANK(AD84), ISTEXT(L84)), "", IF(W84=0, Y84*AD84, W84*AD84))</f>
        <v/>
      </c>
      <c r="AF84" s="2593"/>
      <c r="AG84" s="2697">
        <f>IFERROR(IF(ISNUMBER(V84)*ISNUMBER(T84),V84/T84,0),0)</f>
        <v>0</v>
      </c>
      <c r="AH84" s="3483">
        <f>IF(AND(V84&lt;&gt;"", ISNUMBER(T84)), IFERROR(INDEX(AJ24:AJ94, MATCH(P84, AI24:AI94, 0)) * O84 * IF(ISBLANK(L84), 1, L84), 0), 0)</f>
        <v>0</v>
      </c>
      <c r="AI84" s="2630" t="s">
        <v>332</v>
      </c>
      <c r="AJ84" s="534">
        <f>AK84 / 1000</f>
        <v>0.25</v>
      </c>
      <c r="AK84" s="2623">
        <v>250</v>
      </c>
      <c r="AL84" s="465"/>
      <c r="AM84" s="2127" t="str">
        <f>A84</f>
        <v>A</v>
      </c>
      <c r="AN84" s="675"/>
      <c r="AO84" s="659" t="s">
        <v>399</v>
      </c>
      <c r="AP84" s="651"/>
      <c r="AQ84" s="675"/>
      <c r="AR84" s="2133"/>
      <c r="AS84" s="716" t="s">
        <v>539</v>
      </c>
      <c r="AT84" s="122"/>
      <c r="AU84" s="122"/>
      <c r="AV84" s="717"/>
      <c r="AW84" s="2133"/>
      <c r="AX84" s="466">
        <v>1</v>
      </c>
    </row>
    <row r="85" spans="1:50" s="464" customFormat="1" ht="21" customHeight="1" thickBot="1" x14ac:dyDescent="0.3">
      <c r="A85" s="2127" t="str">
        <f>IF(H85&lt;&gt;"A", "►", "A")</f>
        <v>A</v>
      </c>
      <c r="B85" s="2128" t="str">
        <f>IF(A85="►","►",IF(A85="A",IF(ISTEXT(I85),I85,"")))</f>
        <v>Dessert assiette.J.Jus de fraises des bois.Recette mère ►.M.Mille-feuille meringue et chiboust pamplemousse aux fraises des bois</v>
      </c>
      <c r="C85" s="2129" t="str">
        <f>IF(B85="►", "►", IFERROR(LEFT(B85, SEARCH(".", B85)-1), 0))</f>
        <v>Dessert assiette</v>
      </c>
      <c r="D85" s="2433" t="str">
        <f>IF(B85="►","►",IFERROR(MID(B85,SEARCH(".",B85)+1,SEARCH(".",B85,SEARCH(".",B85)+1)-SEARCH(".",B85)-1),0))</f>
        <v>J</v>
      </c>
      <c r="E85" s="2128" t="str">
        <f>IF(B85="►", "►", IFERROR(MID(B85, SEARCH(".", B85, SEARCH(".", B85)+1)+1, SEARCH(".", B85, SEARCH(".", B85, SEARCH(".", B85)+1)+1) - SEARCH(".", B85, SEARCH(".", B85)+1)-1), 0))</f>
        <v>Jus de fraises des bois</v>
      </c>
      <c r="F85" s="2128" t="str">
        <f>IF(B85="►", "►", IFERROR(MID(B85, SEARCH(".", B85, SEARCH(".", B85, SEARCH(".", B85)+1)+1)+1, SEARCH(".", B85, SEARCH(".", B85, SEARCH(".", B85, SEARCH(".", B85)+1)+1)+1) - SEARCH(".", B85, SEARCH(".", B85, SEARCH(".", B85)+1)+1)-1), 0))</f>
        <v>Recette mère ►</v>
      </c>
      <c r="G85" s="2128" t="str">
        <f>IF(OR(B85="►", ISBLANK(B85)), "►", IFERROR(RIGHT(B85, LEN(B85)-FIND("►", B85)-1), ""))</f>
        <v>M.Mille-feuille meringue et chiboust pamplemousse aux fraises des bois</v>
      </c>
      <c r="H85" s="25" t="s">
        <v>7</v>
      </c>
      <c r="I85" s="34" t="str">
        <f>I81</f>
        <v>Dessert assiette.J.Jus de fraises des bois.Recette mère ►.M.Mille-feuille meringue et chiboust pamplemousse aux fraises des bois</v>
      </c>
      <c r="J85" s="34">
        <f>J81</f>
        <v>18</v>
      </c>
      <c r="K85" s="35" t="str">
        <f>K81</f>
        <v>assiettes</v>
      </c>
      <c r="L85" s="2152"/>
      <c r="M85" s="65"/>
      <c r="N85" s="66" t="str">
        <f>IF(AND(L85&gt;0,O85&gt;0),"de","")</f>
        <v/>
      </c>
      <c r="O85" s="67">
        <v>150</v>
      </c>
      <c r="P85" s="53" t="s">
        <v>21</v>
      </c>
      <c r="Q85" s="68">
        <v>1</v>
      </c>
      <c r="R85" s="69" t="s">
        <v>2028</v>
      </c>
      <c r="S85" s="791" t="s">
        <v>4</v>
      </c>
      <c r="T85" s="3484">
        <v>18</v>
      </c>
      <c r="U85" s="2453" t="s">
        <v>19</v>
      </c>
      <c r="V85" s="2452">
        <v>22</v>
      </c>
      <c r="W85" s="2140">
        <f>IFERROR(IF(V85&gt;0, AH85*AG85*Q85, 0), 0)</f>
        <v>0.18333333333333335</v>
      </c>
      <c r="X85" s="301" t="str">
        <f>IF(OR(W85=0, ISBLANK(P85)), "", TEXT(ROUND(W85/INDEX(AJ24:AJ94, MATCH(P85, AI24:AI94, 0)), 0),"# ##0") &amp; " " &amp; P85)</f>
        <v>183 g</v>
      </c>
      <c r="Y85" s="82">
        <f>IFERROR(IF(V85&gt;0, L85*AG85*Q85, 0), 0)</f>
        <v>0</v>
      </c>
      <c r="Z85" s="2141">
        <f>IFERROR(IF(V85&gt;0,M85,0),0)</f>
        <v>0</v>
      </c>
      <c r="AA85" s="2142" t="str">
        <f>IF(V85&gt;0,R85,"")</f>
        <v>fraises</v>
      </c>
      <c r="AB85" s="2143"/>
      <c r="AC85" s="2140">
        <f>IF(ISBLANK(AB85), W85, W85*(1-AB85/100))</f>
        <v>0.18333333333333335</v>
      </c>
      <c r="AD85" s="2144">
        <v>1</v>
      </c>
      <c r="AE85" s="2145">
        <f>IF(OR(ISBLANK(AD85), ISTEXT(L85)), "", IF(W85=0, Y85*AD85, W85*AD85))</f>
        <v>0.18333333333333335</v>
      </c>
      <c r="AF85" s="2593"/>
      <c r="AG85" s="2697">
        <f>IFERROR(IF(ISNUMBER(V85)*ISNUMBER(T85),V85/T85,0),0)</f>
        <v>1.2222222222222223</v>
      </c>
      <c r="AH85" s="3483">
        <f>IF(AND(V85&lt;&gt;"", ISNUMBER(T85)), IFERROR(INDEX(AJ24:AJ94, MATCH(P85, AI24:AI94, 0)) * O85 * IF(ISBLANK(L85), 1, L85), 0), 0)</f>
        <v>0.15</v>
      </c>
      <c r="AI85" s="2630" t="s">
        <v>333</v>
      </c>
      <c r="AJ85" s="534">
        <f>AK85 / 1000</f>
        <v>0.23699999999999999</v>
      </c>
      <c r="AK85" s="2623">
        <v>237</v>
      </c>
      <c r="AL85" s="465"/>
      <c r="AM85" s="2127" t="str">
        <f>A85</f>
        <v>A</v>
      </c>
      <c r="AN85" s="675"/>
      <c r="AO85" s="659" t="s">
        <v>400</v>
      </c>
      <c r="AP85" s="651"/>
      <c r="AQ85" s="675"/>
      <c r="AR85" s="2133"/>
      <c r="AS85" s="842">
        <v>12</v>
      </c>
      <c r="AT85" s="122" t="s">
        <v>540</v>
      </c>
      <c r="AU85" s="122"/>
      <c r="AV85" s="717"/>
      <c r="AW85" s="2133"/>
      <c r="AX85" s="466">
        <v>1</v>
      </c>
    </row>
    <row r="86" spans="1:50" s="464" customFormat="1" ht="21" customHeight="1" x14ac:dyDescent="0.25">
      <c r="A86" s="2127" t="str">
        <f>IF(H86&lt;&gt;"A", "►", "A")</f>
        <v>A</v>
      </c>
      <c r="B86" s="2128" t="str">
        <f>IF(A86="►","►",IF(A86="A",IF(ISTEXT(I86),I86,"")))</f>
        <v>Dessert assiette.J.Jus de fraises des bois.Recette mère ►.M.Mille-feuille meringue et chiboust pamplemousse aux fraises des bois</v>
      </c>
      <c r="C86" s="2129" t="str">
        <f>IF(B86="►", "►", IFERROR(LEFT(B86, SEARCH(".", B86)-1), 0))</f>
        <v>Dessert assiette</v>
      </c>
      <c r="D86" s="2433" t="str">
        <f>IF(B86="►","►",IFERROR(MID(B86,SEARCH(".",B86)+1,SEARCH(".",B86,SEARCH(".",B86)+1)-SEARCH(".",B86)-1),0))</f>
        <v>J</v>
      </c>
      <c r="E86" s="2128" t="str">
        <f>IF(B86="►", "►", IFERROR(MID(B86, SEARCH(".", B86, SEARCH(".", B86)+1)+1, SEARCH(".", B86, SEARCH(".", B86, SEARCH(".", B86)+1)+1) - SEARCH(".", B86, SEARCH(".", B86)+1)-1), 0))</f>
        <v>Jus de fraises des bois</v>
      </c>
      <c r="F86" s="2128" t="str">
        <f>IF(B86="►", "►", IFERROR(MID(B86, SEARCH(".", B86, SEARCH(".", B86, SEARCH(".", B86)+1)+1)+1, SEARCH(".", B86, SEARCH(".", B86, SEARCH(".", B86, SEARCH(".", B86)+1)+1)+1) - SEARCH(".", B86, SEARCH(".", B86, SEARCH(".", B86)+1)+1)-1), 0))</f>
        <v>Recette mère ►</v>
      </c>
      <c r="G86" s="2128" t="str">
        <f>IF(OR(B86="►", ISBLANK(B86)), "►", IFERROR(RIGHT(B86, LEN(B86)-FIND("►", B86)-1), ""))</f>
        <v>M.Mille-feuille meringue et chiboust pamplemousse aux fraises des bois</v>
      </c>
      <c r="H86" s="73" t="str">
        <f>IF(R86&lt;&gt;"","A","►")</f>
        <v>A</v>
      </c>
      <c r="I86" s="74" t="str">
        <f>I81</f>
        <v>Dessert assiette.J.Jus de fraises des bois.Recette mère ►.M.Mille-feuille meringue et chiboust pamplemousse aux fraises des bois</v>
      </c>
      <c r="J86" s="34">
        <f>J81</f>
        <v>18</v>
      </c>
      <c r="K86" s="35" t="str">
        <f>K81</f>
        <v>assiettes</v>
      </c>
      <c r="L86" s="79"/>
      <c r="M86" s="80"/>
      <c r="N86" s="75" t="str">
        <f>IF(AND(L86&gt;0,O86&gt;0),"de","")</f>
        <v/>
      </c>
      <c r="O86" s="67">
        <v>8</v>
      </c>
      <c r="P86" s="53" t="s">
        <v>21</v>
      </c>
      <c r="Q86" s="68">
        <v>1</v>
      </c>
      <c r="R86" s="69" t="s">
        <v>2029</v>
      </c>
      <c r="S86" s="791" t="s">
        <v>4</v>
      </c>
      <c r="T86" s="3484">
        <v>18</v>
      </c>
      <c r="U86" s="2453" t="s">
        <v>19</v>
      </c>
      <c r="V86" s="2452">
        <v>22</v>
      </c>
      <c r="W86" s="2148">
        <f>IFERROR(IF(V86&gt;0, AH86*AG86*Q86, 0), 0)</f>
        <v>9.7777777777777793E-3</v>
      </c>
      <c r="X86" s="299" t="str">
        <f>IF(OR(W86=0, ISBLANK(P86)), "", TEXT(ROUND(W86/INDEX(AJ24:AJ94, MATCH(P86, AI24:AI94, 0)), 0),"# ##0") &amp; " " &amp; P86)</f>
        <v>10 g</v>
      </c>
      <c r="Y86" s="77">
        <f>IFERROR(IF(V86&gt;0, L86*AG86*Q86, 0), 0)</f>
        <v>0</v>
      </c>
      <c r="Z86" s="2149">
        <f>IFERROR(IF(V86&gt;0,M86,0),0)</f>
        <v>0</v>
      </c>
      <c r="AA86" s="2137" t="str">
        <f>IF(V86&gt;0,R86,"")</f>
        <v>framboises</v>
      </c>
      <c r="AB86" s="2143"/>
      <c r="AC86" s="2148">
        <f>IF(ISBLANK(AB86), W86, W86*(1-AB86/100))</f>
        <v>9.7777777777777793E-3</v>
      </c>
      <c r="AD86" s="2144">
        <v>1</v>
      </c>
      <c r="AE86" s="2150">
        <f>IF(OR(ISBLANK(AD86), ISTEXT(L86)), "", IF(W86=0, Y86*AD86, W86*AD86))</f>
        <v>9.7777777777777793E-3</v>
      </c>
      <c r="AF86" s="2593"/>
      <c r="AG86" s="2697">
        <f>IFERROR(IF(ISNUMBER(V86)*ISNUMBER(T86),V86/T86,0),0)</f>
        <v>1.2222222222222223</v>
      </c>
      <c r="AH86" s="3483">
        <f>IF(AND(V86&lt;&gt;"", ISNUMBER(T86)), IFERROR(INDEX(AJ24:AJ94, MATCH(P86, AI24:AI94, 0)) * O86 * IF(ISBLANK(L86), 1, L86), 0), 0)</f>
        <v>8.0000000000000002E-3</v>
      </c>
      <c r="AI86" s="2630" t="s">
        <v>334</v>
      </c>
      <c r="AJ86" s="534">
        <f>AK86 / 1000</f>
        <v>0.47299999999999998</v>
      </c>
      <c r="AK86" s="2623">
        <v>473</v>
      </c>
      <c r="AL86" s="465"/>
      <c r="AM86" s="2127" t="str">
        <f>A86</f>
        <v>A</v>
      </c>
      <c r="AN86" s="675"/>
      <c r="AO86" s="651"/>
      <c r="AP86" s="651"/>
      <c r="AQ86" s="651"/>
      <c r="AR86" s="2133"/>
      <c r="AS86" s="844">
        <f ca="1">CELL("largeur",AS86)</f>
        <v>30</v>
      </c>
      <c r="AT86" s="122" t="s">
        <v>542</v>
      </c>
      <c r="AU86" s="122"/>
      <c r="AV86" s="717"/>
      <c r="AW86" s="2133"/>
      <c r="AX86" s="466">
        <v>1</v>
      </c>
    </row>
    <row r="87" spans="1:50" s="464" customFormat="1" ht="21" customHeight="1" thickBot="1" x14ac:dyDescent="0.3">
      <c r="A87" s="2127" t="str">
        <f>IF(H87&lt;&gt;"A", "►", "A")</f>
        <v>A</v>
      </c>
      <c r="B87" s="2128" t="str">
        <f>IF(A87="►","►",IF(A87="A",IF(ISTEXT(I87),I87,"")))</f>
        <v>Dessert assiette.J.Jus de fraises des bois.Recette mère ►.M.Mille-feuille meringue et chiboust pamplemousse aux fraises des bois</v>
      </c>
      <c r="C87" s="2129" t="str">
        <f>IF(B87="►", "►", IFERROR(LEFT(B87, SEARCH(".", B87)-1), 0))</f>
        <v>Dessert assiette</v>
      </c>
      <c r="D87" s="2433" t="str">
        <f>IF(B87="►","►",IFERROR(MID(B87,SEARCH(".",B87)+1,SEARCH(".",B87,SEARCH(".",B87)+1)-SEARCH(".",B87)-1),0))</f>
        <v>J</v>
      </c>
      <c r="E87" s="2128" t="str">
        <f>IF(B87="►", "►", IFERROR(MID(B87, SEARCH(".", B87, SEARCH(".", B87)+1)+1, SEARCH(".", B87, SEARCH(".", B87, SEARCH(".", B87)+1)+1) - SEARCH(".", B87, SEARCH(".", B87)+1)-1), 0))</f>
        <v>Jus de fraises des bois</v>
      </c>
      <c r="F87" s="2128" t="str">
        <f>IF(B87="►", "►", IFERROR(MID(B87, SEARCH(".", B87, SEARCH(".", B87, SEARCH(".", B87)+1)+1)+1, SEARCH(".", B87, SEARCH(".", B87, SEARCH(".", B87, SEARCH(".", B87)+1)+1)+1) - SEARCH(".", B87, SEARCH(".", B87, SEARCH(".", B87)+1)+1)-1), 0))</f>
        <v>Recette mère ►</v>
      </c>
      <c r="G87" s="2128" t="str">
        <f>IF(OR(B87="►", ISBLANK(B87)), "►", IFERROR(RIGHT(B87, LEN(B87)-FIND("►", B87)-1), ""))</f>
        <v>M.Mille-feuille meringue et chiboust pamplemousse aux fraises des bois</v>
      </c>
      <c r="H87" s="73" t="str">
        <f>IF(R87&lt;&gt;"","A","►")</f>
        <v>A</v>
      </c>
      <c r="I87" s="74" t="str">
        <f>I81</f>
        <v>Dessert assiette.J.Jus de fraises des bois.Recette mère ►.M.Mille-feuille meringue et chiboust pamplemousse aux fraises des bois</v>
      </c>
      <c r="J87" s="34">
        <f>J81</f>
        <v>18</v>
      </c>
      <c r="K87" s="34" t="str">
        <f>K81</f>
        <v>assiettes</v>
      </c>
      <c r="L87" s="79"/>
      <c r="M87" s="80"/>
      <c r="N87" s="66" t="str">
        <f>IF(AND(L87&gt;0,O87&gt;0),"de","")</f>
        <v/>
      </c>
      <c r="O87" s="67">
        <v>105</v>
      </c>
      <c r="P87" s="53" t="s">
        <v>21</v>
      </c>
      <c r="Q87" s="68">
        <v>1</v>
      </c>
      <c r="R87" s="69" t="s">
        <v>2025</v>
      </c>
      <c r="S87" s="791" t="s">
        <v>4</v>
      </c>
      <c r="T87" s="3484">
        <v>18</v>
      </c>
      <c r="U87" s="2453" t="s">
        <v>19</v>
      </c>
      <c r="V87" s="2452">
        <v>22</v>
      </c>
      <c r="W87" s="2140">
        <f>IFERROR(IF(V87&gt;0, AH87*AG87*Q87, 0), 0)</f>
        <v>0.12833333333333333</v>
      </c>
      <c r="X87" s="301" t="str">
        <f>IF(OR(W87=0, ISBLANK(P87)), "", TEXT(ROUND(W87/INDEX(AJ24:AJ94, MATCH(P87, AI24:AI94, 0)), 0),"# ##0") &amp; " " &amp; P87)</f>
        <v>128 g</v>
      </c>
      <c r="Y87" s="82">
        <f>IFERROR(IF(V87&gt;0, L87*AG87*Q87, 0), 0)</f>
        <v>0</v>
      </c>
      <c r="Z87" s="2141">
        <f>IFERROR(IF(V87&gt;0,M87,0),0)</f>
        <v>0</v>
      </c>
      <c r="AA87" s="2142" t="str">
        <f>IF(V87&gt;0,R87,"")</f>
        <v>sucre semoule pâtissière</v>
      </c>
      <c r="AB87" s="2143"/>
      <c r="AC87" s="2140">
        <f>IF(ISBLANK(AB87), W87, W87*(1-AB87/100))</f>
        <v>0.12833333333333333</v>
      </c>
      <c r="AD87" s="2144">
        <v>1</v>
      </c>
      <c r="AE87" s="2145">
        <f>IF(OR(ISBLANK(AD87), ISTEXT(L87)), "", IF(W87=0, Y87*AD87, W87*AD87))</f>
        <v>0.12833333333333333</v>
      </c>
      <c r="AF87" s="2593"/>
      <c r="AG87" s="2697">
        <f>IFERROR(IF(ISNUMBER(V87)*ISNUMBER(T87),V87/T87,0),0)</f>
        <v>1.2222222222222223</v>
      </c>
      <c r="AH87" s="3483">
        <f>IF(AND(V87&lt;&gt;"", ISNUMBER(T87)), IFERROR(INDEX(AJ24:AJ94, MATCH(P87, AI24:AI94, 0)) * O87 * IF(ISBLANK(L87), 1, L87), 0), 0)</f>
        <v>0.105</v>
      </c>
      <c r="AI87" s="2630" t="s">
        <v>335</v>
      </c>
      <c r="AJ87" s="534">
        <f>AK87 / 1000</f>
        <v>0.47299999999999998</v>
      </c>
      <c r="AK87" s="2623">
        <v>473</v>
      </c>
      <c r="AL87" s="465"/>
      <c r="AM87" s="2127" t="str">
        <f>A87</f>
        <v>A</v>
      </c>
      <c r="AN87" s="667">
        <v>11</v>
      </c>
      <c r="AO87" s="667">
        <v>11</v>
      </c>
      <c r="AP87" s="667">
        <v>11</v>
      </c>
      <c r="AQ87" s="667">
        <v>11</v>
      </c>
      <c r="AR87" s="2133"/>
      <c r="AS87" s="716" t="s">
        <v>544</v>
      </c>
      <c r="AT87" s="122"/>
      <c r="AU87" s="122"/>
      <c r="AV87" s="717"/>
      <c r="AW87" s="2133"/>
      <c r="AX87" s="466">
        <v>1</v>
      </c>
    </row>
    <row r="88" spans="1:50" s="464" customFormat="1" ht="21" customHeight="1" x14ac:dyDescent="0.25">
      <c r="A88" s="2127" t="str">
        <f>IF(H88&lt;&gt;"A", "►", "A")</f>
        <v>►</v>
      </c>
      <c r="B88" s="2128" t="str">
        <f>IF(A88="►","►",IF(A88="A",IF(ISTEXT(I88),I88,"")))</f>
        <v>►</v>
      </c>
      <c r="C88" s="2129" t="str">
        <f>IF(B88="►", "►", IFERROR(LEFT(B88, SEARCH(".", B88)-1), 0))</f>
        <v>►</v>
      </c>
      <c r="D88" s="2433" t="str">
        <f>IF(B88="►","►",IFERROR(MID(B88,SEARCH(".",B88)+1,SEARCH(".",B88,SEARCH(".",B88)+1)-SEARCH(".",B88)-1),0))</f>
        <v>►</v>
      </c>
      <c r="E88" s="2128" t="str">
        <f>IF(B88="►", "►", IFERROR(MID(B88, SEARCH(".", B88, SEARCH(".", B88)+1)+1, SEARCH(".", B88, SEARCH(".", B88, SEARCH(".", B88)+1)+1) - SEARCH(".", B88, SEARCH(".", B88)+1)-1), 0))</f>
        <v>►</v>
      </c>
      <c r="F88" s="2128" t="str">
        <f>IF(B88="►", "►", IFERROR(MID(B88, SEARCH(".", B88, SEARCH(".", B88, SEARCH(".", B88)+1)+1)+1, SEARCH(".", B88, SEARCH(".", B88, SEARCH(".", B88, SEARCH(".", B88)+1)+1)+1) - SEARCH(".", B88, SEARCH(".", B88, SEARCH(".", B88)+1)+1)-1), 0))</f>
        <v>►</v>
      </c>
      <c r="G88" s="2128" t="str">
        <f>IF(OR(B88="►", ISBLANK(B88)), "►", IFERROR(RIGHT(B88, LEN(B88)-FIND("►", B88)-1), ""))</f>
        <v>►</v>
      </c>
      <c r="H88" s="73" t="str">
        <f>IF(R88&lt;&gt;"","A","►")</f>
        <v>►</v>
      </c>
      <c r="I88" s="74" t="str">
        <f>I81</f>
        <v>Dessert assiette.J.Jus de fraises des bois.Recette mère ►.M.Mille-feuille meringue et chiboust pamplemousse aux fraises des bois</v>
      </c>
      <c r="J88" s="34">
        <f>J81</f>
        <v>18</v>
      </c>
      <c r="K88" s="34" t="str">
        <f>K81</f>
        <v>assiettes</v>
      </c>
      <c r="L88" s="2153"/>
      <c r="M88" s="80"/>
      <c r="N88" s="75" t="str">
        <f>IF(AND(L88&gt;0,O88&gt;0),"de","")</f>
        <v/>
      </c>
      <c r="O88" s="67"/>
      <c r="P88" s="2157"/>
      <c r="Q88" s="68">
        <v>1</v>
      </c>
      <c r="R88" s="69"/>
      <c r="S88" s="791" t="s">
        <v>4</v>
      </c>
      <c r="T88" s="3484">
        <f>IFERROR(IF(AND(ISNUMBER(V88),J88&gt;0),J88,0),0)</f>
        <v>0</v>
      </c>
      <c r="U88" s="2453">
        <f>IFERROR(IF(AND(ISNUMBER(T88),V88&gt;0),K88,0),0)</f>
        <v>0</v>
      </c>
      <c r="V88" s="2452"/>
      <c r="W88" s="2148">
        <f>IFERROR(IF(V88&gt;0, AH88*AG88*Q88, 0), 0)</f>
        <v>0</v>
      </c>
      <c r="X88" s="299" t="str">
        <f>IF(OR(W88=0, ISBLANK(P88)), "", TEXT(ROUND(W88/INDEX(AJ24:AJ94, MATCH(P88, AI24:AI94, 0)), 0),"# ##0") &amp; " " &amp; P88)</f>
        <v/>
      </c>
      <c r="Y88" s="77">
        <f>IFERROR(IF(V88&gt;0, L88*AG88*Q88, 0), 0)</f>
        <v>0</v>
      </c>
      <c r="Z88" s="2149">
        <f>IFERROR(IF(V88&gt;0,M88,0),0)</f>
        <v>0</v>
      </c>
      <c r="AA88" s="2137" t="str">
        <f>IF(V88&gt;0,R88,"")</f>
        <v/>
      </c>
      <c r="AB88" s="2143"/>
      <c r="AC88" s="2148">
        <f>IF(ISBLANK(AB88), W88, W88*(1-AB88/100))</f>
        <v>0</v>
      </c>
      <c r="AD88" s="2144"/>
      <c r="AE88" s="2150" t="str">
        <f>IF(OR(ISBLANK(AD88), ISTEXT(L88)), "", IF(W88=0, Y88*AD88, W88*AD88))</f>
        <v/>
      </c>
      <c r="AF88" s="2593"/>
      <c r="AG88" s="2697">
        <f>IFERROR(IF(ISNUMBER(V88)*ISNUMBER(T88),V88/T88,0),0)</f>
        <v>0</v>
      </c>
      <c r="AH88" s="3483">
        <f>IF(AND(V88&lt;&gt;"", ISNUMBER(T88)), IFERROR(INDEX(AJ24:AJ94, MATCH(P88, AI24:AI94, 0)) * O88 * IF(ISBLANK(L88), 1, L88), 0), 0)</f>
        <v>0</v>
      </c>
      <c r="AI88" s="2630" t="s">
        <v>336</v>
      </c>
      <c r="AJ88" s="534">
        <f>AK88 / 1000</f>
        <v>0.56799999999999995</v>
      </c>
      <c r="AK88" s="2623">
        <v>568</v>
      </c>
      <c r="AL88" s="465"/>
      <c r="AM88" s="2127" t="str">
        <f>A88</f>
        <v>►</v>
      </c>
      <c r="AN88" s="467">
        <f ca="1">CELL("largeur",AN88)</f>
        <v>11</v>
      </c>
      <c r="AO88" s="467">
        <f ca="1">CELL("largeur",AO88)</f>
        <v>11</v>
      </c>
      <c r="AP88" s="467">
        <f ca="1">CELL("largeur",AP88)</f>
        <v>16</v>
      </c>
      <c r="AQ88" s="467">
        <f ca="1">CELL("largeur",AQ88)</f>
        <v>24</v>
      </c>
      <c r="AR88" s="2133"/>
      <c r="AS88" s="716" t="s">
        <v>545</v>
      </c>
      <c r="AT88" s="122"/>
      <c r="AU88" s="122"/>
      <c r="AV88" s="717"/>
      <c r="AW88" s="2133"/>
      <c r="AX88" s="466">
        <v>1</v>
      </c>
    </row>
    <row r="89" spans="1:50" s="464" customFormat="1" ht="21" customHeight="1" x14ac:dyDescent="0.25">
      <c r="A89" s="2127" t="str">
        <f>IF(H89&lt;&gt;"A", "►", "A")</f>
        <v>►</v>
      </c>
      <c r="B89" s="2128" t="str">
        <f>IF(A89="►","►",IF(A89="A",IF(ISTEXT(I89),I89,"")))</f>
        <v>►</v>
      </c>
      <c r="C89" s="2129" t="str">
        <f>IF(B89="►", "►", IFERROR(LEFT(B89, SEARCH(".", B89)-1), 0))</f>
        <v>►</v>
      </c>
      <c r="D89" s="2433" t="str">
        <f>IF(B89="►","►",IFERROR(MID(B89,SEARCH(".",B89)+1,SEARCH(".",B89,SEARCH(".",B89)+1)-SEARCH(".",B89)-1),0))</f>
        <v>►</v>
      </c>
      <c r="E89" s="2128" t="str">
        <f>IF(B89="►", "►", IFERROR(MID(B89, SEARCH(".", B89, SEARCH(".", B89)+1)+1, SEARCH(".", B89, SEARCH(".", B89, SEARCH(".", B89)+1)+1) - SEARCH(".", B89, SEARCH(".", B89)+1)-1), 0))</f>
        <v>►</v>
      </c>
      <c r="F89" s="2128" t="str">
        <f>IF(B89="►", "►", IFERROR(MID(B89, SEARCH(".", B89, SEARCH(".", B89, SEARCH(".", B89)+1)+1)+1, SEARCH(".", B89, SEARCH(".", B89, SEARCH(".", B89, SEARCH(".", B89)+1)+1)+1) - SEARCH(".", B89, SEARCH(".", B89, SEARCH(".", B89)+1)+1)-1), 0))</f>
        <v>►</v>
      </c>
      <c r="G89" s="2128" t="str">
        <f>IF(OR(B89="►", ISBLANK(B89)), "►", IFERROR(RIGHT(B89, LEN(B89)-FIND("►", B89)-1), ""))</f>
        <v>►</v>
      </c>
      <c r="H89" s="73" t="str">
        <f>IF(R89&lt;&gt;"","A","►")</f>
        <v>►</v>
      </c>
      <c r="I89" s="74" t="str">
        <f>I81</f>
        <v>Dessert assiette.J.Jus de fraises des bois.Recette mère ►.M.Mille-feuille meringue et chiboust pamplemousse aux fraises des bois</v>
      </c>
      <c r="J89" s="34">
        <f>J81</f>
        <v>18</v>
      </c>
      <c r="K89" s="34" t="str">
        <f>K81</f>
        <v>assiettes</v>
      </c>
      <c r="L89" s="79"/>
      <c r="M89" s="80"/>
      <c r="N89" s="66" t="str">
        <f>IF(AND(L89&gt;0,O89&gt;0),"de","")</f>
        <v/>
      </c>
      <c r="O89" s="67"/>
      <c r="P89" s="2157"/>
      <c r="Q89" s="68">
        <v>1</v>
      </c>
      <c r="R89" s="69"/>
      <c r="S89" s="791" t="s">
        <v>4</v>
      </c>
      <c r="T89" s="3484">
        <f>IFERROR(IF(AND(ISNUMBER(V89),J89&gt;0),J89,0),0)</f>
        <v>0</v>
      </c>
      <c r="U89" s="2453">
        <f>IFERROR(IF(AND(ISNUMBER(T89),V89&gt;0),K89,0),0)</f>
        <v>0</v>
      </c>
      <c r="V89" s="2452"/>
      <c r="W89" s="2140">
        <f>IFERROR(IF(V89&gt;0, AH89*AG89*Q89, 0), 0)</f>
        <v>0</v>
      </c>
      <c r="X89" s="301" t="str">
        <f>IF(OR(W89=0, ISBLANK(P89)), "", TEXT(ROUND(W89/INDEX(AJ24:AJ94, MATCH(P89, AI24:AI94, 0)), 0),"# ##0") &amp; " " &amp; P89)</f>
        <v/>
      </c>
      <c r="Y89" s="82">
        <f>IFERROR(IF(V89&gt;0, L89*AG89*Q89, 0), 0)</f>
        <v>0</v>
      </c>
      <c r="Z89" s="2141">
        <f>IFERROR(IF(V89&gt;0,M89,0),0)</f>
        <v>0</v>
      </c>
      <c r="AA89" s="2142" t="str">
        <f>IF(V89&gt;0,R89,"")</f>
        <v/>
      </c>
      <c r="AB89" s="2143"/>
      <c r="AC89" s="2140">
        <f>IF(ISBLANK(AB89), W89, W89*(1-AB89/100))</f>
        <v>0</v>
      </c>
      <c r="AD89" s="2144"/>
      <c r="AE89" s="2145" t="str">
        <f>IF(OR(ISBLANK(AD89), ISTEXT(L89)), "", IF(W89=0, Y89*AD89, W89*AD89))</f>
        <v/>
      </c>
      <c r="AF89" s="2593"/>
      <c r="AG89" s="2697">
        <f>IFERROR(IF(ISNUMBER(V89)*ISNUMBER(T89),V89/T89,0),0)</f>
        <v>0</v>
      </c>
      <c r="AH89" s="3483">
        <f>IF(AND(V89&lt;&gt;"", ISNUMBER(T89)), IFERROR(INDEX(AJ24:AJ94, MATCH(P89, AI24:AI94, 0)) * O89 * IF(ISBLANK(L89), 1, L89), 0), 0)</f>
        <v>0</v>
      </c>
      <c r="AI89" s="2630" t="s">
        <v>337</v>
      </c>
      <c r="AJ89" s="534">
        <f>AK89 / 1000</f>
        <v>0.94599999999999995</v>
      </c>
      <c r="AK89" s="2623">
        <v>946</v>
      </c>
      <c r="AL89" s="465"/>
      <c r="AM89" s="2127" t="str">
        <f>A89</f>
        <v>►</v>
      </c>
      <c r="AN89" s="465"/>
      <c r="AO89" s="465"/>
      <c r="AP89" s="465"/>
      <c r="AQ89" s="465"/>
      <c r="AR89" s="2133"/>
      <c r="AS89" s="716" t="s">
        <v>546</v>
      </c>
      <c r="AT89" s="822"/>
      <c r="AU89" s="822"/>
      <c r="AV89" s="823"/>
      <c r="AW89" s="2133"/>
      <c r="AX89" s="466">
        <v>1</v>
      </c>
    </row>
    <row r="90" spans="1:50" s="464" customFormat="1" ht="21" customHeight="1" x14ac:dyDescent="0.25">
      <c r="A90" s="2127" t="str">
        <f>IF(H90&lt;&gt;"A", "►", "A")</f>
        <v>►</v>
      </c>
      <c r="B90" s="2128" t="str">
        <f>IF(A90="►","►",IF(A90="A",IF(ISTEXT(I90),I90,"")))</f>
        <v>►</v>
      </c>
      <c r="C90" s="2129" t="str">
        <f>IF(B90="►", "►", IFERROR(LEFT(B90, SEARCH(".", B90)-1), 0))</f>
        <v>►</v>
      </c>
      <c r="D90" s="2433" t="str">
        <f>IF(B90="►","►",IFERROR(MID(B90,SEARCH(".",B90)+1,SEARCH(".",B90,SEARCH(".",B90)+1)-SEARCH(".",B90)-1),0))</f>
        <v>►</v>
      </c>
      <c r="E90" s="2128" t="str">
        <f>IF(B90="►", "►", IFERROR(MID(B90, SEARCH(".", B90, SEARCH(".", B90)+1)+1, SEARCH(".", B90, SEARCH(".", B90, SEARCH(".", B90)+1)+1) - SEARCH(".", B90, SEARCH(".", B90)+1)-1), 0))</f>
        <v>►</v>
      </c>
      <c r="F90" s="2128" t="str">
        <f>IF(B90="►", "►", IFERROR(MID(B90, SEARCH(".", B90, SEARCH(".", B90, SEARCH(".", B90)+1)+1)+1, SEARCH(".", B90, SEARCH(".", B90, SEARCH(".", B90, SEARCH(".", B90)+1)+1)+1) - SEARCH(".", B90, SEARCH(".", B90, SEARCH(".", B90)+1)+1)-1), 0))</f>
        <v>►</v>
      </c>
      <c r="G90" s="2128" t="str">
        <f>IF(OR(B90="►", ISBLANK(B90)), "►", IFERROR(RIGHT(B90, LEN(B90)-FIND("►", B90)-1), ""))</f>
        <v>►</v>
      </c>
      <c r="H90" s="73" t="str">
        <f>IF(R90&lt;&gt;"","A","►")</f>
        <v>►</v>
      </c>
      <c r="I90" s="74" t="str">
        <f>I81</f>
        <v>Dessert assiette.J.Jus de fraises des bois.Recette mère ►.M.Mille-feuille meringue et chiboust pamplemousse aux fraises des bois</v>
      </c>
      <c r="J90" s="34">
        <f>J81</f>
        <v>18</v>
      </c>
      <c r="K90" s="34" t="str">
        <f>K81</f>
        <v>assiettes</v>
      </c>
      <c r="L90" s="79"/>
      <c r="M90" s="80"/>
      <c r="N90" s="66" t="str">
        <f>IF(AND(L90&gt;0,O90&gt;0),"de","")</f>
        <v/>
      </c>
      <c r="O90" s="67"/>
      <c r="P90" s="2157"/>
      <c r="Q90" s="68">
        <v>1</v>
      </c>
      <c r="R90" s="69"/>
      <c r="S90" s="791" t="s">
        <v>4</v>
      </c>
      <c r="T90" s="3484">
        <f>IFERROR(IF(AND(ISNUMBER(V90),J90&gt;0),J90,0),0)</f>
        <v>0</v>
      </c>
      <c r="U90" s="2453">
        <f>IFERROR(IF(AND(ISNUMBER(T90),V90&gt;0),K90,0),0)</f>
        <v>0</v>
      </c>
      <c r="V90" s="2452"/>
      <c r="W90" s="2148">
        <f>IFERROR(IF(V90&gt;0, AH90*AG90*Q90, 0), 0)</f>
        <v>0</v>
      </c>
      <c r="X90" s="299" t="str">
        <f>IF(OR(W90=0, ISBLANK(P90)), "", TEXT(ROUND(W90/INDEX(AJ24:AJ94, MATCH(P90, AI24:AI94, 0)), 0),"# ##0") &amp; " " &amp; P90)</f>
        <v/>
      </c>
      <c r="Y90" s="77">
        <f>IFERROR(IF(V90&gt;0, L90*AG90*Q90, 0), 0)</f>
        <v>0</v>
      </c>
      <c r="Z90" s="2149">
        <f>IFERROR(IF(V90&gt;0,M90,0),0)</f>
        <v>0</v>
      </c>
      <c r="AA90" s="2137" t="str">
        <f>IF(V90&gt;0,R90,"")</f>
        <v/>
      </c>
      <c r="AB90" s="2143"/>
      <c r="AC90" s="2148">
        <f>IF(ISBLANK(AB90), W90, W90*(1-AB90/100))</f>
        <v>0</v>
      </c>
      <c r="AD90" s="2144"/>
      <c r="AE90" s="2150" t="str">
        <f>IF(OR(ISBLANK(AD90), ISTEXT(L90)), "", IF(W90=0, Y90*AD90, W90*AD90))</f>
        <v/>
      </c>
      <c r="AF90" s="2593"/>
      <c r="AG90" s="2697">
        <f>IFERROR(IF(ISNUMBER(V90)*ISNUMBER(T90),V90/T90,0),0)</f>
        <v>0</v>
      </c>
      <c r="AH90" s="3483">
        <f>IF(AND(V90&lt;&gt;"", ISNUMBER(T90)), IFERROR(INDEX(AJ24:AJ94, MATCH(P90, AI24:AI94, 0)) * O90 * IF(ISBLANK(L90), 1, L90), 0), 0)</f>
        <v>0</v>
      </c>
      <c r="AI90" s="2630" t="s">
        <v>338</v>
      </c>
      <c r="AJ90" s="534">
        <f>AK90 / 1000</f>
        <v>3.7850000000000001</v>
      </c>
      <c r="AK90" s="2623">
        <v>3785</v>
      </c>
      <c r="AL90" s="465"/>
      <c r="AM90" s="2127" t="str">
        <f>A90</f>
        <v>►</v>
      </c>
      <c r="AN90" s="465"/>
      <c r="AO90" s="465"/>
      <c r="AP90" s="465"/>
      <c r="AQ90" s="465"/>
      <c r="AR90" s="2133"/>
      <c r="AS90" s="845"/>
      <c r="AT90" s="822"/>
      <c r="AU90" s="822"/>
      <c r="AV90" s="823"/>
      <c r="AW90" s="2133"/>
      <c r="AX90" s="466">
        <v>1</v>
      </c>
    </row>
    <row r="91" spans="1:50" s="464" customFormat="1" ht="21" customHeight="1" x14ac:dyDescent="0.25">
      <c r="A91" s="2127" t="str">
        <f>IF(H91&lt;&gt;"A", "►", "A")</f>
        <v>►</v>
      </c>
      <c r="B91" s="2128" t="str">
        <f>IF(A91="►","►",IF(A91="A",IF(ISTEXT(I91),I91,"")))</f>
        <v>►</v>
      </c>
      <c r="C91" s="2129" t="str">
        <f>IF(B91="►", "►", IFERROR(LEFT(B91, SEARCH(".", B91)-1), 0))</f>
        <v>►</v>
      </c>
      <c r="D91" s="2433" t="str">
        <f>IF(B91="►","►",IFERROR(MID(B91,SEARCH(".",B91)+1,SEARCH(".",B91,SEARCH(".",B91)+1)-SEARCH(".",B91)-1),0))</f>
        <v>►</v>
      </c>
      <c r="E91" s="2128" t="str">
        <f>IF(B91="►", "►", IFERROR(MID(B91, SEARCH(".", B91, SEARCH(".", B91)+1)+1, SEARCH(".", B91, SEARCH(".", B91, SEARCH(".", B91)+1)+1) - SEARCH(".", B91, SEARCH(".", B91)+1)-1), 0))</f>
        <v>►</v>
      </c>
      <c r="F91" s="2128" t="str">
        <f>IF(B91="►", "►", IFERROR(MID(B91, SEARCH(".", B91, SEARCH(".", B91, SEARCH(".", B91)+1)+1)+1, SEARCH(".", B91, SEARCH(".", B91, SEARCH(".", B91, SEARCH(".", B91)+1)+1)+1) - SEARCH(".", B91, SEARCH(".", B91, SEARCH(".", B91)+1)+1)-1), 0))</f>
        <v>►</v>
      </c>
      <c r="G91" s="2128" t="str">
        <f>IF(OR(B91="►", ISBLANK(B91)), "►", IFERROR(RIGHT(B91, LEN(B91)-FIND("►", B91)-1), ""))</f>
        <v>►</v>
      </c>
      <c r="H91" s="73" t="str">
        <f>IF(R91&lt;&gt;"","A","►")</f>
        <v>►</v>
      </c>
      <c r="I91" s="74" t="str">
        <f>I81</f>
        <v>Dessert assiette.J.Jus de fraises des bois.Recette mère ►.M.Mille-feuille meringue et chiboust pamplemousse aux fraises des bois</v>
      </c>
      <c r="J91" s="34">
        <f>J81</f>
        <v>18</v>
      </c>
      <c r="K91" s="34" t="str">
        <f>K81</f>
        <v>assiettes</v>
      </c>
      <c r="L91" s="79"/>
      <c r="M91" s="80"/>
      <c r="N91" s="66" t="str">
        <f>IF(AND(L91&gt;0,O91&gt;0),"de","")</f>
        <v/>
      </c>
      <c r="O91" s="67"/>
      <c r="P91" s="2157"/>
      <c r="Q91" s="68">
        <v>1</v>
      </c>
      <c r="R91" s="69"/>
      <c r="S91" s="791" t="s">
        <v>4</v>
      </c>
      <c r="T91" s="3484">
        <f>IFERROR(IF(AND(ISNUMBER(V91),J91&gt;0),J91,0),0)</f>
        <v>0</v>
      </c>
      <c r="U91" s="2453">
        <f>IFERROR(IF(AND(ISNUMBER(T91),V91&gt;0),K91,0),0)</f>
        <v>0</v>
      </c>
      <c r="V91" s="2452"/>
      <c r="W91" s="2140">
        <f>IFERROR(IF(V91&gt;0, AH91*AG91*Q91, 0), 0)</f>
        <v>0</v>
      </c>
      <c r="X91" s="301" t="str">
        <f>IF(OR(W91=0, ISBLANK(P91)), "", TEXT(ROUND(W91/INDEX(AJ24:AJ94, MATCH(P91, AI24:AI94, 0)), 0),"# ##0") &amp; " " &amp; P91)</f>
        <v/>
      </c>
      <c r="Y91" s="82">
        <f>IFERROR(IF(V91&gt;0, L91*AG91*Q91, 0), 0)</f>
        <v>0</v>
      </c>
      <c r="Z91" s="2141">
        <f>IFERROR(IF(V91&gt;0,M91,0),0)</f>
        <v>0</v>
      </c>
      <c r="AA91" s="2142" t="str">
        <f>IF(V91&gt;0,R91,"")</f>
        <v/>
      </c>
      <c r="AB91" s="2143"/>
      <c r="AC91" s="2140">
        <f>IF(ISBLANK(AB91), W91, W91*(1-AB91/100))</f>
        <v>0</v>
      </c>
      <c r="AD91" s="2144"/>
      <c r="AE91" s="2145" t="str">
        <f>IF(OR(ISBLANK(AD91), ISTEXT(L91)), "", IF(W91=0, Y91*AD91, W91*AD91))</f>
        <v/>
      </c>
      <c r="AF91" s="2593"/>
      <c r="AG91" s="2697">
        <f>IFERROR(IF(ISNUMBER(V91)*ISNUMBER(T91),V91/T91,0),0)</f>
        <v>0</v>
      </c>
      <c r="AH91" s="3483">
        <f>IF(AND(V91&lt;&gt;"", ISNUMBER(T91)), IFERROR(INDEX(AJ24:AJ94, MATCH(P91, AI24:AI94, 0)) * O91 * IF(ISBLANK(L91), 1, L91), 0), 0)</f>
        <v>0</v>
      </c>
      <c r="AI91" s="2631" t="s">
        <v>339</v>
      </c>
      <c r="AJ91" s="537">
        <f>AK91 / 1000</f>
        <v>5.0000000000000001E-4</v>
      </c>
      <c r="AK91" s="2627">
        <v>0.5</v>
      </c>
      <c r="AL91" s="465"/>
      <c r="AM91" s="2127" t="str">
        <f>A91</f>
        <v>►</v>
      </c>
      <c r="AN91" s="465"/>
      <c r="AO91" s="465"/>
      <c r="AP91" s="465"/>
      <c r="AQ91" s="465"/>
      <c r="AR91" s="2133"/>
      <c r="AS91" s="847" t="s">
        <v>5</v>
      </c>
      <c r="AT91" s="678" t="s">
        <v>549</v>
      </c>
      <c r="AU91" s="678"/>
      <c r="AV91" s="823"/>
      <c r="AW91" s="2133"/>
      <c r="AX91" s="466">
        <v>1</v>
      </c>
    </row>
    <row r="92" spans="1:50" s="464" customFormat="1" ht="21" customHeight="1" thickBot="1" x14ac:dyDescent="0.3">
      <c r="A92" s="2127" t="str">
        <f>IF(H92&lt;&gt;"A", "►", "A")</f>
        <v>A</v>
      </c>
      <c r="B92" s="2128" t="str">
        <f>IF(A92="►","►",IF(A92="A",IF(ISTEXT(I92),I92,"")))</f>
        <v>Dessert assiette.J.Jus de fraises des bois.Recette mère ►.M.Mille-feuille meringue et chiboust pamplemousse aux fraises des bois</v>
      </c>
      <c r="C92" s="2129" t="str">
        <f>IF(B92="►", "►", IFERROR(LEFT(B92, SEARCH(".", B92)-1), 0))</f>
        <v>Dessert assiette</v>
      </c>
      <c r="D92" s="2433" t="str">
        <f>IF(B92="►","►",IFERROR(MID(B92,SEARCH(".",B92)+1,SEARCH(".",B92,SEARCH(".",B92)+1)-SEARCH(".",B92)-1),0))</f>
        <v>J</v>
      </c>
      <c r="E92" s="2128" t="str">
        <f>IF(B92="►", "►", IFERROR(MID(B92, SEARCH(".", B92, SEARCH(".", B92)+1)+1, SEARCH(".", B92, SEARCH(".", B92, SEARCH(".", B92)+1)+1) - SEARCH(".", B92, SEARCH(".", B92)+1)-1), 0))</f>
        <v>Jus de fraises des bois</v>
      </c>
      <c r="F92" s="2128" t="str">
        <f>IF(B92="►", "►", IFERROR(MID(B92, SEARCH(".", B92, SEARCH(".", B92, SEARCH(".", B92)+1)+1)+1, SEARCH(".", B92, SEARCH(".", B92, SEARCH(".", B92, SEARCH(".", B92)+1)+1)+1) - SEARCH(".", B92, SEARCH(".", B92, SEARCH(".", B92)+1)+1)-1), 0))</f>
        <v>Recette mère ►</v>
      </c>
      <c r="G92" s="2128" t="str">
        <f>IF(OR(B92="►", ISBLANK(B92)), "►", IFERROR(RIGHT(B92, LEN(B92)-FIND("►", B92)-1), ""))</f>
        <v>M.Mille-feuille meringue et chiboust pamplemousse aux fraises des bois</v>
      </c>
      <c r="H92" s="86" t="s">
        <v>7</v>
      </c>
      <c r="I92" s="87" t="str">
        <f>I88</f>
        <v>Dessert assiette.J.Jus de fraises des bois.Recette mère ►.M.Mille-feuille meringue et chiboust pamplemousse aux fraises des bois</v>
      </c>
      <c r="J92" s="88">
        <f>J88</f>
        <v>18</v>
      </c>
      <c r="K92" s="89" t="str">
        <f>K88</f>
        <v>assiettes</v>
      </c>
      <c r="L92" s="2167" t="s">
        <v>62</v>
      </c>
      <c r="M92" s="90"/>
      <c r="N92" s="91"/>
      <c r="O92" s="91"/>
      <c r="P92" s="91"/>
      <c r="Q92" s="91"/>
      <c r="R92" s="92"/>
      <c r="S92" s="791" t="s">
        <v>4</v>
      </c>
      <c r="T92" s="3484">
        <f>IFERROR(IF(AND(ISNUMBER(V92),J92&gt;0),J92,0),0)</f>
        <v>0</v>
      </c>
      <c r="U92" s="2453">
        <f>IFERROR(IF(AND(ISNUMBER(T92),V92&gt;0),K92,0),0)</f>
        <v>0</v>
      </c>
      <c r="V92" s="2452"/>
      <c r="W92" s="2148">
        <f>IFERROR(IF(V92&gt;0, AH92*AG92*Q92, 0), 0)</f>
        <v>0</v>
      </c>
      <c r="X92" s="299" t="str">
        <f>IF(OR(W92=0, ISBLANK(P92)), "", TEXT(ROUND(W92/INDEX(AJ24:AJ94, MATCH(P92, AI24:AI94, 0)), 0),"# ##0") &amp; " " &amp; P92)</f>
        <v/>
      </c>
      <c r="Y92" s="77">
        <f>IFERROR(IF(V92&gt;0, L92*AG92*Q92, 0), 0)</f>
        <v>0</v>
      </c>
      <c r="Z92" s="2149">
        <f>IFERROR(IF(V92&gt;0,M92,0),0)</f>
        <v>0</v>
      </c>
      <c r="AA92" s="2137" t="str">
        <f>IF(V92&gt;0,R92,"")</f>
        <v/>
      </c>
      <c r="AB92" s="2143"/>
      <c r="AC92" s="2148">
        <f>IF(ISBLANK(AB92), W92, W92*(1-AB92/100))</f>
        <v>0</v>
      </c>
      <c r="AD92" s="2144"/>
      <c r="AE92" s="2150" t="str">
        <f>IF(OR(ISBLANK(AD92), ISTEXT(L92)), "", IF(W92=0, Y92*AD92, W92*AD92))</f>
        <v/>
      </c>
      <c r="AF92" s="2593"/>
      <c r="AG92" s="2697">
        <f>IFERROR(IF(ISNUMBER(V92)*ISNUMBER(T92),V92/T92,0),0)</f>
        <v>0</v>
      </c>
      <c r="AH92" s="3483">
        <f>IF(AND(V92&lt;&gt;"", ISNUMBER(T92)), IFERROR(INDEX(AJ24:AJ94, MATCH(P92, AI24:AI94, 0)) * O92 * IF(ISBLANK(L92), 1, L92), 0), 0)</f>
        <v>0</v>
      </c>
      <c r="AI92" s="2631" t="s">
        <v>339</v>
      </c>
      <c r="AJ92" s="537">
        <f>AK92 / 1000</f>
        <v>5.0000000000000001E-4</v>
      </c>
      <c r="AK92" s="2627">
        <v>0.5</v>
      </c>
      <c r="AL92" s="465"/>
      <c r="AM92" s="2127" t="str">
        <f>A92</f>
        <v>A</v>
      </c>
      <c r="AN92" s="465"/>
      <c r="AO92" s="465"/>
      <c r="AP92" s="465"/>
      <c r="AQ92" s="465"/>
      <c r="AR92" s="2133"/>
      <c r="AS92" s="677"/>
      <c r="AT92" s="678" t="s">
        <v>550</v>
      </c>
      <c r="AU92" s="822"/>
      <c r="AV92" s="823"/>
      <c r="AW92" s="2133"/>
      <c r="AX92" s="466">
        <v>1</v>
      </c>
    </row>
    <row r="93" spans="1:50" s="464" customFormat="1" ht="21" customHeight="1" thickBot="1" x14ac:dyDescent="0.3">
      <c r="A93" s="2127" t="str">
        <f>IF(H93&lt;&gt;"A", "►", "A")</f>
        <v>A</v>
      </c>
      <c r="B93" s="2128" t="str">
        <f>IF(A93="►","►",IF(A93="A",IF(ISTEXT(I93),I93,"")))</f>
        <v/>
      </c>
      <c r="C93" s="2129">
        <f>IF(B93="►", "►", IFERROR(LEFT(B93, SEARCH(".", B93)-1), 0))</f>
        <v>0</v>
      </c>
      <c r="D93" s="2433">
        <f>IF(B93="►","►",IFERROR(MID(B93,SEARCH(".",B93)+1,SEARCH(".",B93,SEARCH(".",B93)+1)-SEARCH(".",B93)-1),0))</f>
        <v>0</v>
      </c>
      <c r="E93" s="2128">
        <f>IF(B93="►", "►", IFERROR(MID(B93, SEARCH(".", B93, SEARCH(".", B93)+1)+1, SEARCH(".", B93, SEARCH(".", B93, SEARCH(".", B93)+1)+1) - SEARCH(".", B93, SEARCH(".", B93)+1)-1), 0))</f>
        <v>0</v>
      </c>
      <c r="F93" s="2128">
        <f>IF(B93="►", "►", IFERROR(MID(B93, SEARCH(".", B93, SEARCH(".", B93, SEARCH(".", B93)+1)+1)+1, SEARCH(".", B93, SEARCH(".", B93, SEARCH(".", B93, SEARCH(".", B93)+1)+1)+1) - SEARCH(".", B93, SEARCH(".", B93, SEARCH(".", B93)+1)+1)-1), 0))</f>
        <v>0</v>
      </c>
      <c r="G93" s="2128" t="str">
        <f>IF(OR(B93="►", ISBLANK(B93)), "►", IFERROR(RIGHT(B93, LEN(B93)-FIND("►", B93)-1), ""))</f>
        <v/>
      </c>
      <c r="H93" s="2168" t="s">
        <v>7</v>
      </c>
      <c r="I93" s="2169"/>
      <c r="J93" s="2169"/>
      <c r="K93" s="2169"/>
      <c r="L93" s="2170" t="s">
        <v>2200</v>
      </c>
      <c r="M93" s="2170"/>
      <c r="N93" s="2170"/>
      <c r="O93" s="2170"/>
      <c r="P93" s="2170"/>
      <c r="Q93" s="2170"/>
      <c r="R93" s="2434" t="s">
        <v>77</v>
      </c>
      <c r="S93" s="791" t="s">
        <v>4</v>
      </c>
      <c r="T93" s="3484">
        <f>IFERROR(IF(AND(ISNUMBER(V93),J93&gt;0),J93,0),0)</f>
        <v>0</v>
      </c>
      <c r="U93" s="2453">
        <f>IFERROR(IF(AND(ISNUMBER(T93),V93&gt;0),K93,0),0)</f>
        <v>0</v>
      </c>
      <c r="V93" s="2452"/>
      <c r="W93" s="2140">
        <f>IFERROR(IF(V93&gt;0, AH93*AG93*Q93, 0), 0)</f>
        <v>0</v>
      </c>
      <c r="X93" s="301" t="str">
        <f>IF(OR(W93=0, ISBLANK(P93)), "", TEXT(ROUND(W93/INDEX(AJ24:AJ94, MATCH(P93, AI24:AI94, 0)), 0),"# ##0") &amp; " " &amp; P93)</f>
        <v/>
      </c>
      <c r="Y93" s="82">
        <f>IFERROR(IF(V93&gt;0, L93*AG93*Q93, 0), 0)</f>
        <v>0</v>
      </c>
      <c r="Z93" s="2141">
        <f>IFERROR(IF(V93&gt;0,M93,0),0)</f>
        <v>0</v>
      </c>
      <c r="AA93" s="2142" t="str">
        <f>IF(V93&gt;0,R93,"")</f>
        <v/>
      </c>
      <c r="AB93" s="2143"/>
      <c r="AC93" s="2140">
        <f>IF(ISBLANK(AB93), W93, W93*(1-AB93/100))</f>
        <v>0</v>
      </c>
      <c r="AD93" s="2144"/>
      <c r="AE93" s="2145" t="str">
        <f>IF(OR(ISBLANK(AD93), ISTEXT(L93)), "", IF(W93=0, Y93*AD93, W93*AD93))</f>
        <v/>
      </c>
      <c r="AF93" s="2593"/>
      <c r="AG93" s="2697">
        <f>IFERROR(IF(ISNUMBER(V93)*ISNUMBER(T93),V93/T93,0),0)</f>
        <v>0</v>
      </c>
      <c r="AH93" s="3483">
        <f>IF(AND(V93&lt;&gt;"", ISNUMBER(T93)), IFERROR(INDEX(AJ24:AJ94, MATCH(P93, AI24:AI94, 0)) * O93 * IF(ISBLANK(L93), 1, L93), 0), 0)</f>
        <v>0</v>
      </c>
      <c r="AI93" s="2631" t="s">
        <v>339</v>
      </c>
      <c r="AJ93" s="537">
        <f>AK93 / 1000</f>
        <v>5.0000000000000001E-4</v>
      </c>
      <c r="AK93" s="2627">
        <v>0.5</v>
      </c>
      <c r="AL93" s="465"/>
      <c r="AM93" s="2127" t="str">
        <f>A93</f>
        <v>A</v>
      </c>
      <c r="AN93" s="465"/>
      <c r="AO93" s="465"/>
      <c r="AP93" s="465"/>
      <c r="AQ93" s="465"/>
      <c r="AR93" s="2133"/>
      <c r="AS93" s="677"/>
      <c r="AT93" s="822"/>
      <c r="AU93" s="822"/>
      <c r="AV93" s="823"/>
      <c r="AW93" s="2133"/>
      <c r="AX93" s="466">
        <v>1</v>
      </c>
    </row>
    <row r="94" spans="1:50" s="464" customFormat="1" ht="21" customHeight="1" thickBot="1" x14ac:dyDescent="0.3">
      <c r="A94" s="2127" t="str">
        <f>IF(H94&lt;&gt;"A", "►", "A")</f>
        <v>A</v>
      </c>
      <c r="B94" s="2128" t="str">
        <f>IF(A94="►","►",IF(A94="A",IF(ISTEXT(I94),I94,"")))</f>
        <v>Dessert assiette.C.Chiboust pamplemousse.Recette mère ►.M.Mille-feuille meringue et chiboust pamplemousse aux fraises des bois</v>
      </c>
      <c r="C94" s="2129" t="str">
        <f>IF(B94="►", "►", IFERROR(LEFT(B94, SEARCH(".", B94)-1), 0))</f>
        <v>Dessert assiette</v>
      </c>
      <c r="D94" s="2433" t="str">
        <f>IF(B94="►","►",IFERROR(MID(B94,SEARCH(".",B94)+1,SEARCH(".",B94,SEARCH(".",B94)+1)-SEARCH(".",B94)-1),0))</f>
        <v>C</v>
      </c>
      <c r="E94" s="2128" t="str">
        <f>IF(B94="►", "►", IFERROR(MID(B94, SEARCH(".", B94, SEARCH(".", B94)+1)+1, SEARCH(".", B94, SEARCH(".", B94, SEARCH(".", B94)+1)+1) - SEARCH(".", B94, SEARCH(".", B94)+1)-1), 0))</f>
        <v>Chiboust pamplemousse</v>
      </c>
      <c r="F94" s="2128" t="str">
        <f>IF(B94="►", "►", IFERROR(MID(B94, SEARCH(".", B94, SEARCH(".", B94, SEARCH(".", B94)+1)+1)+1, SEARCH(".", B94, SEARCH(".", B94, SEARCH(".", B94, SEARCH(".", B94)+1)+1)+1) - SEARCH(".", B94, SEARCH(".", B94, SEARCH(".", B94)+1)+1)-1), 0))</f>
        <v>Recette mère ►</v>
      </c>
      <c r="G94" s="2128" t="str">
        <f>IF(OR(B94="►", ISBLANK(B94)), "►", IFERROR(RIGHT(B94, LEN(B94)-FIND("►", B94)-1), ""))</f>
        <v>M.Mille-feuille meringue et chiboust pamplemousse aux fraises des bois</v>
      </c>
      <c r="H94" s="23" t="s">
        <v>7</v>
      </c>
      <c r="I94" s="456" t="str">
        <f>I100</f>
        <v>Dessert assiette.C.Chiboust pamplemousse.Recette mère ►.M.Mille-feuille meringue et chiboust pamplemousse aux fraises des bois</v>
      </c>
      <c r="J94" s="457">
        <f>J100</f>
        <v>18</v>
      </c>
      <c r="K94" s="457" t="str">
        <f>K100</f>
        <v>assiettes</v>
      </c>
      <c r="L94" s="279" t="s">
        <v>4</v>
      </c>
      <c r="M94" s="24" t="s">
        <v>8</v>
      </c>
      <c r="N94" s="3217" t="s">
        <v>463</v>
      </c>
      <c r="O94" s="3217"/>
      <c r="P94" s="3157" t="s">
        <v>464</v>
      </c>
      <c r="Q94" s="3157"/>
      <c r="R94" s="3158"/>
      <c r="S94" s="791" t="s">
        <v>4</v>
      </c>
      <c r="T94" s="3484">
        <f>IFERROR(IF(AND(ISNUMBER(V94),J94&gt;0),J94,0),0)</f>
        <v>0</v>
      </c>
      <c r="U94" s="2453">
        <f>IFERROR(IF(AND(ISNUMBER(T94),V94&gt;0),K94,0),0)</f>
        <v>0</v>
      </c>
      <c r="V94" s="2452"/>
      <c r="W94" s="2148">
        <f>IFERROR(IF(V94&gt;0, AH94*AG94*Q94, 0), 0)</f>
        <v>0</v>
      </c>
      <c r="X94" s="299" t="str">
        <f>IF(OR(W94=0, ISBLANK(P94)), "", TEXT(ROUND(W94/INDEX(AJ24:AJ94, MATCH(P94, AI24:AI94, 0)), 0),"# ##0") &amp; " " &amp; P94)</f>
        <v/>
      </c>
      <c r="Y94" s="77">
        <f>IFERROR(IF(V94&gt;0, L94*AG94*Q94, 0), 0)</f>
        <v>0</v>
      </c>
      <c r="Z94" s="2149">
        <f>IFERROR(IF(V94&gt;0,M94,0),0)</f>
        <v>0</v>
      </c>
      <c r="AA94" s="2137" t="str">
        <f>IF(V94&gt;0,R94,"")</f>
        <v/>
      </c>
      <c r="AB94" s="2143"/>
      <c r="AC94" s="2148">
        <f>IF(ISBLANK(AB94), W94, W94*(1-AB94/100))</f>
        <v>0</v>
      </c>
      <c r="AD94" s="2144"/>
      <c r="AE94" s="2150" t="str">
        <f>IF(OR(ISBLANK(AD94), ISTEXT(L94)), "", IF(W94=0, Y94*AD94, W94*AD94))</f>
        <v/>
      </c>
      <c r="AF94" s="2593"/>
      <c r="AG94" s="2697">
        <f>IFERROR(IF(ISNUMBER(V94)*ISNUMBER(T94),V94/T94,0),0)</f>
        <v>0</v>
      </c>
      <c r="AH94" s="3483">
        <f>IF(AND(V94&lt;&gt;"", ISNUMBER(T94)), IFERROR(INDEX(AJ24:AJ94, MATCH(P94, AI24:AI94, 0)) * O94 * IF(ISBLANK(L94), 1, L94), 0), 0)</f>
        <v>0</v>
      </c>
      <c r="AI94" s="2632" t="s">
        <v>339</v>
      </c>
      <c r="AJ94" s="2633">
        <f>AK94 / 1000</f>
        <v>5.0000000000000001E-4</v>
      </c>
      <c r="AK94" s="2634">
        <v>0.5</v>
      </c>
      <c r="AL94" s="465"/>
      <c r="AM94" s="2127" t="str">
        <f>A94</f>
        <v>A</v>
      </c>
      <c r="AN94" s="465"/>
      <c r="AO94" s="465"/>
      <c r="AP94" s="465"/>
      <c r="AQ94" s="465"/>
      <c r="AR94" s="2133"/>
      <c r="AS94" s="848" t="s">
        <v>551</v>
      </c>
      <c r="AT94" s="849"/>
      <c r="AU94" s="822"/>
      <c r="AV94" s="823"/>
      <c r="AW94" s="2133"/>
      <c r="AX94" s="466">
        <v>1</v>
      </c>
    </row>
    <row r="95" spans="1:50" s="464" customFormat="1" ht="21" customHeight="1" x14ac:dyDescent="0.25">
      <c r="A95" s="2127" t="str">
        <f>IF(H95&lt;&gt;"A", "►", "A")</f>
        <v>A</v>
      </c>
      <c r="B95" s="2128" t="str">
        <f>IF(A95="►","►",IF(A95="A",IF(ISTEXT(I95),I95,"")))</f>
        <v>Dessert assiette.C.Chiboust pamplemousse.Recette mère ►.M.Mille-feuille meringue et chiboust pamplemousse aux fraises des bois</v>
      </c>
      <c r="C95" s="2129" t="str">
        <f>IF(B95="►", "►", IFERROR(LEFT(B95, SEARCH(".", B95)-1), 0))</f>
        <v>Dessert assiette</v>
      </c>
      <c r="D95" s="2433" t="str">
        <f>IF(B95="►","►",IFERROR(MID(B95,SEARCH(".",B95)+1,SEARCH(".",B95,SEARCH(".",B95)+1)-SEARCH(".",B95)-1),0))</f>
        <v>C</v>
      </c>
      <c r="E95" s="2128" t="str">
        <f>IF(B95="►", "►", IFERROR(MID(B95, SEARCH(".", B95, SEARCH(".", B95)+1)+1, SEARCH(".", B95, SEARCH(".", B95, SEARCH(".", B95)+1)+1) - SEARCH(".", B95, SEARCH(".", B95)+1)-1), 0))</f>
        <v>Chiboust pamplemousse</v>
      </c>
      <c r="F95" s="2128" t="str">
        <f>IF(B95="►", "►", IFERROR(MID(B95, SEARCH(".", B95, SEARCH(".", B95, SEARCH(".", B95)+1)+1)+1, SEARCH(".", B95, SEARCH(".", B95, SEARCH(".", B95, SEARCH(".", B95)+1)+1)+1) - SEARCH(".", B95, SEARCH(".", B95, SEARCH(".", B95)+1)+1)-1), 0))</f>
        <v>Recette mère ►</v>
      </c>
      <c r="G95" s="2128" t="str">
        <f>IF(OR(B95="►", ISBLANK(B95)), "►", IFERROR(RIGHT(B95, LEN(B95)-FIND("►", B95)-1), ""))</f>
        <v>M.Mille-feuille meringue et chiboust pamplemousse aux fraises des bois</v>
      </c>
      <c r="H95" s="25" t="s">
        <v>7</v>
      </c>
      <c r="I95" s="458" t="str">
        <f>I100</f>
        <v>Dessert assiette.C.Chiboust pamplemousse.Recette mère ►.M.Mille-feuille meringue et chiboust pamplemousse aux fraises des bois</v>
      </c>
      <c r="J95" s="459"/>
      <c r="K95" s="459"/>
      <c r="L95" s="281" t="s">
        <v>207</v>
      </c>
      <c r="M95" s="26" t="s">
        <v>12</v>
      </c>
      <c r="N95" s="3218"/>
      <c r="O95" s="3218"/>
      <c r="P95" s="3159"/>
      <c r="Q95" s="3159"/>
      <c r="R95" s="3160"/>
      <c r="S95" s="791" t="s">
        <v>4</v>
      </c>
      <c r="T95" s="3484">
        <f>IFERROR(IF(AND(ISNUMBER(V95),J95&gt;0),J95,0),0)</f>
        <v>0</v>
      </c>
      <c r="U95" s="2453">
        <f>IFERROR(IF(AND(ISNUMBER(T95),V95&gt;0),K95,0),0)</f>
        <v>0</v>
      </c>
      <c r="V95" s="2452"/>
      <c r="W95" s="2140">
        <f>IFERROR(IF(V95&gt;0, AH95*AG95*Q95, 0), 0)</f>
        <v>0</v>
      </c>
      <c r="X95" s="301" t="str">
        <f>IF(OR(W95=0, ISBLANK(P95)), "", TEXT(ROUND(W95/INDEX(AJ24:AJ94, MATCH(P95, AI24:AI94, 0)), 0),"# ##0") &amp; " " &amp; P95)</f>
        <v/>
      </c>
      <c r="Y95" s="82">
        <f>IFERROR(IF(V95&gt;0, L95*AG95*Q95, 0), 0)</f>
        <v>0</v>
      </c>
      <c r="Z95" s="2141">
        <f>IFERROR(IF(V95&gt;0,M95,0),0)</f>
        <v>0</v>
      </c>
      <c r="AA95" s="2142" t="str">
        <f>IF(V95&gt;0,R95,"")</f>
        <v/>
      </c>
      <c r="AB95" s="2143"/>
      <c r="AC95" s="2140">
        <f>IF(ISBLANK(AB95), W95, W95*(1-AB95/100))</f>
        <v>0</v>
      </c>
      <c r="AD95" s="2144"/>
      <c r="AE95" s="2145" t="str">
        <f>IF(OR(ISBLANK(AD95), ISTEXT(L95)), "", IF(W95=0, Y95*AD95, W95*AD95))</f>
        <v/>
      </c>
      <c r="AF95" s="2593"/>
      <c r="AG95" s="2697">
        <f>IFERROR(IF(ISNUMBER(V95)*ISNUMBER(T95),V95/T95,0),0)</f>
        <v>0</v>
      </c>
      <c r="AH95" s="3483">
        <f>IF(AND(V95&lt;&gt;"", ISNUMBER(T95)), IFERROR(INDEX(AJ24:AJ94, MATCH(P95, AI24:AI94, 0)) * O95 * IF(ISBLANK(L95), 1, L95), 0), 0)</f>
        <v>0</v>
      </c>
      <c r="AL95" s="465"/>
      <c r="AM95" s="2127" t="str">
        <f>A95</f>
        <v>A</v>
      </c>
      <c r="AN95" s="465"/>
      <c r="AO95" s="465"/>
      <c r="AP95" s="465"/>
      <c r="AQ95" s="465"/>
      <c r="AR95" s="2133"/>
      <c r="AS95" s="850" t="s">
        <v>554</v>
      </c>
      <c r="AT95" s="851"/>
      <c r="AU95" s="822"/>
      <c r="AV95" s="823"/>
      <c r="AW95" s="2133"/>
      <c r="AX95" s="466">
        <v>1</v>
      </c>
    </row>
    <row r="96" spans="1:50" s="464" customFormat="1" ht="21" customHeight="1" x14ac:dyDescent="0.25">
      <c r="A96" s="2127" t="str">
        <f>IF(H96&lt;&gt;"A", "►", "A")</f>
        <v>A</v>
      </c>
      <c r="B96" s="2128" t="str">
        <f>IF(A96="►","►",IF(A96="A",IF(ISTEXT(I96),I96,"")))</f>
        <v>Dessert assiette.C.Chiboust pamplemousse.Recette mère ►.M.Mille-feuille meringue et chiboust pamplemousse aux fraises des bois</v>
      </c>
      <c r="C96" s="2129" t="str">
        <f>IF(B96="►", "►", IFERROR(LEFT(B96, SEARCH(".", B96)-1), 0))</f>
        <v>Dessert assiette</v>
      </c>
      <c r="D96" s="2433" t="str">
        <f>IF(B96="►","►",IFERROR(MID(B96,SEARCH(".",B96)+1,SEARCH(".",B96,SEARCH(".",B96)+1)-SEARCH(".",B96)-1),0))</f>
        <v>C</v>
      </c>
      <c r="E96" s="2128" t="str">
        <f>IF(B96="►", "►", IFERROR(MID(B96, SEARCH(".", B96, SEARCH(".", B96)+1)+1, SEARCH(".", B96, SEARCH(".", B96, SEARCH(".", B96)+1)+1) - SEARCH(".", B96, SEARCH(".", B96)+1)-1), 0))</f>
        <v>Chiboust pamplemousse</v>
      </c>
      <c r="F96" s="2128" t="str">
        <f>IF(B96="►", "►", IFERROR(MID(B96, SEARCH(".", B96, SEARCH(".", B96, SEARCH(".", B96)+1)+1)+1, SEARCH(".", B96, SEARCH(".", B96, SEARCH(".", B96, SEARCH(".", B96)+1)+1)+1) - SEARCH(".", B96, SEARCH(".", B96, SEARCH(".", B96)+1)+1)-1), 0))</f>
        <v>Recette mère ►</v>
      </c>
      <c r="G96" s="2128" t="str">
        <f>IF(OR(B96="►", ISBLANK(B96)), "►", IFERROR(RIGHT(B96, LEN(B96)-FIND("►", B96)-1), ""))</f>
        <v>M.Mille-feuille meringue et chiboust pamplemousse aux fraises des bois</v>
      </c>
      <c r="H96" s="25" t="s">
        <v>7</v>
      </c>
      <c r="I96" s="460" t="str">
        <f>I100</f>
        <v>Dessert assiette.C.Chiboust pamplemousse.Recette mère ►.M.Mille-feuille meringue et chiboust pamplemousse aux fraises des bois</v>
      </c>
      <c r="J96" s="461"/>
      <c r="K96" s="462"/>
      <c r="L96" s="28"/>
      <c r="M96" s="29" t="s">
        <v>208</v>
      </c>
      <c r="N96" s="283"/>
      <c r="O96" s="30" t="s">
        <v>13</v>
      </c>
      <c r="P96" s="1865" t="s">
        <v>1989</v>
      </c>
      <c r="Q96" s="9"/>
      <c r="R96" s="285"/>
      <c r="S96" s="791" t="s">
        <v>4</v>
      </c>
      <c r="T96" s="3484">
        <f>IFERROR(IF(AND(ISNUMBER(V96),J96&gt;0),J96,0),0)</f>
        <v>0</v>
      </c>
      <c r="U96" s="2453">
        <f>IFERROR(IF(AND(ISNUMBER(T96),V96&gt;0),K96,0),0)</f>
        <v>0</v>
      </c>
      <c r="V96" s="2452"/>
      <c r="W96" s="2148">
        <f>IFERROR(IF(V96&gt;0, AH96*AG96*Q96, 0), 0)</f>
        <v>0</v>
      </c>
      <c r="X96" s="299" t="str">
        <f>IF(OR(W96=0, ISBLANK(P96)), "", TEXT(ROUND(W96/INDEX(AJ24:AJ94, MATCH(P96, AI24:AI94, 0)), 0),"# ##0") &amp; " " &amp; P96)</f>
        <v/>
      </c>
      <c r="Y96" s="77">
        <f>IFERROR(IF(V96&gt;0, L96*AG96*Q96, 0), 0)</f>
        <v>0</v>
      </c>
      <c r="Z96" s="2149">
        <f>IFERROR(IF(V96&gt;0,M96,0),0)</f>
        <v>0</v>
      </c>
      <c r="AA96" s="2137" t="str">
        <f>IF(V96&gt;0,R96,"")</f>
        <v/>
      </c>
      <c r="AB96" s="2143"/>
      <c r="AC96" s="2148">
        <f>IF(ISBLANK(AB96), W96, W96*(1-AB96/100))</f>
        <v>0</v>
      </c>
      <c r="AD96" s="2144"/>
      <c r="AE96" s="2150" t="str">
        <f>IF(OR(ISBLANK(AD96), ISTEXT(L96)), "", IF(W96=0, Y96*AD96, W96*AD96))</f>
        <v/>
      </c>
      <c r="AF96" s="2593"/>
      <c r="AG96" s="2697">
        <f>IFERROR(IF(ISNUMBER(V96)*ISNUMBER(T96),V96/T96,0),0)</f>
        <v>0</v>
      </c>
      <c r="AH96" s="3483">
        <f>IF(AND(V96&lt;&gt;"", ISNUMBER(T96)), IFERROR(INDEX(AJ24:AJ94, MATCH(P96, AI24:AI94, 0)) * O96 * IF(ISBLANK(L96), 1, L96), 0), 0)</f>
        <v>0</v>
      </c>
      <c r="AL96" s="465"/>
      <c r="AM96" s="2127" t="str">
        <f>A96</f>
        <v>A</v>
      </c>
      <c r="AN96" s="465"/>
      <c r="AO96" s="465"/>
      <c r="AP96" s="465"/>
      <c r="AQ96" s="465"/>
      <c r="AR96" s="2133"/>
      <c r="AS96" s="852" t="s">
        <v>7</v>
      </c>
      <c r="AT96" s="851"/>
      <c r="AU96" s="822"/>
      <c r="AV96" s="823"/>
      <c r="AW96" s="2133"/>
      <c r="AX96" s="466">
        <v>1</v>
      </c>
    </row>
    <row r="97" spans="1:50" s="464" customFormat="1" ht="21" customHeight="1" x14ac:dyDescent="0.25">
      <c r="A97" s="2127" t="str">
        <f>IF(H97&lt;&gt;"A", "►", "A")</f>
        <v>A</v>
      </c>
      <c r="B97" s="2128" t="str">
        <f>IF(A97="►","►",IF(A97="A",IF(ISTEXT(I97),I97,"")))</f>
        <v>Dessert assiette.C.Chiboust pamplemousse.Recette mère ►.M.Mille-feuille meringue et chiboust pamplemousse aux fraises des bois</v>
      </c>
      <c r="C97" s="2129" t="str">
        <f>IF(B97="►", "►", IFERROR(LEFT(B97, SEARCH(".", B97)-1), 0))</f>
        <v>Dessert assiette</v>
      </c>
      <c r="D97" s="2433" t="str">
        <f>IF(B97="►","►",IFERROR(MID(B97,SEARCH(".",B97)+1,SEARCH(".",B97,SEARCH(".",B97)+1)-SEARCH(".",B97)-1),0))</f>
        <v>C</v>
      </c>
      <c r="E97" s="2128" t="str">
        <f>IF(B97="►", "►", IFERROR(MID(B97, SEARCH(".", B97, SEARCH(".", B97)+1)+1, SEARCH(".", B97, SEARCH(".", B97, SEARCH(".", B97)+1)+1) - SEARCH(".", B97, SEARCH(".", B97)+1)-1), 0))</f>
        <v>Chiboust pamplemousse</v>
      </c>
      <c r="F97" s="2128" t="str">
        <f>IF(B97="►", "►", IFERROR(MID(B97, SEARCH(".", B97, SEARCH(".", B97, SEARCH(".", B97)+1)+1)+1, SEARCH(".", B97, SEARCH(".", B97, SEARCH(".", B97, SEARCH(".", B97)+1)+1)+1) - SEARCH(".", B97, SEARCH(".", B97, SEARCH(".", B97)+1)+1)-1), 0))</f>
        <v>Recette mère ►</v>
      </c>
      <c r="G97" s="2128" t="str">
        <f>IF(OR(B97="►", ISBLANK(B97)), "►", IFERROR(RIGHT(B97, LEN(B97)-FIND("►", B97)-1), ""))</f>
        <v>M.Mille-feuille meringue et chiboust pamplemousse aux fraises des bois</v>
      </c>
      <c r="H97" s="25" t="s">
        <v>7</v>
      </c>
      <c r="I97" s="428" t="str">
        <f>I100</f>
        <v>Dessert assiette.C.Chiboust pamplemousse.Recette mère ►.M.Mille-feuille meringue et chiboust pamplemousse aux fraises des bois</v>
      </c>
      <c r="J97" s="428"/>
      <c r="K97" s="428"/>
      <c r="L97" s="36" t="s">
        <v>16</v>
      </c>
      <c r="M97" s="37"/>
      <c r="N97" s="37"/>
      <c r="O97" s="288" t="s">
        <v>17</v>
      </c>
      <c r="P97" s="3214" t="str">
        <f>L100</f>
        <v>Dessert assiette.C.Chiboust pamplemousse.Recette mère ►.M.Mille-feuille meringue et chiboust pamplemousse aux fraises des bois</v>
      </c>
      <c r="Q97" s="3214"/>
      <c r="R97" s="3215"/>
      <c r="S97" s="791" t="s">
        <v>4</v>
      </c>
      <c r="T97" s="3484">
        <f>IFERROR(IF(AND(ISNUMBER(V97),J97&gt;0),J97,0),0)</f>
        <v>0</v>
      </c>
      <c r="U97" s="2453">
        <f>IFERROR(IF(AND(ISNUMBER(T97),V97&gt;0),K97,0),0)</f>
        <v>0</v>
      </c>
      <c r="V97" s="2452"/>
      <c r="W97" s="2140">
        <f>IFERROR(IF(V97&gt;0, AH97*AG97*Q97, 0), 0)</f>
        <v>0</v>
      </c>
      <c r="X97" s="301" t="str">
        <f>IF(OR(W97=0, ISBLANK(P97)), "", TEXT(ROUND(W97/INDEX(AJ24:AJ94, MATCH(P97, AI24:AI94, 0)), 0),"# ##0") &amp; " " &amp; P97)</f>
        <v/>
      </c>
      <c r="Y97" s="82">
        <f>IFERROR(IF(V97&gt;0, L97*AG97*Q97, 0), 0)</f>
        <v>0</v>
      </c>
      <c r="Z97" s="2141">
        <f>IFERROR(IF(V97&gt;0,M97,0),0)</f>
        <v>0</v>
      </c>
      <c r="AA97" s="2142" t="str">
        <f>IF(V97&gt;0,R97,"")</f>
        <v/>
      </c>
      <c r="AB97" s="2143"/>
      <c r="AC97" s="2140">
        <f>IF(ISBLANK(AB97), W97, W97*(1-AB97/100))</f>
        <v>0</v>
      </c>
      <c r="AD97" s="2144"/>
      <c r="AE97" s="2145" t="str">
        <f>IF(OR(ISBLANK(AD97), ISTEXT(L97)), "", IF(W97=0, Y97*AD97, W97*AD97))</f>
        <v/>
      </c>
      <c r="AF97" s="2593"/>
      <c r="AG97" s="2697">
        <f>IFERROR(IF(ISNUMBER(V97)*ISNUMBER(T97),V97/T97,0),0)</f>
        <v>0</v>
      </c>
      <c r="AH97" s="3483">
        <f>IF(AND(V97&lt;&gt;"", ISNUMBER(T97)), IFERROR(INDEX(AJ24:AJ94, MATCH(P97, AI24:AI94, 0)) * O97 * IF(ISBLANK(L97), 1, L97), 0), 0)</f>
        <v>0</v>
      </c>
      <c r="AL97" s="465"/>
      <c r="AM97" s="2127" t="str">
        <f>A97</f>
        <v>A</v>
      </c>
      <c r="AN97" s="465"/>
      <c r="AO97" s="465"/>
      <c r="AP97" s="465"/>
      <c r="AQ97" s="465"/>
      <c r="AR97" s="2133"/>
      <c r="AS97" s="848" t="s">
        <v>380</v>
      </c>
      <c r="AT97" s="849"/>
      <c r="AU97" s="822"/>
      <c r="AV97" s="823"/>
      <c r="AW97" s="2133"/>
      <c r="AX97" s="466">
        <v>1</v>
      </c>
    </row>
    <row r="98" spans="1:50" s="464" customFormat="1" ht="21" customHeight="1" x14ac:dyDescent="0.25">
      <c r="A98" s="2127" t="str">
        <f>IF(H98&lt;&gt;"A", "►", "A")</f>
        <v>A</v>
      </c>
      <c r="B98" s="2128" t="str">
        <f>IF(A98="►","►",IF(A98="A",IF(ISTEXT(I98),I98,"")))</f>
        <v>Dessert assiette.C.Chiboust pamplemousse.Recette mère ►.M.Mille-feuille meringue et chiboust pamplemousse aux fraises des bois</v>
      </c>
      <c r="C98" s="2129" t="str">
        <f>IF(B98="►", "►", IFERROR(LEFT(B98, SEARCH(".", B98)-1), 0))</f>
        <v>Dessert assiette</v>
      </c>
      <c r="D98" s="2433" t="str">
        <f>IF(B98="►","►",IFERROR(MID(B98,SEARCH(".",B98)+1,SEARCH(".",B98,SEARCH(".",B98)+1)-SEARCH(".",B98)-1),0))</f>
        <v>C</v>
      </c>
      <c r="E98" s="2128" t="str">
        <f>IF(B98="►", "►", IFERROR(MID(B98, SEARCH(".", B98, SEARCH(".", B98)+1)+1, SEARCH(".", B98, SEARCH(".", B98, SEARCH(".", B98)+1)+1) - SEARCH(".", B98, SEARCH(".", B98)+1)-1), 0))</f>
        <v>Chiboust pamplemousse</v>
      </c>
      <c r="F98" s="2128" t="str">
        <f>IF(B98="►", "►", IFERROR(MID(B98, SEARCH(".", B98, SEARCH(".", B98, SEARCH(".", B98)+1)+1)+1, SEARCH(".", B98, SEARCH(".", B98, SEARCH(".", B98, SEARCH(".", B98)+1)+1)+1) - SEARCH(".", B98, SEARCH(".", B98, SEARCH(".", B98)+1)+1)-1), 0))</f>
        <v>Recette mère ►</v>
      </c>
      <c r="G98" s="2128" t="str">
        <f>IF(OR(B98="►", ISBLANK(B98)), "►", IFERROR(RIGHT(B98, LEN(B98)-FIND("►", B98)-1), ""))</f>
        <v>M.Mille-feuille meringue et chiboust pamplemousse aux fraises des bois</v>
      </c>
      <c r="H98" s="25" t="s">
        <v>7</v>
      </c>
      <c r="I98" s="428" t="str">
        <f>I100</f>
        <v>Dessert assiette.C.Chiboust pamplemousse.Recette mère ►.M.Mille-feuille meringue et chiboust pamplemousse aux fraises des bois</v>
      </c>
      <c r="J98" s="428"/>
      <c r="K98" s="428"/>
      <c r="L98" s="43">
        <v>18</v>
      </c>
      <c r="M98" s="44" t="s">
        <v>19</v>
      </c>
      <c r="N98" s="36"/>
      <c r="O98" s="36"/>
      <c r="P98" s="3214"/>
      <c r="Q98" s="3214"/>
      <c r="R98" s="3215"/>
      <c r="S98" s="791" t="s">
        <v>4</v>
      </c>
      <c r="T98" s="3484">
        <f>IFERROR(IF(AND(ISNUMBER(V98),J98&gt;0),J98,0),0)</f>
        <v>0</v>
      </c>
      <c r="U98" s="2453">
        <f>IFERROR(IF(AND(ISNUMBER(T98),V98&gt;0),K98,0),0)</f>
        <v>0</v>
      </c>
      <c r="V98" s="2452"/>
      <c r="W98" s="2148">
        <f>IFERROR(IF(V98&gt;0, AH98*AG98*Q98, 0), 0)</f>
        <v>0</v>
      </c>
      <c r="X98" s="299" t="str">
        <f>IF(OR(W98=0, ISBLANK(P98)), "", TEXT(ROUND(W98/INDEX(AJ24:AJ94, MATCH(P98, AI24:AI94, 0)), 0),"# ##0") &amp; " " &amp; P98)</f>
        <v/>
      </c>
      <c r="Y98" s="77">
        <f>IFERROR(IF(V98&gt;0, L98*AG98*Q98, 0), 0)</f>
        <v>0</v>
      </c>
      <c r="Z98" s="2149">
        <f>IFERROR(IF(V98&gt;0,M98,0),0)</f>
        <v>0</v>
      </c>
      <c r="AA98" s="2137" t="str">
        <f>IF(V98&gt;0,R98,"")</f>
        <v/>
      </c>
      <c r="AB98" s="2143"/>
      <c r="AC98" s="2148">
        <f>IF(ISBLANK(AB98), W98, W98*(1-AB98/100))</f>
        <v>0</v>
      </c>
      <c r="AD98" s="2144"/>
      <c r="AE98" s="2150" t="str">
        <f>IF(OR(ISBLANK(AD98), ISTEXT(L98)), "", IF(W98=0, Y98*AD98, W98*AD98))</f>
        <v/>
      </c>
      <c r="AF98" s="2593"/>
      <c r="AG98" s="2697">
        <f>IFERROR(IF(ISNUMBER(V98)*ISNUMBER(T98),V98/T98,0),0)</f>
        <v>0</v>
      </c>
      <c r="AH98" s="3483">
        <f>IF(AND(V98&lt;&gt;"", ISNUMBER(T98)), IFERROR(INDEX(AJ24:AJ94, MATCH(P98, AI24:AI94, 0)) * O98 * IF(ISBLANK(L98), 1, L98), 0), 0)</f>
        <v>0</v>
      </c>
      <c r="AL98" s="465"/>
      <c r="AM98" s="2127" t="str">
        <f>A98</f>
        <v>A</v>
      </c>
      <c r="AN98" s="465"/>
      <c r="AO98" s="465"/>
      <c r="AP98" s="465"/>
      <c r="AQ98" s="465"/>
      <c r="AR98" s="2133"/>
      <c r="AS98" s="848" t="s">
        <v>381</v>
      </c>
      <c r="AT98" s="849"/>
      <c r="AU98" s="822"/>
      <c r="AV98" s="823"/>
      <c r="AW98" s="2133"/>
      <c r="AX98" s="466">
        <v>1</v>
      </c>
    </row>
    <row r="99" spans="1:50" s="464" customFormat="1" ht="21" customHeight="1" x14ac:dyDescent="0.25">
      <c r="A99" s="2127" t="str">
        <f>IF(H99&lt;&gt;"A", "►", "A")</f>
        <v>►</v>
      </c>
      <c r="B99" s="2128" t="str">
        <f>IF(A99="►","►",IF(A99="A",IF(ISTEXT(I99),I99,"")))</f>
        <v>►</v>
      </c>
      <c r="C99" s="2129" t="str">
        <f>IF(B99="►", "►", IFERROR(LEFT(B99, SEARCH(".", B99)-1), 0))</f>
        <v>►</v>
      </c>
      <c r="D99" s="2433" t="str">
        <f>IF(B99="►","►",IFERROR(MID(B99,SEARCH(".",B99)+1,SEARCH(".",B99,SEARCH(".",B99)+1)-SEARCH(".",B99)-1),0))</f>
        <v>►</v>
      </c>
      <c r="E99" s="2128" t="str">
        <f>IF(B99="►", "►", IFERROR(MID(B99, SEARCH(".", B99, SEARCH(".", B99)+1)+1, SEARCH(".", B99, SEARCH(".", B99, SEARCH(".", B99)+1)+1) - SEARCH(".", B99, SEARCH(".", B99)+1)-1), 0))</f>
        <v>►</v>
      </c>
      <c r="F99" s="2128" t="str">
        <f>IF(B99="►", "►", IFERROR(MID(B99, SEARCH(".", B99, SEARCH(".", B99, SEARCH(".", B99)+1)+1)+1, SEARCH(".", B99, SEARCH(".", B99, SEARCH(".", B99, SEARCH(".", B99)+1)+1)+1) - SEARCH(".", B99, SEARCH(".", B99, SEARCH(".", B99)+1)+1)-1), 0))</f>
        <v>►</v>
      </c>
      <c r="G99" s="2128" t="str">
        <f>IF(OR(B99="►", ISBLANK(B99)), "►", IFERROR(RIGHT(B99, LEN(B99)-FIND("►", B99)-1), ""))</f>
        <v>►</v>
      </c>
      <c r="H99" s="25" t="s">
        <v>5</v>
      </c>
      <c r="I99" s="463" t="str">
        <f>I100</f>
        <v>Dessert assiette.C.Chiboust pamplemousse.Recette mère ►.M.Mille-feuille meringue et chiboust pamplemousse aux fraises des bois</v>
      </c>
      <c r="J99" s="463"/>
      <c r="K99" s="463"/>
      <c r="L99" s="289"/>
      <c r="M99" s="48"/>
      <c r="N99" s="48"/>
      <c r="O99" s="48"/>
      <c r="P99" s="48"/>
      <c r="Q99" s="48"/>
      <c r="R99" s="49"/>
      <c r="S99" s="791" t="s">
        <v>4</v>
      </c>
      <c r="T99" s="3484">
        <f>IFERROR(IF(AND(ISNUMBER(V99),J99&gt;0),J99,0),0)</f>
        <v>0</v>
      </c>
      <c r="U99" s="2453">
        <f>IFERROR(IF(AND(ISNUMBER(T99),V99&gt;0),K99,0),0)</f>
        <v>0</v>
      </c>
      <c r="V99" s="2452"/>
      <c r="W99" s="2140">
        <f>IFERROR(IF(V99&gt;0, AH99*AG99*Q99, 0), 0)</f>
        <v>0</v>
      </c>
      <c r="X99" s="301" t="str">
        <f>IF(OR(W99=0, ISBLANK(P99)), "", TEXT(ROUND(W99/INDEX(AJ24:AJ94, MATCH(P99, AI24:AI94, 0)), 0),"# ##0") &amp; " " &amp; P99)</f>
        <v/>
      </c>
      <c r="Y99" s="82">
        <f>IFERROR(IF(V99&gt;0, L99*AG99*Q99, 0), 0)</f>
        <v>0</v>
      </c>
      <c r="Z99" s="2141">
        <f>IFERROR(IF(V99&gt;0,M99,0),0)</f>
        <v>0</v>
      </c>
      <c r="AA99" s="2142" t="str">
        <f>IF(V99&gt;0,R99,"")</f>
        <v/>
      </c>
      <c r="AB99" s="2143"/>
      <c r="AC99" s="2140">
        <f>IF(ISBLANK(AB99), W99, W99*(1-AB99/100))</f>
        <v>0</v>
      </c>
      <c r="AD99" s="2144"/>
      <c r="AE99" s="2145" t="str">
        <f>IF(OR(ISBLANK(AD99), ISTEXT(L99)), "", IF(W99=0, Y99*AD99, W99*AD99))</f>
        <v/>
      </c>
      <c r="AF99" s="2593"/>
      <c r="AG99" s="2697">
        <f>IFERROR(IF(ISNUMBER(V99)*ISNUMBER(T99),V99/T99,0),0)</f>
        <v>0</v>
      </c>
      <c r="AH99" s="3483">
        <f>IF(AND(V99&lt;&gt;"", ISNUMBER(T99)), IFERROR(INDEX(AJ24:AJ94, MATCH(P99, AI24:AI94, 0)) * O99 * IF(ISBLANK(L99), 1, L99), 0), 0)</f>
        <v>0</v>
      </c>
      <c r="AL99" s="465"/>
      <c r="AM99" s="2127" t="str">
        <f>A99</f>
        <v>►</v>
      </c>
      <c r="AN99" s="465"/>
      <c r="AO99" s="465"/>
      <c r="AP99" s="465"/>
      <c r="AQ99" s="465"/>
      <c r="AR99" s="2133"/>
      <c r="AS99" s="848" t="s">
        <v>382</v>
      </c>
      <c r="AT99" s="849"/>
      <c r="AU99" s="122"/>
      <c r="AV99" s="679"/>
      <c r="AW99" s="2133"/>
      <c r="AX99" s="466">
        <v>1</v>
      </c>
    </row>
    <row r="100" spans="1:50" s="464" customFormat="1" ht="21" customHeight="1" x14ac:dyDescent="0.25">
      <c r="A100" s="2127" t="str">
        <f>IF(H100&lt;&gt;"A", "►", "A")</f>
        <v>►</v>
      </c>
      <c r="B100" s="2128" t="str">
        <f>IF(A100="►","►",IF(A100="A",IF(ISTEXT(I100),I100,"")))</f>
        <v>►</v>
      </c>
      <c r="C100" s="2129" t="str">
        <f>IF(B100="►", "►", IFERROR(LEFT(B100, SEARCH(".", B100)-1), 0))</f>
        <v>►</v>
      </c>
      <c r="D100" s="2433" t="str">
        <f>IF(B100="►","►",IFERROR(MID(B100,SEARCH(".",B100)+1,SEARCH(".",B100,SEARCH(".",B100)+1)-SEARCH(".",B100)-1),0))</f>
        <v>►</v>
      </c>
      <c r="E100" s="2128" t="str">
        <f>IF(B100="►", "►", IFERROR(MID(B100, SEARCH(".", B100, SEARCH(".", B100)+1)+1, SEARCH(".", B100, SEARCH(".", B100, SEARCH(".", B100)+1)+1) - SEARCH(".", B100, SEARCH(".", B100)+1)-1), 0))</f>
        <v>►</v>
      </c>
      <c r="F100" s="2128" t="str">
        <f>IF(B100="►", "►", IFERROR(MID(B100, SEARCH(".", B100, SEARCH(".", B100, SEARCH(".", B100)+1)+1)+1, SEARCH(".", B100, SEARCH(".", B100, SEARCH(".", B100, SEARCH(".", B100)+1)+1)+1) - SEARCH(".", B100, SEARCH(".", B100, SEARCH(".", B100)+1)+1)-1), 0))</f>
        <v>►</v>
      </c>
      <c r="G100" s="2128" t="str">
        <f>IF(OR(B100="►", ISBLANK(B100)), "►", IFERROR(RIGHT(B100, LEN(B100)-FIND("►", B100)-1), ""))</f>
        <v>►</v>
      </c>
      <c r="H100" s="430" t="s">
        <v>5</v>
      </c>
      <c r="I100" s="431" t="str">
        <f>L100</f>
        <v>Dessert assiette.C.Chiboust pamplemousse.Recette mère ►.M.Mille-feuille meringue et chiboust pamplemousse aux fraises des bois</v>
      </c>
      <c r="J100" s="431">
        <f>L98</f>
        <v>18</v>
      </c>
      <c r="K100" s="431" t="str">
        <f>M98</f>
        <v>assiettes</v>
      </c>
      <c r="L100" s="435" t="str">
        <f>UPPER(LEFT(N94,1))&amp;LOWER(MID(N94,2,999))&amp;"."&amp;UPPER(LEFT(P94,1))&amp;"."&amp;UPPER(LEFT(P94,1))&amp;LOWER(MID(P94,2,999))&amp;"."&amp;IF(ISTEXT(R100),Q100&amp;"."&amp;UPPER(LEFT(R100,1))&amp;"."&amp;UPPER(LEFT(R100,1))&amp;LOWER(MID(R100,2,999)),M100)</f>
        <v>Dessert assiette.C.Chiboust pamplemousse.Recette mère ►.M.Mille-feuille meringue et chiboust pamplemousse aux fraises des bois</v>
      </c>
      <c r="M100" s="432" t="s">
        <v>22</v>
      </c>
      <c r="N100" s="3216" t="s">
        <v>23</v>
      </c>
      <c r="O100" s="3216"/>
      <c r="P100" s="3216"/>
      <c r="Q100" s="433" t="s">
        <v>24</v>
      </c>
      <c r="R100" s="2134" t="s">
        <v>482</v>
      </c>
      <c r="S100" s="791" t="s">
        <v>4</v>
      </c>
      <c r="T100" s="3484">
        <f>IFERROR(IF(AND(ISNUMBER(V100),J100&gt;0),J100,0),0)</f>
        <v>0</v>
      </c>
      <c r="U100" s="2453">
        <f>IFERROR(IF(AND(ISNUMBER(T100),V100&gt;0),K100,0),0)</f>
        <v>0</v>
      </c>
      <c r="V100" s="2452"/>
      <c r="W100" s="2148">
        <f>IFERROR(IF(V100&gt;0, AH100*AG100*Q100, 0), 0)</f>
        <v>0</v>
      </c>
      <c r="X100" s="299" t="str">
        <f>IF(OR(W100=0, ISBLANK(P100)), "", TEXT(ROUND(W100/INDEX(AJ24:AJ94, MATCH(P100, AI24:AI94, 0)), 0),"# ##0") &amp; " " &amp; P100)</f>
        <v/>
      </c>
      <c r="Y100" s="77">
        <f>IFERROR(IF(V100&gt;0, L100*AG100*Q100, 0), 0)</f>
        <v>0</v>
      </c>
      <c r="Z100" s="2149">
        <f>IFERROR(IF(V100&gt;0,M100,0),0)</f>
        <v>0</v>
      </c>
      <c r="AA100" s="2137" t="str">
        <f>IF(V100&gt;0,R100,"")</f>
        <v/>
      </c>
      <c r="AB100" s="2143"/>
      <c r="AC100" s="2148">
        <f>IF(ISBLANK(AB100), W100, W100*(1-AB100/100))</f>
        <v>0</v>
      </c>
      <c r="AD100" s="2144"/>
      <c r="AE100" s="2150" t="str">
        <f>IF(OR(ISBLANK(AD100), ISTEXT(L100)), "", IF(W100=0, Y100*AD100, W100*AD100))</f>
        <v/>
      </c>
      <c r="AF100" s="2593"/>
      <c r="AG100" s="2697">
        <f>IFERROR(IF(ISNUMBER(V100)*ISNUMBER(T100),V100/T100,0),0)</f>
        <v>0</v>
      </c>
      <c r="AH100" s="3483">
        <f>IF(AND(V100&lt;&gt;"", ISNUMBER(T100)), IFERROR(INDEX(AJ24:AJ94, MATCH(P100, AI24:AI94, 0)) * O100 * IF(ISBLANK(L100), 1, L100), 0), 0)</f>
        <v>0</v>
      </c>
      <c r="AL100" s="465"/>
      <c r="AM100" s="2127" t="str">
        <f>A100</f>
        <v>►</v>
      </c>
      <c r="AN100" s="465"/>
      <c r="AO100" s="465"/>
      <c r="AP100" s="465"/>
      <c r="AQ100" s="465"/>
      <c r="AR100" s="2133"/>
      <c r="AS100" s="716"/>
      <c r="AT100" s="122"/>
      <c r="AU100" s="122"/>
      <c r="AV100" s="717"/>
      <c r="AW100" s="2133"/>
      <c r="AX100" s="466">
        <v>1</v>
      </c>
    </row>
    <row r="101" spans="1:50" s="464" customFormat="1" ht="21" customHeight="1" x14ac:dyDescent="0.25">
      <c r="A101" s="2127" t="str">
        <f>IF(H101&lt;&gt;"A", "►", "A")</f>
        <v>►</v>
      </c>
      <c r="B101" s="2128" t="str">
        <f>IF(A101="►","►",IF(A101="A",IF(ISTEXT(I101),I101,"")))</f>
        <v>►</v>
      </c>
      <c r="C101" s="2129" t="str">
        <f>IF(B101="►", "►", IFERROR(LEFT(B101, SEARCH(".", B101)-1), 0))</f>
        <v>►</v>
      </c>
      <c r="D101" s="2433" t="str">
        <f>IF(B101="►","►",IFERROR(MID(B101,SEARCH(".",B101)+1,SEARCH(".",B101,SEARCH(".",B101)+1)-SEARCH(".",B101)-1),0))</f>
        <v>►</v>
      </c>
      <c r="E101" s="2128" t="str">
        <f>IF(B101="►", "►", IFERROR(MID(B101, SEARCH(".", B101, SEARCH(".", B101)+1)+1, SEARCH(".", B101, SEARCH(".", B101, SEARCH(".", B101)+1)+1) - SEARCH(".", B101, SEARCH(".", B101)+1)-1), 0))</f>
        <v>►</v>
      </c>
      <c r="F101" s="2128" t="str">
        <f>IF(B101="►", "►", IFERROR(MID(B101, SEARCH(".", B101, SEARCH(".", B101, SEARCH(".", B101)+1)+1)+1, SEARCH(".", B101, SEARCH(".", B101, SEARCH(".", B101, SEARCH(".", B101)+1)+1)+1) - SEARCH(".", B101, SEARCH(".", B101, SEARCH(".", B101)+1)+1)-1), 0))</f>
        <v>►</v>
      </c>
      <c r="G101" s="2128" t="str">
        <f>IF(OR(B101="►", ISBLANK(B101)), "►", IFERROR(RIGHT(B101, LEN(B101)-FIND("►", B101)-1), ""))</f>
        <v>►</v>
      </c>
      <c r="H101" s="443" t="s">
        <v>5</v>
      </c>
      <c r="I101" s="444" t="str">
        <f>I100</f>
        <v>Dessert assiette.C.Chiboust pamplemousse.Recette mère ►.M.Mille-feuille meringue et chiboust pamplemousse aux fraises des bois</v>
      </c>
      <c r="J101" s="445"/>
      <c r="K101" s="445"/>
      <c r="L101" s="446" t="s">
        <v>27</v>
      </c>
      <c r="M101" s="446" t="s">
        <v>28</v>
      </c>
      <c r="N101" s="446" t="s">
        <v>29</v>
      </c>
      <c r="O101" s="446" t="s">
        <v>30</v>
      </c>
      <c r="P101" s="446" t="s">
        <v>31</v>
      </c>
      <c r="Q101" s="447" t="s">
        <v>32</v>
      </c>
      <c r="R101" s="448" t="s">
        <v>33</v>
      </c>
      <c r="S101" s="791" t="s">
        <v>4</v>
      </c>
      <c r="T101" s="3484">
        <f>IFERROR(IF(AND(ISNUMBER(V101),J101&gt;0),J101,0),0)</f>
        <v>0</v>
      </c>
      <c r="U101" s="2453">
        <f>IFERROR(IF(AND(ISNUMBER(T101),V101&gt;0),K101,0),0)</f>
        <v>0</v>
      </c>
      <c r="V101" s="2452"/>
      <c r="W101" s="2140">
        <f>IFERROR(IF(V101&gt;0, AH101*AG101*Q101, 0), 0)</f>
        <v>0</v>
      </c>
      <c r="X101" s="301" t="str">
        <f>IF(OR(W101=0, ISBLANK(P101)), "", TEXT(ROUND(W101/INDEX(AJ24:AJ94, MATCH(P101, AI24:AI94, 0)), 0),"# ##0") &amp; " " &amp; P101)</f>
        <v/>
      </c>
      <c r="Y101" s="82">
        <f>IFERROR(IF(V101&gt;0, L101*AG101*Q101, 0), 0)</f>
        <v>0</v>
      </c>
      <c r="Z101" s="2141">
        <f>IFERROR(IF(V101&gt;0,M101,0),0)</f>
        <v>0</v>
      </c>
      <c r="AA101" s="2142" t="str">
        <f>IF(V101&gt;0,R101,"")</f>
        <v/>
      </c>
      <c r="AB101" s="2143"/>
      <c r="AC101" s="2140">
        <f>IF(ISBLANK(AB101), W101, W101*(1-AB101/100))</f>
        <v>0</v>
      </c>
      <c r="AD101" s="2144"/>
      <c r="AE101" s="2145" t="str">
        <f>IF(OR(ISBLANK(AD101), ISTEXT(L101)), "", IF(W101=0, Y101*AD101, W101*AD101))</f>
        <v/>
      </c>
      <c r="AF101" s="2593"/>
      <c r="AG101" s="2697">
        <f>IFERROR(IF(ISNUMBER(V101)*ISNUMBER(T101),V101/T101,0),0)</f>
        <v>0</v>
      </c>
      <c r="AH101" s="3483">
        <f>IF(AND(V101&lt;&gt;"", ISNUMBER(T101)), IFERROR(INDEX(AJ24:AJ94, MATCH(P101, AI24:AI94, 0)) * O101 * IF(ISBLANK(L101), 1, L101), 0), 0)</f>
        <v>0</v>
      </c>
      <c r="AL101" s="465"/>
      <c r="AM101" s="2127" t="str">
        <f>A101</f>
        <v>►</v>
      </c>
      <c r="AN101" s="465"/>
      <c r="AO101" s="465"/>
      <c r="AP101" s="465"/>
      <c r="AQ101" s="465"/>
      <c r="AR101" s="2133"/>
      <c r="AS101" s="709" t="s">
        <v>558</v>
      </c>
      <c r="AT101" s="746"/>
      <c r="AU101" s="746"/>
      <c r="AV101" s="856"/>
      <c r="AW101" s="2133"/>
      <c r="AX101" s="466">
        <v>1</v>
      </c>
    </row>
    <row r="102" spans="1:50" s="464" customFormat="1" ht="21" customHeight="1" x14ac:dyDescent="0.25">
      <c r="A102" s="2127" t="str">
        <f>IF(H102&lt;&gt;"A", "►", "A")</f>
        <v>A</v>
      </c>
      <c r="B102" s="2128" t="str">
        <f>IF(A102="►","►",IF(A102="A",IF(ISTEXT(I102),I102,"")))</f>
        <v>Dessert assiette.C.Chiboust pamplemousse.Recette mère ►.M.Mille-feuille meringue et chiboust pamplemousse aux fraises des bois</v>
      </c>
      <c r="C102" s="2129" t="str">
        <f>IF(B102="►", "►", IFERROR(LEFT(B102, SEARCH(".", B102)-1), 0))</f>
        <v>Dessert assiette</v>
      </c>
      <c r="D102" s="2433" t="str">
        <f>IF(B102="►","►",IFERROR(MID(B102,SEARCH(".",B102)+1,SEARCH(".",B102,SEARCH(".",B102)+1)-SEARCH(".",B102)-1),0))</f>
        <v>C</v>
      </c>
      <c r="E102" s="2128" t="str">
        <f>IF(B102="►", "►", IFERROR(MID(B102, SEARCH(".", B102, SEARCH(".", B102)+1)+1, SEARCH(".", B102, SEARCH(".", B102, SEARCH(".", B102)+1)+1) - SEARCH(".", B102, SEARCH(".", B102)+1)-1), 0))</f>
        <v>Chiboust pamplemousse</v>
      </c>
      <c r="F102" s="2128" t="str">
        <f>IF(B102="►", "►", IFERROR(MID(B102, SEARCH(".", B102, SEARCH(".", B102, SEARCH(".", B102)+1)+1)+1, SEARCH(".", B102, SEARCH(".", B102, SEARCH(".", B102, SEARCH(".", B102)+1)+1)+1) - SEARCH(".", B102, SEARCH(".", B102, SEARCH(".", B102)+1)+1)-1), 0))</f>
        <v>Recette mère ►</v>
      </c>
      <c r="G102" s="2128" t="str">
        <f>IF(OR(B102="►", ISBLANK(B102)), "►", IFERROR(RIGHT(B102, LEN(B102)-FIND("►", B102)-1), ""))</f>
        <v>M.Mille-feuille meringue et chiboust pamplemousse aux fraises des bois</v>
      </c>
      <c r="H102" s="25" t="s">
        <v>7</v>
      </c>
      <c r="I102" s="427" t="str">
        <f>I100</f>
        <v>Dessert assiette.C.Chiboust pamplemousse.Recette mère ►.M.Mille-feuille meringue et chiboust pamplemousse aux fraises des bois</v>
      </c>
      <c r="J102" s="428"/>
      <c r="K102" s="428"/>
      <c r="L102" s="290" t="s">
        <v>38</v>
      </c>
      <c r="M102" s="59" t="s">
        <v>39</v>
      </c>
      <c r="N102" s="60"/>
      <c r="O102" s="3237" t="s">
        <v>40</v>
      </c>
      <c r="P102" s="3238" t="s">
        <v>41</v>
      </c>
      <c r="Q102" s="3239" t="s">
        <v>42</v>
      </c>
      <c r="R102" s="61" t="s">
        <v>43</v>
      </c>
      <c r="S102" s="791" t="s">
        <v>4</v>
      </c>
      <c r="T102" s="3484">
        <f>IFERROR(IF(AND(ISNUMBER(V102),J102&gt;0),J102,0),0)</f>
        <v>0</v>
      </c>
      <c r="U102" s="2453">
        <f>IFERROR(IF(AND(ISNUMBER(T102),V102&gt;0),K102,0),0)</f>
        <v>0</v>
      </c>
      <c r="V102" s="2452"/>
      <c r="W102" s="2148">
        <f>IFERROR(IF(V102&gt;0, AH102*AG102*Q102, 0), 0)</f>
        <v>0</v>
      </c>
      <c r="X102" s="299" t="str">
        <f>IF(OR(W102=0, ISBLANK(P102)), "", TEXT(ROUND(W102/INDEX(AJ24:AJ94, MATCH(P102, AI24:AI94, 0)), 0),"# ##0") &amp; " " &amp; P102)</f>
        <v/>
      </c>
      <c r="Y102" s="77">
        <f>IFERROR(IF(V102&gt;0, L102*AG102*Q102, 0), 0)</f>
        <v>0</v>
      </c>
      <c r="Z102" s="2149">
        <f>IFERROR(IF(V102&gt;0,M102,0),0)</f>
        <v>0</v>
      </c>
      <c r="AA102" s="2137" t="str">
        <f>IF(V102&gt;0,R102,"")</f>
        <v/>
      </c>
      <c r="AB102" s="2143"/>
      <c r="AC102" s="2148">
        <f>IF(ISBLANK(AB102), W102, W102*(1-AB102/100))</f>
        <v>0</v>
      </c>
      <c r="AD102" s="2144"/>
      <c r="AE102" s="2150" t="str">
        <f>IF(OR(ISBLANK(AD102), ISTEXT(L102)), "", IF(W102=0, Y102*AD102, W102*AD102))</f>
        <v/>
      </c>
      <c r="AF102" s="2593"/>
      <c r="AG102" s="2697">
        <f>IFERROR(IF(ISNUMBER(V102)*ISNUMBER(T102),V102/T102,0),0)</f>
        <v>0</v>
      </c>
      <c r="AH102" s="3483">
        <f>IF(AND(V102&lt;&gt;"", ISNUMBER(T102)), IFERROR(INDEX(AJ24:AJ94, MATCH(P102, AI24:AI94, 0)) * O102 * IF(ISBLANK(L102), 1, L102), 0), 0)</f>
        <v>0</v>
      </c>
      <c r="AL102" s="465"/>
      <c r="AM102" s="2127" t="str">
        <f>A102</f>
        <v>A</v>
      </c>
      <c r="AN102" s="465"/>
      <c r="AO102" s="465"/>
      <c r="AP102" s="465"/>
      <c r="AQ102" s="465"/>
      <c r="AR102" s="2133"/>
      <c r="AS102" s="709" t="s">
        <v>560</v>
      </c>
      <c r="AT102" s="746"/>
      <c r="AU102" s="746"/>
      <c r="AV102" s="856"/>
      <c r="AW102" s="2133"/>
      <c r="AX102" s="466">
        <v>1</v>
      </c>
    </row>
    <row r="103" spans="1:50" s="464" customFormat="1" ht="21" customHeight="1" x14ac:dyDescent="0.25">
      <c r="A103" s="2127" t="str">
        <f>IF(H103&lt;&gt;"A", "►", "A")</f>
        <v>A</v>
      </c>
      <c r="B103" s="2128" t="str">
        <f>IF(A103="►","►",IF(A103="A",IF(ISTEXT(I103),I103,"")))</f>
        <v>Dessert assiette.C.Chiboust pamplemousse.Recette mère ►.M.Mille-feuille meringue et chiboust pamplemousse aux fraises des bois</v>
      </c>
      <c r="C103" s="2129" t="str">
        <f>IF(B103="►", "►", IFERROR(LEFT(B103, SEARCH(".", B103)-1), 0))</f>
        <v>Dessert assiette</v>
      </c>
      <c r="D103" s="2433" t="str">
        <f>IF(B103="►","►",IFERROR(MID(B103,SEARCH(".",B103)+1,SEARCH(".",B103,SEARCH(".",B103)+1)-SEARCH(".",B103)-1),0))</f>
        <v>C</v>
      </c>
      <c r="E103" s="2128" t="str">
        <f>IF(B103="►", "►", IFERROR(MID(B103, SEARCH(".", B103, SEARCH(".", B103)+1)+1, SEARCH(".", B103, SEARCH(".", B103, SEARCH(".", B103)+1)+1) - SEARCH(".", B103, SEARCH(".", B103)+1)-1), 0))</f>
        <v>Chiboust pamplemousse</v>
      </c>
      <c r="F103" s="2128" t="str">
        <f>IF(B103="►", "►", IFERROR(MID(B103, SEARCH(".", B103, SEARCH(".", B103, SEARCH(".", B103)+1)+1)+1, SEARCH(".", B103, SEARCH(".", B103, SEARCH(".", B103, SEARCH(".", B103)+1)+1)+1) - SEARCH(".", B103, SEARCH(".", B103, SEARCH(".", B103)+1)+1)-1), 0))</f>
        <v>Recette mère ►</v>
      </c>
      <c r="G103" s="2128" t="str">
        <f>IF(OR(B103="►", ISBLANK(B103)), "►", IFERROR(RIGHT(B103, LEN(B103)-FIND("►", B103)-1), ""))</f>
        <v>M.Mille-feuille meringue et chiboust pamplemousse aux fraises des bois</v>
      </c>
      <c r="H103" s="25" t="s">
        <v>7</v>
      </c>
      <c r="I103" s="427" t="str">
        <f>I100</f>
        <v>Dessert assiette.C.Chiboust pamplemousse.Recette mère ►.M.Mille-feuille meringue et chiboust pamplemousse aux fraises des bois</v>
      </c>
      <c r="J103" s="428"/>
      <c r="K103" s="428"/>
      <c r="L103" s="1926" t="s">
        <v>48</v>
      </c>
      <c r="M103" s="62" t="s">
        <v>49</v>
      </c>
      <c r="N103" s="63" t="s">
        <v>50</v>
      </c>
      <c r="O103" s="2993"/>
      <c r="P103" s="2995"/>
      <c r="Q103" s="3170"/>
      <c r="R103" s="64" t="s">
        <v>51</v>
      </c>
      <c r="S103" s="791" t="s">
        <v>4</v>
      </c>
      <c r="T103" s="3484">
        <f>IFERROR(IF(AND(ISNUMBER(V103),J103&gt;0),J103,0),0)</f>
        <v>0</v>
      </c>
      <c r="U103" s="2453">
        <f>IFERROR(IF(AND(ISNUMBER(T103),V103&gt;0),K103,0),0)</f>
        <v>0</v>
      </c>
      <c r="V103" s="2452"/>
      <c r="W103" s="2140">
        <f>IFERROR(IF(V103&gt;0, AH103*AG103*Q103, 0), 0)</f>
        <v>0</v>
      </c>
      <c r="X103" s="301" t="str">
        <f>IF(OR(W103=0, ISBLANK(P103)), "", TEXT(ROUND(W103/INDEX(AJ24:AJ94, MATCH(P103, AI24:AI94, 0)), 0),"# ##0") &amp; " " &amp; P103)</f>
        <v/>
      </c>
      <c r="Y103" s="82">
        <f>IFERROR(IF(V103&gt;0, L103*AG103*Q103, 0), 0)</f>
        <v>0</v>
      </c>
      <c r="Z103" s="2141">
        <f>IFERROR(IF(V103&gt;0,M103,0),0)</f>
        <v>0</v>
      </c>
      <c r="AA103" s="2142" t="str">
        <f>IF(V103&gt;0,R103,"")</f>
        <v/>
      </c>
      <c r="AB103" s="2143"/>
      <c r="AC103" s="2140">
        <f>IF(ISBLANK(AB103), W103, W103*(1-AB103/100))</f>
        <v>0</v>
      </c>
      <c r="AD103" s="2144"/>
      <c r="AE103" s="2145" t="str">
        <f>IF(OR(ISBLANK(AD103), ISTEXT(L103)), "", IF(W103=0, Y103*AD103, W103*AD103))</f>
        <v/>
      </c>
      <c r="AF103" s="2593"/>
      <c r="AG103" s="2697">
        <f>IFERROR(IF(ISNUMBER(V103)*ISNUMBER(T103),V103/T103,0),0)</f>
        <v>0</v>
      </c>
      <c r="AH103" s="3483">
        <f>IF(AND(V103&lt;&gt;"", ISNUMBER(T103)), IFERROR(INDEX(AJ24:AJ94, MATCH(P103, AI24:AI94, 0)) * O103 * IF(ISBLANK(L103), 1, L103), 0), 0)</f>
        <v>0</v>
      </c>
      <c r="AL103" s="465"/>
      <c r="AM103" s="2127" t="str">
        <f>A103</f>
        <v>A</v>
      </c>
      <c r="AN103" s="465"/>
      <c r="AO103" s="465"/>
      <c r="AP103" s="465"/>
      <c r="AQ103" s="465"/>
      <c r="AR103" s="2133"/>
      <c r="AS103" s="677"/>
      <c r="AT103" s="678"/>
      <c r="AU103" s="678"/>
      <c r="AV103" s="679"/>
      <c r="AW103" s="2133"/>
      <c r="AX103" s="466">
        <v>1</v>
      </c>
    </row>
    <row r="104" spans="1:50" s="464" customFormat="1" ht="21" customHeight="1" x14ac:dyDescent="0.25">
      <c r="A104" s="2127" t="str">
        <f>IF(H104&lt;&gt;"A", "►", "A")</f>
        <v>A</v>
      </c>
      <c r="B104" s="2128" t="str">
        <f>IF(A104="►","►",IF(A104="A",IF(ISTEXT(I104),I104,"")))</f>
        <v>Dessert assiette.C.Chiboust pamplemousse.Recette mère ►.M.Mille-feuille meringue et chiboust pamplemousse aux fraises des bois</v>
      </c>
      <c r="C104" s="2129" t="str">
        <f>IF(B104="►", "►", IFERROR(LEFT(B104, SEARCH(".", B104)-1), 0))</f>
        <v>Dessert assiette</v>
      </c>
      <c r="D104" s="2433" t="str">
        <f>IF(B104="►","►",IFERROR(MID(B104,SEARCH(".",B104)+1,SEARCH(".",B104,SEARCH(".",B104)+1)-SEARCH(".",B104)-1),0))</f>
        <v>C</v>
      </c>
      <c r="E104" s="2128" t="str">
        <f>IF(B104="►", "►", IFERROR(MID(B104, SEARCH(".", B104, SEARCH(".", B104)+1)+1, SEARCH(".", B104, SEARCH(".", B104, SEARCH(".", B104)+1)+1) - SEARCH(".", B104, SEARCH(".", B104)+1)-1), 0))</f>
        <v>Chiboust pamplemousse</v>
      </c>
      <c r="F104" s="2128" t="str">
        <f>IF(B104="►", "►", IFERROR(MID(B104, SEARCH(".", B104, SEARCH(".", B104, SEARCH(".", B104)+1)+1)+1, SEARCH(".", B104, SEARCH(".", B104, SEARCH(".", B104, SEARCH(".", B104)+1)+1)+1) - SEARCH(".", B104, SEARCH(".", B104, SEARCH(".", B104)+1)+1)-1), 0))</f>
        <v>Recette mère ►</v>
      </c>
      <c r="G104" s="2128" t="str">
        <f>IF(OR(B104="►", ISBLANK(B104)), "►", IFERROR(RIGHT(B104, LEN(B104)-FIND("►", B104)-1), ""))</f>
        <v>M.Mille-feuille meringue et chiboust pamplemousse aux fraises des bois</v>
      </c>
      <c r="H104" s="25" t="s">
        <v>7</v>
      </c>
      <c r="I104" s="427" t="str">
        <f>I100</f>
        <v>Dessert assiette.C.Chiboust pamplemousse.Recette mère ►.M.Mille-feuille meringue et chiboust pamplemousse aux fraises des bois</v>
      </c>
      <c r="J104" s="428">
        <f>J100</f>
        <v>18</v>
      </c>
      <c r="K104" s="428" t="str">
        <f>K100</f>
        <v>assiettes</v>
      </c>
      <c r="L104" s="79"/>
      <c r="M104" s="65"/>
      <c r="N104" s="75" t="str">
        <f>IF(OR(ISTEXT(L104), L104&lt;=0, O104&lt;=0), "", "de")</f>
        <v/>
      </c>
      <c r="O104" s="67">
        <v>150</v>
      </c>
      <c r="P104" s="53" t="s">
        <v>21</v>
      </c>
      <c r="Q104" s="68">
        <v>1</v>
      </c>
      <c r="R104" s="69" t="s">
        <v>431</v>
      </c>
      <c r="S104" s="791" t="s">
        <v>4</v>
      </c>
      <c r="T104" s="3484">
        <v>18</v>
      </c>
      <c r="U104" s="2453" t="s">
        <v>19</v>
      </c>
      <c r="V104" s="2452">
        <v>22</v>
      </c>
      <c r="W104" s="2148">
        <f>IFERROR(IF(V104&gt;0, AH104*AG104*Q104, 0), 0)</f>
        <v>0.18333333333333335</v>
      </c>
      <c r="X104" s="299" t="str">
        <f>IF(OR(W104=0, ISBLANK(P104)), "", TEXT(ROUND(W104/INDEX(AJ24:AJ94, MATCH(P104, AI24:AI94, 0)), 0),"# ##0") &amp; " " &amp; P104)</f>
        <v>183 g</v>
      </c>
      <c r="Y104" s="77">
        <f>IFERROR(IF(V104&gt;0, L104*AG104*Q104, 0), 0)</f>
        <v>0</v>
      </c>
      <c r="Z104" s="2149">
        <f>IFERROR(IF(V104&gt;0,M104,0),0)</f>
        <v>0</v>
      </c>
      <c r="AA104" s="2137" t="str">
        <f>IF(V104&gt;0,R104,"")</f>
        <v>crème</v>
      </c>
      <c r="AB104" s="2143"/>
      <c r="AC104" s="2148">
        <f>IF(ISBLANK(AB104), W104, W104*(1-AB104/100))</f>
        <v>0.18333333333333335</v>
      </c>
      <c r="AD104" s="2144"/>
      <c r="AE104" s="2150" t="str">
        <f>IF(OR(ISBLANK(AD104), ISTEXT(L104)), "", IF(W104=0, Y104*AD104, W104*AD104))</f>
        <v/>
      </c>
      <c r="AF104" s="2593"/>
      <c r="AG104" s="2697">
        <f>IFERROR(IF(ISNUMBER(V104)*ISNUMBER(T104),V104/T104,0),0)</f>
        <v>1.2222222222222223</v>
      </c>
      <c r="AH104" s="3483">
        <f>IF(AND(V104&lt;&gt;"", ISNUMBER(T104)), IFERROR(INDEX(AJ24:AJ94, MATCH(P104, AI24:AI94, 0)) * O104 * IF(ISBLANK(L104), 1, L104), 0), 0)</f>
        <v>0.15</v>
      </c>
      <c r="AL104" s="465"/>
      <c r="AM104" s="2127" t="str">
        <f>A104</f>
        <v>A</v>
      </c>
      <c r="AN104" s="465"/>
      <c r="AO104" s="465"/>
      <c r="AP104" s="465"/>
      <c r="AQ104" s="465"/>
      <c r="AR104" s="2133"/>
      <c r="AS104" s="2516" t="s">
        <v>2227</v>
      </c>
      <c r="AT104" s="2517"/>
      <c r="AU104" s="2517"/>
      <c r="AV104" s="2518"/>
      <c r="AW104" s="2133"/>
      <c r="AX104" s="466">
        <v>1</v>
      </c>
    </row>
    <row r="105" spans="1:50" s="464" customFormat="1" ht="21" customHeight="1" x14ac:dyDescent="0.3">
      <c r="A105" s="2127" t="str">
        <f>IF(H105&lt;&gt;"A", "►", "A")</f>
        <v>A</v>
      </c>
      <c r="B105" s="2128" t="str">
        <f>IF(A105="►","►",IF(A105="A",IF(ISTEXT(I105),I105,"")))</f>
        <v>Dessert assiette.C.Chiboust pamplemousse.Recette mère ►.M.Mille-feuille meringue et chiboust pamplemousse aux fraises des bois</v>
      </c>
      <c r="C105" s="2129" t="str">
        <f>IF(B105="►", "►", IFERROR(LEFT(B105, SEARCH(".", B105)-1), 0))</f>
        <v>Dessert assiette</v>
      </c>
      <c r="D105" s="2433" t="str">
        <f>IF(B105="►","►",IFERROR(MID(B105,SEARCH(".",B105)+1,SEARCH(".",B105,SEARCH(".",B105)+1)-SEARCH(".",B105)-1),0))</f>
        <v>C</v>
      </c>
      <c r="E105" s="2128" t="str">
        <f>IF(B105="►", "►", IFERROR(MID(B105, SEARCH(".", B105, SEARCH(".", B105)+1)+1, SEARCH(".", B105, SEARCH(".", B105, SEARCH(".", B105)+1)+1) - SEARCH(".", B105, SEARCH(".", B105)+1)-1), 0))</f>
        <v>Chiboust pamplemousse</v>
      </c>
      <c r="F105" s="2128" t="str">
        <f>IF(B105="►", "►", IFERROR(MID(B105, SEARCH(".", B105, SEARCH(".", B105, SEARCH(".", B105)+1)+1)+1, SEARCH(".", B105, SEARCH(".", B105, SEARCH(".", B105, SEARCH(".", B105)+1)+1)+1) - SEARCH(".", B105, SEARCH(".", B105, SEARCH(".", B105)+1)+1)-1), 0))</f>
        <v>Recette mère ►</v>
      </c>
      <c r="G105" s="2128" t="str">
        <f>IF(OR(B105="►", ISBLANK(B105)), "►", IFERROR(RIGHT(B105, LEN(B105)-FIND("►", B105)-1), ""))</f>
        <v>M.Mille-feuille meringue et chiboust pamplemousse aux fraises des bois</v>
      </c>
      <c r="H105" s="73" t="str">
        <f>IF(R105&lt;&gt;"","A","►")</f>
        <v>A</v>
      </c>
      <c r="I105" s="427" t="str">
        <f>I100</f>
        <v>Dessert assiette.C.Chiboust pamplemousse.Recette mère ►.M.Mille-feuille meringue et chiboust pamplemousse aux fraises des bois</v>
      </c>
      <c r="J105" s="428">
        <f>J100</f>
        <v>18</v>
      </c>
      <c r="K105" s="428" t="str">
        <f>K100</f>
        <v>assiettes</v>
      </c>
      <c r="L105" s="79"/>
      <c r="M105" s="65"/>
      <c r="N105" s="75" t="str">
        <f>IF(OR(ISTEXT(L105), L105&lt;=0, O105&lt;=0), "", "de")</f>
        <v/>
      </c>
      <c r="O105" s="67">
        <v>8</v>
      </c>
      <c r="P105" s="53" t="s">
        <v>21</v>
      </c>
      <c r="Q105" s="68">
        <v>1</v>
      </c>
      <c r="R105" s="69" t="s">
        <v>433</v>
      </c>
      <c r="S105" s="791" t="s">
        <v>4</v>
      </c>
      <c r="T105" s="3484">
        <v>18</v>
      </c>
      <c r="U105" s="2453" t="s">
        <v>19</v>
      </c>
      <c r="V105" s="2452">
        <v>22</v>
      </c>
      <c r="W105" s="2140">
        <f>IFERROR(IF(V105&gt;0, AH105*AG105*Q105, 0), 0)</f>
        <v>9.7777777777777793E-3</v>
      </c>
      <c r="X105" s="301" t="str">
        <f>IF(OR(W105=0, ISBLANK(P105)), "", TEXT(ROUND(W105/INDEX(AJ24:AJ94, MATCH(P105, AI24:AI94, 0)), 0),"# ##0") &amp; " " &amp; P105)</f>
        <v>10 g</v>
      </c>
      <c r="Y105" s="82">
        <f>IFERROR(IF(V105&gt;0, L105*AG105*Q105, 0), 0)</f>
        <v>0</v>
      </c>
      <c r="Z105" s="2141">
        <f>IFERROR(IF(V105&gt;0,M105,0),0)</f>
        <v>0</v>
      </c>
      <c r="AA105" s="2142" t="str">
        <f>IF(V105&gt;0,R105,"")</f>
        <v>zestes de pamplemousse</v>
      </c>
      <c r="AB105" s="2143"/>
      <c r="AC105" s="2140">
        <f>IF(ISBLANK(AB105), W105, W105*(1-AB105/100))</f>
        <v>9.7777777777777793E-3</v>
      </c>
      <c r="AD105" s="2144"/>
      <c r="AE105" s="2145" t="str">
        <f>IF(OR(ISBLANK(AD105), ISTEXT(L105)), "", IF(W105=0, Y105*AD105, W105*AD105))</f>
        <v/>
      </c>
      <c r="AF105" s="2593"/>
      <c r="AG105" s="2697">
        <f>IFERROR(IF(ISNUMBER(V105)*ISNUMBER(T105),V105/T105,0),0)</f>
        <v>1.2222222222222223</v>
      </c>
      <c r="AH105" s="3483">
        <f>IF(AND(V105&lt;&gt;"", ISNUMBER(T105)), IFERROR(INDEX(AJ24:AJ94, MATCH(P105, AI24:AI94, 0)) * O105 * IF(ISBLANK(L105), 1, L105), 0), 0)</f>
        <v>8.0000000000000002E-3</v>
      </c>
      <c r="AL105" s="465"/>
      <c r="AM105" s="2127" t="str">
        <f>A105</f>
        <v>A</v>
      </c>
      <c r="AN105" s="465"/>
      <c r="AO105" s="465"/>
      <c r="AP105" s="465"/>
      <c r="AQ105" s="465"/>
      <c r="AR105" s="2133"/>
      <c r="AS105" s="2519"/>
      <c r="AT105" s="678"/>
      <c r="AU105" s="678"/>
      <c r="AV105" s="679"/>
      <c r="AW105" s="2133"/>
      <c r="AX105" s="466">
        <v>1</v>
      </c>
    </row>
    <row r="106" spans="1:50" s="464" customFormat="1" ht="21" customHeight="1" x14ac:dyDescent="0.25">
      <c r="A106" s="2127" t="str">
        <f>IF(H106&lt;&gt;"A", "►", "A")</f>
        <v>A</v>
      </c>
      <c r="B106" s="2128" t="str">
        <f>IF(A106="►","►",IF(A106="A",IF(ISTEXT(I106),I106,"")))</f>
        <v>Dessert assiette.C.Chiboust pamplemousse.Recette mère ►.M.Mille-feuille meringue et chiboust pamplemousse aux fraises des bois</v>
      </c>
      <c r="C106" s="2129" t="str">
        <f>IF(B106="►", "►", IFERROR(LEFT(B106, SEARCH(".", B106)-1), 0))</f>
        <v>Dessert assiette</v>
      </c>
      <c r="D106" s="2433" t="str">
        <f>IF(B106="►","►",IFERROR(MID(B106,SEARCH(".",B106)+1,SEARCH(".",B106,SEARCH(".",B106)+1)-SEARCH(".",B106)-1),0))</f>
        <v>C</v>
      </c>
      <c r="E106" s="2128" t="str">
        <f>IF(B106="►", "►", IFERROR(MID(B106, SEARCH(".", B106, SEARCH(".", B106)+1)+1, SEARCH(".", B106, SEARCH(".", B106, SEARCH(".", B106)+1)+1) - SEARCH(".", B106, SEARCH(".", B106)+1)-1), 0))</f>
        <v>Chiboust pamplemousse</v>
      </c>
      <c r="F106" s="2128" t="str">
        <f>IF(B106="►", "►", IFERROR(MID(B106, SEARCH(".", B106, SEARCH(".", B106, SEARCH(".", B106)+1)+1)+1, SEARCH(".", B106, SEARCH(".", B106, SEARCH(".", B106, SEARCH(".", B106)+1)+1)+1) - SEARCH(".", B106, SEARCH(".", B106, SEARCH(".", B106)+1)+1)-1), 0))</f>
        <v>Recette mère ►</v>
      </c>
      <c r="G106" s="2128" t="str">
        <f>IF(OR(B106="►", ISBLANK(B106)), "►", IFERROR(RIGHT(B106, LEN(B106)-FIND("►", B106)-1), ""))</f>
        <v>M.Mille-feuille meringue et chiboust pamplemousse aux fraises des bois</v>
      </c>
      <c r="H106" s="73" t="str">
        <f>IF(R106&lt;&gt;"","A","►")</f>
        <v>A</v>
      </c>
      <c r="I106" s="427" t="str">
        <f>I100</f>
        <v>Dessert assiette.C.Chiboust pamplemousse.Recette mère ►.M.Mille-feuille meringue et chiboust pamplemousse aux fraises des bois</v>
      </c>
      <c r="J106" s="428">
        <f>J100</f>
        <v>18</v>
      </c>
      <c r="K106" s="428" t="str">
        <f>K100</f>
        <v>assiettes</v>
      </c>
      <c r="L106" s="79"/>
      <c r="M106" s="80"/>
      <c r="N106" s="75" t="str">
        <f>IF(OR(ISTEXT(L106), L106&lt;=0, O106&lt;=0), "", "de")</f>
        <v/>
      </c>
      <c r="O106" s="67">
        <v>105</v>
      </c>
      <c r="P106" s="53" t="s">
        <v>21</v>
      </c>
      <c r="Q106" s="68">
        <v>1</v>
      </c>
      <c r="R106" s="69" t="s">
        <v>434</v>
      </c>
      <c r="S106" s="791" t="s">
        <v>4</v>
      </c>
      <c r="T106" s="3484">
        <v>18</v>
      </c>
      <c r="U106" s="2453" t="s">
        <v>19</v>
      </c>
      <c r="V106" s="2452">
        <v>22</v>
      </c>
      <c r="W106" s="2148">
        <f>IFERROR(IF(V106&gt;0, AH106*AG106*Q106, 0), 0)</f>
        <v>0.12833333333333333</v>
      </c>
      <c r="X106" s="299" t="str">
        <f>IF(OR(W106=0, ISBLANK(P106)), "", TEXT(ROUND(W106/INDEX(AJ24:AJ94, MATCH(P106, AI24:AI94, 0)), 0),"# ##0") &amp; " " &amp; P106)</f>
        <v>128 g</v>
      </c>
      <c r="Y106" s="77">
        <f>IFERROR(IF(V106&gt;0, L106*AG106*Q106, 0), 0)</f>
        <v>0</v>
      </c>
      <c r="Z106" s="2149">
        <f>IFERROR(IF(V106&gt;0,M106,0),0)</f>
        <v>0</v>
      </c>
      <c r="AA106" s="2137" t="str">
        <f>IF(V106&gt;0,R106,"")</f>
        <v>jaunes d'œufs</v>
      </c>
      <c r="AB106" s="2143"/>
      <c r="AC106" s="2148">
        <f>IF(ISBLANK(AB106), W106, W106*(1-AB106/100))</f>
        <v>0.12833333333333333</v>
      </c>
      <c r="AD106" s="2144"/>
      <c r="AE106" s="2150" t="str">
        <f>IF(OR(ISBLANK(AD106), ISTEXT(L106)), "", IF(W106=0, Y106*AD106, W106*AD106))</f>
        <v/>
      </c>
      <c r="AF106" s="2593"/>
      <c r="AG106" s="2697">
        <f>IFERROR(IF(ISNUMBER(V106)*ISNUMBER(T106),V106/T106,0),0)</f>
        <v>1.2222222222222223</v>
      </c>
      <c r="AH106" s="3483">
        <f>IF(AND(V106&lt;&gt;"", ISNUMBER(T106)), IFERROR(INDEX(AJ24:AJ94, MATCH(P106, AI24:AI94, 0)) * O106 * IF(ISBLANK(L106), 1, L106), 0), 0)</f>
        <v>0.105</v>
      </c>
      <c r="AL106" s="465"/>
      <c r="AM106" s="2127" t="str">
        <f>A106</f>
        <v>A</v>
      </c>
      <c r="AN106" s="465"/>
      <c r="AO106" s="465"/>
      <c r="AP106" s="465"/>
      <c r="AQ106" s="465"/>
      <c r="AR106" s="2133"/>
      <c r="AS106" s="2516" t="s">
        <v>2204</v>
      </c>
      <c r="AT106" s="670"/>
      <c r="AU106" s="671"/>
      <c r="AV106" s="672"/>
      <c r="AW106" s="2133"/>
      <c r="AX106" s="466">
        <v>1</v>
      </c>
    </row>
    <row r="107" spans="1:50" s="464" customFormat="1" ht="21" customHeight="1" x14ac:dyDescent="0.3">
      <c r="A107" s="2127" t="str">
        <f>IF(H107&lt;&gt;"A", "►", "A")</f>
        <v>A</v>
      </c>
      <c r="B107" s="2128" t="str">
        <f>IF(A107="►","►",IF(A107="A",IF(ISTEXT(I107),I107,"")))</f>
        <v>Dessert assiette.C.Chiboust pamplemousse.Recette mère ►.M.Mille-feuille meringue et chiboust pamplemousse aux fraises des bois</v>
      </c>
      <c r="C107" s="2129" t="str">
        <f>IF(B107="►", "►", IFERROR(LEFT(B107, SEARCH(".", B107)-1), 0))</f>
        <v>Dessert assiette</v>
      </c>
      <c r="D107" s="2433" t="str">
        <f>IF(B107="►","►",IFERROR(MID(B107,SEARCH(".",B107)+1,SEARCH(".",B107,SEARCH(".",B107)+1)-SEARCH(".",B107)-1),0))</f>
        <v>C</v>
      </c>
      <c r="E107" s="2128" t="str">
        <f>IF(B107="►", "►", IFERROR(MID(B107, SEARCH(".", B107, SEARCH(".", B107)+1)+1, SEARCH(".", B107, SEARCH(".", B107, SEARCH(".", B107)+1)+1) - SEARCH(".", B107, SEARCH(".", B107)+1)-1), 0))</f>
        <v>Chiboust pamplemousse</v>
      </c>
      <c r="F107" s="2128" t="str">
        <f>IF(B107="►", "►", IFERROR(MID(B107, SEARCH(".", B107, SEARCH(".", B107, SEARCH(".", B107)+1)+1)+1, SEARCH(".", B107, SEARCH(".", B107, SEARCH(".", B107, SEARCH(".", B107)+1)+1)+1) - SEARCH(".", B107, SEARCH(".", B107, SEARCH(".", B107)+1)+1)-1), 0))</f>
        <v>Recette mère ►</v>
      </c>
      <c r="G107" s="2128" t="str">
        <f>IF(OR(B107="►", ISBLANK(B107)), "►", IFERROR(RIGHT(B107, LEN(B107)-FIND("►", B107)-1), ""))</f>
        <v>M.Mille-feuille meringue et chiboust pamplemousse aux fraises des bois</v>
      </c>
      <c r="H107" s="73" t="str">
        <f>IF(R107&lt;&gt;"","A","►")</f>
        <v>A</v>
      </c>
      <c r="I107" s="427" t="str">
        <f>I100</f>
        <v>Dessert assiette.C.Chiboust pamplemousse.Recette mère ►.M.Mille-feuille meringue et chiboust pamplemousse aux fraises des bois</v>
      </c>
      <c r="J107" s="428">
        <f>J100</f>
        <v>18</v>
      </c>
      <c r="K107" s="428" t="str">
        <f>K100</f>
        <v>assiettes</v>
      </c>
      <c r="L107" s="79"/>
      <c r="M107" s="80"/>
      <c r="N107" s="75" t="str">
        <f>IF(OR(ISTEXT(L107), L107&lt;=0, O107&lt;=0), "", "de")</f>
        <v/>
      </c>
      <c r="O107" s="67">
        <v>35</v>
      </c>
      <c r="P107" s="53" t="s">
        <v>21</v>
      </c>
      <c r="Q107" s="68">
        <v>1</v>
      </c>
      <c r="R107" s="69" t="s">
        <v>1996</v>
      </c>
      <c r="S107" s="791" t="s">
        <v>4</v>
      </c>
      <c r="T107" s="3484">
        <v>18</v>
      </c>
      <c r="U107" s="2453" t="s">
        <v>19</v>
      </c>
      <c r="V107" s="2452">
        <v>22</v>
      </c>
      <c r="W107" s="2140">
        <f>IFERROR(IF(V107&gt;0, AH107*AG107*Q107, 0), 0)</f>
        <v>4.2777777777777783E-2</v>
      </c>
      <c r="X107" s="301" t="str">
        <f>IF(OR(W107=0, ISBLANK(P107)), "", TEXT(ROUND(W107/INDEX(AJ24:AJ94, MATCH(P107, AI24:AI94, 0)), 0),"# ##0") &amp; " " &amp; P107)</f>
        <v>43 g</v>
      </c>
      <c r="Y107" s="82">
        <f>IFERROR(IF(V107&gt;0, L107*AG107*Q107, 0), 0)</f>
        <v>0</v>
      </c>
      <c r="Z107" s="2155">
        <f>IFERROR(IF(V107&gt;0,M107,0),0)</f>
        <v>0</v>
      </c>
      <c r="AA107" s="2156" t="str">
        <f>IF(V107&gt;0,R107,"")</f>
        <v>cassonade l'antillaise</v>
      </c>
      <c r="AB107" s="2143"/>
      <c r="AC107" s="2140">
        <f>IF(ISBLANK(AB107), W107, W107*(1-AB107/100))</f>
        <v>4.2777777777777783E-2</v>
      </c>
      <c r="AD107" s="2144"/>
      <c r="AE107" s="2145" t="str">
        <f>IF(OR(ISBLANK(AD107), ISTEXT(L107)), "", IF(W107=0, Y107*AD107, W107*AD107))</f>
        <v/>
      </c>
      <c r="AF107" s="2593"/>
      <c r="AG107" s="2697">
        <f>IFERROR(IF(ISNUMBER(V107)*ISNUMBER(T107),V107/T107,0),0)</f>
        <v>1.2222222222222223</v>
      </c>
      <c r="AH107" s="3483">
        <f>IF(AND(V107&lt;&gt;"", ISNUMBER(T107)), IFERROR(INDEX(AJ24:AJ94, MATCH(P107, AI24:AI94, 0)) * O107 * IF(ISBLANK(L107), 1, L107), 0), 0)</f>
        <v>3.5000000000000003E-2</v>
      </c>
      <c r="AI107"/>
      <c r="AJ107"/>
      <c r="AK107"/>
      <c r="AL107" s="465"/>
      <c r="AM107" s="2127" t="str">
        <f>A107</f>
        <v>A</v>
      </c>
      <c r="AN107" s="465"/>
      <c r="AO107" s="465"/>
      <c r="AP107" s="465"/>
      <c r="AQ107" s="465"/>
      <c r="AR107" s="2133"/>
      <c r="AS107" s="2519"/>
      <c r="AT107" s="678"/>
      <c r="AU107" s="678"/>
      <c r="AV107" s="679"/>
      <c r="AW107" s="2133"/>
      <c r="AX107" s="466">
        <v>1</v>
      </c>
    </row>
    <row r="108" spans="1:50" s="464" customFormat="1" ht="21" customHeight="1" x14ac:dyDescent="0.25">
      <c r="A108" s="2127" t="str">
        <f>IF(H108&lt;&gt;"A", "►", "A")</f>
        <v>A</v>
      </c>
      <c r="B108" s="2128" t="str">
        <f>IF(A108="►","►",IF(A108="A",IF(ISTEXT(I108),I108,"")))</f>
        <v>Dessert assiette.C.Chiboust pamplemousse.Recette mère ►.M.Mille-feuille meringue et chiboust pamplemousse aux fraises des bois</v>
      </c>
      <c r="C108" s="2129" t="str">
        <f>IF(B108="►", "►", IFERROR(LEFT(B108, SEARCH(".", B108)-1), 0))</f>
        <v>Dessert assiette</v>
      </c>
      <c r="D108" s="2433" t="str">
        <f>IF(B108="►","►",IFERROR(MID(B108,SEARCH(".",B108)+1,SEARCH(".",B108,SEARCH(".",B108)+1)-SEARCH(".",B108)-1),0))</f>
        <v>C</v>
      </c>
      <c r="E108" s="2128" t="str">
        <f>IF(B108="►", "►", IFERROR(MID(B108, SEARCH(".", B108, SEARCH(".", B108)+1)+1, SEARCH(".", B108, SEARCH(".", B108, SEARCH(".", B108)+1)+1) - SEARCH(".", B108, SEARCH(".", B108)+1)-1), 0))</f>
        <v>Chiboust pamplemousse</v>
      </c>
      <c r="F108" s="2128" t="str">
        <f>IF(B108="►", "►", IFERROR(MID(B108, SEARCH(".", B108, SEARCH(".", B108, SEARCH(".", B108)+1)+1)+1, SEARCH(".", B108, SEARCH(".", B108, SEARCH(".", B108, SEARCH(".", B108)+1)+1)+1) - SEARCH(".", B108, SEARCH(".", B108, SEARCH(".", B108)+1)+1)-1), 0))</f>
        <v>Recette mère ►</v>
      </c>
      <c r="G108" s="2128" t="str">
        <f>IF(OR(B108="►", ISBLANK(B108)), "►", IFERROR(RIGHT(B108, LEN(B108)-FIND("►", B108)-1), ""))</f>
        <v>M.Mille-feuille meringue et chiboust pamplemousse aux fraises des bois</v>
      </c>
      <c r="H108" s="73" t="str">
        <f>IF(R108&lt;&gt;"","A","►")</f>
        <v>A</v>
      </c>
      <c r="I108" s="427" t="str">
        <f>I100</f>
        <v>Dessert assiette.C.Chiboust pamplemousse.Recette mère ►.M.Mille-feuille meringue et chiboust pamplemousse aux fraises des bois</v>
      </c>
      <c r="J108" s="428">
        <f>J100</f>
        <v>18</v>
      </c>
      <c r="K108" s="428" t="str">
        <f>K100</f>
        <v>assiettes</v>
      </c>
      <c r="L108" s="79"/>
      <c r="M108" s="80"/>
      <c r="N108" s="75" t="str">
        <f>IF(OR(ISTEXT(L108), L108&lt;=0, O108&lt;=0), "", "de")</f>
        <v/>
      </c>
      <c r="O108" s="67">
        <v>15</v>
      </c>
      <c r="P108" s="53" t="s">
        <v>21</v>
      </c>
      <c r="Q108" s="68">
        <v>1</v>
      </c>
      <c r="R108" s="69" t="s">
        <v>1997</v>
      </c>
      <c r="S108" s="791" t="s">
        <v>4</v>
      </c>
      <c r="T108" s="3484">
        <v>18</v>
      </c>
      <c r="U108" s="2453" t="s">
        <v>19</v>
      </c>
      <c r="V108" s="2452">
        <v>22</v>
      </c>
      <c r="W108" s="2148">
        <f>IFERROR(IF(V108&gt;0, AH108*AG108*Q108, 0), 0)</f>
        <v>1.8333333333333333E-2</v>
      </c>
      <c r="X108" s="299" t="str">
        <f>IF(OR(W108=0, ISBLANK(P108)), "", TEXT(ROUND(W108/INDEX(AJ24:AJ94, MATCH(P108, AI24:AI94, 0)), 0),"# ##0") &amp; " " &amp; P108)</f>
        <v>18 g</v>
      </c>
      <c r="Y108" s="77">
        <f>IFERROR(IF(V108&gt;0, L108*AG108*Q108, 0), 0)</f>
        <v>0</v>
      </c>
      <c r="Z108" s="2149">
        <f>IFERROR(IF(V108&gt;0,M108,0),0)</f>
        <v>0</v>
      </c>
      <c r="AA108" s="2137" t="str">
        <f>IF(V108&gt;0,R108,"")</f>
        <v>maïzena</v>
      </c>
      <c r="AB108" s="2143"/>
      <c r="AC108" s="2148">
        <f>IF(ISBLANK(AB108), W108, W108*(1-AB108/100))</f>
        <v>1.8333333333333333E-2</v>
      </c>
      <c r="AD108" s="2144"/>
      <c r="AE108" s="2150" t="str">
        <f>IF(OR(ISBLANK(AD108), ISTEXT(L108)), "", IF(W108=0, Y108*AD108, W108*AD108))</f>
        <v/>
      </c>
      <c r="AF108" s="2593"/>
      <c r="AG108" s="2697">
        <f>IFERROR(IF(ISNUMBER(V108)*ISNUMBER(T108),V108/T108,0),0)</f>
        <v>1.2222222222222223</v>
      </c>
      <c r="AH108" s="3483">
        <f>IF(AND(V108&lt;&gt;"", ISNUMBER(T108)), IFERROR(INDEX(AJ24:AJ94, MATCH(P108, AI24:AI94, 0)) * O108 * IF(ISBLANK(L108), 1, L108), 0), 0)</f>
        <v>1.4999999999999999E-2</v>
      </c>
      <c r="AI108"/>
      <c r="AJ108"/>
      <c r="AK108"/>
      <c r="AL108" s="465"/>
      <c r="AM108" s="2127" t="str">
        <f>A108</f>
        <v>A</v>
      </c>
      <c r="AN108" s="465"/>
      <c r="AO108" s="465"/>
      <c r="AP108" s="465"/>
      <c r="AQ108" s="465"/>
      <c r="AR108" s="2133"/>
      <c r="AS108" s="2983" t="s">
        <v>2228</v>
      </c>
      <c r="AT108" s="2984"/>
      <c r="AU108" s="2984"/>
      <c r="AV108" s="2985"/>
      <c r="AW108" s="2133"/>
      <c r="AX108" s="466">
        <v>1</v>
      </c>
    </row>
    <row r="109" spans="1:50" s="464" customFormat="1" ht="21" customHeight="1" x14ac:dyDescent="0.25">
      <c r="A109" s="2127" t="str">
        <f>IF(H109&lt;&gt;"A", "►", "A")</f>
        <v>A</v>
      </c>
      <c r="B109" s="2128" t="str">
        <f>IF(A109="►","►",IF(A109="A",IF(ISTEXT(I109),I109,"")))</f>
        <v>Dessert assiette.C.Chiboust pamplemousse.Recette mère ►.M.Mille-feuille meringue et chiboust pamplemousse aux fraises des bois</v>
      </c>
      <c r="C109" s="2129" t="str">
        <f>IF(B109="►", "►", IFERROR(LEFT(B109, SEARCH(".", B109)-1), 0))</f>
        <v>Dessert assiette</v>
      </c>
      <c r="D109" s="2433" t="str">
        <f>IF(B109="►","►",IFERROR(MID(B109,SEARCH(".",B109)+1,SEARCH(".",B109,SEARCH(".",B109)+1)-SEARCH(".",B109)-1),0))</f>
        <v>C</v>
      </c>
      <c r="E109" s="2128" t="str">
        <f>IF(B109="►", "►", IFERROR(MID(B109, SEARCH(".", B109, SEARCH(".", B109)+1)+1, SEARCH(".", B109, SEARCH(".", B109, SEARCH(".", B109)+1)+1) - SEARCH(".", B109, SEARCH(".", B109)+1)-1), 0))</f>
        <v>Chiboust pamplemousse</v>
      </c>
      <c r="F109" s="2128" t="str">
        <f>IF(B109="►", "►", IFERROR(MID(B109, SEARCH(".", B109, SEARCH(".", B109, SEARCH(".", B109)+1)+1)+1, SEARCH(".", B109, SEARCH(".", B109, SEARCH(".", B109, SEARCH(".", B109)+1)+1)+1) - SEARCH(".", B109, SEARCH(".", B109, SEARCH(".", B109)+1)+1)-1), 0))</f>
        <v>Recette mère ►</v>
      </c>
      <c r="G109" s="2128" t="str">
        <f>IF(OR(B109="►", ISBLANK(B109)), "►", IFERROR(RIGHT(B109, LEN(B109)-FIND("►", B109)-1), ""))</f>
        <v>M.Mille-feuille meringue et chiboust pamplemousse aux fraises des bois</v>
      </c>
      <c r="H109" s="73" t="str">
        <f>IF(R109&lt;&gt;"","A","►")</f>
        <v>A</v>
      </c>
      <c r="I109" s="427" t="str">
        <f>I100</f>
        <v>Dessert assiette.C.Chiboust pamplemousse.Recette mère ►.M.Mille-feuille meringue et chiboust pamplemousse aux fraises des bois</v>
      </c>
      <c r="J109" s="428">
        <f>J100</f>
        <v>18</v>
      </c>
      <c r="K109" s="428" t="str">
        <f>K100</f>
        <v>assiettes</v>
      </c>
      <c r="L109" s="79"/>
      <c r="M109" s="80"/>
      <c r="N109" s="75" t="str">
        <f>IF(OR(ISTEXT(L109), L109&lt;=0, O109&lt;=0), "", "de")</f>
        <v/>
      </c>
      <c r="O109" s="67">
        <v>8</v>
      </c>
      <c r="P109" s="53" t="s">
        <v>21</v>
      </c>
      <c r="Q109" s="68">
        <v>1</v>
      </c>
      <c r="R109" s="69" t="s">
        <v>1998</v>
      </c>
      <c r="S109" s="791" t="s">
        <v>4</v>
      </c>
      <c r="T109" s="3484">
        <v>18</v>
      </c>
      <c r="U109" s="2453" t="s">
        <v>19</v>
      </c>
      <c r="V109" s="2452">
        <v>22</v>
      </c>
      <c r="W109" s="2140">
        <f>IFERROR(IF(V109&gt;0, AH109*AG109*Q109, 0), 0)</f>
        <v>9.7777777777777793E-3</v>
      </c>
      <c r="X109" s="301" t="str">
        <f>IF(OR(W109=0, ISBLANK(P109)), "", TEXT(ROUND(W109/INDEX(AJ24:AJ94, MATCH(P109, AI24:AI94, 0)), 0),"# ##0") &amp; " " &amp; P109)</f>
        <v>10 g</v>
      </c>
      <c r="Y109" s="82">
        <f>IFERROR(IF(V109&gt;0, L109*AG109*Q109, 0), 0)</f>
        <v>0</v>
      </c>
      <c r="Z109" s="2141">
        <f>IFERROR(IF(V109&gt;0,M109,0),0)</f>
        <v>0</v>
      </c>
      <c r="AA109" s="2142" t="str">
        <f>IF(V109&gt;0,R109,"")</f>
        <v>gélatine</v>
      </c>
      <c r="AB109" s="2143"/>
      <c r="AC109" s="2140">
        <f>IF(ISBLANK(AB109), W109, W109*(1-AB109/100))</f>
        <v>9.7777777777777793E-3</v>
      </c>
      <c r="AD109" s="2144"/>
      <c r="AE109" s="2145" t="str">
        <f>IF(OR(ISBLANK(AD109), ISTEXT(L109)), "", IF(W109=0, Y109*AD109, W109*AD109))</f>
        <v/>
      </c>
      <c r="AF109" s="2593"/>
      <c r="AG109" s="2697">
        <f>IFERROR(IF(ISNUMBER(V109)*ISNUMBER(T109),V109/T109,0),0)</f>
        <v>1.2222222222222223</v>
      </c>
      <c r="AH109" s="3483">
        <f>IF(AND(V109&lt;&gt;"", ISNUMBER(T109)), IFERROR(INDEX(AJ24:AJ94, MATCH(P109, AI24:AI94, 0)) * O109 * IF(ISBLANK(L109), 1, L109), 0), 0)</f>
        <v>8.0000000000000002E-3</v>
      </c>
      <c r="AI109"/>
      <c r="AJ109"/>
      <c r="AK109"/>
      <c r="AL109" s="465"/>
      <c r="AM109" s="2127" t="str">
        <f>A109</f>
        <v>A</v>
      </c>
      <c r="AN109" s="465"/>
      <c r="AO109" s="465"/>
      <c r="AP109" s="465"/>
      <c r="AQ109" s="465"/>
      <c r="AR109" s="2133"/>
      <c r="AS109" s="2983"/>
      <c r="AT109" s="2984"/>
      <c r="AU109" s="2984"/>
      <c r="AV109" s="2985"/>
      <c r="AW109" s="2133"/>
      <c r="AX109" s="466">
        <v>1</v>
      </c>
    </row>
    <row r="110" spans="1:50" s="464" customFormat="1" ht="21" customHeight="1" x14ac:dyDescent="0.25">
      <c r="A110" s="2127" t="str">
        <f>IF(H110&lt;&gt;"A", "►", "A")</f>
        <v>A</v>
      </c>
      <c r="B110" s="2128" t="str">
        <f>IF(A110="►","►",IF(A110="A",IF(ISTEXT(I110),I110,"")))</f>
        <v>Dessert assiette.C.Chiboust pamplemousse.Recette mère ►.M.Mille-feuille meringue et chiboust pamplemousse aux fraises des bois</v>
      </c>
      <c r="C110" s="2129" t="str">
        <f>IF(B110="►", "►", IFERROR(LEFT(B110, SEARCH(".", B110)-1), 0))</f>
        <v>Dessert assiette</v>
      </c>
      <c r="D110" s="2433" t="str">
        <f>IF(B110="►","►",IFERROR(MID(B110,SEARCH(".",B110)+1,SEARCH(".",B110,SEARCH(".",B110)+1)-SEARCH(".",B110)-1),0))</f>
        <v>C</v>
      </c>
      <c r="E110" s="2128" t="str">
        <f>IF(B110="►", "►", IFERROR(MID(B110, SEARCH(".", B110, SEARCH(".", B110)+1)+1, SEARCH(".", B110, SEARCH(".", B110, SEARCH(".", B110)+1)+1) - SEARCH(".", B110, SEARCH(".", B110)+1)-1), 0))</f>
        <v>Chiboust pamplemousse</v>
      </c>
      <c r="F110" s="2128" t="str">
        <f>IF(B110="►", "►", IFERROR(MID(B110, SEARCH(".", B110, SEARCH(".", B110, SEARCH(".", B110)+1)+1)+1, SEARCH(".", B110, SEARCH(".", B110, SEARCH(".", B110, SEARCH(".", B110)+1)+1)+1) - SEARCH(".", B110, SEARCH(".", B110, SEARCH(".", B110)+1)+1)-1), 0))</f>
        <v>Recette mère ►</v>
      </c>
      <c r="G110" s="2128" t="str">
        <f>IF(OR(B110="►", ISBLANK(B110)), "►", IFERROR(RIGHT(B110, LEN(B110)-FIND("►", B110)-1), ""))</f>
        <v>M.Mille-feuille meringue et chiboust pamplemousse aux fraises des bois</v>
      </c>
      <c r="H110" s="73" t="str">
        <f>IF(R110&lt;&gt;"","A","►")</f>
        <v>A</v>
      </c>
      <c r="I110" s="427" t="str">
        <f>I100</f>
        <v>Dessert assiette.C.Chiboust pamplemousse.Recette mère ►.M.Mille-feuille meringue et chiboust pamplemousse aux fraises des bois</v>
      </c>
      <c r="J110" s="428">
        <f>J100</f>
        <v>18</v>
      </c>
      <c r="K110" s="428" t="str">
        <f>K100</f>
        <v>assiettes</v>
      </c>
      <c r="L110" s="79"/>
      <c r="M110" s="80"/>
      <c r="N110" s="75" t="str">
        <f>IF(OR(ISTEXT(L110), L110&lt;=0, O110&lt;=0), "", "de")</f>
        <v/>
      </c>
      <c r="O110" s="67">
        <v>160</v>
      </c>
      <c r="P110" s="53" t="s">
        <v>21</v>
      </c>
      <c r="Q110" s="68">
        <v>1</v>
      </c>
      <c r="R110" s="69" t="s">
        <v>2000</v>
      </c>
      <c r="S110" s="791" t="s">
        <v>4</v>
      </c>
      <c r="T110" s="3484">
        <v>18</v>
      </c>
      <c r="U110" s="2453" t="s">
        <v>19</v>
      </c>
      <c r="V110" s="2452">
        <v>22</v>
      </c>
      <c r="W110" s="2148">
        <f>IFERROR(IF(V110&gt;0, AH110*AG110*Q110, 0), 0)</f>
        <v>0.19555555555555557</v>
      </c>
      <c r="X110" s="299" t="str">
        <f>IF(OR(W110=0, ISBLANK(P110)), "", TEXT(ROUND(W110/INDEX(AJ24:AJ94, MATCH(P110, AI24:AI94, 0)), 0),"# ##0") &amp; " " &amp; P110)</f>
        <v>196 g</v>
      </c>
      <c r="Y110" s="77">
        <f>IFERROR(IF(V110&gt;0, L110*AG110*Q110, 0), 0)</f>
        <v>0</v>
      </c>
      <c r="Z110" s="2149">
        <f>IFERROR(IF(V110&gt;0,M110,0),0)</f>
        <v>0</v>
      </c>
      <c r="AA110" s="2137" t="str">
        <f>IF(V110&gt;0,R110,"")</f>
        <v>blancs d'œufs</v>
      </c>
      <c r="AB110" s="2143"/>
      <c r="AC110" s="2148">
        <f>IF(ISBLANK(AB110), W110, W110*(1-AB110/100))</f>
        <v>0.19555555555555557</v>
      </c>
      <c r="AD110" s="2144"/>
      <c r="AE110" s="2150" t="str">
        <f>IF(OR(ISBLANK(AD110), ISTEXT(L110)), "", IF(W110=0, Y110*AD110, W110*AD110))</f>
        <v/>
      </c>
      <c r="AF110" s="2593"/>
      <c r="AG110" s="2697">
        <f>IFERROR(IF(ISNUMBER(V110)*ISNUMBER(T110),V110/T110,0),0)</f>
        <v>1.2222222222222223</v>
      </c>
      <c r="AH110" s="3483">
        <f>IF(AND(V110&lt;&gt;"", ISNUMBER(T110)), IFERROR(INDEX(AJ24:AJ94, MATCH(P110, AI24:AI94, 0)) * O110 * IF(ISBLANK(L110), 1, L110), 0), 0)</f>
        <v>0.16</v>
      </c>
      <c r="AI110"/>
      <c r="AJ110"/>
      <c r="AK110"/>
      <c r="AL110" s="465"/>
      <c r="AM110" s="2127" t="str">
        <f>A110</f>
        <v>A</v>
      </c>
      <c r="AN110" s="465"/>
      <c r="AO110" s="465"/>
      <c r="AP110" s="465"/>
      <c r="AQ110" s="465"/>
      <c r="AR110" s="2133"/>
      <c r="AS110" s="677"/>
      <c r="AT110" s="678"/>
      <c r="AU110" s="678"/>
      <c r="AV110" s="679"/>
      <c r="AW110" s="2133"/>
      <c r="AX110" s="466">
        <v>1</v>
      </c>
    </row>
    <row r="111" spans="1:50" s="464" customFormat="1" ht="21" customHeight="1" x14ac:dyDescent="0.25">
      <c r="A111" s="2127" t="str">
        <f>IF(H111&lt;&gt;"A", "►", "A")</f>
        <v>A</v>
      </c>
      <c r="B111" s="2128" t="str">
        <f>IF(A111="►","►",IF(A111="A",IF(ISTEXT(I111),I111,"")))</f>
        <v>Dessert assiette.C.Chiboust pamplemousse.Recette mère ►.M.Mille-feuille meringue et chiboust pamplemousse aux fraises des bois</v>
      </c>
      <c r="C111" s="2129" t="str">
        <f>IF(B111="►", "►", IFERROR(LEFT(B111, SEARCH(".", B111)-1), 0))</f>
        <v>Dessert assiette</v>
      </c>
      <c r="D111" s="2433" t="str">
        <f>IF(B111="►","►",IFERROR(MID(B111,SEARCH(".",B111)+1,SEARCH(".",B111,SEARCH(".",B111)+1)-SEARCH(".",B111)-1),0))</f>
        <v>C</v>
      </c>
      <c r="E111" s="2128" t="str">
        <f>IF(B111="►", "►", IFERROR(MID(B111, SEARCH(".", B111, SEARCH(".", B111)+1)+1, SEARCH(".", B111, SEARCH(".", B111, SEARCH(".", B111)+1)+1) - SEARCH(".", B111, SEARCH(".", B111)+1)-1), 0))</f>
        <v>Chiboust pamplemousse</v>
      </c>
      <c r="F111" s="2128" t="str">
        <f>IF(B111="►", "►", IFERROR(MID(B111, SEARCH(".", B111, SEARCH(".", B111, SEARCH(".", B111)+1)+1)+1, SEARCH(".", B111, SEARCH(".", B111, SEARCH(".", B111, SEARCH(".", B111)+1)+1)+1) - SEARCH(".", B111, SEARCH(".", B111, SEARCH(".", B111)+1)+1)-1), 0))</f>
        <v>Recette mère ►</v>
      </c>
      <c r="G111" s="2128" t="str">
        <f>IF(OR(B111="►", ISBLANK(B111)), "►", IFERROR(RIGHT(B111, LEN(B111)-FIND("►", B111)-1), ""))</f>
        <v>M.Mille-feuille meringue et chiboust pamplemousse aux fraises des bois</v>
      </c>
      <c r="H111" s="73" t="str">
        <f>IF(R111&lt;&gt;"","A","►")</f>
        <v>A</v>
      </c>
      <c r="I111" s="427" t="str">
        <f>I100</f>
        <v>Dessert assiette.C.Chiboust pamplemousse.Recette mère ►.M.Mille-feuille meringue et chiboust pamplemousse aux fraises des bois</v>
      </c>
      <c r="J111" s="428">
        <f>J100</f>
        <v>18</v>
      </c>
      <c r="K111" s="428" t="str">
        <f>K100</f>
        <v>assiettes</v>
      </c>
      <c r="L111" s="79"/>
      <c r="M111" s="80"/>
      <c r="N111" s="75" t="str">
        <f>IF(OR(ISTEXT(L111), L111&lt;=0, O111&lt;=0), "", "de")</f>
        <v/>
      </c>
      <c r="O111" s="67">
        <v>95</v>
      </c>
      <c r="P111" s="53" t="s">
        <v>21</v>
      </c>
      <c r="Q111" s="68">
        <v>1</v>
      </c>
      <c r="R111" s="69" t="s">
        <v>1996</v>
      </c>
      <c r="S111" s="791" t="s">
        <v>4</v>
      </c>
      <c r="T111" s="3484">
        <v>18</v>
      </c>
      <c r="U111" s="2453" t="s">
        <v>19</v>
      </c>
      <c r="V111" s="2452">
        <v>22</v>
      </c>
      <c r="W111" s="2140">
        <f>IFERROR(IF(V111&gt;0, AH111*AG111*Q111, 0), 0)</f>
        <v>0.11611111111111112</v>
      </c>
      <c r="X111" s="301" t="str">
        <f>IF(OR(W111=0, ISBLANK(P111)), "", TEXT(ROUND(W111/INDEX(AJ24:AJ94, MATCH(P111, AI24:AI94, 0)), 0),"# ##0") &amp; " " &amp; P111)</f>
        <v>116 g</v>
      </c>
      <c r="Y111" s="82">
        <f>IFERROR(IF(V111&gt;0, L111*AG111*Q111, 0), 0)</f>
        <v>0</v>
      </c>
      <c r="Z111" s="2141">
        <f>IFERROR(IF(V111&gt;0,M111,0),0)</f>
        <v>0</v>
      </c>
      <c r="AA111" s="2142" t="str">
        <f>IF(V111&gt;0,R111,"")</f>
        <v>cassonade l'antillaise</v>
      </c>
      <c r="AB111" s="2143"/>
      <c r="AC111" s="2140">
        <f>IF(ISBLANK(AB111), W111, W111*(1-AB111/100))</f>
        <v>0.11611111111111112</v>
      </c>
      <c r="AD111" s="2144"/>
      <c r="AE111" s="2145" t="str">
        <f>IF(OR(ISBLANK(AD111), ISTEXT(L111)), "", IF(W111=0, Y111*AD111, W111*AD111))</f>
        <v/>
      </c>
      <c r="AF111" s="2593"/>
      <c r="AG111" s="2697">
        <f>IFERROR(IF(ISNUMBER(V111)*ISNUMBER(T111),V111/T111,0),0)</f>
        <v>1.2222222222222223</v>
      </c>
      <c r="AH111" s="3483">
        <f>IF(AND(V111&lt;&gt;"", ISNUMBER(T111)), IFERROR(INDEX(AJ24:AJ94, MATCH(P111, AI24:AI94, 0)) * O111 * IF(ISBLANK(L111), 1, L111), 0), 0)</f>
        <v>9.5000000000000001E-2</v>
      </c>
      <c r="AK111"/>
      <c r="AL111" s="465"/>
      <c r="AM111" s="2127" t="str">
        <f>A111</f>
        <v>A</v>
      </c>
      <c r="AN111" s="465"/>
      <c r="AO111" s="465"/>
      <c r="AP111" s="465"/>
      <c r="AQ111" s="465"/>
      <c r="AR111" s="2133"/>
      <c r="AS111" s="716" t="s">
        <v>2229</v>
      </c>
      <c r="AT111" s="726"/>
      <c r="AU111" s="122"/>
      <c r="AV111" s="717"/>
      <c r="AW111" s="2133"/>
      <c r="AX111" s="466">
        <v>1</v>
      </c>
    </row>
    <row r="112" spans="1:50" s="464" customFormat="1" ht="21" customHeight="1" x14ac:dyDescent="0.25">
      <c r="A112" s="2127" t="str">
        <f>IF(H112&lt;&gt;"A", "►", "A")</f>
        <v>►</v>
      </c>
      <c r="B112" s="2128" t="str">
        <f>IF(A112="►","►",IF(A112="A",IF(ISTEXT(I112),I112,"")))</f>
        <v>►</v>
      </c>
      <c r="C112" s="2129" t="str">
        <f>IF(B112="►", "►", IFERROR(LEFT(B112, SEARCH(".", B112)-1), 0))</f>
        <v>►</v>
      </c>
      <c r="D112" s="2433" t="str">
        <f>IF(B112="►","►",IFERROR(MID(B112,SEARCH(".",B112)+1,SEARCH(".",B112,SEARCH(".",B112)+1)-SEARCH(".",B112)-1),0))</f>
        <v>►</v>
      </c>
      <c r="E112" s="2128" t="str">
        <f>IF(B112="►", "►", IFERROR(MID(B112, SEARCH(".", B112, SEARCH(".", B112)+1)+1, SEARCH(".", B112, SEARCH(".", B112, SEARCH(".", B112)+1)+1) - SEARCH(".", B112, SEARCH(".", B112)+1)-1), 0))</f>
        <v>►</v>
      </c>
      <c r="F112" s="2128" t="str">
        <f>IF(B112="►", "►", IFERROR(MID(B112, SEARCH(".", B112, SEARCH(".", B112, SEARCH(".", B112)+1)+1)+1, SEARCH(".", B112, SEARCH(".", B112, SEARCH(".", B112, SEARCH(".", B112)+1)+1)+1) - SEARCH(".", B112, SEARCH(".", B112, SEARCH(".", B112)+1)+1)-1), 0))</f>
        <v>►</v>
      </c>
      <c r="G112" s="2128" t="str">
        <f>IF(OR(B112="►", ISBLANK(B112)), "►", IFERROR(RIGHT(B112, LEN(B112)-FIND("►", B112)-1), ""))</f>
        <v>►</v>
      </c>
      <c r="H112" s="73" t="str">
        <f>IF(R112&lt;&gt;"","A","►")</f>
        <v>►</v>
      </c>
      <c r="I112" s="427" t="str">
        <f>I100</f>
        <v>Dessert assiette.C.Chiboust pamplemousse.Recette mère ►.M.Mille-feuille meringue et chiboust pamplemousse aux fraises des bois</v>
      </c>
      <c r="J112" s="428">
        <f>J100</f>
        <v>18</v>
      </c>
      <c r="K112" s="428" t="str">
        <f>K100</f>
        <v>assiettes</v>
      </c>
      <c r="L112" s="79"/>
      <c r="M112" s="80"/>
      <c r="N112" s="75" t="str">
        <f>IF(OR(ISTEXT(L112), L112&lt;=0, O112&lt;=0), "", "de")</f>
        <v/>
      </c>
      <c r="O112" s="67"/>
      <c r="P112" s="562"/>
      <c r="Q112" s="68">
        <v>1</v>
      </c>
      <c r="R112" s="69"/>
      <c r="S112" s="791" t="s">
        <v>4</v>
      </c>
      <c r="T112" s="3484">
        <f>IFERROR(IF(AND(ISNUMBER(V112),J112&gt;0),J112,0),0)</f>
        <v>0</v>
      </c>
      <c r="U112" s="2453">
        <f>IFERROR(IF(AND(ISNUMBER(T112),V112&gt;0),K112,0),0)</f>
        <v>0</v>
      </c>
      <c r="V112" s="2452"/>
      <c r="W112" s="2159">
        <f>IFERROR(IF(V112&gt;0, AH112*AG112*Q112, 0), 0)</f>
        <v>0</v>
      </c>
      <c r="X112" s="2160" t="str">
        <f>IF(OR(W112=0, ISBLANK(P112)), "", TEXT(ROUND(W112/INDEX(AJ24:AJ94, MATCH(P112, AI24:AI94, 0)), 0),"# ##0") &amp; " " &amp; P112)</f>
        <v/>
      </c>
      <c r="Y112" s="77">
        <f>IFERROR(IF(V112&gt;0, L112*AG112*Q112, 0), 0)</f>
        <v>0</v>
      </c>
      <c r="Z112" s="2149">
        <f>IFERROR(IF(V112&gt;0,M112,0),0)</f>
        <v>0</v>
      </c>
      <c r="AA112" s="2137" t="str">
        <f>IF(V112&gt;0,R112,"")</f>
        <v/>
      </c>
      <c r="AB112" s="2143"/>
      <c r="AC112" s="2148">
        <f>IF(ISBLANK(AB112), W112, W112*(1-AB112/100))</f>
        <v>0</v>
      </c>
      <c r="AD112" s="2144"/>
      <c r="AE112" s="2150" t="str">
        <f>IF(OR(ISBLANK(AD112), ISTEXT(L112)), "", IF(W112=0, Y112*AD112, W112*AD112))</f>
        <v/>
      </c>
      <c r="AF112" s="2593"/>
      <c r="AG112" s="2697">
        <f>IFERROR(IF(ISNUMBER(V112)*ISNUMBER(T112),V112/T112,0),0)</f>
        <v>0</v>
      </c>
      <c r="AH112" s="3483">
        <f>IF(AND(V112&lt;&gt;"", ISNUMBER(T112)), IFERROR(INDEX(AJ24:AJ94, MATCH(P112, AI24:AI94, 0)) * O112 * IF(ISBLANK(L112), 1, L112), 0), 0)</f>
        <v>0</v>
      </c>
      <c r="AK112"/>
      <c r="AL112" s="465"/>
      <c r="AM112" s="2127" t="str">
        <f>A112</f>
        <v>►</v>
      </c>
      <c r="AN112" s="465"/>
      <c r="AO112" s="465"/>
      <c r="AP112" s="465"/>
      <c r="AQ112" s="465"/>
      <c r="AR112" s="2133"/>
      <c r="AS112" s="716" t="s">
        <v>469</v>
      </c>
      <c r="AT112" s="122"/>
      <c r="AU112" s="122"/>
      <c r="AV112" s="717"/>
      <c r="AW112" s="2133"/>
      <c r="AX112" s="466">
        <v>1</v>
      </c>
    </row>
    <row r="113" spans="1:50" s="464" customFormat="1" ht="21" customHeight="1" x14ac:dyDescent="0.25">
      <c r="A113" s="2127" t="str">
        <f>IF(H113&lt;&gt;"A", "►", "A")</f>
        <v>►</v>
      </c>
      <c r="B113" s="2128" t="str">
        <f>IF(A113="►","►",IF(A113="A",IF(ISTEXT(I113),I113,"")))</f>
        <v>►</v>
      </c>
      <c r="C113" s="2129" t="str">
        <f>IF(B113="►", "►", IFERROR(LEFT(B113, SEARCH(".", B113)-1), 0))</f>
        <v>►</v>
      </c>
      <c r="D113" s="2433" t="str">
        <f>IF(B113="►","►",IFERROR(MID(B113,SEARCH(".",B113)+1,SEARCH(".",B113,SEARCH(".",B113)+1)-SEARCH(".",B113)-1),0))</f>
        <v>►</v>
      </c>
      <c r="E113" s="2128" t="str">
        <f>IF(B113="►", "►", IFERROR(MID(B113, SEARCH(".", B113, SEARCH(".", B113)+1)+1, SEARCH(".", B113, SEARCH(".", B113, SEARCH(".", B113)+1)+1) - SEARCH(".", B113, SEARCH(".", B113)+1)-1), 0))</f>
        <v>►</v>
      </c>
      <c r="F113" s="2128" t="str">
        <f>IF(B113="►", "►", IFERROR(MID(B113, SEARCH(".", B113, SEARCH(".", B113, SEARCH(".", B113)+1)+1)+1, SEARCH(".", B113, SEARCH(".", B113, SEARCH(".", B113, SEARCH(".", B113)+1)+1)+1) - SEARCH(".", B113, SEARCH(".", B113, SEARCH(".", B113)+1)+1)-1), 0))</f>
        <v>►</v>
      </c>
      <c r="G113" s="2128" t="str">
        <f>IF(OR(B113="►", ISBLANK(B113)), "►", IFERROR(RIGHT(B113, LEN(B113)-FIND("►", B113)-1), ""))</f>
        <v>►</v>
      </c>
      <c r="H113" s="73" t="str">
        <f>IF(R113&lt;&gt;"","A","►")</f>
        <v>►</v>
      </c>
      <c r="I113" s="427" t="str">
        <f>I100</f>
        <v>Dessert assiette.C.Chiboust pamplemousse.Recette mère ►.M.Mille-feuille meringue et chiboust pamplemousse aux fraises des bois</v>
      </c>
      <c r="J113" s="428">
        <f>J100</f>
        <v>18</v>
      </c>
      <c r="K113" s="428" t="str">
        <f>K100</f>
        <v>assiettes</v>
      </c>
      <c r="L113" s="79"/>
      <c r="M113" s="80"/>
      <c r="N113" s="75" t="str">
        <f>IF(OR(ISTEXT(L113), L113&lt;=0, O113&lt;=0), "", "de")</f>
        <v/>
      </c>
      <c r="O113" s="67"/>
      <c r="P113" s="562"/>
      <c r="Q113" s="68">
        <v>1</v>
      </c>
      <c r="R113" s="69"/>
      <c r="S113" s="791" t="s">
        <v>4</v>
      </c>
      <c r="T113" s="3484">
        <f>IFERROR(IF(AND(ISNUMBER(V113),J113&gt;0),J113,0),0)</f>
        <v>0</v>
      </c>
      <c r="U113" s="2453">
        <f>IFERROR(IF(AND(ISNUMBER(T113),V113&gt;0),K113,0),0)</f>
        <v>0</v>
      </c>
      <c r="V113" s="2452"/>
      <c r="W113" s="2140">
        <f>IFERROR(IF(V113&gt;0, AH113*AG113*Q113, 0), 0)</f>
        <v>0</v>
      </c>
      <c r="X113" s="301" t="str">
        <f>IF(OR(W113=0, ISBLANK(P113)), "", TEXT(ROUND(W113/INDEX(AJ24:AJ94, MATCH(P113, AI24:AI94, 0)), 0),"# ##0") &amp; " " &amp; P113)</f>
        <v/>
      </c>
      <c r="Y113" s="82">
        <f>IFERROR(IF(V113&gt;0, L113*AG113*Q113, 0), 0)</f>
        <v>0</v>
      </c>
      <c r="Z113" s="2141">
        <f>IFERROR(IF(V113&gt;0,M113,0),0)</f>
        <v>0</v>
      </c>
      <c r="AA113" s="2142" t="str">
        <f>IF(V113&gt;0,R113,"")</f>
        <v/>
      </c>
      <c r="AB113" s="2143"/>
      <c r="AC113" s="2140">
        <f>IF(ISBLANK(AB113), W113, W113*(1-AB113/100))</f>
        <v>0</v>
      </c>
      <c r="AD113" s="2144"/>
      <c r="AE113" s="2145" t="str">
        <f>IF(OR(ISBLANK(AD113), ISTEXT(L113)), "", IF(W113=0, Y113*AD113, W113*AD113))</f>
        <v/>
      </c>
      <c r="AF113" s="2593"/>
      <c r="AG113" s="2697">
        <f>IFERROR(IF(ISNUMBER(V113)*ISNUMBER(T113),V113/T113,0),0)</f>
        <v>0</v>
      </c>
      <c r="AH113" s="3483">
        <f>IF(AND(V113&lt;&gt;"", ISNUMBER(T113)), IFERROR(INDEX(AJ24:AJ94, MATCH(P113, AI24:AI94, 0)) * O113 * IF(ISBLANK(L113), 1, L113), 0), 0)</f>
        <v>0</v>
      </c>
      <c r="AK113"/>
      <c r="AL113" s="465"/>
      <c r="AM113" s="2127" t="str">
        <f>A113</f>
        <v>►</v>
      </c>
      <c r="AN113" s="465"/>
      <c r="AO113" s="465"/>
      <c r="AP113" s="465"/>
      <c r="AQ113" s="465"/>
      <c r="AR113" s="2133"/>
      <c r="AS113" s="716" t="s">
        <v>472</v>
      </c>
      <c r="AT113" s="122"/>
      <c r="AU113" s="122"/>
      <c r="AV113" s="717"/>
      <c r="AW113" s="2133"/>
      <c r="AX113" s="466">
        <v>1</v>
      </c>
    </row>
    <row r="114" spans="1:50" s="464" customFormat="1" ht="21" customHeight="1" x14ac:dyDescent="0.25">
      <c r="A114" s="2127" t="str">
        <f>IF(H114&lt;&gt;"A", "►", "A")</f>
        <v>►</v>
      </c>
      <c r="B114" s="2128" t="str">
        <f>IF(A114="►","►",IF(A114="A",IF(ISTEXT(I114),I114,"")))</f>
        <v>►</v>
      </c>
      <c r="C114" s="2129" t="str">
        <f>IF(B114="►", "►", IFERROR(LEFT(B114, SEARCH(".", B114)-1), 0))</f>
        <v>►</v>
      </c>
      <c r="D114" s="2433" t="str">
        <f>IF(B114="►","►",IFERROR(MID(B114,SEARCH(".",B114)+1,SEARCH(".",B114,SEARCH(".",B114)+1)-SEARCH(".",B114)-1),0))</f>
        <v>►</v>
      </c>
      <c r="E114" s="2128" t="str">
        <f>IF(B114="►", "►", IFERROR(MID(B114, SEARCH(".", B114, SEARCH(".", B114)+1)+1, SEARCH(".", B114, SEARCH(".", B114, SEARCH(".", B114)+1)+1) - SEARCH(".", B114, SEARCH(".", B114)+1)-1), 0))</f>
        <v>►</v>
      </c>
      <c r="F114" s="2128" t="str">
        <f>IF(B114="►", "►", IFERROR(MID(B114, SEARCH(".", B114, SEARCH(".", B114, SEARCH(".", B114)+1)+1)+1, SEARCH(".", B114, SEARCH(".", B114, SEARCH(".", B114, SEARCH(".", B114)+1)+1)+1) - SEARCH(".", B114, SEARCH(".", B114, SEARCH(".", B114)+1)+1)-1), 0))</f>
        <v>►</v>
      </c>
      <c r="G114" s="2128" t="str">
        <f>IF(OR(B114="►", ISBLANK(B114)), "►", IFERROR(RIGHT(B114, LEN(B114)-FIND("►", B114)-1), ""))</f>
        <v>►</v>
      </c>
      <c r="H114" s="73" t="str">
        <f>IF(R114&lt;&gt;"","A","►")</f>
        <v>►</v>
      </c>
      <c r="I114" s="427" t="str">
        <f>I100</f>
        <v>Dessert assiette.C.Chiboust pamplemousse.Recette mère ►.M.Mille-feuille meringue et chiboust pamplemousse aux fraises des bois</v>
      </c>
      <c r="J114" s="428">
        <f>J100</f>
        <v>18</v>
      </c>
      <c r="K114" s="428" t="str">
        <f>K100</f>
        <v>assiettes</v>
      </c>
      <c r="L114" s="79"/>
      <c r="M114" s="80"/>
      <c r="N114" s="75" t="str">
        <f>IF(OR(ISTEXT(L114), L114&lt;=0, O114&lt;=0), "", "de")</f>
        <v/>
      </c>
      <c r="O114" s="67"/>
      <c r="P114" s="562"/>
      <c r="Q114" s="68">
        <v>1</v>
      </c>
      <c r="R114" s="69"/>
      <c r="S114" s="791" t="s">
        <v>4</v>
      </c>
      <c r="T114" s="3484">
        <f>IFERROR(IF(AND(ISNUMBER(V114),J114&gt;0),J114,0),0)</f>
        <v>0</v>
      </c>
      <c r="U114" s="2453">
        <f>IFERROR(IF(AND(ISNUMBER(T114),V114&gt;0),K114,0),0)</f>
        <v>0</v>
      </c>
      <c r="V114" s="2452"/>
      <c r="W114" s="2148">
        <f>IFERROR(IF(V114&gt;0, AH114*AG114*Q114, 0), 0)</f>
        <v>0</v>
      </c>
      <c r="X114" s="299" t="str">
        <f>IF(OR(W114=0, ISBLANK(P114)), "", TEXT(ROUND(W114/INDEX(AJ24:AJ94, MATCH(P114, AI24:AI94, 0)), 0),"# ##0") &amp; " " &amp; P114)</f>
        <v/>
      </c>
      <c r="Y114" s="77">
        <f>IFERROR(IF(V114&gt;0, L114*AG114*Q114, 0), 0)</f>
        <v>0</v>
      </c>
      <c r="Z114" s="2149">
        <f>IFERROR(IF(V114&gt;0,M114,0),0)</f>
        <v>0</v>
      </c>
      <c r="AA114" s="2137" t="str">
        <f>IF(V114&gt;0,R114,"")</f>
        <v/>
      </c>
      <c r="AB114" s="2143"/>
      <c r="AC114" s="2148">
        <f>IF(ISBLANK(AB114), W114, W114*(1-AB114/100))</f>
        <v>0</v>
      </c>
      <c r="AD114" s="2144"/>
      <c r="AE114" s="2150" t="str">
        <f>IF(OR(ISBLANK(AD114), ISTEXT(L114)), "", IF(W114=0, Y114*AD114, W114*AD114))</f>
        <v/>
      </c>
      <c r="AF114" s="2593"/>
      <c r="AG114" s="2697">
        <f>IFERROR(IF(ISNUMBER(V114)*ISNUMBER(T114),V114/T114,0),0)</f>
        <v>0</v>
      </c>
      <c r="AH114" s="3483">
        <f>IF(AND(V114&lt;&gt;"", ISNUMBER(T114)), IFERROR(INDEX(AJ24:AJ94, MATCH(P114, AI24:AI94, 0)) * O114 * IF(ISBLANK(L114), 1, L114), 0), 0)</f>
        <v>0</v>
      </c>
      <c r="AK114"/>
      <c r="AL114" s="465"/>
      <c r="AM114" s="2127" t="str">
        <f>A114</f>
        <v>►</v>
      </c>
      <c r="AN114" s="465"/>
      <c r="AO114" s="465"/>
      <c r="AP114" s="465"/>
      <c r="AQ114" s="465"/>
      <c r="AR114" s="2133"/>
      <c r="AS114" s="716" t="s">
        <v>475</v>
      </c>
      <c r="AT114" s="122"/>
      <c r="AU114" s="122"/>
      <c r="AV114" s="717"/>
      <c r="AW114" s="2133"/>
      <c r="AX114" s="466">
        <v>1</v>
      </c>
    </row>
    <row r="115" spans="1:50" s="464" customFormat="1" ht="21" customHeight="1" x14ac:dyDescent="0.25">
      <c r="A115" s="2127" t="str">
        <f>IF(H115&lt;&gt;"A", "►", "A")</f>
        <v>►</v>
      </c>
      <c r="B115" s="2128" t="str">
        <f>IF(A115="►","►",IF(A115="A",IF(ISTEXT(I115),I115,"")))</f>
        <v>►</v>
      </c>
      <c r="C115" s="2129" t="str">
        <f>IF(B115="►", "►", IFERROR(LEFT(B115, SEARCH(".", B115)-1), 0))</f>
        <v>►</v>
      </c>
      <c r="D115" s="2433" t="str">
        <f>IF(B115="►","►",IFERROR(MID(B115,SEARCH(".",B115)+1,SEARCH(".",B115,SEARCH(".",B115)+1)-SEARCH(".",B115)-1),0))</f>
        <v>►</v>
      </c>
      <c r="E115" s="2128" t="str">
        <f>IF(B115="►", "►", IFERROR(MID(B115, SEARCH(".", B115, SEARCH(".", B115)+1)+1, SEARCH(".", B115, SEARCH(".", B115, SEARCH(".", B115)+1)+1) - SEARCH(".", B115, SEARCH(".", B115)+1)-1), 0))</f>
        <v>►</v>
      </c>
      <c r="F115" s="2128" t="str">
        <f>IF(B115="►", "►", IFERROR(MID(B115, SEARCH(".", B115, SEARCH(".", B115, SEARCH(".", B115)+1)+1)+1, SEARCH(".", B115, SEARCH(".", B115, SEARCH(".", B115, SEARCH(".", B115)+1)+1)+1) - SEARCH(".", B115, SEARCH(".", B115, SEARCH(".", B115)+1)+1)-1), 0))</f>
        <v>►</v>
      </c>
      <c r="G115" s="2128" t="str">
        <f>IF(OR(B115="►", ISBLANK(B115)), "►", IFERROR(RIGHT(B115, LEN(B115)-FIND("►", B115)-1), ""))</f>
        <v>►</v>
      </c>
      <c r="H115" s="73" t="str">
        <f>IF(R115&lt;&gt;"","A","►")</f>
        <v>►</v>
      </c>
      <c r="I115" s="427" t="str">
        <f>I100</f>
        <v>Dessert assiette.C.Chiboust pamplemousse.Recette mère ►.M.Mille-feuille meringue et chiboust pamplemousse aux fraises des bois</v>
      </c>
      <c r="J115" s="428">
        <f>J100</f>
        <v>18</v>
      </c>
      <c r="K115" s="428" t="str">
        <f>K100</f>
        <v>assiettes</v>
      </c>
      <c r="L115" s="79"/>
      <c r="M115" s="80"/>
      <c r="N115" s="75" t="str">
        <f>IF(OR(ISTEXT(L115), L115&lt;=0, O115&lt;=0), "", "de")</f>
        <v/>
      </c>
      <c r="O115" s="67"/>
      <c r="P115" s="562"/>
      <c r="Q115" s="68">
        <v>1</v>
      </c>
      <c r="R115" s="69"/>
      <c r="S115" s="791" t="s">
        <v>4</v>
      </c>
      <c r="T115" s="3484">
        <f>IFERROR(IF(AND(ISNUMBER(V115),J115&gt;0),J115,0),0)</f>
        <v>0</v>
      </c>
      <c r="U115" s="2453">
        <f>IFERROR(IF(AND(ISNUMBER(T115),V115&gt;0),K115,0),0)</f>
        <v>0</v>
      </c>
      <c r="V115" s="2452"/>
      <c r="W115" s="2140">
        <f>IFERROR(IF(V115&gt;0, AH115*AG115*Q115, 0), 0)</f>
        <v>0</v>
      </c>
      <c r="X115" s="301" t="str">
        <f>IF(OR(W115=0, ISBLANK(P115)), "", TEXT(ROUND(W115/INDEX(AJ24:AJ94, MATCH(P115, AI24:AI94, 0)), 0),"# ##0") &amp; " " &amp; P115)</f>
        <v/>
      </c>
      <c r="Y115" s="82">
        <f>IFERROR(IF(V115&gt;0, L115*AG115*Q115, 0), 0)</f>
        <v>0</v>
      </c>
      <c r="Z115" s="2141">
        <f>IFERROR(IF(V115&gt;0,M115,0),0)</f>
        <v>0</v>
      </c>
      <c r="AA115" s="2142" t="str">
        <f>IF(V115&gt;0,R115,"")</f>
        <v/>
      </c>
      <c r="AB115" s="2143"/>
      <c r="AC115" s="2140">
        <f>IF(ISBLANK(AB115), W115, W115*(1-AB115/100))</f>
        <v>0</v>
      </c>
      <c r="AD115" s="2144"/>
      <c r="AE115" s="2145" t="str">
        <f>IF(OR(ISBLANK(AD115), ISTEXT(L115)), "", IF(W115=0, Y115*AD115, W115*AD115))</f>
        <v/>
      </c>
      <c r="AF115" s="2593"/>
      <c r="AG115" s="2697">
        <f>IFERROR(IF(ISNUMBER(V115)*ISNUMBER(T115),V115/T115,0),0)</f>
        <v>0</v>
      </c>
      <c r="AH115" s="3483">
        <f>IF(AND(V115&lt;&gt;"", ISNUMBER(T115)), IFERROR(INDEX(AJ24:AJ94, MATCH(P115, AI24:AI94, 0)) * O115 * IF(ISBLANK(L115), 1, L115), 0), 0)</f>
        <v>0</v>
      </c>
      <c r="AK115"/>
      <c r="AL115" s="465"/>
      <c r="AM115" s="2127" t="str">
        <f>A115</f>
        <v>►</v>
      </c>
      <c r="AN115" s="465"/>
      <c r="AO115" s="465"/>
      <c r="AP115" s="465"/>
      <c r="AQ115" s="465"/>
      <c r="AR115" s="2133"/>
      <c r="AS115" s="716" t="s">
        <v>2230</v>
      </c>
      <c r="AT115" s="122"/>
      <c r="AU115" s="122"/>
      <c r="AV115" s="717"/>
      <c r="AW115" s="2133"/>
      <c r="AX115" s="466">
        <v>1</v>
      </c>
    </row>
    <row r="116" spans="1:50" s="464" customFormat="1" ht="21" customHeight="1" x14ac:dyDescent="0.25">
      <c r="A116" s="2127" t="str">
        <f>IF(H116&lt;&gt;"A", "►", "A")</f>
        <v>►</v>
      </c>
      <c r="B116" s="2128" t="str">
        <f>IF(A116="►","►",IF(A116="A",IF(ISTEXT(I116),I116,"")))</f>
        <v>►</v>
      </c>
      <c r="C116" s="2129" t="str">
        <f>IF(B116="►", "►", IFERROR(LEFT(B116, SEARCH(".", B116)-1), 0))</f>
        <v>►</v>
      </c>
      <c r="D116" s="2433" t="str">
        <f>IF(B116="►","►",IFERROR(MID(B116,SEARCH(".",B116)+1,SEARCH(".",B116,SEARCH(".",B116)+1)-SEARCH(".",B116)-1),0))</f>
        <v>►</v>
      </c>
      <c r="E116" s="2128" t="str">
        <f>IF(B116="►", "►", IFERROR(MID(B116, SEARCH(".", B116, SEARCH(".", B116)+1)+1, SEARCH(".", B116, SEARCH(".", B116, SEARCH(".", B116)+1)+1) - SEARCH(".", B116, SEARCH(".", B116)+1)-1), 0))</f>
        <v>►</v>
      </c>
      <c r="F116" s="2128" t="str">
        <f>IF(B116="►", "►", IFERROR(MID(B116, SEARCH(".", B116, SEARCH(".", B116, SEARCH(".", B116)+1)+1)+1, SEARCH(".", B116, SEARCH(".", B116, SEARCH(".", B116, SEARCH(".", B116)+1)+1)+1) - SEARCH(".", B116, SEARCH(".", B116, SEARCH(".", B116)+1)+1)-1), 0))</f>
        <v>►</v>
      </c>
      <c r="G116" s="2128" t="str">
        <f>IF(OR(B116="►", ISBLANK(B116)), "►", IFERROR(RIGHT(B116, LEN(B116)-FIND("►", B116)-1), ""))</f>
        <v>►</v>
      </c>
      <c r="H116" s="73" t="str">
        <f>IF(R116&lt;&gt;"","A","►")</f>
        <v>►</v>
      </c>
      <c r="I116" s="427" t="str">
        <f>I100</f>
        <v>Dessert assiette.C.Chiboust pamplemousse.Recette mère ►.M.Mille-feuille meringue et chiboust pamplemousse aux fraises des bois</v>
      </c>
      <c r="J116" s="428">
        <f>J100</f>
        <v>18</v>
      </c>
      <c r="K116" s="428" t="str">
        <f>K100</f>
        <v>assiettes</v>
      </c>
      <c r="L116" s="79"/>
      <c r="M116" s="80"/>
      <c r="N116" s="75" t="str">
        <f>IF(OR(ISTEXT(L116), L116&lt;=0, O116&lt;=0), "", "de")</f>
        <v/>
      </c>
      <c r="O116" s="67"/>
      <c r="P116" s="562"/>
      <c r="Q116" s="68">
        <v>1</v>
      </c>
      <c r="R116" s="69"/>
      <c r="S116" s="791" t="s">
        <v>4</v>
      </c>
      <c r="T116" s="3484">
        <f>IFERROR(IF(AND(ISNUMBER(V116),J116&gt;0),J116,0),0)</f>
        <v>0</v>
      </c>
      <c r="U116" s="2453">
        <f>IFERROR(IF(AND(ISNUMBER(T116),V116&gt;0),K116,0),0)</f>
        <v>0</v>
      </c>
      <c r="V116" s="2452"/>
      <c r="W116" s="2148">
        <f>IFERROR(IF(V116&gt;0, AH116*AG116*Q116, 0), 0)</f>
        <v>0</v>
      </c>
      <c r="X116" s="299" t="str">
        <f>IF(OR(W116=0, ISBLANK(P116)), "", TEXT(ROUND(W116/INDEX(AJ24:AJ94, MATCH(P116, AI24:AI94, 0)), 0),"# ##0") &amp; " " &amp; P116)</f>
        <v/>
      </c>
      <c r="Y116" s="77">
        <f>IFERROR(IF(V116&gt;0, L116*AG116*Q116, 0), 0)</f>
        <v>0</v>
      </c>
      <c r="Z116" s="2149">
        <f>IFERROR(IF(V116&gt;0,M116,0),0)</f>
        <v>0</v>
      </c>
      <c r="AA116" s="2137" t="str">
        <f>IF(V116&gt;0,R116,"")</f>
        <v/>
      </c>
      <c r="AB116" s="2143"/>
      <c r="AC116" s="2148">
        <f>IF(ISBLANK(AB116), W116, W116*(1-AB116/100))</f>
        <v>0</v>
      </c>
      <c r="AD116" s="2144"/>
      <c r="AE116" s="2150" t="str">
        <f>IF(OR(ISBLANK(AD116), ISTEXT(L116)), "", IF(W116=0, Y116*AD116, W116*AD116))</f>
        <v/>
      </c>
      <c r="AF116" s="2593"/>
      <c r="AG116" s="2697">
        <f>IFERROR(IF(ISNUMBER(V116)*ISNUMBER(T116),V116/T116,0),0)</f>
        <v>0</v>
      </c>
      <c r="AH116" s="3483">
        <f>IF(AND(V116&lt;&gt;"", ISNUMBER(T116)), IFERROR(INDEX(AJ24:AJ94, MATCH(P116, AI24:AI94, 0)) * O116 * IF(ISBLANK(L116), 1, L116), 0), 0)</f>
        <v>0</v>
      </c>
      <c r="AK116"/>
      <c r="AL116" s="465"/>
      <c r="AM116" s="2127" t="str">
        <f>A116</f>
        <v>►</v>
      </c>
      <c r="AN116" s="465"/>
      <c r="AO116" s="465"/>
      <c r="AP116" s="465"/>
      <c r="AQ116" s="465"/>
      <c r="AR116" s="2133"/>
      <c r="AS116" s="677"/>
      <c r="AT116" s="678"/>
      <c r="AU116" s="678"/>
      <c r="AV116" s="679"/>
      <c r="AW116" s="2133"/>
      <c r="AX116" s="466">
        <v>1</v>
      </c>
    </row>
    <row r="117" spans="1:50" s="464" customFormat="1" ht="21" customHeight="1" x14ac:dyDescent="0.25">
      <c r="A117" s="2127" t="str">
        <f>IF(H117&lt;&gt;"A", "►", "A")</f>
        <v>►</v>
      </c>
      <c r="B117" s="2128" t="str">
        <f>IF(A117="►","►",IF(A117="A",IF(ISTEXT(I117),I117,"")))</f>
        <v>►</v>
      </c>
      <c r="C117" s="2129" t="str">
        <f>IF(B117="►", "►", IFERROR(LEFT(B117, SEARCH(".", B117)-1), 0))</f>
        <v>►</v>
      </c>
      <c r="D117" s="2433" t="str">
        <f>IF(B117="►","►",IFERROR(MID(B117,SEARCH(".",B117)+1,SEARCH(".",B117,SEARCH(".",B117)+1)-SEARCH(".",B117)-1),0))</f>
        <v>►</v>
      </c>
      <c r="E117" s="2128" t="str">
        <f>IF(B117="►", "►", IFERROR(MID(B117, SEARCH(".", B117, SEARCH(".", B117)+1)+1, SEARCH(".", B117, SEARCH(".", B117, SEARCH(".", B117)+1)+1) - SEARCH(".", B117, SEARCH(".", B117)+1)-1), 0))</f>
        <v>►</v>
      </c>
      <c r="F117" s="2128" t="str">
        <f>IF(B117="►", "►", IFERROR(MID(B117, SEARCH(".", B117, SEARCH(".", B117, SEARCH(".", B117)+1)+1)+1, SEARCH(".", B117, SEARCH(".", B117, SEARCH(".", B117, SEARCH(".", B117)+1)+1)+1) - SEARCH(".", B117, SEARCH(".", B117, SEARCH(".", B117)+1)+1)-1), 0))</f>
        <v>►</v>
      </c>
      <c r="G117" s="2128" t="str">
        <f>IF(OR(B117="►", ISBLANK(B117)), "►", IFERROR(RIGHT(B117, LEN(B117)-FIND("►", B117)-1), ""))</f>
        <v>►</v>
      </c>
      <c r="H117" s="73" t="str">
        <f>IF(R117&lt;&gt;"","A","►")</f>
        <v>►</v>
      </c>
      <c r="I117" s="427" t="str">
        <f>I100</f>
        <v>Dessert assiette.C.Chiboust pamplemousse.Recette mère ►.M.Mille-feuille meringue et chiboust pamplemousse aux fraises des bois</v>
      </c>
      <c r="J117" s="428">
        <f>J100</f>
        <v>18</v>
      </c>
      <c r="K117" s="428" t="str">
        <f>K100</f>
        <v>assiettes</v>
      </c>
      <c r="L117" s="79"/>
      <c r="M117" s="80"/>
      <c r="N117" s="75" t="str">
        <f>IF(OR(ISTEXT(L117), L117&lt;=0, O117&lt;=0), "", "de")</f>
        <v/>
      </c>
      <c r="O117" s="67"/>
      <c r="P117" s="562"/>
      <c r="Q117" s="68">
        <v>1</v>
      </c>
      <c r="R117" s="69"/>
      <c r="S117" s="791" t="s">
        <v>4</v>
      </c>
      <c r="T117" s="3484">
        <f>IFERROR(IF(AND(ISNUMBER(V117),J117&gt;0),J117,0),0)</f>
        <v>0</v>
      </c>
      <c r="U117" s="2453">
        <f>IFERROR(IF(AND(ISNUMBER(T117),V117&gt;0),K117,0),0)</f>
        <v>0</v>
      </c>
      <c r="V117" s="2452"/>
      <c r="W117" s="2140">
        <f>IFERROR(IF(V117&gt;0, AH117*AG117*Q117, 0), 0)</f>
        <v>0</v>
      </c>
      <c r="X117" s="301" t="str">
        <f>IF(OR(W117=0, ISBLANK(P117)), "", TEXT(ROUND(W117/INDEX(AJ24:AJ94, MATCH(P117, AI24:AI94, 0)), 0),"# ##0") &amp; " " &amp; P117)</f>
        <v/>
      </c>
      <c r="Y117" s="82">
        <f>IFERROR(IF(V117&gt;0, L117*AG117*Q117, 0), 0)</f>
        <v>0</v>
      </c>
      <c r="Z117" s="2141">
        <f>IFERROR(IF(V117&gt;0,M117,0),0)</f>
        <v>0</v>
      </c>
      <c r="AA117" s="2142" t="str">
        <f>IF(V117&gt;0,R117,"")</f>
        <v/>
      </c>
      <c r="AB117" s="2143"/>
      <c r="AC117" s="2140">
        <f>IF(ISBLANK(AB117), W117, W117*(1-AB117/100))</f>
        <v>0</v>
      </c>
      <c r="AD117" s="2144"/>
      <c r="AE117" s="2145" t="str">
        <f>IF(OR(ISBLANK(AD117), ISTEXT(L117)), "", IF(W117=0, Y117*AD117, W117*AD117))</f>
        <v/>
      </c>
      <c r="AF117" s="2593"/>
      <c r="AG117" s="2697">
        <f>IFERROR(IF(ISNUMBER(V117)*ISNUMBER(T117),V117/T117,0),0)</f>
        <v>0</v>
      </c>
      <c r="AH117" s="3483">
        <f>IF(AND(V117&lt;&gt;"", ISNUMBER(T117)), IFERROR(INDEX(AJ24:AJ94, MATCH(P117, AI24:AI94, 0)) * O117 * IF(ISBLANK(L117), 1, L117), 0), 0)</f>
        <v>0</v>
      </c>
      <c r="AK117"/>
      <c r="AL117" s="465"/>
      <c r="AM117" s="2127" t="str">
        <f>A117</f>
        <v>►</v>
      </c>
      <c r="AN117" s="465"/>
      <c r="AO117" s="465"/>
      <c r="AP117" s="465"/>
      <c r="AQ117" s="465"/>
      <c r="AR117" s="2133"/>
      <c r="AS117" s="709" t="s">
        <v>2231</v>
      </c>
      <c r="AT117" s="678"/>
      <c r="AU117" s="678"/>
      <c r="AV117" s="679"/>
      <c r="AW117" s="2133"/>
      <c r="AX117" s="466">
        <v>1</v>
      </c>
    </row>
    <row r="118" spans="1:50" s="464" customFormat="1" ht="21" customHeight="1" x14ac:dyDescent="0.25">
      <c r="A118" s="2127" t="str">
        <f>IF(H118&lt;&gt;"A", "►", "A")</f>
        <v>A</v>
      </c>
      <c r="B118" s="2128" t="str">
        <f>IF(A118="►","►",IF(A118="A",IF(ISTEXT(I118),I118,"")))</f>
        <v>Dessert assiette.C.Chiboust pamplemousse.Recette mère ►.M.Mille-feuille meringue et chiboust pamplemousse aux fraises des bois</v>
      </c>
      <c r="C118" s="2129" t="str">
        <f>IF(B118="►", "►", IFERROR(LEFT(B118, SEARCH(".", B118)-1), 0))</f>
        <v>Dessert assiette</v>
      </c>
      <c r="D118" s="2433" t="str">
        <f>IF(B118="►","►",IFERROR(MID(B118,SEARCH(".",B118)+1,SEARCH(".",B118,SEARCH(".",B118)+1)-SEARCH(".",B118)-1),0))</f>
        <v>C</v>
      </c>
      <c r="E118" s="2128" t="str">
        <f>IF(B118="►", "►", IFERROR(MID(B118, SEARCH(".", B118, SEARCH(".", B118)+1)+1, SEARCH(".", B118, SEARCH(".", B118, SEARCH(".", B118)+1)+1) - SEARCH(".", B118, SEARCH(".", B118)+1)-1), 0))</f>
        <v>Chiboust pamplemousse</v>
      </c>
      <c r="F118" s="2128" t="str">
        <f>IF(B118="►", "►", IFERROR(MID(B118, SEARCH(".", B118, SEARCH(".", B118, SEARCH(".", B118)+1)+1)+1, SEARCH(".", B118, SEARCH(".", B118, SEARCH(".", B118, SEARCH(".", B118)+1)+1)+1) - SEARCH(".", B118, SEARCH(".", B118, SEARCH(".", B118)+1)+1)-1), 0))</f>
        <v>Recette mère ►</v>
      </c>
      <c r="G118" s="2128" t="str">
        <f>IF(OR(B118="►", ISBLANK(B118)), "►", IFERROR(RIGHT(B118, LEN(B118)-FIND("►", B118)-1), ""))</f>
        <v>M.Mille-feuille meringue et chiboust pamplemousse aux fraises des bois</v>
      </c>
      <c r="H118" s="25" t="s">
        <v>7</v>
      </c>
      <c r="I118" s="2435" t="str">
        <f>I100</f>
        <v>Dessert assiette.C.Chiboust pamplemousse.Recette mère ►.M.Mille-feuille meringue et chiboust pamplemousse aux fraises des bois</v>
      </c>
      <c r="J118" s="2436">
        <f>J100</f>
        <v>18</v>
      </c>
      <c r="K118" s="2437" t="str">
        <f>K100</f>
        <v>assiettes</v>
      </c>
      <c r="L118" s="2438" t="s">
        <v>62</v>
      </c>
      <c r="M118" s="2439"/>
      <c r="N118" s="2440"/>
      <c r="O118" s="2440"/>
      <c r="P118" s="2440"/>
      <c r="Q118" s="2440"/>
      <c r="R118" s="2441"/>
      <c r="S118" s="791" t="s">
        <v>4</v>
      </c>
      <c r="T118" s="3484">
        <f>IFERROR(IF(AND(ISNUMBER(V118),J118&gt;0),J118,0),0)</f>
        <v>0</v>
      </c>
      <c r="U118" s="2453">
        <f>IFERROR(IF(AND(ISNUMBER(T118),V118&gt;0),K118,0),0)</f>
        <v>0</v>
      </c>
      <c r="V118" s="2452"/>
      <c r="W118" s="2148">
        <f>IFERROR(IF(V118&gt;0, AH118*AG118*Q118, 0), 0)</f>
        <v>0</v>
      </c>
      <c r="X118" s="299" t="str">
        <f>IF(OR(W118=0, ISBLANK(P118)), "", TEXT(ROUND(W118/INDEX(AJ24:AJ94, MATCH(P118, AI24:AI94, 0)), 0),"# ##0") &amp; " " &amp; P118)</f>
        <v/>
      </c>
      <c r="Y118" s="77">
        <f>IFERROR(IF(V118&gt;0, L118*AG118*Q118, 0), 0)</f>
        <v>0</v>
      </c>
      <c r="Z118" s="2149">
        <f>IFERROR(IF(V118&gt;0,M118,0),0)</f>
        <v>0</v>
      </c>
      <c r="AA118" s="2137" t="str">
        <f>IF(V118&gt;0,R118,"")</f>
        <v/>
      </c>
      <c r="AB118" s="2143"/>
      <c r="AC118" s="2148">
        <f>IF(ISBLANK(AB118), W118, W118*(1-AB118/100))</f>
        <v>0</v>
      </c>
      <c r="AD118" s="2144"/>
      <c r="AE118" s="2150" t="str">
        <f>IF(OR(ISBLANK(AD118), ISTEXT(L118)), "", IF(W118=0, Y118*AD118, W118*AD118))</f>
        <v/>
      </c>
      <c r="AF118" s="2593"/>
      <c r="AG118" s="2697">
        <f>IFERROR(IF(ISNUMBER(V118)*ISNUMBER(T118),V118/T118,0),0)</f>
        <v>0</v>
      </c>
      <c r="AH118" s="3483">
        <f>IF(AND(V118&lt;&gt;"", ISNUMBER(T118)), IFERROR(INDEX(AJ24:AJ94, MATCH(P118, AI24:AI94, 0)) * O118 * IF(ISBLANK(L118), 1, L118), 0), 0)</f>
        <v>0</v>
      </c>
      <c r="AK118"/>
      <c r="AL118" s="465"/>
      <c r="AM118" s="2127" t="str">
        <f>A118</f>
        <v>A</v>
      </c>
      <c r="AN118" s="465"/>
      <c r="AO118" s="465"/>
      <c r="AP118" s="465"/>
      <c r="AQ118" s="465"/>
      <c r="AR118" s="2133"/>
      <c r="AS118" s="677"/>
      <c r="AT118" s="678"/>
      <c r="AU118" s="678"/>
      <c r="AV118" s="679"/>
      <c r="AW118" s="2133"/>
      <c r="AX118" s="466">
        <v>1</v>
      </c>
    </row>
    <row r="119" spans="1:50" s="464" customFormat="1" ht="21" customHeight="1" thickBot="1" x14ac:dyDescent="0.3">
      <c r="A119" s="2127" t="str">
        <f>IF(H119&lt;&gt;"A", "►", "A")</f>
        <v>A</v>
      </c>
      <c r="B119" s="2128" t="str">
        <f>IF(A119="►","►",IF(A119="A",IF(ISTEXT(I119),I119,"")))</f>
        <v>Dessert assiette.C.Chiboust pamplemousse.Recette mère ►.M.Mille-feuille meringue et chiboust pamplemousse aux fraises des bois</v>
      </c>
      <c r="C119" s="2129" t="str">
        <f>IF(B119="►", "►", IFERROR(LEFT(B119, SEARCH(".", B119)-1), 0))</f>
        <v>Dessert assiette</v>
      </c>
      <c r="D119" s="2433" t="str">
        <f>IF(B119="►","►",IFERROR(MID(B119,SEARCH(".",B119)+1,SEARCH(".",B119,SEARCH(".",B119)+1)-SEARCH(".",B119)-1),0))</f>
        <v>C</v>
      </c>
      <c r="E119" s="2128" t="str">
        <f>IF(B119="►", "►", IFERROR(MID(B119, SEARCH(".", B119, SEARCH(".", B119)+1)+1, SEARCH(".", B119, SEARCH(".", B119, SEARCH(".", B119)+1)+1) - SEARCH(".", B119, SEARCH(".", B119)+1)-1), 0))</f>
        <v>Chiboust pamplemousse</v>
      </c>
      <c r="F119" s="2128" t="str">
        <f>IF(B119="►", "►", IFERROR(MID(B119, SEARCH(".", B119, SEARCH(".", B119, SEARCH(".", B119)+1)+1)+1, SEARCH(".", B119, SEARCH(".", B119, SEARCH(".", B119, SEARCH(".", B119)+1)+1)+1) - SEARCH(".", B119, SEARCH(".", B119, SEARCH(".", B119)+1)+1)-1), 0))</f>
        <v>Recette mère ►</v>
      </c>
      <c r="G119" s="2128" t="str">
        <f>IF(OR(B119="►", ISBLANK(B119)), "►", IFERROR(RIGHT(B119, LEN(B119)-FIND("►", B119)-1), ""))</f>
        <v>M.Mille-feuille meringue et chiboust pamplemousse aux fraises des bois</v>
      </c>
      <c r="H119" s="2442" t="s">
        <v>7</v>
      </c>
      <c r="I119" s="2443" t="str">
        <f>I100</f>
        <v>Dessert assiette.C.Chiboust pamplemousse.Recette mère ►.M.Mille-feuille meringue et chiboust pamplemousse aux fraises des bois</v>
      </c>
      <c r="J119" s="2443">
        <f>J100</f>
        <v>18</v>
      </c>
      <c r="K119" s="2443" t="str">
        <f>K100</f>
        <v>assiettes</v>
      </c>
      <c r="L119" s="441" t="s">
        <v>27</v>
      </c>
      <c r="M119" s="2444">
        <v>9</v>
      </c>
      <c r="N119" s="2445" t="s">
        <v>67</v>
      </c>
      <c r="O119" s="2446"/>
      <c r="P119" s="2446"/>
      <c r="Q119" s="2446"/>
      <c r="R119" s="2447"/>
      <c r="S119" s="791" t="s">
        <v>4</v>
      </c>
      <c r="T119" s="3484">
        <f>IFERROR(IF(AND(ISNUMBER(V119),J119&gt;0),J119,0),0)</f>
        <v>0</v>
      </c>
      <c r="U119" s="2453">
        <f>IFERROR(IF(AND(ISNUMBER(T119),V119&gt;0),K119,0),0)</f>
        <v>0</v>
      </c>
      <c r="V119" s="2452"/>
      <c r="W119" s="2140">
        <f>IFERROR(IF(V119&gt;0, AH119*AG119*Q119, 0), 0)</f>
        <v>0</v>
      </c>
      <c r="X119" s="301" t="str">
        <f>IF(OR(W119=0, ISBLANK(P119)), "", TEXT(ROUND(W119/INDEX(AJ24:AJ94, MATCH(P119, AI24:AI94, 0)), 0),"# ##0") &amp; " " &amp; P119)</f>
        <v/>
      </c>
      <c r="Y119" s="82">
        <f>IFERROR(IF(V119&gt;0, L119*AG119*Q119, 0), 0)</f>
        <v>0</v>
      </c>
      <c r="Z119" s="2141">
        <f>IFERROR(IF(V119&gt;0,M119,0),0)</f>
        <v>0</v>
      </c>
      <c r="AA119" s="2142" t="str">
        <f>IF(V119&gt;0,R119,"")</f>
        <v/>
      </c>
      <c r="AB119" s="2143"/>
      <c r="AC119" s="2140">
        <f>IF(ISBLANK(AB119), W119, W119*(1-AB119/100))</f>
        <v>0</v>
      </c>
      <c r="AD119" s="2144"/>
      <c r="AE119" s="2145" t="str">
        <f>IF(OR(ISBLANK(AD119), ISTEXT(L119)), "", IF(W119=0, Y119*AD119, W119*AD119))</f>
        <v/>
      </c>
      <c r="AF119" s="2593"/>
      <c r="AG119" s="2697">
        <f>IFERROR(IF(ISNUMBER(V119)*ISNUMBER(T119),V119/T119,0),0)</f>
        <v>0</v>
      </c>
      <c r="AH119" s="3483">
        <f>IF(AND(V119&lt;&gt;"", ISNUMBER(T119)), IFERROR(INDEX(AJ24:AJ94, MATCH(P119, AI24:AI94, 0)) * O119 * IF(ISBLANK(L119), 1, L119), 0), 0)</f>
        <v>0</v>
      </c>
      <c r="AK119"/>
      <c r="AL119" s="465"/>
      <c r="AM119" s="2127" t="str">
        <f>A119</f>
        <v>A</v>
      </c>
      <c r="AN119" s="465"/>
      <c r="AO119" s="465"/>
      <c r="AP119" s="465"/>
      <c r="AQ119" s="465"/>
      <c r="AR119" s="2133"/>
      <c r="AS119" s="859">
        <v>19</v>
      </c>
      <c r="AT119" s="860">
        <v>18</v>
      </c>
      <c r="AU119" s="860">
        <v>25</v>
      </c>
      <c r="AV119" s="861">
        <v>16</v>
      </c>
      <c r="AW119" s="2133"/>
      <c r="AX119" s="466">
        <v>1</v>
      </c>
    </row>
    <row r="120" spans="1:50" s="464" customFormat="1" ht="21" customHeight="1" x14ac:dyDescent="0.25">
      <c r="A120" s="2127" t="str">
        <f>IF(H120&lt;&gt;"A", "►", "A")</f>
        <v>A</v>
      </c>
      <c r="B120" s="2128" t="str">
        <f>IF(A120="►","►",IF(A120="A",IF(ISTEXT(I120),I120,"")))</f>
        <v>Dessert assiette.C.Chiboust pamplemousse.Recette mère ►.M.Mille-feuille meringue et chiboust pamplemousse aux fraises des bois</v>
      </c>
      <c r="C120" s="2129" t="str">
        <f>IF(B120="►", "►", IFERROR(LEFT(B120, SEARCH(".", B120)-1), 0))</f>
        <v>Dessert assiette</v>
      </c>
      <c r="D120" s="2433" t="str">
        <f>IF(B120="►","►",IFERROR(MID(B120,SEARCH(".",B120)+1,SEARCH(".",B120,SEARCH(".",B120)+1)-SEARCH(".",B120)-1),0))</f>
        <v>C</v>
      </c>
      <c r="E120" s="2128" t="str">
        <f>IF(B120="►", "►", IFERROR(MID(B120, SEARCH(".", B120, SEARCH(".", B120)+1)+1, SEARCH(".", B120, SEARCH(".", B120, SEARCH(".", B120)+1)+1) - SEARCH(".", B120, SEARCH(".", B120)+1)-1), 0))</f>
        <v>Chiboust pamplemousse</v>
      </c>
      <c r="F120" s="2128" t="str">
        <f>IF(B120="►", "►", IFERROR(MID(B120, SEARCH(".", B120, SEARCH(".", B120, SEARCH(".", B120)+1)+1)+1, SEARCH(".", B120, SEARCH(".", B120, SEARCH(".", B120, SEARCH(".", B120)+1)+1)+1) - SEARCH(".", B120, SEARCH(".", B120, SEARCH(".", B120)+1)+1)-1), 0))</f>
        <v>Recette mère ►</v>
      </c>
      <c r="G120" s="2128" t="str">
        <f>IF(OR(B120="►", ISBLANK(B120)), "►", IFERROR(RIGHT(B120, LEN(B120)-FIND("►", B120)-1), ""))</f>
        <v>M.Mille-feuille meringue et chiboust pamplemousse aux fraises des bois</v>
      </c>
      <c r="H120" s="104" t="s">
        <v>7</v>
      </c>
      <c r="I120" s="451" t="str">
        <f>I100</f>
        <v>Dessert assiette.C.Chiboust pamplemousse.Recette mère ►.M.Mille-feuille meringue et chiboust pamplemousse aux fraises des bois</v>
      </c>
      <c r="J120" s="451">
        <f>J100</f>
        <v>18</v>
      </c>
      <c r="K120" s="451" t="str">
        <f>K100</f>
        <v>assiettes</v>
      </c>
      <c r="L120" s="264" t="s">
        <v>68</v>
      </c>
      <c r="M120" s="122"/>
      <c r="N120" s="122"/>
      <c r="O120" s="122"/>
      <c r="P120" s="122"/>
      <c r="Q120" s="122"/>
      <c r="R120" s="112"/>
      <c r="S120" s="791" t="s">
        <v>4</v>
      </c>
      <c r="T120" s="3484">
        <f>IFERROR(IF(AND(ISNUMBER(V120),J120&gt;0),J120,0),0)</f>
        <v>0</v>
      </c>
      <c r="U120" s="2453">
        <f>IFERROR(IF(AND(ISNUMBER(T120),V120&gt;0),K120,0),0)</f>
        <v>0</v>
      </c>
      <c r="V120" s="2452"/>
      <c r="W120" s="2148">
        <f>IFERROR(IF(V120&gt;0, AH120*AG120*Q120, 0), 0)</f>
        <v>0</v>
      </c>
      <c r="X120" s="299" t="str">
        <f>IF(OR(W120=0, ISBLANK(P120)), "", TEXT(ROUND(W120/INDEX(AJ24:AJ94, MATCH(P120, AI24:AI94, 0)), 0),"# ##0") &amp; " " &amp; P120)</f>
        <v/>
      </c>
      <c r="Y120" s="77">
        <f>IFERROR(IF(V120&gt;0, L120*AG120*Q120, 0), 0)</f>
        <v>0</v>
      </c>
      <c r="Z120" s="2149">
        <f>IFERROR(IF(V120&gt;0,M120,0),0)</f>
        <v>0</v>
      </c>
      <c r="AA120" s="2137" t="str">
        <f>IF(V120&gt;0,R120,"")</f>
        <v/>
      </c>
      <c r="AB120" s="2143"/>
      <c r="AC120" s="2148">
        <f>IF(ISBLANK(AB120), W120, W120*(1-AB120/100))</f>
        <v>0</v>
      </c>
      <c r="AD120" s="2144"/>
      <c r="AE120" s="2150" t="str">
        <f>IF(OR(ISBLANK(AD120), ISTEXT(L120)), "", IF(W120=0, Y120*AD120, W120*AD120))</f>
        <v/>
      </c>
      <c r="AF120" s="2593"/>
      <c r="AG120" s="2697">
        <f>IFERROR(IF(ISNUMBER(V120)*ISNUMBER(T120),V120/T120,0),0)</f>
        <v>0</v>
      </c>
      <c r="AH120" s="3483">
        <f>IF(AND(V120&lt;&gt;"", ISNUMBER(T120)), IFERROR(INDEX(AJ24:AJ94, MATCH(P120, AI24:AI94, 0)) * O120 * IF(ISBLANK(L120), 1, L120), 0), 0)</f>
        <v>0</v>
      </c>
      <c r="AK120"/>
      <c r="AL120" s="465"/>
      <c r="AM120" s="2127" t="str">
        <f>A120</f>
        <v>A</v>
      </c>
      <c r="AN120" s="465"/>
      <c r="AO120" s="465"/>
      <c r="AP120" s="465"/>
      <c r="AQ120" s="465"/>
      <c r="AR120" s="2133"/>
      <c r="AS120" s="467">
        <f ca="1">CELL("largeur",AS120)</f>
        <v>30</v>
      </c>
      <c r="AT120" s="467">
        <f ca="1">CELL("largeur",AT120)</f>
        <v>15</v>
      </c>
      <c r="AU120" s="467">
        <f ca="1">CELL("largeur",AU120)</f>
        <v>15</v>
      </c>
      <c r="AV120" s="467">
        <f ca="1">CELL("largeur",AV120)</f>
        <v>34</v>
      </c>
      <c r="AW120" s="2133"/>
      <c r="AX120" s="466">
        <v>1</v>
      </c>
    </row>
    <row r="121" spans="1:50" s="464" customFormat="1" ht="21" customHeight="1" x14ac:dyDescent="0.25">
      <c r="A121" s="2127" t="str">
        <f>IF(H121&lt;&gt;"A", "►", "A")</f>
        <v>A</v>
      </c>
      <c r="B121" s="2128" t="str">
        <f>IF(A121="►","►",IF(A121="A",IF(ISTEXT(I121),I121,"")))</f>
        <v>Dessert assiette.C.Chiboust pamplemousse.Recette mère ►.M.Mille-feuille meringue et chiboust pamplemousse aux fraises des bois</v>
      </c>
      <c r="C121" s="2129" t="str">
        <f>IF(B121="►", "►", IFERROR(LEFT(B121, SEARCH(".", B121)-1), 0))</f>
        <v>Dessert assiette</v>
      </c>
      <c r="D121" s="2433" t="str">
        <f>IF(B121="►","►",IFERROR(MID(B121,SEARCH(".",B121)+1,SEARCH(".",B121,SEARCH(".",B121)+1)-SEARCH(".",B121)-1),0))</f>
        <v>C</v>
      </c>
      <c r="E121" s="2128" t="str">
        <f>IF(B121="►", "►", IFERROR(MID(B121, SEARCH(".", B121, SEARCH(".", B121)+1)+1, SEARCH(".", B121, SEARCH(".", B121, SEARCH(".", B121)+1)+1) - SEARCH(".", B121, SEARCH(".", B121)+1)-1), 0))</f>
        <v>Chiboust pamplemousse</v>
      </c>
      <c r="F121" s="2128" t="str">
        <f>IF(B121="►", "►", IFERROR(MID(B121, SEARCH(".", B121, SEARCH(".", B121, SEARCH(".", B121)+1)+1)+1, SEARCH(".", B121, SEARCH(".", B121, SEARCH(".", B121, SEARCH(".", B121)+1)+1)+1) - SEARCH(".", B121, SEARCH(".", B121, SEARCH(".", B121)+1)+1)-1), 0))</f>
        <v>Recette mère ►</v>
      </c>
      <c r="G121" s="2128" t="str">
        <f>IF(OR(B121="►", ISBLANK(B121)), "►", IFERROR(RIGHT(B121, LEN(B121)-FIND("►", B121)-1), ""))</f>
        <v>M.Mille-feuille meringue et chiboust pamplemousse aux fraises des bois</v>
      </c>
      <c r="H121" s="73" t="str">
        <f>IF(OR(L121&lt;&gt;"",M121&lt;&gt; "",N121&lt;&gt;"",O121&lt;&gt;""),"A", "►")</f>
        <v>A</v>
      </c>
      <c r="I121" s="451" t="str">
        <f>I100</f>
        <v>Dessert assiette.C.Chiboust pamplemousse.Recette mère ►.M.Mille-feuille meringue et chiboust pamplemousse aux fraises des bois</v>
      </c>
      <c r="J121" s="451">
        <f>J100</f>
        <v>18</v>
      </c>
      <c r="K121" s="451" t="str">
        <f>K100</f>
        <v>assiettes</v>
      </c>
      <c r="L121" s="205" t="s">
        <v>69</v>
      </c>
      <c r="M121" s="85"/>
      <c r="N121" s="85"/>
      <c r="O121" s="85"/>
      <c r="P121" s="85"/>
      <c r="Q121" s="85"/>
      <c r="R121" s="112"/>
      <c r="S121" s="791" t="s">
        <v>4</v>
      </c>
      <c r="T121" s="3484">
        <f>IFERROR(IF(AND(ISNUMBER(V121),J121&gt;0),J121,0),0)</f>
        <v>0</v>
      </c>
      <c r="U121" s="2453">
        <f>IFERROR(IF(AND(ISNUMBER(T121),V121&gt;0),K121,0),0)</f>
        <v>0</v>
      </c>
      <c r="V121" s="2452"/>
      <c r="W121" s="2140">
        <f>IFERROR(IF(V121&gt;0, AH121*AG121*Q121, 0), 0)</f>
        <v>0</v>
      </c>
      <c r="X121" s="301" t="str">
        <f>IF(OR(W121=0, ISBLANK(P121)), "", TEXT(ROUND(W121/INDEX(AJ24:AJ94, MATCH(P121, AI24:AI94, 0)), 0),"# ##0") &amp; " " &amp; P121)</f>
        <v/>
      </c>
      <c r="Y121" s="82">
        <f>IFERROR(IF(V121&gt;0, L121*AG121*Q121, 0), 0)</f>
        <v>0</v>
      </c>
      <c r="Z121" s="2141">
        <f>IFERROR(IF(V121&gt;0,M121,0),0)</f>
        <v>0</v>
      </c>
      <c r="AA121" s="2142" t="str">
        <f>IF(V121&gt;0,R121,"")</f>
        <v/>
      </c>
      <c r="AB121" s="2143"/>
      <c r="AC121" s="2140">
        <f>IF(ISBLANK(AB121), W121, W121*(1-AB121/100))</f>
        <v>0</v>
      </c>
      <c r="AD121" s="2144"/>
      <c r="AE121" s="2145" t="str">
        <f>IF(OR(ISBLANK(AD121), ISTEXT(L121)), "", IF(W121=0, Y121*AD121, W121*AD121))</f>
        <v/>
      </c>
      <c r="AF121" s="2593"/>
      <c r="AG121" s="2697">
        <f>IFERROR(IF(ISNUMBER(V121)*ISNUMBER(T121),V121/T121,0),0)</f>
        <v>0</v>
      </c>
      <c r="AH121" s="3483">
        <f>IF(AND(V121&lt;&gt;"", ISNUMBER(T121)), IFERROR(INDEX(AJ24:AJ94, MATCH(P121, AI24:AI94, 0)) * O121 * IF(ISBLANK(L121), 1, L121), 0), 0)</f>
        <v>0</v>
      </c>
      <c r="AL121" s="465"/>
      <c r="AM121" s="2127" t="str">
        <f>A121</f>
        <v>A</v>
      </c>
      <c r="AN121" s="465"/>
      <c r="AO121" s="465"/>
      <c r="AP121" s="465"/>
      <c r="AQ121" s="465"/>
      <c r="AR121" s="2133"/>
      <c r="AS121" s="465"/>
      <c r="AT121" s="465"/>
      <c r="AU121" s="465"/>
      <c r="AV121" s="465"/>
      <c r="AW121" s="2133"/>
      <c r="AX121" s="466">
        <v>1</v>
      </c>
    </row>
    <row r="122" spans="1:50" s="464" customFormat="1" ht="21" customHeight="1" x14ac:dyDescent="0.25">
      <c r="A122" s="2127" t="str">
        <f>IF(H122&lt;&gt;"A", "►", "A")</f>
        <v>►</v>
      </c>
      <c r="B122" s="2128" t="str">
        <f>IF(A122="►","►",IF(A122="A",IF(ISTEXT(I122),I122,"")))</f>
        <v>►</v>
      </c>
      <c r="C122" s="2129" t="str">
        <f>IF(B122="►", "►", IFERROR(LEFT(B122, SEARCH(".", B122)-1), 0))</f>
        <v>►</v>
      </c>
      <c r="D122" s="2433" t="str">
        <f>IF(B122="►","►",IFERROR(MID(B122,SEARCH(".",B122)+1,SEARCH(".",B122,SEARCH(".",B122)+1)-SEARCH(".",B122)-1),0))</f>
        <v>►</v>
      </c>
      <c r="E122" s="2128" t="str">
        <f>IF(B122="►", "►", IFERROR(MID(B122, SEARCH(".", B122, SEARCH(".", B122)+1)+1, SEARCH(".", B122, SEARCH(".", B122, SEARCH(".", B122)+1)+1) - SEARCH(".", B122, SEARCH(".", B122)+1)-1), 0))</f>
        <v>►</v>
      </c>
      <c r="F122" s="2128" t="str">
        <f>IF(B122="►", "►", IFERROR(MID(B122, SEARCH(".", B122, SEARCH(".", B122, SEARCH(".", B122)+1)+1)+1, SEARCH(".", B122, SEARCH(".", B122, SEARCH(".", B122, SEARCH(".", B122)+1)+1)+1) - SEARCH(".", B122, SEARCH(".", B122, SEARCH(".", B122)+1)+1)-1), 0))</f>
        <v>►</v>
      </c>
      <c r="G122" s="2128" t="str">
        <f>IF(OR(B122="►", ISBLANK(B122)), "►", IFERROR(RIGHT(B122, LEN(B122)-FIND("►", B122)-1), ""))</f>
        <v>►</v>
      </c>
      <c r="H122" s="73" t="str">
        <f>IF(OR(L122&lt;&gt;"",M122&lt;&gt; "",N122&lt;&gt;"",O122&lt;&gt;""),"A", "►")</f>
        <v>►</v>
      </c>
      <c r="I122" s="451" t="str">
        <f>I100</f>
        <v>Dessert assiette.C.Chiboust pamplemousse.Recette mère ►.M.Mille-feuille meringue et chiboust pamplemousse aux fraises des bois</v>
      </c>
      <c r="J122" s="451">
        <f>J100</f>
        <v>18</v>
      </c>
      <c r="K122" s="451" t="str">
        <f>K100</f>
        <v>assiettes</v>
      </c>
      <c r="L122" s="205"/>
      <c r="M122" s="114"/>
      <c r="N122" s="114"/>
      <c r="O122" s="114"/>
      <c r="P122" s="114"/>
      <c r="Q122" s="114"/>
      <c r="R122" s="115"/>
      <c r="S122" s="791" t="s">
        <v>4</v>
      </c>
      <c r="T122" s="3484">
        <f>IFERROR(IF(AND(ISNUMBER(V122),J122&gt;0),J122,0),0)</f>
        <v>0</v>
      </c>
      <c r="U122" s="2453">
        <f>IFERROR(IF(AND(ISNUMBER(T122),V122&gt;0),K122,0),0)</f>
        <v>0</v>
      </c>
      <c r="V122" s="2452"/>
      <c r="W122" s="2148">
        <f>IFERROR(IF(V122&gt;0, AH122*AG122*Q122, 0), 0)</f>
        <v>0</v>
      </c>
      <c r="X122" s="299" t="str">
        <f>IF(OR(W122=0, ISBLANK(P122)), "", TEXT(ROUND(W122/INDEX(AJ24:AJ94, MATCH(P122, AI24:AI94, 0)), 0),"# ##0") &amp; " " &amp; P122)</f>
        <v/>
      </c>
      <c r="Y122" s="77">
        <f>IFERROR(IF(V122&gt;0, L122*AG122*Q122, 0), 0)</f>
        <v>0</v>
      </c>
      <c r="Z122" s="2149">
        <f>IFERROR(IF(V122&gt;0,M122,0),0)</f>
        <v>0</v>
      </c>
      <c r="AA122" s="2137" t="str">
        <f>IF(V122&gt;0,R122,"")</f>
        <v/>
      </c>
      <c r="AB122" s="2143"/>
      <c r="AC122" s="2148">
        <f>IF(ISBLANK(AB122), W122, W122*(1-AB122/100))</f>
        <v>0</v>
      </c>
      <c r="AD122" s="2144"/>
      <c r="AE122" s="2150" t="str">
        <f>IF(OR(ISBLANK(AD122), ISTEXT(L122)), "", IF(W122=0, Y122*AD122, W122*AD122))</f>
        <v/>
      </c>
      <c r="AF122" s="2593"/>
      <c r="AG122" s="2697">
        <f>IFERROR(IF(ISNUMBER(V122)*ISNUMBER(T122),V122/T122,0),0)</f>
        <v>0</v>
      </c>
      <c r="AH122" s="3483">
        <f>IF(AND(V122&lt;&gt;"", ISNUMBER(T122)), IFERROR(INDEX(AJ24:AJ94, MATCH(P122, AI24:AI94, 0)) * O122 * IF(ISBLANK(L122), 1, L122), 0), 0)</f>
        <v>0</v>
      </c>
      <c r="AL122" s="465"/>
      <c r="AM122" s="2127" t="str">
        <f>A122</f>
        <v>►</v>
      </c>
      <c r="AN122" s="465"/>
      <c r="AO122" s="465"/>
      <c r="AP122" s="465"/>
      <c r="AQ122" s="465"/>
      <c r="AR122" s="2133"/>
      <c r="AS122" s="465"/>
      <c r="AT122" s="465"/>
      <c r="AU122" s="465"/>
      <c r="AV122" s="465"/>
      <c r="AW122" s="2133"/>
      <c r="AX122" s="466">
        <v>1</v>
      </c>
    </row>
    <row r="123" spans="1:50" s="464" customFormat="1" ht="21" customHeight="1" x14ac:dyDescent="0.25">
      <c r="A123" s="2127" t="str">
        <f>IF(H123&lt;&gt;"A", "►", "A")</f>
        <v>►</v>
      </c>
      <c r="B123" s="2128" t="str">
        <f>IF(A123="►","►",IF(A123="A",IF(ISTEXT(I123),I123,"")))</f>
        <v>►</v>
      </c>
      <c r="C123" s="2129" t="str">
        <f>IF(B123="►", "►", IFERROR(LEFT(B123, SEARCH(".", B123)-1), 0))</f>
        <v>►</v>
      </c>
      <c r="D123" s="2433" t="str">
        <f>IF(B123="►","►",IFERROR(MID(B123,SEARCH(".",B123)+1,SEARCH(".",B123,SEARCH(".",B123)+1)-SEARCH(".",B123)-1),0))</f>
        <v>►</v>
      </c>
      <c r="E123" s="2128" t="str">
        <f>IF(B123="►", "►", IFERROR(MID(B123, SEARCH(".", B123, SEARCH(".", B123)+1)+1, SEARCH(".", B123, SEARCH(".", B123, SEARCH(".", B123)+1)+1) - SEARCH(".", B123, SEARCH(".", B123)+1)-1), 0))</f>
        <v>►</v>
      </c>
      <c r="F123" s="2128" t="str">
        <f>IF(B123="►", "►", IFERROR(MID(B123, SEARCH(".", B123, SEARCH(".", B123, SEARCH(".", B123)+1)+1)+1, SEARCH(".", B123, SEARCH(".", B123, SEARCH(".", B123, SEARCH(".", B123)+1)+1)+1) - SEARCH(".", B123, SEARCH(".", B123, SEARCH(".", B123)+1)+1)-1), 0))</f>
        <v>►</v>
      </c>
      <c r="G123" s="2128" t="str">
        <f>IF(OR(B123="►", ISBLANK(B123)), "►", IFERROR(RIGHT(B123, LEN(B123)-FIND("►", B123)-1), ""))</f>
        <v>►</v>
      </c>
      <c r="H123" s="73" t="str">
        <f>IF(OR(L123&lt;&gt;"",M123&lt;&gt; "",N123&lt;&gt;"",O123&lt;&gt;""),"A", "►")</f>
        <v>►</v>
      </c>
      <c r="I123" s="451" t="str">
        <f>I100</f>
        <v>Dessert assiette.C.Chiboust pamplemousse.Recette mère ►.M.Mille-feuille meringue et chiboust pamplemousse aux fraises des bois</v>
      </c>
      <c r="J123" s="451">
        <f>J100</f>
        <v>18</v>
      </c>
      <c r="K123" s="451" t="str">
        <f>K100</f>
        <v>assiettes</v>
      </c>
      <c r="L123" s="205"/>
      <c r="M123" s="114"/>
      <c r="N123" s="114"/>
      <c r="O123" s="114"/>
      <c r="P123" s="114"/>
      <c r="Q123" s="114"/>
      <c r="R123" s="115"/>
      <c r="S123" s="791" t="s">
        <v>4</v>
      </c>
      <c r="T123" s="3484">
        <f>IFERROR(IF(AND(ISNUMBER(V123),J123&gt;0),J123,0),0)</f>
        <v>0</v>
      </c>
      <c r="U123" s="2453">
        <f>IFERROR(IF(AND(ISNUMBER(T123),V123&gt;0),K123,0),0)</f>
        <v>0</v>
      </c>
      <c r="V123" s="2452"/>
      <c r="W123" s="2140">
        <f>IFERROR(IF(V123&gt;0, AH123*AG123*Q123, 0), 0)</f>
        <v>0</v>
      </c>
      <c r="X123" s="301" t="str">
        <f>IF(OR(W123=0, ISBLANK(P123)), "", TEXT(ROUND(W123/INDEX(AJ24:AJ94, MATCH(P123, AI24:AI94, 0)), 0),"# ##0") &amp; " " &amp; P123)</f>
        <v/>
      </c>
      <c r="Y123" s="82">
        <f>IFERROR(IF(V123&gt;0, L123*AG123*Q123, 0), 0)</f>
        <v>0</v>
      </c>
      <c r="Z123" s="2141">
        <f>IFERROR(IF(V123&gt;0,M123,0),0)</f>
        <v>0</v>
      </c>
      <c r="AA123" s="2142" t="str">
        <f>IF(V123&gt;0,R123,"")</f>
        <v/>
      </c>
      <c r="AB123" s="2143"/>
      <c r="AC123" s="2140">
        <f>IF(ISBLANK(AB123), W123, W123*(1-AB123/100))</f>
        <v>0</v>
      </c>
      <c r="AD123" s="2144"/>
      <c r="AE123" s="2145" t="str">
        <f>IF(OR(ISBLANK(AD123), ISTEXT(L123)), "", IF(W123=0, Y123*AD123, W123*AD123))</f>
        <v/>
      </c>
      <c r="AF123" s="2593"/>
      <c r="AG123" s="2697">
        <f>IFERROR(IF(ISNUMBER(V123)*ISNUMBER(T123),V123/T123,0),0)</f>
        <v>0</v>
      </c>
      <c r="AH123" s="3483">
        <f>IF(AND(V123&lt;&gt;"", ISNUMBER(T123)), IFERROR(INDEX(AJ24:AJ94, MATCH(P123, AI24:AI94, 0)) * O123 * IF(ISBLANK(L123), 1, L123), 0), 0)</f>
        <v>0</v>
      </c>
      <c r="AI123" s="465"/>
      <c r="AJ123" s="465"/>
      <c r="AK123" s="465"/>
      <c r="AL123" s="465"/>
      <c r="AM123" s="2127" t="str">
        <f>A123</f>
        <v>►</v>
      </c>
      <c r="AN123" s="465"/>
      <c r="AO123" s="465"/>
      <c r="AP123" s="465"/>
      <c r="AQ123" s="465"/>
      <c r="AR123" s="2133"/>
      <c r="AS123" s="465"/>
      <c r="AT123" s="465"/>
      <c r="AU123" s="465"/>
      <c r="AV123" s="465"/>
      <c r="AW123" s="2133"/>
      <c r="AX123" s="466">
        <v>1</v>
      </c>
    </row>
    <row r="124" spans="1:50" s="464" customFormat="1" ht="21" customHeight="1" x14ac:dyDescent="0.25">
      <c r="A124" s="2127" t="str">
        <f>IF(H124&lt;&gt;"A", "►", "A")</f>
        <v>►</v>
      </c>
      <c r="B124" s="2128" t="str">
        <f>IF(A124="►","►",IF(A124="A",IF(ISTEXT(I124),I124,"")))</f>
        <v>►</v>
      </c>
      <c r="C124" s="2129" t="str">
        <f>IF(B124="►", "►", IFERROR(LEFT(B124, SEARCH(".", B124)-1), 0))</f>
        <v>►</v>
      </c>
      <c r="D124" s="2433" t="str">
        <f>IF(B124="►","►",IFERROR(MID(B124,SEARCH(".",B124)+1,SEARCH(".",B124,SEARCH(".",B124)+1)-SEARCH(".",B124)-1),0))</f>
        <v>►</v>
      </c>
      <c r="E124" s="2128" t="str">
        <f>IF(B124="►", "►", IFERROR(MID(B124, SEARCH(".", B124, SEARCH(".", B124)+1)+1, SEARCH(".", B124, SEARCH(".", B124, SEARCH(".", B124)+1)+1) - SEARCH(".", B124, SEARCH(".", B124)+1)-1), 0))</f>
        <v>►</v>
      </c>
      <c r="F124" s="2128" t="str">
        <f>IF(B124="►", "►", IFERROR(MID(B124, SEARCH(".", B124, SEARCH(".", B124, SEARCH(".", B124)+1)+1)+1, SEARCH(".", B124, SEARCH(".", B124, SEARCH(".", B124, SEARCH(".", B124)+1)+1)+1) - SEARCH(".", B124, SEARCH(".", B124, SEARCH(".", B124)+1)+1)-1), 0))</f>
        <v>►</v>
      </c>
      <c r="G124" s="2128" t="str">
        <f>IF(OR(B124="►", ISBLANK(B124)), "►", IFERROR(RIGHT(B124, LEN(B124)-FIND("►", B124)-1), ""))</f>
        <v>►</v>
      </c>
      <c r="H124" s="73" t="str">
        <f>IF(OR(L124&lt;&gt;"",M124&lt;&gt; "",N124&lt;&gt;"",O124&lt;&gt;""),"A", "►")</f>
        <v>►</v>
      </c>
      <c r="I124" s="451" t="str">
        <f>I100</f>
        <v>Dessert assiette.C.Chiboust pamplemousse.Recette mère ►.M.Mille-feuille meringue et chiboust pamplemousse aux fraises des bois</v>
      </c>
      <c r="J124" s="451">
        <f>J100</f>
        <v>18</v>
      </c>
      <c r="K124" s="451" t="str">
        <f>K100</f>
        <v>assiettes</v>
      </c>
      <c r="L124" s="205"/>
      <c r="M124" s="114"/>
      <c r="N124" s="114"/>
      <c r="O124" s="114"/>
      <c r="P124" s="114"/>
      <c r="Q124" s="114"/>
      <c r="R124" s="115"/>
      <c r="S124" s="791" t="s">
        <v>4</v>
      </c>
      <c r="T124" s="3484">
        <f>IFERROR(IF(AND(ISNUMBER(V124),J124&gt;0),J124,0),0)</f>
        <v>0</v>
      </c>
      <c r="U124" s="2453">
        <f>IFERROR(IF(AND(ISNUMBER(T124),V124&gt;0),K124,0),0)</f>
        <v>0</v>
      </c>
      <c r="V124" s="2452"/>
      <c r="W124" s="2148">
        <f>IFERROR(IF(V124&gt;0, AH124*AG124*Q124, 0), 0)</f>
        <v>0</v>
      </c>
      <c r="X124" s="299" t="str">
        <f>IF(OR(W124=0, ISBLANK(P124)), "", TEXT(ROUND(W124/INDEX(AJ24:AJ94, MATCH(P124, AI24:AI94, 0)), 0),"# ##0") &amp; " " &amp; P124)</f>
        <v/>
      </c>
      <c r="Y124" s="77">
        <f>IFERROR(IF(V124&gt;0, L124*AG124*Q124, 0), 0)</f>
        <v>0</v>
      </c>
      <c r="Z124" s="2149">
        <f>IFERROR(IF(V124&gt;0,M124,0),0)</f>
        <v>0</v>
      </c>
      <c r="AA124" s="2137" t="str">
        <f>IF(V124&gt;0,R124,"")</f>
        <v/>
      </c>
      <c r="AB124" s="2143"/>
      <c r="AC124" s="2148">
        <f>IF(ISBLANK(AB124), W124, W124*(1-AB124/100))</f>
        <v>0</v>
      </c>
      <c r="AD124" s="2144"/>
      <c r="AE124" s="2150" t="str">
        <f>IF(OR(ISBLANK(AD124), ISTEXT(L124)), "", IF(W124=0, Y124*AD124, W124*AD124))</f>
        <v/>
      </c>
      <c r="AF124" s="2593"/>
      <c r="AG124" s="2697">
        <f>IFERROR(IF(ISNUMBER(V124)*ISNUMBER(T124),V124/T124,0),0)</f>
        <v>0</v>
      </c>
      <c r="AH124" s="3483">
        <f>IF(AND(V124&lt;&gt;"", ISNUMBER(T124)), IFERROR(INDEX(AJ24:AJ94, MATCH(P124, AI24:AI94, 0)) * O124 * IF(ISBLANK(L124), 1, L124), 0), 0)</f>
        <v>0</v>
      </c>
      <c r="AI124" s="465"/>
      <c r="AJ124" s="465"/>
      <c r="AK124" s="465"/>
      <c r="AL124" s="465"/>
      <c r="AM124" s="2127" t="str">
        <f>A124</f>
        <v>►</v>
      </c>
      <c r="AN124" s="465"/>
      <c r="AO124" s="465"/>
      <c r="AP124" s="465"/>
      <c r="AQ124" s="465"/>
      <c r="AR124" s="2133"/>
      <c r="AS124" s="465"/>
      <c r="AT124" s="465"/>
      <c r="AU124" s="465"/>
      <c r="AV124" s="465"/>
      <c r="AW124" s="2133"/>
      <c r="AX124" s="466">
        <v>1</v>
      </c>
    </row>
    <row r="125" spans="1:50" s="464" customFormat="1" ht="21" customHeight="1" x14ac:dyDescent="0.25">
      <c r="A125" s="2127" t="str">
        <f>IF(H125&lt;&gt;"A", "►", "A")</f>
        <v>►</v>
      </c>
      <c r="B125" s="2128" t="str">
        <f>IF(A125="►","►",IF(A125="A",IF(ISTEXT(I125),I125,"")))</f>
        <v>►</v>
      </c>
      <c r="C125" s="2129" t="str">
        <f>IF(B125="►", "►", IFERROR(LEFT(B125, SEARCH(".", B125)-1), 0))</f>
        <v>►</v>
      </c>
      <c r="D125" s="2433" t="str">
        <f>IF(B125="►","►",IFERROR(MID(B125,SEARCH(".",B125)+1,SEARCH(".",B125,SEARCH(".",B125)+1)-SEARCH(".",B125)-1),0))</f>
        <v>►</v>
      </c>
      <c r="E125" s="2128" t="str">
        <f>IF(B125="►", "►", IFERROR(MID(B125, SEARCH(".", B125, SEARCH(".", B125)+1)+1, SEARCH(".", B125, SEARCH(".", B125, SEARCH(".", B125)+1)+1) - SEARCH(".", B125, SEARCH(".", B125)+1)-1), 0))</f>
        <v>►</v>
      </c>
      <c r="F125" s="2128" t="str">
        <f>IF(B125="►", "►", IFERROR(MID(B125, SEARCH(".", B125, SEARCH(".", B125, SEARCH(".", B125)+1)+1)+1, SEARCH(".", B125, SEARCH(".", B125, SEARCH(".", B125, SEARCH(".", B125)+1)+1)+1) - SEARCH(".", B125, SEARCH(".", B125, SEARCH(".", B125)+1)+1)-1), 0))</f>
        <v>►</v>
      </c>
      <c r="G125" s="2128" t="str">
        <f>IF(OR(B125="►", ISBLANK(B125)), "►", IFERROR(RIGHT(B125, LEN(B125)-FIND("►", B125)-1), ""))</f>
        <v>►</v>
      </c>
      <c r="H125" s="73" t="str">
        <f>IF(OR(L125&lt;&gt;"",M125&lt;&gt; "",N125&lt;&gt;"",O125&lt;&gt;""),"A", "►")</f>
        <v>►</v>
      </c>
      <c r="I125" s="451" t="str">
        <f>I100</f>
        <v>Dessert assiette.C.Chiboust pamplemousse.Recette mère ►.M.Mille-feuille meringue et chiboust pamplemousse aux fraises des bois</v>
      </c>
      <c r="J125" s="451">
        <f>J100</f>
        <v>18</v>
      </c>
      <c r="K125" s="451" t="str">
        <f>K100</f>
        <v>assiettes</v>
      </c>
      <c r="L125" s="205"/>
      <c r="M125" s="114"/>
      <c r="N125" s="114"/>
      <c r="O125" s="114"/>
      <c r="P125" s="114"/>
      <c r="Q125" s="114"/>
      <c r="R125" s="115"/>
      <c r="S125" s="791" t="s">
        <v>4</v>
      </c>
      <c r="T125" s="3484">
        <f>IFERROR(IF(AND(ISNUMBER(V125),J125&gt;0),J125,0),0)</f>
        <v>0</v>
      </c>
      <c r="U125" s="2453">
        <f>IFERROR(IF(AND(ISNUMBER(T125),V125&gt;0),K125,0),0)</f>
        <v>0</v>
      </c>
      <c r="V125" s="2452"/>
      <c r="W125" s="2140">
        <f>IFERROR(IF(V125&gt;0, AH125*AG125*Q125, 0), 0)</f>
        <v>0</v>
      </c>
      <c r="X125" s="301" t="str">
        <f>IF(OR(W125=0, ISBLANK(P125)), "", TEXT(ROUND(W125/INDEX(AJ24:AJ94, MATCH(P125, AI24:AI94, 0)), 0),"# ##0") &amp; " " &amp; P125)</f>
        <v/>
      </c>
      <c r="Y125" s="82">
        <f>IFERROR(IF(V125&gt;0, L125*AG125*Q125, 0), 0)</f>
        <v>0</v>
      </c>
      <c r="Z125" s="2141">
        <f>IFERROR(IF(V125&gt;0,M125,0),0)</f>
        <v>0</v>
      </c>
      <c r="AA125" s="2142" t="str">
        <f>IF(V125&gt;0,R125,"")</f>
        <v/>
      </c>
      <c r="AB125" s="2143"/>
      <c r="AC125" s="2140">
        <f>IF(ISBLANK(AB125), W125, W125*(1-AB125/100))</f>
        <v>0</v>
      </c>
      <c r="AD125" s="2144"/>
      <c r="AE125" s="2145" t="str">
        <f>IF(OR(ISBLANK(AD125), ISTEXT(L125)), "", IF(W125=0, Y125*AD125, W125*AD125))</f>
        <v/>
      </c>
      <c r="AF125" s="2593"/>
      <c r="AG125" s="2697">
        <f>IFERROR(IF(ISNUMBER(V125)*ISNUMBER(T125),V125/T125,0),0)</f>
        <v>0</v>
      </c>
      <c r="AH125" s="3483">
        <f>IF(AND(V125&lt;&gt;"", ISNUMBER(T125)), IFERROR(INDEX(AJ24:AJ94, MATCH(P125, AI24:AI94, 0)) * O125 * IF(ISBLANK(L125), 1, L125), 0), 0)</f>
        <v>0</v>
      </c>
      <c r="AI125" s="465"/>
      <c r="AJ125" s="465"/>
      <c r="AK125" s="465"/>
      <c r="AL125" s="465"/>
      <c r="AM125" s="2127" t="str">
        <f>A125</f>
        <v>►</v>
      </c>
      <c r="AN125" s="465"/>
      <c r="AO125" s="465"/>
      <c r="AP125" s="465"/>
      <c r="AQ125" s="465"/>
      <c r="AR125" s="2133"/>
      <c r="AS125" s="465"/>
      <c r="AT125" s="465"/>
      <c r="AU125" s="465"/>
      <c r="AV125" s="465"/>
      <c r="AW125" s="2133"/>
      <c r="AX125" s="466">
        <v>1</v>
      </c>
    </row>
    <row r="126" spans="1:50" s="464" customFormat="1" ht="21" customHeight="1" x14ac:dyDescent="0.25">
      <c r="A126" s="2127" t="str">
        <f>IF(H126&lt;&gt;"A", "►", "A")</f>
        <v>►</v>
      </c>
      <c r="B126" s="2128" t="str">
        <f>IF(A126="►","►",IF(A126="A",IF(ISTEXT(I126),I126,"")))</f>
        <v>►</v>
      </c>
      <c r="C126" s="2129" t="str">
        <f>IF(B126="►", "►", IFERROR(LEFT(B126, SEARCH(".", B126)-1), 0))</f>
        <v>►</v>
      </c>
      <c r="D126" s="2433" t="str">
        <f>IF(B126="►","►",IFERROR(MID(B126,SEARCH(".",B126)+1,SEARCH(".",B126,SEARCH(".",B126)+1)-SEARCH(".",B126)-1),0))</f>
        <v>►</v>
      </c>
      <c r="E126" s="2128" t="str">
        <f>IF(B126="►", "►", IFERROR(MID(B126, SEARCH(".", B126, SEARCH(".", B126)+1)+1, SEARCH(".", B126, SEARCH(".", B126, SEARCH(".", B126)+1)+1) - SEARCH(".", B126, SEARCH(".", B126)+1)-1), 0))</f>
        <v>►</v>
      </c>
      <c r="F126" s="2128" t="str">
        <f>IF(B126="►", "►", IFERROR(MID(B126, SEARCH(".", B126, SEARCH(".", B126, SEARCH(".", B126)+1)+1)+1, SEARCH(".", B126, SEARCH(".", B126, SEARCH(".", B126, SEARCH(".", B126)+1)+1)+1) - SEARCH(".", B126, SEARCH(".", B126, SEARCH(".", B126)+1)+1)-1), 0))</f>
        <v>►</v>
      </c>
      <c r="G126" s="2128" t="str">
        <f>IF(OR(B126="►", ISBLANK(B126)), "►", IFERROR(RIGHT(B126, LEN(B126)-FIND("►", B126)-1), ""))</f>
        <v>►</v>
      </c>
      <c r="H126" s="73" t="str">
        <f>IF(OR(L126&lt;&gt;"",M126&lt;&gt; "",N126&lt;&gt;"",O126&lt;&gt;""),"A", "►")</f>
        <v>►</v>
      </c>
      <c r="I126" s="451" t="str">
        <f>I100</f>
        <v>Dessert assiette.C.Chiboust pamplemousse.Recette mère ►.M.Mille-feuille meringue et chiboust pamplemousse aux fraises des bois</v>
      </c>
      <c r="J126" s="451">
        <f>J100</f>
        <v>18</v>
      </c>
      <c r="K126" s="451" t="str">
        <f>K100</f>
        <v>assiettes</v>
      </c>
      <c r="L126" s="205"/>
      <c r="M126" s="114"/>
      <c r="N126" s="114"/>
      <c r="O126" s="114"/>
      <c r="P126" s="114" t="s">
        <v>351</v>
      </c>
      <c r="Q126" s="114"/>
      <c r="R126" s="115"/>
      <c r="S126" s="791" t="s">
        <v>4</v>
      </c>
      <c r="T126" s="3484">
        <f>IFERROR(IF(AND(ISNUMBER(V126),J126&gt;0),J126,0),0)</f>
        <v>0</v>
      </c>
      <c r="U126" s="2453">
        <f>IFERROR(IF(AND(ISNUMBER(T126),V126&gt;0),K126,0),0)</f>
        <v>0</v>
      </c>
      <c r="V126" s="2452"/>
      <c r="W126" s="2148">
        <f>IFERROR(IF(V126&gt;0, AH126*AG126*Q126, 0), 0)</f>
        <v>0</v>
      </c>
      <c r="X126" s="299" t="str">
        <f>IF(OR(W126=0, ISBLANK(P126)), "", TEXT(ROUND(W126/INDEX(AJ24:AJ94, MATCH(P126, AI24:AI94, 0)), 0),"# ##0") &amp; " " &amp; P126)</f>
        <v/>
      </c>
      <c r="Y126" s="77">
        <f>IFERROR(IF(V126&gt;0, L126*AG126*Q126, 0), 0)</f>
        <v>0</v>
      </c>
      <c r="Z126" s="2149">
        <f>IFERROR(IF(V126&gt;0,M126,0),0)</f>
        <v>0</v>
      </c>
      <c r="AA126" s="2137" t="str">
        <f>IF(V126&gt;0,R126,"")</f>
        <v/>
      </c>
      <c r="AB126" s="2143"/>
      <c r="AC126" s="2148">
        <f>IF(ISBLANK(AB126), W126, W126*(1-AB126/100))</f>
        <v>0</v>
      </c>
      <c r="AD126" s="2144"/>
      <c r="AE126" s="2150" t="str">
        <f>IF(OR(ISBLANK(AD126), ISTEXT(L126)), "", IF(W126=0, Y126*AD126, W126*AD126))</f>
        <v/>
      </c>
      <c r="AF126" s="2593"/>
      <c r="AG126" s="2697">
        <f>IFERROR(IF(ISNUMBER(V126)*ISNUMBER(T126),V126/T126,0),0)</f>
        <v>0</v>
      </c>
      <c r="AH126" s="3483">
        <f>IF(AND(V126&lt;&gt;"", ISNUMBER(T126)), IFERROR(INDEX(AJ24:AJ94, MATCH(P126, AI24:AI94, 0)) * O126 * IF(ISBLANK(L126), 1, L126), 0), 0)</f>
        <v>0</v>
      </c>
      <c r="AI126" s="465"/>
      <c r="AJ126" s="465"/>
      <c r="AK126" s="465"/>
      <c r="AL126" s="465"/>
      <c r="AM126" s="2127" t="str">
        <f>A126</f>
        <v>►</v>
      </c>
      <c r="AN126" s="465"/>
      <c r="AO126" s="465"/>
      <c r="AP126" s="465"/>
      <c r="AQ126" s="465"/>
      <c r="AR126" s="2133"/>
      <c r="AS126" s="465"/>
      <c r="AT126" s="465"/>
      <c r="AU126" s="465"/>
      <c r="AV126" s="465"/>
      <c r="AW126" s="2133"/>
      <c r="AX126" s="466">
        <v>1</v>
      </c>
    </row>
    <row r="127" spans="1:50" s="464" customFormat="1" ht="21" customHeight="1" x14ac:dyDescent="0.25">
      <c r="A127" s="2127" t="str">
        <f>IF(H127&lt;&gt;"A", "►", "A")</f>
        <v>►</v>
      </c>
      <c r="B127" s="2128" t="str">
        <f>IF(A127="►","►",IF(A127="A",IF(ISTEXT(I127),I127,"")))</f>
        <v>►</v>
      </c>
      <c r="C127" s="2129" t="str">
        <f>IF(B127="►", "►", IFERROR(LEFT(B127, SEARCH(".", B127)-1), 0))</f>
        <v>►</v>
      </c>
      <c r="D127" s="2433" t="str">
        <f>IF(B127="►","►",IFERROR(MID(B127,SEARCH(".",B127)+1,SEARCH(".",B127,SEARCH(".",B127)+1)-SEARCH(".",B127)-1),0))</f>
        <v>►</v>
      </c>
      <c r="E127" s="2128" t="str">
        <f>IF(B127="►", "►", IFERROR(MID(B127, SEARCH(".", B127, SEARCH(".", B127)+1)+1, SEARCH(".", B127, SEARCH(".", B127, SEARCH(".", B127)+1)+1) - SEARCH(".", B127, SEARCH(".", B127)+1)-1), 0))</f>
        <v>►</v>
      </c>
      <c r="F127" s="2128" t="str">
        <f>IF(B127="►", "►", IFERROR(MID(B127, SEARCH(".", B127, SEARCH(".", B127, SEARCH(".", B127)+1)+1)+1, SEARCH(".", B127, SEARCH(".", B127, SEARCH(".", B127, SEARCH(".", B127)+1)+1)+1) - SEARCH(".", B127, SEARCH(".", B127, SEARCH(".", B127)+1)+1)-1), 0))</f>
        <v>►</v>
      </c>
      <c r="G127" s="2128" t="str">
        <f>IF(OR(B127="►", ISBLANK(B127)), "►", IFERROR(RIGHT(B127, LEN(B127)-FIND("►", B127)-1), ""))</f>
        <v>►</v>
      </c>
      <c r="H127" s="73" t="str">
        <f>IF(OR(L127&lt;&gt;"",M127&lt;&gt; "",N127&lt;&gt;"",O127&lt;&gt;""),"A", "►")</f>
        <v>►</v>
      </c>
      <c r="I127" s="451" t="str">
        <f>I100</f>
        <v>Dessert assiette.C.Chiboust pamplemousse.Recette mère ►.M.Mille-feuille meringue et chiboust pamplemousse aux fraises des bois</v>
      </c>
      <c r="J127" s="451">
        <f>J100</f>
        <v>18</v>
      </c>
      <c r="K127" s="451" t="str">
        <f>K100</f>
        <v>assiettes</v>
      </c>
      <c r="L127" s="205"/>
      <c r="M127" s="114"/>
      <c r="N127" s="114"/>
      <c r="O127" s="114"/>
      <c r="P127" s="114"/>
      <c r="Q127" s="114"/>
      <c r="R127" s="115"/>
      <c r="S127" s="791" t="s">
        <v>4</v>
      </c>
      <c r="T127" s="3484">
        <f>IFERROR(IF(AND(ISNUMBER(V127),J127&gt;0),J127,0),0)</f>
        <v>0</v>
      </c>
      <c r="U127" s="2453">
        <f>IFERROR(IF(AND(ISNUMBER(T127),V127&gt;0),K127,0),0)</f>
        <v>0</v>
      </c>
      <c r="V127" s="2452"/>
      <c r="W127" s="2140">
        <f>IFERROR(IF(V127&gt;0, AH127*AG127*Q127, 0), 0)</f>
        <v>0</v>
      </c>
      <c r="X127" s="301" t="str">
        <f>IF(OR(W127=0, ISBLANK(P127)), "", TEXT(ROUND(W127/INDEX(AJ24:AJ94, MATCH(P127, AI24:AI94, 0)), 0),"# ##0") &amp; " " &amp; P127)</f>
        <v/>
      </c>
      <c r="Y127" s="82">
        <f>IFERROR(IF(V127&gt;0, L127*AG127*Q127, 0), 0)</f>
        <v>0</v>
      </c>
      <c r="Z127" s="2141">
        <f>IFERROR(IF(V127&gt;0,M127,0),0)</f>
        <v>0</v>
      </c>
      <c r="AA127" s="2142" t="str">
        <f>IF(V127&gt;0,R127,"")</f>
        <v/>
      </c>
      <c r="AB127" s="2143"/>
      <c r="AC127" s="2140">
        <f>IF(ISBLANK(AB127), W127, W127*(1-AB127/100))</f>
        <v>0</v>
      </c>
      <c r="AD127" s="2144"/>
      <c r="AE127" s="2145" t="str">
        <f>IF(OR(ISBLANK(AD127), ISTEXT(L127)), "", IF(W127=0, Y127*AD127, W127*AD127))</f>
        <v/>
      </c>
      <c r="AF127" s="2593"/>
      <c r="AG127" s="2697">
        <f>IFERROR(IF(ISNUMBER(V127)*ISNUMBER(T127),V127/T127,0),0)</f>
        <v>0</v>
      </c>
      <c r="AH127" s="3483">
        <f>IF(AND(V127&lt;&gt;"", ISNUMBER(T127)), IFERROR(INDEX(AJ24:AJ94, MATCH(P127, AI24:AI94, 0)) * O127 * IF(ISBLANK(L127), 1, L127), 0), 0)</f>
        <v>0</v>
      </c>
      <c r="AI127" s="465"/>
      <c r="AJ127" s="465"/>
      <c r="AK127" s="465"/>
      <c r="AL127" s="465"/>
      <c r="AM127" s="2127" t="str">
        <f>A127</f>
        <v>►</v>
      </c>
      <c r="AN127" s="465"/>
      <c r="AO127" s="465"/>
      <c r="AP127" s="465"/>
      <c r="AQ127" s="465"/>
      <c r="AR127" s="2133"/>
      <c r="AW127" s="2133"/>
      <c r="AX127" s="466">
        <v>1</v>
      </c>
    </row>
    <row r="128" spans="1:50" s="464" customFormat="1" ht="21" customHeight="1" x14ac:dyDescent="0.25">
      <c r="A128" s="2127" t="str">
        <f>IF(H128&lt;&gt;"A", "►", "A")</f>
        <v>►</v>
      </c>
      <c r="B128" s="2128" t="str">
        <f>IF(A128="►","►",IF(A128="A",IF(ISTEXT(I128),I128,"")))</f>
        <v>►</v>
      </c>
      <c r="C128" s="2129" t="str">
        <f>IF(B128="►", "►", IFERROR(LEFT(B128, SEARCH(".", B128)-1), 0))</f>
        <v>►</v>
      </c>
      <c r="D128" s="2433" t="str">
        <f>IF(B128="►","►",IFERROR(MID(B128,SEARCH(".",B128)+1,SEARCH(".",B128,SEARCH(".",B128)+1)-SEARCH(".",B128)-1),0))</f>
        <v>►</v>
      </c>
      <c r="E128" s="2128" t="str">
        <f>IF(B128="►", "►", IFERROR(MID(B128, SEARCH(".", B128, SEARCH(".", B128)+1)+1, SEARCH(".", B128, SEARCH(".", B128, SEARCH(".", B128)+1)+1) - SEARCH(".", B128, SEARCH(".", B128)+1)-1), 0))</f>
        <v>►</v>
      </c>
      <c r="F128" s="2128" t="str">
        <f>IF(B128="►", "►", IFERROR(MID(B128, SEARCH(".", B128, SEARCH(".", B128, SEARCH(".", B128)+1)+1)+1, SEARCH(".", B128, SEARCH(".", B128, SEARCH(".", B128, SEARCH(".", B128)+1)+1)+1) - SEARCH(".", B128, SEARCH(".", B128, SEARCH(".", B128)+1)+1)-1), 0))</f>
        <v>►</v>
      </c>
      <c r="G128" s="2128" t="str">
        <f>IF(OR(B128="►", ISBLANK(B128)), "►", IFERROR(RIGHT(B128, LEN(B128)-FIND("►", B128)-1), ""))</f>
        <v>►</v>
      </c>
      <c r="H128" s="73" t="str">
        <f>IF(OR(L128&lt;&gt;"",M128&lt;&gt; "",N128&lt;&gt;"",O128&lt;&gt;""),"A", "►")</f>
        <v>►</v>
      </c>
      <c r="I128" s="451" t="str">
        <f>I100</f>
        <v>Dessert assiette.C.Chiboust pamplemousse.Recette mère ►.M.Mille-feuille meringue et chiboust pamplemousse aux fraises des bois</v>
      </c>
      <c r="J128" s="451">
        <f>J100</f>
        <v>18</v>
      </c>
      <c r="K128" s="451" t="str">
        <f>K100</f>
        <v>assiettes</v>
      </c>
      <c r="L128" s="205"/>
      <c r="M128" s="114"/>
      <c r="N128" s="114"/>
      <c r="O128" s="114"/>
      <c r="P128" s="114"/>
      <c r="Q128" s="114"/>
      <c r="R128" s="115"/>
      <c r="S128" s="791" t="s">
        <v>4</v>
      </c>
      <c r="T128" s="3484">
        <f>IFERROR(IF(AND(ISNUMBER(V128),J128&gt;0),J128,0),0)</f>
        <v>0</v>
      </c>
      <c r="U128" s="2453">
        <f>IFERROR(IF(AND(ISNUMBER(T128),V128&gt;0),K128,0),0)</f>
        <v>0</v>
      </c>
      <c r="V128" s="2452"/>
      <c r="W128" s="2148">
        <f>IFERROR(IF(V128&gt;0, AH128*AG128*Q128, 0), 0)</f>
        <v>0</v>
      </c>
      <c r="X128" s="299" t="str">
        <f>IF(OR(W128=0, ISBLANK(P128)), "", TEXT(ROUND(W128/INDEX(AJ24:AJ94, MATCH(P128, AI24:AI94, 0)), 0),"# ##0") &amp; " " &amp; P128)</f>
        <v/>
      </c>
      <c r="Y128" s="77">
        <f>IFERROR(IF(V128&gt;0, L128*AG128*Q128, 0), 0)</f>
        <v>0</v>
      </c>
      <c r="Z128" s="2149">
        <f>IFERROR(IF(V128&gt;0,M128,0),0)</f>
        <v>0</v>
      </c>
      <c r="AA128" s="2137" t="str">
        <f>IF(V128&gt;0,R128,"")</f>
        <v/>
      </c>
      <c r="AB128" s="2143"/>
      <c r="AC128" s="2148">
        <f>IF(ISBLANK(AB128), W128, W128*(1-AB128/100))</f>
        <v>0</v>
      </c>
      <c r="AD128" s="2144"/>
      <c r="AE128" s="2150" t="str">
        <f>IF(OR(ISBLANK(AD128), ISTEXT(L128)), "", IF(W128=0, Y128*AD128, W128*AD128))</f>
        <v/>
      </c>
      <c r="AF128" s="2593"/>
      <c r="AG128" s="2697">
        <f>IFERROR(IF(ISNUMBER(V128)*ISNUMBER(T128),V128/T128,0),0)</f>
        <v>0</v>
      </c>
      <c r="AH128" s="3483">
        <f>IF(AND(V128&lt;&gt;"", ISNUMBER(T128)), IFERROR(INDEX(AJ24:AJ94, MATCH(P128, AI24:AI94, 0)) * O128 * IF(ISBLANK(L128), 1, L128), 0), 0)</f>
        <v>0</v>
      </c>
      <c r="AI128" s="465"/>
      <c r="AJ128" s="465"/>
      <c r="AK128" s="465"/>
      <c r="AL128" s="465"/>
      <c r="AM128" s="2127" t="str">
        <f>A128</f>
        <v>►</v>
      </c>
      <c r="AN128" s="465"/>
      <c r="AO128" s="465"/>
      <c r="AP128" s="465"/>
      <c r="AQ128" s="465"/>
      <c r="AR128" s="2133"/>
      <c r="AW128" s="2133"/>
      <c r="AX128" s="466">
        <v>1</v>
      </c>
    </row>
    <row r="129" spans="1:50" s="464" customFormat="1" ht="21" customHeight="1" x14ac:dyDescent="0.25">
      <c r="A129" s="2127" t="str">
        <f>IF(H129&lt;&gt;"A", "►", "A")</f>
        <v>►</v>
      </c>
      <c r="B129" s="2128" t="str">
        <f>IF(A129="►","►",IF(A129="A",IF(ISTEXT(I129),I129,"")))</f>
        <v>►</v>
      </c>
      <c r="C129" s="2129" t="str">
        <f>IF(B129="►", "►", IFERROR(LEFT(B129, SEARCH(".", B129)-1), 0))</f>
        <v>►</v>
      </c>
      <c r="D129" s="2433" t="str">
        <f>IF(B129="►","►",IFERROR(MID(B129,SEARCH(".",B129)+1,SEARCH(".",B129,SEARCH(".",B129)+1)-SEARCH(".",B129)-1),0))</f>
        <v>►</v>
      </c>
      <c r="E129" s="2128" t="str">
        <f>IF(B129="►", "►", IFERROR(MID(B129, SEARCH(".", B129, SEARCH(".", B129)+1)+1, SEARCH(".", B129, SEARCH(".", B129, SEARCH(".", B129)+1)+1) - SEARCH(".", B129, SEARCH(".", B129)+1)-1), 0))</f>
        <v>►</v>
      </c>
      <c r="F129" s="2128" t="str">
        <f>IF(B129="►", "►", IFERROR(MID(B129, SEARCH(".", B129, SEARCH(".", B129, SEARCH(".", B129)+1)+1)+1, SEARCH(".", B129, SEARCH(".", B129, SEARCH(".", B129, SEARCH(".", B129)+1)+1)+1) - SEARCH(".", B129, SEARCH(".", B129, SEARCH(".", B129)+1)+1)-1), 0))</f>
        <v>►</v>
      </c>
      <c r="G129" s="2128" t="str">
        <f>IF(OR(B129="►", ISBLANK(B129)), "►", IFERROR(RIGHT(B129, LEN(B129)-FIND("►", B129)-1), ""))</f>
        <v>►</v>
      </c>
      <c r="H129" s="73" t="str">
        <f>IF(OR(L129&lt;&gt;"",M129&lt;&gt; "",N129&lt;&gt;"",O129&lt;&gt;""),"A", "►")</f>
        <v>►</v>
      </c>
      <c r="I129" s="451" t="str">
        <f>I100</f>
        <v>Dessert assiette.C.Chiboust pamplemousse.Recette mère ►.M.Mille-feuille meringue et chiboust pamplemousse aux fraises des bois</v>
      </c>
      <c r="J129" s="451">
        <f>J100</f>
        <v>18</v>
      </c>
      <c r="K129" s="451" t="str">
        <f>K100</f>
        <v>assiettes</v>
      </c>
      <c r="L129" s="205"/>
      <c r="M129" s="114"/>
      <c r="N129" s="114"/>
      <c r="O129" s="114"/>
      <c r="P129" s="114"/>
      <c r="Q129" s="114"/>
      <c r="R129" s="115"/>
      <c r="S129" s="791" t="s">
        <v>4</v>
      </c>
      <c r="T129" s="3484">
        <f>IFERROR(IF(AND(ISNUMBER(V129),J129&gt;0),J129,0),0)</f>
        <v>0</v>
      </c>
      <c r="U129" s="2453">
        <f>IFERROR(IF(AND(ISNUMBER(T129),V129&gt;0),K129,0),0)</f>
        <v>0</v>
      </c>
      <c r="V129" s="2452"/>
      <c r="W129" s="2140">
        <f>IFERROR(IF(V129&gt;0, AH129*AG129*Q129, 0), 0)</f>
        <v>0</v>
      </c>
      <c r="X129" s="301" t="str">
        <f>IF(OR(W129=0, ISBLANK(P129)), "", TEXT(ROUND(W129/INDEX(AJ24:AJ94, MATCH(P129, AI24:AI94, 0)), 0),"# ##0") &amp; " " &amp; P129)</f>
        <v/>
      </c>
      <c r="Y129" s="82">
        <f>IFERROR(IF(V129&gt;0, L129*AG129*Q129, 0), 0)</f>
        <v>0</v>
      </c>
      <c r="Z129" s="2141">
        <f>IFERROR(IF(V129&gt;0,M129,0),0)</f>
        <v>0</v>
      </c>
      <c r="AA129" s="2142" t="str">
        <f>IF(V129&gt;0,R129,"")</f>
        <v/>
      </c>
      <c r="AB129" s="2143"/>
      <c r="AC129" s="2140">
        <f>IF(ISBLANK(AB129), W129, W129*(1-AB129/100))</f>
        <v>0</v>
      </c>
      <c r="AD129" s="2144"/>
      <c r="AE129" s="2145" t="str">
        <f>IF(OR(ISBLANK(AD129), ISTEXT(L129)), "", IF(W129=0, Y129*AD129, W129*AD129))</f>
        <v/>
      </c>
      <c r="AF129" s="2593"/>
      <c r="AG129" s="2697">
        <f>IFERROR(IF(ISNUMBER(V129)*ISNUMBER(T129),V129/T129,0),0)</f>
        <v>0</v>
      </c>
      <c r="AH129" s="3483">
        <f>IF(AND(V129&lt;&gt;"", ISNUMBER(T129)), IFERROR(INDEX(AJ24:AJ94, MATCH(P129, AI24:AI94, 0)) * O129 * IF(ISBLANK(L129), 1, L129), 0), 0)</f>
        <v>0</v>
      </c>
      <c r="AI129" s="465"/>
      <c r="AJ129" s="465"/>
      <c r="AK129" s="465"/>
      <c r="AL129" s="465"/>
      <c r="AM129" s="2127" t="str">
        <f>A129</f>
        <v>►</v>
      </c>
      <c r="AN129" s="822"/>
      <c r="AO129" s="122"/>
      <c r="AP129" s="122"/>
      <c r="AQ129" s="465"/>
      <c r="AR129" s="2133"/>
      <c r="AW129" s="2133"/>
      <c r="AX129" s="466">
        <v>1</v>
      </c>
    </row>
    <row r="130" spans="1:50" s="464" customFormat="1" ht="21" customHeight="1" x14ac:dyDescent="0.25">
      <c r="A130" s="2127" t="str">
        <f>IF(H130&lt;&gt;"A", "►", "A")</f>
        <v>►</v>
      </c>
      <c r="B130" s="2128" t="str">
        <f>IF(A130="►","►",IF(A130="A",IF(ISTEXT(I130),I130,"")))</f>
        <v>►</v>
      </c>
      <c r="C130" s="2129" t="str">
        <f>IF(B130="►", "►", IFERROR(LEFT(B130, SEARCH(".", B130)-1), 0))</f>
        <v>►</v>
      </c>
      <c r="D130" s="2433" t="str">
        <f>IF(B130="►","►",IFERROR(MID(B130,SEARCH(".",B130)+1,SEARCH(".",B130,SEARCH(".",B130)+1)-SEARCH(".",B130)-1),0))</f>
        <v>►</v>
      </c>
      <c r="E130" s="2128" t="str">
        <f>IF(B130="►", "►", IFERROR(MID(B130, SEARCH(".", B130, SEARCH(".", B130)+1)+1, SEARCH(".", B130, SEARCH(".", B130, SEARCH(".", B130)+1)+1) - SEARCH(".", B130, SEARCH(".", B130)+1)-1), 0))</f>
        <v>►</v>
      </c>
      <c r="F130" s="2128" t="str">
        <f>IF(B130="►", "►", IFERROR(MID(B130, SEARCH(".", B130, SEARCH(".", B130, SEARCH(".", B130)+1)+1)+1, SEARCH(".", B130, SEARCH(".", B130, SEARCH(".", B130, SEARCH(".", B130)+1)+1)+1) - SEARCH(".", B130, SEARCH(".", B130, SEARCH(".", B130)+1)+1)-1), 0))</f>
        <v>►</v>
      </c>
      <c r="G130" s="2128" t="str">
        <f>IF(OR(B130="►", ISBLANK(B130)), "►", IFERROR(RIGHT(B130, LEN(B130)-FIND("►", B130)-1), ""))</f>
        <v>►</v>
      </c>
      <c r="H130" s="73" t="str">
        <f>IF(OR(L130&lt;&gt;"",M130&lt;&gt; "",N130&lt;&gt;"",O130&lt;&gt;""),"A", "►")</f>
        <v>►</v>
      </c>
      <c r="I130" s="451" t="str">
        <f>I100</f>
        <v>Dessert assiette.C.Chiboust pamplemousse.Recette mère ►.M.Mille-feuille meringue et chiboust pamplemousse aux fraises des bois</v>
      </c>
      <c r="J130" s="451">
        <f>J100</f>
        <v>18</v>
      </c>
      <c r="K130" s="451" t="str">
        <f>K100</f>
        <v>assiettes</v>
      </c>
      <c r="L130" s="205"/>
      <c r="M130" s="114"/>
      <c r="N130" s="114"/>
      <c r="O130" s="114"/>
      <c r="P130" s="114"/>
      <c r="Q130" s="114"/>
      <c r="R130" s="115"/>
      <c r="S130" s="791" t="s">
        <v>4</v>
      </c>
      <c r="T130" s="3484">
        <f>IFERROR(IF(AND(ISNUMBER(V130),J130&gt;0),J130,0),0)</f>
        <v>0</v>
      </c>
      <c r="U130" s="2453">
        <f>IFERROR(IF(AND(ISNUMBER(T130),V130&gt;0),K130,0),0)</f>
        <v>0</v>
      </c>
      <c r="V130" s="2452"/>
      <c r="W130" s="2148">
        <f>IFERROR(IF(V130&gt;0, AH130*AG130*Q130, 0), 0)</f>
        <v>0</v>
      </c>
      <c r="X130" s="299" t="str">
        <f>IF(OR(W130=0, ISBLANK(P130)), "", TEXT(ROUND(W130/INDEX(AJ24:AJ94, MATCH(P130, AI24:AI94, 0)), 0),"# ##0") &amp; " " &amp; P130)</f>
        <v/>
      </c>
      <c r="Y130" s="77">
        <f>IFERROR(IF(V130&gt;0, L130*AG130*Q130, 0), 0)</f>
        <v>0</v>
      </c>
      <c r="Z130" s="2149">
        <f>IFERROR(IF(V130&gt;0,M130,0),0)</f>
        <v>0</v>
      </c>
      <c r="AA130" s="2137" t="str">
        <f>IF(V130&gt;0,R130,"")</f>
        <v/>
      </c>
      <c r="AB130" s="2143"/>
      <c r="AC130" s="2148">
        <f>IF(ISBLANK(AB130), W130, W130*(1-AB130/100))</f>
        <v>0</v>
      </c>
      <c r="AD130" s="2144"/>
      <c r="AE130" s="2150" t="str">
        <f>IF(OR(ISBLANK(AD130), ISTEXT(L130)), "", IF(W130=0, Y130*AD130, W130*AD130))</f>
        <v/>
      </c>
      <c r="AF130" s="2593"/>
      <c r="AG130" s="2697">
        <f>IFERROR(IF(ISNUMBER(V130)*ISNUMBER(T130),V130/T130,0),0)</f>
        <v>0</v>
      </c>
      <c r="AH130" s="3483">
        <f>IF(AND(V130&lt;&gt;"", ISNUMBER(T130)), IFERROR(INDEX(AJ24:AJ94, MATCH(P130, AI24:AI94, 0)) * O130 * IF(ISBLANK(L130), 1, L130), 0), 0)</f>
        <v>0</v>
      </c>
      <c r="AI130" s="465"/>
      <c r="AJ130" s="465"/>
      <c r="AK130" s="465"/>
      <c r="AL130" s="465"/>
      <c r="AM130" s="2127" t="str">
        <f>A130</f>
        <v>►</v>
      </c>
      <c r="AN130" s="2133"/>
      <c r="AO130" s="2133"/>
      <c r="AP130" s="2133"/>
      <c r="AQ130" s="2133"/>
      <c r="AR130" s="2133"/>
      <c r="AW130" s="2133"/>
      <c r="AX130" s="466">
        <v>1</v>
      </c>
    </row>
    <row r="131" spans="1:50" s="464" customFormat="1" ht="21" customHeight="1" x14ac:dyDescent="0.25">
      <c r="A131" s="2127" t="str">
        <f>IF(H131&lt;&gt;"A", "►", "A")</f>
        <v>►</v>
      </c>
      <c r="B131" s="2128" t="str">
        <f>IF(A131="►","►",IF(A131="A",IF(ISTEXT(I131),I131,"")))</f>
        <v>►</v>
      </c>
      <c r="C131" s="2129" t="str">
        <f>IF(B131="►", "►", IFERROR(LEFT(B131, SEARCH(".", B131)-1), 0))</f>
        <v>►</v>
      </c>
      <c r="D131" s="2433" t="str">
        <f>IF(B131="►","►",IFERROR(MID(B131,SEARCH(".",B131)+1,SEARCH(".",B131,SEARCH(".",B131)+1)-SEARCH(".",B131)-1),0))</f>
        <v>►</v>
      </c>
      <c r="E131" s="2128" t="str">
        <f>IF(B131="►", "►", IFERROR(MID(B131, SEARCH(".", B131, SEARCH(".", B131)+1)+1, SEARCH(".", B131, SEARCH(".", B131, SEARCH(".", B131)+1)+1) - SEARCH(".", B131, SEARCH(".", B131)+1)-1), 0))</f>
        <v>►</v>
      </c>
      <c r="F131" s="2128" t="str">
        <f>IF(B131="►", "►", IFERROR(MID(B131, SEARCH(".", B131, SEARCH(".", B131, SEARCH(".", B131)+1)+1)+1, SEARCH(".", B131, SEARCH(".", B131, SEARCH(".", B131, SEARCH(".", B131)+1)+1)+1) - SEARCH(".", B131, SEARCH(".", B131, SEARCH(".", B131)+1)+1)-1), 0))</f>
        <v>►</v>
      </c>
      <c r="G131" s="2128" t="str">
        <f>IF(OR(B131="►", ISBLANK(B131)), "►", IFERROR(RIGHT(B131, LEN(B131)-FIND("►", B131)-1), ""))</f>
        <v>►</v>
      </c>
      <c r="H131" s="73" t="str">
        <f>IF(OR(L131&lt;&gt;"",M131&lt;&gt; "",N131&lt;&gt;"",O131&lt;&gt;""),"A", "►")</f>
        <v>►</v>
      </c>
      <c r="I131" s="451" t="str">
        <f>I100</f>
        <v>Dessert assiette.C.Chiboust pamplemousse.Recette mère ►.M.Mille-feuille meringue et chiboust pamplemousse aux fraises des bois</v>
      </c>
      <c r="J131" s="451">
        <f>J100</f>
        <v>18</v>
      </c>
      <c r="K131" s="451" t="str">
        <f>K100</f>
        <v>assiettes</v>
      </c>
      <c r="L131" s="205"/>
      <c r="M131" s="114"/>
      <c r="N131" s="114"/>
      <c r="O131" s="114"/>
      <c r="P131" s="114"/>
      <c r="Q131" s="114"/>
      <c r="R131" s="115"/>
      <c r="S131" s="791" t="s">
        <v>4</v>
      </c>
      <c r="T131" s="3484">
        <f>IFERROR(IF(AND(ISNUMBER(V131),J131&gt;0),J131,0),0)</f>
        <v>0</v>
      </c>
      <c r="U131" s="2453">
        <f>IFERROR(IF(AND(ISNUMBER(T131),V131&gt;0),K131,0),0)</f>
        <v>0</v>
      </c>
      <c r="V131" s="2452"/>
      <c r="W131" s="2140">
        <f>IFERROR(IF(V131&gt;0, AH131*AG131*Q131, 0), 0)</f>
        <v>0</v>
      </c>
      <c r="X131" s="301" t="str">
        <f>IF(OR(W131=0, ISBLANK(P131)), "", TEXT(ROUND(W131/INDEX(AJ24:AJ94, MATCH(P131, AI24:AI94, 0)), 0),"# ##0") &amp; " " &amp; P131)</f>
        <v/>
      </c>
      <c r="Y131" s="82">
        <f>IFERROR(IF(V131&gt;0, L131*AG131*Q131, 0), 0)</f>
        <v>0</v>
      </c>
      <c r="Z131" s="2141">
        <f>IFERROR(IF(V131&gt;0,M131,0),0)</f>
        <v>0</v>
      </c>
      <c r="AA131" s="2142" t="str">
        <f>IF(V131&gt;0,R131,"")</f>
        <v/>
      </c>
      <c r="AB131" s="2143"/>
      <c r="AC131" s="2140">
        <f>IF(ISBLANK(AB131), W131, W131*(1-AB131/100))</f>
        <v>0</v>
      </c>
      <c r="AD131" s="2144"/>
      <c r="AE131" s="2145" t="str">
        <f>IF(OR(ISBLANK(AD131), ISTEXT(L131)), "", IF(W131=0, Y131*AD131, W131*AD131))</f>
        <v/>
      </c>
      <c r="AF131" s="2593"/>
      <c r="AG131" s="2697">
        <f>IFERROR(IF(ISNUMBER(V131)*ISNUMBER(T131),V131/T131,0),0)</f>
        <v>0</v>
      </c>
      <c r="AH131" s="3483">
        <f>IF(AND(V131&lt;&gt;"", ISNUMBER(T131)), IFERROR(INDEX(AJ24:AJ94, MATCH(P131, AI24:AI94, 0)) * O131 * IF(ISBLANK(L131), 1, L131), 0), 0)</f>
        <v>0</v>
      </c>
      <c r="AI131" s="465"/>
      <c r="AJ131" s="465"/>
      <c r="AK131" s="465"/>
      <c r="AL131" s="465"/>
      <c r="AM131" s="2127" t="str">
        <f>A131</f>
        <v>►</v>
      </c>
      <c r="AN131" s="2133"/>
      <c r="AO131" s="2133"/>
      <c r="AP131" s="2133"/>
      <c r="AQ131" s="2133"/>
      <c r="AR131" s="2133"/>
      <c r="AW131" s="2133"/>
      <c r="AX131" s="466">
        <v>1</v>
      </c>
    </row>
    <row r="132" spans="1:50" s="464" customFormat="1" ht="21" customHeight="1" x14ac:dyDescent="0.25">
      <c r="A132" s="2127" t="str">
        <f>IF(H132&lt;&gt;"A", "►", "A")</f>
        <v>A</v>
      </c>
      <c r="B132" s="2128" t="str">
        <f>IF(A132="►","►",IF(A132="A",IF(ISTEXT(I132),I132,"")))</f>
        <v>Dessert assiette.C.Chiboust pamplemousse.Recette mère ►.M.Mille-feuille meringue et chiboust pamplemousse aux fraises des bois</v>
      </c>
      <c r="C132" s="2129" t="str">
        <f>IF(B132="►", "►", IFERROR(LEFT(B132, SEARCH(".", B132)-1), 0))</f>
        <v>Dessert assiette</v>
      </c>
      <c r="D132" s="2433" t="str">
        <f>IF(B132="►","►",IFERROR(MID(B132,SEARCH(".",B132)+1,SEARCH(".",B132,SEARCH(".",B132)+1)-SEARCH(".",B132)-1),0))</f>
        <v>C</v>
      </c>
      <c r="E132" s="2128" t="str">
        <f>IF(B132="►", "►", IFERROR(MID(B132, SEARCH(".", B132, SEARCH(".", B132)+1)+1, SEARCH(".", B132, SEARCH(".", B132, SEARCH(".", B132)+1)+1) - SEARCH(".", B132, SEARCH(".", B132)+1)-1), 0))</f>
        <v>Chiboust pamplemousse</v>
      </c>
      <c r="F132" s="2128" t="str">
        <f>IF(B132="►", "►", IFERROR(MID(B132, SEARCH(".", B132, SEARCH(".", B132, SEARCH(".", B132)+1)+1)+1, SEARCH(".", B132, SEARCH(".", B132, SEARCH(".", B132, SEARCH(".", B132)+1)+1)+1) - SEARCH(".", B132, SEARCH(".", B132, SEARCH(".", B132)+1)+1)-1), 0))</f>
        <v>Recette mère ►</v>
      </c>
      <c r="G132" s="2128" t="str">
        <f>IF(OR(B132="►", ISBLANK(B132)), "►", IFERROR(RIGHT(B132, LEN(B132)-FIND("►", B132)-1), ""))</f>
        <v>M.Mille-feuille meringue et chiboust pamplemousse aux fraises des bois</v>
      </c>
      <c r="H132" s="116" t="s">
        <v>7</v>
      </c>
      <c r="I132" s="451" t="str">
        <f>I100</f>
        <v>Dessert assiette.C.Chiboust pamplemousse.Recette mère ►.M.Mille-feuille meringue et chiboust pamplemousse aux fraises des bois</v>
      </c>
      <c r="J132" s="451">
        <f>J100</f>
        <v>18</v>
      </c>
      <c r="K132" s="451" t="str">
        <f>K100</f>
        <v>assiettes</v>
      </c>
      <c r="L132" s="517" t="s">
        <v>98</v>
      </c>
      <c r="M132" s="518"/>
      <c r="N132" s="518"/>
      <c r="O132" s="518"/>
      <c r="P132" s="518"/>
      <c r="Q132" s="519"/>
      <c r="R132" s="520" t="s">
        <v>127</v>
      </c>
      <c r="S132" s="791" t="s">
        <v>4</v>
      </c>
      <c r="T132" s="3484">
        <f>IFERROR(IF(AND(ISNUMBER(V132),J132&gt;0),J132,0),0)</f>
        <v>0</v>
      </c>
      <c r="U132" s="2453">
        <f>IFERROR(IF(AND(ISNUMBER(T132),V132&gt;0),K132,0),0)</f>
        <v>0</v>
      </c>
      <c r="V132" s="2452"/>
      <c r="W132" s="2148">
        <f>IFERROR(IF(V132&gt;0, AH132*AG132*Q132, 0), 0)</f>
        <v>0</v>
      </c>
      <c r="X132" s="299" t="str">
        <f>IF(OR(W132=0, ISBLANK(P132)), "", TEXT(ROUND(W132/INDEX(AJ24:AJ94, MATCH(P132, AI24:AI94, 0)), 0),"# ##0") &amp; " " &amp; P132)</f>
        <v/>
      </c>
      <c r="Y132" s="77">
        <f>IFERROR(IF(V132&gt;0, L132*AG132*Q132, 0), 0)</f>
        <v>0</v>
      </c>
      <c r="Z132" s="2149">
        <f>IFERROR(IF(V132&gt;0,M132,0),0)</f>
        <v>0</v>
      </c>
      <c r="AA132" s="2137" t="str">
        <f>IF(V132&gt;0,R132,"")</f>
        <v/>
      </c>
      <c r="AB132" s="2143"/>
      <c r="AC132" s="2148">
        <f>IF(ISBLANK(AB132), W132, W132*(1-AB132/100))</f>
        <v>0</v>
      </c>
      <c r="AD132" s="2144"/>
      <c r="AE132" s="2150" t="str">
        <f>IF(OR(ISBLANK(AD132), ISTEXT(L132)), "", IF(W132=0, Y132*AD132, W132*AD132))</f>
        <v/>
      </c>
      <c r="AF132" s="2593"/>
      <c r="AG132" s="2697">
        <f>IFERROR(IF(ISNUMBER(V132)*ISNUMBER(T132),V132/T132,0),0)</f>
        <v>0</v>
      </c>
      <c r="AH132" s="3483">
        <f>IF(AND(V132&lt;&gt;"", ISNUMBER(T132)), IFERROR(INDEX(AJ24:AJ94, MATCH(P132, AI24:AI94, 0)) * O132 * IF(ISBLANK(L132), 1, L132), 0), 0)</f>
        <v>0</v>
      </c>
      <c r="AI132" s="465"/>
      <c r="AJ132" s="465"/>
      <c r="AK132" s="465"/>
      <c r="AL132" s="465"/>
      <c r="AM132" s="2127" t="str">
        <f>A132</f>
        <v>A</v>
      </c>
      <c r="AN132" s="2133"/>
      <c r="AO132" s="2133"/>
      <c r="AP132" s="2133"/>
      <c r="AQ132" s="2133"/>
      <c r="AR132" s="2133"/>
      <c r="AW132" s="2133"/>
      <c r="AX132" s="466">
        <v>1</v>
      </c>
    </row>
    <row r="133" spans="1:50" s="464" customFormat="1" ht="21" customHeight="1" x14ac:dyDescent="0.25">
      <c r="A133" s="2127" t="str">
        <f>IF(H133&lt;&gt;"A", "►", "A")</f>
        <v>A</v>
      </c>
      <c r="B133" s="2128" t="str">
        <f>IF(A133="►","►",IF(A133="A",IF(ISTEXT(I133),I133,"")))</f>
        <v>Dessert assiette.C.Chiboust pamplemousse.Recette mère ►.M.Mille-feuille meringue et chiboust pamplemousse aux fraises des bois</v>
      </c>
      <c r="C133" s="2129" t="str">
        <f>IF(B133="►", "►", IFERROR(LEFT(B133, SEARCH(".", B133)-1), 0))</f>
        <v>Dessert assiette</v>
      </c>
      <c r="D133" s="2433" t="str">
        <f>IF(B133="►","►",IFERROR(MID(B133,SEARCH(".",B133)+1,SEARCH(".",B133,SEARCH(".",B133)+1)-SEARCH(".",B133)-1),0))</f>
        <v>C</v>
      </c>
      <c r="E133" s="2128" t="str">
        <f>IF(B133="►", "►", IFERROR(MID(B133, SEARCH(".", B133, SEARCH(".", B133)+1)+1, SEARCH(".", B133, SEARCH(".", B133, SEARCH(".", B133)+1)+1) - SEARCH(".", B133, SEARCH(".", B133)+1)-1), 0))</f>
        <v>Chiboust pamplemousse</v>
      </c>
      <c r="F133" s="2128" t="str">
        <f>IF(B133="►", "►", IFERROR(MID(B133, SEARCH(".", B133, SEARCH(".", B133, SEARCH(".", B133)+1)+1)+1, SEARCH(".", B133, SEARCH(".", B133, SEARCH(".", B133, SEARCH(".", B133)+1)+1)+1) - SEARCH(".", B133, SEARCH(".", B133, SEARCH(".", B133)+1)+1)-1), 0))</f>
        <v>Recette mère ►</v>
      </c>
      <c r="G133" s="2128" t="str">
        <f>IF(OR(B133="►", ISBLANK(B133)), "►", IFERROR(RIGHT(B133, LEN(B133)-FIND("►", B133)-1), ""))</f>
        <v>M.Mille-feuille meringue et chiboust pamplemousse aux fraises des bois</v>
      </c>
      <c r="H133" s="116" t="s">
        <v>7</v>
      </c>
      <c r="I133" s="451" t="str">
        <f>I100</f>
        <v>Dessert assiette.C.Chiboust pamplemousse.Recette mère ►.M.Mille-feuille meringue et chiboust pamplemousse aux fraises des bois</v>
      </c>
      <c r="J133" s="451">
        <f>J100</f>
        <v>18</v>
      </c>
      <c r="K133" s="451" t="str">
        <f>K100</f>
        <v>assiettes</v>
      </c>
      <c r="L133" s="145"/>
      <c r="M133" s="146"/>
      <c r="N133" s="146"/>
      <c r="O133" s="146"/>
      <c r="P133" s="146"/>
      <c r="Q133" s="472"/>
      <c r="R133" s="147" t="s">
        <v>128</v>
      </c>
      <c r="S133" s="791" t="s">
        <v>4</v>
      </c>
      <c r="T133" s="3484">
        <f>IFERROR(IF(AND(ISNUMBER(V133),J133&gt;0),J133,0),0)</f>
        <v>0</v>
      </c>
      <c r="U133" s="2453">
        <f>IFERROR(IF(AND(ISNUMBER(T133),V133&gt;0),K133,0),0)</f>
        <v>0</v>
      </c>
      <c r="V133" s="2452"/>
      <c r="W133" s="2140">
        <f>IFERROR(IF(V133&gt;0, AH133*AG133*Q133, 0), 0)</f>
        <v>0</v>
      </c>
      <c r="X133" s="301" t="str">
        <f>IF(OR(W133=0, ISBLANK(P133)), "", TEXT(ROUND(W133/INDEX(AJ24:AJ94, MATCH(P133, AI24:AI94, 0)), 0),"# ##0") &amp; " " &amp; P133)</f>
        <v/>
      </c>
      <c r="Y133" s="82">
        <f>IFERROR(IF(V133&gt;0, L133*AG133*Q133, 0), 0)</f>
        <v>0</v>
      </c>
      <c r="Z133" s="2141">
        <f>IFERROR(IF(V133&gt;0,M133,0),0)</f>
        <v>0</v>
      </c>
      <c r="AA133" s="2142" t="str">
        <f>IF(V133&gt;0,R133,"")</f>
        <v/>
      </c>
      <c r="AB133" s="2143"/>
      <c r="AC133" s="2140">
        <f>IF(ISBLANK(AB133), W133, W133*(1-AB133/100))</f>
        <v>0</v>
      </c>
      <c r="AD133" s="2144"/>
      <c r="AE133" s="2145" t="str">
        <f>IF(OR(ISBLANK(AD133), ISTEXT(L133)), "", IF(W133=0, Y133*AD133, W133*AD133))</f>
        <v/>
      </c>
      <c r="AF133" s="2593"/>
      <c r="AG133" s="2697">
        <f>IFERROR(IF(ISNUMBER(V133)*ISNUMBER(T133),V133/T133,0),0)</f>
        <v>0</v>
      </c>
      <c r="AH133" s="3483">
        <f>IF(AND(V133&lt;&gt;"", ISNUMBER(T133)), IFERROR(INDEX(AJ24:AJ94, MATCH(P133, AI24:AI94, 0)) * O133 * IF(ISBLANK(L133), 1, L133), 0), 0)</f>
        <v>0</v>
      </c>
      <c r="AI133" s="465"/>
      <c r="AJ133" s="465"/>
      <c r="AK133" s="465"/>
      <c r="AL133" s="465"/>
      <c r="AM133" s="2127" t="str">
        <f>A133</f>
        <v>A</v>
      </c>
      <c r="AN133" s="2133"/>
      <c r="AO133" s="2133"/>
      <c r="AP133" s="2133"/>
      <c r="AQ133" s="2133"/>
      <c r="AR133" s="2133"/>
      <c r="AW133" s="2133"/>
      <c r="AX133" s="466">
        <v>1</v>
      </c>
    </row>
    <row r="134" spans="1:50" s="464" customFormat="1" ht="21" customHeight="1" x14ac:dyDescent="0.25">
      <c r="A134" s="2127" t="str">
        <f>IF(H134&lt;&gt;"A", "►", "A")</f>
        <v>A</v>
      </c>
      <c r="B134" s="2128" t="str">
        <f>IF(A134="►","►",IF(A134="A",IF(ISTEXT(I134),I134,"")))</f>
        <v>Dessert assiette.C.Chiboust pamplemousse.Recette mère ►.M.Mille-feuille meringue et chiboust pamplemousse aux fraises des bois</v>
      </c>
      <c r="C134" s="2129" t="str">
        <f>IF(B134="►", "►", IFERROR(LEFT(B134, SEARCH(".", B134)-1), 0))</f>
        <v>Dessert assiette</v>
      </c>
      <c r="D134" s="2433" t="str">
        <f>IF(B134="►","►",IFERROR(MID(B134,SEARCH(".",B134)+1,SEARCH(".",B134,SEARCH(".",B134)+1)-SEARCH(".",B134)-1),0))</f>
        <v>C</v>
      </c>
      <c r="E134" s="2128" t="str">
        <f>IF(B134="►", "►", IFERROR(MID(B134, SEARCH(".", B134, SEARCH(".", B134)+1)+1, SEARCH(".", B134, SEARCH(".", B134, SEARCH(".", B134)+1)+1) - SEARCH(".", B134, SEARCH(".", B134)+1)-1), 0))</f>
        <v>Chiboust pamplemousse</v>
      </c>
      <c r="F134" s="2128" t="str">
        <f>IF(B134="►", "►", IFERROR(MID(B134, SEARCH(".", B134, SEARCH(".", B134, SEARCH(".", B134)+1)+1)+1, SEARCH(".", B134, SEARCH(".", B134, SEARCH(".", B134, SEARCH(".", B134)+1)+1)+1) - SEARCH(".", B134, SEARCH(".", B134, SEARCH(".", B134)+1)+1)-1), 0))</f>
        <v>Recette mère ►</v>
      </c>
      <c r="G134" s="2128" t="str">
        <f>IF(OR(B134="►", ISBLANK(B134)), "►", IFERROR(RIGHT(B134, LEN(B134)-FIND("►", B134)-1), ""))</f>
        <v>M.Mille-feuille meringue et chiboust pamplemousse aux fraises des bois</v>
      </c>
      <c r="H134" s="116" t="s">
        <v>7</v>
      </c>
      <c r="I134" s="451" t="str">
        <f>I100</f>
        <v>Dessert assiette.C.Chiboust pamplemousse.Recette mère ►.M.Mille-feuille meringue et chiboust pamplemousse aux fraises des bois</v>
      </c>
      <c r="J134" s="451">
        <f>J100</f>
        <v>18</v>
      </c>
      <c r="K134" s="451" t="str">
        <f>K100</f>
        <v>assiettes</v>
      </c>
      <c r="L134" s="2448"/>
      <c r="M134" s="146"/>
      <c r="N134" s="146"/>
      <c r="O134" s="146"/>
      <c r="P134" s="146"/>
      <c r="Q134" s="472"/>
      <c r="R134" s="147" t="s">
        <v>266</v>
      </c>
      <c r="S134" s="791" t="s">
        <v>4</v>
      </c>
      <c r="T134" s="3484">
        <f>IFERROR(IF(AND(ISNUMBER(V134),J134&gt;0),J134,0),0)</f>
        <v>0</v>
      </c>
      <c r="U134" s="2453">
        <f>IFERROR(IF(AND(ISNUMBER(T134),V134&gt;0),K134,0),0)</f>
        <v>0</v>
      </c>
      <c r="V134" s="2452"/>
      <c r="W134" s="2148">
        <f>IFERROR(IF(V134&gt;0, AH134*AG134*Q134, 0), 0)</f>
        <v>0</v>
      </c>
      <c r="X134" s="299" t="str">
        <f>IF(OR(W134=0, ISBLANK(P134)), "", TEXT(ROUND(W134/INDEX(AJ24:AJ94, MATCH(P134, AI24:AI94, 0)), 0),"# ##0") &amp; " " &amp; P134)</f>
        <v/>
      </c>
      <c r="Y134" s="77">
        <f>IFERROR(IF(V134&gt;0, L134*AG134*Q134, 0), 0)</f>
        <v>0</v>
      </c>
      <c r="Z134" s="2149">
        <f>IFERROR(IF(V134&gt;0,M134,0),0)</f>
        <v>0</v>
      </c>
      <c r="AA134" s="2137" t="str">
        <f>IF(V134&gt;0,R134,"")</f>
        <v/>
      </c>
      <c r="AB134" s="2143"/>
      <c r="AC134" s="2148">
        <f>IF(ISBLANK(AB134), W134, W134*(1-AB134/100))</f>
        <v>0</v>
      </c>
      <c r="AD134" s="2144"/>
      <c r="AE134" s="2150" t="str">
        <f>IF(OR(ISBLANK(AD134), ISTEXT(L134)), "", IF(W134=0, Y134*AD134, W134*AD134))</f>
        <v/>
      </c>
      <c r="AF134" s="2593"/>
      <c r="AG134" s="2697">
        <f>IFERROR(IF(ISNUMBER(V134)*ISNUMBER(T134),V134/T134,0),0)</f>
        <v>0</v>
      </c>
      <c r="AH134" s="3483">
        <f>IF(AND(V134&lt;&gt;"", ISNUMBER(T134)), IFERROR(INDEX(AJ24:AJ94, MATCH(P134, AI24:AI94, 0)) * O134 * IF(ISBLANK(L134), 1, L134), 0), 0)</f>
        <v>0</v>
      </c>
      <c r="AI134" s="465"/>
      <c r="AJ134" s="465"/>
      <c r="AK134" s="465"/>
      <c r="AL134" s="465"/>
      <c r="AM134" s="2127" t="str">
        <f>A134</f>
        <v>A</v>
      </c>
      <c r="AN134" s="2133"/>
      <c r="AO134" s="2133"/>
      <c r="AP134" s="2133"/>
      <c r="AQ134" s="2133"/>
      <c r="AR134" s="2133"/>
      <c r="AW134" s="2133"/>
      <c r="AX134" s="466">
        <v>1</v>
      </c>
    </row>
    <row r="135" spans="1:50" s="464" customFormat="1" ht="21" customHeight="1" x14ac:dyDescent="0.25">
      <c r="A135" s="2127" t="str">
        <f>IF(H135&lt;&gt;"A", "►", "A")</f>
        <v>A</v>
      </c>
      <c r="B135" s="2128" t="str">
        <f>IF(A135="►","►",IF(A135="A",IF(ISTEXT(I135),I135,"")))</f>
        <v>Dessert assiette.C.Chiboust pamplemousse.Recette mère ►.M.Mille-feuille meringue et chiboust pamplemousse aux fraises des bois</v>
      </c>
      <c r="C135" s="2129" t="str">
        <f>IF(B135="►", "►", IFERROR(LEFT(B135, SEARCH(".", B135)-1), 0))</f>
        <v>Dessert assiette</v>
      </c>
      <c r="D135" s="2433" t="str">
        <f>IF(B135="►","►",IFERROR(MID(B135,SEARCH(".",B135)+1,SEARCH(".",B135,SEARCH(".",B135)+1)-SEARCH(".",B135)-1),0))</f>
        <v>C</v>
      </c>
      <c r="E135" s="2128" t="str">
        <f>IF(B135="►", "►", IFERROR(MID(B135, SEARCH(".", B135, SEARCH(".", B135)+1)+1, SEARCH(".", B135, SEARCH(".", B135, SEARCH(".", B135)+1)+1) - SEARCH(".", B135, SEARCH(".", B135)+1)-1), 0))</f>
        <v>Chiboust pamplemousse</v>
      </c>
      <c r="F135" s="2128" t="str">
        <f>IF(B135="►", "►", IFERROR(MID(B135, SEARCH(".", B135, SEARCH(".", B135, SEARCH(".", B135)+1)+1)+1, SEARCH(".", B135, SEARCH(".", B135, SEARCH(".", B135, SEARCH(".", B135)+1)+1)+1) - SEARCH(".", B135, SEARCH(".", B135, SEARCH(".", B135)+1)+1)-1), 0))</f>
        <v>Recette mère ►</v>
      </c>
      <c r="G135" s="2128" t="str">
        <f>IF(OR(B135="►", ISBLANK(B135)), "►", IFERROR(RIGHT(B135, LEN(B135)-FIND("►", B135)-1), ""))</f>
        <v>M.Mille-feuille meringue et chiboust pamplemousse aux fraises des bois</v>
      </c>
      <c r="H135" s="116" t="s">
        <v>7</v>
      </c>
      <c r="I135" s="451" t="str">
        <f>I100</f>
        <v>Dessert assiette.C.Chiboust pamplemousse.Recette mère ►.M.Mille-feuille meringue et chiboust pamplemousse aux fraises des bois</v>
      </c>
      <c r="J135" s="451">
        <f>J100</f>
        <v>18</v>
      </c>
      <c r="K135" s="451" t="str">
        <f>K100</f>
        <v>assiettes</v>
      </c>
      <c r="L135" s="265"/>
      <c r="M135" s="265"/>
      <c r="N135" s="265" t="s">
        <v>73</v>
      </c>
      <c r="O135" s="266"/>
      <c r="P135" s="267"/>
      <c r="Q135" s="267"/>
      <c r="R135" s="268"/>
      <c r="S135" s="791" t="s">
        <v>4</v>
      </c>
      <c r="T135" s="3484">
        <f>IFERROR(IF(AND(ISNUMBER(V135),J135&gt;0),J135,0),0)</f>
        <v>0</v>
      </c>
      <c r="U135" s="2453">
        <f>IFERROR(IF(AND(ISNUMBER(T135),V135&gt;0),K135,0),0)</f>
        <v>0</v>
      </c>
      <c r="V135" s="2452"/>
      <c r="W135" s="2140">
        <f>IFERROR(IF(V135&gt;0, AH135*AG135*Q135, 0), 0)</f>
        <v>0</v>
      </c>
      <c r="X135" s="301" t="str">
        <f>IF(OR(W135=0, ISBLANK(P135)), "", TEXT(ROUND(W135/INDEX(AJ24:AJ94, MATCH(P135, AI24:AI94, 0)), 0),"# ##0") &amp; " " &amp; P135)</f>
        <v/>
      </c>
      <c r="Y135" s="82">
        <f>IFERROR(IF(V135&gt;0, L135*AG135*Q135, 0), 0)</f>
        <v>0</v>
      </c>
      <c r="Z135" s="2141">
        <f>IFERROR(IF(V135&gt;0,M135,0),0)</f>
        <v>0</v>
      </c>
      <c r="AA135" s="2142" t="str">
        <f>IF(V135&gt;0,R135,"")</f>
        <v/>
      </c>
      <c r="AB135" s="2143"/>
      <c r="AC135" s="2140">
        <f>IF(ISBLANK(AB135), W135, W135*(1-AB135/100))</f>
        <v>0</v>
      </c>
      <c r="AD135" s="2144"/>
      <c r="AE135" s="2145" t="str">
        <f>IF(OR(ISBLANK(AD135), ISTEXT(L135)), "", IF(W135=0, Y135*AD135, W135*AD135))</f>
        <v/>
      </c>
      <c r="AF135" s="2593"/>
      <c r="AG135" s="2697">
        <f>IFERROR(IF(ISNUMBER(V135)*ISNUMBER(T135),V135/T135,0),0)</f>
        <v>0</v>
      </c>
      <c r="AH135" s="3483">
        <f>IF(AND(V135&lt;&gt;"", ISNUMBER(T135)), IFERROR(INDEX(AJ24:AJ94, MATCH(P135, AI24:AI94, 0)) * O135 * IF(ISBLANK(L135), 1, L135), 0), 0)</f>
        <v>0</v>
      </c>
      <c r="AI135" s="465"/>
      <c r="AJ135" s="465"/>
      <c r="AK135" s="465"/>
      <c r="AL135" s="465"/>
      <c r="AM135" s="2127" t="str">
        <f>A135</f>
        <v>A</v>
      </c>
      <c r="AN135" s="2133"/>
      <c r="AO135" s="2133"/>
      <c r="AP135" s="2133"/>
      <c r="AQ135" s="2133"/>
      <c r="AR135" s="2133"/>
      <c r="AW135" s="2133"/>
      <c r="AX135" s="466">
        <v>1</v>
      </c>
    </row>
    <row r="136" spans="1:50" s="464" customFormat="1" ht="21" customHeight="1" thickBot="1" x14ac:dyDescent="0.3">
      <c r="A136" s="2127" t="str">
        <f>IF(H136&lt;&gt;"A", "►", "A")</f>
        <v>A</v>
      </c>
      <c r="B136" s="2128" t="str">
        <f>IF(A136="►","►",IF(A136="A",IF(ISTEXT(I136),I136,"")))</f>
        <v>Dessert assiette.C.Chiboust pamplemousse.Recette mère ►.M.Mille-feuille meringue et chiboust pamplemousse aux fraises des bois</v>
      </c>
      <c r="C136" s="2129" t="str">
        <f>IF(B136="►", "►", IFERROR(LEFT(B136, SEARCH(".", B136)-1), 0))</f>
        <v>Dessert assiette</v>
      </c>
      <c r="D136" s="2433" t="str">
        <f>IF(B136="►","►",IFERROR(MID(B136,SEARCH(".",B136)+1,SEARCH(".",B136,SEARCH(".",B136)+1)-SEARCH(".",B136)-1),0))</f>
        <v>C</v>
      </c>
      <c r="E136" s="2128" t="str">
        <f>IF(B136="►", "►", IFERROR(MID(B136, SEARCH(".", B136, SEARCH(".", B136)+1)+1, SEARCH(".", B136, SEARCH(".", B136, SEARCH(".", B136)+1)+1) - SEARCH(".", B136, SEARCH(".", B136)+1)-1), 0))</f>
        <v>Chiboust pamplemousse</v>
      </c>
      <c r="F136" s="2128" t="str">
        <f>IF(B136="►", "►", IFERROR(MID(B136, SEARCH(".", B136, SEARCH(".", B136, SEARCH(".", B136)+1)+1)+1, SEARCH(".", B136, SEARCH(".", B136, SEARCH(".", B136, SEARCH(".", B136)+1)+1)+1) - SEARCH(".", B136, SEARCH(".", B136, SEARCH(".", B136)+1)+1)-1), 0))</f>
        <v>Recette mère ►</v>
      </c>
      <c r="G136" s="2128" t="str">
        <f>IF(OR(B136="►", ISBLANK(B136)), "►", IFERROR(RIGHT(B136, LEN(B136)-FIND("►", B136)-1), ""))</f>
        <v>M.Mille-feuille meringue et chiboust pamplemousse aux fraises des bois</v>
      </c>
      <c r="H136" s="123" t="s">
        <v>7</v>
      </c>
      <c r="I136" s="455" t="str">
        <f>I100</f>
        <v>Dessert assiette.C.Chiboust pamplemousse.Recette mère ►.M.Mille-feuille meringue et chiboust pamplemousse aux fraises des bois</v>
      </c>
      <c r="J136" s="455">
        <f>J100</f>
        <v>18</v>
      </c>
      <c r="K136" s="455" t="str">
        <f>K100</f>
        <v>assiettes</v>
      </c>
      <c r="L136" s="269" t="s">
        <v>62</v>
      </c>
      <c r="M136" s="270"/>
      <c r="N136" s="271"/>
      <c r="O136" s="272"/>
      <c r="P136" s="271"/>
      <c r="Q136" s="271"/>
      <c r="R136" s="273"/>
      <c r="S136" s="791" t="s">
        <v>4</v>
      </c>
      <c r="T136" s="3484">
        <f>IFERROR(IF(AND(ISNUMBER(V136),J136&gt;0),J136,0),0)</f>
        <v>0</v>
      </c>
      <c r="U136" s="2453">
        <f>IFERROR(IF(AND(ISNUMBER(T136),V136&gt;0),K136,0),0)</f>
        <v>0</v>
      </c>
      <c r="V136" s="2452"/>
      <c r="W136" s="2148">
        <f>IFERROR(IF(V136&gt;0, AH136*AG136*Q136, 0), 0)</f>
        <v>0</v>
      </c>
      <c r="X136" s="299" t="str">
        <f>IF(OR(W136=0, ISBLANK(P136)), "", TEXT(ROUND(W136/INDEX(AJ24:AJ94, MATCH(P136, AI24:AI94, 0)), 0),"# ##0") &amp; " " &amp; P136)</f>
        <v/>
      </c>
      <c r="Y136" s="77">
        <f>IFERROR(IF(V136&gt;0, L136*AG136*Q136, 0), 0)</f>
        <v>0</v>
      </c>
      <c r="Z136" s="2149">
        <f>IFERROR(IF(V136&gt;0,M136,0),0)</f>
        <v>0</v>
      </c>
      <c r="AA136" s="2137" t="str">
        <f>IF(V136&gt;0,R136,"")</f>
        <v/>
      </c>
      <c r="AB136" s="2143"/>
      <c r="AC136" s="2148">
        <f>IF(ISBLANK(AB136), W136, W136*(1-AB136/100))</f>
        <v>0</v>
      </c>
      <c r="AD136" s="2144"/>
      <c r="AE136" s="2150" t="str">
        <f>IF(OR(ISBLANK(AD136), ISTEXT(L136)), "", IF(W136=0, Y136*AD136, W136*AD136))</f>
        <v/>
      </c>
      <c r="AF136" s="2593"/>
      <c r="AG136" s="2697">
        <f>IFERROR(IF(ISNUMBER(V136)*ISNUMBER(T136),V136/T136,0),0)</f>
        <v>0</v>
      </c>
      <c r="AH136" s="3483">
        <f>IF(AND(V136&lt;&gt;"", ISNUMBER(T136)), IFERROR(INDEX(AJ24:AJ94, MATCH(P136, AI24:AI94, 0)) * O136 * IF(ISBLANK(L136), 1, L136), 0), 0)</f>
        <v>0</v>
      </c>
      <c r="AI136" s="465"/>
      <c r="AJ136" s="465"/>
      <c r="AK136" s="465"/>
      <c r="AL136" s="465"/>
      <c r="AM136" s="2127" t="str">
        <f>A136</f>
        <v>A</v>
      </c>
      <c r="AN136" s="2133"/>
      <c r="AO136" s="2133"/>
      <c r="AP136" s="2133"/>
      <c r="AQ136" s="2133"/>
      <c r="AR136" s="2133"/>
      <c r="AW136" s="2133"/>
      <c r="AX136" s="466">
        <v>1</v>
      </c>
    </row>
    <row r="137" spans="1:50" s="464" customFormat="1" ht="21" customHeight="1" thickBot="1" x14ac:dyDescent="0.3">
      <c r="A137" s="2127" t="str">
        <f>IF(H137&lt;&gt;"A", "►", "A")</f>
        <v>A</v>
      </c>
      <c r="B137" s="2128" t="str">
        <f>IF(A137="►","►",IF(A137="A",IF(ISTEXT(I137),I137,"")))</f>
        <v/>
      </c>
      <c r="C137" s="2129">
        <f>IF(B137="►", "►", IFERROR(LEFT(B137, SEARCH(".", B137)-1), 0))</f>
        <v>0</v>
      </c>
      <c r="D137" s="2433">
        <f>IF(B137="►","►",IFERROR(MID(B137,SEARCH(".",B137)+1,SEARCH(".",B137,SEARCH(".",B137)+1)-SEARCH(".",B137)-1),0))</f>
        <v>0</v>
      </c>
      <c r="E137" s="2128">
        <f>IF(B137="►", "►", IFERROR(MID(B137, SEARCH(".", B137, SEARCH(".", B137)+1)+1, SEARCH(".", B137, SEARCH(".", B137, SEARCH(".", B137)+1)+1) - SEARCH(".", B137, SEARCH(".", B137)+1)-1), 0))</f>
        <v>0</v>
      </c>
      <c r="F137" s="2128">
        <f>IF(B137="►", "►", IFERROR(MID(B137, SEARCH(".", B137, SEARCH(".", B137, SEARCH(".", B137)+1)+1)+1, SEARCH(".", B137, SEARCH(".", B137, SEARCH(".", B137, SEARCH(".", B137)+1)+1)+1) - SEARCH(".", B137, SEARCH(".", B137, SEARCH(".", B137)+1)+1)-1), 0))</f>
        <v>0</v>
      </c>
      <c r="G137" s="2128" t="str">
        <f>IF(OR(B137="►", ISBLANK(B137)), "►", IFERROR(RIGHT(B137, LEN(B137)-FIND("►", B137)-1), ""))</f>
        <v/>
      </c>
      <c r="H137" s="2168" t="s">
        <v>7</v>
      </c>
      <c r="I137" s="2169"/>
      <c r="J137" s="2169"/>
      <c r="K137" s="2169"/>
      <c r="L137" s="2170" t="s">
        <v>2200</v>
      </c>
      <c r="M137" s="2170"/>
      <c r="N137" s="2170"/>
      <c r="O137" s="2170"/>
      <c r="P137" s="2170"/>
      <c r="Q137" s="2170"/>
      <c r="R137" s="2434" t="s">
        <v>77</v>
      </c>
      <c r="S137" s="791" t="s">
        <v>4</v>
      </c>
      <c r="T137" s="3484">
        <f>IFERROR(IF(AND(ISNUMBER(V137),J137&gt;0),J137,0),0)</f>
        <v>0</v>
      </c>
      <c r="U137" s="2453">
        <f>IFERROR(IF(AND(ISNUMBER(T137),V137&gt;0),K137,0),0)</f>
        <v>0</v>
      </c>
      <c r="V137" s="2452"/>
      <c r="W137" s="2140">
        <f>IFERROR(IF(V137&gt;0, AH137*AG137*Q137, 0), 0)</f>
        <v>0</v>
      </c>
      <c r="X137" s="301" t="str">
        <f>IF(OR(W137=0, ISBLANK(P137)), "", TEXT(ROUND(W137/INDEX(AJ24:AJ94, MATCH(P137, AI24:AI94, 0)), 0),"# ##0") &amp; " " &amp; P137)</f>
        <v/>
      </c>
      <c r="Y137" s="82">
        <f>IFERROR(IF(V137&gt;0, L137*AG137*Q137, 0), 0)</f>
        <v>0</v>
      </c>
      <c r="Z137" s="2141">
        <f>IFERROR(IF(V137&gt;0,M137,0),0)</f>
        <v>0</v>
      </c>
      <c r="AA137" s="2142" t="str">
        <f>IF(V137&gt;0,R137,"")</f>
        <v/>
      </c>
      <c r="AB137" s="2143"/>
      <c r="AC137" s="2140">
        <f>IF(ISBLANK(AB137), W137, W137*(1-AB137/100))</f>
        <v>0</v>
      </c>
      <c r="AD137" s="2144"/>
      <c r="AE137" s="2145" t="str">
        <f>IF(OR(ISBLANK(AD137), ISTEXT(L137)), "", IF(W137=0, Y137*AD137, W137*AD137))</f>
        <v/>
      </c>
      <c r="AF137" s="2593"/>
      <c r="AG137" s="2697">
        <f>IFERROR(IF(ISNUMBER(V137)*ISNUMBER(T137),V137/T137,0),0)</f>
        <v>0</v>
      </c>
      <c r="AH137" s="3483">
        <f>IF(AND(V137&lt;&gt;"", ISNUMBER(T137)), IFERROR(INDEX(AJ24:AJ94, MATCH(P137, AI24:AI94, 0)) * O137 * IF(ISBLANK(L137), 1, L137), 0), 0)</f>
        <v>0</v>
      </c>
      <c r="AI137" s="465"/>
      <c r="AJ137" s="465"/>
      <c r="AK137" s="465"/>
      <c r="AL137" s="465"/>
      <c r="AM137" s="2127" t="str">
        <f>A137</f>
        <v>A</v>
      </c>
      <c r="AN137" s="2133"/>
      <c r="AO137" s="2133"/>
      <c r="AP137" s="2133"/>
      <c r="AQ137" s="2133"/>
      <c r="AR137" s="2133"/>
      <c r="AW137" s="2133"/>
      <c r="AX137" s="466">
        <v>1</v>
      </c>
    </row>
    <row r="138" spans="1:50" s="464" customFormat="1" ht="21" customHeight="1" x14ac:dyDescent="0.25">
      <c r="A138" s="2127" t="str">
        <f>IF(H138&lt;&gt;"A", "►", "A")</f>
        <v>A</v>
      </c>
      <c r="B138" s="2128" t="str">
        <f>IF(A138="►","►",IF(A138="A",IF(ISTEXT(I138),I138,"")))</f>
        <v>Dessert assiette.C.Coulis de mangue.Recette mère ►.M.Mille-feuille meringue et chiboust pamplemousse aux fraises des bois</v>
      </c>
      <c r="C138" s="2129" t="str">
        <f>IF(B138="►", "►", IFERROR(LEFT(B138, SEARCH(".", B138)-1), 0))</f>
        <v>Dessert assiette</v>
      </c>
      <c r="D138" s="2433" t="str">
        <f>IF(B138="►","►",IFERROR(MID(B138,SEARCH(".",B138)+1,SEARCH(".",B138,SEARCH(".",B138)+1)-SEARCH(".",B138)-1),0))</f>
        <v>C</v>
      </c>
      <c r="E138" s="2128" t="str">
        <f>IF(B138="►", "►", IFERROR(MID(B138, SEARCH(".", B138, SEARCH(".", B138)+1)+1, SEARCH(".", B138, SEARCH(".", B138, SEARCH(".", B138)+1)+1) - SEARCH(".", B138, SEARCH(".", B138)+1)-1), 0))</f>
        <v>Coulis de mangue</v>
      </c>
      <c r="F138" s="2128" t="str">
        <f>IF(B138="►", "►", IFERROR(MID(B138, SEARCH(".", B138, SEARCH(".", B138, SEARCH(".", B138)+1)+1)+1, SEARCH(".", B138, SEARCH(".", B138, SEARCH(".", B138, SEARCH(".", B138)+1)+1)+1) - SEARCH(".", B138, SEARCH(".", B138, SEARCH(".", B138)+1)+1)-1), 0))</f>
        <v>Recette mère ►</v>
      </c>
      <c r="G138" s="2128" t="str">
        <f>IF(OR(B138="►", ISBLANK(B138)), "►", IFERROR(RIGHT(B138, LEN(B138)-FIND("►", B138)-1), ""))</f>
        <v>M.Mille-feuille meringue et chiboust pamplemousse aux fraises des bois</v>
      </c>
      <c r="H138" s="23" t="s">
        <v>7</v>
      </c>
      <c r="I138" s="456" t="str">
        <f>I144</f>
        <v>Dessert assiette.C.Coulis de mangue.Recette mère ►.M.Mille-feuille meringue et chiboust pamplemousse aux fraises des bois</v>
      </c>
      <c r="J138" s="457">
        <f>J144</f>
        <v>18</v>
      </c>
      <c r="K138" s="457" t="str">
        <f>K144</f>
        <v>assiettes</v>
      </c>
      <c r="L138" s="279" t="s">
        <v>4</v>
      </c>
      <c r="M138" s="24" t="s">
        <v>8</v>
      </c>
      <c r="N138" s="3217" t="s">
        <v>463</v>
      </c>
      <c r="O138" s="3217"/>
      <c r="P138" s="3157" t="s">
        <v>2017</v>
      </c>
      <c r="Q138" s="3157"/>
      <c r="R138" s="3158"/>
      <c r="S138" s="791" t="s">
        <v>4</v>
      </c>
      <c r="T138" s="3484">
        <f>IFERROR(IF(AND(ISNUMBER(V138),J138&gt;0),J138,0),0)</f>
        <v>0</v>
      </c>
      <c r="U138" s="2453">
        <f>IFERROR(IF(AND(ISNUMBER(T138),V138&gt;0),K138,0),0)</f>
        <v>0</v>
      </c>
      <c r="V138" s="2452"/>
      <c r="W138" s="2148">
        <f>IFERROR(IF(V138&gt;0, AH138*AG138*Q138, 0), 0)</f>
        <v>0</v>
      </c>
      <c r="X138" s="299" t="str">
        <f>IF(OR(W138=0, ISBLANK(P138)), "", TEXT(ROUND(W138/INDEX(AJ24:AJ94, MATCH(P138, AI24:AI94, 0)), 0),"# ##0") &amp; " " &amp; P138)</f>
        <v/>
      </c>
      <c r="Y138" s="77">
        <f>IFERROR(IF(V138&gt;0, L138*AG138*Q138, 0), 0)</f>
        <v>0</v>
      </c>
      <c r="Z138" s="2149">
        <f>IFERROR(IF(V138&gt;0,M138,0),0)</f>
        <v>0</v>
      </c>
      <c r="AA138" s="2137" t="str">
        <f>IF(V138&gt;0,R138,"")</f>
        <v/>
      </c>
      <c r="AB138" s="2143"/>
      <c r="AC138" s="2148">
        <f>IF(ISBLANK(AB138), W138, W138*(1-AB138/100))</f>
        <v>0</v>
      </c>
      <c r="AD138" s="2144"/>
      <c r="AE138" s="2150" t="str">
        <f>IF(OR(ISBLANK(AD138), ISTEXT(L138)), "", IF(W138=0, Y138*AD138, W138*AD138))</f>
        <v/>
      </c>
      <c r="AF138" s="2593"/>
      <c r="AG138" s="2697">
        <f>IFERROR(IF(ISNUMBER(V138)*ISNUMBER(T138),V138/T138,0),0)</f>
        <v>0</v>
      </c>
      <c r="AH138" s="3483">
        <f>IF(AND(V138&lt;&gt;"", ISNUMBER(T138)), IFERROR(INDEX(AJ24:AJ94, MATCH(P138, AI24:AI94, 0)) * O138 * IF(ISBLANK(L138), 1, L138), 0), 0)</f>
        <v>0</v>
      </c>
      <c r="AI138" s="465"/>
      <c r="AJ138" s="465"/>
      <c r="AK138" s="465"/>
      <c r="AL138" s="465"/>
      <c r="AM138" s="2127" t="str">
        <f>A138</f>
        <v>A</v>
      </c>
      <c r="AN138" s="2133"/>
      <c r="AO138" s="2133"/>
      <c r="AP138" s="2133"/>
      <c r="AQ138" s="2133"/>
      <c r="AR138" s="2133"/>
      <c r="AW138" s="2133"/>
      <c r="AX138" s="466">
        <v>1</v>
      </c>
    </row>
    <row r="139" spans="1:50" s="464" customFormat="1" ht="21" customHeight="1" x14ac:dyDescent="0.25">
      <c r="A139" s="2127" t="str">
        <f>IF(H139&lt;&gt;"A", "►", "A")</f>
        <v>A</v>
      </c>
      <c r="B139" s="2128" t="str">
        <f>IF(A139="►","►",IF(A139="A",IF(ISTEXT(I139),I139,"")))</f>
        <v>Dessert assiette.C.Coulis de mangue.Recette mère ►.M.Mille-feuille meringue et chiboust pamplemousse aux fraises des bois</v>
      </c>
      <c r="C139" s="2129" t="str">
        <f>IF(B139="►", "►", IFERROR(LEFT(B139, SEARCH(".", B139)-1), 0))</f>
        <v>Dessert assiette</v>
      </c>
      <c r="D139" s="2433" t="str">
        <f>IF(B139="►","►",IFERROR(MID(B139,SEARCH(".",B139)+1,SEARCH(".",B139,SEARCH(".",B139)+1)-SEARCH(".",B139)-1),0))</f>
        <v>C</v>
      </c>
      <c r="E139" s="2128" t="str">
        <f>IF(B139="►", "►", IFERROR(MID(B139, SEARCH(".", B139, SEARCH(".", B139)+1)+1, SEARCH(".", B139, SEARCH(".", B139, SEARCH(".", B139)+1)+1) - SEARCH(".", B139, SEARCH(".", B139)+1)-1), 0))</f>
        <v>Coulis de mangue</v>
      </c>
      <c r="F139" s="2128" t="str">
        <f>IF(B139="►", "►", IFERROR(MID(B139, SEARCH(".", B139, SEARCH(".", B139, SEARCH(".", B139)+1)+1)+1, SEARCH(".", B139, SEARCH(".", B139, SEARCH(".", B139, SEARCH(".", B139)+1)+1)+1) - SEARCH(".", B139, SEARCH(".", B139, SEARCH(".", B139)+1)+1)-1), 0))</f>
        <v>Recette mère ►</v>
      </c>
      <c r="G139" s="2128" t="str">
        <f>IF(OR(B139="►", ISBLANK(B139)), "►", IFERROR(RIGHT(B139, LEN(B139)-FIND("►", B139)-1), ""))</f>
        <v>M.Mille-feuille meringue et chiboust pamplemousse aux fraises des bois</v>
      </c>
      <c r="H139" s="25" t="s">
        <v>7</v>
      </c>
      <c r="I139" s="458" t="str">
        <f>I144</f>
        <v>Dessert assiette.C.Coulis de mangue.Recette mère ►.M.Mille-feuille meringue et chiboust pamplemousse aux fraises des bois</v>
      </c>
      <c r="J139" s="459"/>
      <c r="K139" s="459"/>
      <c r="L139" s="281" t="s">
        <v>207</v>
      </c>
      <c r="M139" s="26" t="s">
        <v>12</v>
      </c>
      <c r="N139" s="3218"/>
      <c r="O139" s="3218"/>
      <c r="P139" s="3159"/>
      <c r="Q139" s="3159"/>
      <c r="R139" s="3160"/>
      <c r="S139" s="791" t="s">
        <v>4</v>
      </c>
      <c r="T139" s="3484">
        <f>IFERROR(IF(AND(ISNUMBER(V139),J139&gt;0),J139,0),0)</f>
        <v>0</v>
      </c>
      <c r="U139" s="2453">
        <f>IFERROR(IF(AND(ISNUMBER(T139),V139&gt;0),K139,0),0)</f>
        <v>0</v>
      </c>
      <c r="V139" s="2452"/>
      <c r="W139" s="2140">
        <f>IFERROR(IF(V139&gt;0, AH139*AG139*Q139, 0), 0)</f>
        <v>0</v>
      </c>
      <c r="X139" s="301" t="str">
        <f>IF(OR(W139=0, ISBLANK(P139)), "", TEXT(ROUND(W139/INDEX(AJ24:AJ94, MATCH(P139, AI24:AI94, 0)), 0),"# ##0") &amp; " " &amp; P139)</f>
        <v/>
      </c>
      <c r="Y139" s="82">
        <f>IFERROR(IF(V139&gt;0, L139*AG139*Q139, 0), 0)</f>
        <v>0</v>
      </c>
      <c r="Z139" s="2141">
        <f>IFERROR(IF(V139&gt;0,M139,0),0)</f>
        <v>0</v>
      </c>
      <c r="AA139" s="2142" t="str">
        <f>IF(V139&gt;0,R139,"")</f>
        <v/>
      </c>
      <c r="AB139" s="2143"/>
      <c r="AC139" s="2140">
        <f>IF(ISBLANK(AB139), W139, W139*(1-AB139/100))</f>
        <v>0</v>
      </c>
      <c r="AD139" s="2144"/>
      <c r="AE139" s="2145" t="str">
        <f>IF(OR(ISBLANK(AD139), ISTEXT(L139)), "", IF(W139=0, Y139*AD139, W139*AD139))</f>
        <v/>
      </c>
      <c r="AF139" s="2593"/>
      <c r="AG139" s="2697">
        <f>IFERROR(IF(ISNUMBER(V139)*ISNUMBER(T139),V139/T139,0),0)</f>
        <v>0</v>
      </c>
      <c r="AH139" s="3483">
        <f>IF(AND(V139&lt;&gt;"", ISNUMBER(T139)), IFERROR(INDEX(AJ24:AJ94, MATCH(P139, AI24:AI94, 0)) * O139 * IF(ISBLANK(L139), 1, L139), 0), 0)</f>
        <v>0</v>
      </c>
      <c r="AI139" s="465"/>
      <c r="AJ139" s="465"/>
      <c r="AK139" s="465"/>
      <c r="AL139" s="465"/>
      <c r="AM139" s="2127" t="str">
        <f>A139</f>
        <v>A</v>
      </c>
      <c r="AN139" s="2133"/>
      <c r="AO139" s="2133"/>
      <c r="AP139" s="2133"/>
      <c r="AQ139" s="2133"/>
      <c r="AR139" s="2133"/>
      <c r="AW139" s="2133"/>
      <c r="AX139" s="466">
        <v>1</v>
      </c>
    </row>
    <row r="140" spans="1:50" s="464" customFormat="1" ht="21" customHeight="1" x14ac:dyDescent="0.25">
      <c r="A140" s="2127" t="str">
        <f>IF(H140&lt;&gt;"A", "►", "A")</f>
        <v>A</v>
      </c>
      <c r="B140" s="2128" t="str">
        <f>IF(A140="►","►",IF(A140="A",IF(ISTEXT(I140),I140,"")))</f>
        <v>Dessert assiette.C.Coulis de mangue.Recette mère ►.M.Mille-feuille meringue et chiboust pamplemousse aux fraises des bois</v>
      </c>
      <c r="C140" s="2129" t="str">
        <f>IF(B140="►", "►", IFERROR(LEFT(B140, SEARCH(".", B140)-1), 0))</f>
        <v>Dessert assiette</v>
      </c>
      <c r="D140" s="2433" t="str">
        <f>IF(B140="►","►",IFERROR(MID(B140,SEARCH(".",B140)+1,SEARCH(".",B140,SEARCH(".",B140)+1)-SEARCH(".",B140)-1),0))</f>
        <v>C</v>
      </c>
      <c r="E140" s="2128" t="str">
        <f>IF(B140="►", "►", IFERROR(MID(B140, SEARCH(".", B140, SEARCH(".", B140)+1)+1, SEARCH(".", B140, SEARCH(".", B140, SEARCH(".", B140)+1)+1) - SEARCH(".", B140, SEARCH(".", B140)+1)-1), 0))</f>
        <v>Coulis de mangue</v>
      </c>
      <c r="F140" s="2128" t="str">
        <f>IF(B140="►", "►", IFERROR(MID(B140, SEARCH(".", B140, SEARCH(".", B140, SEARCH(".", B140)+1)+1)+1, SEARCH(".", B140, SEARCH(".", B140, SEARCH(".", B140, SEARCH(".", B140)+1)+1)+1) - SEARCH(".", B140, SEARCH(".", B140, SEARCH(".", B140)+1)+1)-1), 0))</f>
        <v>Recette mère ►</v>
      </c>
      <c r="G140" s="2128" t="str">
        <f>IF(OR(B140="►", ISBLANK(B140)), "►", IFERROR(RIGHT(B140, LEN(B140)-FIND("►", B140)-1), ""))</f>
        <v>M.Mille-feuille meringue et chiboust pamplemousse aux fraises des bois</v>
      </c>
      <c r="H140" s="25" t="s">
        <v>7</v>
      </c>
      <c r="I140" s="460" t="str">
        <f>I144</f>
        <v>Dessert assiette.C.Coulis de mangue.Recette mère ►.M.Mille-feuille meringue et chiboust pamplemousse aux fraises des bois</v>
      </c>
      <c r="J140" s="461"/>
      <c r="K140" s="462"/>
      <c r="L140" s="28"/>
      <c r="M140" s="29" t="s">
        <v>208</v>
      </c>
      <c r="N140" s="283"/>
      <c r="O140" s="30" t="s">
        <v>13</v>
      </c>
      <c r="P140" s="1865" t="s">
        <v>1989</v>
      </c>
      <c r="Q140" s="9"/>
      <c r="R140" s="285"/>
      <c r="S140" s="791" t="s">
        <v>4</v>
      </c>
      <c r="T140" s="3484">
        <f>IFERROR(IF(AND(ISNUMBER(V140),J140&gt;0),J140,0),0)</f>
        <v>0</v>
      </c>
      <c r="U140" s="2453">
        <f>IFERROR(IF(AND(ISNUMBER(T140),V140&gt;0),K140,0),0)</f>
        <v>0</v>
      </c>
      <c r="V140" s="2452"/>
      <c r="W140" s="2148">
        <f>IFERROR(IF(V140&gt;0, AH140*AG140*Q140, 0), 0)</f>
        <v>0</v>
      </c>
      <c r="X140" s="299" t="str">
        <f>IF(OR(W140=0, ISBLANK(P140)), "", TEXT(ROUND(W140/INDEX(AJ24:AJ94, MATCH(P140, AI24:AI94, 0)), 0),"# ##0") &amp; " " &amp; P140)</f>
        <v/>
      </c>
      <c r="Y140" s="77">
        <f>IFERROR(IF(V140&gt;0, L140*AG140*Q140, 0), 0)</f>
        <v>0</v>
      </c>
      <c r="Z140" s="2149">
        <f>IFERROR(IF(V140&gt;0,M140,0),0)</f>
        <v>0</v>
      </c>
      <c r="AA140" s="2137" t="str">
        <f>IF(V140&gt;0,R140,"")</f>
        <v/>
      </c>
      <c r="AB140" s="2143"/>
      <c r="AC140" s="2148">
        <f>IF(ISBLANK(AB140), W140, W140*(1-AB140/100))</f>
        <v>0</v>
      </c>
      <c r="AD140" s="2144"/>
      <c r="AE140" s="2150" t="str">
        <f>IF(OR(ISBLANK(AD140), ISTEXT(L140)), "", IF(W140=0, Y140*AD140, W140*AD140))</f>
        <v/>
      </c>
      <c r="AF140" s="2593"/>
      <c r="AG140" s="2697">
        <f>IFERROR(IF(ISNUMBER(V140)*ISNUMBER(T140),V140/T140,0),0)</f>
        <v>0</v>
      </c>
      <c r="AH140" s="3483">
        <f>IF(AND(V140&lt;&gt;"", ISNUMBER(T140)), IFERROR(INDEX(AJ24:AJ94, MATCH(P140, AI24:AI94, 0)) * O140 * IF(ISBLANK(L140), 1, L140), 0), 0)</f>
        <v>0</v>
      </c>
      <c r="AI140" s="465"/>
      <c r="AJ140" s="465"/>
      <c r="AK140" s="465"/>
      <c r="AL140" s="465"/>
      <c r="AM140" s="2127" t="str">
        <f>A140</f>
        <v>A</v>
      </c>
      <c r="AN140" s="2133"/>
      <c r="AO140" s="2133"/>
      <c r="AP140" s="2133"/>
      <c r="AQ140" s="2133"/>
      <c r="AR140" s="2133"/>
      <c r="AW140" s="2133"/>
      <c r="AX140" s="466">
        <v>1</v>
      </c>
    </row>
    <row r="141" spans="1:50" s="464" customFormat="1" ht="21" customHeight="1" x14ac:dyDescent="0.25">
      <c r="A141" s="2127" t="str">
        <f>IF(H141&lt;&gt;"A", "►", "A")</f>
        <v>A</v>
      </c>
      <c r="B141" s="2128" t="str">
        <f>IF(A141="►","►",IF(A141="A",IF(ISTEXT(I141),I141,"")))</f>
        <v>Dessert assiette.C.Coulis de mangue.Recette mère ►.M.Mille-feuille meringue et chiboust pamplemousse aux fraises des bois</v>
      </c>
      <c r="C141" s="2129" t="str">
        <f>IF(B141="►", "►", IFERROR(LEFT(B141, SEARCH(".", B141)-1), 0))</f>
        <v>Dessert assiette</v>
      </c>
      <c r="D141" s="2433" t="str">
        <f>IF(B141="►","►",IFERROR(MID(B141,SEARCH(".",B141)+1,SEARCH(".",B141,SEARCH(".",B141)+1)-SEARCH(".",B141)-1),0))</f>
        <v>C</v>
      </c>
      <c r="E141" s="2128" t="str">
        <f>IF(B141="►", "►", IFERROR(MID(B141, SEARCH(".", B141, SEARCH(".", B141)+1)+1, SEARCH(".", B141, SEARCH(".", B141, SEARCH(".", B141)+1)+1) - SEARCH(".", B141, SEARCH(".", B141)+1)-1), 0))</f>
        <v>Coulis de mangue</v>
      </c>
      <c r="F141" s="2128" t="str">
        <f>IF(B141="►", "►", IFERROR(MID(B141, SEARCH(".", B141, SEARCH(".", B141, SEARCH(".", B141)+1)+1)+1, SEARCH(".", B141, SEARCH(".", B141, SEARCH(".", B141, SEARCH(".", B141)+1)+1)+1) - SEARCH(".", B141, SEARCH(".", B141, SEARCH(".", B141)+1)+1)-1), 0))</f>
        <v>Recette mère ►</v>
      </c>
      <c r="G141" s="2128" t="str">
        <f>IF(OR(B141="►", ISBLANK(B141)), "►", IFERROR(RIGHT(B141, LEN(B141)-FIND("►", B141)-1), ""))</f>
        <v>M.Mille-feuille meringue et chiboust pamplemousse aux fraises des bois</v>
      </c>
      <c r="H141" s="25" t="s">
        <v>7</v>
      </c>
      <c r="I141" s="428" t="str">
        <f>I144</f>
        <v>Dessert assiette.C.Coulis de mangue.Recette mère ►.M.Mille-feuille meringue et chiboust pamplemousse aux fraises des bois</v>
      </c>
      <c r="J141" s="428"/>
      <c r="K141" s="428"/>
      <c r="L141" s="36" t="s">
        <v>16</v>
      </c>
      <c r="M141" s="37"/>
      <c r="N141" s="37"/>
      <c r="O141" s="288" t="s">
        <v>17</v>
      </c>
      <c r="P141" s="3214" t="str">
        <f>L144</f>
        <v>Dessert assiette.C.Coulis de mangue.Recette mère ►.M.Mille-feuille meringue et chiboust pamplemousse aux fraises des bois</v>
      </c>
      <c r="Q141" s="3214"/>
      <c r="R141" s="3215"/>
      <c r="S141" s="791" t="s">
        <v>4</v>
      </c>
      <c r="T141" s="3484">
        <f>IFERROR(IF(AND(ISNUMBER(V141),J141&gt;0),J141,0),0)</f>
        <v>0</v>
      </c>
      <c r="U141" s="2453">
        <f>IFERROR(IF(AND(ISNUMBER(T141),V141&gt;0),K141,0),0)</f>
        <v>0</v>
      </c>
      <c r="V141" s="2452"/>
      <c r="W141" s="2140">
        <f>IFERROR(IF(V141&gt;0, AH141*AG141*Q141, 0), 0)</f>
        <v>0</v>
      </c>
      <c r="X141" s="301" t="str">
        <f>IF(OR(W141=0, ISBLANK(P141)), "", TEXT(ROUND(W141/INDEX(AJ24:AJ94, MATCH(P141, AI24:AI94, 0)), 0),"# ##0") &amp; " " &amp; P141)</f>
        <v/>
      </c>
      <c r="Y141" s="82">
        <f>IFERROR(IF(V141&gt;0, L141*AG141*Q141, 0), 0)</f>
        <v>0</v>
      </c>
      <c r="Z141" s="2141">
        <f>IFERROR(IF(V141&gt;0,M141,0),0)</f>
        <v>0</v>
      </c>
      <c r="AA141" s="2142" t="str">
        <f>IF(V141&gt;0,R141,"")</f>
        <v/>
      </c>
      <c r="AB141" s="2143"/>
      <c r="AC141" s="2140">
        <f>IF(ISBLANK(AB141), W141, W141*(1-AB141/100))</f>
        <v>0</v>
      </c>
      <c r="AD141" s="2144"/>
      <c r="AE141" s="2145" t="str">
        <f>IF(OR(ISBLANK(AD141), ISTEXT(L141)), "", IF(W141=0, Y141*AD141, W141*AD141))</f>
        <v/>
      </c>
      <c r="AF141" s="2593"/>
      <c r="AG141" s="2697">
        <f>IFERROR(IF(ISNUMBER(V141)*ISNUMBER(T141),V141/T141,0),0)</f>
        <v>0</v>
      </c>
      <c r="AH141" s="3483">
        <f>IF(AND(V141&lt;&gt;"", ISNUMBER(T141)), IFERROR(INDEX(AJ24:AJ94, MATCH(P141, AI24:AI94, 0)) * O141 * IF(ISBLANK(L141), 1, L141), 0), 0)</f>
        <v>0</v>
      </c>
      <c r="AI141" s="465"/>
      <c r="AJ141" s="465"/>
      <c r="AK141" s="465"/>
      <c r="AL141" s="465"/>
      <c r="AM141" s="2127" t="str">
        <f>A141</f>
        <v>A</v>
      </c>
      <c r="AN141" s="2133"/>
      <c r="AO141" s="2133"/>
      <c r="AP141" s="2133"/>
      <c r="AQ141" s="2133"/>
      <c r="AR141" s="2133"/>
      <c r="AW141" s="2133"/>
      <c r="AX141" s="466">
        <v>1</v>
      </c>
    </row>
    <row r="142" spans="1:50" s="464" customFormat="1" ht="21" customHeight="1" x14ac:dyDescent="0.25">
      <c r="A142" s="2127" t="str">
        <f>IF(H142&lt;&gt;"A", "►", "A")</f>
        <v>A</v>
      </c>
      <c r="B142" s="2128" t="str">
        <f>IF(A142="►","►",IF(A142="A",IF(ISTEXT(I142),I142,"")))</f>
        <v>Dessert assiette.C.Coulis de mangue.Recette mère ►.M.Mille-feuille meringue et chiboust pamplemousse aux fraises des bois</v>
      </c>
      <c r="C142" s="2129" t="str">
        <f>IF(B142="►", "►", IFERROR(LEFT(B142, SEARCH(".", B142)-1), 0))</f>
        <v>Dessert assiette</v>
      </c>
      <c r="D142" s="2433" t="str">
        <f>IF(B142="►","►",IFERROR(MID(B142,SEARCH(".",B142)+1,SEARCH(".",B142,SEARCH(".",B142)+1)-SEARCH(".",B142)-1),0))</f>
        <v>C</v>
      </c>
      <c r="E142" s="2128" t="str">
        <f>IF(B142="►", "►", IFERROR(MID(B142, SEARCH(".", B142, SEARCH(".", B142)+1)+1, SEARCH(".", B142, SEARCH(".", B142, SEARCH(".", B142)+1)+1) - SEARCH(".", B142, SEARCH(".", B142)+1)-1), 0))</f>
        <v>Coulis de mangue</v>
      </c>
      <c r="F142" s="2128" t="str">
        <f>IF(B142="►", "►", IFERROR(MID(B142, SEARCH(".", B142, SEARCH(".", B142, SEARCH(".", B142)+1)+1)+1, SEARCH(".", B142, SEARCH(".", B142, SEARCH(".", B142, SEARCH(".", B142)+1)+1)+1) - SEARCH(".", B142, SEARCH(".", B142, SEARCH(".", B142)+1)+1)-1), 0))</f>
        <v>Recette mère ►</v>
      </c>
      <c r="G142" s="2128" t="str">
        <f>IF(OR(B142="►", ISBLANK(B142)), "►", IFERROR(RIGHT(B142, LEN(B142)-FIND("►", B142)-1), ""))</f>
        <v>M.Mille-feuille meringue et chiboust pamplemousse aux fraises des bois</v>
      </c>
      <c r="H142" s="25" t="s">
        <v>7</v>
      </c>
      <c r="I142" s="428" t="str">
        <f>I144</f>
        <v>Dessert assiette.C.Coulis de mangue.Recette mère ►.M.Mille-feuille meringue et chiboust pamplemousse aux fraises des bois</v>
      </c>
      <c r="J142" s="428"/>
      <c r="K142" s="428"/>
      <c r="L142" s="43">
        <v>18</v>
      </c>
      <c r="M142" s="44" t="s">
        <v>19</v>
      </c>
      <c r="N142" s="36"/>
      <c r="O142" s="36"/>
      <c r="P142" s="3214"/>
      <c r="Q142" s="3214"/>
      <c r="R142" s="3215"/>
      <c r="S142" s="791" t="s">
        <v>4</v>
      </c>
      <c r="T142" s="3484">
        <f>IFERROR(IF(AND(ISNUMBER(V142),J142&gt;0),J142,0),0)</f>
        <v>0</v>
      </c>
      <c r="U142" s="2453">
        <f>IFERROR(IF(AND(ISNUMBER(T142),V142&gt;0),K142,0),0)</f>
        <v>0</v>
      </c>
      <c r="V142" s="2452"/>
      <c r="W142" s="2148">
        <f>IFERROR(IF(V142&gt;0, AH142*AG142*Q142, 0), 0)</f>
        <v>0</v>
      </c>
      <c r="X142" s="299" t="str">
        <f>IF(OR(W142=0, ISBLANK(P142)), "", TEXT(ROUND(W142/INDEX(AJ24:AJ94, MATCH(P142, AI24:AI94, 0)), 0),"# ##0") &amp; " " &amp; P142)</f>
        <v/>
      </c>
      <c r="Y142" s="77">
        <f>IFERROR(IF(V142&gt;0, L142*AG142*Q142, 0), 0)</f>
        <v>0</v>
      </c>
      <c r="Z142" s="2149">
        <f>IFERROR(IF(V142&gt;0,M142,0),0)</f>
        <v>0</v>
      </c>
      <c r="AA142" s="2137" t="str">
        <f>IF(V142&gt;0,R142,"")</f>
        <v/>
      </c>
      <c r="AB142" s="2143"/>
      <c r="AC142" s="2148">
        <f>IF(ISBLANK(AB142), W142, W142*(1-AB142/100))</f>
        <v>0</v>
      </c>
      <c r="AD142" s="2144"/>
      <c r="AE142" s="2150" t="str">
        <f>IF(OR(ISBLANK(AD142), ISTEXT(L142)), "", IF(W142=0, Y142*AD142, W142*AD142))</f>
        <v/>
      </c>
      <c r="AF142" s="2593"/>
      <c r="AG142" s="2697">
        <f>IFERROR(IF(ISNUMBER(V142)*ISNUMBER(T142),V142/T142,0),0)</f>
        <v>0</v>
      </c>
      <c r="AH142" s="3483">
        <f>IF(AND(V142&lt;&gt;"", ISNUMBER(T142)), IFERROR(INDEX(AJ24:AJ94, MATCH(P142, AI24:AI94, 0)) * O142 * IF(ISBLANK(L142), 1, L142), 0), 0)</f>
        <v>0</v>
      </c>
      <c r="AI142" s="465"/>
      <c r="AJ142" s="465"/>
      <c r="AK142" s="465"/>
      <c r="AL142" s="465"/>
      <c r="AM142" s="2127" t="str">
        <f>A142</f>
        <v>A</v>
      </c>
      <c r="AN142" s="2133"/>
      <c r="AO142" s="2133"/>
      <c r="AP142" s="2133"/>
      <c r="AQ142" s="2133"/>
      <c r="AR142" s="2133"/>
      <c r="AW142" s="2133"/>
      <c r="AX142" s="466">
        <v>1</v>
      </c>
    </row>
    <row r="143" spans="1:50" s="464" customFormat="1" ht="21" customHeight="1" x14ac:dyDescent="0.25">
      <c r="A143" s="2127" t="str">
        <f>IF(H143&lt;&gt;"A", "►", "A")</f>
        <v>►</v>
      </c>
      <c r="B143" s="2128" t="str">
        <f>IF(A143="►","►",IF(A143="A",IF(ISTEXT(I143),I143,"")))</f>
        <v>►</v>
      </c>
      <c r="C143" s="2129" t="str">
        <f>IF(B143="►", "►", IFERROR(LEFT(B143, SEARCH(".", B143)-1), 0))</f>
        <v>►</v>
      </c>
      <c r="D143" s="2433" t="str">
        <f>IF(B143="►","►",IFERROR(MID(B143,SEARCH(".",B143)+1,SEARCH(".",B143,SEARCH(".",B143)+1)-SEARCH(".",B143)-1),0))</f>
        <v>►</v>
      </c>
      <c r="E143" s="2128" t="str">
        <f>IF(B143="►", "►", IFERROR(MID(B143, SEARCH(".", B143, SEARCH(".", B143)+1)+1, SEARCH(".", B143, SEARCH(".", B143, SEARCH(".", B143)+1)+1) - SEARCH(".", B143, SEARCH(".", B143)+1)-1), 0))</f>
        <v>►</v>
      </c>
      <c r="F143" s="2128" t="str">
        <f>IF(B143="►", "►", IFERROR(MID(B143, SEARCH(".", B143, SEARCH(".", B143, SEARCH(".", B143)+1)+1)+1, SEARCH(".", B143, SEARCH(".", B143, SEARCH(".", B143, SEARCH(".", B143)+1)+1)+1) - SEARCH(".", B143, SEARCH(".", B143, SEARCH(".", B143)+1)+1)-1), 0))</f>
        <v>►</v>
      </c>
      <c r="G143" s="2128" t="str">
        <f>IF(OR(B143="►", ISBLANK(B143)), "►", IFERROR(RIGHT(B143, LEN(B143)-FIND("►", B143)-1), ""))</f>
        <v>►</v>
      </c>
      <c r="H143" s="25" t="s">
        <v>5</v>
      </c>
      <c r="I143" s="463" t="str">
        <f>I144</f>
        <v>Dessert assiette.C.Coulis de mangue.Recette mère ►.M.Mille-feuille meringue et chiboust pamplemousse aux fraises des bois</v>
      </c>
      <c r="J143" s="463"/>
      <c r="K143" s="463"/>
      <c r="L143" s="289"/>
      <c r="M143" s="48"/>
      <c r="N143" s="48"/>
      <c r="O143" s="48"/>
      <c r="P143" s="48"/>
      <c r="Q143" s="48"/>
      <c r="R143" s="49"/>
      <c r="S143" s="791" t="s">
        <v>4</v>
      </c>
      <c r="T143" s="3484">
        <f>IFERROR(IF(AND(ISNUMBER(V143),J143&gt;0),J143,0),0)</f>
        <v>0</v>
      </c>
      <c r="U143" s="2453">
        <f>IFERROR(IF(AND(ISNUMBER(T143),V143&gt;0),K143,0),0)</f>
        <v>0</v>
      </c>
      <c r="V143" s="2452"/>
      <c r="W143" s="2140">
        <f>IFERROR(IF(V143&gt;0, AH143*AG143*Q143, 0), 0)</f>
        <v>0</v>
      </c>
      <c r="X143" s="301" t="str">
        <f>IF(OR(W143=0, ISBLANK(P143)), "", TEXT(ROUND(W143/INDEX(AJ24:AJ94, MATCH(P143, AI24:AI94, 0)), 0),"# ##0") &amp; " " &amp; P143)</f>
        <v/>
      </c>
      <c r="Y143" s="82">
        <f>IFERROR(IF(V143&gt;0, L143*AG143*Q143, 0), 0)</f>
        <v>0</v>
      </c>
      <c r="Z143" s="2141">
        <f>IFERROR(IF(V143&gt;0,M143,0),0)</f>
        <v>0</v>
      </c>
      <c r="AA143" s="2142" t="str">
        <f>IF(V143&gt;0,R143,"")</f>
        <v/>
      </c>
      <c r="AB143" s="2143"/>
      <c r="AC143" s="2140">
        <f>IF(ISBLANK(AB143), W143, W143*(1-AB143/100))</f>
        <v>0</v>
      </c>
      <c r="AD143" s="2144"/>
      <c r="AE143" s="2145" t="str">
        <f>IF(OR(ISBLANK(AD143), ISTEXT(L143)), "", IF(W143=0, Y143*AD143, W143*AD143))</f>
        <v/>
      </c>
      <c r="AF143" s="2593"/>
      <c r="AG143" s="2697">
        <f>IFERROR(IF(ISNUMBER(V143)*ISNUMBER(T143),V143/T143,0),0)</f>
        <v>0</v>
      </c>
      <c r="AH143" s="3483">
        <f>IF(AND(V143&lt;&gt;"", ISNUMBER(T143)), IFERROR(INDEX(AJ24:AJ94, MATCH(P143, AI24:AI94, 0)) * O143 * IF(ISBLANK(L143), 1, L143), 0), 0)</f>
        <v>0</v>
      </c>
      <c r="AI143" s="465"/>
      <c r="AJ143" s="465"/>
      <c r="AK143" s="465"/>
      <c r="AL143" s="465"/>
      <c r="AM143" s="2127" t="str">
        <f>A143</f>
        <v>►</v>
      </c>
      <c r="AN143" s="2133"/>
      <c r="AO143" s="2133"/>
      <c r="AP143" s="2133"/>
      <c r="AQ143" s="2133"/>
      <c r="AR143" s="2133"/>
      <c r="AW143" s="2133"/>
      <c r="AX143" s="466">
        <v>1</v>
      </c>
    </row>
    <row r="144" spans="1:50" s="464" customFormat="1" ht="21" customHeight="1" x14ac:dyDescent="0.25">
      <c r="A144" s="2127" t="str">
        <f>IF(H144&lt;&gt;"A", "►", "A")</f>
        <v>►</v>
      </c>
      <c r="B144" s="2128" t="str">
        <f>IF(A144="►","►",IF(A144="A",IF(ISTEXT(I144),I144,"")))</f>
        <v>►</v>
      </c>
      <c r="C144" s="2129" t="str">
        <f>IF(B144="►", "►", IFERROR(LEFT(B144, SEARCH(".", B144)-1), 0))</f>
        <v>►</v>
      </c>
      <c r="D144" s="2433" t="str">
        <f>IF(B144="►","►",IFERROR(MID(B144,SEARCH(".",B144)+1,SEARCH(".",B144,SEARCH(".",B144)+1)-SEARCH(".",B144)-1),0))</f>
        <v>►</v>
      </c>
      <c r="E144" s="2128" t="str">
        <f>IF(B144="►", "►", IFERROR(MID(B144, SEARCH(".", B144, SEARCH(".", B144)+1)+1, SEARCH(".", B144, SEARCH(".", B144, SEARCH(".", B144)+1)+1) - SEARCH(".", B144, SEARCH(".", B144)+1)-1), 0))</f>
        <v>►</v>
      </c>
      <c r="F144" s="2128" t="str">
        <f>IF(B144="►", "►", IFERROR(MID(B144, SEARCH(".", B144, SEARCH(".", B144, SEARCH(".", B144)+1)+1)+1, SEARCH(".", B144, SEARCH(".", B144, SEARCH(".", B144, SEARCH(".", B144)+1)+1)+1) - SEARCH(".", B144, SEARCH(".", B144, SEARCH(".", B144)+1)+1)-1), 0))</f>
        <v>►</v>
      </c>
      <c r="G144" s="2128" t="str">
        <f>IF(OR(B144="►", ISBLANK(B144)), "►", IFERROR(RIGHT(B144, LEN(B144)-FIND("►", B144)-1), ""))</f>
        <v>►</v>
      </c>
      <c r="H144" s="430" t="s">
        <v>5</v>
      </c>
      <c r="I144" s="431" t="str">
        <f>L144</f>
        <v>Dessert assiette.C.Coulis de mangue.Recette mère ►.M.Mille-feuille meringue et chiboust pamplemousse aux fraises des bois</v>
      </c>
      <c r="J144" s="431">
        <f>L142</f>
        <v>18</v>
      </c>
      <c r="K144" s="431" t="str">
        <f>M142</f>
        <v>assiettes</v>
      </c>
      <c r="L144" s="435" t="str">
        <f>UPPER(LEFT(N138,1))&amp;LOWER(MID(N138,2,999))&amp;"."&amp;UPPER(LEFT(P138,1))&amp;"."&amp;UPPER(LEFT(P138,1))&amp;LOWER(MID(P138,2,999))&amp;"."&amp;IF(ISTEXT(R144),Q144&amp;"."&amp;UPPER(LEFT(R144,1))&amp;"."&amp;UPPER(LEFT(R144,1))&amp;LOWER(MID(R144,2,999)),M144)</f>
        <v>Dessert assiette.C.Coulis de mangue.Recette mère ►.M.Mille-feuille meringue et chiboust pamplemousse aux fraises des bois</v>
      </c>
      <c r="M144" s="432" t="s">
        <v>22</v>
      </c>
      <c r="N144" s="3216" t="s">
        <v>23</v>
      </c>
      <c r="O144" s="3216"/>
      <c r="P144" s="3216"/>
      <c r="Q144" s="433" t="s">
        <v>24</v>
      </c>
      <c r="R144" s="2134" t="s">
        <v>482</v>
      </c>
      <c r="S144" s="791" t="s">
        <v>4</v>
      </c>
      <c r="T144" s="3484">
        <f>IFERROR(IF(AND(ISNUMBER(V144),J144&gt;0),J144,0),0)</f>
        <v>0</v>
      </c>
      <c r="U144" s="2453">
        <f>IFERROR(IF(AND(ISNUMBER(T144),V144&gt;0),K144,0),0)</f>
        <v>0</v>
      </c>
      <c r="V144" s="2452"/>
      <c r="W144" s="2148">
        <f>IFERROR(IF(V144&gt;0, AH144*AG144*Q144, 0), 0)</f>
        <v>0</v>
      </c>
      <c r="X144" s="299" t="str">
        <f>IF(OR(W144=0, ISBLANK(P144)), "", TEXT(ROUND(W144/INDEX(AJ24:AJ94, MATCH(P144, AI24:AI94, 0)), 0),"# ##0") &amp; " " &amp; P144)</f>
        <v/>
      </c>
      <c r="Y144" s="77">
        <f>IFERROR(IF(V144&gt;0, L144*AG144*Q144, 0), 0)</f>
        <v>0</v>
      </c>
      <c r="Z144" s="2149">
        <f>IFERROR(IF(V144&gt;0,M144,0),0)</f>
        <v>0</v>
      </c>
      <c r="AA144" s="2137" t="str">
        <f>IF(V144&gt;0,R144,"")</f>
        <v/>
      </c>
      <c r="AB144" s="2143"/>
      <c r="AC144" s="2148">
        <f>IF(ISBLANK(AB144), W144, W144*(1-AB144/100))</f>
        <v>0</v>
      </c>
      <c r="AD144" s="2144"/>
      <c r="AE144" s="2150" t="str">
        <f>IF(OR(ISBLANK(AD144), ISTEXT(L144)), "", IF(W144=0, Y144*AD144, W144*AD144))</f>
        <v/>
      </c>
      <c r="AF144" s="2593"/>
      <c r="AG144" s="2697">
        <f>IFERROR(IF(ISNUMBER(V144)*ISNUMBER(T144),V144/T144,0),0)</f>
        <v>0</v>
      </c>
      <c r="AH144" s="3483">
        <f>IF(AND(V144&lt;&gt;"", ISNUMBER(T144)), IFERROR(INDEX(AJ24:AJ94, MATCH(P144, AI24:AI94, 0)) * O144 * IF(ISBLANK(L144), 1, L144), 0), 0)</f>
        <v>0</v>
      </c>
      <c r="AI144" s="465"/>
      <c r="AJ144" s="465"/>
      <c r="AK144" s="465"/>
      <c r="AL144" s="465"/>
      <c r="AM144" s="2127" t="str">
        <f>A144</f>
        <v>►</v>
      </c>
      <c r="AN144" s="2133"/>
      <c r="AO144" s="2133"/>
      <c r="AP144" s="2133"/>
      <c r="AQ144" s="2133"/>
      <c r="AR144" s="2133"/>
      <c r="AW144" s="2133"/>
      <c r="AX144" s="466">
        <v>1</v>
      </c>
    </row>
    <row r="145" spans="1:50" s="464" customFormat="1" ht="21" customHeight="1" x14ac:dyDescent="0.25">
      <c r="A145" s="2127" t="str">
        <f>IF(H145&lt;&gt;"A", "►", "A")</f>
        <v>►</v>
      </c>
      <c r="B145" s="2128" t="str">
        <f>IF(A145="►","►",IF(A145="A",IF(ISTEXT(I145),I145,"")))</f>
        <v>►</v>
      </c>
      <c r="C145" s="2129" t="str">
        <f>IF(B145="►", "►", IFERROR(LEFT(B145, SEARCH(".", B145)-1), 0))</f>
        <v>►</v>
      </c>
      <c r="D145" s="2433" t="str">
        <f>IF(B145="►","►",IFERROR(MID(B145,SEARCH(".",B145)+1,SEARCH(".",B145,SEARCH(".",B145)+1)-SEARCH(".",B145)-1),0))</f>
        <v>►</v>
      </c>
      <c r="E145" s="2128" t="str">
        <f>IF(B145="►", "►", IFERROR(MID(B145, SEARCH(".", B145, SEARCH(".", B145)+1)+1, SEARCH(".", B145, SEARCH(".", B145, SEARCH(".", B145)+1)+1) - SEARCH(".", B145, SEARCH(".", B145)+1)-1), 0))</f>
        <v>►</v>
      </c>
      <c r="F145" s="2128" t="str">
        <f>IF(B145="►", "►", IFERROR(MID(B145, SEARCH(".", B145, SEARCH(".", B145, SEARCH(".", B145)+1)+1)+1, SEARCH(".", B145, SEARCH(".", B145, SEARCH(".", B145, SEARCH(".", B145)+1)+1)+1) - SEARCH(".", B145, SEARCH(".", B145, SEARCH(".", B145)+1)+1)-1), 0))</f>
        <v>►</v>
      </c>
      <c r="G145" s="2128" t="str">
        <f>IF(OR(B145="►", ISBLANK(B145)), "►", IFERROR(RIGHT(B145, LEN(B145)-FIND("►", B145)-1), ""))</f>
        <v>►</v>
      </c>
      <c r="H145" s="443" t="s">
        <v>5</v>
      </c>
      <c r="I145" s="444" t="str">
        <f>I144</f>
        <v>Dessert assiette.C.Coulis de mangue.Recette mère ►.M.Mille-feuille meringue et chiboust pamplemousse aux fraises des bois</v>
      </c>
      <c r="J145" s="445"/>
      <c r="K145" s="445"/>
      <c r="L145" s="446" t="s">
        <v>27</v>
      </c>
      <c r="M145" s="446" t="s">
        <v>28</v>
      </c>
      <c r="N145" s="446" t="s">
        <v>29</v>
      </c>
      <c r="O145" s="446" t="s">
        <v>30</v>
      </c>
      <c r="P145" s="446" t="s">
        <v>31</v>
      </c>
      <c r="Q145" s="447" t="s">
        <v>32</v>
      </c>
      <c r="R145" s="448" t="s">
        <v>33</v>
      </c>
      <c r="S145" s="791" t="s">
        <v>4</v>
      </c>
      <c r="T145" s="3484">
        <f>IFERROR(IF(AND(ISNUMBER(V145),J145&gt;0),J145,0),0)</f>
        <v>0</v>
      </c>
      <c r="U145" s="2453">
        <f>IFERROR(IF(AND(ISNUMBER(T145),V145&gt;0),K145,0),0)</f>
        <v>0</v>
      </c>
      <c r="V145" s="2452"/>
      <c r="W145" s="2140">
        <f>IFERROR(IF(V145&gt;0, AH145*AG145*Q145, 0), 0)</f>
        <v>0</v>
      </c>
      <c r="X145" s="301" t="str">
        <f>IF(OR(W145=0, ISBLANK(P145)), "", TEXT(ROUND(W145/INDEX(AJ24:AJ94, MATCH(P145, AI24:AI94, 0)), 0),"# ##0") &amp; " " &amp; P145)</f>
        <v/>
      </c>
      <c r="Y145" s="82">
        <f>IFERROR(IF(V145&gt;0, L145*AG145*Q145, 0), 0)</f>
        <v>0</v>
      </c>
      <c r="Z145" s="2155">
        <f>IFERROR(IF(V145&gt;0,M145,0),0)</f>
        <v>0</v>
      </c>
      <c r="AA145" s="2156" t="str">
        <f>IF(V145&gt;0,R145,"")</f>
        <v/>
      </c>
      <c r="AB145" s="2143"/>
      <c r="AC145" s="2140">
        <f>IF(ISBLANK(AB145), W145, W145*(1-AB145/100))</f>
        <v>0</v>
      </c>
      <c r="AD145" s="2144"/>
      <c r="AE145" s="2145" t="str">
        <f>IF(OR(ISBLANK(AD145), ISTEXT(L145)), "", IF(W145=0, Y145*AD145, W145*AD145))</f>
        <v/>
      </c>
      <c r="AF145" s="2593"/>
      <c r="AG145" s="2697">
        <f>IFERROR(IF(ISNUMBER(V145)*ISNUMBER(T145),V145/T145,0),0)</f>
        <v>0</v>
      </c>
      <c r="AH145" s="3483">
        <f>IF(AND(V145&lt;&gt;"", ISNUMBER(T145)), IFERROR(INDEX(AJ24:AJ94, MATCH(P145, AI24:AI94, 0)) * O145 * IF(ISBLANK(L145), 1, L145), 0), 0)</f>
        <v>0</v>
      </c>
      <c r="AI145" s="465"/>
      <c r="AJ145" s="465"/>
      <c r="AK145" s="465"/>
      <c r="AL145" s="465"/>
      <c r="AM145" s="2127" t="str">
        <f>A145</f>
        <v>►</v>
      </c>
      <c r="AN145" s="2133"/>
      <c r="AO145" s="2133"/>
      <c r="AP145" s="2133"/>
      <c r="AQ145" s="2133"/>
      <c r="AR145" s="2133"/>
      <c r="AW145" s="2133"/>
      <c r="AX145" s="466">
        <v>1</v>
      </c>
    </row>
    <row r="146" spans="1:50" s="464" customFormat="1" ht="21" customHeight="1" x14ac:dyDescent="0.25">
      <c r="A146" s="2127" t="str">
        <f>IF(H146&lt;&gt;"A", "►", "A")</f>
        <v>A</v>
      </c>
      <c r="B146" s="2128" t="str">
        <f>IF(A146="►","►",IF(A146="A",IF(ISTEXT(I146),I146,"")))</f>
        <v>Dessert assiette.C.Coulis de mangue.Recette mère ►.M.Mille-feuille meringue et chiboust pamplemousse aux fraises des bois</v>
      </c>
      <c r="C146" s="2129" t="str">
        <f>IF(B146="►", "►", IFERROR(LEFT(B146, SEARCH(".", B146)-1), 0))</f>
        <v>Dessert assiette</v>
      </c>
      <c r="D146" s="2433" t="str">
        <f>IF(B146="►","►",IFERROR(MID(B146,SEARCH(".",B146)+1,SEARCH(".",B146,SEARCH(".",B146)+1)-SEARCH(".",B146)-1),0))</f>
        <v>C</v>
      </c>
      <c r="E146" s="2128" t="str">
        <f>IF(B146="►", "►", IFERROR(MID(B146, SEARCH(".", B146, SEARCH(".", B146)+1)+1, SEARCH(".", B146, SEARCH(".", B146, SEARCH(".", B146)+1)+1) - SEARCH(".", B146, SEARCH(".", B146)+1)-1), 0))</f>
        <v>Coulis de mangue</v>
      </c>
      <c r="F146" s="2128" t="str">
        <f>IF(B146="►", "►", IFERROR(MID(B146, SEARCH(".", B146, SEARCH(".", B146, SEARCH(".", B146)+1)+1)+1, SEARCH(".", B146, SEARCH(".", B146, SEARCH(".", B146, SEARCH(".", B146)+1)+1)+1) - SEARCH(".", B146, SEARCH(".", B146, SEARCH(".", B146)+1)+1)-1), 0))</f>
        <v>Recette mère ►</v>
      </c>
      <c r="G146" s="2128" t="str">
        <f>IF(OR(B146="►", ISBLANK(B146)), "►", IFERROR(RIGHT(B146, LEN(B146)-FIND("►", B146)-1), ""))</f>
        <v>M.Mille-feuille meringue et chiboust pamplemousse aux fraises des bois</v>
      </c>
      <c r="H146" s="25" t="s">
        <v>7</v>
      </c>
      <c r="I146" s="427" t="str">
        <f>I144</f>
        <v>Dessert assiette.C.Coulis de mangue.Recette mère ►.M.Mille-feuille meringue et chiboust pamplemousse aux fraises des bois</v>
      </c>
      <c r="J146" s="428"/>
      <c r="K146" s="428"/>
      <c r="L146" s="290" t="s">
        <v>38</v>
      </c>
      <c r="M146" s="59" t="s">
        <v>39</v>
      </c>
      <c r="N146" s="60"/>
      <c r="O146" s="3237" t="s">
        <v>40</v>
      </c>
      <c r="P146" s="3238" t="s">
        <v>41</v>
      </c>
      <c r="Q146" s="3239" t="s">
        <v>42</v>
      </c>
      <c r="R146" s="61" t="s">
        <v>43</v>
      </c>
      <c r="S146" s="791" t="s">
        <v>4</v>
      </c>
      <c r="T146" s="3484">
        <f>IFERROR(IF(AND(ISNUMBER(V146),J146&gt;0),J146,0),0)</f>
        <v>0</v>
      </c>
      <c r="U146" s="2453">
        <f>IFERROR(IF(AND(ISNUMBER(T146),V146&gt;0),K146,0),0)</f>
        <v>0</v>
      </c>
      <c r="V146" s="2452"/>
      <c r="W146" s="2148">
        <f>IFERROR(IF(V146&gt;0, AH146*AG146*Q146, 0), 0)</f>
        <v>0</v>
      </c>
      <c r="X146" s="299" t="str">
        <f>IF(OR(W146=0, ISBLANK(P146)), "", TEXT(ROUND(W146/INDEX(AJ24:AJ94, MATCH(P146, AI24:AI94, 0)), 0),"# ##0") &amp; " " &amp; P146)</f>
        <v/>
      </c>
      <c r="Y146" s="77">
        <f>IFERROR(IF(V146&gt;0, L146*AG146*Q146, 0), 0)</f>
        <v>0</v>
      </c>
      <c r="Z146" s="2149">
        <f>IFERROR(IF(V146&gt;0,M146,0),0)</f>
        <v>0</v>
      </c>
      <c r="AA146" s="2137" t="str">
        <f>IF(V146&gt;0,R146,"")</f>
        <v/>
      </c>
      <c r="AB146" s="2143"/>
      <c r="AC146" s="2148">
        <f>IF(ISBLANK(AB146), W146, W146*(1-AB146/100))</f>
        <v>0</v>
      </c>
      <c r="AD146" s="2144"/>
      <c r="AE146" s="2150" t="str">
        <f>IF(OR(ISBLANK(AD146), ISTEXT(L146)), "", IF(W146=0, Y146*AD146, W146*AD146))</f>
        <v/>
      </c>
      <c r="AF146" s="2593"/>
      <c r="AG146" s="2697">
        <f>IFERROR(IF(ISNUMBER(V146)*ISNUMBER(T146),V146/T146,0),0)</f>
        <v>0</v>
      </c>
      <c r="AH146" s="3483">
        <f>IF(AND(V146&lt;&gt;"", ISNUMBER(T146)), IFERROR(INDEX(AJ24:AJ94, MATCH(P146, AI24:AI94, 0)) * O146 * IF(ISBLANK(L146), 1, L146), 0), 0)</f>
        <v>0</v>
      </c>
      <c r="AI146" s="465"/>
      <c r="AJ146" s="465"/>
      <c r="AK146" s="465"/>
      <c r="AL146" s="465"/>
      <c r="AM146" s="2127" t="str">
        <f>A146</f>
        <v>A</v>
      </c>
      <c r="AN146" s="2133"/>
      <c r="AO146" s="2133"/>
      <c r="AP146" s="2133"/>
      <c r="AQ146" s="2133"/>
      <c r="AR146" s="2133"/>
      <c r="AW146" s="2133"/>
      <c r="AX146" s="466">
        <v>1</v>
      </c>
    </row>
    <row r="147" spans="1:50" s="464" customFormat="1" ht="21" customHeight="1" x14ac:dyDescent="0.25">
      <c r="A147" s="2127" t="str">
        <f>IF(H147&lt;&gt;"A", "►", "A")</f>
        <v>A</v>
      </c>
      <c r="B147" s="2128" t="str">
        <f>IF(A147="►","►",IF(A147="A",IF(ISTEXT(I147),I147,"")))</f>
        <v>Dessert assiette.C.Coulis de mangue.Recette mère ►.M.Mille-feuille meringue et chiboust pamplemousse aux fraises des bois</v>
      </c>
      <c r="C147" s="2129" t="str">
        <f>IF(B147="►", "►", IFERROR(LEFT(B147, SEARCH(".", B147)-1), 0))</f>
        <v>Dessert assiette</v>
      </c>
      <c r="D147" s="2433" t="str">
        <f>IF(B147="►","►",IFERROR(MID(B147,SEARCH(".",B147)+1,SEARCH(".",B147,SEARCH(".",B147)+1)-SEARCH(".",B147)-1),0))</f>
        <v>C</v>
      </c>
      <c r="E147" s="2128" t="str">
        <f>IF(B147="►", "►", IFERROR(MID(B147, SEARCH(".", B147, SEARCH(".", B147)+1)+1, SEARCH(".", B147, SEARCH(".", B147, SEARCH(".", B147)+1)+1) - SEARCH(".", B147, SEARCH(".", B147)+1)-1), 0))</f>
        <v>Coulis de mangue</v>
      </c>
      <c r="F147" s="2128" t="str">
        <f>IF(B147="►", "►", IFERROR(MID(B147, SEARCH(".", B147, SEARCH(".", B147, SEARCH(".", B147)+1)+1)+1, SEARCH(".", B147, SEARCH(".", B147, SEARCH(".", B147, SEARCH(".", B147)+1)+1)+1) - SEARCH(".", B147, SEARCH(".", B147, SEARCH(".", B147)+1)+1)-1), 0))</f>
        <v>Recette mère ►</v>
      </c>
      <c r="G147" s="2128" t="str">
        <f>IF(OR(B147="►", ISBLANK(B147)), "►", IFERROR(RIGHT(B147, LEN(B147)-FIND("►", B147)-1), ""))</f>
        <v>M.Mille-feuille meringue et chiboust pamplemousse aux fraises des bois</v>
      </c>
      <c r="H147" s="25" t="s">
        <v>7</v>
      </c>
      <c r="I147" s="427" t="str">
        <f>I144</f>
        <v>Dessert assiette.C.Coulis de mangue.Recette mère ►.M.Mille-feuille meringue et chiboust pamplemousse aux fraises des bois</v>
      </c>
      <c r="J147" s="428"/>
      <c r="K147" s="428"/>
      <c r="L147" s="1926" t="s">
        <v>48</v>
      </c>
      <c r="M147" s="62" t="s">
        <v>49</v>
      </c>
      <c r="N147" s="63" t="s">
        <v>50</v>
      </c>
      <c r="O147" s="2993"/>
      <c r="P147" s="2995"/>
      <c r="Q147" s="3170"/>
      <c r="R147" s="64" t="s">
        <v>51</v>
      </c>
      <c r="S147" s="791" t="s">
        <v>4</v>
      </c>
      <c r="T147" s="3484">
        <f>IFERROR(IF(AND(ISNUMBER(V147),J147&gt;0),J147,0),0)</f>
        <v>0</v>
      </c>
      <c r="U147" s="2453">
        <f>IFERROR(IF(AND(ISNUMBER(T147),V147&gt;0),K147,0),0)</f>
        <v>0</v>
      </c>
      <c r="V147" s="2452"/>
      <c r="W147" s="2140">
        <f>IFERROR(IF(V147&gt;0, AH147*AG147*Q147, 0), 0)</f>
        <v>0</v>
      </c>
      <c r="X147" s="301" t="str">
        <f>IF(OR(W147=0, ISBLANK(P147)), "", TEXT(ROUND(W147/INDEX(AJ24:AJ94, MATCH(P147, AI24:AI94, 0)), 0),"# ##0") &amp; " " &amp; P147)</f>
        <v/>
      </c>
      <c r="Y147" s="82">
        <f>IFERROR(IF(V147&gt;0, L147*AG147*Q147, 0), 0)</f>
        <v>0</v>
      </c>
      <c r="Z147" s="2141">
        <f>IFERROR(IF(V147&gt;0,M147,0),0)</f>
        <v>0</v>
      </c>
      <c r="AA147" s="2142" t="str">
        <f>IF(V147&gt;0,R147,"")</f>
        <v/>
      </c>
      <c r="AB147" s="2143"/>
      <c r="AC147" s="2140">
        <f>IF(ISBLANK(AB147), W147, W147*(1-AB147/100))</f>
        <v>0</v>
      </c>
      <c r="AD147" s="2144"/>
      <c r="AE147" s="2145" t="str">
        <f>IF(OR(ISBLANK(AD147), ISTEXT(L147)), "", IF(W147=0, Y147*AD147, W147*AD147))</f>
        <v/>
      </c>
      <c r="AF147" s="2593"/>
      <c r="AG147" s="2697">
        <f>IFERROR(IF(ISNUMBER(V147)*ISNUMBER(T147),V147/T147,0),0)</f>
        <v>0</v>
      </c>
      <c r="AH147" s="3483">
        <f>IF(AND(V147&lt;&gt;"", ISNUMBER(T147)), IFERROR(INDEX(AJ24:AJ94, MATCH(P147, AI24:AI94, 0)) * O147 * IF(ISBLANK(L147), 1, L147), 0), 0)</f>
        <v>0</v>
      </c>
      <c r="AI147" s="465"/>
      <c r="AJ147" s="465"/>
      <c r="AK147" s="465"/>
      <c r="AL147" s="465"/>
      <c r="AM147" s="2127" t="str">
        <f>A147</f>
        <v>A</v>
      </c>
      <c r="AN147" s="2133"/>
      <c r="AO147" s="2133"/>
      <c r="AP147" s="2133"/>
      <c r="AQ147" s="2133"/>
      <c r="AR147" s="2133"/>
      <c r="AW147" s="2133"/>
      <c r="AX147" s="466">
        <v>1</v>
      </c>
    </row>
    <row r="148" spans="1:50" s="464" customFormat="1" ht="21" customHeight="1" x14ac:dyDescent="0.25">
      <c r="A148" s="2127" t="str">
        <f>IF(H148&lt;&gt;"A", "►", "A")</f>
        <v>A</v>
      </c>
      <c r="B148" s="2128" t="str">
        <f>IF(A148="►","►",IF(A148="A",IF(ISTEXT(I148),I148,"")))</f>
        <v>Dessert assiette.C.Coulis de mangue.Recette mère ►.M.Mille-feuille meringue et chiboust pamplemousse aux fraises des bois</v>
      </c>
      <c r="C148" s="2129" t="str">
        <f>IF(B148="►", "►", IFERROR(LEFT(B148, SEARCH(".", B148)-1), 0))</f>
        <v>Dessert assiette</v>
      </c>
      <c r="D148" s="2433" t="str">
        <f>IF(B148="►","►",IFERROR(MID(B148,SEARCH(".",B148)+1,SEARCH(".",B148,SEARCH(".",B148)+1)-SEARCH(".",B148)-1),0))</f>
        <v>C</v>
      </c>
      <c r="E148" s="2128" t="str">
        <f>IF(B148="►", "►", IFERROR(MID(B148, SEARCH(".", B148, SEARCH(".", B148)+1)+1, SEARCH(".", B148, SEARCH(".", B148, SEARCH(".", B148)+1)+1) - SEARCH(".", B148, SEARCH(".", B148)+1)-1), 0))</f>
        <v>Coulis de mangue</v>
      </c>
      <c r="F148" s="2128" t="str">
        <f>IF(B148="►", "►", IFERROR(MID(B148, SEARCH(".", B148, SEARCH(".", B148, SEARCH(".", B148)+1)+1)+1, SEARCH(".", B148, SEARCH(".", B148, SEARCH(".", B148, SEARCH(".", B148)+1)+1)+1) - SEARCH(".", B148, SEARCH(".", B148, SEARCH(".", B148)+1)+1)-1), 0))</f>
        <v>Recette mère ►</v>
      </c>
      <c r="G148" s="2128" t="str">
        <f>IF(OR(B148="►", ISBLANK(B148)), "►", IFERROR(RIGHT(B148, LEN(B148)-FIND("►", B148)-1), ""))</f>
        <v>M.Mille-feuille meringue et chiboust pamplemousse aux fraises des bois</v>
      </c>
      <c r="H148" s="25" t="s">
        <v>7</v>
      </c>
      <c r="I148" s="427" t="str">
        <f>I144</f>
        <v>Dessert assiette.C.Coulis de mangue.Recette mère ►.M.Mille-feuille meringue et chiboust pamplemousse aux fraises des bois</v>
      </c>
      <c r="J148" s="428">
        <f>J144</f>
        <v>18</v>
      </c>
      <c r="K148" s="428" t="str">
        <f>K144</f>
        <v>assiettes</v>
      </c>
      <c r="L148" s="79"/>
      <c r="M148" s="65"/>
      <c r="N148" s="75" t="str">
        <f>IF(OR(ISTEXT(L148), L148&lt;=0, O148&lt;=0), "", "de")</f>
        <v/>
      </c>
      <c r="O148" s="67">
        <v>250</v>
      </c>
      <c r="P148" s="53" t="s">
        <v>21</v>
      </c>
      <c r="Q148" s="68">
        <v>1</v>
      </c>
      <c r="R148" s="69" t="s">
        <v>2024</v>
      </c>
      <c r="S148" s="791" t="s">
        <v>4</v>
      </c>
      <c r="T148" s="3484">
        <v>18</v>
      </c>
      <c r="U148" s="2453" t="s">
        <v>19</v>
      </c>
      <c r="V148" s="2452">
        <v>22</v>
      </c>
      <c r="W148" s="2148">
        <f>IFERROR(IF(V148&gt;0, AH148*AG148*Q148, 0), 0)</f>
        <v>0.30555555555555558</v>
      </c>
      <c r="X148" s="299" t="str">
        <f>IF(OR(W148=0, ISBLANK(P148)), "", TEXT(ROUND(W148/INDEX(AJ24:AJ94, MATCH(P148, AI24:AI94, 0)), 0),"# ##0") &amp; " " &amp; P148)</f>
        <v>306 g</v>
      </c>
      <c r="Y148" s="77">
        <f>IFERROR(IF(V148&gt;0, L148*AG148*Q148, 0), 0)</f>
        <v>0</v>
      </c>
      <c r="Z148" s="2149">
        <f>IFERROR(IF(V148&gt;0,M148,0),0)</f>
        <v>0</v>
      </c>
      <c r="AA148" s="2137" t="str">
        <f>IF(V148&gt;0,R148,"")</f>
        <v>pulpe</v>
      </c>
      <c r="AB148" s="2143"/>
      <c r="AC148" s="2148">
        <f>IF(ISBLANK(AB148), W148, W148*(1-AB148/100))</f>
        <v>0.30555555555555558</v>
      </c>
      <c r="AD148" s="2144"/>
      <c r="AE148" s="2150" t="str">
        <f>IF(OR(ISBLANK(AD148), ISTEXT(L148)), "", IF(W148=0, Y148*AD148, W148*AD148))</f>
        <v/>
      </c>
      <c r="AF148" s="2593"/>
      <c r="AG148" s="2697">
        <f>IFERROR(IF(ISNUMBER(V148)*ISNUMBER(T148),V148/T148,0),0)</f>
        <v>1.2222222222222223</v>
      </c>
      <c r="AH148" s="3483">
        <f>IF(AND(V148&lt;&gt;"", ISNUMBER(T148)), IFERROR(INDEX(AJ24:AJ94, MATCH(P148, AI24:AI94, 0)) * O148 * IF(ISBLANK(L148), 1, L148), 0), 0)</f>
        <v>0.25</v>
      </c>
      <c r="AI148" s="465"/>
      <c r="AJ148" s="465"/>
      <c r="AK148" s="465"/>
      <c r="AL148" s="465"/>
      <c r="AM148" s="2127" t="str">
        <f>A148</f>
        <v>A</v>
      </c>
      <c r="AN148" s="2133"/>
      <c r="AO148" s="2133"/>
      <c r="AP148" s="2133"/>
      <c r="AQ148" s="2133"/>
      <c r="AR148" s="2133"/>
      <c r="AW148" s="2133"/>
      <c r="AX148" s="466">
        <v>1</v>
      </c>
    </row>
    <row r="149" spans="1:50" s="464" customFormat="1" ht="21" customHeight="1" x14ac:dyDescent="0.25">
      <c r="A149" s="2127" t="str">
        <f>IF(H149&lt;&gt;"A", "►", "A")</f>
        <v>A</v>
      </c>
      <c r="B149" s="2128" t="str">
        <f>IF(A149="►","►",IF(A149="A",IF(ISTEXT(I149),I149,"")))</f>
        <v>Dessert assiette.C.Coulis de mangue.Recette mère ►.M.Mille-feuille meringue et chiboust pamplemousse aux fraises des bois</v>
      </c>
      <c r="C149" s="2129" t="str">
        <f>IF(B149="►", "►", IFERROR(LEFT(B149, SEARCH(".", B149)-1), 0))</f>
        <v>Dessert assiette</v>
      </c>
      <c r="D149" s="2433" t="str">
        <f>IF(B149="►","►",IFERROR(MID(B149,SEARCH(".",B149)+1,SEARCH(".",B149,SEARCH(".",B149)+1)-SEARCH(".",B149)-1),0))</f>
        <v>C</v>
      </c>
      <c r="E149" s="2128" t="str">
        <f>IF(B149="►", "►", IFERROR(MID(B149, SEARCH(".", B149, SEARCH(".", B149)+1)+1, SEARCH(".", B149, SEARCH(".", B149, SEARCH(".", B149)+1)+1) - SEARCH(".", B149, SEARCH(".", B149)+1)-1), 0))</f>
        <v>Coulis de mangue</v>
      </c>
      <c r="F149" s="2128" t="str">
        <f>IF(B149="►", "►", IFERROR(MID(B149, SEARCH(".", B149, SEARCH(".", B149, SEARCH(".", B149)+1)+1)+1, SEARCH(".", B149, SEARCH(".", B149, SEARCH(".", B149, SEARCH(".", B149)+1)+1)+1) - SEARCH(".", B149, SEARCH(".", B149, SEARCH(".", B149)+1)+1)-1), 0))</f>
        <v>Recette mère ►</v>
      </c>
      <c r="G149" s="2128" t="str">
        <f>IF(OR(B149="►", ISBLANK(B149)), "►", IFERROR(RIGHT(B149, LEN(B149)-FIND("►", B149)-1), ""))</f>
        <v>M.Mille-feuille meringue et chiboust pamplemousse aux fraises des bois</v>
      </c>
      <c r="H149" s="73" t="str">
        <f>IF(R149&lt;&gt;"","A","►")</f>
        <v>A</v>
      </c>
      <c r="I149" s="427" t="str">
        <f>I144</f>
        <v>Dessert assiette.C.Coulis de mangue.Recette mère ►.M.Mille-feuille meringue et chiboust pamplemousse aux fraises des bois</v>
      </c>
      <c r="J149" s="428">
        <f>J144</f>
        <v>18</v>
      </c>
      <c r="K149" s="428" t="str">
        <f>K144</f>
        <v>assiettes</v>
      </c>
      <c r="L149" s="79"/>
      <c r="M149" s="65"/>
      <c r="N149" s="75" t="str">
        <f>IF(OR(ISTEXT(L149), L149&lt;=0, O149&lt;=0), "", "de")</f>
        <v/>
      </c>
      <c r="O149" s="67">
        <v>55</v>
      </c>
      <c r="P149" s="53" t="s">
        <v>21</v>
      </c>
      <c r="Q149" s="68">
        <v>1</v>
      </c>
      <c r="R149" s="69" t="s">
        <v>2025</v>
      </c>
      <c r="S149" s="791" t="s">
        <v>4</v>
      </c>
      <c r="T149" s="3484">
        <v>18</v>
      </c>
      <c r="U149" s="2453" t="s">
        <v>19</v>
      </c>
      <c r="V149" s="2452">
        <v>22</v>
      </c>
      <c r="W149" s="2140">
        <f>IFERROR(IF(V149&gt;0, AH149*AG149*Q149, 0), 0)</f>
        <v>6.7222222222222225E-2</v>
      </c>
      <c r="X149" s="301" t="str">
        <f>IF(OR(W149=0, ISBLANK(P149)), "", TEXT(ROUND(W149/INDEX(AJ24:AJ94, MATCH(P149, AI24:AI94, 0)), 0),"# ##0") &amp; " " &amp; P149)</f>
        <v>67 g</v>
      </c>
      <c r="Y149" s="82">
        <f>IFERROR(IF(V149&gt;0, L149*AG149*Q149, 0), 0)</f>
        <v>0</v>
      </c>
      <c r="Z149" s="2141">
        <f>IFERROR(IF(V149&gt;0,M149,0),0)</f>
        <v>0</v>
      </c>
      <c r="AA149" s="2142" t="str">
        <f>IF(V149&gt;0,R149,"")</f>
        <v>sucre semoule pâtissière</v>
      </c>
      <c r="AB149" s="2143"/>
      <c r="AC149" s="2140">
        <f>IF(ISBLANK(AB149), W149, W149*(1-AB149/100))</f>
        <v>6.7222222222222225E-2</v>
      </c>
      <c r="AD149" s="2144"/>
      <c r="AE149" s="2145" t="str">
        <f>IF(OR(ISBLANK(AD149), ISTEXT(L149)), "", IF(W149=0, Y149*AD149, W149*AD149))</f>
        <v/>
      </c>
      <c r="AF149" s="2593"/>
      <c r="AG149" s="2697">
        <f>IFERROR(IF(ISNUMBER(V149)*ISNUMBER(T149),V149/T149,0),0)</f>
        <v>1.2222222222222223</v>
      </c>
      <c r="AH149" s="3483">
        <f>IF(AND(V149&lt;&gt;"", ISNUMBER(T149)), IFERROR(INDEX(AJ24:AJ94, MATCH(P149, AI24:AI94, 0)) * O149 * IF(ISBLANK(L149), 1, L149), 0), 0)</f>
        <v>5.5E-2</v>
      </c>
      <c r="AI149" s="465"/>
      <c r="AJ149" s="465"/>
      <c r="AK149" s="465"/>
      <c r="AL149" s="465"/>
      <c r="AM149" s="2127" t="str">
        <f>A149</f>
        <v>A</v>
      </c>
      <c r="AN149" s="2133"/>
      <c r="AO149" s="2133"/>
      <c r="AP149" s="2133"/>
      <c r="AQ149" s="2133"/>
      <c r="AR149" s="2133"/>
      <c r="AW149" s="2133"/>
      <c r="AX149" s="466">
        <v>1</v>
      </c>
    </row>
    <row r="150" spans="1:50" s="464" customFormat="1" ht="21" customHeight="1" x14ac:dyDescent="0.25">
      <c r="A150" s="2127" t="str">
        <f>IF(H150&lt;&gt;"A", "►", "A")</f>
        <v>A</v>
      </c>
      <c r="B150" s="2128" t="str">
        <f>IF(A150="►","►",IF(A150="A",IF(ISTEXT(I150),I150,"")))</f>
        <v>Dessert assiette.C.Coulis de mangue.Recette mère ►.M.Mille-feuille meringue et chiboust pamplemousse aux fraises des bois</v>
      </c>
      <c r="C150" s="2129" t="str">
        <f>IF(B150="►", "►", IFERROR(LEFT(B150, SEARCH(".", B150)-1), 0))</f>
        <v>Dessert assiette</v>
      </c>
      <c r="D150" s="2433" t="str">
        <f>IF(B150="►","►",IFERROR(MID(B150,SEARCH(".",B150)+1,SEARCH(".",B150,SEARCH(".",B150)+1)-SEARCH(".",B150)-1),0))</f>
        <v>C</v>
      </c>
      <c r="E150" s="2128" t="str">
        <f>IF(B150="►", "►", IFERROR(MID(B150, SEARCH(".", B150, SEARCH(".", B150)+1)+1, SEARCH(".", B150, SEARCH(".", B150, SEARCH(".", B150)+1)+1) - SEARCH(".", B150, SEARCH(".", B150)+1)-1), 0))</f>
        <v>Coulis de mangue</v>
      </c>
      <c r="F150" s="2128" t="str">
        <f>IF(B150="►", "►", IFERROR(MID(B150, SEARCH(".", B150, SEARCH(".", B150, SEARCH(".", B150)+1)+1)+1, SEARCH(".", B150, SEARCH(".", B150, SEARCH(".", B150, SEARCH(".", B150)+1)+1)+1) - SEARCH(".", B150, SEARCH(".", B150, SEARCH(".", B150)+1)+1)-1), 0))</f>
        <v>Recette mère ►</v>
      </c>
      <c r="G150" s="2128" t="str">
        <f>IF(OR(B150="►", ISBLANK(B150)), "►", IFERROR(RIGHT(B150, LEN(B150)-FIND("►", B150)-1), ""))</f>
        <v>M.Mille-feuille meringue et chiboust pamplemousse aux fraises des bois</v>
      </c>
      <c r="H150" s="73" t="str">
        <f>IF(R150&lt;&gt;"","A","►")</f>
        <v>A</v>
      </c>
      <c r="I150" s="427" t="str">
        <f>I144</f>
        <v>Dessert assiette.C.Coulis de mangue.Recette mère ►.M.Mille-feuille meringue et chiboust pamplemousse aux fraises des bois</v>
      </c>
      <c r="J150" s="428">
        <f>J144</f>
        <v>18</v>
      </c>
      <c r="K150" s="428" t="str">
        <f>K144</f>
        <v>assiettes</v>
      </c>
      <c r="L150" s="79"/>
      <c r="M150" s="80"/>
      <c r="N150" s="75" t="str">
        <f>IF(OR(ISTEXT(L150), L150&lt;=0, O150&lt;=0), "", "de")</f>
        <v/>
      </c>
      <c r="O150" s="67">
        <v>10</v>
      </c>
      <c r="P150" s="53" t="s">
        <v>21</v>
      </c>
      <c r="Q150" s="68">
        <v>1</v>
      </c>
      <c r="R150" s="69" t="s">
        <v>2026</v>
      </c>
      <c r="S150" s="791" t="s">
        <v>4</v>
      </c>
      <c r="T150" s="3484">
        <v>18</v>
      </c>
      <c r="U150" s="2453" t="s">
        <v>19</v>
      </c>
      <c r="V150" s="2452">
        <v>22</v>
      </c>
      <c r="W150" s="2159">
        <f>IFERROR(IF(V150&gt;0, AH150*AG150*Q150, 0), 0)</f>
        <v>1.2222222222222223E-2</v>
      </c>
      <c r="X150" s="2160" t="str">
        <f>IF(OR(W150=0, ISBLANK(P150)), "", TEXT(ROUND(W150/INDEX(AJ24:AJ94, MATCH(P150, AI24:AI94, 0)), 0),"# ##0") &amp; " " &amp; P150)</f>
        <v>12 g</v>
      </c>
      <c r="Y150" s="77">
        <f>IFERROR(IF(V150&gt;0, L150*AG150*Q150, 0), 0)</f>
        <v>0</v>
      </c>
      <c r="Z150" s="2149">
        <f>IFERROR(IF(V150&gt;0,M150,0),0)</f>
        <v>0</v>
      </c>
      <c r="AA150" s="2137" t="str">
        <f>IF(V150&gt;0,R150,"")</f>
        <v>jus de citron</v>
      </c>
      <c r="AB150" s="2143"/>
      <c r="AC150" s="2148">
        <f>IF(ISBLANK(AB150), W150, W150*(1-AB150/100))</f>
        <v>1.2222222222222223E-2</v>
      </c>
      <c r="AD150" s="2144"/>
      <c r="AE150" s="2150" t="str">
        <f>IF(OR(ISBLANK(AD150), ISTEXT(L150)), "", IF(W150=0, Y150*AD150, W150*AD150))</f>
        <v/>
      </c>
      <c r="AF150" s="2593"/>
      <c r="AG150" s="2697">
        <f>IFERROR(IF(ISNUMBER(V150)*ISNUMBER(T150),V150/T150,0),0)</f>
        <v>1.2222222222222223</v>
      </c>
      <c r="AH150" s="3483">
        <f>IF(AND(V150&lt;&gt;"", ISNUMBER(T150)), IFERROR(INDEX(AJ24:AJ94, MATCH(P150, AI24:AI94, 0)) * O150 * IF(ISBLANK(L150), 1, L150), 0), 0)</f>
        <v>0.01</v>
      </c>
      <c r="AI150" s="465"/>
      <c r="AJ150" s="465"/>
      <c r="AK150" s="465"/>
      <c r="AL150" s="465"/>
      <c r="AM150" s="2127" t="str">
        <f>A150</f>
        <v>A</v>
      </c>
      <c r="AN150" s="2133"/>
      <c r="AO150" s="2133"/>
      <c r="AP150" s="2133"/>
      <c r="AQ150" s="2133"/>
      <c r="AR150" s="2133"/>
      <c r="AW150" s="2133"/>
      <c r="AX150" s="466">
        <v>1</v>
      </c>
    </row>
    <row r="151" spans="1:50" s="464" customFormat="1" ht="21" customHeight="1" x14ac:dyDescent="0.25">
      <c r="A151" s="2127" t="str">
        <f>IF(H151&lt;&gt;"A", "►", "A")</f>
        <v>►</v>
      </c>
      <c r="B151" s="2128" t="str">
        <f>IF(A151="►","►",IF(A151="A",IF(ISTEXT(I151),I151,"")))</f>
        <v>►</v>
      </c>
      <c r="C151" s="2129" t="str">
        <f>IF(B151="►", "►", IFERROR(LEFT(B151, SEARCH(".", B151)-1), 0))</f>
        <v>►</v>
      </c>
      <c r="D151" s="2433" t="str">
        <f>IF(B151="►","►",IFERROR(MID(B151,SEARCH(".",B151)+1,SEARCH(".",B151,SEARCH(".",B151)+1)-SEARCH(".",B151)-1),0))</f>
        <v>►</v>
      </c>
      <c r="E151" s="2128" t="str">
        <f>IF(B151="►", "►", IFERROR(MID(B151, SEARCH(".", B151, SEARCH(".", B151)+1)+1, SEARCH(".", B151, SEARCH(".", B151, SEARCH(".", B151)+1)+1) - SEARCH(".", B151, SEARCH(".", B151)+1)-1), 0))</f>
        <v>►</v>
      </c>
      <c r="F151" s="2128" t="str">
        <f>IF(B151="►", "►", IFERROR(MID(B151, SEARCH(".", B151, SEARCH(".", B151, SEARCH(".", B151)+1)+1)+1, SEARCH(".", B151, SEARCH(".", B151, SEARCH(".", B151, SEARCH(".", B151)+1)+1)+1) - SEARCH(".", B151, SEARCH(".", B151, SEARCH(".", B151)+1)+1)-1), 0))</f>
        <v>►</v>
      </c>
      <c r="G151" s="2128" t="str">
        <f>IF(OR(B151="►", ISBLANK(B151)), "►", IFERROR(RIGHT(B151, LEN(B151)-FIND("►", B151)-1), ""))</f>
        <v>►</v>
      </c>
      <c r="H151" s="73" t="str">
        <f>IF(R151&lt;&gt;"","A","►")</f>
        <v>►</v>
      </c>
      <c r="I151" s="427" t="str">
        <f>I144</f>
        <v>Dessert assiette.C.Coulis de mangue.Recette mère ►.M.Mille-feuille meringue et chiboust pamplemousse aux fraises des bois</v>
      </c>
      <c r="J151" s="428">
        <f>J144</f>
        <v>18</v>
      </c>
      <c r="K151" s="428" t="str">
        <f>K144</f>
        <v>assiettes</v>
      </c>
      <c r="L151" s="79"/>
      <c r="M151" s="80"/>
      <c r="N151" s="75" t="str">
        <f>IF(OR(ISTEXT(L151), L151&lt;=0, O151&lt;=0), "", "de")</f>
        <v/>
      </c>
      <c r="O151" s="67"/>
      <c r="P151" s="562"/>
      <c r="Q151" s="68">
        <v>1</v>
      </c>
      <c r="R151" s="69"/>
      <c r="S151" s="791" t="s">
        <v>4</v>
      </c>
      <c r="T151" s="3484">
        <f>IFERROR(IF(AND(ISNUMBER(V151),J151&gt;0),J151,0),0)</f>
        <v>0</v>
      </c>
      <c r="U151" s="2453">
        <f>IFERROR(IF(AND(ISNUMBER(T151),V151&gt;0),K151,0),0)</f>
        <v>0</v>
      </c>
      <c r="V151" s="2452"/>
      <c r="W151" s="2140">
        <f>IFERROR(IF(V151&gt;0, AH151*AG151*Q151, 0), 0)</f>
        <v>0</v>
      </c>
      <c r="X151" s="301" t="str">
        <f>IF(OR(W151=0, ISBLANK(P151)), "", TEXT(ROUND(W151/INDEX(AJ24:AJ94, MATCH(P151, AI24:AI94, 0)), 0),"# ##0") &amp; " " &amp; P151)</f>
        <v/>
      </c>
      <c r="Y151" s="82">
        <f>IFERROR(IF(V151&gt;0, L151*AG151*Q151, 0), 0)</f>
        <v>0</v>
      </c>
      <c r="Z151" s="2141">
        <f>IFERROR(IF(V151&gt;0,M151,0),0)</f>
        <v>0</v>
      </c>
      <c r="AA151" s="2142" t="str">
        <f>IF(V151&gt;0,R151,"")</f>
        <v/>
      </c>
      <c r="AB151" s="2143"/>
      <c r="AC151" s="2140">
        <f>IF(ISBLANK(AB151), W151, W151*(1-AB151/100))</f>
        <v>0</v>
      </c>
      <c r="AD151" s="2144"/>
      <c r="AE151" s="2145" t="str">
        <f>IF(OR(ISBLANK(AD151), ISTEXT(L151)), "", IF(W151=0, Y151*AD151, W151*AD151))</f>
        <v/>
      </c>
      <c r="AF151" s="2593"/>
      <c r="AG151" s="2697">
        <f>IFERROR(IF(ISNUMBER(V151)*ISNUMBER(T151),V151/T151,0),0)</f>
        <v>0</v>
      </c>
      <c r="AH151" s="3483">
        <f>IF(AND(V151&lt;&gt;"", ISNUMBER(T151)), IFERROR(INDEX(AJ24:AJ94, MATCH(P151, AI24:AI94, 0)) * O151 * IF(ISBLANK(L151), 1, L151), 0), 0)</f>
        <v>0</v>
      </c>
      <c r="AI151" s="465"/>
      <c r="AJ151" s="465"/>
      <c r="AK151" s="465"/>
      <c r="AL151" s="465"/>
      <c r="AM151" s="2127" t="str">
        <f>A151</f>
        <v>►</v>
      </c>
      <c r="AN151" s="2133"/>
      <c r="AO151" s="2133"/>
      <c r="AP151" s="2133"/>
      <c r="AQ151" s="2133"/>
      <c r="AR151" s="2133"/>
      <c r="AW151" s="2133"/>
      <c r="AX151" s="466">
        <v>1</v>
      </c>
    </row>
    <row r="152" spans="1:50" s="464" customFormat="1" ht="21" customHeight="1" x14ac:dyDescent="0.25">
      <c r="A152" s="2127" t="str">
        <f>IF(H152&lt;&gt;"A", "►", "A")</f>
        <v>►</v>
      </c>
      <c r="B152" s="2128" t="str">
        <f>IF(A152="►","►",IF(A152="A",IF(ISTEXT(I152),I152,"")))</f>
        <v>►</v>
      </c>
      <c r="C152" s="2129" t="str">
        <f>IF(B152="►", "►", IFERROR(LEFT(B152, SEARCH(".", B152)-1), 0))</f>
        <v>►</v>
      </c>
      <c r="D152" s="2433" t="str">
        <f>IF(B152="►","►",IFERROR(MID(B152,SEARCH(".",B152)+1,SEARCH(".",B152,SEARCH(".",B152)+1)-SEARCH(".",B152)-1),0))</f>
        <v>►</v>
      </c>
      <c r="E152" s="2128" t="str">
        <f>IF(B152="►", "►", IFERROR(MID(B152, SEARCH(".", B152, SEARCH(".", B152)+1)+1, SEARCH(".", B152, SEARCH(".", B152, SEARCH(".", B152)+1)+1) - SEARCH(".", B152, SEARCH(".", B152)+1)-1), 0))</f>
        <v>►</v>
      </c>
      <c r="F152" s="2128" t="str">
        <f>IF(B152="►", "►", IFERROR(MID(B152, SEARCH(".", B152, SEARCH(".", B152, SEARCH(".", B152)+1)+1)+1, SEARCH(".", B152, SEARCH(".", B152, SEARCH(".", B152, SEARCH(".", B152)+1)+1)+1) - SEARCH(".", B152, SEARCH(".", B152, SEARCH(".", B152)+1)+1)-1), 0))</f>
        <v>►</v>
      </c>
      <c r="G152" s="2128" t="str">
        <f>IF(OR(B152="►", ISBLANK(B152)), "►", IFERROR(RIGHT(B152, LEN(B152)-FIND("►", B152)-1), ""))</f>
        <v>►</v>
      </c>
      <c r="H152" s="73" t="str">
        <f>IF(R152&lt;&gt;"","A","►")</f>
        <v>►</v>
      </c>
      <c r="I152" s="427" t="str">
        <f>I144</f>
        <v>Dessert assiette.C.Coulis de mangue.Recette mère ►.M.Mille-feuille meringue et chiboust pamplemousse aux fraises des bois</v>
      </c>
      <c r="J152" s="428">
        <f>J144</f>
        <v>18</v>
      </c>
      <c r="K152" s="428" t="str">
        <f>K144</f>
        <v>assiettes</v>
      </c>
      <c r="L152" s="79"/>
      <c r="M152" s="80"/>
      <c r="N152" s="75" t="str">
        <f>IF(OR(ISTEXT(L152), L152&lt;=0, O152&lt;=0), "", "de")</f>
        <v/>
      </c>
      <c r="O152" s="67"/>
      <c r="P152" s="562"/>
      <c r="Q152" s="68">
        <v>1</v>
      </c>
      <c r="R152" s="69"/>
      <c r="S152" s="791" t="s">
        <v>4</v>
      </c>
      <c r="T152" s="3484">
        <f>IFERROR(IF(AND(ISNUMBER(V152),J152&gt;0),J152,0),0)</f>
        <v>0</v>
      </c>
      <c r="U152" s="2453">
        <f>IFERROR(IF(AND(ISNUMBER(T152),V152&gt;0),K152,0),0)</f>
        <v>0</v>
      </c>
      <c r="V152" s="2452"/>
      <c r="W152" s="2148">
        <f>IFERROR(IF(V152&gt;0, AH152*AG152*Q152, 0), 0)</f>
        <v>0</v>
      </c>
      <c r="X152" s="299" t="str">
        <f>IF(OR(W152=0, ISBLANK(P152)), "", TEXT(ROUND(W152/INDEX(AJ24:AJ94, MATCH(P152, AI24:AI94, 0)), 0),"# ##0") &amp; " " &amp; P152)</f>
        <v/>
      </c>
      <c r="Y152" s="77">
        <f>IFERROR(IF(V152&gt;0, L152*AG152*Q152, 0), 0)</f>
        <v>0</v>
      </c>
      <c r="Z152" s="2149">
        <f>IFERROR(IF(V152&gt;0,M152,0),0)</f>
        <v>0</v>
      </c>
      <c r="AA152" s="2137" t="str">
        <f>IF(V152&gt;0,R152,"")</f>
        <v/>
      </c>
      <c r="AB152" s="2143"/>
      <c r="AC152" s="2148">
        <f>IF(ISBLANK(AB152), W152, W152*(1-AB152/100))</f>
        <v>0</v>
      </c>
      <c r="AD152" s="2144"/>
      <c r="AE152" s="2150" t="str">
        <f>IF(OR(ISBLANK(AD152), ISTEXT(L152)), "", IF(W152=0, Y152*AD152, W152*AD152))</f>
        <v/>
      </c>
      <c r="AF152" s="2593"/>
      <c r="AG152" s="2697">
        <f>IFERROR(IF(ISNUMBER(V152)*ISNUMBER(T152),V152/T152,0),0)</f>
        <v>0</v>
      </c>
      <c r="AH152" s="3483">
        <f>IF(AND(V152&lt;&gt;"", ISNUMBER(T152)), IFERROR(INDEX(AJ24:AJ94, MATCH(P152, AI24:AI94, 0)) * O152 * IF(ISBLANK(L152), 1, L152), 0), 0)</f>
        <v>0</v>
      </c>
      <c r="AI152" s="465"/>
      <c r="AJ152" s="465"/>
      <c r="AK152" s="465"/>
      <c r="AL152" s="465"/>
      <c r="AM152" s="2127" t="str">
        <f>A152</f>
        <v>►</v>
      </c>
      <c r="AN152" s="2133"/>
      <c r="AO152" s="2133"/>
      <c r="AP152" s="2133"/>
      <c r="AQ152" s="2133"/>
      <c r="AR152" s="2133"/>
      <c r="AW152" s="2133"/>
      <c r="AX152" s="466">
        <v>1</v>
      </c>
    </row>
    <row r="153" spans="1:50" s="464" customFormat="1" ht="21" customHeight="1" x14ac:dyDescent="0.25">
      <c r="A153" s="2127" t="str">
        <f>IF(H153&lt;&gt;"A", "►", "A")</f>
        <v>►</v>
      </c>
      <c r="B153" s="2128" t="str">
        <f>IF(A153="►","►",IF(A153="A",IF(ISTEXT(I153),I153,"")))</f>
        <v>►</v>
      </c>
      <c r="C153" s="2129" t="str">
        <f>IF(B153="►", "►", IFERROR(LEFT(B153, SEARCH(".", B153)-1), 0))</f>
        <v>►</v>
      </c>
      <c r="D153" s="2433" t="str">
        <f>IF(B153="►","►",IFERROR(MID(B153,SEARCH(".",B153)+1,SEARCH(".",B153,SEARCH(".",B153)+1)-SEARCH(".",B153)-1),0))</f>
        <v>►</v>
      </c>
      <c r="E153" s="2128" t="str">
        <f>IF(B153="►", "►", IFERROR(MID(B153, SEARCH(".", B153, SEARCH(".", B153)+1)+1, SEARCH(".", B153, SEARCH(".", B153, SEARCH(".", B153)+1)+1) - SEARCH(".", B153, SEARCH(".", B153)+1)-1), 0))</f>
        <v>►</v>
      </c>
      <c r="F153" s="2128" t="str">
        <f>IF(B153="►", "►", IFERROR(MID(B153, SEARCH(".", B153, SEARCH(".", B153, SEARCH(".", B153)+1)+1)+1, SEARCH(".", B153, SEARCH(".", B153, SEARCH(".", B153, SEARCH(".", B153)+1)+1)+1) - SEARCH(".", B153, SEARCH(".", B153, SEARCH(".", B153)+1)+1)-1), 0))</f>
        <v>►</v>
      </c>
      <c r="G153" s="2128" t="str">
        <f>IF(OR(B153="►", ISBLANK(B153)), "►", IFERROR(RIGHT(B153, LEN(B153)-FIND("►", B153)-1), ""))</f>
        <v>►</v>
      </c>
      <c r="H153" s="73" t="str">
        <f>IF(R153&lt;&gt;"","A","►")</f>
        <v>►</v>
      </c>
      <c r="I153" s="427" t="str">
        <f>I144</f>
        <v>Dessert assiette.C.Coulis de mangue.Recette mère ►.M.Mille-feuille meringue et chiboust pamplemousse aux fraises des bois</v>
      </c>
      <c r="J153" s="428">
        <f>J144</f>
        <v>18</v>
      </c>
      <c r="K153" s="428" t="str">
        <f>K144</f>
        <v>assiettes</v>
      </c>
      <c r="L153" s="79"/>
      <c r="M153" s="80"/>
      <c r="N153" s="75" t="str">
        <f>IF(OR(ISTEXT(L153), L153&lt;=0, O153&lt;=0), "", "de")</f>
        <v/>
      </c>
      <c r="O153" s="67"/>
      <c r="P153" s="562"/>
      <c r="Q153" s="68">
        <v>1</v>
      </c>
      <c r="R153" s="69"/>
      <c r="S153" s="791" t="s">
        <v>4</v>
      </c>
      <c r="T153" s="3484">
        <f>IFERROR(IF(AND(ISNUMBER(V153),J153&gt;0),J153,0),0)</f>
        <v>0</v>
      </c>
      <c r="U153" s="2453">
        <f>IFERROR(IF(AND(ISNUMBER(T153),V153&gt;0),K153,0),0)</f>
        <v>0</v>
      </c>
      <c r="V153" s="2452"/>
      <c r="W153" s="2140">
        <f>IFERROR(IF(V153&gt;0, AH153*AG153*Q153, 0), 0)</f>
        <v>0</v>
      </c>
      <c r="X153" s="301" t="str">
        <f>IF(OR(W153=0, ISBLANK(P153)), "", TEXT(ROUND(W153/INDEX(AJ24:AJ94, MATCH(P153, AI24:AI94, 0)), 0),"# ##0") &amp; " " &amp; P153)</f>
        <v/>
      </c>
      <c r="Y153" s="82">
        <f>IFERROR(IF(V153&gt;0, L153*AG153*Q153, 0), 0)</f>
        <v>0</v>
      </c>
      <c r="Z153" s="2141">
        <f>IFERROR(IF(V153&gt;0,M153,0),0)</f>
        <v>0</v>
      </c>
      <c r="AA153" s="2142" t="str">
        <f>IF(V153&gt;0,R153,"")</f>
        <v/>
      </c>
      <c r="AB153" s="2143"/>
      <c r="AC153" s="2140">
        <f>IF(ISBLANK(AB153), W153, W153*(1-AB153/100))</f>
        <v>0</v>
      </c>
      <c r="AD153" s="2144"/>
      <c r="AE153" s="2145" t="str">
        <f>IF(OR(ISBLANK(AD153), ISTEXT(L153)), "", IF(W153=0, Y153*AD153, W153*AD153))</f>
        <v/>
      </c>
      <c r="AF153" s="2593"/>
      <c r="AG153" s="2697">
        <f>IFERROR(IF(ISNUMBER(V153)*ISNUMBER(T153),V153/T153,0),0)</f>
        <v>0</v>
      </c>
      <c r="AH153" s="3483">
        <f>IF(AND(V153&lt;&gt;"", ISNUMBER(T153)), IFERROR(INDEX(AJ24:AJ94, MATCH(P153, AI24:AI94, 0)) * O153 * IF(ISBLANK(L153), 1, L153), 0), 0)</f>
        <v>0</v>
      </c>
      <c r="AI153" s="465"/>
      <c r="AJ153" s="465"/>
      <c r="AK153" s="465"/>
      <c r="AL153" s="465"/>
      <c r="AM153" s="2127" t="str">
        <f>A153</f>
        <v>►</v>
      </c>
      <c r="AN153" s="2133"/>
      <c r="AO153" s="2133"/>
      <c r="AP153" s="2133"/>
      <c r="AQ153" s="2133"/>
      <c r="AR153" s="2133"/>
      <c r="AW153" s="2133"/>
      <c r="AX153" s="466">
        <v>1</v>
      </c>
    </row>
    <row r="154" spans="1:50" s="464" customFormat="1" ht="21" customHeight="1" x14ac:dyDescent="0.25">
      <c r="A154" s="2127" t="str">
        <f>IF(H154&lt;&gt;"A", "►", "A")</f>
        <v>►</v>
      </c>
      <c r="B154" s="2128" t="str">
        <f>IF(A154="►","►",IF(A154="A",IF(ISTEXT(I154),I154,"")))</f>
        <v>►</v>
      </c>
      <c r="C154" s="2129" t="str">
        <f>IF(B154="►", "►", IFERROR(LEFT(B154, SEARCH(".", B154)-1), 0))</f>
        <v>►</v>
      </c>
      <c r="D154" s="2433" t="str">
        <f>IF(B154="►","►",IFERROR(MID(B154,SEARCH(".",B154)+1,SEARCH(".",B154,SEARCH(".",B154)+1)-SEARCH(".",B154)-1),0))</f>
        <v>►</v>
      </c>
      <c r="E154" s="2128" t="str">
        <f>IF(B154="►", "►", IFERROR(MID(B154, SEARCH(".", B154, SEARCH(".", B154)+1)+1, SEARCH(".", B154, SEARCH(".", B154, SEARCH(".", B154)+1)+1) - SEARCH(".", B154, SEARCH(".", B154)+1)-1), 0))</f>
        <v>►</v>
      </c>
      <c r="F154" s="2128" t="str">
        <f>IF(B154="►", "►", IFERROR(MID(B154, SEARCH(".", B154, SEARCH(".", B154, SEARCH(".", B154)+1)+1)+1, SEARCH(".", B154, SEARCH(".", B154, SEARCH(".", B154, SEARCH(".", B154)+1)+1)+1) - SEARCH(".", B154, SEARCH(".", B154, SEARCH(".", B154)+1)+1)-1), 0))</f>
        <v>►</v>
      </c>
      <c r="G154" s="2128" t="str">
        <f>IF(OR(B154="►", ISBLANK(B154)), "►", IFERROR(RIGHT(B154, LEN(B154)-FIND("►", B154)-1), ""))</f>
        <v>►</v>
      </c>
      <c r="H154" s="73" t="str">
        <f>IF(R154&lt;&gt;"","A","►")</f>
        <v>►</v>
      </c>
      <c r="I154" s="427" t="str">
        <f>I144</f>
        <v>Dessert assiette.C.Coulis de mangue.Recette mère ►.M.Mille-feuille meringue et chiboust pamplemousse aux fraises des bois</v>
      </c>
      <c r="J154" s="428">
        <f>J144</f>
        <v>18</v>
      </c>
      <c r="K154" s="428" t="str">
        <f>K144</f>
        <v>assiettes</v>
      </c>
      <c r="L154" s="79"/>
      <c r="M154" s="80"/>
      <c r="N154" s="75" t="str">
        <f>IF(OR(ISTEXT(L154), L154&lt;=0, O154&lt;=0), "", "de")</f>
        <v/>
      </c>
      <c r="O154" s="67"/>
      <c r="P154" s="562"/>
      <c r="Q154" s="68">
        <v>1</v>
      </c>
      <c r="R154" s="69"/>
      <c r="S154" s="791" t="s">
        <v>4</v>
      </c>
      <c r="T154" s="3484">
        <f>IFERROR(IF(AND(ISNUMBER(V154),J154&gt;0),J154,0),0)</f>
        <v>0</v>
      </c>
      <c r="U154" s="2453">
        <f>IFERROR(IF(AND(ISNUMBER(T154),V154&gt;0),K154,0),0)</f>
        <v>0</v>
      </c>
      <c r="V154" s="2452"/>
      <c r="W154" s="2148">
        <f>IFERROR(IF(V154&gt;0, AH154*AG154*Q154, 0), 0)</f>
        <v>0</v>
      </c>
      <c r="X154" s="299" t="str">
        <f>IF(OR(W154=0, ISBLANK(P154)), "", TEXT(ROUND(W154/INDEX(AJ24:AJ94, MATCH(P154, AI24:AI94, 0)), 0),"# ##0") &amp; " " &amp; P154)</f>
        <v/>
      </c>
      <c r="Y154" s="77">
        <f>IFERROR(IF(V154&gt;0, L154*AG154*Q154, 0), 0)</f>
        <v>0</v>
      </c>
      <c r="Z154" s="2149">
        <f>IFERROR(IF(V154&gt;0,M154,0),0)</f>
        <v>0</v>
      </c>
      <c r="AA154" s="2137" t="str">
        <f>IF(V154&gt;0,R154,"")</f>
        <v/>
      </c>
      <c r="AB154" s="2143"/>
      <c r="AC154" s="2148">
        <f>IF(ISBLANK(AB154), W154, W154*(1-AB154/100))</f>
        <v>0</v>
      </c>
      <c r="AD154" s="2144"/>
      <c r="AE154" s="2150" t="str">
        <f>IF(OR(ISBLANK(AD154), ISTEXT(L154)), "", IF(W154=0, Y154*AD154, W154*AD154))</f>
        <v/>
      </c>
      <c r="AF154" s="2593"/>
      <c r="AG154" s="2697">
        <f>IFERROR(IF(ISNUMBER(V154)*ISNUMBER(T154),V154/T154,0),0)</f>
        <v>0</v>
      </c>
      <c r="AH154" s="3483">
        <f>IF(AND(V154&lt;&gt;"", ISNUMBER(T154)), IFERROR(INDEX(AJ24:AJ94, MATCH(P154, AI24:AI94, 0)) * O154 * IF(ISBLANK(L154), 1, L154), 0), 0)</f>
        <v>0</v>
      </c>
      <c r="AI154" s="465"/>
      <c r="AJ154" s="465"/>
      <c r="AK154" s="465"/>
      <c r="AL154" s="465"/>
      <c r="AM154" s="2127" t="str">
        <f>A154</f>
        <v>►</v>
      </c>
      <c r="AN154" s="2133"/>
      <c r="AO154" s="2133"/>
      <c r="AP154" s="2133"/>
      <c r="AQ154" s="2133"/>
      <c r="AR154" s="2133"/>
      <c r="AW154" s="2133"/>
      <c r="AX154" s="466">
        <v>1</v>
      </c>
    </row>
    <row r="155" spans="1:50" s="464" customFormat="1" ht="21" customHeight="1" x14ac:dyDescent="0.25">
      <c r="A155" s="2127" t="str">
        <f>IF(H155&lt;&gt;"A", "►", "A")</f>
        <v>A</v>
      </c>
      <c r="B155" s="2128" t="str">
        <f>IF(A155="►","►",IF(A155="A",IF(ISTEXT(I155),I155,"")))</f>
        <v>Dessert assiette.C.Coulis de mangue.Recette mère ►.M.Mille-feuille meringue et chiboust pamplemousse aux fraises des bois</v>
      </c>
      <c r="C155" s="2129" t="str">
        <f>IF(B155="►", "►", IFERROR(LEFT(B155, SEARCH(".", B155)-1), 0))</f>
        <v>Dessert assiette</v>
      </c>
      <c r="D155" s="2433" t="str">
        <f>IF(B155="►","►",IFERROR(MID(B155,SEARCH(".",B155)+1,SEARCH(".",B155,SEARCH(".",B155)+1)-SEARCH(".",B155)-1),0))</f>
        <v>C</v>
      </c>
      <c r="E155" s="2128" t="str">
        <f>IF(B155="►", "►", IFERROR(MID(B155, SEARCH(".", B155, SEARCH(".", B155)+1)+1, SEARCH(".", B155, SEARCH(".", B155, SEARCH(".", B155)+1)+1) - SEARCH(".", B155, SEARCH(".", B155)+1)-1), 0))</f>
        <v>Coulis de mangue</v>
      </c>
      <c r="F155" s="2128" t="str">
        <f>IF(B155="►", "►", IFERROR(MID(B155, SEARCH(".", B155, SEARCH(".", B155, SEARCH(".", B155)+1)+1)+1, SEARCH(".", B155, SEARCH(".", B155, SEARCH(".", B155, SEARCH(".", B155)+1)+1)+1) - SEARCH(".", B155, SEARCH(".", B155, SEARCH(".", B155)+1)+1)-1), 0))</f>
        <v>Recette mère ►</v>
      </c>
      <c r="G155" s="2128" t="str">
        <f>IF(OR(B155="►", ISBLANK(B155)), "►", IFERROR(RIGHT(B155, LEN(B155)-FIND("►", B155)-1), ""))</f>
        <v>M.Mille-feuille meringue et chiboust pamplemousse aux fraises des bois</v>
      </c>
      <c r="H155" s="25" t="s">
        <v>7</v>
      </c>
      <c r="I155" s="2435" t="str">
        <f>I144</f>
        <v>Dessert assiette.C.Coulis de mangue.Recette mère ►.M.Mille-feuille meringue et chiboust pamplemousse aux fraises des bois</v>
      </c>
      <c r="J155" s="2436">
        <f>J144</f>
        <v>18</v>
      </c>
      <c r="K155" s="2437" t="str">
        <f>K144</f>
        <v>assiettes</v>
      </c>
      <c r="L155" s="2438" t="s">
        <v>62</v>
      </c>
      <c r="M155" s="2439"/>
      <c r="N155" s="2440"/>
      <c r="O155" s="2440"/>
      <c r="P155" s="2440"/>
      <c r="Q155" s="2440"/>
      <c r="R155" s="2441"/>
      <c r="S155" s="791" t="s">
        <v>4</v>
      </c>
      <c r="T155" s="3484">
        <f>IFERROR(IF(AND(ISNUMBER(V155),J155&gt;0),J155,0),0)</f>
        <v>0</v>
      </c>
      <c r="U155" s="2453">
        <f>IFERROR(IF(AND(ISNUMBER(T155),V155&gt;0),K155,0),0)</f>
        <v>0</v>
      </c>
      <c r="V155" s="2452"/>
      <c r="W155" s="2140">
        <f>IFERROR(IF(V155&gt;0, AH155*AG155*Q155, 0), 0)</f>
        <v>0</v>
      </c>
      <c r="X155" s="301" t="str">
        <f>IF(OR(W155=0, ISBLANK(P155)), "", TEXT(ROUND(W155/INDEX(AJ24:AJ94, MATCH(P155, AI24:AI94, 0)), 0),"# ##0") &amp; " " &amp; P155)</f>
        <v/>
      </c>
      <c r="Y155" s="82">
        <f>IFERROR(IF(V155&gt;0, L155*AG155*Q155, 0), 0)</f>
        <v>0</v>
      </c>
      <c r="Z155" s="2141">
        <f>IFERROR(IF(V155&gt;0,M155,0),0)</f>
        <v>0</v>
      </c>
      <c r="AA155" s="2142" t="str">
        <f>IF(V155&gt;0,R155,"")</f>
        <v/>
      </c>
      <c r="AB155" s="2143"/>
      <c r="AC155" s="2140">
        <f>IF(ISBLANK(AB155), W155, W155*(1-AB155/100))</f>
        <v>0</v>
      </c>
      <c r="AD155" s="2144"/>
      <c r="AE155" s="2145" t="str">
        <f>IF(OR(ISBLANK(AD155), ISTEXT(L155)), "", IF(W155=0, Y155*AD155, W155*AD155))</f>
        <v/>
      </c>
      <c r="AF155" s="2593"/>
      <c r="AG155" s="2697">
        <f>IFERROR(IF(ISNUMBER(V155)*ISNUMBER(T155),V155/T155,0),0)</f>
        <v>0</v>
      </c>
      <c r="AH155" s="3483">
        <f>IF(AND(V155&lt;&gt;"", ISNUMBER(T155)), IFERROR(INDEX(AJ24:AJ94, MATCH(P155, AI24:AI94, 0)) * O155 * IF(ISBLANK(L155), 1, L155), 0), 0)</f>
        <v>0</v>
      </c>
      <c r="AI155" s="465"/>
      <c r="AJ155" s="465"/>
      <c r="AK155" s="465"/>
      <c r="AL155" s="465"/>
      <c r="AM155" s="2127" t="str">
        <f>A155</f>
        <v>A</v>
      </c>
      <c r="AN155" s="2133"/>
      <c r="AO155" s="2133"/>
      <c r="AP155" s="2133"/>
      <c r="AQ155" s="2133"/>
      <c r="AR155" s="2133"/>
      <c r="AW155" s="2133"/>
      <c r="AX155" s="466">
        <v>1</v>
      </c>
    </row>
    <row r="156" spans="1:50" s="464" customFormat="1" ht="21" customHeight="1" x14ac:dyDescent="0.25">
      <c r="A156" s="2127" t="str">
        <f>IF(H156&lt;&gt;"A", "►", "A")</f>
        <v>A</v>
      </c>
      <c r="B156" s="2128" t="str">
        <f>IF(A156="►","►",IF(A156="A",IF(ISTEXT(I156),I156,"")))</f>
        <v>Dessert assiette.C.Coulis de mangue.Recette mère ►.M.Mille-feuille meringue et chiboust pamplemousse aux fraises des bois</v>
      </c>
      <c r="C156" s="2129" t="str">
        <f>IF(B156="►", "►", IFERROR(LEFT(B156, SEARCH(".", B156)-1), 0))</f>
        <v>Dessert assiette</v>
      </c>
      <c r="D156" s="2433" t="str">
        <f>IF(B156="►","►",IFERROR(MID(B156,SEARCH(".",B156)+1,SEARCH(".",B156,SEARCH(".",B156)+1)-SEARCH(".",B156)-1),0))</f>
        <v>C</v>
      </c>
      <c r="E156" s="2128" t="str">
        <f>IF(B156="►", "►", IFERROR(MID(B156, SEARCH(".", B156, SEARCH(".", B156)+1)+1, SEARCH(".", B156, SEARCH(".", B156, SEARCH(".", B156)+1)+1) - SEARCH(".", B156, SEARCH(".", B156)+1)-1), 0))</f>
        <v>Coulis de mangue</v>
      </c>
      <c r="F156" s="2128" t="str">
        <f>IF(B156="►", "►", IFERROR(MID(B156, SEARCH(".", B156, SEARCH(".", B156, SEARCH(".", B156)+1)+1)+1, SEARCH(".", B156, SEARCH(".", B156, SEARCH(".", B156, SEARCH(".", B156)+1)+1)+1) - SEARCH(".", B156, SEARCH(".", B156, SEARCH(".", B156)+1)+1)-1), 0))</f>
        <v>Recette mère ►</v>
      </c>
      <c r="G156" s="2128" t="str">
        <f>IF(OR(B156="►", ISBLANK(B156)), "►", IFERROR(RIGHT(B156, LEN(B156)-FIND("►", B156)-1), ""))</f>
        <v>M.Mille-feuille meringue et chiboust pamplemousse aux fraises des bois</v>
      </c>
      <c r="H156" s="2442" t="s">
        <v>7</v>
      </c>
      <c r="I156" s="2443" t="str">
        <f>I144</f>
        <v>Dessert assiette.C.Coulis de mangue.Recette mère ►.M.Mille-feuille meringue et chiboust pamplemousse aux fraises des bois</v>
      </c>
      <c r="J156" s="2443">
        <f>J144</f>
        <v>18</v>
      </c>
      <c r="K156" s="2443" t="str">
        <f>K144</f>
        <v>assiettes</v>
      </c>
      <c r="L156" s="441" t="s">
        <v>27</v>
      </c>
      <c r="M156" s="2444">
        <v>9</v>
      </c>
      <c r="N156" s="2445" t="s">
        <v>67</v>
      </c>
      <c r="O156" s="2446"/>
      <c r="P156" s="2446"/>
      <c r="Q156" s="2446"/>
      <c r="R156" s="2447"/>
      <c r="S156" s="791" t="s">
        <v>4</v>
      </c>
      <c r="T156" s="3484">
        <f>IFERROR(IF(AND(ISNUMBER(V156),J156&gt;0),J156,0),0)</f>
        <v>0</v>
      </c>
      <c r="U156" s="2453">
        <f>IFERROR(IF(AND(ISNUMBER(T156),V156&gt;0),K156,0),0)</f>
        <v>0</v>
      </c>
      <c r="V156" s="2452"/>
      <c r="W156" s="2148">
        <f>IFERROR(IF(V156&gt;0, AH156*AG156*Q156, 0), 0)</f>
        <v>0</v>
      </c>
      <c r="X156" s="299" t="str">
        <f>IF(OR(W156=0, ISBLANK(P156)), "", TEXT(ROUND(W156/INDEX(AJ24:AJ94, MATCH(P156, AI24:AI94, 0)), 0),"# ##0") &amp; " " &amp; P156)</f>
        <v/>
      </c>
      <c r="Y156" s="77">
        <f>IFERROR(IF(V156&gt;0, L156*AG156*Q156, 0), 0)</f>
        <v>0</v>
      </c>
      <c r="Z156" s="2149">
        <f>IFERROR(IF(V156&gt;0,M156,0),0)</f>
        <v>0</v>
      </c>
      <c r="AA156" s="2137" t="str">
        <f>IF(V156&gt;0,R156,"")</f>
        <v/>
      </c>
      <c r="AB156" s="2143"/>
      <c r="AC156" s="2148">
        <f>IF(ISBLANK(AB156), W156, W156*(1-AB156/100))</f>
        <v>0</v>
      </c>
      <c r="AD156" s="2144"/>
      <c r="AE156" s="2150" t="str">
        <f>IF(OR(ISBLANK(AD156), ISTEXT(L156)), "", IF(W156=0, Y156*AD156, W156*AD156))</f>
        <v/>
      </c>
      <c r="AF156" s="2593"/>
      <c r="AG156" s="2697">
        <f>IFERROR(IF(ISNUMBER(V156)*ISNUMBER(T156),V156/T156,0),0)</f>
        <v>0</v>
      </c>
      <c r="AH156" s="3483">
        <f>IF(AND(V156&lt;&gt;"", ISNUMBER(T156)), IFERROR(INDEX(AJ24:AJ94, MATCH(P156, AI24:AI94, 0)) * O156 * IF(ISBLANK(L156), 1, L156), 0), 0)</f>
        <v>0</v>
      </c>
      <c r="AI156" s="465"/>
      <c r="AJ156" s="465"/>
      <c r="AK156" s="465"/>
      <c r="AL156" s="465"/>
      <c r="AM156" s="2127" t="str">
        <f>A156</f>
        <v>A</v>
      </c>
      <c r="AN156" s="2133"/>
      <c r="AO156" s="2133"/>
      <c r="AP156" s="2133"/>
      <c r="AQ156" s="2133"/>
      <c r="AR156" s="2133"/>
      <c r="AW156" s="2133"/>
      <c r="AX156" s="466">
        <v>1</v>
      </c>
    </row>
    <row r="157" spans="1:50" s="464" customFormat="1" ht="21" customHeight="1" x14ac:dyDescent="0.25">
      <c r="A157" s="2127" t="str">
        <f>IF(H157&lt;&gt;"A", "►", "A")</f>
        <v>A</v>
      </c>
      <c r="B157" s="2128" t="str">
        <f>IF(A157="►","►",IF(A157="A",IF(ISTEXT(I157),I157,"")))</f>
        <v>Dessert assiette.C.Coulis de mangue.Recette mère ►.M.Mille-feuille meringue et chiboust pamplemousse aux fraises des bois</v>
      </c>
      <c r="C157" s="2129" t="str">
        <f>IF(B157="►", "►", IFERROR(LEFT(B157, SEARCH(".", B157)-1), 0))</f>
        <v>Dessert assiette</v>
      </c>
      <c r="D157" s="2433" t="str">
        <f>IF(B157="►","►",IFERROR(MID(B157,SEARCH(".",B157)+1,SEARCH(".",B157,SEARCH(".",B157)+1)-SEARCH(".",B157)-1),0))</f>
        <v>C</v>
      </c>
      <c r="E157" s="2128" t="str">
        <f>IF(B157="►", "►", IFERROR(MID(B157, SEARCH(".", B157, SEARCH(".", B157)+1)+1, SEARCH(".", B157, SEARCH(".", B157, SEARCH(".", B157)+1)+1) - SEARCH(".", B157, SEARCH(".", B157)+1)-1), 0))</f>
        <v>Coulis de mangue</v>
      </c>
      <c r="F157" s="2128" t="str">
        <f>IF(B157="►", "►", IFERROR(MID(B157, SEARCH(".", B157, SEARCH(".", B157, SEARCH(".", B157)+1)+1)+1, SEARCH(".", B157, SEARCH(".", B157, SEARCH(".", B157, SEARCH(".", B157)+1)+1)+1) - SEARCH(".", B157, SEARCH(".", B157, SEARCH(".", B157)+1)+1)-1), 0))</f>
        <v>Recette mère ►</v>
      </c>
      <c r="G157" s="2128" t="str">
        <f>IF(OR(B157="►", ISBLANK(B157)), "►", IFERROR(RIGHT(B157, LEN(B157)-FIND("►", B157)-1), ""))</f>
        <v>M.Mille-feuille meringue et chiboust pamplemousse aux fraises des bois</v>
      </c>
      <c r="H157" s="104" t="s">
        <v>7</v>
      </c>
      <c r="I157" s="451" t="str">
        <f>I144</f>
        <v>Dessert assiette.C.Coulis de mangue.Recette mère ►.M.Mille-feuille meringue et chiboust pamplemousse aux fraises des bois</v>
      </c>
      <c r="J157" s="451">
        <f>J144</f>
        <v>18</v>
      </c>
      <c r="K157" s="451" t="str">
        <f>K144</f>
        <v>assiettes</v>
      </c>
      <c r="L157" s="264" t="s">
        <v>68</v>
      </c>
      <c r="M157" s="122"/>
      <c r="N157" s="122"/>
      <c r="O157" s="122"/>
      <c r="P157" s="122"/>
      <c r="Q157" s="122"/>
      <c r="R157" s="112"/>
      <c r="S157" s="791" t="s">
        <v>4</v>
      </c>
      <c r="T157" s="3484">
        <f>IFERROR(IF(AND(ISNUMBER(V157),J157&gt;0),J157,0),0)</f>
        <v>0</v>
      </c>
      <c r="U157" s="2453">
        <f>IFERROR(IF(AND(ISNUMBER(T157),V157&gt;0),K157,0),0)</f>
        <v>0</v>
      </c>
      <c r="V157" s="2452"/>
      <c r="W157" s="2140">
        <f>IFERROR(IF(V157&gt;0, AH157*AG157*Q157, 0), 0)</f>
        <v>0</v>
      </c>
      <c r="X157" s="301" t="str">
        <f>IF(OR(W157=0, ISBLANK(P157)), "", TEXT(ROUND(W157/INDEX(AJ24:AJ94, MATCH(P157, AI24:AI94, 0)), 0),"# ##0") &amp; " " &amp; P157)</f>
        <v/>
      </c>
      <c r="Y157" s="82">
        <f>IFERROR(IF(V157&gt;0, L157*AG157*Q157, 0), 0)</f>
        <v>0</v>
      </c>
      <c r="Z157" s="2141">
        <f>IFERROR(IF(V157&gt;0,M157,0),0)</f>
        <v>0</v>
      </c>
      <c r="AA157" s="2142" t="str">
        <f>IF(V157&gt;0,R157,"")</f>
        <v/>
      </c>
      <c r="AB157" s="2143"/>
      <c r="AC157" s="2140">
        <f>IF(ISBLANK(AB157), W157, W157*(1-AB157/100))</f>
        <v>0</v>
      </c>
      <c r="AD157" s="2144"/>
      <c r="AE157" s="2145" t="str">
        <f>IF(OR(ISBLANK(AD157), ISTEXT(L157)), "", IF(W157=0, Y157*AD157, W157*AD157))</f>
        <v/>
      </c>
      <c r="AF157" s="2593"/>
      <c r="AG157" s="2697">
        <f>IFERROR(IF(ISNUMBER(V157)*ISNUMBER(T157),V157/T157,0),0)</f>
        <v>0</v>
      </c>
      <c r="AH157" s="3483">
        <f>IF(AND(V157&lt;&gt;"", ISNUMBER(T157)), IFERROR(INDEX(AJ24:AJ94, MATCH(P157, AI24:AI94, 0)) * O157 * IF(ISBLANK(L157), 1, L157), 0), 0)</f>
        <v>0</v>
      </c>
      <c r="AI157" s="465"/>
      <c r="AJ157" s="465"/>
      <c r="AK157" s="465"/>
      <c r="AL157" s="465"/>
      <c r="AM157" s="2127" t="str">
        <f>A157</f>
        <v>A</v>
      </c>
      <c r="AN157" s="2133"/>
      <c r="AO157" s="2133"/>
      <c r="AP157" s="2133"/>
      <c r="AQ157" s="2133"/>
      <c r="AR157" s="2133"/>
      <c r="AW157" s="2133"/>
      <c r="AX157" s="466">
        <v>1</v>
      </c>
    </row>
    <row r="158" spans="1:50" s="464" customFormat="1" ht="21" customHeight="1" x14ac:dyDescent="0.25">
      <c r="A158" s="2127" t="str">
        <f>IF(H158&lt;&gt;"A", "►", "A")</f>
        <v>A</v>
      </c>
      <c r="B158" s="2128" t="str">
        <f>IF(A158="►","►",IF(A158="A",IF(ISTEXT(I158),I158,"")))</f>
        <v>Dessert assiette.C.Coulis de mangue.Recette mère ►.M.Mille-feuille meringue et chiboust pamplemousse aux fraises des bois</v>
      </c>
      <c r="C158" s="2129" t="str">
        <f>IF(B158="►", "►", IFERROR(LEFT(B158, SEARCH(".", B158)-1), 0))</f>
        <v>Dessert assiette</v>
      </c>
      <c r="D158" s="2433" t="str">
        <f>IF(B158="►","►",IFERROR(MID(B158,SEARCH(".",B158)+1,SEARCH(".",B158,SEARCH(".",B158)+1)-SEARCH(".",B158)-1),0))</f>
        <v>C</v>
      </c>
      <c r="E158" s="2128" t="str">
        <f>IF(B158="►", "►", IFERROR(MID(B158, SEARCH(".", B158, SEARCH(".", B158)+1)+1, SEARCH(".", B158, SEARCH(".", B158, SEARCH(".", B158)+1)+1) - SEARCH(".", B158, SEARCH(".", B158)+1)-1), 0))</f>
        <v>Coulis de mangue</v>
      </c>
      <c r="F158" s="2128" t="str">
        <f>IF(B158="►", "►", IFERROR(MID(B158, SEARCH(".", B158, SEARCH(".", B158, SEARCH(".", B158)+1)+1)+1, SEARCH(".", B158, SEARCH(".", B158, SEARCH(".", B158, SEARCH(".", B158)+1)+1)+1) - SEARCH(".", B158, SEARCH(".", B158, SEARCH(".", B158)+1)+1)-1), 0))</f>
        <v>Recette mère ►</v>
      </c>
      <c r="G158" s="2128" t="str">
        <f>IF(OR(B158="►", ISBLANK(B158)), "►", IFERROR(RIGHT(B158, LEN(B158)-FIND("►", B158)-1), ""))</f>
        <v>M.Mille-feuille meringue et chiboust pamplemousse aux fraises des bois</v>
      </c>
      <c r="H158" s="73" t="str">
        <f>IF(OR(L158&lt;&gt;"",M158&lt;&gt; "",N158&lt;&gt;"",O158&lt;&gt;""),"A", "►")</f>
        <v>A</v>
      </c>
      <c r="I158" s="451" t="str">
        <f>I144</f>
        <v>Dessert assiette.C.Coulis de mangue.Recette mère ►.M.Mille-feuille meringue et chiboust pamplemousse aux fraises des bois</v>
      </c>
      <c r="J158" s="451">
        <f>J144</f>
        <v>18</v>
      </c>
      <c r="K158" s="451" t="str">
        <f>K144</f>
        <v>assiettes</v>
      </c>
      <c r="L158" s="205" t="s">
        <v>69</v>
      </c>
      <c r="M158" s="85"/>
      <c r="N158" s="85"/>
      <c r="O158" s="85"/>
      <c r="P158" s="85"/>
      <c r="Q158" s="85"/>
      <c r="R158" s="112"/>
      <c r="S158" s="791" t="s">
        <v>4</v>
      </c>
      <c r="T158" s="3484">
        <f>IFERROR(IF(AND(ISNUMBER(V158),J158&gt;0),J158,0),0)</f>
        <v>0</v>
      </c>
      <c r="U158" s="2453">
        <f>IFERROR(IF(AND(ISNUMBER(T158),V158&gt;0),K158,0),0)</f>
        <v>0</v>
      </c>
      <c r="V158" s="2452"/>
      <c r="W158" s="2148">
        <f>IFERROR(IF(V158&gt;0, AH158*AG158*Q158, 0), 0)</f>
        <v>0</v>
      </c>
      <c r="X158" s="299" t="str">
        <f>IF(OR(W158=0, ISBLANK(P158)), "", TEXT(ROUND(W158/INDEX(AJ24:AJ94, MATCH(P158, AI24:AI94, 0)), 0),"# ##0") &amp; " " &amp; P158)</f>
        <v/>
      </c>
      <c r="Y158" s="77">
        <f>IFERROR(IF(V158&gt;0, L158*AG158*Q158, 0), 0)</f>
        <v>0</v>
      </c>
      <c r="Z158" s="2149">
        <f>IFERROR(IF(V158&gt;0,M158,0),0)</f>
        <v>0</v>
      </c>
      <c r="AA158" s="2137" t="str">
        <f>IF(V158&gt;0,R158,"")</f>
        <v/>
      </c>
      <c r="AB158" s="2143"/>
      <c r="AC158" s="2148">
        <f>IF(ISBLANK(AB158), W158, W158*(1-AB158/100))</f>
        <v>0</v>
      </c>
      <c r="AD158" s="2144"/>
      <c r="AE158" s="2150" t="str">
        <f>IF(OR(ISBLANK(AD158), ISTEXT(L158)), "", IF(W158=0, Y158*AD158, W158*AD158))</f>
        <v/>
      </c>
      <c r="AF158" s="2593"/>
      <c r="AG158" s="2697">
        <f>IFERROR(IF(ISNUMBER(V158)*ISNUMBER(T158),V158/T158,0),0)</f>
        <v>0</v>
      </c>
      <c r="AH158" s="3483">
        <f>IF(AND(V158&lt;&gt;"", ISNUMBER(T158)), IFERROR(INDEX(AJ24:AJ94, MATCH(P158, AI24:AI94, 0)) * O158 * IF(ISBLANK(L158), 1, L158), 0), 0)</f>
        <v>0</v>
      </c>
      <c r="AI158" s="465"/>
      <c r="AJ158" s="465"/>
      <c r="AK158" s="465"/>
      <c r="AL158" s="465"/>
      <c r="AM158" s="2127" t="str">
        <f>A158</f>
        <v>A</v>
      </c>
      <c r="AN158" s="2133"/>
      <c r="AO158" s="2133"/>
      <c r="AP158" s="2133"/>
      <c r="AQ158" s="2133"/>
      <c r="AR158" s="2133"/>
      <c r="AW158" s="2133"/>
      <c r="AX158" s="466">
        <v>1</v>
      </c>
    </row>
    <row r="159" spans="1:50" s="464" customFormat="1" ht="21" customHeight="1" x14ac:dyDescent="0.25">
      <c r="A159" s="2127" t="str">
        <f>IF(H159&lt;&gt;"A", "►", "A")</f>
        <v>►</v>
      </c>
      <c r="B159" s="2128" t="str">
        <f>IF(A159="►","►",IF(A159="A",IF(ISTEXT(I159),I159,"")))</f>
        <v>►</v>
      </c>
      <c r="C159" s="2129" t="str">
        <f>IF(B159="►", "►", IFERROR(LEFT(B159, SEARCH(".", B159)-1), 0))</f>
        <v>►</v>
      </c>
      <c r="D159" s="2433" t="str">
        <f>IF(B159="►","►",IFERROR(MID(B159,SEARCH(".",B159)+1,SEARCH(".",B159,SEARCH(".",B159)+1)-SEARCH(".",B159)-1),0))</f>
        <v>►</v>
      </c>
      <c r="E159" s="2128" t="str">
        <f>IF(B159="►", "►", IFERROR(MID(B159, SEARCH(".", B159, SEARCH(".", B159)+1)+1, SEARCH(".", B159, SEARCH(".", B159, SEARCH(".", B159)+1)+1) - SEARCH(".", B159, SEARCH(".", B159)+1)-1), 0))</f>
        <v>►</v>
      </c>
      <c r="F159" s="2128" t="str">
        <f>IF(B159="►", "►", IFERROR(MID(B159, SEARCH(".", B159, SEARCH(".", B159, SEARCH(".", B159)+1)+1)+1, SEARCH(".", B159, SEARCH(".", B159, SEARCH(".", B159, SEARCH(".", B159)+1)+1)+1) - SEARCH(".", B159, SEARCH(".", B159, SEARCH(".", B159)+1)+1)-1), 0))</f>
        <v>►</v>
      </c>
      <c r="G159" s="2128" t="str">
        <f>IF(OR(B159="►", ISBLANK(B159)), "►", IFERROR(RIGHT(B159, LEN(B159)-FIND("►", B159)-1), ""))</f>
        <v>►</v>
      </c>
      <c r="H159" s="73" t="str">
        <f>IF(OR(L159&lt;&gt;"",M159&lt;&gt; "",N159&lt;&gt;"",O159&lt;&gt;""),"A", "►")</f>
        <v>►</v>
      </c>
      <c r="I159" s="451" t="str">
        <f>I144</f>
        <v>Dessert assiette.C.Coulis de mangue.Recette mère ►.M.Mille-feuille meringue et chiboust pamplemousse aux fraises des bois</v>
      </c>
      <c r="J159" s="451">
        <f>J144</f>
        <v>18</v>
      </c>
      <c r="K159" s="451" t="str">
        <f>K144</f>
        <v>assiettes</v>
      </c>
      <c r="L159" s="205"/>
      <c r="M159" s="114"/>
      <c r="N159" s="114"/>
      <c r="O159" s="114"/>
      <c r="P159" s="114"/>
      <c r="Q159" s="114"/>
      <c r="R159" s="115"/>
      <c r="S159" s="791" t="s">
        <v>4</v>
      </c>
      <c r="T159" s="3484">
        <f>IFERROR(IF(AND(ISNUMBER(V159),J159&gt;0),J159,0),0)</f>
        <v>0</v>
      </c>
      <c r="U159" s="2453">
        <f>IFERROR(IF(AND(ISNUMBER(T159),V159&gt;0),K159,0),0)</f>
        <v>0</v>
      </c>
      <c r="V159" s="2452"/>
      <c r="W159" s="2140">
        <f>IFERROR(IF(V159&gt;0, AH159*AG159*Q159, 0), 0)</f>
        <v>0</v>
      </c>
      <c r="X159" s="301" t="str">
        <f>IF(OR(W159=0, ISBLANK(P159)), "", TEXT(ROUND(W159/INDEX(AJ24:AJ94, MATCH(P159, AI24:AI94, 0)), 0),"# ##0") &amp; " " &amp; P159)</f>
        <v/>
      </c>
      <c r="Y159" s="82">
        <f>IFERROR(IF(V159&gt;0, L159*AG159*Q159, 0), 0)</f>
        <v>0</v>
      </c>
      <c r="Z159" s="2141">
        <f>IFERROR(IF(V159&gt;0,M159,0),0)</f>
        <v>0</v>
      </c>
      <c r="AA159" s="2142" t="str">
        <f>IF(V159&gt;0,R159,"")</f>
        <v/>
      </c>
      <c r="AB159" s="2143"/>
      <c r="AC159" s="2140">
        <f>IF(ISBLANK(AB159), W159, W159*(1-AB159/100))</f>
        <v>0</v>
      </c>
      <c r="AD159" s="2144"/>
      <c r="AE159" s="2145" t="str">
        <f>IF(OR(ISBLANK(AD159), ISTEXT(L159)), "", IF(W159=0, Y159*AD159, W159*AD159))</f>
        <v/>
      </c>
      <c r="AF159" s="2593"/>
      <c r="AG159" s="2697">
        <f>IFERROR(IF(ISNUMBER(V159)*ISNUMBER(T159),V159/T159,0),0)</f>
        <v>0</v>
      </c>
      <c r="AH159" s="3483">
        <f>IF(AND(V159&lt;&gt;"", ISNUMBER(T159)), IFERROR(INDEX(AJ24:AJ94, MATCH(P159, AI24:AI94, 0)) * O159 * IF(ISBLANK(L159), 1, L159), 0), 0)</f>
        <v>0</v>
      </c>
      <c r="AI159" s="465"/>
      <c r="AJ159" s="465"/>
      <c r="AK159" s="465"/>
      <c r="AL159" s="465"/>
      <c r="AM159" s="2127" t="str">
        <f>A159</f>
        <v>►</v>
      </c>
      <c r="AN159" s="2133"/>
      <c r="AO159" s="2133"/>
      <c r="AP159" s="2133"/>
      <c r="AQ159" s="2133"/>
      <c r="AR159" s="2133"/>
      <c r="AW159" s="2133"/>
      <c r="AX159" s="466">
        <v>1</v>
      </c>
    </row>
    <row r="160" spans="1:50" s="464" customFormat="1" ht="21" customHeight="1" x14ac:dyDescent="0.25">
      <c r="A160" s="2127" t="str">
        <f>IF(H160&lt;&gt;"A", "►", "A")</f>
        <v>►</v>
      </c>
      <c r="B160" s="2128" t="str">
        <f>IF(A160="►","►",IF(A160="A",IF(ISTEXT(I160),I160,"")))</f>
        <v>►</v>
      </c>
      <c r="C160" s="2129" t="str">
        <f>IF(B160="►", "►", IFERROR(LEFT(B160, SEARCH(".", B160)-1), 0))</f>
        <v>►</v>
      </c>
      <c r="D160" s="2433" t="str">
        <f>IF(B160="►","►",IFERROR(MID(B160,SEARCH(".",B160)+1,SEARCH(".",B160,SEARCH(".",B160)+1)-SEARCH(".",B160)-1),0))</f>
        <v>►</v>
      </c>
      <c r="E160" s="2128" t="str">
        <f>IF(B160="►", "►", IFERROR(MID(B160, SEARCH(".", B160, SEARCH(".", B160)+1)+1, SEARCH(".", B160, SEARCH(".", B160, SEARCH(".", B160)+1)+1) - SEARCH(".", B160, SEARCH(".", B160)+1)-1), 0))</f>
        <v>►</v>
      </c>
      <c r="F160" s="2128" t="str">
        <f>IF(B160="►", "►", IFERROR(MID(B160, SEARCH(".", B160, SEARCH(".", B160, SEARCH(".", B160)+1)+1)+1, SEARCH(".", B160, SEARCH(".", B160, SEARCH(".", B160, SEARCH(".", B160)+1)+1)+1) - SEARCH(".", B160, SEARCH(".", B160, SEARCH(".", B160)+1)+1)-1), 0))</f>
        <v>►</v>
      </c>
      <c r="G160" s="2128" t="str">
        <f>IF(OR(B160="►", ISBLANK(B160)), "►", IFERROR(RIGHT(B160, LEN(B160)-FIND("►", B160)-1), ""))</f>
        <v>►</v>
      </c>
      <c r="H160" s="73" t="str">
        <f>IF(OR(L160&lt;&gt;"",M160&lt;&gt; "",N160&lt;&gt;"",O160&lt;&gt;""),"A", "►")</f>
        <v>►</v>
      </c>
      <c r="I160" s="451" t="str">
        <f>I144</f>
        <v>Dessert assiette.C.Coulis de mangue.Recette mère ►.M.Mille-feuille meringue et chiboust pamplemousse aux fraises des bois</v>
      </c>
      <c r="J160" s="451">
        <f>J144</f>
        <v>18</v>
      </c>
      <c r="K160" s="451" t="str">
        <f>K144</f>
        <v>assiettes</v>
      </c>
      <c r="L160" s="205"/>
      <c r="M160" s="114"/>
      <c r="N160" s="114"/>
      <c r="O160" s="114"/>
      <c r="P160" s="114"/>
      <c r="Q160" s="114" t="s">
        <v>2201</v>
      </c>
      <c r="R160" s="115"/>
      <c r="S160" s="791" t="s">
        <v>4</v>
      </c>
      <c r="T160" s="3484">
        <f>IFERROR(IF(AND(ISNUMBER(V160),J160&gt;0),J160,0),0)</f>
        <v>0</v>
      </c>
      <c r="U160" s="2453">
        <f>IFERROR(IF(AND(ISNUMBER(T160),V160&gt;0),K160,0),0)</f>
        <v>0</v>
      </c>
      <c r="V160" s="2452"/>
      <c r="W160" s="2148">
        <f>IFERROR(IF(V160&gt;0, AH160*AG160*Q160, 0), 0)</f>
        <v>0</v>
      </c>
      <c r="X160" s="299" t="str">
        <f>IF(OR(W160=0, ISBLANK(P160)), "", TEXT(ROUND(W160/INDEX(AJ24:AJ94, MATCH(P160, AI24:AI94, 0)), 0),"# ##0") &amp; " " &amp; P160)</f>
        <v/>
      </c>
      <c r="Y160" s="77">
        <f>IFERROR(IF(V160&gt;0, L160*AG160*Q160, 0), 0)</f>
        <v>0</v>
      </c>
      <c r="Z160" s="2149">
        <f>IFERROR(IF(V160&gt;0,M160,0),0)</f>
        <v>0</v>
      </c>
      <c r="AA160" s="2137" t="str">
        <f>IF(V160&gt;0,R160,"")</f>
        <v/>
      </c>
      <c r="AB160" s="2143"/>
      <c r="AC160" s="2148">
        <f>IF(ISBLANK(AB160), W160, W160*(1-AB160/100))</f>
        <v>0</v>
      </c>
      <c r="AD160" s="2144"/>
      <c r="AE160" s="2150" t="str">
        <f>IF(OR(ISBLANK(AD160), ISTEXT(L160)), "", IF(W160=0, Y160*AD160, W160*AD160))</f>
        <v/>
      </c>
      <c r="AF160" s="2593"/>
      <c r="AG160" s="2697">
        <f>IFERROR(IF(ISNUMBER(V160)*ISNUMBER(T160),V160/T160,0),0)</f>
        <v>0</v>
      </c>
      <c r="AH160" s="3483">
        <f>IF(AND(V160&lt;&gt;"", ISNUMBER(T160)), IFERROR(INDEX(AJ24:AJ94, MATCH(P160, AI24:AI94, 0)) * O160 * IF(ISBLANK(L160), 1, L160), 0), 0)</f>
        <v>0</v>
      </c>
      <c r="AI160" s="465"/>
      <c r="AJ160" s="465"/>
      <c r="AK160" s="465"/>
      <c r="AL160" s="465"/>
      <c r="AM160" s="2127" t="str">
        <f>A160</f>
        <v>►</v>
      </c>
      <c r="AN160" s="2133"/>
      <c r="AO160" s="2133"/>
      <c r="AP160" s="2133"/>
      <c r="AQ160" s="2133"/>
      <c r="AR160" s="2133"/>
      <c r="AW160" s="2133"/>
      <c r="AX160" s="466">
        <v>1</v>
      </c>
    </row>
    <row r="161" spans="1:50" s="464" customFormat="1" ht="21" customHeight="1" x14ac:dyDescent="0.25">
      <c r="A161" s="2127" t="str">
        <f>IF(H161&lt;&gt;"A", "►", "A")</f>
        <v>►</v>
      </c>
      <c r="B161" s="2128" t="str">
        <f>IF(A161="►","►",IF(A161="A",IF(ISTEXT(I161),I161,"")))</f>
        <v>►</v>
      </c>
      <c r="C161" s="2129" t="str">
        <f>IF(B161="►", "►", IFERROR(LEFT(B161, SEARCH(".", B161)-1), 0))</f>
        <v>►</v>
      </c>
      <c r="D161" s="2433" t="str">
        <f>IF(B161="►","►",IFERROR(MID(B161,SEARCH(".",B161)+1,SEARCH(".",B161,SEARCH(".",B161)+1)-SEARCH(".",B161)-1),0))</f>
        <v>►</v>
      </c>
      <c r="E161" s="2128" t="str">
        <f>IF(B161="►", "►", IFERROR(MID(B161, SEARCH(".", B161, SEARCH(".", B161)+1)+1, SEARCH(".", B161, SEARCH(".", B161, SEARCH(".", B161)+1)+1) - SEARCH(".", B161, SEARCH(".", B161)+1)-1), 0))</f>
        <v>►</v>
      </c>
      <c r="F161" s="2128" t="str">
        <f>IF(B161="►", "►", IFERROR(MID(B161, SEARCH(".", B161, SEARCH(".", B161, SEARCH(".", B161)+1)+1)+1, SEARCH(".", B161, SEARCH(".", B161, SEARCH(".", B161, SEARCH(".", B161)+1)+1)+1) - SEARCH(".", B161, SEARCH(".", B161, SEARCH(".", B161)+1)+1)-1), 0))</f>
        <v>►</v>
      </c>
      <c r="G161" s="2128" t="str">
        <f>IF(OR(B161="►", ISBLANK(B161)), "►", IFERROR(RIGHT(B161, LEN(B161)-FIND("►", B161)-1), ""))</f>
        <v>►</v>
      </c>
      <c r="H161" s="73" t="str">
        <f>IF(OR(L161&lt;&gt;"",M161&lt;&gt; "",N161&lt;&gt;"",O161&lt;&gt;""),"A", "►")</f>
        <v>►</v>
      </c>
      <c r="I161" s="451" t="str">
        <f>I144</f>
        <v>Dessert assiette.C.Coulis de mangue.Recette mère ►.M.Mille-feuille meringue et chiboust pamplemousse aux fraises des bois</v>
      </c>
      <c r="J161" s="451">
        <f>J144</f>
        <v>18</v>
      </c>
      <c r="K161" s="451" t="str">
        <f>K144</f>
        <v>assiettes</v>
      </c>
      <c r="L161" s="205"/>
      <c r="M161" s="114"/>
      <c r="N161" s="114"/>
      <c r="O161" s="114"/>
      <c r="P161" s="114"/>
      <c r="Q161" s="114"/>
      <c r="R161" s="115"/>
      <c r="S161" s="791" t="s">
        <v>4</v>
      </c>
      <c r="T161" s="3484">
        <f>IFERROR(IF(AND(ISNUMBER(V161),J161&gt;0),J161,0),0)</f>
        <v>0</v>
      </c>
      <c r="U161" s="2453">
        <f>IFERROR(IF(AND(ISNUMBER(T161),V161&gt;0),K161,0),0)</f>
        <v>0</v>
      </c>
      <c r="V161" s="2452"/>
      <c r="W161" s="2140">
        <f>IFERROR(IF(V161&gt;0, AH161*AG161*Q161, 0), 0)</f>
        <v>0</v>
      </c>
      <c r="X161" s="301" t="str">
        <f>IF(OR(W161=0, ISBLANK(P161)), "", TEXT(ROUND(W161/INDEX(AJ24:AJ94, MATCH(P161, AI24:AI94, 0)), 0),"# ##0") &amp; " " &amp; P161)</f>
        <v/>
      </c>
      <c r="Y161" s="82">
        <f>IFERROR(IF(V161&gt;0, L161*AG161*Q161, 0), 0)</f>
        <v>0</v>
      </c>
      <c r="Z161" s="2141">
        <f>IFERROR(IF(V161&gt;0,M161,0),0)</f>
        <v>0</v>
      </c>
      <c r="AA161" s="2142" t="str">
        <f>IF(V161&gt;0,R161,"")</f>
        <v/>
      </c>
      <c r="AB161" s="2143"/>
      <c r="AC161" s="2140">
        <f>IF(ISBLANK(AB161), W161, W161*(1-AB161/100))</f>
        <v>0</v>
      </c>
      <c r="AD161" s="2144"/>
      <c r="AE161" s="2145" t="str">
        <f>IF(OR(ISBLANK(AD161), ISTEXT(L161)), "", IF(W161=0, Y161*AD161, W161*AD161))</f>
        <v/>
      </c>
      <c r="AF161" s="2593"/>
      <c r="AG161" s="2697">
        <f>IFERROR(IF(ISNUMBER(V161)*ISNUMBER(T161),V161/T161,0),0)</f>
        <v>0</v>
      </c>
      <c r="AH161" s="3483">
        <f>IF(AND(V161&lt;&gt;"", ISNUMBER(T161)), IFERROR(INDEX(AJ24:AJ94, MATCH(P161, AI24:AI94, 0)) * O161 * IF(ISBLANK(L161), 1, L161), 0), 0)</f>
        <v>0</v>
      </c>
      <c r="AI161" s="465"/>
      <c r="AJ161" s="465"/>
      <c r="AK161" s="465"/>
      <c r="AL161" s="465"/>
      <c r="AM161" s="2127" t="str">
        <f>A161</f>
        <v>►</v>
      </c>
      <c r="AN161" s="2133"/>
      <c r="AO161" s="2133"/>
      <c r="AP161" s="2133"/>
      <c r="AQ161" s="2133"/>
      <c r="AR161" s="2133"/>
      <c r="AW161" s="2133"/>
      <c r="AX161" s="466">
        <v>1</v>
      </c>
    </row>
    <row r="162" spans="1:50" s="464" customFormat="1" ht="21" customHeight="1" x14ac:dyDescent="0.25">
      <c r="A162" s="2127" t="str">
        <f>IF(H162&lt;&gt;"A", "►", "A")</f>
        <v>►</v>
      </c>
      <c r="B162" s="2128" t="str">
        <f>IF(A162="►","►",IF(A162="A",IF(ISTEXT(I162),I162,"")))</f>
        <v>►</v>
      </c>
      <c r="C162" s="2129" t="str">
        <f>IF(B162="►", "►", IFERROR(LEFT(B162, SEARCH(".", B162)-1), 0))</f>
        <v>►</v>
      </c>
      <c r="D162" s="2433" t="str">
        <f>IF(B162="►","►",IFERROR(MID(B162,SEARCH(".",B162)+1,SEARCH(".",B162,SEARCH(".",B162)+1)-SEARCH(".",B162)-1),0))</f>
        <v>►</v>
      </c>
      <c r="E162" s="2128" t="str">
        <f>IF(B162="►", "►", IFERROR(MID(B162, SEARCH(".", B162, SEARCH(".", B162)+1)+1, SEARCH(".", B162, SEARCH(".", B162, SEARCH(".", B162)+1)+1) - SEARCH(".", B162, SEARCH(".", B162)+1)-1), 0))</f>
        <v>►</v>
      </c>
      <c r="F162" s="2128" t="str">
        <f>IF(B162="►", "►", IFERROR(MID(B162, SEARCH(".", B162, SEARCH(".", B162, SEARCH(".", B162)+1)+1)+1, SEARCH(".", B162, SEARCH(".", B162, SEARCH(".", B162, SEARCH(".", B162)+1)+1)+1) - SEARCH(".", B162, SEARCH(".", B162, SEARCH(".", B162)+1)+1)-1), 0))</f>
        <v>►</v>
      </c>
      <c r="G162" s="2128" t="str">
        <f>IF(OR(B162="►", ISBLANK(B162)), "►", IFERROR(RIGHT(B162, LEN(B162)-FIND("►", B162)-1), ""))</f>
        <v>►</v>
      </c>
      <c r="H162" s="73" t="str">
        <f>IF(OR(L162&lt;&gt;"",M162&lt;&gt; "",N162&lt;&gt;"",O162&lt;&gt;""),"A", "►")</f>
        <v>►</v>
      </c>
      <c r="I162" s="451" t="str">
        <f>I144</f>
        <v>Dessert assiette.C.Coulis de mangue.Recette mère ►.M.Mille-feuille meringue et chiboust pamplemousse aux fraises des bois</v>
      </c>
      <c r="J162" s="451">
        <f>J144</f>
        <v>18</v>
      </c>
      <c r="K162" s="451" t="str">
        <f>K144</f>
        <v>assiettes</v>
      </c>
      <c r="L162" s="205"/>
      <c r="M162" s="114"/>
      <c r="N162" s="114"/>
      <c r="O162" s="114"/>
      <c r="P162" s="114"/>
      <c r="Q162" s="114"/>
      <c r="R162" s="115"/>
      <c r="S162" s="791" t="s">
        <v>4</v>
      </c>
      <c r="T162" s="3484">
        <f>IFERROR(IF(AND(ISNUMBER(V162),J162&gt;0),J162,0),0)</f>
        <v>0</v>
      </c>
      <c r="U162" s="2453">
        <f>IFERROR(IF(AND(ISNUMBER(T162),V162&gt;0),K162,0),0)</f>
        <v>0</v>
      </c>
      <c r="V162" s="2452"/>
      <c r="W162" s="2148">
        <f>IFERROR(IF(V162&gt;0, AH162*AG162*Q162, 0), 0)</f>
        <v>0</v>
      </c>
      <c r="X162" s="299" t="str">
        <f>IF(OR(W162=0, ISBLANK(P162)), "", TEXT(ROUND(W162/INDEX(AJ24:AJ94, MATCH(P162, AI24:AI94, 0)), 0),"# ##0") &amp; " " &amp; P162)</f>
        <v/>
      </c>
      <c r="Y162" s="77">
        <f>IFERROR(IF(V162&gt;0, L162*AG162*Q162, 0), 0)</f>
        <v>0</v>
      </c>
      <c r="Z162" s="2149">
        <f>IFERROR(IF(V162&gt;0,M162,0),0)</f>
        <v>0</v>
      </c>
      <c r="AA162" s="2137" t="str">
        <f>IF(V162&gt;0,R162,"")</f>
        <v/>
      </c>
      <c r="AB162" s="2143"/>
      <c r="AC162" s="2148">
        <f>IF(ISBLANK(AB162), W162, W162*(1-AB162/100))</f>
        <v>0</v>
      </c>
      <c r="AD162" s="2144"/>
      <c r="AE162" s="2150" t="str">
        <f>IF(OR(ISBLANK(AD162), ISTEXT(L162)), "", IF(W162=0, Y162*AD162, W162*AD162))</f>
        <v/>
      </c>
      <c r="AF162" s="2593"/>
      <c r="AG162" s="2697">
        <f>IFERROR(IF(ISNUMBER(V162)*ISNUMBER(T162),V162/T162,0),0)</f>
        <v>0</v>
      </c>
      <c r="AH162" s="3483">
        <f>IF(AND(V162&lt;&gt;"", ISNUMBER(T162)), IFERROR(INDEX(AJ24:AJ94, MATCH(P162, AI24:AI94, 0)) * O162 * IF(ISBLANK(L162), 1, L162), 0), 0)</f>
        <v>0</v>
      </c>
      <c r="AI162" s="465"/>
      <c r="AJ162" s="465"/>
      <c r="AK162" s="465"/>
      <c r="AL162" s="465"/>
      <c r="AM162" s="2127" t="str">
        <f>A162</f>
        <v>►</v>
      </c>
      <c r="AN162" s="2133"/>
      <c r="AO162" s="2133"/>
      <c r="AP162" s="2133"/>
      <c r="AQ162" s="2133"/>
      <c r="AR162" s="2133"/>
      <c r="AW162" s="2133"/>
      <c r="AX162" s="466">
        <v>1</v>
      </c>
    </row>
    <row r="163" spans="1:50" s="464" customFormat="1" ht="21" customHeight="1" x14ac:dyDescent="0.25">
      <c r="A163" s="2127" t="str">
        <f>IF(H163&lt;&gt;"A", "►", "A")</f>
        <v>►</v>
      </c>
      <c r="B163" s="2128" t="str">
        <f>IF(A163="►","►",IF(A163="A",IF(ISTEXT(I163),I163,"")))</f>
        <v>►</v>
      </c>
      <c r="C163" s="2129" t="str">
        <f>IF(B163="►", "►", IFERROR(LEFT(B163, SEARCH(".", B163)-1), 0))</f>
        <v>►</v>
      </c>
      <c r="D163" s="2433" t="str">
        <f>IF(B163="►","►",IFERROR(MID(B163,SEARCH(".",B163)+1,SEARCH(".",B163,SEARCH(".",B163)+1)-SEARCH(".",B163)-1),0))</f>
        <v>►</v>
      </c>
      <c r="E163" s="2128" t="str">
        <f>IF(B163="►", "►", IFERROR(MID(B163, SEARCH(".", B163, SEARCH(".", B163)+1)+1, SEARCH(".", B163, SEARCH(".", B163, SEARCH(".", B163)+1)+1) - SEARCH(".", B163, SEARCH(".", B163)+1)-1), 0))</f>
        <v>►</v>
      </c>
      <c r="F163" s="2128" t="str">
        <f>IF(B163="►", "►", IFERROR(MID(B163, SEARCH(".", B163, SEARCH(".", B163, SEARCH(".", B163)+1)+1)+1, SEARCH(".", B163, SEARCH(".", B163, SEARCH(".", B163, SEARCH(".", B163)+1)+1)+1) - SEARCH(".", B163, SEARCH(".", B163, SEARCH(".", B163)+1)+1)-1), 0))</f>
        <v>►</v>
      </c>
      <c r="G163" s="2128" t="str">
        <f>IF(OR(B163="►", ISBLANK(B163)), "►", IFERROR(RIGHT(B163, LEN(B163)-FIND("►", B163)-1), ""))</f>
        <v>►</v>
      </c>
      <c r="H163" s="73" t="str">
        <f>IF(OR(L163&lt;&gt;"",M163&lt;&gt; "",N163&lt;&gt;"",O163&lt;&gt;""),"A", "►")</f>
        <v>►</v>
      </c>
      <c r="I163" s="451" t="str">
        <f>I144</f>
        <v>Dessert assiette.C.Coulis de mangue.Recette mère ►.M.Mille-feuille meringue et chiboust pamplemousse aux fraises des bois</v>
      </c>
      <c r="J163" s="451">
        <f>J144</f>
        <v>18</v>
      </c>
      <c r="K163" s="451" t="str">
        <f>K144</f>
        <v>assiettes</v>
      </c>
      <c r="L163" s="205"/>
      <c r="M163" s="114"/>
      <c r="N163" s="114"/>
      <c r="O163" s="114"/>
      <c r="P163" s="114"/>
      <c r="Q163" s="114"/>
      <c r="R163" s="147"/>
      <c r="S163" s="791" t="s">
        <v>4</v>
      </c>
      <c r="T163" s="3484">
        <f>IFERROR(IF(AND(ISNUMBER(V163),J163&gt;0),J163,0),0)</f>
        <v>0</v>
      </c>
      <c r="U163" s="2453">
        <f>IFERROR(IF(AND(ISNUMBER(T163),V163&gt;0),K163,0),0)</f>
        <v>0</v>
      </c>
      <c r="V163" s="2452"/>
      <c r="W163" s="2140">
        <f>IFERROR(IF(V163&gt;0, AH163*AG163*Q163, 0), 0)</f>
        <v>0</v>
      </c>
      <c r="X163" s="301" t="str">
        <f>IF(OR(W163=0, ISBLANK(P163)), "", TEXT(ROUND(W163/INDEX(AJ24:AJ94, MATCH(P163, AI24:AI94, 0)), 0),"# ##0") &amp; " " &amp; P163)</f>
        <v/>
      </c>
      <c r="Y163" s="82">
        <f>IFERROR(IF(V163&gt;0, L163*AG163*Q163, 0), 0)</f>
        <v>0</v>
      </c>
      <c r="Z163" s="2141">
        <f>IFERROR(IF(V163&gt;0,M163,0),0)</f>
        <v>0</v>
      </c>
      <c r="AA163" s="2142" t="str">
        <f>IF(V163&gt;0,R163,"")</f>
        <v/>
      </c>
      <c r="AB163" s="2143"/>
      <c r="AC163" s="2140">
        <f>IF(ISBLANK(AB163), W163, W163*(1-AB163/100))</f>
        <v>0</v>
      </c>
      <c r="AD163" s="2144"/>
      <c r="AE163" s="2145" t="str">
        <f>IF(OR(ISBLANK(AD163), ISTEXT(L163)), "", IF(W163=0, Y163*AD163, W163*AD163))</f>
        <v/>
      </c>
      <c r="AF163" s="2593"/>
      <c r="AG163" s="2697">
        <f>IFERROR(IF(ISNUMBER(V163)*ISNUMBER(T163),V163/T163,0),0)</f>
        <v>0</v>
      </c>
      <c r="AH163" s="3483">
        <f>IF(AND(V163&lt;&gt;"", ISNUMBER(T163)), IFERROR(INDEX(AJ24:AJ94, MATCH(P163, AI24:AI94, 0)) * O163 * IF(ISBLANK(L163), 1, L163), 0), 0)</f>
        <v>0</v>
      </c>
      <c r="AI163" s="465"/>
      <c r="AJ163" s="465"/>
      <c r="AK163" s="465"/>
      <c r="AL163" s="465"/>
      <c r="AM163" s="2127" t="str">
        <f>A163</f>
        <v>►</v>
      </c>
      <c r="AN163" s="2133"/>
      <c r="AO163" s="2133"/>
      <c r="AP163" s="2133"/>
      <c r="AQ163" s="2133"/>
      <c r="AR163" s="2133"/>
      <c r="AW163" s="2133"/>
      <c r="AX163" s="466">
        <v>1</v>
      </c>
    </row>
    <row r="164" spans="1:50" s="464" customFormat="1" ht="21" customHeight="1" x14ac:dyDescent="0.25">
      <c r="A164" s="2127" t="str">
        <f>IF(H164&lt;&gt;"A", "►", "A")</f>
        <v>►</v>
      </c>
      <c r="B164" s="2128" t="str">
        <f>IF(A164="►","►",IF(A164="A",IF(ISTEXT(I164),I164,"")))</f>
        <v>►</v>
      </c>
      <c r="C164" s="2129" t="str">
        <f>IF(B164="►", "►", IFERROR(LEFT(B164, SEARCH(".", B164)-1), 0))</f>
        <v>►</v>
      </c>
      <c r="D164" s="2433" t="str">
        <f>IF(B164="►","►",IFERROR(MID(B164,SEARCH(".",B164)+1,SEARCH(".",B164,SEARCH(".",B164)+1)-SEARCH(".",B164)-1),0))</f>
        <v>►</v>
      </c>
      <c r="E164" s="2128" t="str">
        <f>IF(B164="►", "►", IFERROR(MID(B164, SEARCH(".", B164, SEARCH(".", B164)+1)+1, SEARCH(".", B164, SEARCH(".", B164, SEARCH(".", B164)+1)+1) - SEARCH(".", B164, SEARCH(".", B164)+1)-1), 0))</f>
        <v>►</v>
      </c>
      <c r="F164" s="2128" t="str">
        <f>IF(B164="►", "►", IFERROR(MID(B164, SEARCH(".", B164, SEARCH(".", B164, SEARCH(".", B164)+1)+1)+1, SEARCH(".", B164, SEARCH(".", B164, SEARCH(".", B164, SEARCH(".", B164)+1)+1)+1) - SEARCH(".", B164, SEARCH(".", B164, SEARCH(".", B164)+1)+1)-1), 0))</f>
        <v>►</v>
      </c>
      <c r="G164" s="2128" t="str">
        <f>IF(OR(B164="►", ISBLANK(B164)), "►", IFERROR(RIGHT(B164, LEN(B164)-FIND("►", B164)-1), ""))</f>
        <v>►</v>
      </c>
      <c r="H164" s="73" t="str">
        <f>IF(OR(L164&lt;&gt;"",M164&lt;&gt; "",N164&lt;&gt;"",O164&lt;&gt;""),"A", "►")</f>
        <v>►</v>
      </c>
      <c r="I164" s="451" t="str">
        <f>I144</f>
        <v>Dessert assiette.C.Coulis de mangue.Recette mère ►.M.Mille-feuille meringue et chiboust pamplemousse aux fraises des bois</v>
      </c>
      <c r="J164" s="451">
        <f>J144</f>
        <v>18</v>
      </c>
      <c r="K164" s="451" t="str">
        <f>K144</f>
        <v>assiettes</v>
      </c>
      <c r="L164" s="205"/>
      <c r="M164" s="114"/>
      <c r="N164" s="114"/>
      <c r="O164" s="114"/>
      <c r="P164" s="114"/>
      <c r="Q164" s="114"/>
      <c r="R164" s="147" t="s">
        <v>127</v>
      </c>
      <c r="S164" s="791" t="s">
        <v>4</v>
      </c>
      <c r="T164" s="3484">
        <f>IFERROR(IF(AND(ISNUMBER(V164),J164&gt;0),J164,0),0)</f>
        <v>0</v>
      </c>
      <c r="U164" s="2453">
        <f>IFERROR(IF(AND(ISNUMBER(T164),V164&gt;0),K164,0),0)</f>
        <v>0</v>
      </c>
      <c r="V164" s="2452"/>
      <c r="W164" s="2148">
        <f>IFERROR(IF(V164&gt;0, AH164*AG164*Q164, 0), 0)</f>
        <v>0</v>
      </c>
      <c r="X164" s="299" t="str">
        <f>IF(OR(W164=0, ISBLANK(P164)), "", TEXT(ROUND(W164/INDEX(AJ24:AJ94, MATCH(P164, AI24:AI94, 0)), 0),"# ##0") &amp; " " &amp; P164)</f>
        <v/>
      </c>
      <c r="Y164" s="77">
        <f>IFERROR(IF(V164&gt;0, L164*AG164*Q164, 0), 0)</f>
        <v>0</v>
      </c>
      <c r="Z164" s="2149">
        <f>IFERROR(IF(V164&gt;0,M164,0),0)</f>
        <v>0</v>
      </c>
      <c r="AA164" s="2137" t="str">
        <f>IF(V164&gt;0,R164,"")</f>
        <v/>
      </c>
      <c r="AB164" s="2143"/>
      <c r="AC164" s="2148">
        <f>IF(ISBLANK(AB164), W164, W164*(1-AB164/100))</f>
        <v>0</v>
      </c>
      <c r="AD164" s="2144"/>
      <c r="AE164" s="2150" t="str">
        <f>IF(OR(ISBLANK(AD164), ISTEXT(L164)), "", IF(W164=0, Y164*AD164, W164*AD164))</f>
        <v/>
      </c>
      <c r="AF164" s="2593"/>
      <c r="AG164" s="2697">
        <f>IFERROR(IF(ISNUMBER(V164)*ISNUMBER(T164),V164/T164,0),0)</f>
        <v>0</v>
      </c>
      <c r="AH164" s="3483">
        <f>IF(AND(V164&lt;&gt;"", ISNUMBER(T164)), IFERROR(INDEX(AJ24:AJ94, MATCH(P164, AI24:AI94, 0)) * O164 * IF(ISBLANK(L164), 1, L164), 0), 0)</f>
        <v>0</v>
      </c>
      <c r="AI164" s="465"/>
      <c r="AJ164" s="465"/>
      <c r="AK164" s="465"/>
      <c r="AL164" s="465"/>
      <c r="AM164" s="2127" t="str">
        <f>A164</f>
        <v>►</v>
      </c>
      <c r="AN164" s="2133"/>
      <c r="AO164" s="2133"/>
      <c r="AP164" s="2133"/>
      <c r="AQ164" s="2133"/>
      <c r="AR164" s="2133"/>
      <c r="AW164" s="2133"/>
      <c r="AX164" s="466">
        <v>1</v>
      </c>
    </row>
    <row r="165" spans="1:50" s="464" customFormat="1" ht="21" customHeight="1" x14ac:dyDescent="0.25">
      <c r="A165" s="2127" t="str">
        <f>IF(H165&lt;&gt;"A", "►", "A")</f>
        <v>A</v>
      </c>
      <c r="B165" s="2128" t="str">
        <f>IF(A165="►","►",IF(A165="A",IF(ISTEXT(I165),I165,"")))</f>
        <v>Dessert assiette.C.Coulis de mangue.Recette mère ►.M.Mille-feuille meringue et chiboust pamplemousse aux fraises des bois</v>
      </c>
      <c r="C165" s="2129" t="str">
        <f>IF(B165="►", "►", IFERROR(LEFT(B165, SEARCH(".", B165)-1), 0))</f>
        <v>Dessert assiette</v>
      </c>
      <c r="D165" s="2433" t="str">
        <f>IF(B165="►","►",IFERROR(MID(B165,SEARCH(".",B165)+1,SEARCH(".",B165,SEARCH(".",B165)+1)-SEARCH(".",B165)-1),0))</f>
        <v>C</v>
      </c>
      <c r="E165" s="2128" t="str">
        <f>IF(B165="►", "►", IFERROR(MID(B165, SEARCH(".", B165, SEARCH(".", B165)+1)+1, SEARCH(".", B165, SEARCH(".", B165, SEARCH(".", B165)+1)+1) - SEARCH(".", B165, SEARCH(".", B165)+1)-1), 0))</f>
        <v>Coulis de mangue</v>
      </c>
      <c r="F165" s="2128" t="str">
        <f>IF(B165="►", "►", IFERROR(MID(B165, SEARCH(".", B165, SEARCH(".", B165, SEARCH(".", B165)+1)+1)+1, SEARCH(".", B165, SEARCH(".", B165, SEARCH(".", B165, SEARCH(".", B165)+1)+1)+1) - SEARCH(".", B165, SEARCH(".", B165, SEARCH(".", B165)+1)+1)-1), 0))</f>
        <v>Recette mère ►</v>
      </c>
      <c r="G165" s="2128" t="str">
        <f>IF(OR(B165="►", ISBLANK(B165)), "►", IFERROR(RIGHT(B165, LEN(B165)-FIND("►", B165)-1), ""))</f>
        <v>M.Mille-feuille meringue et chiboust pamplemousse aux fraises des bois</v>
      </c>
      <c r="H165" s="116" t="s">
        <v>7</v>
      </c>
      <c r="I165" s="451" t="str">
        <f>I144</f>
        <v>Dessert assiette.C.Coulis de mangue.Recette mère ►.M.Mille-feuille meringue et chiboust pamplemousse aux fraises des bois</v>
      </c>
      <c r="J165" s="451">
        <f>J144</f>
        <v>18</v>
      </c>
      <c r="K165" s="451" t="str">
        <f>K144</f>
        <v>assiettes</v>
      </c>
      <c r="L165" s="2449"/>
      <c r="M165" s="114"/>
      <c r="N165" s="114"/>
      <c r="O165" s="114"/>
      <c r="P165" s="114"/>
      <c r="Q165" s="114"/>
      <c r="R165" s="147" t="s">
        <v>128</v>
      </c>
      <c r="S165" s="791" t="s">
        <v>4</v>
      </c>
      <c r="T165" s="3484">
        <f>IFERROR(IF(AND(ISNUMBER(V165),J165&gt;0),J165,0),0)</f>
        <v>0</v>
      </c>
      <c r="U165" s="2453">
        <f>IFERROR(IF(AND(ISNUMBER(T165),V165&gt;0),K165,0),0)</f>
        <v>0</v>
      </c>
      <c r="V165" s="2452"/>
      <c r="W165" s="2140">
        <f>IFERROR(IF(V165&gt;0, AH165*AG165*Q165, 0), 0)</f>
        <v>0</v>
      </c>
      <c r="X165" s="301" t="str">
        <f>IF(OR(W165=0, ISBLANK(P165)), "", TEXT(ROUND(W165/INDEX(AJ24:AJ94, MATCH(P165, AI24:AI94, 0)), 0),"# ##0") &amp; " " &amp; P165)</f>
        <v/>
      </c>
      <c r="Y165" s="82">
        <f>IFERROR(IF(V165&gt;0, L165*AG165*Q165, 0), 0)</f>
        <v>0</v>
      </c>
      <c r="Z165" s="2141">
        <f>IFERROR(IF(V165&gt;0,M165,0),0)</f>
        <v>0</v>
      </c>
      <c r="AA165" s="2142" t="str">
        <f>IF(V165&gt;0,R165,"")</f>
        <v/>
      </c>
      <c r="AB165" s="2143"/>
      <c r="AC165" s="2140">
        <f>IF(ISBLANK(AB165), W165, W165*(1-AB165/100))</f>
        <v>0</v>
      </c>
      <c r="AD165" s="2144"/>
      <c r="AE165" s="2145" t="str">
        <f>IF(OR(ISBLANK(AD165), ISTEXT(L165)), "", IF(W165=0, Y165*AD165, W165*AD165))</f>
        <v/>
      </c>
      <c r="AF165" s="2593"/>
      <c r="AG165" s="2697">
        <f>IFERROR(IF(ISNUMBER(V165)*ISNUMBER(T165),V165/T165,0),0)</f>
        <v>0</v>
      </c>
      <c r="AH165" s="3483">
        <f>IF(AND(V165&lt;&gt;"", ISNUMBER(T165)), IFERROR(INDEX(AJ24:AJ94, MATCH(P165, AI24:AI94, 0)) * O165 * IF(ISBLANK(L165), 1, L165), 0), 0)</f>
        <v>0</v>
      </c>
      <c r="AI165" s="465"/>
      <c r="AJ165" s="465"/>
      <c r="AK165" s="465"/>
      <c r="AL165" s="465"/>
      <c r="AM165" s="2127" t="str">
        <f>A165</f>
        <v>A</v>
      </c>
      <c r="AN165" s="2133"/>
      <c r="AO165" s="2133"/>
      <c r="AP165" s="2133"/>
      <c r="AQ165" s="2133"/>
      <c r="AR165" s="2133"/>
      <c r="AW165" s="2133"/>
      <c r="AX165" s="466">
        <v>1</v>
      </c>
    </row>
    <row r="166" spans="1:50" s="464" customFormat="1" ht="21" customHeight="1" x14ac:dyDescent="0.25">
      <c r="A166" s="2127" t="str">
        <f>IF(H166&lt;&gt;"A", "►", "A")</f>
        <v>A</v>
      </c>
      <c r="B166" s="2128" t="str">
        <f>IF(A166="►","►",IF(A166="A",IF(ISTEXT(I166),I166,"")))</f>
        <v>Dessert assiette.C.Coulis de mangue.Recette mère ►.M.Mille-feuille meringue et chiboust pamplemousse aux fraises des bois</v>
      </c>
      <c r="C166" s="2129" t="str">
        <f>IF(B166="►", "►", IFERROR(LEFT(B166, SEARCH(".", B166)-1), 0))</f>
        <v>Dessert assiette</v>
      </c>
      <c r="D166" s="2433" t="str">
        <f>IF(B166="►","►",IFERROR(MID(B166,SEARCH(".",B166)+1,SEARCH(".",B166,SEARCH(".",B166)+1)-SEARCH(".",B166)-1),0))</f>
        <v>C</v>
      </c>
      <c r="E166" s="2128" t="str">
        <f>IF(B166="►", "►", IFERROR(MID(B166, SEARCH(".", B166, SEARCH(".", B166)+1)+1, SEARCH(".", B166, SEARCH(".", B166, SEARCH(".", B166)+1)+1) - SEARCH(".", B166, SEARCH(".", B166)+1)-1), 0))</f>
        <v>Coulis de mangue</v>
      </c>
      <c r="F166" s="2128" t="str">
        <f>IF(B166="►", "►", IFERROR(MID(B166, SEARCH(".", B166, SEARCH(".", B166, SEARCH(".", B166)+1)+1)+1, SEARCH(".", B166, SEARCH(".", B166, SEARCH(".", B166, SEARCH(".", B166)+1)+1)+1) - SEARCH(".", B166, SEARCH(".", B166, SEARCH(".", B166)+1)+1)-1), 0))</f>
        <v>Recette mère ►</v>
      </c>
      <c r="G166" s="2128" t="str">
        <f>IF(OR(B166="►", ISBLANK(B166)), "►", IFERROR(RIGHT(B166, LEN(B166)-FIND("►", B166)-1), ""))</f>
        <v>M.Mille-feuille meringue et chiboust pamplemousse aux fraises des bois</v>
      </c>
      <c r="H166" s="116" t="s">
        <v>7</v>
      </c>
      <c r="I166" s="451" t="str">
        <f>I144</f>
        <v>Dessert assiette.C.Coulis de mangue.Recette mère ►.M.Mille-feuille meringue et chiboust pamplemousse aux fraises des bois</v>
      </c>
      <c r="J166" s="451">
        <f>J144</f>
        <v>18</v>
      </c>
      <c r="K166" s="451" t="str">
        <f>K144</f>
        <v>assiettes</v>
      </c>
      <c r="L166" s="265"/>
      <c r="M166" s="265"/>
      <c r="N166" s="265" t="s">
        <v>73</v>
      </c>
      <c r="O166" s="266"/>
      <c r="P166" s="267"/>
      <c r="Q166" s="267"/>
      <c r="R166" s="268"/>
      <c r="S166" s="791" t="s">
        <v>4</v>
      </c>
      <c r="T166" s="3484">
        <f>IFERROR(IF(AND(ISNUMBER(V166),J166&gt;0),J166,0),0)</f>
        <v>0</v>
      </c>
      <c r="U166" s="2453">
        <f>IFERROR(IF(AND(ISNUMBER(T166),V166&gt;0),K166,0),0)</f>
        <v>0</v>
      </c>
      <c r="V166" s="2452"/>
      <c r="W166" s="2148">
        <f>IFERROR(IF(V166&gt;0, AH166*AG166*Q166, 0), 0)</f>
        <v>0</v>
      </c>
      <c r="X166" s="299" t="str">
        <f>IF(OR(W166=0, ISBLANK(P166)), "", TEXT(ROUND(W166/INDEX(AJ24:AJ94, MATCH(P166, AI24:AI94, 0)), 0),"# ##0") &amp; " " &amp; P166)</f>
        <v/>
      </c>
      <c r="Y166" s="77">
        <f>IFERROR(IF(V166&gt;0, L166*AG166*Q166, 0), 0)</f>
        <v>0</v>
      </c>
      <c r="Z166" s="2149">
        <f>IFERROR(IF(V166&gt;0,M166,0),0)</f>
        <v>0</v>
      </c>
      <c r="AA166" s="2137" t="str">
        <f>IF(V166&gt;0,R166,"")</f>
        <v/>
      </c>
      <c r="AB166" s="2143"/>
      <c r="AC166" s="2148">
        <f>IF(ISBLANK(AB166), W166, W166*(1-AB166/100))</f>
        <v>0</v>
      </c>
      <c r="AD166" s="2144"/>
      <c r="AE166" s="2150" t="str">
        <f>IF(OR(ISBLANK(AD166), ISTEXT(L166)), "", IF(W166=0, Y166*AD166, W166*AD166))</f>
        <v/>
      </c>
      <c r="AF166" s="2593"/>
      <c r="AG166" s="2697">
        <f>IFERROR(IF(ISNUMBER(V166)*ISNUMBER(T166),V166/T166,0),0)</f>
        <v>0</v>
      </c>
      <c r="AH166" s="3483">
        <f>IF(AND(V166&lt;&gt;"", ISNUMBER(T166)), IFERROR(INDEX(AJ24:AJ94, MATCH(P166, AI24:AI94, 0)) * O166 * IF(ISBLANK(L166), 1, L166), 0), 0)</f>
        <v>0</v>
      </c>
      <c r="AI166" s="465"/>
      <c r="AJ166" s="465"/>
      <c r="AK166" s="465"/>
      <c r="AL166" s="465"/>
      <c r="AM166" s="2127" t="str">
        <f>A166</f>
        <v>A</v>
      </c>
      <c r="AN166" s="2133"/>
      <c r="AO166" s="2133"/>
      <c r="AP166" s="2133"/>
      <c r="AQ166" s="2133"/>
      <c r="AR166" s="2133"/>
      <c r="AW166" s="2133"/>
      <c r="AX166" s="466">
        <v>1</v>
      </c>
    </row>
    <row r="167" spans="1:50" s="464" customFormat="1" ht="21" customHeight="1" thickBot="1" x14ac:dyDescent="0.3">
      <c r="A167" s="2127" t="str">
        <f>IF(H167&lt;&gt;"A", "►", "A")</f>
        <v>A</v>
      </c>
      <c r="B167" s="2128" t="str">
        <f>IF(A167="►","►",IF(A167="A",IF(ISTEXT(I167),I167,"")))</f>
        <v>Dessert assiette.C.Coulis de mangue.Recette mère ►.M.Mille-feuille meringue et chiboust pamplemousse aux fraises des bois</v>
      </c>
      <c r="C167" s="2129" t="str">
        <f>IF(B167="►", "►", IFERROR(LEFT(B167, SEARCH(".", B167)-1), 0))</f>
        <v>Dessert assiette</v>
      </c>
      <c r="D167" s="2433" t="str">
        <f>IF(B167="►","►",IFERROR(MID(B167,SEARCH(".",B167)+1,SEARCH(".",B167,SEARCH(".",B167)+1)-SEARCH(".",B167)-1),0))</f>
        <v>C</v>
      </c>
      <c r="E167" s="2128" t="str">
        <f>IF(B167="►", "►", IFERROR(MID(B167, SEARCH(".", B167, SEARCH(".", B167)+1)+1, SEARCH(".", B167, SEARCH(".", B167, SEARCH(".", B167)+1)+1) - SEARCH(".", B167, SEARCH(".", B167)+1)-1), 0))</f>
        <v>Coulis de mangue</v>
      </c>
      <c r="F167" s="2128" t="str">
        <f>IF(B167="►", "►", IFERROR(MID(B167, SEARCH(".", B167, SEARCH(".", B167, SEARCH(".", B167)+1)+1)+1, SEARCH(".", B167, SEARCH(".", B167, SEARCH(".", B167, SEARCH(".", B167)+1)+1)+1) - SEARCH(".", B167, SEARCH(".", B167, SEARCH(".", B167)+1)+1)-1), 0))</f>
        <v>Recette mère ►</v>
      </c>
      <c r="G167" s="2128" t="str">
        <f>IF(OR(B167="►", ISBLANK(B167)), "►", IFERROR(RIGHT(B167, LEN(B167)-FIND("►", B167)-1), ""))</f>
        <v>M.Mille-feuille meringue et chiboust pamplemousse aux fraises des bois</v>
      </c>
      <c r="H167" s="123" t="s">
        <v>7</v>
      </c>
      <c r="I167" s="455" t="str">
        <f>I144</f>
        <v>Dessert assiette.C.Coulis de mangue.Recette mère ►.M.Mille-feuille meringue et chiboust pamplemousse aux fraises des bois</v>
      </c>
      <c r="J167" s="455">
        <f>J144</f>
        <v>18</v>
      </c>
      <c r="K167" s="455" t="str">
        <f>K144</f>
        <v>assiettes</v>
      </c>
      <c r="L167" s="269" t="s">
        <v>62</v>
      </c>
      <c r="M167" s="270"/>
      <c r="N167" s="271"/>
      <c r="O167" s="272"/>
      <c r="P167" s="271"/>
      <c r="Q167" s="271"/>
      <c r="R167" s="273"/>
      <c r="S167" s="791" t="s">
        <v>4</v>
      </c>
      <c r="T167" s="3484">
        <f>IFERROR(IF(AND(ISNUMBER(V167),J167&gt;0),J167,0),0)</f>
        <v>0</v>
      </c>
      <c r="U167" s="2453">
        <f>IFERROR(IF(AND(ISNUMBER(T167),V167&gt;0),K167,0),0)</f>
        <v>0</v>
      </c>
      <c r="V167" s="2452"/>
      <c r="W167" s="2140">
        <f>IFERROR(IF(V167&gt;0, AH167*AG167*Q167, 0), 0)</f>
        <v>0</v>
      </c>
      <c r="X167" s="301" t="str">
        <f>IF(OR(W167=0, ISBLANK(P167)), "", TEXT(ROUND(W167/INDEX(AJ24:AJ94, MATCH(P167, AI24:AI94, 0)), 0),"# ##0") &amp; " " &amp; P167)</f>
        <v/>
      </c>
      <c r="Y167" s="82">
        <f>IFERROR(IF(V167&gt;0, L167*AG167*Q167, 0), 0)</f>
        <v>0</v>
      </c>
      <c r="Z167" s="2141">
        <f>IFERROR(IF(V167&gt;0,M167,0),0)</f>
        <v>0</v>
      </c>
      <c r="AA167" s="2142" t="str">
        <f>IF(V167&gt;0,R167,"")</f>
        <v/>
      </c>
      <c r="AB167" s="2143"/>
      <c r="AC167" s="2140">
        <f>IF(ISBLANK(AB167), W167, W167*(1-AB167/100))</f>
        <v>0</v>
      </c>
      <c r="AD167" s="2144"/>
      <c r="AE167" s="2145" t="str">
        <f>IF(OR(ISBLANK(AD167), ISTEXT(L167)), "", IF(W167=0, Y167*AD167, W167*AD167))</f>
        <v/>
      </c>
      <c r="AF167" s="2593"/>
      <c r="AG167" s="2697">
        <f>IFERROR(IF(ISNUMBER(V167)*ISNUMBER(T167),V167/T167,0),0)</f>
        <v>0</v>
      </c>
      <c r="AH167" s="3483">
        <f>IF(AND(V167&lt;&gt;"", ISNUMBER(T167)), IFERROR(INDEX(AJ24:AJ94, MATCH(P167, AI24:AI94, 0)) * O167 * IF(ISBLANK(L167), 1, L167), 0), 0)</f>
        <v>0</v>
      </c>
      <c r="AI167" s="465"/>
      <c r="AJ167" s="465"/>
      <c r="AK167" s="465"/>
      <c r="AL167" s="465"/>
      <c r="AM167" s="2127" t="str">
        <f>A167</f>
        <v>A</v>
      </c>
      <c r="AN167" s="2133"/>
      <c r="AO167" s="2133"/>
      <c r="AP167" s="2133"/>
      <c r="AQ167" s="2133"/>
      <c r="AR167" s="2133"/>
      <c r="AW167" s="2133"/>
      <c r="AX167" s="466">
        <v>1</v>
      </c>
    </row>
    <row r="168" spans="1:50" s="464" customFormat="1" ht="21" customHeight="1" thickBot="1" x14ac:dyDescent="0.3">
      <c r="A168" s="2127" t="str">
        <f>IF(H168&lt;&gt;"A", "►", "A")</f>
        <v>A</v>
      </c>
      <c r="B168" s="2128" t="str">
        <f>IF(A168="►","►",IF(A168="A",IF(ISTEXT(I168),I168,"")))</f>
        <v/>
      </c>
      <c r="C168" s="2129">
        <f>IF(B168="►", "►", IFERROR(LEFT(B168, SEARCH(".", B168)-1), 0))</f>
        <v>0</v>
      </c>
      <c r="D168" s="2433">
        <f>IF(B168="►","►",IFERROR(MID(B168,SEARCH(".",B168)+1,SEARCH(".",B168,SEARCH(".",B168)+1)-SEARCH(".",B168)-1),0))</f>
        <v>0</v>
      </c>
      <c r="E168" s="2128">
        <f>IF(B168="►", "►", IFERROR(MID(B168, SEARCH(".", B168, SEARCH(".", B168)+1)+1, SEARCH(".", B168, SEARCH(".", B168, SEARCH(".", B168)+1)+1) - SEARCH(".", B168, SEARCH(".", B168)+1)-1), 0))</f>
        <v>0</v>
      </c>
      <c r="F168" s="2128">
        <f>IF(B168="►", "►", IFERROR(MID(B168, SEARCH(".", B168, SEARCH(".", B168, SEARCH(".", B168)+1)+1)+1, SEARCH(".", B168, SEARCH(".", B168, SEARCH(".", B168, SEARCH(".", B168)+1)+1)+1) - SEARCH(".", B168, SEARCH(".", B168, SEARCH(".", B168)+1)+1)-1), 0))</f>
        <v>0</v>
      </c>
      <c r="G168" s="2128" t="str">
        <f>IF(OR(B168="►", ISBLANK(B168)), "►", IFERROR(RIGHT(B168, LEN(B168)-FIND("►", B168)-1), ""))</f>
        <v/>
      </c>
      <c r="H168" s="2168" t="s">
        <v>7</v>
      </c>
      <c r="I168" s="2169"/>
      <c r="J168" s="2169"/>
      <c r="K168" s="2169"/>
      <c r="L168" s="2170" t="s">
        <v>2200</v>
      </c>
      <c r="M168" s="2170"/>
      <c r="N168" s="2170"/>
      <c r="O168" s="2170"/>
      <c r="P168" s="2170"/>
      <c r="Q168" s="2170"/>
      <c r="R168" s="2434" t="s">
        <v>77</v>
      </c>
      <c r="S168" s="791" t="s">
        <v>4</v>
      </c>
      <c r="T168" s="3484">
        <f>IFERROR(IF(AND(ISNUMBER(V168),J168&gt;0),J168,0),0)</f>
        <v>0</v>
      </c>
      <c r="U168" s="2453">
        <f>IFERROR(IF(AND(ISNUMBER(T168),V168&gt;0),K168,0),0)</f>
        <v>0</v>
      </c>
      <c r="V168" s="2452"/>
      <c r="W168" s="2148">
        <f>IFERROR(IF(V168&gt;0, AH168*AG168*Q168, 0), 0)</f>
        <v>0</v>
      </c>
      <c r="X168" s="299" t="str">
        <f>IF(OR(W168=0, ISBLANK(P168)), "", TEXT(ROUND(W168/INDEX(AJ24:AJ94, MATCH(P168, AI24:AI94, 0)), 0),"# ##0") &amp; " " &amp; P168)</f>
        <v/>
      </c>
      <c r="Y168" s="77">
        <f>IFERROR(IF(V168&gt;0, L168*AG168*Q168, 0), 0)</f>
        <v>0</v>
      </c>
      <c r="Z168" s="2149">
        <f>IFERROR(IF(V168&gt;0,M168,0),0)</f>
        <v>0</v>
      </c>
      <c r="AA168" s="2137" t="str">
        <f>IF(V168&gt;0,R168,"")</f>
        <v/>
      </c>
      <c r="AB168" s="2143"/>
      <c r="AC168" s="2148">
        <f>IF(ISBLANK(AB168), W168, W168*(1-AB168/100))</f>
        <v>0</v>
      </c>
      <c r="AD168" s="2144"/>
      <c r="AE168" s="2150" t="str">
        <f>IF(OR(ISBLANK(AD168), ISTEXT(L168)), "", IF(W168=0, Y168*AD168, W168*AD168))</f>
        <v/>
      </c>
      <c r="AF168" s="2593"/>
      <c r="AG168" s="2697">
        <f>IFERROR(IF(ISNUMBER(V168)*ISNUMBER(T168),V168/T168,0),0)</f>
        <v>0</v>
      </c>
      <c r="AH168" s="3483">
        <f>IF(AND(V168&lt;&gt;"", ISNUMBER(T168)), IFERROR(INDEX(AJ24:AJ94, MATCH(P168, AI24:AI94, 0)) * O168 * IF(ISBLANK(L168), 1, L168), 0), 0)</f>
        <v>0</v>
      </c>
      <c r="AI168" s="465"/>
      <c r="AJ168" s="465"/>
      <c r="AK168" s="465"/>
      <c r="AL168" s="465"/>
      <c r="AM168" s="2127" t="str">
        <f>A168</f>
        <v>A</v>
      </c>
      <c r="AN168" s="2133"/>
      <c r="AO168" s="2133"/>
      <c r="AP168" s="2133"/>
      <c r="AQ168" s="2133"/>
      <c r="AR168" s="2133"/>
      <c r="AW168" s="2133"/>
      <c r="AX168" s="466">
        <v>1</v>
      </c>
    </row>
    <row r="169" spans="1:50" s="464" customFormat="1" ht="21" customHeight="1" x14ac:dyDescent="0.25">
      <c r="A169" s="2127" t="str">
        <f>IF(H169&lt;&gt;"A", "►", "A")</f>
        <v>A</v>
      </c>
      <c r="B169" s="2128" t="str">
        <f>IF(A169="►","►",IF(A169="A",IF(ISTEXT(I169),I169,"")))</f>
        <v>Dessert assiette.J.Jus de fraises des bois.Recette mère ►.M.Mille-feuille meringue et chiboust pamplemousse aux fraises des bois</v>
      </c>
      <c r="C169" s="2129" t="str">
        <f>IF(B169="►", "►", IFERROR(LEFT(B169, SEARCH(".", B169)-1), 0))</f>
        <v>Dessert assiette</v>
      </c>
      <c r="D169" s="2433" t="str">
        <f>IF(B169="►","►",IFERROR(MID(B169,SEARCH(".",B169)+1,SEARCH(".",B169,SEARCH(".",B169)+1)-SEARCH(".",B169)-1),0))</f>
        <v>J</v>
      </c>
      <c r="E169" s="2128" t="str">
        <f>IF(B169="►", "►", IFERROR(MID(B169, SEARCH(".", B169, SEARCH(".", B169)+1)+1, SEARCH(".", B169, SEARCH(".", B169, SEARCH(".", B169)+1)+1) - SEARCH(".", B169, SEARCH(".", B169)+1)-1), 0))</f>
        <v>Jus de fraises des bois</v>
      </c>
      <c r="F169" s="2128" t="str">
        <f>IF(B169="►", "►", IFERROR(MID(B169, SEARCH(".", B169, SEARCH(".", B169, SEARCH(".", B169)+1)+1)+1, SEARCH(".", B169, SEARCH(".", B169, SEARCH(".", B169, SEARCH(".", B169)+1)+1)+1) - SEARCH(".", B169, SEARCH(".", B169, SEARCH(".", B169)+1)+1)-1), 0))</f>
        <v>Recette mère ►</v>
      </c>
      <c r="G169" s="2128" t="str">
        <f>IF(OR(B169="►", ISBLANK(B169)), "►", IFERROR(RIGHT(B169, LEN(B169)-FIND("►", B169)-1), ""))</f>
        <v>M.Mille-feuille meringue et chiboust pamplemousse aux fraises des bois</v>
      </c>
      <c r="H169" s="23" t="s">
        <v>7</v>
      </c>
      <c r="I169" s="456" t="str">
        <f>I175</f>
        <v>Dessert assiette.J.Jus de fraises des bois.Recette mère ►.M.Mille-feuille meringue et chiboust pamplemousse aux fraises des bois</v>
      </c>
      <c r="J169" s="457">
        <f>J175</f>
        <v>18</v>
      </c>
      <c r="K169" s="457" t="str">
        <f>K175</f>
        <v>assiettes</v>
      </c>
      <c r="L169" s="279" t="s">
        <v>4</v>
      </c>
      <c r="M169" s="24" t="s">
        <v>8</v>
      </c>
      <c r="N169" s="3217" t="s">
        <v>463</v>
      </c>
      <c r="O169" s="3217"/>
      <c r="P169" s="3157" t="s">
        <v>2027</v>
      </c>
      <c r="Q169" s="3157"/>
      <c r="R169" s="3158"/>
      <c r="S169" s="791" t="s">
        <v>4</v>
      </c>
      <c r="T169" s="3484">
        <f>IFERROR(IF(AND(ISNUMBER(V169),J169&gt;0),J169,0),0)</f>
        <v>0</v>
      </c>
      <c r="U169" s="2453">
        <f>IFERROR(IF(AND(ISNUMBER(T169),V169&gt;0),K169,0),0)</f>
        <v>0</v>
      </c>
      <c r="V169" s="2452"/>
      <c r="W169" s="2140">
        <f>IFERROR(IF(V169&gt;0, AH169*AG169*Q169, 0), 0)</f>
        <v>0</v>
      </c>
      <c r="X169" s="301" t="str">
        <f>IF(OR(W169=0, ISBLANK(P169)), "", TEXT(ROUND(W169/INDEX(AJ24:AJ94, MATCH(P169, AI24:AI94, 0)), 0),"# ##0") &amp; " " &amp; P169)</f>
        <v/>
      </c>
      <c r="Y169" s="82">
        <f>IFERROR(IF(V169&gt;0, L169*AG169*Q169, 0), 0)</f>
        <v>0</v>
      </c>
      <c r="Z169" s="2141">
        <f>IFERROR(IF(V169&gt;0,M169,0),0)</f>
        <v>0</v>
      </c>
      <c r="AA169" s="2142" t="str">
        <f>IF(V169&gt;0,R169,"")</f>
        <v/>
      </c>
      <c r="AB169" s="2143"/>
      <c r="AC169" s="2140">
        <f>IF(ISBLANK(AB169), W169, W169*(1-AB169/100))</f>
        <v>0</v>
      </c>
      <c r="AD169" s="2144"/>
      <c r="AE169" s="2145" t="str">
        <f>IF(OR(ISBLANK(AD169), ISTEXT(L169)), "", IF(W169=0, Y169*AD169, W169*AD169))</f>
        <v/>
      </c>
      <c r="AF169" s="2593"/>
      <c r="AG169" s="2697">
        <f>IFERROR(IF(ISNUMBER(V169)*ISNUMBER(T169),V169/T169,0),0)</f>
        <v>0</v>
      </c>
      <c r="AH169" s="3483">
        <f>IF(AND(V169&lt;&gt;"", ISNUMBER(T169)), IFERROR(INDEX(AJ24:AJ94, MATCH(P169, AI24:AI94, 0)) * O169 * IF(ISBLANK(L169), 1, L169), 0), 0)</f>
        <v>0</v>
      </c>
      <c r="AI169" s="465"/>
      <c r="AJ169" s="465"/>
      <c r="AK169" s="465"/>
      <c r="AL169" s="465"/>
      <c r="AM169" s="2127" t="str">
        <f>A169</f>
        <v>A</v>
      </c>
      <c r="AN169" s="2133"/>
      <c r="AO169" s="2133"/>
      <c r="AP169" s="2133"/>
      <c r="AQ169" s="2133"/>
      <c r="AR169" s="2133"/>
      <c r="AW169" s="2133"/>
      <c r="AX169" s="466">
        <v>1</v>
      </c>
    </row>
    <row r="170" spans="1:50" s="464" customFormat="1" ht="21" customHeight="1" x14ac:dyDescent="0.25">
      <c r="A170" s="2127" t="str">
        <f>IF(H170&lt;&gt;"A", "►", "A")</f>
        <v>A</v>
      </c>
      <c r="B170" s="2128" t="str">
        <f>IF(A170="►","►",IF(A170="A",IF(ISTEXT(I170),I170,"")))</f>
        <v>Dessert assiette.J.Jus de fraises des bois.Recette mère ►.M.Mille-feuille meringue et chiboust pamplemousse aux fraises des bois</v>
      </c>
      <c r="C170" s="2129" t="str">
        <f>IF(B170="►", "►", IFERROR(LEFT(B170, SEARCH(".", B170)-1), 0))</f>
        <v>Dessert assiette</v>
      </c>
      <c r="D170" s="2433" t="str">
        <f>IF(B170="►","►",IFERROR(MID(B170,SEARCH(".",B170)+1,SEARCH(".",B170,SEARCH(".",B170)+1)-SEARCH(".",B170)-1),0))</f>
        <v>J</v>
      </c>
      <c r="E170" s="2128" t="str">
        <f>IF(B170="►", "►", IFERROR(MID(B170, SEARCH(".", B170, SEARCH(".", B170)+1)+1, SEARCH(".", B170, SEARCH(".", B170, SEARCH(".", B170)+1)+1) - SEARCH(".", B170, SEARCH(".", B170)+1)-1), 0))</f>
        <v>Jus de fraises des bois</v>
      </c>
      <c r="F170" s="2128" t="str">
        <f>IF(B170="►", "►", IFERROR(MID(B170, SEARCH(".", B170, SEARCH(".", B170, SEARCH(".", B170)+1)+1)+1, SEARCH(".", B170, SEARCH(".", B170, SEARCH(".", B170, SEARCH(".", B170)+1)+1)+1) - SEARCH(".", B170, SEARCH(".", B170, SEARCH(".", B170)+1)+1)-1), 0))</f>
        <v>Recette mère ►</v>
      </c>
      <c r="G170" s="2128" t="str">
        <f>IF(OR(B170="►", ISBLANK(B170)), "►", IFERROR(RIGHT(B170, LEN(B170)-FIND("►", B170)-1), ""))</f>
        <v>M.Mille-feuille meringue et chiboust pamplemousse aux fraises des bois</v>
      </c>
      <c r="H170" s="25" t="s">
        <v>7</v>
      </c>
      <c r="I170" s="458" t="str">
        <f>I175</f>
        <v>Dessert assiette.J.Jus de fraises des bois.Recette mère ►.M.Mille-feuille meringue et chiboust pamplemousse aux fraises des bois</v>
      </c>
      <c r="J170" s="459"/>
      <c r="K170" s="459"/>
      <c r="L170" s="281" t="s">
        <v>207</v>
      </c>
      <c r="M170" s="26" t="s">
        <v>12</v>
      </c>
      <c r="N170" s="3218"/>
      <c r="O170" s="3218"/>
      <c r="P170" s="3159"/>
      <c r="Q170" s="3159"/>
      <c r="R170" s="3160"/>
      <c r="S170" s="791" t="s">
        <v>4</v>
      </c>
      <c r="T170" s="3484">
        <f>IFERROR(IF(AND(ISNUMBER(V170),J170&gt;0),J170,0),0)</f>
        <v>0</v>
      </c>
      <c r="U170" s="2453">
        <f>IFERROR(IF(AND(ISNUMBER(T170),V170&gt;0),K170,0),0)</f>
        <v>0</v>
      </c>
      <c r="V170" s="2452"/>
      <c r="W170" s="2148">
        <f>IFERROR(IF(V170&gt;0, AH170*AG170*Q170, 0), 0)</f>
        <v>0</v>
      </c>
      <c r="X170" s="299" t="str">
        <f>IF(OR(W170=0, ISBLANK(P170)), "", TEXT(ROUND(W170/INDEX(AJ24:AJ94, MATCH(P170, AI24:AI94, 0)), 0),"# ##0") &amp; " " &amp; P170)</f>
        <v/>
      </c>
      <c r="Y170" s="77">
        <f>IFERROR(IF(V170&gt;0, L170*AG170*Q170, 0), 0)</f>
        <v>0</v>
      </c>
      <c r="Z170" s="2149">
        <f>IFERROR(IF(V170&gt;0,M170,0),0)</f>
        <v>0</v>
      </c>
      <c r="AA170" s="2137" t="str">
        <f>IF(V170&gt;0,R170,"")</f>
        <v/>
      </c>
      <c r="AB170" s="2143"/>
      <c r="AC170" s="2148">
        <f>IF(ISBLANK(AB170), W170, W170*(1-AB170/100))</f>
        <v>0</v>
      </c>
      <c r="AD170" s="2144"/>
      <c r="AE170" s="2150" t="str">
        <f>IF(OR(ISBLANK(AD170), ISTEXT(L170)), "", IF(W170=0, Y170*AD170, W170*AD170))</f>
        <v/>
      </c>
      <c r="AF170" s="2593"/>
      <c r="AG170" s="2697">
        <f>IFERROR(IF(ISNUMBER(V170)*ISNUMBER(T170),V170/T170,0),0)</f>
        <v>0</v>
      </c>
      <c r="AH170" s="3483">
        <f>IF(AND(V170&lt;&gt;"", ISNUMBER(T170)), IFERROR(INDEX(AJ24:AJ94, MATCH(P170, AI24:AI94, 0)) * O170 * IF(ISBLANK(L170), 1, L170), 0), 0)</f>
        <v>0</v>
      </c>
      <c r="AI170" s="465"/>
      <c r="AJ170" s="465"/>
      <c r="AK170" s="465"/>
      <c r="AL170" s="465"/>
      <c r="AM170" s="2127" t="str">
        <f>A170</f>
        <v>A</v>
      </c>
      <c r="AN170" s="2133"/>
      <c r="AO170" s="2133"/>
      <c r="AP170" s="2133"/>
      <c r="AQ170" s="2133"/>
      <c r="AR170" s="2133"/>
      <c r="AW170" s="2133"/>
      <c r="AX170" s="466">
        <v>1</v>
      </c>
    </row>
    <row r="171" spans="1:50" s="464" customFormat="1" ht="21" customHeight="1" x14ac:dyDescent="0.25">
      <c r="A171" s="2127" t="str">
        <f>IF(H171&lt;&gt;"A", "►", "A")</f>
        <v>A</v>
      </c>
      <c r="B171" s="2128" t="str">
        <f>IF(A171="►","►",IF(A171="A",IF(ISTEXT(I171),I171,"")))</f>
        <v>Dessert assiette.J.Jus de fraises des bois.Recette mère ►.M.Mille-feuille meringue et chiboust pamplemousse aux fraises des bois</v>
      </c>
      <c r="C171" s="2129" t="str">
        <f>IF(B171="►", "►", IFERROR(LEFT(B171, SEARCH(".", B171)-1), 0))</f>
        <v>Dessert assiette</v>
      </c>
      <c r="D171" s="2433" t="str">
        <f>IF(B171="►","►",IFERROR(MID(B171,SEARCH(".",B171)+1,SEARCH(".",B171,SEARCH(".",B171)+1)-SEARCH(".",B171)-1),0))</f>
        <v>J</v>
      </c>
      <c r="E171" s="2128" t="str">
        <f>IF(B171="►", "►", IFERROR(MID(B171, SEARCH(".", B171, SEARCH(".", B171)+1)+1, SEARCH(".", B171, SEARCH(".", B171, SEARCH(".", B171)+1)+1) - SEARCH(".", B171, SEARCH(".", B171)+1)-1), 0))</f>
        <v>Jus de fraises des bois</v>
      </c>
      <c r="F171" s="2128" t="str">
        <f>IF(B171="►", "►", IFERROR(MID(B171, SEARCH(".", B171, SEARCH(".", B171, SEARCH(".", B171)+1)+1)+1, SEARCH(".", B171, SEARCH(".", B171, SEARCH(".", B171, SEARCH(".", B171)+1)+1)+1) - SEARCH(".", B171, SEARCH(".", B171, SEARCH(".", B171)+1)+1)-1), 0))</f>
        <v>Recette mère ►</v>
      </c>
      <c r="G171" s="2128" t="str">
        <f>IF(OR(B171="►", ISBLANK(B171)), "►", IFERROR(RIGHT(B171, LEN(B171)-FIND("►", B171)-1), ""))</f>
        <v>M.Mille-feuille meringue et chiboust pamplemousse aux fraises des bois</v>
      </c>
      <c r="H171" s="25" t="s">
        <v>7</v>
      </c>
      <c r="I171" s="460" t="str">
        <f>I175</f>
        <v>Dessert assiette.J.Jus de fraises des bois.Recette mère ►.M.Mille-feuille meringue et chiboust pamplemousse aux fraises des bois</v>
      </c>
      <c r="J171" s="461"/>
      <c r="K171" s="462"/>
      <c r="L171" s="28"/>
      <c r="M171" s="29" t="s">
        <v>208</v>
      </c>
      <c r="N171" s="283"/>
      <c r="O171" s="30" t="s">
        <v>13</v>
      </c>
      <c r="P171" s="1865" t="s">
        <v>1989</v>
      </c>
      <c r="Q171" s="9"/>
      <c r="R171" s="285"/>
      <c r="S171" s="791" t="s">
        <v>4</v>
      </c>
      <c r="T171" s="3484">
        <f>IFERROR(IF(AND(ISNUMBER(V171),J171&gt;0),J171,0),0)</f>
        <v>0</v>
      </c>
      <c r="U171" s="2453">
        <f>IFERROR(IF(AND(ISNUMBER(T171),V171&gt;0),K171,0),0)</f>
        <v>0</v>
      </c>
      <c r="V171" s="2452"/>
      <c r="W171" s="2140">
        <f>IFERROR(IF(V171&gt;0, AH171*AG171*Q171, 0), 0)</f>
        <v>0</v>
      </c>
      <c r="X171" s="301" t="str">
        <f>IF(OR(W171=0, ISBLANK(P171)), "", TEXT(ROUND(W171/INDEX(AJ24:AJ94, MATCH(P171, AI24:AI94, 0)), 0),"# ##0") &amp; " " &amp; P171)</f>
        <v/>
      </c>
      <c r="Y171" s="82">
        <f>IFERROR(IF(V171&gt;0, L171*AG171*Q171, 0), 0)</f>
        <v>0</v>
      </c>
      <c r="Z171" s="2141">
        <f>IFERROR(IF(V171&gt;0,M171,0),0)</f>
        <v>0</v>
      </c>
      <c r="AA171" s="2142" t="str">
        <f>IF(V171&gt;0,R171,"")</f>
        <v/>
      </c>
      <c r="AB171" s="2143"/>
      <c r="AC171" s="2140">
        <f>IF(ISBLANK(AB171), W171, W171*(1-AB171/100))</f>
        <v>0</v>
      </c>
      <c r="AD171" s="2144"/>
      <c r="AE171" s="2145" t="str">
        <f>IF(OR(ISBLANK(AD171), ISTEXT(L171)), "", IF(W171=0, Y171*AD171, W171*AD171))</f>
        <v/>
      </c>
      <c r="AF171" s="2593"/>
      <c r="AG171" s="2697">
        <f>IFERROR(IF(ISNUMBER(V171)*ISNUMBER(T171),V171/T171,0),0)</f>
        <v>0</v>
      </c>
      <c r="AH171" s="3483">
        <f>IF(AND(V171&lt;&gt;"", ISNUMBER(T171)), IFERROR(INDEX(AJ24:AJ94, MATCH(P171, AI24:AI94, 0)) * O171 * IF(ISBLANK(L171), 1, L171), 0), 0)</f>
        <v>0</v>
      </c>
      <c r="AI171" s="465"/>
      <c r="AJ171" s="465"/>
      <c r="AK171" s="465"/>
      <c r="AL171" s="465"/>
      <c r="AM171" s="2127" t="str">
        <f>A171</f>
        <v>A</v>
      </c>
      <c r="AN171" s="2133"/>
      <c r="AO171" s="2133"/>
      <c r="AP171" s="2133"/>
      <c r="AQ171" s="2133"/>
      <c r="AR171" s="2133"/>
      <c r="AW171" s="2133"/>
      <c r="AX171" s="466">
        <v>1</v>
      </c>
    </row>
    <row r="172" spans="1:50" s="464" customFormat="1" ht="21" customHeight="1" x14ac:dyDescent="0.25">
      <c r="A172" s="2127" t="str">
        <f>IF(H172&lt;&gt;"A", "►", "A")</f>
        <v>A</v>
      </c>
      <c r="B172" s="2128" t="str">
        <f>IF(A172="►","►",IF(A172="A",IF(ISTEXT(I172),I172,"")))</f>
        <v>Dessert assiette.J.Jus de fraises des bois.Recette mère ►.M.Mille-feuille meringue et chiboust pamplemousse aux fraises des bois</v>
      </c>
      <c r="C172" s="2129" t="str">
        <f>IF(B172="►", "►", IFERROR(LEFT(B172, SEARCH(".", B172)-1), 0))</f>
        <v>Dessert assiette</v>
      </c>
      <c r="D172" s="2433" t="str">
        <f>IF(B172="►","►",IFERROR(MID(B172,SEARCH(".",B172)+1,SEARCH(".",B172,SEARCH(".",B172)+1)-SEARCH(".",B172)-1),0))</f>
        <v>J</v>
      </c>
      <c r="E172" s="2128" t="str">
        <f>IF(B172="►", "►", IFERROR(MID(B172, SEARCH(".", B172, SEARCH(".", B172)+1)+1, SEARCH(".", B172, SEARCH(".", B172, SEARCH(".", B172)+1)+1) - SEARCH(".", B172, SEARCH(".", B172)+1)-1), 0))</f>
        <v>Jus de fraises des bois</v>
      </c>
      <c r="F172" s="2128" t="str">
        <f>IF(B172="►", "►", IFERROR(MID(B172, SEARCH(".", B172, SEARCH(".", B172, SEARCH(".", B172)+1)+1)+1, SEARCH(".", B172, SEARCH(".", B172, SEARCH(".", B172, SEARCH(".", B172)+1)+1)+1) - SEARCH(".", B172, SEARCH(".", B172, SEARCH(".", B172)+1)+1)-1), 0))</f>
        <v>Recette mère ►</v>
      </c>
      <c r="G172" s="2128" t="str">
        <f>IF(OR(B172="►", ISBLANK(B172)), "►", IFERROR(RIGHT(B172, LEN(B172)-FIND("►", B172)-1), ""))</f>
        <v>M.Mille-feuille meringue et chiboust pamplemousse aux fraises des bois</v>
      </c>
      <c r="H172" s="25" t="s">
        <v>7</v>
      </c>
      <c r="I172" s="428" t="str">
        <f>I175</f>
        <v>Dessert assiette.J.Jus de fraises des bois.Recette mère ►.M.Mille-feuille meringue et chiboust pamplemousse aux fraises des bois</v>
      </c>
      <c r="J172" s="428"/>
      <c r="K172" s="428"/>
      <c r="L172" s="36" t="s">
        <v>16</v>
      </c>
      <c r="M172" s="37"/>
      <c r="N172" s="37"/>
      <c r="O172" s="288" t="s">
        <v>17</v>
      </c>
      <c r="P172" s="3214" t="str">
        <f>L175</f>
        <v>Dessert assiette.J.Jus de fraises des bois.Recette mère ►.M.Mille-feuille meringue et chiboust pamplemousse aux fraises des bois</v>
      </c>
      <c r="Q172" s="3214"/>
      <c r="R172" s="3215"/>
      <c r="S172" s="791" t="s">
        <v>4</v>
      </c>
      <c r="T172" s="3484">
        <f>IFERROR(IF(AND(ISNUMBER(V172),J172&gt;0),J172,0),0)</f>
        <v>0</v>
      </c>
      <c r="U172" s="2453">
        <f>IFERROR(IF(AND(ISNUMBER(T172),V172&gt;0),K172,0),0)</f>
        <v>0</v>
      </c>
      <c r="V172" s="2452"/>
      <c r="W172" s="2148">
        <f>IFERROR(IF(V172&gt;0, AH172*AG172*Q172, 0), 0)</f>
        <v>0</v>
      </c>
      <c r="X172" s="299" t="str">
        <f>IF(OR(W172=0, ISBLANK(P172)), "", TEXT(ROUND(W172/INDEX(AJ24:AJ94, MATCH(P172, AI24:AI94, 0)), 0),"# ##0") &amp; " " &amp; P172)</f>
        <v/>
      </c>
      <c r="Y172" s="77">
        <f>IFERROR(IF(V172&gt;0, L172*AG172*Q172, 0), 0)</f>
        <v>0</v>
      </c>
      <c r="Z172" s="2149">
        <f>IFERROR(IF(V172&gt;0,M172,0),0)</f>
        <v>0</v>
      </c>
      <c r="AA172" s="2137" t="str">
        <f>IF(V172&gt;0,R172,"")</f>
        <v/>
      </c>
      <c r="AB172" s="2143"/>
      <c r="AC172" s="2148">
        <f>IF(ISBLANK(AB172), W172, W172*(1-AB172/100))</f>
        <v>0</v>
      </c>
      <c r="AD172" s="2144"/>
      <c r="AE172" s="2150" t="str">
        <f>IF(OR(ISBLANK(AD172), ISTEXT(L172)), "", IF(W172=0, Y172*AD172, W172*AD172))</f>
        <v/>
      </c>
      <c r="AF172" s="2593"/>
      <c r="AG172" s="2697">
        <f>IFERROR(IF(ISNUMBER(V172)*ISNUMBER(T172),V172/T172,0),0)</f>
        <v>0</v>
      </c>
      <c r="AH172" s="3483">
        <f>IF(AND(V172&lt;&gt;"", ISNUMBER(T172)), IFERROR(INDEX(AJ24:AJ94, MATCH(P172, AI24:AI94, 0)) * O172 * IF(ISBLANK(L172), 1, L172), 0), 0)</f>
        <v>0</v>
      </c>
      <c r="AI172" s="465"/>
      <c r="AJ172" s="465"/>
      <c r="AK172" s="465"/>
      <c r="AL172" s="465"/>
      <c r="AM172" s="2127" t="str">
        <f>A172</f>
        <v>A</v>
      </c>
      <c r="AN172" s="465"/>
      <c r="AO172" s="465"/>
      <c r="AP172" s="465"/>
      <c r="AQ172" s="2133"/>
      <c r="AR172" s="2133"/>
      <c r="AW172" s="2133"/>
      <c r="AX172" s="466">
        <v>1</v>
      </c>
    </row>
    <row r="173" spans="1:50" s="464" customFormat="1" ht="21" customHeight="1" x14ac:dyDescent="0.25">
      <c r="A173" s="2127" t="str">
        <f>IF(H173&lt;&gt;"A", "►", "A")</f>
        <v>A</v>
      </c>
      <c r="B173" s="2128" t="str">
        <f>IF(A173="►","►",IF(A173="A",IF(ISTEXT(I173),I173,"")))</f>
        <v>Dessert assiette.J.Jus de fraises des bois.Recette mère ►.M.Mille-feuille meringue et chiboust pamplemousse aux fraises des bois</v>
      </c>
      <c r="C173" s="2129" t="str">
        <f>IF(B173="►", "►", IFERROR(LEFT(B173, SEARCH(".", B173)-1), 0))</f>
        <v>Dessert assiette</v>
      </c>
      <c r="D173" s="2433" t="str">
        <f>IF(B173="►","►",IFERROR(MID(B173,SEARCH(".",B173)+1,SEARCH(".",B173,SEARCH(".",B173)+1)-SEARCH(".",B173)-1),0))</f>
        <v>J</v>
      </c>
      <c r="E173" s="2128" t="str">
        <f>IF(B173="►", "►", IFERROR(MID(B173, SEARCH(".", B173, SEARCH(".", B173)+1)+1, SEARCH(".", B173, SEARCH(".", B173, SEARCH(".", B173)+1)+1) - SEARCH(".", B173, SEARCH(".", B173)+1)-1), 0))</f>
        <v>Jus de fraises des bois</v>
      </c>
      <c r="F173" s="2128" t="str">
        <f>IF(B173="►", "►", IFERROR(MID(B173, SEARCH(".", B173, SEARCH(".", B173, SEARCH(".", B173)+1)+1)+1, SEARCH(".", B173, SEARCH(".", B173, SEARCH(".", B173, SEARCH(".", B173)+1)+1)+1) - SEARCH(".", B173, SEARCH(".", B173, SEARCH(".", B173)+1)+1)-1), 0))</f>
        <v>Recette mère ►</v>
      </c>
      <c r="G173" s="2128" t="str">
        <f>IF(OR(B173="►", ISBLANK(B173)), "►", IFERROR(RIGHT(B173, LEN(B173)-FIND("►", B173)-1), ""))</f>
        <v>M.Mille-feuille meringue et chiboust pamplemousse aux fraises des bois</v>
      </c>
      <c r="H173" s="25" t="s">
        <v>7</v>
      </c>
      <c r="I173" s="428" t="str">
        <f>I175</f>
        <v>Dessert assiette.J.Jus de fraises des bois.Recette mère ►.M.Mille-feuille meringue et chiboust pamplemousse aux fraises des bois</v>
      </c>
      <c r="J173" s="428"/>
      <c r="K173" s="428"/>
      <c r="L173" s="43">
        <v>18</v>
      </c>
      <c r="M173" s="44" t="s">
        <v>19</v>
      </c>
      <c r="N173" s="36"/>
      <c r="O173" s="36"/>
      <c r="P173" s="3214"/>
      <c r="Q173" s="3214"/>
      <c r="R173" s="3215"/>
      <c r="S173" s="791" t="s">
        <v>4</v>
      </c>
      <c r="T173" s="3484">
        <f>IFERROR(IF(AND(ISNUMBER(V173),J173&gt;0),J173,0),0)</f>
        <v>0</v>
      </c>
      <c r="U173" s="2453">
        <f>IFERROR(IF(AND(ISNUMBER(T173),V173&gt;0),K173,0),0)</f>
        <v>0</v>
      </c>
      <c r="V173" s="2452"/>
      <c r="W173" s="2140">
        <f>IFERROR(IF(V173&gt;0, AH173*AG173*Q173, 0), 0)</f>
        <v>0</v>
      </c>
      <c r="X173" s="301" t="str">
        <f>IF(OR(W173=0, ISBLANK(P173)), "", TEXT(ROUND(W173/INDEX(AJ24:AJ94, MATCH(P173, AI24:AI94, 0)), 0),"# ##0") &amp; " " &amp; P173)</f>
        <v/>
      </c>
      <c r="Y173" s="82">
        <f>IFERROR(IF(V173&gt;0, L173*AG173*Q173, 0), 0)</f>
        <v>0</v>
      </c>
      <c r="Z173" s="2141">
        <f>IFERROR(IF(V173&gt;0,M173,0),0)</f>
        <v>0</v>
      </c>
      <c r="AA173" s="2142" t="str">
        <f>IF(V173&gt;0,R173,"")</f>
        <v/>
      </c>
      <c r="AB173" s="2143"/>
      <c r="AC173" s="2140">
        <f>IF(ISBLANK(AB173), W173, W173*(1-AB173/100))</f>
        <v>0</v>
      </c>
      <c r="AD173" s="2144"/>
      <c r="AE173" s="2145" t="str">
        <f>IF(OR(ISBLANK(AD173), ISTEXT(L173)), "", IF(W173=0, Y173*AD173, W173*AD173))</f>
        <v/>
      </c>
      <c r="AF173" s="2593"/>
      <c r="AG173" s="2697">
        <f>IFERROR(IF(ISNUMBER(V173)*ISNUMBER(T173),V173/T173,0),0)</f>
        <v>0</v>
      </c>
      <c r="AH173" s="3483">
        <f>IF(AND(V173&lt;&gt;"", ISNUMBER(T173)), IFERROR(INDEX(AJ24:AJ94, MATCH(P173, AI24:AI94, 0)) * O173 * IF(ISBLANK(L173), 1, L173), 0), 0)</f>
        <v>0</v>
      </c>
      <c r="AI173" s="465"/>
      <c r="AJ173" s="465"/>
      <c r="AK173" s="465"/>
      <c r="AL173" s="465"/>
      <c r="AM173" s="2127" t="str">
        <f>A173</f>
        <v>A</v>
      </c>
      <c r="AN173" s="465"/>
      <c r="AO173" s="465"/>
      <c r="AP173" s="465"/>
      <c r="AQ173" s="2133"/>
      <c r="AR173" s="2133"/>
      <c r="AW173" s="2133"/>
      <c r="AX173" s="466">
        <v>1</v>
      </c>
    </row>
    <row r="174" spans="1:50" s="464" customFormat="1" ht="21" customHeight="1" x14ac:dyDescent="0.25">
      <c r="A174" s="2127" t="str">
        <f>IF(H174&lt;&gt;"A", "►", "A")</f>
        <v>►</v>
      </c>
      <c r="B174" s="2128" t="str">
        <f>IF(A174="►","►",IF(A174="A",IF(ISTEXT(I174),I174,"")))</f>
        <v>►</v>
      </c>
      <c r="C174" s="2129" t="str">
        <f>IF(B174="►", "►", IFERROR(LEFT(B174, SEARCH(".", B174)-1), 0))</f>
        <v>►</v>
      </c>
      <c r="D174" s="2433" t="str">
        <f>IF(B174="►","►",IFERROR(MID(B174,SEARCH(".",B174)+1,SEARCH(".",B174,SEARCH(".",B174)+1)-SEARCH(".",B174)-1),0))</f>
        <v>►</v>
      </c>
      <c r="E174" s="2128" t="str">
        <f>IF(B174="►", "►", IFERROR(MID(B174, SEARCH(".", B174, SEARCH(".", B174)+1)+1, SEARCH(".", B174, SEARCH(".", B174, SEARCH(".", B174)+1)+1) - SEARCH(".", B174, SEARCH(".", B174)+1)-1), 0))</f>
        <v>►</v>
      </c>
      <c r="F174" s="2128" t="str">
        <f>IF(B174="►", "►", IFERROR(MID(B174, SEARCH(".", B174, SEARCH(".", B174, SEARCH(".", B174)+1)+1)+1, SEARCH(".", B174, SEARCH(".", B174, SEARCH(".", B174, SEARCH(".", B174)+1)+1)+1) - SEARCH(".", B174, SEARCH(".", B174, SEARCH(".", B174)+1)+1)-1), 0))</f>
        <v>►</v>
      </c>
      <c r="G174" s="2128" t="str">
        <f>IF(OR(B174="►", ISBLANK(B174)), "►", IFERROR(RIGHT(B174, LEN(B174)-FIND("►", B174)-1), ""))</f>
        <v>►</v>
      </c>
      <c r="H174" s="25" t="s">
        <v>5</v>
      </c>
      <c r="I174" s="463" t="str">
        <f>I175</f>
        <v>Dessert assiette.J.Jus de fraises des bois.Recette mère ►.M.Mille-feuille meringue et chiboust pamplemousse aux fraises des bois</v>
      </c>
      <c r="J174" s="463"/>
      <c r="K174" s="463"/>
      <c r="L174" s="289"/>
      <c r="M174" s="48"/>
      <c r="N174" s="48"/>
      <c r="O174" s="48"/>
      <c r="P174" s="48"/>
      <c r="Q174" s="48"/>
      <c r="R174" s="49"/>
      <c r="S174" s="791" t="s">
        <v>4</v>
      </c>
      <c r="T174" s="3484">
        <f>IFERROR(IF(AND(ISNUMBER(V174),J174&gt;0),J174,0),0)</f>
        <v>0</v>
      </c>
      <c r="U174" s="2453">
        <f>IFERROR(IF(AND(ISNUMBER(T174),V174&gt;0),K174,0),0)</f>
        <v>0</v>
      </c>
      <c r="V174" s="2452"/>
      <c r="W174" s="2148">
        <f>IFERROR(IF(V174&gt;0, AH174*AG174*Q174, 0), 0)</f>
        <v>0</v>
      </c>
      <c r="X174" s="299" t="str">
        <f>IF(OR(W174=0, ISBLANK(P174)), "", TEXT(ROUND(W174/INDEX(AJ24:AJ94, MATCH(P174, AI24:AI94, 0)), 0),"# ##0") &amp; " " &amp; P174)</f>
        <v/>
      </c>
      <c r="Y174" s="77">
        <f>IFERROR(IF(V174&gt;0, L174*AG174*Q174, 0), 0)</f>
        <v>0</v>
      </c>
      <c r="Z174" s="2149">
        <f>IFERROR(IF(V174&gt;0,M174,0),0)</f>
        <v>0</v>
      </c>
      <c r="AA174" s="2137" t="str">
        <f>IF(V174&gt;0,R174,"")</f>
        <v/>
      </c>
      <c r="AB174" s="2143"/>
      <c r="AC174" s="2148">
        <f>IF(ISBLANK(AB174), W174, W174*(1-AB174/100))</f>
        <v>0</v>
      </c>
      <c r="AD174" s="2144"/>
      <c r="AE174" s="2150" t="str">
        <f>IF(OR(ISBLANK(AD174), ISTEXT(L174)), "", IF(W174=0, Y174*AD174, W174*AD174))</f>
        <v/>
      </c>
      <c r="AF174" s="2593"/>
      <c r="AG174" s="2697">
        <f>IFERROR(IF(ISNUMBER(V174)*ISNUMBER(T174),V174/T174,0),0)</f>
        <v>0</v>
      </c>
      <c r="AH174" s="3483">
        <f>IF(AND(V174&lt;&gt;"", ISNUMBER(T174)), IFERROR(INDEX(AJ24:AJ94, MATCH(P174, AI24:AI94, 0)) * O174 * IF(ISBLANK(L174), 1, L174), 0), 0)</f>
        <v>0</v>
      </c>
      <c r="AI174" s="465"/>
      <c r="AJ174" s="465"/>
      <c r="AK174" s="465"/>
      <c r="AL174" s="465"/>
      <c r="AM174" s="2127" t="str">
        <f>A174</f>
        <v>►</v>
      </c>
      <c r="AN174" s="465"/>
      <c r="AO174" s="465"/>
      <c r="AP174" s="465"/>
      <c r="AQ174" s="2133"/>
      <c r="AR174" s="2133"/>
      <c r="AW174" s="2133"/>
      <c r="AX174" s="466">
        <v>1</v>
      </c>
    </row>
    <row r="175" spans="1:50" s="464" customFormat="1" ht="21" customHeight="1" x14ac:dyDescent="0.25">
      <c r="A175" s="2127" t="str">
        <f>IF(H175&lt;&gt;"A", "►", "A")</f>
        <v>►</v>
      </c>
      <c r="B175" s="2128" t="str">
        <f>IF(A175="►","►",IF(A175="A",IF(ISTEXT(I175),I175,"")))</f>
        <v>►</v>
      </c>
      <c r="C175" s="2129" t="str">
        <f>IF(B175="►", "►", IFERROR(LEFT(B175, SEARCH(".", B175)-1), 0))</f>
        <v>►</v>
      </c>
      <c r="D175" s="2433" t="str">
        <f>IF(B175="►","►",IFERROR(MID(B175,SEARCH(".",B175)+1,SEARCH(".",B175,SEARCH(".",B175)+1)-SEARCH(".",B175)-1),0))</f>
        <v>►</v>
      </c>
      <c r="E175" s="2128" t="str">
        <f>IF(B175="►", "►", IFERROR(MID(B175, SEARCH(".", B175, SEARCH(".", B175)+1)+1, SEARCH(".", B175, SEARCH(".", B175, SEARCH(".", B175)+1)+1) - SEARCH(".", B175, SEARCH(".", B175)+1)-1), 0))</f>
        <v>►</v>
      </c>
      <c r="F175" s="2128" t="str">
        <f>IF(B175="►", "►", IFERROR(MID(B175, SEARCH(".", B175, SEARCH(".", B175, SEARCH(".", B175)+1)+1)+1, SEARCH(".", B175, SEARCH(".", B175, SEARCH(".", B175, SEARCH(".", B175)+1)+1)+1) - SEARCH(".", B175, SEARCH(".", B175, SEARCH(".", B175)+1)+1)-1), 0))</f>
        <v>►</v>
      </c>
      <c r="G175" s="2128" t="str">
        <f>IF(OR(B175="►", ISBLANK(B175)), "►", IFERROR(RIGHT(B175, LEN(B175)-FIND("►", B175)-1), ""))</f>
        <v>►</v>
      </c>
      <c r="H175" s="430" t="s">
        <v>5</v>
      </c>
      <c r="I175" s="431" t="str">
        <f>L175</f>
        <v>Dessert assiette.J.Jus de fraises des bois.Recette mère ►.M.Mille-feuille meringue et chiboust pamplemousse aux fraises des bois</v>
      </c>
      <c r="J175" s="431">
        <f>L173</f>
        <v>18</v>
      </c>
      <c r="K175" s="431" t="str">
        <f>M173</f>
        <v>assiettes</v>
      </c>
      <c r="L175" s="435" t="str">
        <f>UPPER(LEFT(N169,1))&amp;LOWER(MID(N169,2,999))&amp;"."&amp;UPPER(LEFT(P169,1))&amp;"."&amp;UPPER(LEFT(P169,1))&amp;LOWER(MID(P169,2,999))&amp;"."&amp;IF(ISTEXT(R175),Q175&amp;"."&amp;UPPER(LEFT(R175,1))&amp;"."&amp;UPPER(LEFT(R175,1))&amp;LOWER(MID(R175,2,999)),M175)</f>
        <v>Dessert assiette.J.Jus de fraises des bois.Recette mère ►.M.Mille-feuille meringue et chiboust pamplemousse aux fraises des bois</v>
      </c>
      <c r="M175" s="432" t="s">
        <v>22</v>
      </c>
      <c r="N175" s="3216" t="s">
        <v>23</v>
      </c>
      <c r="O175" s="3216"/>
      <c r="P175" s="3216"/>
      <c r="Q175" s="433" t="s">
        <v>24</v>
      </c>
      <c r="R175" s="2134" t="s">
        <v>482</v>
      </c>
      <c r="S175" s="791" t="s">
        <v>4</v>
      </c>
      <c r="T175" s="3484">
        <f>IFERROR(IF(AND(ISNUMBER(V175),J175&gt;0),J175,0),0)</f>
        <v>0</v>
      </c>
      <c r="U175" s="2453">
        <f>IFERROR(IF(AND(ISNUMBER(T175),V175&gt;0),K175,0),0)</f>
        <v>0</v>
      </c>
      <c r="V175" s="2452"/>
      <c r="W175" s="2140">
        <f>IFERROR(IF(V175&gt;0, AH175*AG175*Q175, 0), 0)</f>
        <v>0</v>
      </c>
      <c r="X175" s="301" t="str">
        <f>IF(OR(W175=0, ISBLANK(P175)), "", TEXT(ROUND(W175/INDEX(AJ24:AJ94, MATCH(P175, AI24:AI94, 0)), 0),"# ##0") &amp; " " &amp; P175)</f>
        <v/>
      </c>
      <c r="Y175" s="82">
        <f>IFERROR(IF(V175&gt;0, L175*AG175*Q175, 0), 0)</f>
        <v>0</v>
      </c>
      <c r="Z175" s="2141">
        <f>IFERROR(IF(V175&gt;0,M175,0),0)</f>
        <v>0</v>
      </c>
      <c r="AA175" s="2142" t="str">
        <f>IF(V175&gt;0,R175,"")</f>
        <v/>
      </c>
      <c r="AB175" s="2143"/>
      <c r="AC175" s="2140">
        <f>IF(ISBLANK(AB175), W175, W175*(1-AB175/100))</f>
        <v>0</v>
      </c>
      <c r="AD175" s="2144"/>
      <c r="AE175" s="2145" t="str">
        <f>IF(OR(ISBLANK(AD175), ISTEXT(L175)), "", IF(W175=0, Y175*AD175, W175*AD175))</f>
        <v/>
      </c>
      <c r="AF175" s="2593"/>
      <c r="AG175" s="2697">
        <f>IFERROR(IF(ISNUMBER(V175)*ISNUMBER(T175),V175/T175,0),0)</f>
        <v>0</v>
      </c>
      <c r="AH175" s="3483">
        <f>IF(AND(V175&lt;&gt;"", ISNUMBER(T175)), IFERROR(INDEX(AJ24:AJ94, MATCH(P175, AI24:AI94, 0)) * O175 * IF(ISBLANK(L175), 1, L175), 0), 0)</f>
        <v>0</v>
      </c>
      <c r="AI175" s="465"/>
      <c r="AJ175" s="465"/>
      <c r="AK175" s="465"/>
      <c r="AL175" s="465"/>
      <c r="AM175" s="2127" t="str">
        <f>A175</f>
        <v>►</v>
      </c>
      <c r="AN175" s="465"/>
      <c r="AO175" s="465"/>
      <c r="AP175" s="465"/>
      <c r="AQ175" s="2133"/>
      <c r="AR175" s="2133"/>
      <c r="AW175" s="2133"/>
      <c r="AX175" s="466">
        <v>1</v>
      </c>
    </row>
    <row r="176" spans="1:50" s="464" customFormat="1" ht="21" customHeight="1" x14ac:dyDescent="0.25">
      <c r="A176" s="2127" t="str">
        <f>IF(H176&lt;&gt;"A", "►", "A")</f>
        <v>►</v>
      </c>
      <c r="B176" s="2128" t="str">
        <f>IF(A176="►","►",IF(A176="A",IF(ISTEXT(I176),I176,"")))</f>
        <v>►</v>
      </c>
      <c r="C176" s="2129" t="str">
        <f>IF(B176="►", "►", IFERROR(LEFT(B176, SEARCH(".", B176)-1), 0))</f>
        <v>►</v>
      </c>
      <c r="D176" s="2433" t="str">
        <f>IF(B176="►","►",IFERROR(MID(B176,SEARCH(".",B176)+1,SEARCH(".",B176,SEARCH(".",B176)+1)-SEARCH(".",B176)-1),0))</f>
        <v>►</v>
      </c>
      <c r="E176" s="2128" t="str">
        <f>IF(B176="►", "►", IFERROR(MID(B176, SEARCH(".", B176, SEARCH(".", B176)+1)+1, SEARCH(".", B176, SEARCH(".", B176, SEARCH(".", B176)+1)+1) - SEARCH(".", B176, SEARCH(".", B176)+1)-1), 0))</f>
        <v>►</v>
      </c>
      <c r="F176" s="2128" t="str">
        <f>IF(B176="►", "►", IFERROR(MID(B176, SEARCH(".", B176, SEARCH(".", B176, SEARCH(".", B176)+1)+1)+1, SEARCH(".", B176, SEARCH(".", B176, SEARCH(".", B176, SEARCH(".", B176)+1)+1)+1) - SEARCH(".", B176, SEARCH(".", B176, SEARCH(".", B176)+1)+1)-1), 0))</f>
        <v>►</v>
      </c>
      <c r="G176" s="2128" t="str">
        <f>IF(OR(B176="►", ISBLANK(B176)), "►", IFERROR(RIGHT(B176, LEN(B176)-FIND("►", B176)-1), ""))</f>
        <v>►</v>
      </c>
      <c r="H176" s="443" t="s">
        <v>5</v>
      </c>
      <c r="I176" s="444" t="str">
        <f>I175</f>
        <v>Dessert assiette.J.Jus de fraises des bois.Recette mère ►.M.Mille-feuille meringue et chiboust pamplemousse aux fraises des bois</v>
      </c>
      <c r="J176" s="445"/>
      <c r="K176" s="445"/>
      <c r="L176" s="446" t="s">
        <v>27</v>
      </c>
      <c r="M176" s="446" t="s">
        <v>28</v>
      </c>
      <c r="N176" s="446" t="s">
        <v>29</v>
      </c>
      <c r="O176" s="446" t="s">
        <v>30</v>
      </c>
      <c r="P176" s="446" t="s">
        <v>31</v>
      </c>
      <c r="Q176" s="447" t="s">
        <v>32</v>
      </c>
      <c r="R176" s="448" t="s">
        <v>33</v>
      </c>
      <c r="S176" s="791" t="s">
        <v>4</v>
      </c>
      <c r="T176" s="3484">
        <f>IFERROR(IF(AND(ISNUMBER(V176),J176&gt;0),J176,0),0)</f>
        <v>0</v>
      </c>
      <c r="U176" s="2453">
        <f>IFERROR(IF(AND(ISNUMBER(T176),V176&gt;0),K176,0),0)</f>
        <v>0</v>
      </c>
      <c r="V176" s="2452"/>
      <c r="W176" s="2148">
        <f>IFERROR(IF(V176&gt;0, AH176*AG176*Q176, 0), 0)</f>
        <v>0</v>
      </c>
      <c r="X176" s="299" t="str">
        <f>IF(OR(W176=0, ISBLANK(P176)), "", TEXT(ROUND(W176/INDEX(AJ24:AJ94, MATCH(P176, AI24:AI94, 0)), 0),"# ##0") &amp; " " &amp; P176)</f>
        <v/>
      </c>
      <c r="Y176" s="77">
        <f>IFERROR(IF(V176&gt;0, L176*AG176*Q176, 0), 0)</f>
        <v>0</v>
      </c>
      <c r="Z176" s="2149">
        <f>IFERROR(IF(V176&gt;0,M176,0),0)</f>
        <v>0</v>
      </c>
      <c r="AA176" s="2137" t="str">
        <f>IF(V176&gt;0,R176,"")</f>
        <v/>
      </c>
      <c r="AB176" s="2143"/>
      <c r="AC176" s="2148">
        <f>IF(ISBLANK(AB176), W176, W176*(1-AB176/100))</f>
        <v>0</v>
      </c>
      <c r="AD176" s="2144"/>
      <c r="AE176" s="2150" t="str">
        <f>IF(OR(ISBLANK(AD176), ISTEXT(L176)), "", IF(W176=0, Y176*AD176, W176*AD176))</f>
        <v/>
      </c>
      <c r="AF176" s="2593"/>
      <c r="AG176" s="2697">
        <f>IFERROR(IF(ISNUMBER(V176)*ISNUMBER(T176),V176/T176,0),0)</f>
        <v>0</v>
      </c>
      <c r="AH176" s="3483">
        <f>IF(AND(V176&lt;&gt;"", ISNUMBER(T176)), IFERROR(INDEX(AJ24:AJ94, MATCH(P176, AI24:AI94, 0)) * O176 * IF(ISBLANK(L176), 1, L176), 0), 0)</f>
        <v>0</v>
      </c>
      <c r="AI176" s="465"/>
      <c r="AJ176" s="465"/>
      <c r="AK176" s="465"/>
      <c r="AL176" s="465"/>
      <c r="AM176" s="2127" t="str">
        <f>A176</f>
        <v>►</v>
      </c>
      <c r="AN176" s="465"/>
      <c r="AO176" s="465"/>
      <c r="AP176" s="465"/>
      <c r="AQ176" s="2133"/>
      <c r="AR176" s="2133"/>
      <c r="AW176" s="2133"/>
      <c r="AX176" s="466">
        <v>1</v>
      </c>
    </row>
    <row r="177" spans="1:50" s="464" customFormat="1" ht="21" customHeight="1" x14ac:dyDescent="0.25">
      <c r="A177" s="2127" t="str">
        <f>IF(H177&lt;&gt;"A", "►", "A")</f>
        <v>A</v>
      </c>
      <c r="B177" s="2128" t="str">
        <f>IF(A177="►","►",IF(A177="A",IF(ISTEXT(I177),I177,"")))</f>
        <v>Dessert assiette.J.Jus de fraises des bois.Recette mère ►.M.Mille-feuille meringue et chiboust pamplemousse aux fraises des bois</v>
      </c>
      <c r="C177" s="2129" t="str">
        <f>IF(B177="►", "►", IFERROR(LEFT(B177, SEARCH(".", B177)-1), 0))</f>
        <v>Dessert assiette</v>
      </c>
      <c r="D177" s="2433" t="str">
        <f>IF(B177="►","►",IFERROR(MID(B177,SEARCH(".",B177)+1,SEARCH(".",B177,SEARCH(".",B177)+1)-SEARCH(".",B177)-1),0))</f>
        <v>J</v>
      </c>
      <c r="E177" s="2128" t="str">
        <f>IF(B177="►", "►", IFERROR(MID(B177, SEARCH(".", B177, SEARCH(".", B177)+1)+1, SEARCH(".", B177, SEARCH(".", B177, SEARCH(".", B177)+1)+1) - SEARCH(".", B177, SEARCH(".", B177)+1)-1), 0))</f>
        <v>Jus de fraises des bois</v>
      </c>
      <c r="F177" s="2128" t="str">
        <f>IF(B177="►", "►", IFERROR(MID(B177, SEARCH(".", B177, SEARCH(".", B177, SEARCH(".", B177)+1)+1)+1, SEARCH(".", B177, SEARCH(".", B177, SEARCH(".", B177, SEARCH(".", B177)+1)+1)+1) - SEARCH(".", B177, SEARCH(".", B177, SEARCH(".", B177)+1)+1)-1), 0))</f>
        <v>Recette mère ►</v>
      </c>
      <c r="G177" s="2128" t="str">
        <f>IF(OR(B177="►", ISBLANK(B177)), "►", IFERROR(RIGHT(B177, LEN(B177)-FIND("►", B177)-1), ""))</f>
        <v>M.Mille-feuille meringue et chiboust pamplemousse aux fraises des bois</v>
      </c>
      <c r="H177" s="25" t="s">
        <v>7</v>
      </c>
      <c r="I177" s="427" t="str">
        <f>I175</f>
        <v>Dessert assiette.J.Jus de fraises des bois.Recette mère ►.M.Mille-feuille meringue et chiboust pamplemousse aux fraises des bois</v>
      </c>
      <c r="J177" s="428"/>
      <c r="K177" s="428"/>
      <c r="L177" s="290" t="s">
        <v>38</v>
      </c>
      <c r="M177" s="59" t="s">
        <v>39</v>
      </c>
      <c r="N177" s="60"/>
      <c r="O177" s="3237" t="s">
        <v>40</v>
      </c>
      <c r="P177" s="3238" t="s">
        <v>41</v>
      </c>
      <c r="Q177" s="3239" t="s">
        <v>42</v>
      </c>
      <c r="R177" s="61" t="s">
        <v>43</v>
      </c>
      <c r="S177" s="791" t="s">
        <v>4</v>
      </c>
      <c r="T177" s="3484">
        <f>IFERROR(IF(AND(ISNUMBER(V177),J177&gt;0),J177,0),0)</f>
        <v>0</v>
      </c>
      <c r="U177" s="2453">
        <f>IFERROR(IF(AND(ISNUMBER(T177),V177&gt;0),K177,0),0)</f>
        <v>0</v>
      </c>
      <c r="V177" s="2452"/>
      <c r="W177" s="2140">
        <f>IFERROR(IF(V177&gt;0, AH177*AG177*Q177, 0), 0)</f>
        <v>0</v>
      </c>
      <c r="X177" s="301" t="str">
        <f>IF(OR(W177=0, ISBLANK(P177)), "", TEXT(ROUND(W177/INDEX(AJ24:AJ94, MATCH(P177, AI24:AI94, 0)), 0),"# ##0") &amp; " " &amp; P177)</f>
        <v/>
      </c>
      <c r="Y177" s="82">
        <f>IFERROR(IF(V177&gt;0, L177*AG177*Q177, 0), 0)</f>
        <v>0</v>
      </c>
      <c r="Z177" s="2141">
        <f>IFERROR(IF(V177&gt;0,M177,0),0)</f>
        <v>0</v>
      </c>
      <c r="AA177" s="2142" t="str">
        <f>IF(V177&gt;0,R177,"")</f>
        <v/>
      </c>
      <c r="AB177" s="2143"/>
      <c r="AC177" s="2140">
        <f>IF(ISBLANK(AB177), W177, W177*(1-AB177/100))</f>
        <v>0</v>
      </c>
      <c r="AD177" s="2144"/>
      <c r="AE177" s="2145" t="str">
        <f>IF(OR(ISBLANK(AD177), ISTEXT(L177)), "", IF(W177=0, Y177*AD177, W177*AD177))</f>
        <v/>
      </c>
      <c r="AF177" s="2593"/>
      <c r="AG177" s="2697">
        <f>IFERROR(IF(ISNUMBER(V177)*ISNUMBER(T177),V177/T177,0),0)</f>
        <v>0</v>
      </c>
      <c r="AH177" s="3483">
        <f>IF(AND(V177&lt;&gt;"", ISNUMBER(T177)), IFERROR(INDEX(AJ24:AJ94, MATCH(P177, AI24:AI94, 0)) * O177 * IF(ISBLANK(L177), 1, L177), 0), 0)</f>
        <v>0</v>
      </c>
      <c r="AI177" s="465"/>
      <c r="AJ177" s="465"/>
      <c r="AK177" s="465"/>
      <c r="AL177" s="465"/>
      <c r="AM177" s="2127" t="str">
        <f>A177</f>
        <v>A</v>
      </c>
      <c r="AN177" s="465"/>
      <c r="AO177" s="465"/>
      <c r="AP177" s="465"/>
      <c r="AQ177" s="2133"/>
      <c r="AR177" s="2133"/>
      <c r="AW177" s="2133"/>
      <c r="AX177" s="466">
        <v>1</v>
      </c>
    </row>
    <row r="178" spans="1:50" s="464" customFormat="1" ht="21" customHeight="1" x14ac:dyDescent="0.25">
      <c r="A178" s="2127" t="str">
        <f>IF(H178&lt;&gt;"A", "►", "A")</f>
        <v>A</v>
      </c>
      <c r="B178" s="2128" t="str">
        <f>IF(A178="►","►",IF(A178="A",IF(ISTEXT(I178),I178,"")))</f>
        <v>Dessert assiette.J.Jus de fraises des bois.Recette mère ►.M.Mille-feuille meringue et chiboust pamplemousse aux fraises des bois</v>
      </c>
      <c r="C178" s="2129" t="str">
        <f>IF(B178="►", "►", IFERROR(LEFT(B178, SEARCH(".", B178)-1), 0))</f>
        <v>Dessert assiette</v>
      </c>
      <c r="D178" s="2433" t="str">
        <f>IF(B178="►","►",IFERROR(MID(B178,SEARCH(".",B178)+1,SEARCH(".",B178,SEARCH(".",B178)+1)-SEARCH(".",B178)-1),0))</f>
        <v>J</v>
      </c>
      <c r="E178" s="2128" t="str">
        <f>IF(B178="►", "►", IFERROR(MID(B178, SEARCH(".", B178, SEARCH(".", B178)+1)+1, SEARCH(".", B178, SEARCH(".", B178, SEARCH(".", B178)+1)+1) - SEARCH(".", B178, SEARCH(".", B178)+1)-1), 0))</f>
        <v>Jus de fraises des bois</v>
      </c>
      <c r="F178" s="2128" t="str">
        <f>IF(B178="►", "►", IFERROR(MID(B178, SEARCH(".", B178, SEARCH(".", B178, SEARCH(".", B178)+1)+1)+1, SEARCH(".", B178, SEARCH(".", B178, SEARCH(".", B178, SEARCH(".", B178)+1)+1)+1) - SEARCH(".", B178, SEARCH(".", B178, SEARCH(".", B178)+1)+1)-1), 0))</f>
        <v>Recette mère ►</v>
      </c>
      <c r="G178" s="2128" t="str">
        <f>IF(OR(B178="►", ISBLANK(B178)), "►", IFERROR(RIGHT(B178, LEN(B178)-FIND("►", B178)-1), ""))</f>
        <v>M.Mille-feuille meringue et chiboust pamplemousse aux fraises des bois</v>
      </c>
      <c r="H178" s="25" t="s">
        <v>7</v>
      </c>
      <c r="I178" s="427" t="str">
        <f>I175</f>
        <v>Dessert assiette.J.Jus de fraises des bois.Recette mère ►.M.Mille-feuille meringue et chiboust pamplemousse aux fraises des bois</v>
      </c>
      <c r="J178" s="428"/>
      <c r="K178" s="428"/>
      <c r="L178" s="1926" t="s">
        <v>48</v>
      </c>
      <c r="M178" s="62" t="s">
        <v>49</v>
      </c>
      <c r="N178" s="63" t="s">
        <v>50</v>
      </c>
      <c r="O178" s="2993"/>
      <c r="P178" s="2995"/>
      <c r="Q178" s="3170"/>
      <c r="R178" s="64" t="s">
        <v>51</v>
      </c>
      <c r="S178" s="791" t="s">
        <v>4</v>
      </c>
      <c r="T178" s="3484">
        <f>IFERROR(IF(AND(ISNUMBER(V178),J178&gt;0),J178,0),0)</f>
        <v>0</v>
      </c>
      <c r="U178" s="2453">
        <f>IFERROR(IF(AND(ISNUMBER(T178),V178&gt;0),K178,0),0)</f>
        <v>0</v>
      </c>
      <c r="V178" s="2452"/>
      <c r="W178" s="2148">
        <f>IFERROR(IF(V178&gt;0, AH178*AG178*Q178, 0), 0)</f>
        <v>0</v>
      </c>
      <c r="X178" s="299" t="str">
        <f>IF(OR(W178=0, ISBLANK(P178)), "", TEXT(ROUND(W178/INDEX(AJ24:AJ94, MATCH(P178, AI24:AI94, 0)), 0),"# ##0") &amp; " " &amp; P178)</f>
        <v/>
      </c>
      <c r="Y178" s="77">
        <f>IFERROR(IF(V178&gt;0, L178*AG178*Q178, 0), 0)</f>
        <v>0</v>
      </c>
      <c r="Z178" s="2149">
        <f>IFERROR(IF(V178&gt;0,M178,0),0)</f>
        <v>0</v>
      </c>
      <c r="AA178" s="2137" t="str">
        <f>IF(V178&gt;0,R178,"")</f>
        <v/>
      </c>
      <c r="AB178" s="2143"/>
      <c r="AC178" s="2148">
        <f>IF(ISBLANK(AB178), W178, W178*(1-AB178/100))</f>
        <v>0</v>
      </c>
      <c r="AD178" s="2144"/>
      <c r="AE178" s="2150" t="str">
        <f>IF(OR(ISBLANK(AD178), ISTEXT(L178)), "", IF(W178=0, Y178*AD178, W178*AD178))</f>
        <v/>
      </c>
      <c r="AF178" s="2593"/>
      <c r="AG178" s="2697">
        <f>IFERROR(IF(ISNUMBER(V178)*ISNUMBER(T178),V178/T178,0),0)</f>
        <v>0</v>
      </c>
      <c r="AH178" s="3483">
        <f>IF(AND(V178&lt;&gt;"", ISNUMBER(T178)), IFERROR(INDEX(AJ24:AJ94, MATCH(P178, AI24:AI94, 0)) * O178 * IF(ISBLANK(L178), 1, L178), 0), 0)</f>
        <v>0</v>
      </c>
      <c r="AI178" s="465"/>
      <c r="AJ178" s="465"/>
      <c r="AK178" s="465"/>
      <c r="AL178" s="465"/>
      <c r="AM178" s="2127" t="str">
        <f>A178</f>
        <v>A</v>
      </c>
      <c r="AN178" s="465"/>
      <c r="AO178" s="465"/>
      <c r="AP178" s="465"/>
      <c r="AQ178" s="2133"/>
      <c r="AR178" s="2133"/>
      <c r="AW178" s="2133"/>
      <c r="AX178" s="466">
        <v>1</v>
      </c>
    </row>
    <row r="179" spans="1:50" s="464" customFormat="1" ht="21" customHeight="1" x14ac:dyDescent="0.25">
      <c r="A179" s="2127" t="str">
        <f>IF(H179&lt;&gt;"A", "►", "A")</f>
        <v>A</v>
      </c>
      <c r="B179" s="2128" t="str">
        <f>IF(A179="►","►",IF(A179="A",IF(ISTEXT(I179),I179,"")))</f>
        <v>Dessert assiette.J.Jus de fraises des bois.Recette mère ►.M.Mille-feuille meringue et chiboust pamplemousse aux fraises des bois</v>
      </c>
      <c r="C179" s="2129" t="str">
        <f>IF(B179="►", "►", IFERROR(LEFT(B179, SEARCH(".", B179)-1), 0))</f>
        <v>Dessert assiette</v>
      </c>
      <c r="D179" s="2433" t="str">
        <f>IF(B179="►","►",IFERROR(MID(B179,SEARCH(".",B179)+1,SEARCH(".",B179,SEARCH(".",B179)+1)-SEARCH(".",B179)-1),0))</f>
        <v>J</v>
      </c>
      <c r="E179" s="2128" t="str">
        <f>IF(B179="►", "►", IFERROR(MID(B179, SEARCH(".", B179, SEARCH(".", B179)+1)+1, SEARCH(".", B179, SEARCH(".", B179, SEARCH(".", B179)+1)+1) - SEARCH(".", B179, SEARCH(".", B179)+1)-1), 0))</f>
        <v>Jus de fraises des bois</v>
      </c>
      <c r="F179" s="2128" t="str">
        <f>IF(B179="►", "►", IFERROR(MID(B179, SEARCH(".", B179, SEARCH(".", B179, SEARCH(".", B179)+1)+1)+1, SEARCH(".", B179, SEARCH(".", B179, SEARCH(".", B179, SEARCH(".", B179)+1)+1)+1) - SEARCH(".", B179, SEARCH(".", B179, SEARCH(".", B179)+1)+1)-1), 0))</f>
        <v>Recette mère ►</v>
      </c>
      <c r="G179" s="2128" t="str">
        <f>IF(OR(B179="►", ISBLANK(B179)), "►", IFERROR(RIGHT(B179, LEN(B179)-FIND("►", B179)-1), ""))</f>
        <v>M.Mille-feuille meringue et chiboust pamplemousse aux fraises des bois</v>
      </c>
      <c r="H179" s="25" t="s">
        <v>7</v>
      </c>
      <c r="I179" s="427" t="str">
        <f>I175</f>
        <v>Dessert assiette.J.Jus de fraises des bois.Recette mère ►.M.Mille-feuille meringue et chiboust pamplemousse aux fraises des bois</v>
      </c>
      <c r="J179" s="428">
        <f>J175</f>
        <v>18</v>
      </c>
      <c r="K179" s="428" t="str">
        <f>K175</f>
        <v>assiettes</v>
      </c>
      <c r="L179" s="79"/>
      <c r="M179" s="65"/>
      <c r="N179" s="75" t="str">
        <f>IF(OR(ISTEXT(L179), L179&lt;=0, O179&lt;=0), "", "de")</f>
        <v/>
      </c>
      <c r="O179" s="67">
        <v>150</v>
      </c>
      <c r="P179" s="53" t="s">
        <v>21</v>
      </c>
      <c r="Q179" s="68">
        <v>1</v>
      </c>
      <c r="R179" s="69" t="s">
        <v>2028</v>
      </c>
      <c r="S179" s="791" t="s">
        <v>4</v>
      </c>
      <c r="T179" s="3484">
        <v>18</v>
      </c>
      <c r="U179" s="2453" t="s">
        <v>19</v>
      </c>
      <c r="V179" s="2452">
        <v>22</v>
      </c>
      <c r="W179" s="2140">
        <f>IFERROR(IF(V179&gt;0, AH179*AG179*Q179, 0), 0)</f>
        <v>0.18333333333333335</v>
      </c>
      <c r="X179" s="301" t="str">
        <f>IF(OR(W179=0, ISBLANK(P179)), "", TEXT(ROUND(W179/INDEX(AJ24:AJ94, MATCH(P179, AI24:AI94, 0)), 0),"# ##0") &amp; " " &amp; P179)</f>
        <v>183 g</v>
      </c>
      <c r="Y179" s="82">
        <f>IFERROR(IF(V179&gt;0, L179*AG179*Q179, 0), 0)</f>
        <v>0</v>
      </c>
      <c r="Z179" s="2141">
        <f>IFERROR(IF(V179&gt;0,M179,0),0)</f>
        <v>0</v>
      </c>
      <c r="AA179" s="2142" t="str">
        <f>IF(V179&gt;0,R179,"")</f>
        <v>fraises</v>
      </c>
      <c r="AB179" s="2143"/>
      <c r="AC179" s="2140">
        <f>IF(ISBLANK(AB179), W179, W179*(1-AB179/100))</f>
        <v>0.18333333333333335</v>
      </c>
      <c r="AD179" s="2144"/>
      <c r="AE179" s="2145" t="str">
        <f>IF(OR(ISBLANK(AD179), ISTEXT(L179)), "", IF(W179=0, Y179*AD179, W179*AD179))</f>
        <v/>
      </c>
      <c r="AF179" s="2593"/>
      <c r="AG179" s="2697">
        <f>IFERROR(IF(ISNUMBER(V179)*ISNUMBER(T179),V179/T179,0),0)</f>
        <v>1.2222222222222223</v>
      </c>
      <c r="AH179" s="3483">
        <f>IF(AND(V179&lt;&gt;"", ISNUMBER(T179)), IFERROR(INDEX(AJ24:AJ94, MATCH(P179, AI24:AI94, 0)) * O179 * IF(ISBLANK(L179), 1, L179), 0), 0)</f>
        <v>0.15</v>
      </c>
      <c r="AI179" s="465"/>
      <c r="AJ179" s="465"/>
      <c r="AK179" s="465"/>
      <c r="AL179" s="465"/>
      <c r="AM179" s="2127" t="str">
        <f>A179</f>
        <v>A</v>
      </c>
      <c r="AN179" s="465"/>
      <c r="AO179" s="465"/>
      <c r="AP179" s="465"/>
      <c r="AQ179" s="2133"/>
      <c r="AR179" s="2133"/>
      <c r="AW179" s="2133"/>
      <c r="AX179" s="466">
        <v>1</v>
      </c>
    </row>
    <row r="180" spans="1:50" s="464" customFormat="1" ht="21" customHeight="1" x14ac:dyDescent="0.25">
      <c r="A180" s="2127" t="str">
        <f>IF(H180&lt;&gt;"A", "►", "A")</f>
        <v>A</v>
      </c>
      <c r="B180" s="2128" t="str">
        <f>IF(A180="►","►",IF(A180="A",IF(ISTEXT(I180),I180,"")))</f>
        <v>Dessert assiette.J.Jus de fraises des bois.Recette mère ►.M.Mille-feuille meringue et chiboust pamplemousse aux fraises des bois</v>
      </c>
      <c r="C180" s="2129" t="str">
        <f>IF(B180="►", "►", IFERROR(LEFT(B180, SEARCH(".", B180)-1), 0))</f>
        <v>Dessert assiette</v>
      </c>
      <c r="D180" s="2433" t="str">
        <f>IF(B180="►","►",IFERROR(MID(B180,SEARCH(".",B180)+1,SEARCH(".",B180,SEARCH(".",B180)+1)-SEARCH(".",B180)-1),0))</f>
        <v>J</v>
      </c>
      <c r="E180" s="2128" t="str">
        <f>IF(B180="►", "►", IFERROR(MID(B180, SEARCH(".", B180, SEARCH(".", B180)+1)+1, SEARCH(".", B180, SEARCH(".", B180, SEARCH(".", B180)+1)+1) - SEARCH(".", B180, SEARCH(".", B180)+1)-1), 0))</f>
        <v>Jus de fraises des bois</v>
      </c>
      <c r="F180" s="2128" t="str">
        <f>IF(B180="►", "►", IFERROR(MID(B180, SEARCH(".", B180, SEARCH(".", B180, SEARCH(".", B180)+1)+1)+1, SEARCH(".", B180, SEARCH(".", B180, SEARCH(".", B180, SEARCH(".", B180)+1)+1)+1) - SEARCH(".", B180, SEARCH(".", B180, SEARCH(".", B180)+1)+1)-1), 0))</f>
        <v>Recette mère ►</v>
      </c>
      <c r="G180" s="2128" t="str">
        <f>IF(OR(B180="►", ISBLANK(B180)), "►", IFERROR(RIGHT(B180, LEN(B180)-FIND("►", B180)-1), ""))</f>
        <v>M.Mille-feuille meringue et chiboust pamplemousse aux fraises des bois</v>
      </c>
      <c r="H180" s="73" t="str">
        <f>IF(R180&lt;&gt;"","A","►")</f>
        <v>A</v>
      </c>
      <c r="I180" s="427" t="str">
        <f>I175</f>
        <v>Dessert assiette.J.Jus de fraises des bois.Recette mère ►.M.Mille-feuille meringue et chiboust pamplemousse aux fraises des bois</v>
      </c>
      <c r="J180" s="428">
        <f>J175</f>
        <v>18</v>
      </c>
      <c r="K180" s="428" t="str">
        <f>K175</f>
        <v>assiettes</v>
      </c>
      <c r="L180" s="79"/>
      <c r="M180" s="65"/>
      <c r="N180" s="75" t="str">
        <f>IF(OR(ISTEXT(L180), L180&lt;=0, O180&lt;=0), "", "de")</f>
        <v/>
      </c>
      <c r="O180" s="67">
        <v>8</v>
      </c>
      <c r="P180" s="53" t="s">
        <v>21</v>
      </c>
      <c r="Q180" s="68">
        <v>1</v>
      </c>
      <c r="R180" s="69" t="s">
        <v>2029</v>
      </c>
      <c r="S180" s="791" t="s">
        <v>4</v>
      </c>
      <c r="T180" s="3484">
        <v>18</v>
      </c>
      <c r="U180" s="2453" t="s">
        <v>19</v>
      </c>
      <c r="V180" s="2452">
        <v>22</v>
      </c>
      <c r="W180" s="2148">
        <f>IFERROR(IF(V180&gt;0, AH180*AG180*Q180, 0), 0)</f>
        <v>9.7777777777777793E-3</v>
      </c>
      <c r="X180" s="299" t="str">
        <f>IF(OR(W180=0, ISBLANK(P180)), "", TEXT(ROUND(W180/INDEX(AJ24:AJ94, MATCH(P180, AI24:AI94, 0)), 0),"# ##0") &amp; " " &amp; P180)</f>
        <v>10 g</v>
      </c>
      <c r="Y180" s="77">
        <f>IFERROR(IF(V180&gt;0, L180*AG180*Q180, 0), 0)</f>
        <v>0</v>
      </c>
      <c r="Z180" s="2149">
        <f>IFERROR(IF(V180&gt;0,M180,0),0)</f>
        <v>0</v>
      </c>
      <c r="AA180" s="2137" t="str">
        <f>IF(V180&gt;0,R180,"")</f>
        <v>framboises</v>
      </c>
      <c r="AB180" s="2143"/>
      <c r="AC180" s="2148">
        <f>IF(ISBLANK(AB180), W180, W180*(1-AB180/100))</f>
        <v>9.7777777777777793E-3</v>
      </c>
      <c r="AD180" s="2144"/>
      <c r="AE180" s="2150" t="str">
        <f>IF(OR(ISBLANK(AD180), ISTEXT(L180)), "", IF(W180=0, Y180*AD180, W180*AD180))</f>
        <v/>
      </c>
      <c r="AF180" s="2593"/>
      <c r="AG180" s="2697">
        <f>IFERROR(IF(ISNUMBER(V180)*ISNUMBER(T180),V180/T180,0),0)</f>
        <v>1.2222222222222223</v>
      </c>
      <c r="AH180" s="3483">
        <f>IF(AND(V180&lt;&gt;"", ISNUMBER(T180)), IFERROR(INDEX(AJ24:AJ94, MATCH(P180, AI24:AI94, 0)) * O180 * IF(ISBLANK(L180), 1, L180), 0), 0)</f>
        <v>8.0000000000000002E-3</v>
      </c>
      <c r="AI180" s="465"/>
      <c r="AJ180" s="465"/>
      <c r="AK180" s="465"/>
      <c r="AL180" s="465"/>
      <c r="AM180" s="2127" t="str">
        <f>A180</f>
        <v>A</v>
      </c>
      <c r="AN180" s="465"/>
      <c r="AO180" s="465"/>
      <c r="AP180" s="465"/>
      <c r="AQ180" s="2133"/>
      <c r="AR180" s="2133"/>
      <c r="AW180" s="2133"/>
      <c r="AX180" s="466">
        <v>1</v>
      </c>
    </row>
    <row r="181" spans="1:50" s="464" customFormat="1" ht="21" customHeight="1" x14ac:dyDescent="0.25">
      <c r="A181" s="2127" t="str">
        <f>IF(H181&lt;&gt;"A", "►", "A")</f>
        <v>A</v>
      </c>
      <c r="B181" s="2128" t="str">
        <f>IF(A181="►","►",IF(A181="A",IF(ISTEXT(I181),I181,"")))</f>
        <v>Dessert assiette.J.Jus de fraises des bois.Recette mère ►.M.Mille-feuille meringue et chiboust pamplemousse aux fraises des bois</v>
      </c>
      <c r="C181" s="2129" t="str">
        <f>IF(B181="►", "►", IFERROR(LEFT(B181, SEARCH(".", B181)-1), 0))</f>
        <v>Dessert assiette</v>
      </c>
      <c r="D181" s="2433" t="str">
        <f>IF(B181="►","►",IFERROR(MID(B181,SEARCH(".",B181)+1,SEARCH(".",B181,SEARCH(".",B181)+1)-SEARCH(".",B181)-1),0))</f>
        <v>J</v>
      </c>
      <c r="E181" s="2128" t="str">
        <f>IF(B181="►", "►", IFERROR(MID(B181, SEARCH(".", B181, SEARCH(".", B181)+1)+1, SEARCH(".", B181, SEARCH(".", B181, SEARCH(".", B181)+1)+1) - SEARCH(".", B181, SEARCH(".", B181)+1)-1), 0))</f>
        <v>Jus de fraises des bois</v>
      </c>
      <c r="F181" s="2128" t="str">
        <f>IF(B181="►", "►", IFERROR(MID(B181, SEARCH(".", B181, SEARCH(".", B181, SEARCH(".", B181)+1)+1)+1, SEARCH(".", B181, SEARCH(".", B181, SEARCH(".", B181, SEARCH(".", B181)+1)+1)+1) - SEARCH(".", B181, SEARCH(".", B181, SEARCH(".", B181)+1)+1)-1), 0))</f>
        <v>Recette mère ►</v>
      </c>
      <c r="G181" s="2128" t="str">
        <f>IF(OR(B181="►", ISBLANK(B181)), "►", IFERROR(RIGHT(B181, LEN(B181)-FIND("►", B181)-1), ""))</f>
        <v>M.Mille-feuille meringue et chiboust pamplemousse aux fraises des bois</v>
      </c>
      <c r="H181" s="73" t="str">
        <f>IF(R181&lt;&gt;"","A","►")</f>
        <v>A</v>
      </c>
      <c r="I181" s="427" t="str">
        <f>I175</f>
        <v>Dessert assiette.J.Jus de fraises des bois.Recette mère ►.M.Mille-feuille meringue et chiboust pamplemousse aux fraises des bois</v>
      </c>
      <c r="J181" s="428">
        <f>J175</f>
        <v>18</v>
      </c>
      <c r="K181" s="428" t="str">
        <f>K175</f>
        <v>assiettes</v>
      </c>
      <c r="L181" s="79"/>
      <c r="M181" s="80"/>
      <c r="N181" s="75" t="str">
        <f>IF(OR(ISTEXT(L181), L181&lt;=0, O181&lt;=0), "", "de")</f>
        <v/>
      </c>
      <c r="O181" s="67">
        <v>105</v>
      </c>
      <c r="P181" s="53" t="s">
        <v>21</v>
      </c>
      <c r="Q181" s="68">
        <v>1</v>
      </c>
      <c r="R181" s="69" t="s">
        <v>2025</v>
      </c>
      <c r="S181" s="791" t="s">
        <v>4</v>
      </c>
      <c r="T181" s="3484">
        <v>18</v>
      </c>
      <c r="U181" s="2453" t="s">
        <v>19</v>
      </c>
      <c r="V181" s="2452">
        <v>22</v>
      </c>
      <c r="W181" s="2140">
        <f>IFERROR(IF(V181&gt;0, AH181*AG181*Q181, 0), 0)</f>
        <v>0.12833333333333333</v>
      </c>
      <c r="X181" s="301" t="str">
        <f>IF(OR(W181=0, ISBLANK(P181)), "", TEXT(ROUND(W181/INDEX(AJ24:AJ94, MATCH(P181, AI24:AI94, 0)), 0),"# ##0") &amp; " " &amp; P181)</f>
        <v>128 g</v>
      </c>
      <c r="Y181" s="82">
        <f>IFERROR(IF(V181&gt;0, L181*AG181*Q181, 0), 0)</f>
        <v>0</v>
      </c>
      <c r="Z181" s="2141">
        <f>IFERROR(IF(V181&gt;0,M181,0),0)</f>
        <v>0</v>
      </c>
      <c r="AA181" s="2142" t="str">
        <f>IF(V181&gt;0,R181,"")</f>
        <v>sucre semoule pâtissière</v>
      </c>
      <c r="AB181" s="2143"/>
      <c r="AC181" s="2140">
        <f>IF(ISBLANK(AB181), W181, W181*(1-AB181/100))</f>
        <v>0.12833333333333333</v>
      </c>
      <c r="AD181" s="2144"/>
      <c r="AE181" s="2145" t="str">
        <f>IF(OR(ISBLANK(AD181), ISTEXT(L181)), "", IF(W181=0, Y181*AD181, W181*AD181))</f>
        <v/>
      </c>
      <c r="AF181" s="2593"/>
      <c r="AG181" s="2697">
        <f>IFERROR(IF(ISNUMBER(V181)*ISNUMBER(T181),V181/T181,0),0)</f>
        <v>1.2222222222222223</v>
      </c>
      <c r="AH181" s="3483">
        <f>IF(AND(V181&lt;&gt;"", ISNUMBER(T181)), IFERROR(INDEX(AJ24:AJ94, MATCH(P181, AI24:AI94, 0)) * O181 * IF(ISBLANK(L181), 1, L181), 0), 0)</f>
        <v>0.105</v>
      </c>
      <c r="AI181" s="465"/>
      <c r="AJ181" s="465"/>
      <c r="AK181" s="465"/>
      <c r="AL181" s="465"/>
      <c r="AM181" s="2127" t="str">
        <f>A181</f>
        <v>A</v>
      </c>
      <c r="AN181" s="465"/>
      <c r="AO181" s="465"/>
      <c r="AP181" s="465"/>
      <c r="AQ181" s="2133"/>
      <c r="AR181" s="2133"/>
      <c r="AW181" s="2133"/>
      <c r="AX181" s="466">
        <v>1</v>
      </c>
    </row>
    <row r="182" spans="1:50" s="464" customFormat="1" ht="21" customHeight="1" x14ac:dyDescent="0.25">
      <c r="A182" s="2127" t="str">
        <f>IF(H182&lt;&gt;"A", "►", "A")</f>
        <v>►</v>
      </c>
      <c r="B182" s="2128" t="str">
        <f>IF(A182="►","►",IF(A182="A",IF(ISTEXT(I182),I182,"")))</f>
        <v>►</v>
      </c>
      <c r="C182" s="2129" t="str">
        <f>IF(B182="►", "►", IFERROR(LEFT(B182, SEARCH(".", B182)-1), 0))</f>
        <v>►</v>
      </c>
      <c r="D182" s="2433" t="str">
        <f>IF(B182="►","►",IFERROR(MID(B182,SEARCH(".",B182)+1,SEARCH(".",B182,SEARCH(".",B182)+1)-SEARCH(".",B182)-1),0))</f>
        <v>►</v>
      </c>
      <c r="E182" s="2128" t="str">
        <f>IF(B182="►", "►", IFERROR(MID(B182, SEARCH(".", B182, SEARCH(".", B182)+1)+1, SEARCH(".", B182, SEARCH(".", B182, SEARCH(".", B182)+1)+1) - SEARCH(".", B182, SEARCH(".", B182)+1)-1), 0))</f>
        <v>►</v>
      </c>
      <c r="F182" s="2128" t="str">
        <f>IF(B182="►", "►", IFERROR(MID(B182, SEARCH(".", B182, SEARCH(".", B182, SEARCH(".", B182)+1)+1)+1, SEARCH(".", B182, SEARCH(".", B182, SEARCH(".", B182, SEARCH(".", B182)+1)+1)+1) - SEARCH(".", B182, SEARCH(".", B182, SEARCH(".", B182)+1)+1)-1), 0))</f>
        <v>►</v>
      </c>
      <c r="G182" s="2128" t="str">
        <f>IF(OR(B182="►", ISBLANK(B182)), "►", IFERROR(RIGHT(B182, LEN(B182)-FIND("►", B182)-1), ""))</f>
        <v>►</v>
      </c>
      <c r="H182" s="73" t="str">
        <f>IF(R182&lt;&gt;"","A","►")</f>
        <v>►</v>
      </c>
      <c r="I182" s="427" t="str">
        <f>I175</f>
        <v>Dessert assiette.J.Jus de fraises des bois.Recette mère ►.M.Mille-feuille meringue et chiboust pamplemousse aux fraises des bois</v>
      </c>
      <c r="J182" s="428">
        <f>J175</f>
        <v>18</v>
      </c>
      <c r="K182" s="428" t="str">
        <f>K175</f>
        <v>assiettes</v>
      </c>
      <c r="L182" s="79"/>
      <c r="M182" s="80"/>
      <c r="N182" s="75" t="str">
        <f>IF(OR(ISTEXT(L182), L182&lt;=0, O182&lt;=0), "", "de")</f>
        <v/>
      </c>
      <c r="O182" s="67"/>
      <c r="P182" s="562"/>
      <c r="Q182" s="68">
        <v>1</v>
      </c>
      <c r="R182" s="69"/>
      <c r="S182" s="791" t="s">
        <v>4</v>
      </c>
      <c r="T182" s="3484">
        <f>IFERROR(IF(AND(ISNUMBER(V182),J182&gt;0),J182,0),0)</f>
        <v>0</v>
      </c>
      <c r="U182" s="2453">
        <f>IFERROR(IF(AND(ISNUMBER(T182),V182&gt;0),K182,0),0)</f>
        <v>0</v>
      </c>
      <c r="V182" s="2452"/>
      <c r="W182" s="2148">
        <f>IFERROR(IF(V182&gt;0, AH182*AG182*Q182, 0), 0)</f>
        <v>0</v>
      </c>
      <c r="X182" s="299" t="str">
        <f>IF(OR(W182=0, ISBLANK(P182)), "", TEXT(ROUND(W182/INDEX(AJ24:AJ94, MATCH(P182, AI24:AI94, 0)), 0),"# ##0") &amp; " " &amp; P182)</f>
        <v/>
      </c>
      <c r="Y182" s="77">
        <f>IFERROR(IF(V182&gt;0, L182*AG182*Q182, 0), 0)</f>
        <v>0</v>
      </c>
      <c r="Z182" s="2149">
        <f>IFERROR(IF(V182&gt;0,M182,0),0)</f>
        <v>0</v>
      </c>
      <c r="AA182" s="2137" t="str">
        <f>IF(V182&gt;0,R182,"")</f>
        <v/>
      </c>
      <c r="AB182" s="2143"/>
      <c r="AC182" s="2148">
        <f>IF(ISBLANK(AB182), W182, W182*(1-AB182/100))</f>
        <v>0</v>
      </c>
      <c r="AD182" s="2144"/>
      <c r="AE182" s="2150" t="str">
        <f>IF(OR(ISBLANK(AD182), ISTEXT(L182)), "", IF(W182=0, Y182*AD182, W182*AD182))</f>
        <v/>
      </c>
      <c r="AF182" s="2593"/>
      <c r="AG182" s="2697">
        <f>IFERROR(IF(ISNUMBER(V182)*ISNUMBER(T182),V182/T182,0),0)</f>
        <v>0</v>
      </c>
      <c r="AH182" s="3483">
        <f>IF(AND(V182&lt;&gt;"", ISNUMBER(T182)), IFERROR(INDEX(AJ24:AJ94, MATCH(P182, AI24:AI94, 0)) * O182 * IF(ISBLANK(L182), 1, L182), 0), 0)</f>
        <v>0</v>
      </c>
      <c r="AI182" s="465"/>
      <c r="AJ182" s="465"/>
      <c r="AK182" s="465"/>
      <c r="AL182" s="465"/>
      <c r="AM182" s="2127" t="str">
        <f>A182</f>
        <v>►</v>
      </c>
      <c r="AN182" s="465"/>
      <c r="AO182" s="465"/>
      <c r="AP182" s="465"/>
      <c r="AQ182" s="2133"/>
      <c r="AR182" s="2133"/>
      <c r="AW182" s="2133"/>
      <c r="AX182" s="466">
        <v>1</v>
      </c>
    </row>
    <row r="183" spans="1:50" s="464" customFormat="1" ht="21" customHeight="1" x14ac:dyDescent="0.25">
      <c r="A183" s="2127" t="str">
        <f>IF(H183&lt;&gt;"A", "►", "A")</f>
        <v>►</v>
      </c>
      <c r="B183" s="2128" t="str">
        <f>IF(A183="►","►",IF(A183="A",IF(ISTEXT(I183),I183,"")))</f>
        <v>►</v>
      </c>
      <c r="C183" s="2129" t="str">
        <f>IF(B183="►", "►", IFERROR(LEFT(B183, SEARCH(".", B183)-1), 0))</f>
        <v>►</v>
      </c>
      <c r="D183" s="2433" t="str">
        <f>IF(B183="►","►",IFERROR(MID(B183,SEARCH(".",B183)+1,SEARCH(".",B183,SEARCH(".",B183)+1)-SEARCH(".",B183)-1),0))</f>
        <v>►</v>
      </c>
      <c r="E183" s="2128" t="str">
        <f>IF(B183="►", "►", IFERROR(MID(B183, SEARCH(".", B183, SEARCH(".", B183)+1)+1, SEARCH(".", B183, SEARCH(".", B183, SEARCH(".", B183)+1)+1) - SEARCH(".", B183, SEARCH(".", B183)+1)-1), 0))</f>
        <v>►</v>
      </c>
      <c r="F183" s="2128" t="str">
        <f>IF(B183="►", "►", IFERROR(MID(B183, SEARCH(".", B183, SEARCH(".", B183, SEARCH(".", B183)+1)+1)+1, SEARCH(".", B183, SEARCH(".", B183, SEARCH(".", B183, SEARCH(".", B183)+1)+1)+1) - SEARCH(".", B183, SEARCH(".", B183, SEARCH(".", B183)+1)+1)-1), 0))</f>
        <v>►</v>
      </c>
      <c r="G183" s="2128" t="str">
        <f>IF(OR(B183="►", ISBLANK(B183)), "►", IFERROR(RIGHT(B183, LEN(B183)-FIND("►", B183)-1), ""))</f>
        <v>►</v>
      </c>
      <c r="H183" s="73" t="str">
        <f>IF(R183&lt;&gt;"","A","►")</f>
        <v>►</v>
      </c>
      <c r="I183" s="427" t="str">
        <f>I175</f>
        <v>Dessert assiette.J.Jus de fraises des bois.Recette mère ►.M.Mille-feuille meringue et chiboust pamplemousse aux fraises des bois</v>
      </c>
      <c r="J183" s="428">
        <f>J175</f>
        <v>18</v>
      </c>
      <c r="K183" s="428" t="str">
        <f>K175</f>
        <v>assiettes</v>
      </c>
      <c r="L183" s="79"/>
      <c r="M183" s="80"/>
      <c r="N183" s="75" t="str">
        <f>IF(OR(ISTEXT(L183), L183&lt;=0, O183&lt;=0), "", "de")</f>
        <v/>
      </c>
      <c r="O183" s="67"/>
      <c r="P183" s="562"/>
      <c r="Q183" s="68">
        <v>1</v>
      </c>
      <c r="R183" s="69"/>
      <c r="S183" s="791" t="s">
        <v>4</v>
      </c>
      <c r="T183" s="3484">
        <f>IFERROR(IF(AND(ISNUMBER(V183),J183&gt;0),J183,0),0)</f>
        <v>0</v>
      </c>
      <c r="U183" s="2453">
        <f>IFERROR(IF(AND(ISNUMBER(T183),V183&gt;0),K183,0),0)</f>
        <v>0</v>
      </c>
      <c r="V183" s="2452"/>
      <c r="W183" s="2140">
        <f>IFERROR(IF(V183&gt;0, AH183*AG183*Q183, 0), 0)</f>
        <v>0</v>
      </c>
      <c r="X183" s="301" t="str">
        <f>IF(OR(W183=0, ISBLANK(P183)), "", TEXT(ROUND(W183/INDEX(AJ24:AJ94, MATCH(P183, AI24:AI94, 0)), 0),"# ##0") &amp; " " &amp; P183)</f>
        <v/>
      </c>
      <c r="Y183" s="82">
        <f>IFERROR(IF(V183&gt;0, L183*AG183*Q183, 0), 0)</f>
        <v>0</v>
      </c>
      <c r="Z183" s="2155">
        <f>IFERROR(IF(V183&gt;0,M183,0),0)</f>
        <v>0</v>
      </c>
      <c r="AA183" s="2156" t="str">
        <f>IF(V183&gt;0,R183,"")</f>
        <v/>
      </c>
      <c r="AB183" s="2143"/>
      <c r="AC183" s="2140">
        <f>IF(ISBLANK(AB183), W183, W183*(1-AB183/100))</f>
        <v>0</v>
      </c>
      <c r="AD183" s="2144"/>
      <c r="AE183" s="2145" t="str">
        <f>IF(OR(ISBLANK(AD183), ISTEXT(L183)), "", IF(W183=0, Y183*AD183, W183*AD183))</f>
        <v/>
      </c>
      <c r="AF183" s="2593"/>
      <c r="AG183" s="2697">
        <f>IFERROR(IF(ISNUMBER(V183)*ISNUMBER(T183),V183/T183,0),0)</f>
        <v>0</v>
      </c>
      <c r="AH183" s="3483">
        <f>IF(AND(V183&lt;&gt;"", ISNUMBER(T183)), IFERROR(INDEX(AJ24:AJ94, MATCH(P183, AI24:AI94, 0)) * O183 * IF(ISBLANK(L183), 1, L183), 0), 0)</f>
        <v>0</v>
      </c>
      <c r="AI183" s="465"/>
      <c r="AJ183" s="465"/>
      <c r="AK183" s="465"/>
      <c r="AL183" s="465"/>
      <c r="AM183" s="2127" t="str">
        <f>A183</f>
        <v>►</v>
      </c>
      <c r="AN183" s="465"/>
      <c r="AO183" s="465"/>
      <c r="AP183" s="465"/>
      <c r="AQ183" s="2133"/>
      <c r="AR183" s="2133"/>
      <c r="AW183" s="2133"/>
      <c r="AX183" s="466">
        <v>1</v>
      </c>
    </row>
    <row r="184" spans="1:50" s="464" customFormat="1" ht="21" customHeight="1" x14ac:dyDescent="0.25">
      <c r="A184" s="2127" t="str">
        <f>IF(H184&lt;&gt;"A", "►", "A")</f>
        <v>►</v>
      </c>
      <c r="B184" s="2128" t="str">
        <f>IF(A184="►","►",IF(A184="A",IF(ISTEXT(I184),I184,"")))</f>
        <v>►</v>
      </c>
      <c r="C184" s="2129" t="str">
        <f>IF(B184="►", "►", IFERROR(LEFT(B184, SEARCH(".", B184)-1), 0))</f>
        <v>►</v>
      </c>
      <c r="D184" s="2433" t="str">
        <f>IF(B184="►","►",IFERROR(MID(B184,SEARCH(".",B184)+1,SEARCH(".",B184,SEARCH(".",B184)+1)-SEARCH(".",B184)-1),0))</f>
        <v>►</v>
      </c>
      <c r="E184" s="2128" t="str">
        <f>IF(B184="►", "►", IFERROR(MID(B184, SEARCH(".", B184, SEARCH(".", B184)+1)+1, SEARCH(".", B184, SEARCH(".", B184, SEARCH(".", B184)+1)+1) - SEARCH(".", B184, SEARCH(".", B184)+1)-1), 0))</f>
        <v>►</v>
      </c>
      <c r="F184" s="2128" t="str">
        <f>IF(B184="►", "►", IFERROR(MID(B184, SEARCH(".", B184, SEARCH(".", B184, SEARCH(".", B184)+1)+1)+1, SEARCH(".", B184, SEARCH(".", B184, SEARCH(".", B184, SEARCH(".", B184)+1)+1)+1) - SEARCH(".", B184, SEARCH(".", B184, SEARCH(".", B184)+1)+1)-1), 0))</f>
        <v>►</v>
      </c>
      <c r="G184" s="2128" t="str">
        <f>IF(OR(B184="►", ISBLANK(B184)), "►", IFERROR(RIGHT(B184, LEN(B184)-FIND("►", B184)-1), ""))</f>
        <v>►</v>
      </c>
      <c r="H184" s="73" t="str">
        <f>IF(R184&lt;&gt;"","A","►")</f>
        <v>►</v>
      </c>
      <c r="I184" s="427" t="str">
        <f>I175</f>
        <v>Dessert assiette.J.Jus de fraises des bois.Recette mère ►.M.Mille-feuille meringue et chiboust pamplemousse aux fraises des bois</v>
      </c>
      <c r="J184" s="428">
        <f>J175</f>
        <v>18</v>
      </c>
      <c r="K184" s="428" t="str">
        <f>K175</f>
        <v>assiettes</v>
      </c>
      <c r="L184" s="79"/>
      <c r="M184" s="80"/>
      <c r="N184" s="75" t="str">
        <f>IF(OR(ISTEXT(L184), L184&lt;=0, O184&lt;=0), "", "de")</f>
        <v/>
      </c>
      <c r="O184" s="67"/>
      <c r="P184" s="562"/>
      <c r="Q184" s="68">
        <v>1</v>
      </c>
      <c r="R184" s="69"/>
      <c r="S184" s="791" t="s">
        <v>4</v>
      </c>
      <c r="T184" s="3484">
        <f>IFERROR(IF(AND(ISNUMBER(V184),J184&gt;0),J184,0),0)</f>
        <v>0</v>
      </c>
      <c r="U184" s="2453">
        <f>IFERROR(IF(AND(ISNUMBER(T184),V184&gt;0),K184,0),0)</f>
        <v>0</v>
      </c>
      <c r="V184" s="2452"/>
      <c r="W184" s="2148">
        <f>IFERROR(IF(V184&gt;0, AH184*AG184*Q184, 0), 0)</f>
        <v>0</v>
      </c>
      <c r="X184" s="299" t="str">
        <f>IF(OR(W184=0, ISBLANK(P184)), "", TEXT(ROUND(W184/INDEX(AJ24:AJ94, MATCH(P184, AI24:AI94, 0)), 0),"# ##0") &amp; " " &amp; P184)</f>
        <v/>
      </c>
      <c r="Y184" s="77">
        <f>IFERROR(IF(V184&gt;0, L184*AG184*Q184, 0), 0)</f>
        <v>0</v>
      </c>
      <c r="Z184" s="2149">
        <f>IFERROR(IF(V184&gt;0,M184,0),0)</f>
        <v>0</v>
      </c>
      <c r="AA184" s="2137" t="str">
        <f>IF(V184&gt;0,R184,"")</f>
        <v/>
      </c>
      <c r="AB184" s="2143"/>
      <c r="AC184" s="2148">
        <f>IF(ISBLANK(AB184), W184, W184*(1-AB184/100))</f>
        <v>0</v>
      </c>
      <c r="AD184" s="2144"/>
      <c r="AE184" s="2150" t="str">
        <f>IF(OR(ISBLANK(AD184), ISTEXT(L184)), "", IF(W184=0, Y184*AD184, W184*AD184))</f>
        <v/>
      </c>
      <c r="AF184" s="2593"/>
      <c r="AG184" s="2697">
        <f>IFERROR(IF(ISNUMBER(V184)*ISNUMBER(T184),V184/T184,0),0)</f>
        <v>0</v>
      </c>
      <c r="AH184" s="3483">
        <f>IF(AND(V184&lt;&gt;"", ISNUMBER(T184)), IFERROR(INDEX(AJ24:AJ94, MATCH(P184, AI24:AI94, 0)) * O184 * IF(ISBLANK(L184), 1, L184), 0), 0)</f>
        <v>0</v>
      </c>
      <c r="AI184" s="465"/>
      <c r="AJ184" s="465"/>
      <c r="AK184" s="465"/>
      <c r="AL184" s="465"/>
      <c r="AM184" s="2127" t="str">
        <f>A184</f>
        <v>►</v>
      </c>
      <c r="AN184" s="465"/>
      <c r="AO184" s="465"/>
      <c r="AP184" s="465"/>
      <c r="AQ184" s="2133"/>
      <c r="AR184" s="2133"/>
      <c r="AW184" s="2133"/>
      <c r="AX184" s="466">
        <v>1</v>
      </c>
    </row>
    <row r="185" spans="1:50" s="464" customFormat="1" ht="21" customHeight="1" x14ac:dyDescent="0.25">
      <c r="A185" s="2127" t="str">
        <f>IF(H185&lt;&gt;"A", "►", "A")</f>
        <v>►</v>
      </c>
      <c r="B185" s="2128" t="str">
        <f>IF(A185="►","►",IF(A185="A",IF(ISTEXT(I185),I185,"")))</f>
        <v>►</v>
      </c>
      <c r="C185" s="2129" t="str">
        <f>IF(B185="►", "►", IFERROR(LEFT(B185, SEARCH(".", B185)-1), 0))</f>
        <v>►</v>
      </c>
      <c r="D185" s="2433" t="str">
        <f>IF(B185="►","►",IFERROR(MID(B185,SEARCH(".",B185)+1,SEARCH(".",B185,SEARCH(".",B185)+1)-SEARCH(".",B185)-1),0))</f>
        <v>►</v>
      </c>
      <c r="E185" s="2128" t="str">
        <f>IF(B185="►", "►", IFERROR(MID(B185, SEARCH(".", B185, SEARCH(".", B185)+1)+1, SEARCH(".", B185, SEARCH(".", B185, SEARCH(".", B185)+1)+1) - SEARCH(".", B185, SEARCH(".", B185)+1)-1), 0))</f>
        <v>►</v>
      </c>
      <c r="F185" s="2128" t="str">
        <f>IF(B185="►", "►", IFERROR(MID(B185, SEARCH(".", B185, SEARCH(".", B185, SEARCH(".", B185)+1)+1)+1, SEARCH(".", B185, SEARCH(".", B185, SEARCH(".", B185, SEARCH(".", B185)+1)+1)+1) - SEARCH(".", B185, SEARCH(".", B185, SEARCH(".", B185)+1)+1)-1), 0))</f>
        <v>►</v>
      </c>
      <c r="G185" s="2128" t="str">
        <f>IF(OR(B185="►", ISBLANK(B185)), "►", IFERROR(RIGHT(B185, LEN(B185)-FIND("►", B185)-1), ""))</f>
        <v>►</v>
      </c>
      <c r="H185" s="73" t="str">
        <f>IF(R185&lt;&gt;"","A","►")</f>
        <v>►</v>
      </c>
      <c r="I185" s="427" t="str">
        <f>I175</f>
        <v>Dessert assiette.J.Jus de fraises des bois.Recette mère ►.M.Mille-feuille meringue et chiboust pamplemousse aux fraises des bois</v>
      </c>
      <c r="J185" s="428">
        <f>J175</f>
        <v>18</v>
      </c>
      <c r="K185" s="428" t="str">
        <f>K175</f>
        <v>assiettes</v>
      </c>
      <c r="L185" s="79"/>
      <c r="M185" s="80"/>
      <c r="N185" s="75" t="str">
        <f>IF(OR(ISTEXT(L185), L185&lt;=0, O185&lt;=0), "", "de")</f>
        <v/>
      </c>
      <c r="O185" s="67"/>
      <c r="P185" s="562"/>
      <c r="Q185" s="68">
        <v>1</v>
      </c>
      <c r="R185" s="69"/>
      <c r="S185" s="791" t="s">
        <v>4</v>
      </c>
      <c r="T185" s="3484">
        <f>IFERROR(IF(AND(ISNUMBER(V185),J185&gt;0),J185,0),0)</f>
        <v>0</v>
      </c>
      <c r="U185" s="2453">
        <f>IFERROR(IF(AND(ISNUMBER(T185),V185&gt;0),K185,0),0)</f>
        <v>0</v>
      </c>
      <c r="V185" s="2452"/>
      <c r="W185" s="2140">
        <f>IFERROR(IF(V185&gt;0, AH185*AG185*Q185, 0), 0)</f>
        <v>0</v>
      </c>
      <c r="X185" s="301" t="str">
        <f>IF(OR(W185=0, ISBLANK(P185)), "", TEXT(ROUND(W185/INDEX(AJ24:AJ94, MATCH(P185, AI24:AI94, 0)), 0),"# ##0") &amp; " " &amp; P185)</f>
        <v/>
      </c>
      <c r="Y185" s="82">
        <f>IFERROR(IF(V185&gt;0, L185*AG185*Q185, 0), 0)</f>
        <v>0</v>
      </c>
      <c r="Z185" s="2141">
        <f>IFERROR(IF(V185&gt;0,M185,0),0)</f>
        <v>0</v>
      </c>
      <c r="AA185" s="2142" t="str">
        <f>IF(V185&gt;0,R185,"")</f>
        <v/>
      </c>
      <c r="AB185" s="2143"/>
      <c r="AC185" s="2140">
        <f>IF(ISBLANK(AB185), W185, W185*(1-AB185/100))</f>
        <v>0</v>
      </c>
      <c r="AD185" s="2144"/>
      <c r="AE185" s="2145" t="str">
        <f>IF(OR(ISBLANK(AD185), ISTEXT(L185)), "", IF(W185=0, Y185*AD185, W185*AD185))</f>
        <v/>
      </c>
      <c r="AF185" s="2593"/>
      <c r="AG185" s="2697">
        <f>IFERROR(IF(ISNUMBER(V185)*ISNUMBER(T185),V185/T185,0),0)</f>
        <v>0</v>
      </c>
      <c r="AH185" s="3483">
        <f>IF(AND(V185&lt;&gt;"", ISNUMBER(T185)), IFERROR(INDEX(AJ24:AJ94, MATCH(P185, AI24:AI94, 0)) * O185 * IF(ISBLANK(L185), 1, L185), 0), 0)</f>
        <v>0</v>
      </c>
      <c r="AI185" s="465"/>
      <c r="AJ185" s="465"/>
      <c r="AK185" s="465"/>
      <c r="AL185" s="465"/>
      <c r="AM185" s="2127" t="str">
        <f>A185</f>
        <v>►</v>
      </c>
      <c r="AN185" s="465"/>
      <c r="AO185" s="465"/>
      <c r="AP185" s="465"/>
      <c r="AQ185" s="2133"/>
      <c r="AR185" s="2133"/>
      <c r="AW185" s="2133"/>
      <c r="AX185" s="466">
        <v>1</v>
      </c>
    </row>
    <row r="186" spans="1:50" s="464" customFormat="1" ht="21" customHeight="1" x14ac:dyDescent="0.25">
      <c r="A186" s="2127" t="str">
        <f>IF(H186&lt;&gt;"A", "►", "A")</f>
        <v>A</v>
      </c>
      <c r="B186" s="2128" t="str">
        <f>IF(A186="►","►",IF(A186="A",IF(ISTEXT(I186),I186,"")))</f>
        <v>Dessert assiette.J.Jus de fraises des bois.Recette mère ►.M.Mille-feuille meringue et chiboust pamplemousse aux fraises des bois</v>
      </c>
      <c r="C186" s="2129" t="str">
        <f>IF(B186="►", "►", IFERROR(LEFT(B186, SEARCH(".", B186)-1), 0))</f>
        <v>Dessert assiette</v>
      </c>
      <c r="D186" s="2433" t="str">
        <f>IF(B186="►","►",IFERROR(MID(B186,SEARCH(".",B186)+1,SEARCH(".",B186,SEARCH(".",B186)+1)-SEARCH(".",B186)-1),0))</f>
        <v>J</v>
      </c>
      <c r="E186" s="2128" t="str">
        <f>IF(B186="►", "►", IFERROR(MID(B186, SEARCH(".", B186, SEARCH(".", B186)+1)+1, SEARCH(".", B186, SEARCH(".", B186, SEARCH(".", B186)+1)+1) - SEARCH(".", B186, SEARCH(".", B186)+1)-1), 0))</f>
        <v>Jus de fraises des bois</v>
      </c>
      <c r="F186" s="2128" t="str">
        <f>IF(B186="►", "►", IFERROR(MID(B186, SEARCH(".", B186, SEARCH(".", B186, SEARCH(".", B186)+1)+1)+1, SEARCH(".", B186, SEARCH(".", B186, SEARCH(".", B186, SEARCH(".", B186)+1)+1)+1) - SEARCH(".", B186, SEARCH(".", B186, SEARCH(".", B186)+1)+1)-1), 0))</f>
        <v>Recette mère ►</v>
      </c>
      <c r="G186" s="2128" t="str">
        <f>IF(OR(B186="►", ISBLANK(B186)), "►", IFERROR(RIGHT(B186, LEN(B186)-FIND("►", B186)-1), ""))</f>
        <v>M.Mille-feuille meringue et chiboust pamplemousse aux fraises des bois</v>
      </c>
      <c r="H186" s="25" t="s">
        <v>7</v>
      </c>
      <c r="I186" s="2435" t="str">
        <f>I175</f>
        <v>Dessert assiette.J.Jus de fraises des bois.Recette mère ►.M.Mille-feuille meringue et chiboust pamplemousse aux fraises des bois</v>
      </c>
      <c r="J186" s="2436">
        <f>J175</f>
        <v>18</v>
      </c>
      <c r="K186" s="2437" t="str">
        <f>K175</f>
        <v>assiettes</v>
      </c>
      <c r="L186" s="2438" t="s">
        <v>62</v>
      </c>
      <c r="M186" s="2439"/>
      <c r="N186" s="2440"/>
      <c r="O186" s="2440"/>
      <c r="P186" s="2440"/>
      <c r="Q186" s="2440"/>
      <c r="R186" s="2441"/>
      <c r="S186" s="791" t="s">
        <v>4</v>
      </c>
      <c r="T186" s="3484">
        <f>IFERROR(IF(AND(ISNUMBER(V186),J186&gt;0),J186,0),0)</f>
        <v>0</v>
      </c>
      <c r="U186" s="2453">
        <f>IFERROR(IF(AND(ISNUMBER(T186),V186&gt;0),K186,0),0)</f>
        <v>0</v>
      </c>
      <c r="V186" s="2452"/>
      <c r="W186" s="2148">
        <f>IFERROR(IF(V186&gt;0, AH186*AG186*Q186, 0), 0)</f>
        <v>0</v>
      </c>
      <c r="X186" s="299" t="str">
        <f>IF(OR(W186=0, ISBLANK(P186)), "", TEXT(ROUND(W186/INDEX(AJ24:AJ94, MATCH(P186, AI24:AI94, 0)), 0),"# ##0") &amp; " " &amp; P186)</f>
        <v/>
      </c>
      <c r="Y186" s="77">
        <f>IFERROR(IF(V186&gt;0, L186*AG186*Q186, 0), 0)</f>
        <v>0</v>
      </c>
      <c r="Z186" s="2149">
        <f>IFERROR(IF(V186&gt;0,M186,0),0)</f>
        <v>0</v>
      </c>
      <c r="AA186" s="2137" t="str">
        <f>IF(V186&gt;0,R186,"")</f>
        <v/>
      </c>
      <c r="AB186" s="2143"/>
      <c r="AC186" s="2148">
        <f>IF(ISBLANK(AB186), W186, W186*(1-AB186/100))</f>
        <v>0</v>
      </c>
      <c r="AD186" s="2144"/>
      <c r="AE186" s="2150" t="str">
        <f>IF(OR(ISBLANK(AD186), ISTEXT(L186)), "", IF(W186=0, Y186*AD186, W186*AD186))</f>
        <v/>
      </c>
      <c r="AF186" s="2593"/>
      <c r="AG186" s="2697">
        <f>IFERROR(IF(ISNUMBER(V186)*ISNUMBER(T186),V186/T186,0),0)</f>
        <v>0</v>
      </c>
      <c r="AH186" s="3483">
        <f>IF(AND(V186&lt;&gt;"", ISNUMBER(T186)), IFERROR(INDEX(AJ24:AJ94, MATCH(P186, AI24:AI94, 0)) * O186 * IF(ISBLANK(L186), 1, L186), 0), 0)</f>
        <v>0</v>
      </c>
      <c r="AI186" s="465"/>
      <c r="AJ186" s="465"/>
      <c r="AK186" s="465"/>
      <c r="AL186" s="465"/>
      <c r="AM186" s="2127" t="str">
        <f>A186</f>
        <v>A</v>
      </c>
      <c r="AN186" s="465"/>
      <c r="AO186" s="465"/>
      <c r="AP186" s="465"/>
      <c r="AQ186" s="2133"/>
      <c r="AR186" s="2133"/>
      <c r="AW186" s="2133"/>
      <c r="AX186" s="466">
        <v>1</v>
      </c>
    </row>
    <row r="187" spans="1:50" s="464" customFormat="1" ht="21" customHeight="1" x14ac:dyDescent="0.25">
      <c r="A187" s="2127" t="str">
        <f>IF(H187&lt;&gt;"A", "►", "A")</f>
        <v>A</v>
      </c>
      <c r="B187" s="2128" t="str">
        <f>IF(A187="►","►",IF(A187="A",IF(ISTEXT(I187),I187,"")))</f>
        <v>Dessert assiette.J.Jus de fraises des bois.Recette mère ►.M.Mille-feuille meringue et chiboust pamplemousse aux fraises des bois</v>
      </c>
      <c r="C187" s="2129" t="str">
        <f>IF(B187="►", "►", IFERROR(LEFT(B187, SEARCH(".", B187)-1), 0))</f>
        <v>Dessert assiette</v>
      </c>
      <c r="D187" s="2433" t="str">
        <f>IF(B187="►","►",IFERROR(MID(B187,SEARCH(".",B187)+1,SEARCH(".",B187,SEARCH(".",B187)+1)-SEARCH(".",B187)-1),0))</f>
        <v>J</v>
      </c>
      <c r="E187" s="2128" t="str">
        <f>IF(B187="►", "►", IFERROR(MID(B187, SEARCH(".", B187, SEARCH(".", B187)+1)+1, SEARCH(".", B187, SEARCH(".", B187, SEARCH(".", B187)+1)+1) - SEARCH(".", B187, SEARCH(".", B187)+1)-1), 0))</f>
        <v>Jus de fraises des bois</v>
      </c>
      <c r="F187" s="2128" t="str">
        <f>IF(B187="►", "►", IFERROR(MID(B187, SEARCH(".", B187, SEARCH(".", B187, SEARCH(".", B187)+1)+1)+1, SEARCH(".", B187, SEARCH(".", B187, SEARCH(".", B187, SEARCH(".", B187)+1)+1)+1) - SEARCH(".", B187, SEARCH(".", B187, SEARCH(".", B187)+1)+1)-1), 0))</f>
        <v>Recette mère ►</v>
      </c>
      <c r="G187" s="2128" t="str">
        <f>IF(OR(B187="►", ISBLANK(B187)), "►", IFERROR(RIGHT(B187, LEN(B187)-FIND("►", B187)-1), ""))</f>
        <v>M.Mille-feuille meringue et chiboust pamplemousse aux fraises des bois</v>
      </c>
      <c r="H187" s="2442" t="s">
        <v>7</v>
      </c>
      <c r="I187" s="2443" t="str">
        <f>I175</f>
        <v>Dessert assiette.J.Jus de fraises des bois.Recette mère ►.M.Mille-feuille meringue et chiboust pamplemousse aux fraises des bois</v>
      </c>
      <c r="J187" s="2443">
        <f>J175</f>
        <v>18</v>
      </c>
      <c r="K187" s="2443" t="str">
        <f>K175</f>
        <v>assiettes</v>
      </c>
      <c r="L187" s="441" t="s">
        <v>27</v>
      </c>
      <c r="M187" s="2444">
        <v>9</v>
      </c>
      <c r="N187" s="2445" t="s">
        <v>67</v>
      </c>
      <c r="O187" s="2446"/>
      <c r="P187" s="2446"/>
      <c r="Q187" s="2446"/>
      <c r="R187" s="2447"/>
      <c r="S187" s="791" t="s">
        <v>4</v>
      </c>
      <c r="T187" s="3484">
        <f>IFERROR(IF(AND(ISNUMBER(V187),J187&gt;0),J187,0),0)</f>
        <v>0</v>
      </c>
      <c r="U187" s="2453">
        <f>IFERROR(IF(AND(ISNUMBER(T187),V187&gt;0),K187,0),0)</f>
        <v>0</v>
      </c>
      <c r="V187" s="2452"/>
      <c r="W187" s="2140">
        <f>IFERROR(IF(V187&gt;0, AH187*AG187*Q187, 0), 0)</f>
        <v>0</v>
      </c>
      <c r="X187" s="301" t="str">
        <f>IF(OR(W187=0, ISBLANK(P187)), "", TEXT(ROUND(W187/INDEX(AJ24:AJ94, MATCH(P187, AI24:AI94, 0)), 0),"# ##0") &amp; " " &amp; P187)</f>
        <v/>
      </c>
      <c r="Y187" s="82">
        <f>IFERROR(IF(V187&gt;0, L187*AG187*Q187, 0), 0)</f>
        <v>0</v>
      </c>
      <c r="Z187" s="2141">
        <f>IFERROR(IF(V187&gt;0,M187,0),0)</f>
        <v>0</v>
      </c>
      <c r="AA187" s="2142" t="str">
        <f>IF(V187&gt;0,R187,"")</f>
        <v/>
      </c>
      <c r="AB187" s="2143"/>
      <c r="AC187" s="2140">
        <f>IF(ISBLANK(AB187), W187, W187*(1-AB187/100))</f>
        <v>0</v>
      </c>
      <c r="AD187" s="2144"/>
      <c r="AE187" s="2145" t="str">
        <f>IF(OR(ISBLANK(AD187), ISTEXT(L187)), "", IF(W187=0, Y187*AD187, W187*AD187))</f>
        <v/>
      </c>
      <c r="AF187" s="2593"/>
      <c r="AG187" s="2697">
        <f>IFERROR(IF(ISNUMBER(V187)*ISNUMBER(T187),V187/T187,0),0)</f>
        <v>0</v>
      </c>
      <c r="AH187" s="3483">
        <f>IF(AND(V187&lt;&gt;"", ISNUMBER(T187)), IFERROR(INDEX(AJ24:AJ94, MATCH(P187, AI24:AI94, 0)) * O187 * IF(ISBLANK(L187), 1, L187), 0), 0)</f>
        <v>0</v>
      </c>
      <c r="AI187" s="465"/>
      <c r="AJ187" s="465"/>
      <c r="AK187" s="465"/>
      <c r="AL187" s="465"/>
      <c r="AM187" s="2127" t="str">
        <f>A187</f>
        <v>A</v>
      </c>
      <c r="AN187" s="465"/>
      <c r="AO187" s="465"/>
      <c r="AP187" s="465"/>
      <c r="AQ187" s="2133"/>
      <c r="AR187" s="2133"/>
      <c r="AW187" s="2133"/>
      <c r="AX187" s="466">
        <v>1</v>
      </c>
    </row>
    <row r="188" spans="1:50" s="464" customFormat="1" ht="21" customHeight="1" x14ac:dyDescent="0.25">
      <c r="A188" s="2127" t="str">
        <f>IF(H188&lt;&gt;"A", "►", "A")</f>
        <v>A</v>
      </c>
      <c r="B188" s="2128" t="str">
        <f>IF(A188="►","►",IF(A188="A",IF(ISTEXT(I188),I188,"")))</f>
        <v>Dessert assiette.J.Jus de fraises des bois.Recette mère ►.M.Mille-feuille meringue et chiboust pamplemousse aux fraises des bois</v>
      </c>
      <c r="C188" s="2129" t="str">
        <f>IF(B188="►", "►", IFERROR(LEFT(B188, SEARCH(".", B188)-1), 0))</f>
        <v>Dessert assiette</v>
      </c>
      <c r="D188" s="2433" t="str">
        <f>IF(B188="►","►",IFERROR(MID(B188,SEARCH(".",B188)+1,SEARCH(".",B188,SEARCH(".",B188)+1)-SEARCH(".",B188)-1),0))</f>
        <v>J</v>
      </c>
      <c r="E188" s="2128" t="str">
        <f>IF(B188="►", "►", IFERROR(MID(B188, SEARCH(".", B188, SEARCH(".", B188)+1)+1, SEARCH(".", B188, SEARCH(".", B188, SEARCH(".", B188)+1)+1) - SEARCH(".", B188, SEARCH(".", B188)+1)-1), 0))</f>
        <v>Jus de fraises des bois</v>
      </c>
      <c r="F188" s="2128" t="str">
        <f>IF(B188="►", "►", IFERROR(MID(B188, SEARCH(".", B188, SEARCH(".", B188, SEARCH(".", B188)+1)+1)+1, SEARCH(".", B188, SEARCH(".", B188, SEARCH(".", B188, SEARCH(".", B188)+1)+1)+1) - SEARCH(".", B188, SEARCH(".", B188, SEARCH(".", B188)+1)+1)-1), 0))</f>
        <v>Recette mère ►</v>
      </c>
      <c r="G188" s="2128" t="str">
        <f>IF(OR(B188="►", ISBLANK(B188)), "►", IFERROR(RIGHT(B188, LEN(B188)-FIND("►", B188)-1), ""))</f>
        <v>M.Mille-feuille meringue et chiboust pamplemousse aux fraises des bois</v>
      </c>
      <c r="H188" s="104" t="s">
        <v>7</v>
      </c>
      <c r="I188" s="451" t="str">
        <f>I175</f>
        <v>Dessert assiette.J.Jus de fraises des bois.Recette mère ►.M.Mille-feuille meringue et chiboust pamplemousse aux fraises des bois</v>
      </c>
      <c r="J188" s="451">
        <f>J175</f>
        <v>18</v>
      </c>
      <c r="K188" s="451" t="str">
        <f>K175</f>
        <v>assiettes</v>
      </c>
      <c r="L188" s="264" t="s">
        <v>68</v>
      </c>
      <c r="M188" s="122"/>
      <c r="N188" s="122"/>
      <c r="O188" s="122"/>
      <c r="P188" s="122"/>
      <c r="Q188" s="122"/>
      <c r="R188" s="112"/>
      <c r="S188" s="791" t="s">
        <v>4</v>
      </c>
      <c r="T188" s="3484">
        <f>IFERROR(IF(AND(ISNUMBER(V188),J188&gt;0),J188,0),0)</f>
        <v>0</v>
      </c>
      <c r="U188" s="2453">
        <f>IFERROR(IF(AND(ISNUMBER(T188),V188&gt;0),K188,0),0)</f>
        <v>0</v>
      </c>
      <c r="V188" s="2452"/>
      <c r="W188" s="2159">
        <f>IFERROR(IF(V188&gt;0, AH188*AG188*Q188, 0), 0)</f>
        <v>0</v>
      </c>
      <c r="X188" s="2160" t="str">
        <f>IF(OR(W188=0, ISBLANK(P188)), "", TEXT(ROUND(W188/INDEX(AJ24:AJ94, MATCH(P188, AI24:AI94, 0)), 0),"# ##0") &amp; " " &amp; P188)</f>
        <v/>
      </c>
      <c r="Y188" s="77">
        <f>IFERROR(IF(V188&gt;0, L188*AG188*Q188, 0), 0)</f>
        <v>0</v>
      </c>
      <c r="Z188" s="2149">
        <f>IFERROR(IF(V188&gt;0,M188,0),0)</f>
        <v>0</v>
      </c>
      <c r="AA188" s="2137" t="str">
        <f>IF(V188&gt;0,R188,"")</f>
        <v/>
      </c>
      <c r="AB188" s="2143"/>
      <c r="AC188" s="2148">
        <f>IF(ISBLANK(AB188), W188, W188*(1-AB188/100))</f>
        <v>0</v>
      </c>
      <c r="AD188" s="2144"/>
      <c r="AE188" s="2150" t="str">
        <f>IF(OR(ISBLANK(AD188), ISTEXT(L188)), "", IF(W188=0, Y188*AD188, W188*AD188))</f>
        <v/>
      </c>
      <c r="AF188" s="2593"/>
      <c r="AG188" s="2697">
        <f>IFERROR(IF(ISNUMBER(V188)*ISNUMBER(T188),V188/T188,0),0)</f>
        <v>0</v>
      </c>
      <c r="AH188" s="3483">
        <f>IF(AND(V188&lt;&gt;"", ISNUMBER(T188)), IFERROR(INDEX(AJ24:AJ94, MATCH(P188, AI24:AI94, 0)) * O188 * IF(ISBLANK(L188), 1, L188), 0), 0)</f>
        <v>0</v>
      </c>
      <c r="AI188" s="465"/>
      <c r="AJ188" s="465"/>
      <c r="AK188" s="465"/>
      <c r="AL188" s="465"/>
      <c r="AM188" s="2127" t="str">
        <f>A188</f>
        <v>A</v>
      </c>
      <c r="AN188" s="465"/>
      <c r="AO188" s="465"/>
      <c r="AP188" s="465"/>
      <c r="AQ188" s="2133"/>
      <c r="AR188" s="2133"/>
      <c r="AW188" s="2133"/>
      <c r="AX188" s="466">
        <v>1</v>
      </c>
    </row>
    <row r="189" spans="1:50" s="464" customFormat="1" ht="21" customHeight="1" x14ac:dyDescent="0.25">
      <c r="A189" s="2127" t="str">
        <f>IF(H189&lt;&gt;"A", "►", "A")</f>
        <v>A</v>
      </c>
      <c r="B189" s="2128" t="str">
        <f>IF(A189="►","►",IF(A189="A",IF(ISTEXT(I189),I189,"")))</f>
        <v>Dessert assiette.J.Jus de fraises des bois.Recette mère ►.M.Mille-feuille meringue et chiboust pamplemousse aux fraises des bois</v>
      </c>
      <c r="C189" s="2129" t="str">
        <f>IF(B189="►", "►", IFERROR(LEFT(B189, SEARCH(".", B189)-1), 0))</f>
        <v>Dessert assiette</v>
      </c>
      <c r="D189" s="2433" t="str">
        <f>IF(B189="►","►",IFERROR(MID(B189,SEARCH(".",B189)+1,SEARCH(".",B189,SEARCH(".",B189)+1)-SEARCH(".",B189)-1),0))</f>
        <v>J</v>
      </c>
      <c r="E189" s="2128" t="str">
        <f>IF(B189="►", "►", IFERROR(MID(B189, SEARCH(".", B189, SEARCH(".", B189)+1)+1, SEARCH(".", B189, SEARCH(".", B189, SEARCH(".", B189)+1)+1) - SEARCH(".", B189, SEARCH(".", B189)+1)-1), 0))</f>
        <v>Jus de fraises des bois</v>
      </c>
      <c r="F189" s="2128" t="str">
        <f>IF(B189="►", "►", IFERROR(MID(B189, SEARCH(".", B189, SEARCH(".", B189, SEARCH(".", B189)+1)+1)+1, SEARCH(".", B189, SEARCH(".", B189, SEARCH(".", B189, SEARCH(".", B189)+1)+1)+1) - SEARCH(".", B189, SEARCH(".", B189, SEARCH(".", B189)+1)+1)-1), 0))</f>
        <v>Recette mère ►</v>
      </c>
      <c r="G189" s="2128" t="str">
        <f>IF(OR(B189="►", ISBLANK(B189)), "►", IFERROR(RIGHT(B189, LEN(B189)-FIND("►", B189)-1), ""))</f>
        <v>M.Mille-feuille meringue et chiboust pamplemousse aux fraises des bois</v>
      </c>
      <c r="H189" s="73" t="str">
        <f>IF(OR(L189&lt;&gt;"",M189&lt;&gt; "",N189&lt;&gt;"",O189&lt;&gt;""),"A", "►")</f>
        <v>A</v>
      </c>
      <c r="I189" s="451" t="str">
        <f>I175</f>
        <v>Dessert assiette.J.Jus de fraises des bois.Recette mère ►.M.Mille-feuille meringue et chiboust pamplemousse aux fraises des bois</v>
      </c>
      <c r="J189" s="451">
        <f>J175</f>
        <v>18</v>
      </c>
      <c r="K189" s="451" t="str">
        <f>K175</f>
        <v>assiettes</v>
      </c>
      <c r="L189" s="205" t="s">
        <v>69</v>
      </c>
      <c r="M189" s="85"/>
      <c r="N189" s="85"/>
      <c r="O189" s="85"/>
      <c r="P189" s="85"/>
      <c r="Q189" s="85"/>
      <c r="R189" s="112"/>
      <c r="S189" s="791" t="s">
        <v>4</v>
      </c>
      <c r="T189" s="3484">
        <f>IFERROR(IF(AND(ISNUMBER(V189),J189&gt;0),J189,0),0)</f>
        <v>0</v>
      </c>
      <c r="U189" s="2453">
        <f>IFERROR(IF(AND(ISNUMBER(T189),V189&gt;0),K189,0),0)</f>
        <v>0</v>
      </c>
      <c r="V189" s="2452"/>
      <c r="W189" s="2140">
        <f>IFERROR(IF(V189&gt;0, AH189*AG189*Q189, 0), 0)</f>
        <v>0</v>
      </c>
      <c r="X189" s="301" t="str">
        <f>IF(OR(W189=0, ISBLANK(P189)), "", TEXT(ROUND(W189/INDEX(AJ24:AJ94, MATCH(P189, AI24:AI94, 0)), 0),"# ##0") &amp; " " &amp; P189)</f>
        <v/>
      </c>
      <c r="Y189" s="82">
        <f>IFERROR(IF(V189&gt;0, L189*AG189*Q189, 0), 0)</f>
        <v>0</v>
      </c>
      <c r="Z189" s="2141">
        <f>IFERROR(IF(V189&gt;0,M189,0),0)</f>
        <v>0</v>
      </c>
      <c r="AA189" s="2142" t="str">
        <f>IF(V189&gt;0,R189,"")</f>
        <v/>
      </c>
      <c r="AB189" s="2143"/>
      <c r="AC189" s="2140">
        <f>IF(ISBLANK(AB189), W189, W189*(1-AB189/100))</f>
        <v>0</v>
      </c>
      <c r="AD189" s="2144"/>
      <c r="AE189" s="2145" t="str">
        <f>IF(OR(ISBLANK(AD189), ISTEXT(L189)), "", IF(W189=0, Y189*AD189, W189*AD189))</f>
        <v/>
      </c>
      <c r="AF189" s="2593"/>
      <c r="AG189" s="2697">
        <f>IFERROR(IF(ISNUMBER(V189)*ISNUMBER(T189),V189/T189,0),0)</f>
        <v>0</v>
      </c>
      <c r="AH189" s="3483">
        <f>IF(AND(V189&lt;&gt;"", ISNUMBER(T189)), IFERROR(INDEX(AJ24:AJ94, MATCH(P189, AI24:AI94, 0)) * O189 * IF(ISBLANK(L189), 1, L189), 0), 0)</f>
        <v>0</v>
      </c>
      <c r="AI189" s="465"/>
      <c r="AJ189" s="465"/>
      <c r="AK189" s="465"/>
      <c r="AL189" s="465"/>
      <c r="AM189" s="2127" t="str">
        <f>A189</f>
        <v>A</v>
      </c>
      <c r="AN189" s="465"/>
      <c r="AO189" s="465"/>
      <c r="AP189" s="465"/>
      <c r="AQ189" s="2133"/>
      <c r="AR189" s="2133"/>
      <c r="AW189" s="2133"/>
      <c r="AX189" s="466">
        <v>1</v>
      </c>
    </row>
    <row r="190" spans="1:50" s="464" customFormat="1" ht="21" customHeight="1" x14ac:dyDescent="0.25">
      <c r="A190" s="2127" t="str">
        <f>IF(H190&lt;&gt;"A", "►", "A")</f>
        <v>►</v>
      </c>
      <c r="B190" s="2128" t="str">
        <f>IF(A190="►","►",IF(A190="A",IF(ISTEXT(I190),I190,"")))</f>
        <v>►</v>
      </c>
      <c r="C190" s="2129" t="str">
        <f>IF(B190="►", "►", IFERROR(LEFT(B190, SEARCH(".", B190)-1), 0))</f>
        <v>►</v>
      </c>
      <c r="D190" s="2433" t="str">
        <f>IF(B190="►","►",IFERROR(MID(B190,SEARCH(".",B190)+1,SEARCH(".",B190,SEARCH(".",B190)+1)-SEARCH(".",B190)-1),0))</f>
        <v>►</v>
      </c>
      <c r="E190" s="2128" t="str">
        <f>IF(B190="►", "►", IFERROR(MID(B190, SEARCH(".", B190, SEARCH(".", B190)+1)+1, SEARCH(".", B190, SEARCH(".", B190, SEARCH(".", B190)+1)+1) - SEARCH(".", B190, SEARCH(".", B190)+1)-1), 0))</f>
        <v>►</v>
      </c>
      <c r="F190" s="2128" t="str">
        <f>IF(B190="►", "►", IFERROR(MID(B190, SEARCH(".", B190, SEARCH(".", B190, SEARCH(".", B190)+1)+1)+1, SEARCH(".", B190, SEARCH(".", B190, SEARCH(".", B190, SEARCH(".", B190)+1)+1)+1) - SEARCH(".", B190, SEARCH(".", B190, SEARCH(".", B190)+1)+1)-1), 0))</f>
        <v>►</v>
      </c>
      <c r="G190" s="2128" t="str">
        <f>IF(OR(B190="►", ISBLANK(B190)), "►", IFERROR(RIGHT(B190, LEN(B190)-FIND("►", B190)-1), ""))</f>
        <v>►</v>
      </c>
      <c r="H190" s="73" t="str">
        <f>IF(OR(L190&lt;&gt;"",M190&lt;&gt; "",N190&lt;&gt;"",O190&lt;&gt;""),"A", "►")</f>
        <v>►</v>
      </c>
      <c r="I190" s="451" t="str">
        <f>I175</f>
        <v>Dessert assiette.J.Jus de fraises des bois.Recette mère ►.M.Mille-feuille meringue et chiboust pamplemousse aux fraises des bois</v>
      </c>
      <c r="J190" s="451">
        <f>J175</f>
        <v>18</v>
      </c>
      <c r="K190" s="451" t="str">
        <f>K175</f>
        <v>assiettes</v>
      </c>
      <c r="L190" s="205"/>
      <c r="M190" s="114"/>
      <c r="N190" s="114"/>
      <c r="O190" s="114"/>
      <c r="P190" s="114"/>
      <c r="Q190" s="114"/>
      <c r="R190" s="115"/>
      <c r="S190" s="791" t="s">
        <v>4</v>
      </c>
      <c r="T190" s="3484">
        <f>IFERROR(IF(AND(ISNUMBER(V190),J190&gt;0),J190,0),0)</f>
        <v>0</v>
      </c>
      <c r="U190" s="2453">
        <f>IFERROR(IF(AND(ISNUMBER(T190),V190&gt;0),K190,0),0)</f>
        <v>0</v>
      </c>
      <c r="V190" s="2452"/>
      <c r="W190" s="2148">
        <f>IFERROR(IF(V190&gt;0, AH190*AG190*Q190, 0), 0)</f>
        <v>0</v>
      </c>
      <c r="X190" s="299" t="str">
        <f>IF(OR(W190=0, ISBLANK(P190)), "", TEXT(ROUND(W190/INDEX(AJ24:AJ94, MATCH(P190, AI24:AI94, 0)), 0),"# ##0") &amp; " " &amp; P190)</f>
        <v/>
      </c>
      <c r="Y190" s="77">
        <f>IFERROR(IF(V190&gt;0, L190*AG190*Q190, 0), 0)</f>
        <v>0</v>
      </c>
      <c r="Z190" s="2149">
        <f>IFERROR(IF(V190&gt;0,M190,0),0)</f>
        <v>0</v>
      </c>
      <c r="AA190" s="2137" t="str">
        <f>IF(V190&gt;0,R190,"")</f>
        <v/>
      </c>
      <c r="AB190" s="2143"/>
      <c r="AC190" s="2148">
        <f>IF(ISBLANK(AB190), W190, W190*(1-AB190/100))</f>
        <v>0</v>
      </c>
      <c r="AD190" s="2144"/>
      <c r="AE190" s="2150" t="str">
        <f>IF(OR(ISBLANK(AD190), ISTEXT(L190)), "", IF(W190=0, Y190*AD190, W190*AD190))</f>
        <v/>
      </c>
      <c r="AF190" s="2593"/>
      <c r="AG190" s="2697">
        <f>IFERROR(IF(ISNUMBER(V190)*ISNUMBER(T190),V190/T190,0),0)</f>
        <v>0</v>
      </c>
      <c r="AH190" s="3483">
        <f>IF(AND(V190&lt;&gt;"", ISNUMBER(T190)), IFERROR(INDEX(AJ24:AJ94, MATCH(P190, AI24:AI94, 0)) * O190 * IF(ISBLANK(L190), 1, L190), 0), 0)</f>
        <v>0</v>
      </c>
      <c r="AI190" s="465"/>
      <c r="AJ190" s="465"/>
      <c r="AK190" s="465"/>
      <c r="AL190" s="465"/>
      <c r="AM190" s="2127" t="str">
        <f>A190</f>
        <v>►</v>
      </c>
      <c r="AN190" s="465"/>
      <c r="AO190" s="465"/>
      <c r="AP190" s="465"/>
      <c r="AQ190" s="2133"/>
      <c r="AR190" s="2133"/>
      <c r="AW190" s="2133"/>
      <c r="AX190" s="466">
        <v>1</v>
      </c>
    </row>
    <row r="191" spans="1:50" s="464" customFormat="1" ht="21" customHeight="1" x14ac:dyDescent="0.25">
      <c r="A191" s="2127" t="str">
        <f>IF(H191&lt;&gt;"A", "►", "A")</f>
        <v>►</v>
      </c>
      <c r="B191" s="2128" t="str">
        <f>IF(A191="►","►",IF(A191="A",IF(ISTEXT(I191),I191,"")))</f>
        <v>►</v>
      </c>
      <c r="C191" s="2129" t="str">
        <f>IF(B191="►", "►", IFERROR(LEFT(B191, SEARCH(".", B191)-1), 0))</f>
        <v>►</v>
      </c>
      <c r="D191" s="2433" t="str">
        <f>IF(B191="►","►",IFERROR(MID(B191,SEARCH(".",B191)+1,SEARCH(".",B191,SEARCH(".",B191)+1)-SEARCH(".",B191)-1),0))</f>
        <v>►</v>
      </c>
      <c r="E191" s="2128" t="str">
        <f>IF(B191="►", "►", IFERROR(MID(B191, SEARCH(".", B191, SEARCH(".", B191)+1)+1, SEARCH(".", B191, SEARCH(".", B191, SEARCH(".", B191)+1)+1) - SEARCH(".", B191, SEARCH(".", B191)+1)-1), 0))</f>
        <v>►</v>
      </c>
      <c r="F191" s="2128" t="str">
        <f>IF(B191="►", "►", IFERROR(MID(B191, SEARCH(".", B191, SEARCH(".", B191, SEARCH(".", B191)+1)+1)+1, SEARCH(".", B191, SEARCH(".", B191, SEARCH(".", B191, SEARCH(".", B191)+1)+1)+1) - SEARCH(".", B191, SEARCH(".", B191, SEARCH(".", B191)+1)+1)-1), 0))</f>
        <v>►</v>
      </c>
      <c r="G191" s="2128" t="str">
        <f>IF(OR(B191="►", ISBLANK(B191)), "►", IFERROR(RIGHT(B191, LEN(B191)-FIND("►", B191)-1), ""))</f>
        <v>►</v>
      </c>
      <c r="H191" s="73" t="str">
        <f>IF(OR(L191&lt;&gt;"",M191&lt;&gt; "",N191&lt;&gt;"",O191&lt;&gt;""),"A", "►")</f>
        <v>►</v>
      </c>
      <c r="I191" s="451" t="str">
        <f>I175</f>
        <v>Dessert assiette.J.Jus de fraises des bois.Recette mère ►.M.Mille-feuille meringue et chiboust pamplemousse aux fraises des bois</v>
      </c>
      <c r="J191" s="451">
        <f>J175</f>
        <v>18</v>
      </c>
      <c r="K191" s="451" t="str">
        <f>K175</f>
        <v>assiettes</v>
      </c>
      <c r="L191" s="205"/>
      <c r="M191" s="114"/>
      <c r="N191" s="114"/>
      <c r="O191" s="114"/>
      <c r="P191" s="114"/>
      <c r="Q191" s="114" t="s">
        <v>2201</v>
      </c>
      <c r="R191" s="115"/>
      <c r="S191" s="791" t="s">
        <v>4</v>
      </c>
      <c r="T191" s="3484">
        <f>IFERROR(IF(AND(ISNUMBER(V191),J191&gt;0),J191,0),0)</f>
        <v>0</v>
      </c>
      <c r="U191" s="2453">
        <f>IFERROR(IF(AND(ISNUMBER(T191),V191&gt;0),K191,0),0)</f>
        <v>0</v>
      </c>
      <c r="V191" s="2452"/>
      <c r="W191" s="2140">
        <f>IFERROR(IF(V191&gt;0, AH191*AG191*Q191, 0), 0)</f>
        <v>0</v>
      </c>
      <c r="X191" s="301" t="str">
        <f>IF(OR(W191=0, ISBLANK(P191)), "", TEXT(ROUND(W191/INDEX(AJ24:AJ94, MATCH(P191, AI24:AI94, 0)), 0),"# ##0") &amp; " " &amp; P191)</f>
        <v/>
      </c>
      <c r="Y191" s="82">
        <f>IFERROR(IF(V191&gt;0, L191*AG191*Q191, 0), 0)</f>
        <v>0</v>
      </c>
      <c r="Z191" s="2141">
        <f>IFERROR(IF(V191&gt;0,M191,0),0)</f>
        <v>0</v>
      </c>
      <c r="AA191" s="2142" t="str">
        <f>IF(V191&gt;0,R191,"")</f>
        <v/>
      </c>
      <c r="AB191" s="2143"/>
      <c r="AC191" s="2140">
        <f>IF(ISBLANK(AB191), W191, W191*(1-AB191/100))</f>
        <v>0</v>
      </c>
      <c r="AD191" s="2144"/>
      <c r="AE191" s="2145" t="str">
        <f>IF(OR(ISBLANK(AD191), ISTEXT(L191)), "", IF(W191=0, Y191*AD191, W191*AD191))</f>
        <v/>
      </c>
      <c r="AF191" s="2593"/>
      <c r="AG191" s="2697">
        <f>IFERROR(IF(ISNUMBER(V191)*ISNUMBER(T191),V191/T191,0),0)</f>
        <v>0</v>
      </c>
      <c r="AH191" s="3483">
        <f>IF(AND(V191&lt;&gt;"", ISNUMBER(T191)), IFERROR(INDEX(AJ24:AJ94, MATCH(P191, AI24:AI94, 0)) * O191 * IF(ISBLANK(L191), 1, L191), 0), 0)</f>
        <v>0</v>
      </c>
      <c r="AI191" s="465"/>
      <c r="AJ191" s="465"/>
      <c r="AK191" s="465"/>
      <c r="AL191" s="465"/>
      <c r="AM191" s="2127" t="str">
        <f>A191</f>
        <v>►</v>
      </c>
      <c r="AN191" s="465"/>
      <c r="AO191" s="465"/>
      <c r="AP191" s="465"/>
      <c r="AQ191" s="2133"/>
      <c r="AR191" s="2133"/>
      <c r="AW191" s="2133"/>
      <c r="AX191" s="466">
        <v>1</v>
      </c>
    </row>
    <row r="192" spans="1:50" s="464" customFormat="1" ht="21" customHeight="1" x14ac:dyDescent="0.25">
      <c r="A192" s="2127" t="str">
        <f>IF(H192&lt;&gt;"A", "►", "A")</f>
        <v>►</v>
      </c>
      <c r="B192" s="2128" t="str">
        <f>IF(A192="►","►",IF(A192="A",IF(ISTEXT(I192),I192,"")))</f>
        <v>►</v>
      </c>
      <c r="C192" s="2129" t="str">
        <f>IF(B192="►", "►", IFERROR(LEFT(B192, SEARCH(".", B192)-1), 0))</f>
        <v>►</v>
      </c>
      <c r="D192" s="2433" t="str">
        <f>IF(B192="►","►",IFERROR(MID(B192,SEARCH(".",B192)+1,SEARCH(".",B192,SEARCH(".",B192)+1)-SEARCH(".",B192)-1),0))</f>
        <v>►</v>
      </c>
      <c r="E192" s="2128" t="str">
        <f>IF(B192="►", "►", IFERROR(MID(B192, SEARCH(".", B192, SEARCH(".", B192)+1)+1, SEARCH(".", B192, SEARCH(".", B192, SEARCH(".", B192)+1)+1) - SEARCH(".", B192, SEARCH(".", B192)+1)-1), 0))</f>
        <v>►</v>
      </c>
      <c r="F192" s="2128" t="str">
        <f>IF(B192="►", "►", IFERROR(MID(B192, SEARCH(".", B192, SEARCH(".", B192, SEARCH(".", B192)+1)+1)+1, SEARCH(".", B192, SEARCH(".", B192, SEARCH(".", B192, SEARCH(".", B192)+1)+1)+1) - SEARCH(".", B192, SEARCH(".", B192, SEARCH(".", B192)+1)+1)-1), 0))</f>
        <v>►</v>
      </c>
      <c r="G192" s="2128" t="str">
        <f>IF(OR(B192="►", ISBLANK(B192)), "►", IFERROR(RIGHT(B192, LEN(B192)-FIND("►", B192)-1), ""))</f>
        <v>►</v>
      </c>
      <c r="H192" s="73" t="str">
        <f>IF(OR(L192&lt;&gt;"",M192&lt;&gt; "",N192&lt;&gt;"",O192&lt;&gt;""),"A", "►")</f>
        <v>►</v>
      </c>
      <c r="I192" s="451" t="str">
        <f>I175</f>
        <v>Dessert assiette.J.Jus de fraises des bois.Recette mère ►.M.Mille-feuille meringue et chiboust pamplemousse aux fraises des bois</v>
      </c>
      <c r="J192" s="451">
        <f>J175</f>
        <v>18</v>
      </c>
      <c r="K192" s="451" t="str">
        <f>K175</f>
        <v>assiettes</v>
      </c>
      <c r="L192" s="205"/>
      <c r="M192" s="114"/>
      <c r="N192" s="114"/>
      <c r="O192" s="114"/>
      <c r="P192" s="114"/>
      <c r="Q192" s="114"/>
      <c r="R192" s="115"/>
      <c r="S192" s="791" t="s">
        <v>4</v>
      </c>
      <c r="T192" s="3484">
        <f>IFERROR(IF(AND(ISNUMBER(V192),J192&gt;0),J192,0),0)</f>
        <v>0</v>
      </c>
      <c r="U192" s="2453">
        <f>IFERROR(IF(AND(ISNUMBER(T192),V192&gt;0),K192,0),0)</f>
        <v>0</v>
      </c>
      <c r="V192" s="2452"/>
      <c r="W192" s="2148">
        <f>IFERROR(IF(V192&gt;0, AH192*AG192*Q192, 0), 0)</f>
        <v>0</v>
      </c>
      <c r="X192" s="299" t="str">
        <f>IF(OR(W192=0, ISBLANK(P192)), "", TEXT(ROUND(W192/INDEX(AJ24:AJ94, MATCH(P192, AI24:AI94, 0)), 0),"# ##0") &amp; " " &amp; P192)</f>
        <v/>
      </c>
      <c r="Y192" s="77">
        <f>IFERROR(IF(V192&gt;0, L192*AG192*Q192, 0), 0)</f>
        <v>0</v>
      </c>
      <c r="Z192" s="2149">
        <f>IFERROR(IF(V192&gt;0,M192,0),0)</f>
        <v>0</v>
      </c>
      <c r="AA192" s="2137" t="str">
        <f>IF(V192&gt;0,R192,"")</f>
        <v/>
      </c>
      <c r="AB192" s="2143"/>
      <c r="AC192" s="2148">
        <f>IF(ISBLANK(AB192), W192, W192*(1-AB192/100))</f>
        <v>0</v>
      </c>
      <c r="AD192" s="2144"/>
      <c r="AE192" s="2150" t="str">
        <f>IF(OR(ISBLANK(AD192), ISTEXT(L192)), "", IF(W192=0, Y192*AD192, W192*AD192))</f>
        <v/>
      </c>
      <c r="AF192" s="2593"/>
      <c r="AG192" s="2697">
        <f>IFERROR(IF(ISNUMBER(V192)*ISNUMBER(T192),V192/T192,0),0)</f>
        <v>0</v>
      </c>
      <c r="AH192" s="3483">
        <f>IF(AND(V192&lt;&gt;"", ISNUMBER(T192)), IFERROR(INDEX(AJ24:AJ94, MATCH(P192, AI24:AI94, 0)) * O192 * IF(ISBLANK(L192), 1, L192), 0), 0)</f>
        <v>0</v>
      </c>
      <c r="AI192" s="465"/>
      <c r="AJ192" s="465"/>
      <c r="AK192" s="465"/>
      <c r="AL192" s="465"/>
      <c r="AM192" s="2127" t="str">
        <f>A192</f>
        <v>►</v>
      </c>
      <c r="AN192" s="465"/>
      <c r="AO192" s="465"/>
      <c r="AP192" s="465"/>
      <c r="AQ192" s="2133"/>
      <c r="AR192" s="2133"/>
      <c r="AW192" s="2133"/>
      <c r="AX192" s="466">
        <v>1</v>
      </c>
    </row>
    <row r="193" spans="1:50" s="464" customFormat="1" ht="21" customHeight="1" x14ac:dyDescent="0.25">
      <c r="A193" s="2127" t="str">
        <f>IF(H193&lt;&gt;"A", "►", "A")</f>
        <v>►</v>
      </c>
      <c r="B193" s="2128" t="str">
        <f>IF(A193="►","►",IF(A193="A",IF(ISTEXT(I193),I193,"")))</f>
        <v>►</v>
      </c>
      <c r="C193" s="2129" t="str">
        <f>IF(B193="►", "►", IFERROR(LEFT(B193, SEARCH(".", B193)-1), 0))</f>
        <v>►</v>
      </c>
      <c r="D193" s="2433" t="str">
        <f>IF(B193="►","►",IFERROR(MID(B193,SEARCH(".",B193)+1,SEARCH(".",B193,SEARCH(".",B193)+1)-SEARCH(".",B193)-1),0))</f>
        <v>►</v>
      </c>
      <c r="E193" s="2128" t="str">
        <f>IF(B193="►", "►", IFERROR(MID(B193, SEARCH(".", B193, SEARCH(".", B193)+1)+1, SEARCH(".", B193, SEARCH(".", B193, SEARCH(".", B193)+1)+1) - SEARCH(".", B193, SEARCH(".", B193)+1)-1), 0))</f>
        <v>►</v>
      </c>
      <c r="F193" s="2128" t="str">
        <f>IF(B193="►", "►", IFERROR(MID(B193, SEARCH(".", B193, SEARCH(".", B193, SEARCH(".", B193)+1)+1)+1, SEARCH(".", B193, SEARCH(".", B193, SEARCH(".", B193, SEARCH(".", B193)+1)+1)+1) - SEARCH(".", B193, SEARCH(".", B193, SEARCH(".", B193)+1)+1)-1), 0))</f>
        <v>►</v>
      </c>
      <c r="G193" s="2128" t="str">
        <f>IF(OR(B193="►", ISBLANK(B193)), "►", IFERROR(RIGHT(B193, LEN(B193)-FIND("►", B193)-1), ""))</f>
        <v>►</v>
      </c>
      <c r="H193" s="73" t="str">
        <f>IF(OR(L193&lt;&gt;"",M193&lt;&gt; "",N193&lt;&gt;"",O193&lt;&gt;""),"A", "►")</f>
        <v>►</v>
      </c>
      <c r="I193" s="451" t="str">
        <f>I175</f>
        <v>Dessert assiette.J.Jus de fraises des bois.Recette mère ►.M.Mille-feuille meringue et chiboust pamplemousse aux fraises des bois</v>
      </c>
      <c r="J193" s="451">
        <f>J175</f>
        <v>18</v>
      </c>
      <c r="K193" s="451" t="str">
        <f>K175</f>
        <v>assiettes</v>
      </c>
      <c r="L193" s="205"/>
      <c r="M193" s="114"/>
      <c r="N193" s="114"/>
      <c r="O193" s="114"/>
      <c r="P193" s="114"/>
      <c r="Q193" s="114"/>
      <c r="R193" s="115"/>
      <c r="S193" s="791" t="s">
        <v>4</v>
      </c>
      <c r="T193" s="3484">
        <f>IFERROR(IF(AND(ISNUMBER(V193),J193&gt;0),J193,0),0)</f>
        <v>0</v>
      </c>
      <c r="U193" s="2453">
        <f>IFERROR(IF(AND(ISNUMBER(T193),V193&gt;0),K193,0),0)</f>
        <v>0</v>
      </c>
      <c r="V193" s="2452"/>
      <c r="W193" s="2140">
        <f>IFERROR(IF(V193&gt;0, AH193*AG193*Q193, 0), 0)</f>
        <v>0</v>
      </c>
      <c r="X193" s="301" t="str">
        <f>IF(OR(W193=0, ISBLANK(P193)), "", TEXT(ROUND(W193/INDEX(AJ24:AJ94, MATCH(P193, AI24:AI94, 0)), 0),"# ##0") &amp; " " &amp; P193)</f>
        <v/>
      </c>
      <c r="Y193" s="82">
        <f>IFERROR(IF(V193&gt;0, L193*AG193*Q193, 0), 0)</f>
        <v>0</v>
      </c>
      <c r="Z193" s="2141">
        <f>IFERROR(IF(V193&gt;0,M193,0),0)</f>
        <v>0</v>
      </c>
      <c r="AA193" s="2142" t="str">
        <f>IF(V193&gt;0,R193,"")</f>
        <v/>
      </c>
      <c r="AB193" s="2143"/>
      <c r="AC193" s="2140">
        <f>IF(ISBLANK(AB193), W193, W193*(1-AB193/100))</f>
        <v>0</v>
      </c>
      <c r="AD193" s="2144"/>
      <c r="AE193" s="2145" t="str">
        <f>IF(OR(ISBLANK(AD193), ISTEXT(L193)), "", IF(W193=0, Y193*AD193, W193*AD193))</f>
        <v/>
      </c>
      <c r="AF193" s="2593"/>
      <c r="AG193" s="2697">
        <f>IFERROR(IF(ISNUMBER(V193)*ISNUMBER(T193),V193/T193,0),0)</f>
        <v>0</v>
      </c>
      <c r="AH193" s="3483">
        <f>IF(AND(V193&lt;&gt;"", ISNUMBER(T193)), IFERROR(INDEX(AJ24:AJ94, MATCH(P193, AI24:AI94, 0)) * O193 * IF(ISBLANK(L193), 1, L193), 0), 0)</f>
        <v>0</v>
      </c>
      <c r="AI193" s="465"/>
      <c r="AJ193" s="465"/>
      <c r="AK193" s="465"/>
      <c r="AL193" s="465"/>
      <c r="AM193" s="2127" t="str">
        <f>A193</f>
        <v>►</v>
      </c>
      <c r="AN193" s="465"/>
      <c r="AO193" s="465"/>
      <c r="AP193" s="2133"/>
      <c r="AQ193" s="2133"/>
      <c r="AR193" s="2133"/>
      <c r="AW193" s="2133"/>
      <c r="AX193" s="466">
        <v>1</v>
      </c>
    </row>
    <row r="194" spans="1:50" s="464" customFormat="1" ht="21" customHeight="1" x14ac:dyDescent="0.25">
      <c r="A194" s="2127" t="str">
        <f>IF(H194&lt;&gt;"A", "►", "A")</f>
        <v>►</v>
      </c>
      <c r="B194" s="2128" t="str">
        <f>IF(A194="►","►",IF(A194="A",IF(ISTEXT(I194),I194,"")))</f>
        <v>►</v>
      </c>
      <c r="C194" s="2129" t="str">
        <f>IF(B194="►", "►", IFERROR(LEFT(B194, SEARCH(".", B194)-1), 0))</f>
        <v>►</v>
      </c>
      <c r="D194" s="2433" t="str">
        <f>IF(B194="►","►",IFERROR(MID(B194,SEARCH(".",B194)+1,SEARCH(".",B194,SEARCH(".",B194)+1)-SEARCH(".",B194)-1),0))</f>
        <v>►</v>
      </c>
      <c r="E194" s="2128" t="str">
        <f>IF(B194="►", "►", IFERROR(MID(B194, SEARCH(".", B194, SEARCH(".", B194)+1)+1, SEARCH(".", B194, SEARCH(".", B194, SEARCH(".", B194)+1)+1) - SEARCH(".", B194, SEARCH(".", B194)+1)-1), 0))</f>
        <v>►</v>
      </c>
      <c r="F194" s="2128" t="str">
        <f>IF(B194="►", "►", IFERROR(MID(B194, SEARCH(".", B194, SEARCH(".", B194, SEARCH(".", B194)+1)+1)+1, SEARCH(".", B194, SEARCH(".", B194, SEARCH(".", B194, SEARCH(".", B194)+1)+1)+1) - SEARCH(".", B194, SEARCH(".", B194, SEARCH(".", B194)+1)+1)-1), 0))</f>
        <v>►</v>
      </c>
      <c r="G194" s="2128" t="str">
        <f>IF(OR(B194="►", ISBLANK(B194)), "►", IFERROR(RIGHT(B194, LEN(B194)-FIND("►", B194)-1), ""))</f>
        <v>►</v>
      </c>
      <c r="H194" s="73" t="str">
        <f>IF(OR(L194&lt;&gt;"",M194&lt;&gt; "",N194&lt;&gt;"",O194&lt;&gt;""),"A", "►")</f>
        <v>►</v>
      </c>
      <c r="I194" s="451" t="str">
        <f>I175</f>
        <v>Dessert assiette.J.Jus de fraises des bois.Recette mère ►.M.Mille-feuille meringue et chiboust pamplemousse aux fraises des bois</v>
      </c>
      <c r="J194" s="451">
        <f>J175</f>
        <v>18</v>
      </c>
      <c r="K194" s="451" t="str">
        <f>K175</f>
        <v>assiettes</v>
      </c>
      <c r="L194" s="205"/>
      <c r="M194" s="114"/>
      <c r="N194" s="114"/>
      <c r="O194" s="114"/>
      <c r="P194" s="114"/>
      <c r="Q194" s="114"/>
      <c r="R194" s="147"/>
      <c r="S194" s="791" t="s">
        <v>4</v>
      </c>
      <c r="T194" s="3484">
        <f>IFERROR(IF(AND(ISNUMBER(V194),J194&gt;0),J194,0),0)</f>
        <v>0</v>
      </c>
      <c r="U194" s="2453">
        <f>IFERROR(IF(AND(ISNUMBER(T194),V194&gt;0),K194,0),0)</f>
        <v>0</v>
      </c>
      <c r="V194" s="2452"/>
      <c r="W194" s="2148">
        <f>IFERROR(IF(V194&gt;0, AH194*AG194*Q194, 0), 0)</f>
        <v>0</v>
      </c>
      <c r="X194" s="299" t="str">
        <f>IF(OR(W194=0, ISBLANK(P194)), "", TEXT(ROUND(W194/INDEX(AJ24:AJ94, MATCH(P194, AI24:AI94, 0)), 0),"# ##0") &amp; " " &amp; P194)</f>
        <v/>
      </c>
      <c r="Y194" s="77">
        <f>IFERROR(IF(V194&gt;0, L194*AG194*Q194, 0), 0)</f>
        <v>0</v>
      </c>
      <c r="Z194" s="2149">
        <f>IFERROR(IF(V194&gt;0,M194,0),0)</f>
        <v>0</v>
      </c>
      <c r="AA194" s="2137" t="str">
        <f>IF(V194&gt;0,R194,"")</f>
        <v/>
      </c>
      <c r="AB194" s="2143"/>
      <c r="AC194" s="2148">
        <f>IF(ISBLANK(AB194), W194, W194*(1-AB194/100))</f>
        <v>0</v>
      </c>
      <c r="AD194" s="2144"/>
      <c r="AE194" s="2150" t="str">
        <f>IF(OR(ISBLANK(AD194), ISTEXT(L194)), "", IF(W194=0, Y194*AD194, W194*AD194))</f>
        <v/>
      </c>
      <c r="AF194" s="2593"/>
      <c r="AG194" s="2697">
        <f>IFERROR(IF(ISNUMBER(V194)*ISNUMBER(T194),V194/T194,0),0)</f>
        <v>0</v>
      </c>
      <c r="AH194" s="3483">
        <f>IF(AND(V194&lt;&gt;"", ISNUMBER(T194)), IFERROR(INDEX(AJ24:AJ94, MATCH(P194, AI24:AI94, 0)) * O194 * IF(ISBLANK(L194), 1, L194), 0), 0)</f>
        <v>0</v>
      </c>
      <c r="AI194" s="465"/>
      <c r="AJ194" s="465"/>
      <c r="AK194" s="465"/>
      <c r="AL194" s="465"/>
      <c r="AM194" s="2127" t="str">
        <f>A194</f>
        <v>►</v>
      </c>
      <c r="AN194" s="465"/>
      <c r="AO194" s="465"/>
      <c r="AP194" s="2133"/>
      <c r="AQ194" s="2133"/>
      <c r="AR194" s="2133"/>
      <c r="AW194" s="2133"/>
      <c r="AX194" s="466">
        <v>1</v>
      </c>
    </row>
    <row r="195" spans="1:50" s="464" customFormat="1" ht="21" customHeight="1" x14ac:dyDescent="0.25">
      <c r="A195" s="2127" t="str">
        <f>IF(H195&lt;&gt;"A", "►", "A")</f>
        <v>►</v>
      </c>
      <c r="B195" s="2128" t="str">
        <f>IF(A195="►","►",IF(A195="A",IF(ISTEXT(I195),I195,"")))</f>
        <v>►</v>
      </c>
      <c r="C195" s="2129" t="str">
        <f>IF(B195="►", "►", IFERROR(LEFT(B195, SEARCH(".", B195)-1), 0))</f>
        <v>►</v>
      </c>
      <c r="D195" s="2433" t="str">
        <f>IF(B195="►","►",IFERROR(MID(B195,SEARCH(".",B195)+1,SEARCH(".",B195,SEARCH(".",B195)+1)-SEARCH(".",B195)-1),0))</f>
        <v>►</v>
      </c>
      <c r="E195" s="2128" t="str">
        <f>IF(B195="►", "►", IFERROR(MID(B195, SEARCH(".", B195, SEARCH(".", B195)+1)+1, SEARCH(".", B195, SEARCH(".", B195, SEARCH(".", B195)+1)+1) - SEARCH(".", B195, SEARCH(".", B195)+1)-1), 0))</f>
        <v>►</v>
      </c>
      <c r="F195" s="2128" t="str">
        <f>IF(B195="►", "►", IFERROR(MID(B195, SEARCH(".", B195, SEARCH(".", B195, SEARCH(".", B195)+1)+1)+1, SEARCH(".", B195, SEARCH(".", B195, SEARCH(".", B195, SEARCH(".", B195)+1)+1)+1) - SEARCH(".", B195, SEARCH(".", B195, SEARCH(".", B195)+1)+1)-1), 0))</f>
        <v>►</v>
      </c>
      <c r="G195" s="2128" t="str">
        <f>IF(OR(B195="►", ISBLANK(B195)), "►", IFERROR(RIGHT(B195, LEN(B195)-FIND("►", B195)-1), ""))</f>
        <v>►</v>
      </c>
      <c r="H195" s="73" t="str">
        <f>IF(OR(L195&lt;&gt;"",M195&lt;&gt; "",N195&lt;&gt;"",O195&lt;&gt;""),"A", "►")</f>
        <v>►</v>
      </c>
      <c r="I195" s="451" t="str">
        <f>I175</f>
        <v>Dessert assiette.J.Jus de fraises des bois.Recette mère ►.M.Mille-feuille meringue et chiboust pamplemousse aux fraises des bois</v>
      </c>
      <c r="J195" s="451">
        <f>J175</f>
        <v>18</v>
      </c>
      <c r="K195" s="451" t="str">
        <f>K175</f>
        <v>assiettes</v>
      </c>
      <c r="L195" s="205"/>
      <c r="M195" s="114"/>
      <c r="N195" s="114"/>
      <c r="O195" s="114"/>
      <c r="P195" s="114"/>
      <c r="Q195" s="114"/>
      <c r="R195" s="147" t="s">
        <v>127</v>
      </c>
      <c r="S195" s="791" t="s">
        <v>4</v>
      </c>
      <c r="T195" s="3484">
        <f>IFERROR(IF(AND(ISNUMBER(V195),J195&gt;0),J195,0),0)</f>
        <v>0</v>
      </c>
      <c r="U195" s="2453">
        <f>IFERROR(IF(AND(ISNUMBER(T195),V195&gt;0),K195,0),0)</f>
        <v>0</v>
      </c>
      <c r="V195" s="2452"/>
      <c r="W195" s="2140">
        <f>IFERROR(IF(V195&gt;0, AH195*AG195*Q195, 0), 0)</f>
        <v>0</v>
      </c>
      <c r="X195" s="301" t="str">
        <f>IF(OR(W195=0, ISBLANK(P195)), "", TEXT(ROUND(W195/INDEX(AJ24:AJ94, MATCH(P195, AI24:AI94, 0)), 0),"# ##0") &amp; " " &amp; P195)</f>
        <v/>
      </c>
      <c r="Y195" s="82">
        <f>IFERROR(IF(V195&gt;0, L195*AG195*Q195, 0), 0)</f>
        <v>0</v>
      </c>
      <c r="Z195" s="2141">
        <f>IFERROR(IF(V195&gt;0,M195,0),0)</f>
        <v>0</v>
      </c>
      <c r="AA195" s="2142" t="str">
        <f>IF(V195&gt;0,R195,"")</f>
        <v/>
      </c>
      <c r="AB195" s="2143"/>
      <c r="AC195" s="2140">
        <f>IF(ISBLANK(AB195), W195, W195*(1-AB195/100))</f>
        <v>0</v>
      </c>
      <c r="AD195" s="2144"/>
      <c r="AE195" s="2145" t="str">
        <f>IF(OR(ISBLANK(AD195), ISTEXT(L195)), "", IF(W195=0, Y195*AD195, W195*AD195))</f>
        <v/>
      </c>
      <c r="AF195" s="2593"/>
      <c r="AG195" s="2697">
        <f>IFERROR(IF(ISNUMBER(V195)*ISNUMBER(T195),V195/T195,0),0)</f>
        <v>0</v>
      </c>
      <c r="AH195" s="3483">
        <f>IF(AND(V195&lt;&gt;"", ISNUMBER(T195)), IFERROR(INDEX(AJ24:AJ94, MATCH(P195, AI24:AI94, 0)) * O195 * IF(ISBLANK(L195), 1, L195), 0), 0)</f>
        <v>0</v>
      </c>
      <c r="AI195" s="465"/>
      <c r="AJ195" s="465"/>
      <c r="AK195" s="465"/>
      <c r="AL195" s="465"/>
      <c r="AM195" s="2127" t="str">
        <f>A195</f>
        <v>►</v>
      </c>
      <c r="AN195" s="465"/>
      <c r="AO195" s="465"/>
      <c r="AP195" s="2133"/>
      <c r="AQ195" s="2133"/>
      <c r="AR195" s="2133"/>
      <c r="AW195" s="2133"/>
      <c r="AX195" s="466">
        <v>1</v>
      </c>
    </row>
    <row r="196" spans="1:50" s="464" customFormat="1" ht="21" customHeight="1" x14ac:dyDescent="0.25">
      <c r="A196" s="2127" t="str">
        <f>IF(H196&lt;&gt;"A", "►", "A")</f>
        <v>A</v>
      </c>
      <c r="B196" s="2128" t="str">
        <f>IF(A196="►","►",IF(A196="A",IF(ISTEXT(I196),I196,"")))</f>
        <v>Dessert assiette.J.Jus de fraises des bois.Recette mère ►.M.Mille-feuille meringue et chiboust pamplemousse aux fraises des bois</v>
      </c>
      <c r="C196" s="2129" t="str">
        <f>IF(B196="►", "►", IFERROR(LEFT(B196, SEARCH(".", B196)-1), 0))</f>
        <v>Dessert assiette</v>
      </c>
      <c r="D196" s="2433" t="str">
        <f>IF(B196="►","►",IFERROR(MID(B196,SEARCH(".",B196)+1,SEARCH(".",B196,SEARCH(".",B196)+1)-SEARCH(".",B196)-1),0))</f>
        <v>J</v>
      </c>
      <c r="E196" s="2128" t="str">
        <f>IF(B196="►", "►", IFERROR(MID(B196, SEARCH(".", B196, SEARCH(".", B196)+1)+1, SEARCH(".", B196, SEARCH(".", B196, SEARCH(".", B196)+1)+1) - SEARCH(".", B196, SEARCH(".", B196)+1)-1), 0))</f>
        <v>Jus de fraises des bois</v>
      </c>
      <c r="F196" s="2128" t="str">
        <f>IF(B196="►", "►", IFERROR(MID(B196, SEARCH(".", B196, SEARCH(".", B196, SEARCH(".", B196)+1)+1)+1, SEARCH(".", B196, SEARCH(".", B196, SEARCH(".", B196, SEARCH(".", B196)+1)+1)+1) - SEARCH(".", B196, SEARCH(".", B196, SEARCH(".", B196)+1)+1)-1), 0))</f>
        <v>Recette mère ►</v>
      </c>
      <c r="G196" s="2128" t="str">
        <f>IF(OR(B196="►", ISBLANK(B196)), "►", IFERROR(RIGHT(B196, LEN(B196)-FIND("►", B196)-1), ""))</f>
        <v>M.Mille-feuille meringue et chiboust pamplemousse aux fraises des bois</v>
      </c>
      <c r="H196" s="116" t="s">
        <v>7</v>
      </c>
      <c r="I196" s="451" t="str">
        <f>I175</f>
        <v>Dessert assiette.J.Jus de fraises des bois.Recette mère ►.M.Mille-feuille meringue et chiboust pamplemousse aux fraises des bois</v>
      </c>
      <c r="J196" s="451">
        <f>J175</f>
        <v>18</v>
      </c>
      <c r="K196" s="451" t="str">
        <f>K175</f>
        <v>assiettes</v>
      </c>
      <c r="L196" s="2449"/>
      <c r="M196" s="114"/>
      <c r="N196" s="114"/>
      <c r="O196" s="114"/>
      <c r="P196" s="114"/>
      <c r="Q196" s="114"/>
      <c r="R196" s="147" t="s">
        <v>128</v>
      </c>
      <c r="S196" s="791" t="s">
        <v>4</v>
      </c>
      <c r="T196" s="3484">
        <f>IFERROR(IF(AND(ISNUMBER(V196),J196&gt;0),J196,0),0)</f>
        <v>0</v>
      </c>
      <c r="U196" s="2453">
        <f>IFERROR(IF(AND(ISNUMBER(T196),V196&gt;0),K196,0),0)</f>
        <v>0</v>
      </c>
      <c r="V196" s="2452"/>
      <c r="W196" s="2148">
        <f>IFERROR(IF(V196&gt;0, AH196*AG196*Q196, 0), 0)</f>
        <v>0</v>
      </c>
      <c r="X196" s="299" t="str">
        <f>IF(OR(W196=0, ISBLANK(P196)), "", TEXT(ROUND(W196/INDEX(AJ24:AJ94, MATCH(P196, AI24:AI94, 0)), 0),"# ##0") &amp; " " &amp; P196)</f>
        <v/>
      </c>
      <c r="Y196" s="77">
        <f>IFERROR(IF(V196&gt;0, L196*AG196*Q196, 0), 0)</f>
        <v>0</v>
      </c>
      <c r="Z196" s="2149">
        <f>IFERROR(IF(V196&gt;0,M196,0),0)</f>
        <v>0</v>
      </c>
      <c r="AA196" s="2137" t="str">
        <f>IF(V196&gt;0,R196,"")</f>
        <v/>
      </c>
      <c r="AB196" s="2143"/>
      <c r="AC196" s="2148">
        <f>IF(ISBLANK(AB196), W196, W196*(1-AB196/100))</f>
        <v>0</v>
      </c>
      <c r="AD196" s="2144"/>
      <c r="AE196" s="2150" t="str">
        <f>IF(OR(ISBLANK(AD196), ISTEXT(L196)), "", IF(W196=0, Y196*AD196, W196*AD196))</f>
        <v/>
      </c>
      <c r="AF196" s="2593"/>
      <c r="AG196" s="2697">
        <f>IFERROR(IF(ISNUMBER(V196)*ISNUMBER(T196),V196/T196,0),0)</f>
        <v>0</v>
      </c>
      <c r="AH196" s="3483">
        <f>IF(AND(V196&lt;&gt;"", ISNUMBER(T196)), IFERROR(INDEX(AJ24:AJ94, MATCH(P196, AI24:AI94, 0)) * O196 * IF(ISBLANK(L196), 1, L196), 0), 0)</f>
        <v>0</v>
      </c>
      <c r="AI196" s="465"/>
      <c r="AJ196" s="465"/>
      <c r="AK196" s="465"/>
      <c r="AL196" s="465"/>
      <c r="AM196" s="2127" t="str">
        <f>A196</f>
        <v>A</v>
      </c>
      <c r="AN196" s="465"/>
      <c r="AO196" s="465"/>
      <c r="AP196" s="2133"/>
      <c r="AQ196" s="2133"/>
      <c r="AR196" s="2133"/>
      <c r="AW196" s="2133"/>
      <c r="AX196" s="466">
        <v>1</v>
      </c>
    </row>
    <row r="197" spans="1:50" s="464" customFormat="1" ht="21" customHeight="1" x14ac:dyDescent="0.25">
      <c r="A197" s="2127" t="str">
        <f>IF(H197&lt;&gt;"A", "►", "A")</f>
        <v>A</v>
      </c>
      <c r="B197" s="2128" t="str">
        <f>IF(A197="►","►",IF(A197="A",IF(ISTEXT(I197),I197,"")))</f>
        <v>Dessert assiette.J.Jus de fraises des bois.Recette mère ►.M.Mille-feuille meringue et chiboust pamplemousse aux fraises des bois</v>
      </c>
      <c r="C197" s="2129" t="str">
        <f>IF(B197="►", "►", IFERROR(LEFT(B197, SEARCH(".", B197)-1), 0))</f>
        <v>Dessert assiette</v>
      </c>
      <c r="D197" s="2433" t="str">
        <f>IF(B197="►","►",IFERROR(MID(B197,SEARCH(".",B197)+1,SEARCH(".",B197,SEARCH(".",B197)+1)-SEARCH(".",B197)-1),0))</f>
        <v>J</v>
      </c>
      <c r="E197" s="2128" t="str">
        <f>IF(B197="►", "►", IFERROR(MID(B197, SEARCH(".", B197, SEARCH(".", B197)+1)+1, SEARCH(".", B197, SEARCH(".", B197, SEARCH(".", B197)+1)+1) - SEARCH(".", B197, SEARCH(".", B197)+1)-1), 0))</f>
        <v>Jus de fraises des bois</v>
      </c>
      <c r="F197" s="2128" t="str">
        <f>IF(B197="►", "►", IFERROR(MID(B197, SEARCH(".", B197, SEARCH(".", B197, SEARCH(".", B197)+1)+1)+1, SEARCH(".", B197, SEARCH(".", B197, SEARCH(".", B197, SEARCH(".", B197)+1)+1)+1) - SEARCH(".", B197, SEARCH(".", B197, SEARCH(".", B197)+1)+1)-1), 0))</f>
        <v>Recette mère ►</v>
      </c>
      <c r="G197" s="2128" t="str">
        <f>IF(OR(B197="►", ISBLANK(B197)), "►", IFERROR(RIGHT(B197, LEN(B197)-FIND("►", B197)-1), ""))</f>
        <v>M.Mille-feuille meringue et chiboust pamplemousse aux fraises des bois</v>
      </c>
      <c r="H197" s="116" t="s">
        <v>7</v>
      </c>
      <c r="I197" s="451" t="str">
        <f>I175</f>
        <v>Dessert assiette.J.Jus de fraises des bois.Recette mère ►.M.Mille-feuille meringue et chiboust pamplemousse aux fraises des bois</v>
      </c>
      <c r="J197" s="451">
        <f>J175</f>
        <v>18</v>
      </c>
      <c r="K197" s="451" t="str">
        <f>K175</f>
        <v>assiettes</v>
      </c>
      <c r="L197" s="265"/>
      <c r="M197" s="265"/>
      <c r="N197" s="265" t="s">
        <v>73</v>
      </c>
      <c r="O197" s="266"/>
      <c r="P197" s="267"/>
      <c r="Q197" s="267"/>
      <c r="R197" s="268"/>
      <c r="S197" s="791" t="s">
        <v>4</v>
      </c>
      <c r="T197" s="3484">
        <f>IFERROR(IF(AND(ISNUMBER(V197),J197&gt;0),J197,0),0)</f>
        <v>0</v>
      </c>
      <c r="U197" s="2453">
        <f>IFERROR(IF(AND(ISNUMBER(T197),V197&gt;0),K197,0),0)</f>
        <v>0</v>
      </c>
      <c r="V197" s="2452"/>
      <c r="W197" s="2140">
        <f>IFERROR(IF(V197&gt;0, AH197*AG197*Q197, 0), 0)</f>
        <v>0</v>
      </c>
      <c r="X197" s="301" t="str">
        <f>IF(OR(W197=0, ISBLANK(P197)), "", TEXT(ROUND(W197/INDEX(AJ24:AJ94, MATCH(P197, AI24:AI94, 0)), 0),"# ##0") &amp; " " &amp; P197)</f>
        <v/>
      </c>
      <c r="Y197" s="82">
        <f>IFERROR(IF(V197&gt;0, L197*AG197*Q197, 0), 0)</f>
        <v>0</v>
      </c>
      <c r="Z197" s="2141">
        <f>IFERROR(IF(V197&gt;0,M197,0),0)</f>
        <v>0</v>
      </c>
      <c r="AA197" s="2142" t="str">
        <f>IF(V197&gt;0,R197,"")</f>
        <v/>
      </c>
      <c r="AB197" s="2143"/>
      <c r="AC197" s="2140">
        <f>IF(ISBLANK(AB197), W197, W197*(1-AB197/100))</f>
        <v>0</v>
      </c>
      <c r="AD197" s="2144"/>
      <c r="AE197" s="2145" t="str">
        <f>IF(OR(ISBLANK(AD197), ISTEXT(L197)), "", IF(W197=0, Y197*AD197, W197*AD197))</f>
        <v/>
      </c>
      <c r="AF197" s="2593"/>
      <c r="AG197" s="2697">
        <f>IFERROR(IF(ISNUMBER(V197)*ISNUMBER(T197),V197/T197,0),0)</f>
        <v>0</v>
      </c>
      <c r="AH197" s="3483">
        <f>IF(AND(V197&lt;&gt;"", ISNUMBER(T197)), IFERROR(INDEX(AJ24:AJ94, MATCH(P197, AI24:AI94, 0)) * O197 * IF(ISBLANK(L197), 1, L197), 0), 0)</f>
        <v>0</v>
      </c>
      <c r="AI197" s="465"/>
      <c r="AJ197" s="465"/>
      <c r="AK197" s="465"/>
      <c r="AL197" s="465"/>
      <c r="AM197" s="2127" t="str">
        <f>A197</f>
        <v>A</v>
      </c>
      <c r="AN197" s="465"/>
      <c r="AO197" s="465"/>
      <c r="AP197" s="2133"/>
      <c r="AQ197" s="2133"/>
      <c r="AR197" s="2133"/>
      <c r="AW197" s="2133"/>
      <c r="AX197" s="466">
        <v>1</v>
      </c>
    </row>
    <row r="198" spans="1:50" s="464" customFormat="1" ht="21" customHeight="1" thickBot="1" x14ac:dyDescent="0.3">
      <c r="A198" s="2127" t="str">
        <f>IF(H198&lt;&gt;"A", "►", "A")</f>
        <v>A</v>
      </c>
      <c r="B198" s="2128" t="str">
        <f>IF(A198="►","►",IF(A198="A",IF(ISTEXT(I198),I198,"")))</f>
        <v>Dessert assiette.J.Jus de fraises des bois.Recette mère ►.M.Mille-feuille meringue et chiboust pamplemousse aux fraises des bois</v>
      </c>
      <c r="C198" s="2129" t="str">
        <f>IF(B198="►", "►", IFERROR(LEFT(B198, SEARCH(".", B198)-1), 0))</f>
        <v>Dessert assiette</v>
      </c>
      <c r="D198" s="2433" t="str">
        <f>IF(B198="►","►",IFERROR(MID(B198,SEARCH(".",B198)+1,SEARCH(".",B198,SEARCH(".",B198)+1)-SEARCH(".",B198)-1),0))</f>
        <v>J</v>
      </c>
      <c r="E198" s="2128" t="str">
        <f>IF(B198="►", "►", IFERROR(MID(B198, SEARCH(".", B198, SEARCH(".", B198)+1)+1, SEARCH(".", B198, SEARCH(".", B198, SEARCH(".", B198)+1)+1) - SEARCH(".", B198, SEARCH(".", B198)+1)-1), 0))</f>
        <v>Jus de fraises des bois</v>
      </c>
      <c r="F198" s="2128" t="str">
        <f>IF(B198="►", "►", IFERROR(MID(B198, SEARCH(".", B198, SEARCH(".", B198, SEARCH(".", B198)+1)+1)+1, SEARCH(".", B198, SEARCH(".", B198, SEARCH(".", B198, SEARCH(".", B198)+1)+1)+1) - SEARCH(".", B198, SEARCH(".", B198, SEARCH(".", B198)+1)+1)-1), 0))</f>
        <v>Recette mère ►</v>
      </c>
      <c r="G198" s="2128" t="str">
        <f>IF(OR(B198="►", ISBLANK(B198)), "►", IFERROR(RIGHT(B198, LEN(B198)-FIND("►", B198)-1), ""))</f>
        <v>M.Mille-feuille meringue et chiboust pamplemousse aux fraises des bois</v>
      </c>
      <c r="H198" s="123" t="s">
        <v>7</v>
      </c>
      <c r="I198" s="455" t="str">
        <f>I175</f>
        <v>Dessert assiette.J.Jus de fraises des bois.Recette mère ►.M.Mille-feuille meringue et chiboust pamplemousse aux fraises des bois</v>
      </c>
      <c r="J198" s="455">
        <f>J175</f>
        <v>18</v>
      </c>
      <c r="K198" s="455" t="str">
        <f>K175</f>
        <v>assiettes</v>
      </c>
      <c r="L198" s="269" t="s">
        <v>62</v>
      </c>
      <c r="M198" s="270"/>
      <c r="N198" s="271"/>
      <c r="O198" s="272"/>
      <c r="P198" s="271"/>
      <c r="Q198" s="271"/>
      <c r="R198" s="273"/>
      <c r="S198" s="791" t="s">
        <v>4</v>
      </c>
      <c r="T198" s="3484">
        <f>IFERROR(IF(AND(ISNUMBER(V198),J198&gt;0),J198,0),0)</f>
        <v>0</v>
      </c>
      <c r="U198" s="2453">
        <f>IFERROR(IF(AND(ISNUMBER(T198),V198&gt;0),K198,0),0)</f>
        <v>0</v>
      </c>
      <c r="V198" s="2452"/>
      <c r="W198" s="2148">
        <f>IFERROR(IF(V198&gt;0, AH198*AG198*Q198, 0), 0)</f>
        <v>0</v>
      </c>
      <c r="X198" s="299" t="str">
        <f>IF(OR(W198=0, ISBLANK(P198)), "", TEXT(ROUND(W198/INDEX(AJ24:AJ94, MATCH(P198, AI24:AI94, 0)), 0),"# ##0") &amp; " " &amp; P198)</f>
        <v/>
      </c>
      <c r="Y198" s="77">
        <f>IFERROR(IF(V198&gt;0, L198*AG198*Q198, 0), 0)</f>
        <v>0</v>
      </c>
      <c r="Z198" s="2149">
        <f>IFERROR(IF(V198&gt;0,M198,0),0)</f>
        <v>0</v>
      </c>
      <c r="AA198" s="2137" t="str">
        <f>IF(V198&gt;0,R198,"")</f>
        <v/>
      </c>
      <c r="AB198" s="2143"/>
      <c r="AC198" s="2148">
        <f>IF(ISBLANK(AB198), W198, W198*(1-AB198/100))</f>
        <v>0</v>
      </c>
      <c r="AD198" s="2144"/>
      <c r="AE198" s="2150" t="str">
        <f>IF(OR(ISBLANK(AD198), ISTEXT(L198)), "", IF(W198=0, Y198*AD198, W198*AD198))</f>
        <v/>
      </c>
      <c r="AF198" s="2593"/>
      <c r="AG198" s="2697">
        <f>IFERROR(IF(ISNUMBER(V198)*ISNUMBER(T198),V198/T198,0),0)</f>
        <v>0</v>
      </c>
      <c r="AH198" s="3483">
        <f>IF(AND(V198&lt;&gt;"", ISNUMBER(T198)), IFERROR(INDEX(AJ24:AJ94, MATCH(P198, AI24:AI94, 0)) * O198 * IF(ISBLANK(L198), 1, L198), 0), 0)</f>
        <v>0</v>
      </c>
      <c r="AI198" s="465"/>
      <c r="AJ198" s="465"/>
      <c r="AK198" s="465"/>
      <c r="AL198" s="465"/>
      <c r="AM198" s="2127" t="str">
        <f>A198</f>
        <v>A</v>
      </c>
      <c r="AN198" s="465"/>
      <c r="AO198" s="465"/>
      <c r="AP198" s="2133"/>
      <c r="AQ198" s="2133"/>
      <c r="AR198" s="2133"/>
      <c r="AW198" s="2133"/>
      <c r="AX198" s="466">
        <v>1</v>
      </c>
    </row>
    <row r="199" spans="1:50" s="464" customFormat="1" ht="21" customHeight="1" x14ac:dyDescent="0.25">
      <c r="A199" s="2127" t="str">
        <f>IF(H199&lt;&gt;"A", "►", "A")</f>
        <v>A</v>
      </c>
      <c r="B199" s="2128" t="str">
        <f>IF(A199="►","►",IF(A199="A",IF(ISTEXT(I199),I199,"")))</f>
        <v/>
      </c>
      <c r="C199" s="2129">
        <f>IF(B199="►", "►", IFERROR(LEFT(B199, SEARCH(".", B199)-1), 0))</f>
        <v>0</v>
      </c>
      <c r="D199" s="2433">
        <f>IF(B199="►","►",IFERROR(MID(B199,SEARCH(".",B199)+1,SEARCH(".",B199,SEARCH(".",B199)+1)-SEARCH(".",B199)-1),0))</f>
        <v>0</v>
      </c>
      <c r="E199" s="2128">
        <f>IF(B199="►", "►", IFERROR(MID(B199, SEARCH(".", B199, SEARCH(".", B199)+1)+1, SEARCH(".", B199, SEARCH(".", B199, SEARCH(".", B199)+1)+1) - SEARCH(".", B199, SEARCH(".", B199)+1)-1), 0))</f>
        <v>0</v>
      </c>
      <c r="F199" s="2128">
        <f>IF(B199="►", "►", IFERROR(MID(B199, SEARCH(".", B199, SEARCH(".", B199, SEARCH(".", B199)+1)+1)+1, SEARCH(".", B199, SEARCH(".", B199, SEARCH(".", B199, SEARCH(".", B199)+1)+1)+1) - SEARCH(".", B199, SEARCH(".", B199, SEARCH(".", B199)+1)+1)-1), 0))</f>
        <v>0</v>
      </c>
      <c r="G199" s="2128" t="str">
        <f>IF(OR(B199="►", ISBLANK(B199)), "►", IFERROR(RIGHT(B199, LEN(B199)-FIND("►", B199)-1), ""))</f>
        <v/>
      </c>
      <c r="H199" s="2168" t="s">
        <v>7</v>
      </c>
      <c r="I199" s="2169"/>
      <c r="J199" s="2169"/>
      <c r="K199" s="2169"/>
      <c r="L199" s="2170" t="s">
        <v>2200</v>
      </c>
      <c r="M199" s="2170"/>
      <c r="N199" s="2170"/>
      <c r="O199" s="2170"/>
      <c r="P199" s="2170"/>
      <c r="Q199" s="2170"/>
      <c r="R199" s="2434" t="s">
        <v>77</v>
      </c>
      <c r="S199" s="791" t="s">
        <v>4</v>
      </c>
      <c r="T199" s="3484">
        <f>IFERROR(IF(AND(ISNUMBER(V199),J199&gt;0),J199,0),0)</f>
        <v>0</v>
      </c>
      <c r="U199" s="2453">
        <f>IFERROR(IF(AND(ISNUMBER(T199),V199&gt;0),K199,0),0)</f>
        <v>0</v>
      </c>
      <c r="V199" s="2452"/>
      <c r="W199" s="2140">
        <f>IFERROR(IF(V199&gt;0, AH199*AG199*Q199, 0), 0)</f>
        <v>0</v>
      </c>
      <c r="X199" s="301" t="str">
        <f>IF(OR(W199=0, ISBLANK(P199)), "", TEXT(ROUND(W199/INDEX(AJ24:AJ94, MATCH(P199, AI24:AI94, 0)), 0),"# ##0") &amp; " " &amp; P199)</f>
        <v/>
      </c>
      <c r="Y199" s="82">
        <f>IFERROR(IF(V199&gt;0, L199*AG199*Q199, 0), 0)</f>
        <v>0</v>
      </c>
      <c r="Z199" s="2141">
        <f>IFERROR(IF(V199&gt;0,M199,0),0)</f>
        <v>0</v>
      </c>
      <c r="AA199" s="2142" t="str">
        <f>IF(V199&gt;0,R199,"")</f>
        <v/>
      </c>
      <c r="AB199" s="2143"/>
      <c r="AC199" s="2140">
        <f>IF(ISBLANK(AB199), W199, W199*(1-AB199/100))</f>
        <v>0</v>
      </c>
      <c r="AD199" s="2144"/>
      <c r="AE199" s="2145" t="str">
        <f>IF(OR(ISBLANK(AD199), ISTEXT(L199)), "", IF(W199=0, Y199*AD199, W199*AD199))</f>
        <v/>
      </c>
      <c r="AF199" s="2593"/>
      <c r="AG199" s="2697">
        <f>IFERROR(IF(ISNUMBER(V199)*ISNUMBER(T199),V199/T199,0),0)</f>
        <v>0</v>
      </c>
      <c r="AH199" s="3483">
        <f>IF(AND(V199&lt;&gt;"", ISNUMBER(T199)), IFERROR(INDEX(AJ24:AJ94, MATCH(P199, AI24:AI94, 0)) * O199 * IF(ISBLANK(L199), 1, L199), 0), 0)</f>
        <v>0</v>
      </c>
      <c r="AI199" s="465"/>
      <c r="AJ199" s="465"/>
      <c r="AK199" s="465"/>
      <c r="AL199" s="465"/>
      <c r="AM199" s="2127" t="str">
        <f>A199</f>
        <v>A</v>
      </c>
      <c r="AN199" s="465"/>
      <c r="AO199" s="465"/>
      <c r="AP199" s="2133"/>
      <c r="AQ199" s="2133"/>
      <c r="AR199" s="2133"/>
      <c r="AW199" s="2133"/>
      <c r="AX199" s="466">
        <v>1</v>
      </c>
    </row>
    <row r="200" spans="1:50" s="464" customFormat="1" ht="21" customHeight="1" x14ac:dyDescent="0.25">
      <c r="A200" s="2127" t="str">
        <f>IF(H200&lt;&gt;"A", "►", "A")</f>
        <v>►</v>
      </c>
      <c r="B200" s="2128" t="str">
        <f>IF(A200="►","►",IF(A200="A",IF(ISTEXT(I200),I200,"")))</f>
        <v>►</v>
      </c>
      <c r="C200" s="2129" t="str">
        <f>IF(B200="►", "►", IFERROR(LEFT(B200, SEARCH(".", B200)-1), 0))</f>
        <v>►</v>
      </c>
      <c r="D200" s="2433" t="str">
        <f>IF(B200="►","►",IFERROR(MID(B200,SEARCH(".",B200)+1,SEARCH(".",B200,SEARCH(".",B200)+1)-SEARCH(".",B200)-1),0))</f>
        <v>►</v>
      </c>
      <c r="E200" s="2128" t="str">
        <f>IF(B200="►", "►", IFERROR(MID(B200, SEARCH(".", B200, SEARCH(".", B200)+1)+1, SEARCH(".", B200, SEARCH(".", B200, SEARCH(".", B200)+1)+1) - SEARCH(".", B200, SEARCH(".", B200)+1)-1), 0))</f>
        <v>►</v>
      </c>
      <c r="F200" s="2128" t="str">
        <f>IF(B200="►", "►", IFERROR(MID(B200, SEARCH(".", B200, SEARCH(".", B200, SEARCH(".", B200)+1)+1)+1, SEARCH(".", B200, SEARCH(".", B200, SEARCH(".", B200, SEARCH(".", B200)+1)+1)+1) - SEARCH(".", B200, SEARCH(".", B200, SEARCH(".", B200)+1)+1)-1), 0))</f>
        <v>►</v>
      </c>
      <c r="G200" s="2128" t="str">
        <f>IF(OR(B200="►", ISBLANK(B200)), "►", IFERROR(RIGHT(B200, LEN(B200)-FIND("►", B200)-1), ""))</f>
        <v>►</v>
      </c>
      <c r="H200" s="2178" t="s">
        <v>4</v>
      </c>
      <c r="I200" s="2177"/>
      <c r="J200" s="2177"/>
      <c r="K200" s="2177"/>
      <c r="L200" s="2176"/>
      <c r="M200" s="2176"/>
      <c r="N200" s="2176"/>
      <c r="O200" s="2176"/>
      <c r="P200" s="2176"/>
      <c r="Q200" s="2176"/>
      <c r="R200" s="2450"/>
      <c r="S200" s="791" t="s">
        <v>4</v>
      </c>
      <c r="T200" s="3484">
        <f>IFERROR(IF(AND(ISNUMBER(V200),J200&gt;0),J200,0),0)</f>
        <v>0</v>
      </c>
      <c r="U200" s="2453">
        <f>IFERROR(IF(AND(ISNUMBER(T200),V200&gt;0),K200,0),0)</f>
        <v>0</v>
      </c>
      <c r="V200" s="2452"/>
      <c r="W200" s="2148">
        <f>IFERROR(IF(V200&gt;0, AH200*AG200*Q200, 0), 0)</f>
        <v>0</v>
      </c>
      <c r="X200" s="299" t="str">
        <f>IF(OR(W200=0, ISBLANK(P200)), "", TEXT(ROUND(W200/INDEX(AJ24:AJ94, MATCH(P200, AI24:AI94, 0)), 0),"# ##0") &amp; " " &amp; P200)</f>
        <v/>
      </c>
      <c r="Y200" s="77">
        <f>IFERROR(IF(V200&gt;0, L200*AG200*Q200, 0), 0)</f>
        <v>0</v>
      </c>
      <c r="Z200" s="2149">
        <f>IFERROR(IF(V200&gt;0,M200,0),0)</f>
        <v>0</v>
      </c>
      <c r="AA200" s="2137" t="str">
        <f>IF(V200&gt;0,R200,"")</f>
        <v/>
      </c>
      <c r="AB200" s="2143"/>
      <c r="AC200" s="2148">
        <f>IF(ISBLANK(AB200), W200, W200*(1-AB200/100))</f>
        <v>0</v>
      </c>
      <c r="AD200" s="2144"/>
      <c r="AE200" s="2150" t="str">
        <f>IF(OR(ISBLANK(AD200), ISTEXT(L200)), "", IF(W200=0, Y200*AD200, W200*AD200))</f>
        <v/>
      </c>
      <c r="AF200" s="2593"/>
      <c r="AG200" s="2697">
        <f>IFERROR(IF(ISNUMBER(V200)*ISNUMBER(T200),V200/T200,0),0)</f>
        <v>0</v>
      </c>
      <c r="AH200" s="3483">
        <f>IF(AND(V200&lt;&gt;"", ISNUMBER(T200)), IFERROR(INDEX(AJ24:AJ94, MATCH(P200, AI24:AI94, 0)) * O200 * IF(ISBLANK(L200), 1, L200), 0), 0)</f>
        <v>0</v>
      </c>
      <c r="AI200" s="465"/>
      <c r="AJ200" s="465"/>
      <c r="AK200" s="465"/>
      <c r="AL200" s="465"/>
      <c r="AM200" s="2127" t="str">
        <f>A200</f>
        <v>►</v>
      </c>
      <c r="AN200" s="465"/>
      <c r="AO200" s="465"/>
      <c r="AP200" s="2133"/>
      <c r="AQ200" s="2133"/>
      <c r="AR200" s="2133"/>
      <c r="AW200" s="2133"/>
      <c r="AX200" s="466">
        <v>1</v>
      </c>
    </row>
    <row r="201" spans="1:50" s="464" customFormat="1" ht="21" customHeight="1" x14ac:dyDescent="0.25">
      <c r="A201" s="2127" t="str">
        <f>IF(H201&lt;&gt;"A", "►", "A")</f>
        <v>►</v>
      </c>
      <c r="B201" s="2128" t="str">
        <f>IF(A201="►","►",IF(A201="A",IF(ISTEXT(I201),I201,"")))</f>
        <v>►</v>
      </c>
      <c r="C201" s="2129" t="str">
        <f>IF(B201="►", "►", IFERROR(LEFT(B201, SEARCH(".", B201)-1), 0))</f>
        <v>►</v>
      </c>
      <c r="D201" s="2433" t="str">
        <f>IF(B201="►","►",IFERROR(MID(B201,SEARCH(".",B201)+1,SEARCH(".",B201,SEARCH(".",B201)+1)-SEARCH(".",B201)-1),0))</f>
        <v>►</v>
      </c>
      <c r="E201" s="2128" t="str">
        <f>IF(B201="►", "►", IFERROR(MID(B201, SEARCH(".", B201, SEARCH(".", B201)+1)+1, SEARCH(".", B201, SEARCH(".", B201, SEARCH(".", B201)+1)+1) - SEARCH(".", B201, SEARCH(".", B201)+1)-1), 0))</f>
        <v>►</v>
      </c>
      <c r="F201" s="2128" t="str">
        <f>IF(B201="►", "►", IFERROR(MID(B201, SEARCH(".", B201, SEARCH(".", B201, SEARCH(".", B201)+1)+1)+1, SEARCH(".", B201, SEARCH(".", B201, SEARCH(".", B201, SEARCH(".", B201)+1)+1)+1) - SEARCH(".", B201, SEARCH(".", B201, SEARCH(".", B201)+1)+1)-1), 0))</f>
        <v>►</v>
      </c>
      <c r="G201" s="2128" t="str">
        <f>IF(OR(B201="►", ISBLANK(B201)), "►", IFERROR(RIGHT(B201, LEN(B201)-FIND("►", B201)-1), ""))</f>
        <v>►</v>
      </c>
      <c r="H201" s="2178" t="s">
        <v>4</v>
      </c>
      <c r="I201" s="2177"/>
      <c r="J201" s="2177"/>
      <c r="K201" s="2177"/>
      <c r="L201" s="2176"/>
      <c r="M201" s="2176"/>
      <c r="N201" s="2176"/>
      <c r="O201" s="2176"/>
      <c r="P201" s="2176"/>
      <c r="Q201" s="2176"/>
      <c r="R201" s="2450"/>
      <c r="S201" s="791" t="s">
        <v>4</v>
      </c>
      <c r="T201" s="3484">
        <f>IFERROR(IF(AND(ISNUMBER(V201),J201&gt;0),J201,0),0)</f>
        <v>0</v>
      </c>
      <c r="U201" s="2453">
        <f>IFERROR(IF(AND(ISNUMBER(T201),V201&gt;0),K201,0),0)</f>
        <v>0</v>
      </c>
      <c r="V201" s="2452"/>
      <c r="W201" s="2140">
        <f>IFERROR(IF(V201&gt;0, AH201*AG201*Q201, 0), 0)</f>
        <v>0</v>
      </c>
      <c r="X201" s="301" t="str">
        <f>IF(OR(W201=0, ISBLANK(P201)), "", TEXT(ROUND(W201/INDEX(AJ24:AJ94, MATCH(P201, AI24:AI94, 0)), 0),"# ##0") &amp; " " &amp; P201)</f>
        <v/>
      </c>
      <c r="Y201" s="82">
        <f>IFERROR(IF(V201&gt;0, L201*AG201*Q201, 0), 0)</f>
        <v>0</v>
      </c>
      <c r="Z201" s="2141">
        <f>IFERROR(IF(V201&gt;0,M201,0),0)</f>
        <v>0</v>
      </c>
      <c r="AA201" s="2142" t="str">
        <f>IF(V201&gt;0,R201,"")</f>
        <v/>
      </c>
      <c r="AB201" s="2143"/>
      <c r="AC201" s="2140">
        <f>IF(ISBLANK(AB201), W201, W201*(1-AB201/100))</f>
        <v>0</v>
      </c>
      <c r="AD201" s="2144"/>
      <c r="AE201" s="2145" t="str">
        <f>IF(OR(ISBLANK(AD201), ISTEXT(L201)), "", IF(W201=0, Y201*AD201, W201*AD201))</f>
        <v/>
      </c>
      <c r="AF201" s="2593"/>
      <c r="AG201" s="2697">
        <f>IFERROR(IF(ISNUMBER(V201)*ISNUMBER(T201),V201/T201,0),0)</f>
        <v>0</v>
      </c>
      <c r="AH201" s="3483">
        <f>IF(AND(V201&lt;&gt;"", ISNUMBER(T201)), IFERROR(INDEX(AJ24:AJ94, MATCH(P201, AI24:AI94, 0)) * O201 * IF(ISBLANK(L201), 1, L201), 0), 0)</f>
        <v>0</v>
      </c>
      <c r="AI201" s="465"/>
      <c r="AJ201" s="465"/>
      <c r="AK201" s="465"/>
      <c r="AL201" s="465"/>
      <c r="AM201" s="2127" t="str">
        <f>A201</f>
        <v>►</v>
      </c>
      <c r="AN201" s="465"/>
      <c r="AO201" s="465"/>
      <c r="AP201" s="2133"/>
      <c r="AQ201" s="2133"/>
      <c r="AR201" s="2133"/>
      <c r="AW201" s="2133"/>
      <c r="AX201" s="466">
        <v>1</v>
      </c>
    </row>
    <row r="202" spans="1:50" s="464" customFormat="1" ht="21" customHeight="1" x14ac:dyDescent="0.25">
      <c r="A202" s="2127" t="str">
        <f>IF(H202&lt;&gt;"A", "►", "A")</f>
        <v>►</v>
      </c>
      <c r="B202" s="2128" t="str">
        <f>IF(A202="►","►",IF(A202="A",IF(ISTEXT(I202),I202,"")))</f>
        <v>►</v>
      </c>
      <c r="C202" s="2129" t="str">
        <f>IF(B202="►", "►", IFERROR(LEFT(B202, SEARCH(".", B202)-1), 0))</f>
        <v>►</v>
      </c>
      <c r="D202" s="2433" t="str">
        <f>IF(B202="►","►",IFERROR(MID(B202,SEARCH(".",B202)+1,SEARCH(".",B202,SEARCH(".",B202)+1)-SEARCH(".",B202)-1),0))</f>
        <v>►</v>
      </c>
      <c r="E202" s="2128" t="str">
        <f>IF(B202="►", "►", IFERROR(MID(B202, SEARCH(".", B202, SEARCH(".", B202)+1)+1, SEARCH(".", B202, SEARCH(".", B202, SEARCH(".", B202)+1)+1) - SEARCH(".", B202, SEARCH(".", B202)+1)-1), 0))</f>
        <v>►</v>
      </c>
      <c r="F202" s="2128" t="str">
        <f>IF(B202="►", "►", IFERROR(MID(B202, SEARCH(".", B202, SEARCH(".", B202, SEARCH(".", B202)+1)+1)+1, SEARCH(".", B202, SEARCH(".", B202, SEARCH(".", B202, SEARCH(".", B202)+1)+1)+1) - SEARCH(".", B202, SEARCH(".", B202, SEARCH(".", B202)+1)+1)-1), 0))</f>
        <v>►</v>
      </c>
      <c r="G202" s="2128" t="str">
        <f>IF(OR(B202="►", ISBLANK(B202)), "►", IFERROR(RIGHT(B202, LEN(B202)-FIND("►", B202)-1), ""))</f>
        <v>►</v>
      </c>
      <c r="H202" s="2178" t="s">
        <v>4</v>
      </c>
      <c r="I202" s="2177"/>
      <c r="J202" s="2177"/>
      <c r="K202" s="2177"/>
      <c r="L202" s="2176"/>
      <c r="M202" s="2176"/>
      <c r="N202" s="2176"/>
      <c r="O202" s="2176"/>
      <c r="P202" s="2176"/>
      <c r="Q202" s="2176"/>
      <c r="R202" s="2450"/>
      <c r="S202" s="791" t="s">
        <v>4</v>
      </c>
      <c r="T202" s="3484">
        <f>IFERROR(IF(AND(ISNUMBER(V202),J202&gt;0),J202,0),0)</f>
        <v>0</v>
      </c>
      <c r="U202" s="2453">
        <f>IFERROR(IF(AND(ISNUMBER(T202),V202&gt;0),K202,0),0)</f>
        <v>0</v>
      </c>
      <c r="V202" s="2452"/>
      <c r="W202" s="2148">
        <f>IFERROR(IF(V202&gt;0, AH202*AG202*Q202, 0), 0)</f>
        <v>0</v>
      </c>
      <c r="X202" s="299" t="str">
        <f>IF(OR(W202=0, ISBLANK(P202)), "", TEXT(ROUND(W202/INDEX(AJ24:AJ94, MATCH(P202, AI24:AI94, 0)), 0),"# ##0") &amp; " " &amp; P202)</f>
        <v/>
      </c>
      <c r="Y202" s="77">
        <f>IFERROR(IF(V202&gt;0, L202*AG202*Q202, 0), 0)</f>
        <v>0</v>
      </c>
      <c r="Z202" s="2149">
        <f>IFERROR(IF(V202&gt;0,M202,0),0)</f>
        <v>0</v>
      </c>
      <c r="AA202" s="2137" t="str">
        <f>IF(V202&gt;0,R202,"")</f>
        <v/>
      </c>
      <c r="AB202" s="2143"/>
      <c r="AC202" s="2148">
        <f>IF(ISBLANK(AB202), W202, W202*(1-AB202/100))</f>
        <v>0</v>
      </c>
      <c r="AD202" s="2144"/>
      <c r="AE202" s="2150" t="str">
        <f>IF(OR(ISBLANK(AD202), ISTEXT(L202)), "", IF(W202=0, Y202*AD202, W202*AD202))</f>
        <v/>
      </c>
      <c r="AF202" s="2593"/>
      <c r="AG202" s="2697">
        <f>IFERROR(IF(ISNUMBER(V202)*ISNUMBER(T202),V202/T202,0),0)</f>
        <v>0</v>
      </c>
      <c r="AH202" s="3483">
        <f>IF(AND(V202&lt;&gt;"", ISNUMBER(T202)), IFERROR(INDEX(AJ24:AJ94, MATCH(P202, AI24:AI94, 0)) * O202 * IF(ISBLANK(L202), 1, L202), 0), 0)</f>
        <v>0</v>
      </c>
      <c r="AI202" s="465"/>
      <c r="AJ202" s="465"/>
      <c r="AK202" s="465"/>
      <c r="AL202" s="465"/>
      <c r="AM202" s="2127" t="str">
        <f>A202</f>
        <v>►</v>
      </c>
      <c r="AN202" s="465"/>
      <c r="AO202" s="465"/>
      <c r="AP202" s="2133"/>
      <c r="AQ202" s="2133"/>
      <c r="AR202" s="2133"/>
      <c r="AW202" s="2133"/>
      <c r="AX202" s="466">
        <v>1</v>
      </c>
    </row>
    <row r="203" spans="1:50" s="464" customFormat="1" ht="21" customHeight="1" x14ac:dyDescent="0.25">
      <c r="A203" s="2127" t="str">
        <f>IF(H203&lt;&gt;"A", "►", "A")</f>
        <v>►</v>
      </c>
      <c r="B203" s="2128" t="str">
        <f>IF(A203="►","►",IF(A203="A",IF(ISTEXT(I203),I203,"")))</f>
        <v>►</v>
      </c>
      <c r="C203" s="2129" t="str">
        <f>IF(B203="►", "►", IFERROR(LEFT(B203, SEARCH(".", B203)-1), 0))</f>
        <v>►</v>
      </c>
      <c r="D203" s="2433" t="str">
        <f>IF(B203="►","►",IFERROR(MID(B203,SEARCH(".",B203)+1,SEARCH(".",B203,SEARCH(".",B203)+1)-SEARCH(".",B203)-1),0))</f>
        <v>►</v>
      </c>
      <c r="E203" s="2128" t="str">
        <f>IF(B203="►", "►", IFERROR(MID(B203, SEARCH(".", B203, SEARCH(".", B203)+1)+1, SEARCH(".", B203, SEARCH(".", B203, SEARCH(".", B203)+1)+1) - SEARCH(".", B203, SEARCH(".", B203)+1)-1), 0))</f>
        <v>►</v>
      </c>
      <c r="F203" s="2128" t="str">
        <f>IF(B203="►", "►", IFERROR(MID(B203, SEARCH(".", B203, SEARCH(".", B203, SEARCH(".", B203)+1)+1)+1, SEARCH(".", B203, SEARCH(".", B203, SEARCH(".", B203, SEARCH(".", B203)+1)+1)+1) - SEARCH(".", B203, SEARCH(".", B203, SEARCH(".", B203)+1)+1)-1), 0))</f>
        <v>►</v>
      </c>
      <c r="G203" s="2128" t="str">
        <f>IF(OR(B203="►", ISBLANK(B203)), "►", IFERROR(RIGHT(B203, LEN(B203)-FIND("►", B203)-1), ""))</f>
        <v>►</v>
      </c>
      <c r="H203" s="2178" t="s">
        <v>4</v>
      </c>
      <c r="I203" s="2177"/>
      <c r="J203" s="2177"/>
      <c r="K203" s="2177"/>
      <c r="L203" s="2176"/>
      <c r="M203" s="2176"/>
      <c r="N203" s="2176"/>
      <c r="O203" s="2176"/>
      <c r="P203" s="2176"/>
      <c r="Q203" s="2176"/>
      <c r="R203" s="2450"/>
      <c r="S203" s="791" t="s">
        <v>4</v>
      </c>
      <c r="T203" s="3484">
        <f>IFERROR(IF(AND(ISNUMBER(V203),J203&gt;0),J203,0),0)</f>
        <v>0</v>
      </c>
      <c r="U203" s="2453">
        <f>IFERROR(IF(AND(ISNUMBER(T203),V203&gt;0),K203,0),0)</f>
        <v>0</v>
      </c>
      <c r="V203" s="2452"/>
      <c r="W203" s="2140">
        <f>IFERROR(IF(V203&gt;0, AH203*AG203*Q203, 0), 0)</f>
        <v>0</v>
      </c>
      <c r="X203" s="301" t="str">
        <f>IF(OR(W203=0, ISBLANK(P203)), "", TEXT(ROUND(W203/INDEX(AJ24:AJ94, MATCH(P203, AI24:AI94, 0)), 0),"# ##0") &amp; " " &amp; P203)</f>
        <v/>
      </c>
      <c r="Y203" s="82">
        <f>IFERROR(IF(V203&gt;0, L203*AG203*Q203, 0), 0)</f>
        <v>0</v>
      </c>
      <c r="Z203" s="2141">
        <f>IFERROR(IF(V203&gt;0,M203,0),0)</f>
        <v>0</v>
      </c>
      <c r="AA203" s="2142" t="str">
        <f>IF(V203&gt;0,R203,"")</f>
        <v/>
      </c>
      <c r="AB203" s="2143"/>
      <c r="AC203" s="2140">
        <f>IF(ISBLANK(AB203), W203, W203*(1-AB203/100))</f>
        <v>0</v>
      </c>
      <c r="AD203" s="2144"/>
      <c r="AE203" s="2145" t="str">
        <f>IF(OR(ISBLANK(AD203), ISTEXT(L203)), "", IF(W203=0, Y203*AD203, W203*AD203))</f>
        <v/>
      </c>
      <c r="AF203" s="2593"/>
      <c r="AG203" s="2697">
        <f>IFERROR(IF(ISNUMBER(V203)*ISNUMBER(T203),V203/T203,0),0)</f>
        <v>0</v>
      </c>
      <c r="AH203" s="3483">
        <f>IF(AND(V203&lt;&gt;"", ISNUMBER(T203)), IFERROR(INDEX(AJ24:AJ94, MATCH(P203, AI24:AI94, 0)) * O203 * IF(ISBLANK(L203), 1, L203), 0), 0)</f>
        <v>0</v>
      </c>
      <c r="AI203" s="465"/>
      <c r="AJ203" s="465"/>
      <c r="AK203" s="465"/>
      <c r="AL203" s="465"/>
      <c r="AM203" s="2127" t="str">
        <f>A203</f>
        <v>►</v>
      </c>
      <c r="AN203" s="465"/>
      <c r="AO203" s="465"/>
      <c r="AP203" s="2133"/>
      <c r="AQ203" s="2133"/>
      <c r="AR203" s="2133"/>
      <c r="AW203" s="2133"/>
      <c r="AX203" s="466">
        <v>1</v>
      </c>
    </row>
    <row r="204" spans="1:50" s="464" customFormat="1" ht="21" customHeight="1" x14ac:dyDescent="0.25">
      <c r="A204" s="2127" t="str">
        <f>IF(H204&lt;&gt;"A", "►", "A")</f>
        <v>►</v>
      </c>
      <c r="B204" s="2128" t="str">
        <f>IF(A204="►","►",IF(A204="A",IF(ISTEXT(I204),I204,"")))</f>
        <v>►</v>
      </c>
      <c r="C204" s="2129" t="str">
        <f>IF(B204="►", "►", IFERROR(LEFT(B204, SEARCH(".", B204)-1), 0))</f>
        <v>►</v>
      </c>
      <c r="D204" s="2433" t="str">
        <f>IF(B204="►","►",IFERROR(MID(B204,SEARCH(".",B204)+1,SEARCH(".",B204,SEARCH(".",B204)+1)-SEARCH(".",B204)-1),0))</f>
        <v>►</v>
      </c>
      <c r="E204" s="2128" t="str">
        <f>IF(B204="►", "►", IFERROR(MID(B204, SEARCH(".", B204, SEARCH(".", B204)+1)+1, SEARCH(".", B204, SEARCH(".", B204, SEARCH(".", B204)+1)+1) - SEARCH(".", B204, SEARCH(".", B204)+1)-1), 0))</f>
        <v>►</v>
      </c>
      <c r="F204" s="2128" t="str">
        <f>IF(B204="►", "►", IFERROR(MID(B204, SEARCH(".", B204, SEARCH(".", B204, SEARCH(".", B204)+1)+1)+1, SEARCH(".", B204, SEARCH(".", B204, SEARCH(".", B204, SEARCH(".", B204)+1)+1)+1) - SEARCH(".", B204, SEARCH(".", B204, SEARCH(".", B204)+1)+1)-1), 0))</f>
        <v>►</v>
      </c>
      <c r="G204" s="2128" t="str">
        <f>IF(OR(B204="►", ISBLANK(B204)), "►", IFERROR(RIGHT(B204, LEN(B204)-FIND("►", B204)-1), ""))</f>
        <v>►</v>
      </c>
      <c r="H204" s="2178" t="s">
        <v>4</v>
      </c>
      <c r="I204" s="2177"/>
      <c r="J204" s="2177"/>
      <c r="K204" s="2177"/>
      <c r="L204" s="2176"/>
      <c r="M204" s="2176"/>
      <c r="N204" s="2176"/>
      <c r="O204" s="2176"/>
      <c r="P204" s="2176"/>
      <c r="Q204" s="2176"/>
      <c r="R204" s="2450"/>
      <c r="S204" s="791" t="s">
        <v>4</v>
      </c>
      <c r="T204" s="3484">
        <f>IFERROR(IF(AND(ISNUMBER(V204),J204&gt;0),J204,0),0)</f>
        <v>0</v>
      </c>
      <c r="U204" s="2453">
        <f>IFERROR(IF(AND(ISNUMBER(T204),V204&gt;0),K204,0),0)</f>
        <v>0</v>
      </c>
      <c r="V204" s="2452"/>
      <c r="W204" s="2148">
        <f>IFERROR(IF(V204&gt;0, AH204*AG204*Q204, 0), 0)</f>
        <v>0</v>
      </c>
      <c r="X204" s="299" t="str">
        <f>IF(OR(W204=0, ISBLANK(P204)), "", TEXT(ROUND(W204/INDEX(AJ24:AJ94, MATCH(P204, AI24:AI94, 0)), 0),"# ##0") &amp; " " &amp; P204)</f>
        <v/>
      </c>
      <c r="Y204" s="77">
        <f>IFERROR(IF(V204&gt;0, L204*AG204*Q204, 0), 0)</f>
        <v>0</v>
      </c>
      <c r="Z204" s="2149">
        <f>IFERROR(IF(V204&gt;0,M204,0),0)</f>
        <v>0</v>
      </c>
      <c r="AA204" s="2137" t="str">
        <f>IF(V204&gt;0,R204,"")</f>
        <v/>
      </c>
      <c r="AB204" s="2143"/>
      <c r="AC204" s="2148">
        <f>IF(ISBLANK(AB204), W204, W204*(1-AB204/100))</f>
        <v>0</v>
      </c>
      <c r="AD204" s="2144"/>
      <c r="AE204" s="2150" t="str">
        <f>IF(OR(ISBLANK(AD204), ISTEXT(L204)), "", IF(W204=0, Y204*AD204, W204*AD204))</f>
        <v/>
      </c>
      <c r="AF204" s="2593"/>
      <c r="AG204" s="2697">
        <f>IFERROR(IF(ISNUMBER(V204)*ISNUMBER(T204),V204/T204,0),0)</f>
        <v>0</v>
      </c>
      <c r="AH204" s="3483">
        <f>IF(AND(V204&lt;&gt;"", ISNUMBER(T204)), IFERROR(INDEX(AJ24:AJ94, MATCH(P204, AI24:AI94, 0)) * O204 * IF(ISBLANK(L204), 1, L204), 0), 0)</f>
        <v>0</v>
      </c>
      <c r="AI204" s="465"/>
      <c r="AJ204" s="465"/>
      <c r="AK204" s="465"/>
      <c r="AL204" s="465"/>
      <c r="AM204" s="2127" t="str">
        <f>A204</f>
        <v>►</v>
      </c>
      <c r="AN204" s="465"/>
      <c r="AO204" s="465"/>
      <c r="AP204" s="2133"/>
      <c r="AQ204" s="2133"/>
      <c r="AR204" s="2133"/>
      <c r="AW204" s="2133"/>
      <c r="AX204" s="466">
        <v>1</v>
      </c>
    </row>
    <row r="205" spans="1:50" s="464" customFormat="1" ht="21" customHeight="1" x14ac:dyDescent="0.25">
      <c r="A205" s="2127" t="str">
        <f>IF(H205&lt;&gt;"A", "►", "A")</f>
        <v>►</v>
      </c>
      <c r="B205" s="2128" t="str">
        <f>IF(A205="►","►",IF(A205="A",IF(ISTEXT(I205),I205,"")))</f>
        <v>►</v>
      </c>
      <c r="C205" s="2129" t="str">
        <f>IF(B205="►", "►", IFERROR(LEFT(B205, SEARCH(".", B205)-1), 0))</f>
        <v>►</v>
      </c>
      <c r="D205" s="2433" t="str">
        <f>IF(B205="►","►",IFERROR(MID(B205,SEARCH(".",B205)+1,SEARCH(".",B205,SEARCH(".",B205)+1)-SEARCH(".",B205)-1),0))</f>
        <v>►</v>
      </c>
      <c r="E205" s="2128" t="str">
        <f>IF(B205="►", "►", IFERROR(MID(B205, SEARCH(".", B205, SEARCH(".", B205)+1)+1, SEARCH(".", B205, SEARCH(".", B205, SEARCH(".", B205)+1)+1) - SEARCH(".", B205, SEARCH(".", B205)+1)-1), 0))</f>
        <v>►</v>
      </c>
      <c r="F205" s="2128" t="str">
        <f>IF(B205="►", "►", IFERROR(MID(B205, SEARCH(".", B205, SEARCH(".", B205, SEARCH(".", B205)+1)+1)+1, SEARCH(".", B205, SEARCH(".", B205, SEARCH(".", B205, SEARCH(".", B205)+1)+1)+1) - SEARCH(".", B205, SEARCH(".", B205, SEARCH(".", B205)+1)+1)-1), 0))</f>
        <v>►</v>
      </c>
      <c r="G205" s="2128" t="str">
        <f>IF(OR(B205="►", ISBLANK(B205)), "►", IFERROR(RIGHT(B205, LEN(B205)-FIND("►", B205)-1), ""))</f>
        <v>►</v>
      </c>
      <c r="H205" s="2178" t="s">
        <v>4</v>
      </c>
      <c r="I205" s="2177"/>
      <c r="J205" s="2177"/>
      <c r="K205" s="2177"/>
      <c r="L205" s="2176"/>
      <c r="M205" s="2176"/>
      <c r="N205" s="2176"/>
      <c r="O205" s="2176"/>
      <c r="P205" s="2176"/>
      <c r="Q205" s="2176"/>
      <c r="R205" s="2450"/>
      <c r="S205" s="791" t="s">
        <v>4</v>
      </c>
      <c r="T205" s="3484">
        <f>IFERROR(IF(AND(ISNUMBER(V205),J205&gt;0),J205,0),0)</f>
        <v>0</v>
      </c>
      <c r="U205" s="2453">
        <f>IFERROR(IF(AND(ISNUMBER(T205),V205&gt;0),K205,0),0)</f>
        <v>0</v>
      </c>
      <c r="V205" s="2452"/>
      <c r="W205" s="2140">
        <f>IFERROR(IF(V205&gt;0, AH205*AG205*Q205, 0), 0)</f>
        <v>0</v>
      </c>
      <c r="X205" s="301" t="str">
        <f>IF(OR(W205=0, ISBLANK(P205)), "", TEXT(ROUND(W205/INDEX(AJ24:AJ94, MATCH(P205, AI24:AI94, 0)), 0),"# ##0") &amp; " " &amp; P205)</f>
        <v/>
      </c>
      <c r="Y205" s="82">
        <f>IFERROR(IF(V205&gt;0, L205*AG205*Q205, 0), 0)</f>
        <v>0</v>
      </c>
      <c r="Z205" s="2141">
        <f>IFERROR(IF(V205&gt;0,M205,0),0)</f>
        <v>0</v>
      </c>
      <c r="AA205" s="2142" t="str">
        <f>IF(V205&gt;0,R205,"")</f>
        <v/>
      </c>
      <c r="AB205" s="2143"/>
      <c r="AC205" s="2140">
        <f>IF(ISBLANK(AB205), W205, W205*(1-AB205/100))</f>
        <v>0</v>
      </c>
      <c r="AD205" s="2144"/>
      <c r="AE205" s="2145" t="str">
        <f>IF(OR(ISBLANK(AD205), ISTEXT(L205)), "", IF(W205=0, Y205*AD205, W205*AD205))</f>
        <v/>
      </c>
      <c r="AF205" s="2593"/>
      <c r="AG205" s="2697">
        <f>IFERROR(IF(ISNUMBER(V205)*ISNUMBER(T205),V205/T205,0),0)</f>
        <v>0</v>
      </c>
      <c r="AH205" s="3483">
        <f>IF(AND(V205&lt;&gt;"", ISNUMBER(T205)), IFERROR(INDEX(AJ24:AJ94, MATCH(P205, AI24:AI94, 0)) * O205 * IF(ISBLANK(L205), 1, L205), 0), 0)</f>
        <v>0</v>
      </c>
      <c r="AI205" s="465"/>
      <c r="AJ205" s="465"/>
      <c r="AK205" s="465"/>
      <c r="AL205" s="465"/>
      <c r="AM205" s="2127" t="str">
        <f>A205</f>
        <v>►</v>
      </c>
      <c r="AN205" s="465"/>
      <c r="AO205" s="465"/>
      <c r="AP205" s="2133"/>
      <c r="AQ205" s="2133"/>
      <c r="AR205" s="2133"/>
      <c r="AW205" s="2133"/>
      <c r="AX205" s="466">
        <v>1</v>
      </c>
    </row>
    <row r="206" spans="1:50" s="464" customFormat="1" ht="21" customHeight="1" x14ac:dyDescent="0.25">
      <c r="A206" s="2127" t="str">
        <f>IF(H206&lt;&gt;"A", "►", "A")</f>
        <v>►</v>
      </c>
      <c r="B206" s="2128" t="str">
        <f>IF(A206="►","►",IF(A206="A",IF(ISTEXT(I206),I206,"")))</f>
        <v>►</v>
      </c>
      <c r="C206" s="2129" t="str">
        <f>IF(B206="►", "►", IFERROR(LEFT(B206, SEARCH(".", B206)-1), 0))</f>
        <v>►</v>
      </c>
      <c r="D206" s="2433" t="str">
        <f>IF(B206="►","►",IFERROR(MID(B206,SEARCH(".",B206)+1,SEARCH(".",B206,SEARCH(".",B206)+1)-SEARCH(".",B206)-1),0))</f>
        <v>►</v>
      </c>
      <c r="E206" s="2128" t="str">
        <f>IF(B206="►", "►", IFERROR(MID(B206, SEARCH(".", B206, SEARCH(".", B206)+1)+1, SEARCH(".", B206, SEARCH(".", B206, SEARCH(".", B206)+1)+1) - SEARCH(".", B206, SEARCH(".", B206)+1)-1), 0))</f>
        <v>►</v>
      </c>
      <c r="F206" s="2128" t="str">
        <f>IF(B206="►", "►", IFERROR(MID(B206, SEARCH(".", B206, SEARCH(".", B206, SEARCH(".", B206)+1)+1)+1, SEARCH(".", B206, SEARCH(".", B206, SEARCH(".", B206, SEARCH(".", B206)+1)+1)+1) - SEARCH(".", B206, SEARCH(".", B206, SEARCH(".", B206)+1)+1)-1), 0))</f>
        <v>►</v>
      </c>
      <c r="G206" s="2128" t="str">
        <f>IF(OR(B206="►", ISBLANK(B206)), "►", IFERROR(RIGHT(B206, LEN(B206)-FIND("►", B206)-1), ""))</f>
        <v>►</v>
      </c>
      <c r="H206" s="2178" t="s">
        <v>4</v>
      </c>
      <c r="I206" s="2177"/>
      <c r="J206" s="2177"/>
      <c r="K206" s="2177"/>
      <c r="L206" s="2176"/>
      <c r="M206" s="2176"/>
      <c r="N206" s="2176"/>
      <c r="O206" s="2176"/>
      <c r="P206" s="2176"/>
      <c r="Q206" s="2176"/>
      <c r="R206" s="2450"/>
      <c r="S206" s="791" t="s">
        <v>4</v>
      </c>
      <c r="T206" s="3484">
        <f>IFERROR(IF(AND(ISNUMBER(V206),J206&gt;0),J206,0),0)</f>
        <v>0</v>
      </c>
      <c r="U206" s="2453">
        <f>IFERROR(IF(AND(ISNUMBER(T206),V206&gt;0),K206,0),0)</f>
        <v>0</v>
      </c>
      <c r="V206" s="2452"/>
      <c r="W206" s="2148">
        <f>IFERROR(IF(V206&gt;0, AH206*AG206*Q206, 0), 0)</f>
        <v>0</v>
      </c>
      <c r="X206" s="299" t="str">
        <f>IF(OR(W206=0, ISBLANK(P206)), "", TEXT(ROUND(W206/INDEX(AJ24:AJ94, MATCH(P206, AI24:AI94, 0)), 0),"# ##0") &amp; " " &amp; P206)</f>
        <v/>
      </c>
      <c r="Y206" s="77">
        <f>IFERROR(IF(V206&gt;0, L206*AG206*Q206, 0), 0)</f>
        <v>0</v>
      </c>
      <c r="Z206" s="2149">
        <f>IFERROR(IF(V206&gt;0,M206,0),0)</f>
        <v>0</v>
      </c>
      <c r="AA206" s="2137" t="str">
        <f>IF(V206&gt;0,R206,"")</f>
        <v/>
      </c>
      <c r="AB206" s="2143"/>
      <c r="AC206" s="2148">
        <f>IF(ISBLANK(AB206), W206, W206*(1-AB206/100))</f>
        <v>0</v>
      </c>
      <c r="AD206" s="2144"/>
      <c r="AE206" s="2150" t="str">
        <f>IF(OR(ISBLANK(AD206), ISTEXT(L206)), "", IF(W206=0, Y206*AD206, W206*AD206))</f>
        <v/>
      </c>
      <c r="AF206" s="2593"/>
      <c r="AG206" s="2697">
        <f>IFERROR(IF(ISNUMBER(V206)*ISNUMBER(T206),V206/T206,0),0)</f>
        <v>0</v>
      </c>
      <c r="AH206" s="3483">
        <f>IF(AND(V206&lt;&gt;"", ISNUMBER(T206)), IFERROR(INDEX(AJ24:AJ94, MATCH(P206, AI24:AI94, 0)) * O206 * IF(ISBLANK(L206), 1, L206), 0), 0)</f>
        <v>0</v>
      </c>
      <c r="AI206" s="465"/>
      <c r="AJ206" s="465"/>
      <c r="AK206" s="465"/>
      <c r="AL206" s="465"/>
      <c r="AM206" s="2127" t="str">
        <f>A206</f>
        <v>►</v>
      </c>
      <c r="AN206" s="465"/>
      <c r="AO206" s="465"/>
      <c r="AP206" s="2133"/>
      <c r="AQ206" s="2133"/>
      <c r="AR206" s="2133"/>
      <c r="AW206" s="2133"/>
      <c r="AX206" s="466">
        <v>1</v>
      </c>
    </row>
    <row r="207" spans="1:50" s="464" customFormat="1" ht="21" customHeight="1" x14ac:dyDescent="0.25">
      <c r="A207" s="2127" t="str">
        <f>IF(H207&lt;&gt;"A", "►", "A")</f>
        <v>►</v>
      </c>
      <c r="B207" s="2128" t="str">
        <f>IF(A207="►","►",IF(A207="A",IF(ISTEXT(I207),I207,"")))</f>
        <v>►</v>
      </c>
      <c r="C207" s="2129" t="str">
        <f>IF(B207="►", "►", IFERROR(LEFT(B207, SEARCH(".", B207)-1), 0))</f>
        <v>►</v>
      </c>
      <c r="D207" s="2433" t="str">
        <f>IF(B207="►","►",IFERROR(MID(B207,SEARCH(".",B207)+1,SEARCH(".",B207,SEARCH(".",B207)+1)-SEARCH(".",B207)-1),0))</f>
        <v>►</v>
      </c>
      <c r="E207" s="2128" t="str">
        <f>IF(B207="►", "►", IFERROR(MID(B207, SEARCH(".", B207, SEARCH(".", B207)+1)+1, SEARCH(".", B207, SEARCH(".", B207, SEARCH(".", B207)+1)+1) - SEARCH(".", B207, SEARCH(".", B207)+1)-1), 0))</f>
        <v>►</v>
      </c>
      <c r="F207" s="2128" t="str">
        <f>IF(B207="►", "►", IFERROR(MID(B207, SEARCH(".", B207, SEARCH(".", B207, SEARCH(".", B207)+1)+1)+1, SEARCH(".", B207, SEARCH(".", B207, SEARCH(".", B207, SEARCH(".", B207)+1)+1)+1) - SEARCH(".", B207, SEARCH(".", B207, SEARCH(".", B207)+1)+1)-1), 0))</f>
        <v>►</v>
      </c>
      <c r="G207" s="2128" t="str">
        <f>IF(OR(B207="►", ISBLANK(B207)), "►", IFERROR(RIGHT(B207, LEN(B207)-FIND("►", B207)-1), ""))</f>
        <v>►</v>
      </c>
      <c r="H207" s="2178" t="s">
        <v>4</v>
      </c>
      <c r="I207" s="2177"/>
      <c r="J207" s="2177"/>
      <c r="K207" s="2177"/>
      <c r="L207" s="2176"/>
      <c r="M207" s="2176"/>
      <c r="N207" s="2176"/>
      <c r="O207" s="2176"/>
      <c r="P207" s="2176"/>
      <c r="Q207" s="2176"/>
      <c r="R207" s="2450"/>
      <c r="S207" s="791" t="s">
        <v>4</v>
      </c>
      <c r="T207" s="3484">
        <f>IFERROR(IF(AND(ISNUMBER(V207),J207&gt;0),J207,0),0)</f>
        <v>0</v>
      </c>
      <c r="U207" s="2453">
        <f>IFERROR(IF(AND(ISNUMBER(T207),V207&gt;0),K207,0),0)</f>
        <v>0</v>
      </c>
      <c r="V207" s="2452"/>
      <c r="W207" s="2140">
        <f>IFERROR(IF(V207&gt;0, AH207*AG207*Q207, 0), 0)</f>
        <v>0</v>
      </c>
      <c r="X207" s="301" t="str">
        <f>IF(OR(W207=0, ISBLANK(P207)), "", TEXT(ROUND(W207/INDEX(AJ24:AJ94, MATCH(P207, AI24:AI94, 0)), 0),"# ##0") &amp; " " &amp; P207)</f>
        <v/>
      </c>
      <c r="Y207" s="82">
        <f>IFERROR(IF(V207&gt;0, L207*AG207*Q207, 0), 0)</f>
        <v>0</v>
      </c>
      <c r="Z207" s="2141">
        <f>IFERROR(IF(V207&gt;0,M207,0),0)</f>
        <v>0</v>
      </c>
      <c r="AA207" s="2142" t="str">
        <f>IF(V207&gt;0,R207,"")</f>
        <v/>
      </c>
      <c r="AB207" s="2143"/>
      <c r="AC207" s="2140">
        <f>IF(ISBLANK(AB207), W207, W207*(1-AB207/100))</f>
        <v>0</v>
      </c>
      <c r="AD207" s="2144"/>
      <c r="AE207" s="2145" t="str">
        <f>IF(OR(ISBLANK(AD207), ISTEXT(L207)), "", IF(W207=0, Y207*AD207, W207*AD207))</f>
        <v/>
      </c>
      <c r="AF207" s="2593"/>
      <c r="AG207" s="2697">
        <f>IFERROR(IF(ISNUMBER(V207)*ISNUMBER(T207),V207/T207,0),0)</f>
        <v>0</v>
      </c>
      <c r="AH207" s="3483">
        <f>IF(AND(V207&lt;&gt;"", ISNUMBER(T207)), IFERROR(INDEX(AJ24:AJ94, MATCH(P207, AI24:AI94, 0)) * O207 * IF(ISBLANK(L207), 1, L207), 0), 0)</f>
        <v>0</v>
      </c>
      <c r="AI207" s="465"/>
      <c r="AJ207" s="465"/>
      <c r="AK207" s="465"/>
      <c r="AL207" s="465"/>
      <c r="AM207" s="2127" t="str">
        <f>A207</f>
        <v>►</v>
      </c>
      <c r="AN207" s="465"/>
      <c r="AO207" s="465"/>
      <c r="AP207" s="2133"/>
      <c r="AQ207" s="2133"/>
      <c r="AR207" s="2133"/>
      <c r="AW207" s="2133"/>
      <c r="AX207" s="466">
        <v>1</v>
      </c>
    </row>
    <row r="208" spans="1:50" s="464" customFormat="1" ht="21" customHeight="1" x14ac:dyDescent="0.25">
      <c r="A208" s="2127" t="str">
        <f>IF(H208&lt;&gt;"A", "►", "A")</f>
        <v>►</v>
      </c>
      <c r="B208" s="2128" t="str">
        <f>IF(A208="►","►",IF(A208="A",IF(ISTEXT(I208),I208,"")))</f>
        <v>►</v>
      </c>
      <c r="C208" s="2129" t="str">
        <f>IF(B208="►", "►", IFERROR(LEFT(B208, SEARCH(".", B208)-1), 0))</f>
        <v>►</v>
      </c>
      <c r="D208" s="2433" t="str">
        <f>IF(B208="►","►",IFERROR(MID(B208,SEARCH(".",B208)+1,SEARCH(".",B208,SEARCH(".",B208)+1)-SEARCH(".",B208)-1),0))</f>
        <v>►</v>
      </c>
      <c r="E208" s="2128" t="str">
        <f>IF(B208="►", "►", IFERROR(MID(B208, SEARCH(".", B208, SEARCH(".", B208)+1)+1, SEARCH(".", B208, SEARCH(".", B208, SEARCH(".", B208)+1)+1) - SEARCH(".", B208, SEARCH(".", B208)+1)-1), 0))</f>
        <v>►</v>
      </c>
      <c r="F208" s="2128" t="str">
        <f>IF(B208="►", "►", IFERROR(MID(B208, SEARCH(".", B208, SEARCH(".", B208, SEARCH(".", B208)+1)+1)+1, SEARCH(".", B208, SEARCH(".", B208, SEARCH(".", B208, SEARCH(".", B208)+1)+1)+1) - SEARCH(".", B208, SEARCH(".", B208, SEARCH(".", B208)+1)+1)-1), 0))</f>
        <v>►</v>
      </c>
      <c r="G208" s="2128" t="str">
        <f>IF(OR(B208="►", ISBLANK(B208)), "►", IFERROR(RIGHT(B208, LEN(B208)-FIND("►", B208)-1), ""))</f>
        <v>►</v>
      </c>
      <c r="H208" s="2178" t="s">
        <v>4</v>
      </c>
      <c r="I208" s="2177"/>
      <c r="J208" s="2177"/>
      <c r="K208" s="2177"/>
      <c r="L208" s="2176"/>
      <c r="M208" s="2176"/>
      <c r="N208" s="2176"/>
      <c r="O208" s="2176"/>
      <c r="P208" s="2176"/>
      <c r="Q208" s="2176"/>
      <c r="R208" s="2450"/>
      <c r="S208" s="791" t="s">
        <v>4</v>
      </c>
      <c r="T208" s="3484">
        <f>IFERROR(IF(AND(ISNUMBER(V208),J208&gt;0),J208,0),0)</f>
        <v>0</v>
      </c>
      <c r="U208" s="2453">
        <f>IFERROR(IF(AND(ISNUMBER(T208),V208&gt;0),K208,0),0)</f>
        <v>0</v>
      </c>
      <c r="V208" s="2452"/>
      <c r="W208" s="2148">
        <f>IFERROR(IF(V208&gt;0, AH208*AG208*Q208, 0), 0)</f>
        <v>0</v>
      </c>
      <c r="X208" s="299" t="str">
        <f>IF(OR(W208=0, ISBLANK(P208)), "", TEXT(ROUND(W208/INDEX(AJ24:AJ94, MATCH(P208, AI24:AI94, 0)), 0),"# ##0") &amp; " " &amp; P208)</f>
        <v/>
      </c>
      <c r="Y208" s="77">
        <f>IFERROR(IF(V208&gt;0, L208*AG208*Q208, 0), 0)</f>
        <v>0</v>
      </c>
      <c r="Z208" s="2149">
        <f>IFERROR(IF(V208&gt;0,M208,0),0)</f>
        <v>0</v>
      </c>
      <c r="AA208" s="2137" t="str">
        <f>IF(V208&gt;0,R208,"")</f>
        <v/>
      </c>
      <c r="AB208" s="2143"/>
      <c r="AC208" s="2148">
        <f>IF(ISBLANK(AB208), W208, W208*(1-AB208/100))</f>
        <v>0</v>
      </c>
      <c r="AD208" s="2144"/>
      <c r="AE208" s="2150" t="str">
        <f>IF(OR(ISBLANK(AD208), ISTEXT(L208)), "", IF(W208=0, Y208*AD208, W208*AD208))</f>
        <v/>
      </c>
      <c r="AF208" s="2593"/>
      <c r="AG208" s="2697">
        <f>IFERROR(IF(ISNUMBER(V208)*ISNUMBER(T208),V208/T208,0),0)</f>
        <v>0</v>
      </c>
      <c r="AH208" s="3483">
        <f>IF(AND(V208&lt;&gt;"", ISNUMBER(T208)), IFERROR(INDEX(AJ24:AJ94, MATCH(P208, AI24:AI94, 0)) * O208 * IF(ISBLANK(L208), 1, L208), 0), 0)</f>
        <v>0</v>
      </c>
      <c r="AI208" s="465"/>
      <c r="AJ208" s="465"/>
      <c r="AK208" s="465"/>
      <c r="AL208" s="465"/>
      <c r="AM208" s="2127" t="str">
        <f>A208</f>
        <v>►</v>
      </c>
      <c r="AN208" s="465"/>
      <c r="AO208" s="465"/>
      <c r="AP208" s="2133"/>
      <c r="AQ208" s="2133"/>
      <c r="AR208" s="2133"/>
      <c r="AW208" s="2133"/>
      <c r="AX208" s="466">
        <v>1</v>
      </c>
    </row>
    <row r="209" spans="1:50" s="464" customFormat="1" ht="21" customHeight="1" x14ac:dyDescent="0.25">
      <c r="A209" s="2127" t="str">
        <f>IF(H209&lt;&gt;"A", "►", "A")</f>
        <v>►</v>
      </c>
      <c r="B209" s="2128" t="str">
        <f>IF(A209="►","►",IF(A209="A",IF(ISTEXT(I209),I209,"")))</f>
        <v>►</v>
      </c>
      <c r="C209" s="2129" t="str">
        <f>IF(B209="►", "►", IFERROR(LEFT(B209, SEARCH(".", B209)-1), 0))</f>
        <v>►</v>
      </c>
      <c r="D209" s="2433" t="str">
        <f>IF(B209="►","►",IFERROR(MID(B209,SEARCH(".",B209)+1,SEARCH(".",B209,SEARCH(".",B209)+1)-SEARCH(".",B209)-1),0))</f>
        <v>►</v>
      </c>
      <c r="E209" s="2128" t="str">
        <f>IF(B209="►", "►", IFERROR(MID(B209, SEARCH(".", B209, SEARCH(".", B209)+1)+1, SEARCH(".", B209, SEARCH(".", B209, SEARCH(".", B209)+1)+1) - SEARCH(".", B209, SEARCH(".", B209)+1)-1), 0))</f>
        <v>►</v>
      </c>
      <c r="F209" s="2128" t="str">
        <f>IF(B209="►", "►", IFERROR(MID(B209, SEARCH(".", B209, SEARCH(".", B209, SEARCH(".", B209)+1)+1)+1, SEARCH(".", B209, SEARCH(".", B209, SEARCH(".", B209, SEARCH(".", B209)+1)+1)+1) - SEARCH(".", B209, SEARCH(".", B209, SEARCH(".", B209)+1)+1)-1), 0))</f>
        <v>►</v>
      </c>
      <c r="G209" s="2128" t="str">
        <f>IF(OR(B209="►", ISBLANK(B209)), "►", IFERROR(RIGHT(B209, LEN(B209)-FIND("►", B209)-1), ""))</f>
        <v>►</v>
      </c>
      <c r="H209" s="2178" t="s">
        <v>4</v>
      </c>
      <c r="I209" s="2177"/>
      <c r="J209" s="2177"/>
      <c r="K209" s="2177"/>
      <c r="L209" s="2176"/>
      <c r="M209" s="2176"/>
      <c r="N209" s="2176"/>
      <c r="O209" s="2176"/>
      <c r="P209" s="2176"/>
      <c r="Q209" s="2176"/>
      <c r="R209" s="2450"/>
      <c r="S209" s="791" t="s">
        <v>4</v>
      </c>
      <c r="T209" s="3484">
        <f>IFERROR(IF(AND(ISNUMBER(V209),J209&gt;0),J209,0),0)</f>
        <v>0</v>
      </c>
      <c r="U209" s="2453">
        <f>IFERROR(IF(AND(ISNUMBER(T209),V209&gt;0),K209,0),0)</f>
        <v>0</v>
      </c>
      <c r="V209" s="2452"/>
      <c r="W209" s="2140">
        <f>IFERROR(IF(V209&gt;0, AH209*AG209*Q209, 0), 0)</f>
        <v>0</v>
      </c>
      <c r="X209" s="301" t="str">
        <f>IF(OR(W209=0, ISBLANK(P209)), "", TEXT(ROUND(W209/INDEX(AJ24:AJ94, MATCH(P209, AI24:AI94, 0)), 0),"# ##0") &amp; " " &amp; P209)</f>
        <v/>
      </c>
      <c r="Y209" s="82">
        <f>IFERROR(IF(V209&gt;0, L209*AG209*Q209, 0), 0)</f>
        <v>0</v>
      </c>
      <c r="Z209" s="2141">
        <f>IFERROR(IF(V209&gt;0,M209,0),0)</f>
        <v>0</v>
      </c>
      <c r="AA209" s="2142" t="str">
        <f>IF(V209&gt;0,R209,"")</f>
        <v/>
      </c>
      <c r="AB209" s="2143"/>
      <c r="AC209" s="2140">
        <f>IF(ISBLANK(AB209), W209, W209*(1-AB209/100))</f>
        <v>0</v>
      </c>
      <c r="AD209" s="2144"/>
      <c r="AE209" s="2145" t="str">
        <f>IF(OR(ISBLANK(AD209), ISTEXT(L209)), "", IF(W209=0, Y209*AD209, W209*AD209))</f>
        <v/>
      </c>
      <c r="AF209" s="2593"/>
      <c r="AG209" s="2697">
        <f>IFERROR(IF(ISNUMBER(V209)*ISNUMBER(T209),V209/T209,0),0)</f>
        <v>0</v>
      </c>
      <c r="AH209" s="3483">
        <f>IF(AND(V209&lt;&gt;"", ISNUMBER(T209)), IFERROR(INDEX(AJ24:AJ94, MATCH(P209, AI24:AI94, 0)) * O209 * IF(ISBLANK(L209), 1, L209), 0), 0)</f>
        <v>0</v>
      </c>
      <c r="AI209" s="465"/>
      <c r="AJ209" s="465"/>
      <c r="AK209" s="465"/>
      <c r="AL209" s="465"/>
      <c r="AM209" s="2127" t="str">
        <f>A209</f>
        <v>►</v>
      </c>
      <c r="AN209" s="465"/>
      <c r="AO209" s="465"/>
      <c r="AP209" s="2133"/>
      <c r="AQ209" s="2133"/>
      <c r="AR209" s="2133"/>
      <c r="AW209" s="2133"/>
      <c r="AX209" s="466">
        <v>1</v>
      </c>
    </row>
    <row r="210" spans="1:50" s="464" customFormat="1" ht="21" customHeight="1" x14ac:dyDescent="0.25">
      <c r="A210" s="2127" t="str">
        <f>IF(H210&lt;&gt;"A", "►", "A")</f>
        <v>►</v>
      </c>
      <c r="B210" s="2128" t="str">
        <f>IF(A210="►","►",IF(A210="A",IF(ISTEXT(I210),I210,"")))</f>
        <v>►</v>
      </c>
      <c r="C210" s="2129" t="str">
        <f>IF(B210="►", "►", IFERROR(LEFT(B210, SEARCH(".", B210)-1), 0))</f>
        <v>►</v>
      </c>
      <c r="D210" s="2433" t="str">
        <f>IF(B210="►","►",IFERROR(MID(B210,SEARCH(".",B210)+1,SEARCH(".",B210,SEARCH(".",B210)+1)-SEARCH(".",B210)-1),0))</f>
        <v>►</v>
      </c>
      <c r="E210" s="2128" t="str">
        <f>IF(B210="►", "►", IFERROR(MID(B210, SEARCH(".", B210, SEARCH(".", B210)+1)+1, SEARCH(".", B210, SEARCH(".", B210, SEARCH(".", B210)+1)+1) - SEARCH(".", B210, SEARCH(".", B210)+1)-1), 0))</f>
        <v>►</v>
      </c>
      <c r="F210" s="2128" t="str">
        <f>IF(B210="►", "►", IFERROR(MID(B210, SEARCH(".", B210, SEARCH(".", B210, SEARCH(".", B210)+1)+1)+1, SEARCH(".", B210, SEARCH(".", B210, SEARCH(".", B210, SEARCH(".", B210)+1)+1)+1) - SEARCH(".", B210, SEARCH(".", B210, SEARCH(".", B210)+1)+1)-1), 0))</f>
        <v>►</v>
      </c>
      <c r="G210" s="2128" t="str">
        <f>IF(OR(B210="►", ISBLANK(B210)), "►", IFERROR(RIGHT(B210, LEN(B210)-FIND("►", B210)-1), ""))</f>
        <v>►</v>
      </c>
      <c r="H210" s="2178" t="s">
        <v>4</v>
      </c>
      <c r="I210" s="2177"/>
      <c r="J210" s="2177"/>
      <c r="K210" s="2177"/>
      <c r="L210" s="2176"/>
      <c r="M210" s="2176"/>
      <c r="N210" s="2176"/>
      <c r="O210" s="2176"/>
      <c r="P210" s="2176"/>
      <c r="Q210" s="2176"/>
      <c r="R210" s="2450"/>
      <c r="S210" s="791" t="s">
        <v>4</v>
      </c>
      <c r="T210" s="3484">
        <f>IFERROR(IF(AND(ISNUMBER(V210),J210&gt;0),J210,0),0)</f>
        <v>0</v>
      </c>
      <c r="U210" s="2453">
        <f>IFERROR(IF(AND(ISNUMBER(T210),V210&gt;0),K210,0),0)</f>
        <v>0</v>
      </c>
      <c r="V210" s="2452"/>
      <c r="W210" s="2148">
        <f>IFERROR(IF(V210&gt;0, AH210*AG210*Q210, 0), 0)</f>
        <v>0</v>
      </c>
      <c r="X210" s="299" t="str">
        <f>IF(OR(W210=0, ISBLANK(P210)), "", TEXT(ROUND(W210/INDEX(AJ24:AJ94, MATCH(P210, AI24:AI94, 0)), 0),"# ##0") &amp; " " &amp; P210)</f>
        <v/>
      </c>
      <c r="Y210" s="77">
        <f>IFERROR(IF(V210&gt;0, L210*AG210*Q210, 0), 0)</f>
        <v>0</v>
      </c>
      <c r="Z210" s="2149">
        <f>IFERROR(IF(V210&gt;0,M210,0),0)</f>
        <v>0</v>
      </c>
      <c r="AA210" s="2137" t="str">
        <f>IF(V210&gt;0,R210,"")</f>
        <v/>
      </c>
      <c r="AB210" s="2143"/>
      <c r="AC210" s="2148">
        <f>IF(ISBLANK(AB210), W210, W210*(1-AB210/100))</f>
        <v>0</v>
      </c>
      <c r="AD210" s="2144"/>
      <c r="AE210" s="2150" t="str">
        <f>IF(OR(ISBLANK(AD210), ISTEXT(L210)), "", IF(W210=0, Y210*AD210, W210*AD210))</f>
        <v/>
      </c>
      <c r="AF210" s="2593"/>
      <c r="AG210" s="2697">
        <f>IFERROR(IF(ISNUMBER(V210)*ISNUMBER(T210),V210/T210,0),0)</f>
        <v>0</v>
      </c>
      <c r="AH210" s="3483">
        <f>IF(AND(V210&lt;&gt;"", ISNUMBER(T210)), IFERROR(INDEX(AJ24:AJ94, MATCH(P210, AI24:AI94, 0)) * O210 * IF(ISBLANK(L210), 1, L210), 0), 0)</f>
        <v>0</v>
      </c>
      <c r="AI210" s="465"/>
      <c r="AJ210" s="465"/>
      <c r="AK210" s="465"/>
      <c r="AL210" s="465"/>
      <c r="AM210" s="2127" t="str">
        <f>A210</f>
        <v>►</v>
      </c>
      <c r="AN210" s="465"/>
      <c r="AO210" s="465"/>
      <c r="AP210" s="2133"/>
      <c r="AQ210" s="2133"/>
      <c r="AR210" s="2133"/>
      <c r="AW210" s="2133"/>
      <c r="AX210" s="466">
        <v>1</v>
      </c>
    </row>
    <row r="211" spans="1:50" s="464" customFormat="1" ht="21" customHeight="1" x14ac:dyDescent="0.25">
      <c r="A211" s="2127" t="str">
        <f>IF(H211&lt;&gt;"A", "►", "A")</f>
        <v>►</v>
      </c>
      <c r="B211" s="2128" t="str">
        <f>IF(A211="►","►",IF(A211="A",IF(ISTEXT(I211),I211,"")))</f>
        <v>►</v>
      </c>
      <c r="C211" s="2129" t="str">
        <f>IF(B211="►", "►", IFERROR(LEFT(B211, SEARCH(".", B211)-1), 0))</f>
        <v>►</v>
      </c>
      <c r="D211" s="2433" t="str">
        <f>IF(B211="►","►",IFERROR(MID(B211,SEARCH(".",B211)+1,SEARCH(".",B211,SEARCH(".",B211)+1)-SEARCH(".",B211)-1),0))</f>
        <v>►</v>
      </c>
      <c r="E211" s="2128" t="str">
        <f>IF(B211="►", "►", IFERROR(MID(B211, SEARCH(".", B211, SEARCH(".", B211)+1)+1, SEARCH(".", B211, SEARCH(".", B211, SEARCH(".", B211)+1)+1) - SEARCH(".", B211, SEARCH(".", B211)+1)-1), 0))</f>
        <v>►</v>
      </c>
      <c r="F211" s="2128" t="str">
        <f>IF(B211="►", "►", IFERROR(MID(B211, SEARCH(".", B211, SEARCH(".", B211, SEARCH(".", B211)+1)+1)+1, SEARCH(".", B211, SEARCH(".", B211, SEARCH(".", B211, SEARCH(".", B211)+1)+1)+1) - SEARCH(".", B211, SEARCH(".", B211, SEARCH(".", B211)+1)+1)-1), 0))</f>
        <v>►</v>
      </c>
      <c r="G211" s="2128" t="str">
        <f>IF(OR(B211="►", ISBLANK(B211)), "►", IFERROR(RIGHT(B211, LEN(B211)-FIND("►", B211)-1), ""))</f>
        <v>►</v>
      </c>
      <c r="H211" s="2178" t="s">
        <v>4</v>
      </c>
      <c r="I211" s="2177"/>
      <c r="J211" s="2177"/>
      <c r="K211" s="2177"/>
      <c r="L211" s="2176"/>
      <c r="M211" s="2176"/>
      <c r="N211" s="2176"/>
      <c r="O211" s="2176"/>
      <c r="P211" s="2176"/>
      <c r="Q211" s="2176"/>
      <c r="R211" s="2450"/>
      <c r="S211" s="791" t="s">
        <v>4</v>
      </c>
      <c r="T211" s="3484">
        <f>IFERROR(IF(AND(ISNUMBER(V211),J211&gt;0),J211,0),0)</f>
        <v>0</v>
      </c>
      <c r="U211" s="2453">
        <f>IFERROR(IF(AND(ISNUMBER(T211),V211&gt;0),K211,0),0)</f>
        <v>0</v>
      </c>
      <c r="V211" s="2452"/>
      <c r="W211" s="2140">
        <f>IFERROR(IF(V211&gt;0, AH211*AG211*Q211, 0), 0)</f>
        <v>0</v>
      </c>
      <c r="X211" s="301" t="str">
        <f>IF(OR(W211=0, ISBLANK(P211)), "", TEXT(ROUND(W211/INDEX(AJ24:AJ94, MATCH(P211, AI24:AI94, 0)), 0),"# ##0") &amp; " " &amp; P211)</f>
        <v/>
      </c>
      <c r="Y211" s="82">
        <f>IFERROR(IF(V211&gt;0, L211*AG211*Q211, 0), 0)</f>
        <v>0</v>
      </c>
      <c r="Z211" s="2141">
        <f>IFERROR(IF(V211&gt;0,M211,0),0)</f>
        <v>0</v>
      </c>
      <c r="AA211" s="2142" t="str">
        <f>IF(V211&gt;0,R211,"")</f>
        <v/>
      </c>
      <c r="AB211" s="2143"/>
      <c r="AC211" s="2140">
        <f>IF(ISBLANK(AB211), W211, W211*(1-AB211/100))</f>
        <v>0</v>
      </c>
      <c r="AD211" s="2144"/>
      <c r="AE211" s="2145" t="str">
        <f>IF(OR(ISBLANK(AD211), ISTEXT(L211)), "", IF(W211=0, Y211*AD211, W211*AD211))</f>
        <v/>
      </c>
      <c r="AF211" s="2593"/>
      <c r="AG211" s="2697">
        <f>IFERROR(IF(ISNUMBER(V211)*ISNUMBER(T211),V211/T211,0),0)</f>
        <v>0</v>
      </c>
      <c r="AH211" s="3483">
        <f>IF(AND(V211&lt;&gt;"", ISNUMBER(T211)), IFERROR(INDEX(AJ24:AJ94, MATCH(P211, AI24:AI94, 0)) * O211 * IF(ISBLANK(L211), 1, L211), 0), 0)</f>
        <v>0</v>
      </c>
      <c r="AI211" s="465"/>
      <c r="AJ211" s="465"/>
      <c r="AK211" s="465"/>
      <c r="AL211" s="465"/>
      <c r="AM211" s="2127" t="str">
        <f>A211</f>
        <v>►</v>
      </c>
      <c r="AN211" s="465"/>
      <c r="AO211" s="465"/>
      <c r="AP211" s="2133"/>
      <c r="AQ211" s="2133"/>
      <c r="AR211" s="2133"/>
      <c r="AW211" s="2133"/>
      <c r="AX211" s="466">
        <v>1</v>
      </c>
    </row>
    <row r="212" spans="1:50" s="464" customFormat="1" ht="21" customHeight="1" x14ac:dyDescent="0.25">
      <c r="A212" s="2127" t="str">
        <f>IF(H212&lt;&gt;"A", "►", "A")</f>
        <v>►</v>
      </c>
      <c r="B212" s="2128" t="str">
        <f>IF(A212="►","►",IF(A212="A",IF(ISTEXT(I212),I212,"")))</f>
        <v>►</v>
      </c>
      <c r="C212" s="2129" t="str">
        <f>IF(B212="►", "►", IFERROR(LEFT(B212, SEARCH(".", B212)-1), 0))</f>
        <v>►</v>
      </c>
      <c r="D212" s="2433" t="str">
        <f>IF(B212="►","►",IFERROR(MID(B212,SEARCH(".",B212)+1,SEARCH(".",B212,SEARCH(".",B212)+1)-SEARCH(".",B212)-1),0))</f>
        <v>►</v>
      </c>
      <c r="E212" s="2128" t="str">
        <f>IF(B212="►", "►", IFERROR(MID(B212, SEARCH(".", B212, SEARCH(".", B212)+1)+1, SEARCH(".", B212, SEARCH(".", B212, SEARCH(".", B212)+1)+1) - SEARCH(".", B212, SEARCH(".", B212)+1)-1), 0))</f>
        <v>►</v>
      </c>
      <c r="F212" s="2128" t="str">
        <f>IF(B212="►", "►", IFERROR(MID(B212, SEARCH(".", B212, SEARCH(".", B212, SEARCH(".", B212)+1)+1)+1, SEARCH(".", B212, SEARCH(".", B212, SEARCH(".", B212, SEARCH(".", B212)+1)+1)+1) - SEARCH(".", B212, SEARCH(".", B212, SEARCH(".", B212)+1)+1)-1), 0))</f>
        <v>►</v>
      </c>
      <c r="G212" s="2128" t="str">
        <f>IF(OR(B212="►", ISBLANK(B212)), "►", IFERROR(RIGHT(B212, LEN(B212)-FIND("►", B212)-1), ""))</f>
        <v>►</v>
      </c>
      <c r="H212" s="2178" t="s">
        <v>4</v>
      </c>
      <c r="I212" s="2177"/>
      <c r="J212" s="2177"/>
      <c r="K212" s="2177"/>
      <c r="L212" s="2176"/>
      <c r="M212" s="2176"/>
      <c r="N212" s="2176"/>
      <c r="O212" s="2176"/>
      <c r="P212" s="2176"/>
      <c r="Q212" s="2176"/>
      <c r="R212" s="2450"/>
      <c r="S212" s="791" t="s">
        <v>4</v>
      </c>
      <c r="T212" s="3484">
        <f>IFERROR(IF(AND(ISNUMBER(V212),J212&gt;0),J212,0),0)</f>
        <v>0</v>
      </c>
      <c r="U212" s="2453">
        <f>IFERROR(IF(AND(ISNUMBER(T212),V212&gt;0),K212,0),0)</f>
        <v>0</v>
      </c>
      <c r="V212" s="2452"/>
      <c r="W212" s="2148">
        <f>IFERROR(IF(V212&gt;0, AH212*AG212*Q212, 0), 0)</f>
        <v>0</v>
      </c>
      <c r="X212" s="299" t="str">
        <f>IF(OR(W212=0, ISBLANK(P212)), "", TEXT(ROUND(W212/INDEX(AJ24:AJ94, MATCH(P212, AI24:AI94, 0)), 0),"# ##0") &amp; " " &amp; P212)</f>
        <v/>
      </c>
      <c r="Y212" s="77">
        <f>IFERROR(IF(V212&gt;0, L212*AG212*Q212, 0), 0)</f>
        <v>0</v>
      </c>
      <c r="Z212" s="2149">
        <f>IFERROR(IF(V212&gt;0,M212,0),0)</f>
        <v>0</v>
      </c>
      <c r="AA212" s="2137" t="str">
        <f>IF(V212&gt;0,R212,"")</f>
        <v/>
      </c>
      <c r="AB212" s="2143"/>
      <c r="AC212" s="2148">
        <f>IF(ISBLANK(AB212), W212, W212*(1-AB212/100))</f>
        <v>0</v>
      </c>
      <c r="AD212" s="2144"/>
      <c r="AE212" s="2150" t="str">
        <f>IF(OR(ISBLANK(AD212), ISTEXT(L212)), "", IF(W212=0, Y212*AD212, W212*AD212))</f>
        <v/>
      </c>
      <c r="AF212" s="2593"/>
      <c r="AG212" s="2697">
        <f>IFERROR(IF(ISNUMBER(V212)*ISNUMBER(T212),V212/T212,0),0)</f>
        <v>0</v>
      </c>
      <c r="AH212" s="3483">
        <f>IF(AND(V212&lt;&gt;"", ISNUMBER(T212)), IFERROR(INDEX(AJ24:AJ94, MATCH(P212, AI24:AI94, 0)) * O212 * IF(ISBLANK(L212), 1, L212), 0), 0)</f>
        <v>0</v>
      </c>
      <c r="AI212" s="465"/>
      <c r="AJ212" s="465"/>
      <c r="AK212" s="465"/>
      <c r="AL212" s="465"/>
      <c r="AM212" s="2127" t="str">
        <f>A212</f>
        <v>►</v>
      </c>
      <c r="AN212" s="465"/>
      <c r="AO212" s="465"/>
      <c r="AP212" s="2133"/>
      <c r="AQ212" s="2133"/>
      <c r="AR212" s="2133"/>
      <c r="AW212" s="2133"/>
      <c r="AX212" s="466">
        <v>1</v>
      </c>
    </row>
    <row r="213" spans="1:50" s="464" customFormat="1" ht="21" customHeight="1" x14ac:dyDescent="0.25">
      <c r="A213" s="2127" t="str">
        <f>IF(H213&lt;&gt;"A", "►", "A")</f>
        <v>►</v>
      </c>
      <c r="B213" s="2128" t="str">
        <f>IF(A213="►","►",IF(A213="A",IF(ISTEXT(I213),I213,"")))</f>
        <v>►</v>
      </c>
      <c r="C213" s="2129" t="str">
        <f>IF(B213="►", "►", IFERROR(LEFT(B213, SEARCH(".", B213)-1), 0))</f>
        <v>►</v>
      </c>
      <c r="D213" s="2433" t="str">
        <f>IF(B213="►","►",IFERROR(MID(B213,SEARCH(".",B213)+1,SEARCH(".",B213,SEARCH(".",B213)+1)-SEARCH(".",B213)-1),0))</f>
        <v>►</v>
      </c>
      <c r="E213" s="2128" t="str">
        <f>IF(B213="►", "►", IFERROR(MID(B213, SEARCH(".", B213, SEARCH(".", B213)+1)+1, SEARCH(".", B213, SEARCH(".", B213, SEARCH(".", B213)+1)+1) - SEARCH(".", B213, SEARCH(".", B213)+1)-1), 0))</f>
        <v>►</v>
      </c>
      <c r="F213" s="2128" t="str">
        <f>IF(B213="►", "►", IFERROR(MID(B213, SEARCH(".", B213, SEARCH(".", B213, SEARCH(".", B213)+1)+1)+1, SEARCH(".", B213, SEARCH(".", B213, SEARCH(".", B213, SEARCH(".", B213)+1)+1)+1) - SEARCH(".", B213, SEARCH(".", B213, SEARCH(".", B213)+1)+1)-1), 0))</f>
        <v>►</v>
      </c>
      <c r="G213" s="2128" t="str">
        <f>IF(OR(B213="►", ISBLANK(B213)), "►", IFERROR(RIGHT(B213, LEN(B213)-FIND("►", B213)-1), ""))</f>
        <v>►</v>
      </c>
      <c r="H213" s="2178" t="s">
        <v>4</v>
      </c>
      <c r="I213" s="2177"/>
      <c r="J213" s="2177"/>
      <c r="K213" s="2177"/>
      <c r="L213" s="2176"/>
      <c r="M213" s="2176"/>
      <c r="N213" s="2176"/>
      <c r="O213" s="2176"/>
      <c r="P213" s="2176"/>
      <c r="Q213" s="2176"/>
      <c r="R213" s="2450"/>
      <c r="S213" s="791" t="s">
        <v>4</v>
      </c>
      <c r="T213" s="3484">
        <f>IFERROR(IF(AND(ISNUMBER(V213),J213&gt;0),J213,0),0)</f>
        <v>0</v>
      </c>
      <c r="U213" s="2453">
        <f>IFERROR(IF(AND(ISNUMBER(T213),V213&gt;0),K213,0),0)</f>
        <v>0</v>
      </c>
      <c r="V213" s="2452"/>
      <c r="W213" s="2140">
        <f>IFERROR(IF(V213&gt;0, AH213*AG213*Q213, 0), 0)</f>
        <v>0</v>
      </c>
      <c r="X213" s="301" t="str">
        <f>IF(OR(W213=0, ISBLANK(P213)), "", TEXT(ROUND(W213/INDEX(AJ24:AJ94, MATCH(P213, AI24:AI94, 0)), 0),"# ##0") &amp; " " &amp; P213)</f>
        <v/>
      </c>
      <c r="Y213" s="82">
        <f>IFERROR(IF(V213&gt;0, L213*AG213*Q213, 0), 0)</f>
        <v>0</v>
      </c>
      <c r="Z213" s="2141">
        <f>IFERROR(IF(V213&gt;0,M213,0),0)</f>
        <v>0</v>
      </c>
      <c r="AA213" s="2142" t="str">
        <f>IF(V213&gt;0,R213,"")</f>
        <v/>
      </c>
      <c r="AB213" s="2143"/>
      <c r="AC213" s="2140">
        <f>IF(ISBLANK(AB213), W213, W213*(1-AB213/100))</f>
        <v>0</v>
      </c>
      <c r="AD213" s="2144"/>
      <c r="AE213" s="2145" t="str">
        <f>IF(OR(ISBLANK(AD213), ISTEXT(L213)), "", IF(W213=0, Y213*AD213, W213*AD213))</f>
        <v/>
      </c>
      <c r="AF213" s="2593"/>
      <c r="AG213" s="2697">
        <f>IFERROR(IF(ISNUMBER(V213)*ISNUMBER(T213),V213/T213,0),0)</f>
        <v>0</v>
      </c>
      <c r="AH213" s="3483">
        <f>IF(AND(V213&lt;&gt;"", ISNUMBER(T213)), IFERROR(INDEX(AJ24:AJ94, MATCH(P213, AI24:AI94, 0)) * O213 * IF(ISBLANK(L213), 1, L213), 0), 0)</f>
        <v>0</v>
      </c>
      <c r="AI213" s="465"/>
      <c r="AJ213" s="465"/>
      <c r="AK213" s="465"/>
      <c r="AL213" s="465"/>
      <c r="AM213" s="2127" t="str">
        <f>A213</f>
        <v>►</v>
      </c>
      <c r="AN213" s="465"/>
      <c r="AO213" s="465"/>
      <c r="AP213" s="2133"/>
      <c r="AQ213" s="2133"/>
      <c r="AR213" s="2133"/>
      <c r="AW213" s="2133"/>
      <c r="AX213" s="466">
        <v>1</v>
      </c>
    </row>
    <row r="214" spans="1:50" s="464" customFormat="1" ht="21" customHeight="1" x14ac:dyDescent="0.25">
      <c r="A214" s="2127" t="str">
        <f>IF(H214&lt;&gt;"A", "►", "A")</f>
        <v>►</v>
      </c>
      <c r="B214" s="2128" t="str">
        <f>IF(A214="►","►",IF(A214="A",IF(ISTEXT(I214),I214,"")))</f>
        <v>►</v>
      </c>
      <c r="C214" s="2129" t="str">
        <f>IF(B214="►", "►", IFERROR(LEFT(B214, SEARCH(".", B214)-1), 0))</f>
        <v>►</v>
      </c>
      <c r="D214" s="2433" t="str">
        <f>IF(B214="►","►",IFERROR(MID(B214,SEARCH(".",B214)+1,SEARCH(".",B214,SEARCH(".",B214)+1)-SEARCH(".",B214)-1),0))</f>
        <v>►</v>
      </c>
      <c r="E214" s="2128" t="str">
        <f>IF(B214="►", "►", IFERROR(MID(B214, SEARCH(".", B214, SEARCH(".", B214)+1)+1, SEARCH(".", B214, SEARCH(".", B214, SEARCH(".", B214)+1)+1) - SEARCH(".", B214, SEARCH(".", B214)+1)-1), 0))</f>
        <v>►</v>
      </c>
      <c r="F214" s="2128" t="str">
        <f>IF(B214="►", "►", IFERROR(MID(B214, SEARCH(".", B214, SEARCH(".", B214, SEARCH(".", B214)+1)+1)+1, SEARCH(".", B214, SEARCH(".", B214, SEARCH(".", B214, SEARCH(".", B214)+1)+1)+1) - SEARCH(".", B214, SEARCH(".", B214, SEARCH(".", B214)+1)+1)-1), 0))</f>
        <v>►</v>
      </c>
      <c r="G214" s="2128" t="str">
        <f>IF(OR(B214="►", ISBLANK(B214)), "►", IFERROR(RIGHT(B214, LEN(B214)-FIND("►", B214)-1), ""))</f>
        <v>►</v>
      </c>
      <c r="H214" s="2178" t="s">
        <v>4</v>
      </c>
      <c r="I214" s="2177"/>
      <c r="J214" s="2177"/>
      <c r="K214" s="2177"/>
      <c r="L214" s="2176"/>
      <c r="M214" s="2176"/>
      <c r="N214" s="2176"/>
      <c r="O214" s="2176"/>
      <c r="P214" s="2176"/>
      <c r="Q214" s="2176"/>
      <c r="R214" s="2450"/>
      <c r="S214" s="791" t="s">
        <v>4</v>
      </c>
      <c r="T214" s="3484">
        <f>IFERROR(IF(AND(ISNUMBER(V214),J214&gt;0),J214,0),0)</f>
        <v>0</v>
      </c>
      <c r="U214" s="2453">
        <f>IFERROR(IF(AND(ISNUMBER(T214),V214&gt;0),K214,0),0)</f>
        <v>0</v>
      </c>
      <c r="V214" s="2452"/>
      <c r="W214" s="2148">
        <f>IFERROR(IF(V214&gt;0, AH214*AG214*Q214, 0), 0)</f>
        <v>0</v>
      </c>
      <c r="X214" s="299" t="str">
        <f>IF(OR(W214=0, ISBLANK(P214)), "", TEXT(ROUND(W214/INDEX(AJ24:AJ94, MATCH(P214, AI24:AI94, 0)), 0),"# ##0") &amp; " " &amp; P214)</f>
        <v/>
      </c>
      <c r="Y214" s="77">
        <f>IFERROR(IF(V214&gt;0, L214*AG214*Q214, 0), 0)</f>
        <v>0</v>
      </c>
      <c r="Z214" s="2149">
        <f>IFERROR(IF(V214&gt;0,M214,0),0)</f>
        <v>0</v>
      </c>
      <c r="AA214" s="2137" t="str">
        <f>IF(V214&gt;0,R214,"")</f>
        <v/>
      </c>
      <c r="AB214" s="2143"/>
      <c r="AC214" s="2148">
        <f>IF(ISBLANK(AB214), W214, W214*(1-AB214/100))</f>
        <v>0</v>
      </c>
      <c r="AD214" s="2144"/>
      <c r="AE214" s="2150" t="str">
        <f>IF(OR(ISBLANK(AD214), ISTEXT(L214)), "", IF(W214=0, Y214*AD214, W214*AD214))</f>
        <v/>
      </c>
      <c r="AF214" s="2593"/>
      <c r="AG214" s="2697">
        <f>IFERROR(IF(ISNUMBER(V214)*ISNUMBER(T214),V214/T214,0),0)</f>
        <v>0</v>
      </c>
      <c r="AH214" s="3483">
        <f>IF(AND(V214&lt;&gt;"", ISNUMBER(T214)), IFERROR(INDEX(AJ24:AJ94, MATCH(P214, AI24:AI94, 0)) * O214 * IF(ISBLANK(L214), 1, L214), 0), 0)</f>
        <v>0</v>
      </c>
      <c r="AI214" s="465"/>
      <c r="AJ214" s="465"/>
      <c r="AK214" s="465"/>
      <c r="AL214" s="465"/>
      <c r="AM214" s="2127" t="str">
        <f>A214</f>
        <v>►</v>
      </c>
      <c r="AN214" s="465"/>
      <c r="AO214" s="465"/>
      <c r="AP214" s="2133"/>
      <c r="AQ214" s="2133"/>
      <c r="AR214" s="2133"/>
      <c r="AW214" s="2133"/>
      <c r="AX214" s="466">
        <v>1</v>
      </c>
    </row>
    <row r="215" spans="1:50" s="464" customFormat="1" ht="21" customHeight="1" x14ac:dyDescent="0.25">
      <c r="A215" s="2127" t="str">
        <f>IF(H215&lt;&gt;"A", "►", "A")</f>
        <v>►</v>
      </c>
      <c r="B215" s="2128" t="str">
        <f>IF(A215="►","►",IF(A215="A",IF(ISTEXT(I215),I215,"")))</f>
        <v>►</v>
      </c>
      <c r="C215" s="2129" t="str">
        <f>IF(B215="►", "►", IFERROR(LEFT(B215, SEARCH(".", B215)-1), 0))</f>
        <v>►</v>
      </c>
      <c r="D215" s="2433" t="str">
        <f>IF(B215="►","►",IFERROR(MID(B215,SEARCH(".",B215)+1,SEARCH(".",B215,SEARCH(".",B215)+1)-SEARCH(".",B215)-1),0))</f>
        <v>►</v>
      </c>
      <c r="E215" s="2128" t="str">
        <f>IF(B215="►", "►", IFERROR(MID(B215, SEARCH(".", B215, SEARCH(".", B215)+1)+1, SEARCH(".", B215, SEARCH(".", B215, SEARCH(".", B215)+1)+1) - SEARCH(".", B215, SEARCH(".", B215)+1)-1), 0))</f>
        <v>►</v>
      </c>
      <c r="F215" s="2128" t="str">
        <f>IF(B215="►", "►", IFERROR(MID(B215, SEARCH(".", B215, SEARCH(".", B215, SEARCH(".", B215)+1)+1)+1, SEARCH(".", B215, SEARCH(".", B215, SEARCH(".", B215, SEARCH(".", B215)+1)+1)+1) - SEARCH(".", B215, SEARCH(".", B215, SEARCH(".", B215)+1)+1)-1), 0))</f>
        <v>►</v>
      </c>
      <c r="G215" s="2128" t="str">
        <f>IF(OR(B215="►", ISBLANK(B215)), "►", IFERROR(RIGHT(B215, LEN(B215)-FIND("►", B215)-1), ""))</f>
        <v>►</v>
      </c>
      <c r="H215" s="2178" t="s">
        <v>4</v>
      </c>
      <c r="I215" s="2177"/>
      <c r="J215" s="2177"/>
      <c r="K215" s="2177"/>
      <c r="L215" s="2176"/>
      <c r="M215" s="2176"/>
      <c r="N215" s="2176"/>
      <c r="O215" s="2176"/>
      <c r="P215" s="2176"/>
      <c r="Q215" s="2176"/>
      <c r="R215" s="2450"/>
      <c r="S215" s="791" t="s">
        <v>4</v>
      </c>
      <c r="T215" s="3484">
        <f>IFERROR(IF(AND(ISNUMBER(V215),J215&gt;0),J215,0),0)</f>
        <v>0</v>
      </c>
      <c r="U215" s="2453">
        <f>IFERROR(IF(AND(ISNUMBER(T215),V215&gt;0),K215,0),0)</f>
        <v>0</v>
      </c>
      <c r="V215" s="2452"/>
      <c r="W215" s="2140">
        <f>IFERROR(IF(V215&gt;0, AH215*AG215*Q215, 0), 0)</f>
        <v>0</v>
      </c>
      <c r="X215" s="301" t="str">
        <f>IF(OR(W215=0, ISBLANK(P215)), "", TEXT(ROUND(W215/INDEX(AJ24:AJ94, MATCH(P215, AI24:AI94, 0)), 0),"# ##0") &amp; " " &amp; P215)</f>
        <v/>
      </c>
      <c r="Y215" s="82">
        <f>IFERROR(IF(V215&gt;0, L215*AG215*Q215, 0), 0)</f>
        <v>0</v>
      </c>
      <c r="Z215" s="2141">
        <f>IFERROR(IF(V215&gt;0,M215,0),0)</f>
        <v>0</v>
      </c>
      <c r="AA215" s="2142" t="str">
        <f>IF(V215&gt;0,R215,"")</f>
        <v/>
      </c>
      <c r="AB215" s="2143"/>
      <c r="AC215" s="2140">
        <f>IF(ISBLANK(AB215), W215, W215*(1-AB215/100))</f>
        <v>0</v>
      </c>
      <c r="AD215" s="2144"/>
      <c r="AE215" s="2145" t="str">
        <f>IF(OR(ISBLANK(AD215), ISTEXT(L215)), "", IF(W215=0, Y215*AD215, W215*AD215))</f>
        <v/>
      </c>
      <c r="AF215" s="2593"/>
      <c r="AG215" s="2697">
        <f>IFERROR(IF(ISNUMBER(V215)*ISNUMBER(T215),V215/T215,0),0)</f>
        <v>0</v>
      </c>
      <c r="AH215" s="3483">
        <f>IF(AND(V215&lt;&gt;"", ISNUMBER(T215)), IFERROR(INDEX(AJ24:AJ94, MATCH(P215, AI24:AI94, 0)) * O215 * IF(ISBLANK(L215), 1, L215), 0), 0)</f>
        <v>0</v>
      </c>
      <c r="AI215" s="465"/>
      <c r="AJ215" s="465"/>
      <c r="AK215" s="465"/>
      <c r="AL215" s="465"/>
      <c r="AM215" s="2127" t="str">
        <f>A215</f>
        <v>►</v>
      </c>
      <c r="AN215" s="465"/>
      <c r="AO215" s="465"/>
      <c r="AP215" s="2133"/>
      <c r="AQ215" s="2133"/>
      <c r="AR215" s="2133"/>
      <c r="AW215" s="2133"/>
      <c r="AX215" s="466">
        <v>1</v>
      </c>
    </row>
    <row r="216" spans="1:50" s="464" customFormat="1" ht="21" customHeight="1" x14ac:dyDescent="0.25">
      <c r="A216" s="2127" t="str">
        <f>IF(H216&lt;&gt;"A", "►", "A")</f>
        <v>►</v>
      </c>
      <c r="B216" s="2128" t="str">
        <f>IF(A216="►","►",IF(A216="A",IF(ISTEXT(I216),I216,"")))</f>
        <v>►</v>
      </c>
      <c r="C216" s="2129" t="str">
        <f>IF(B216="►", "►", IFERROR(LEFT(B216, SEARCH(".", B216)-1), 0))</f>
        <v>►</v>
      </c>
      <c r="D216" s="2433" t="str">
        <f>IF(B216="►","►",IFERROR(MID(B216,SEARCH(".",B216)+1,SEARCH(".",B216,SEARCH(".",B216)+1)-SEARCH(".",B216)-1),0))</f>
        <v>►</v>
      </c>
      <c r="E216" s="2128" t="str">
        <f>IF(B216="►", "►", IFERROR(MID(B216, SEARCH(".", B216, SEARCH(".", B216)+1)+1, SEARCH(".", B216, SEARCH(".", B216, SEARCH(".", B216)+1)+1) - SEARCH(".", B216, SEARCH(".", B216)+1)-1), 0))</f>
        <v>►</v>
      </c>
      <c r="F216" s="2128" t="str">
        <f>IF(B216="►", "►", IFERROR(MID(B216, SEARCH(".", B216, SEARCH(".", B216, SEARCH(".", B216)+1)+1)+1, SEARCH(".", B216, SEARCH(".", B216, SEARCH(".", B216, SEARCH(".", B216)+1)+1)+1) - SEARCH(".", B216, SEARCH(".", B216, SEARCH(".", B216)+1)+1)-1), 0))</f>
        <v>►</v>
      </c>
      <c r="G216" s="2128" t="str">
        <f>IF(OR(B216="►", ISBLANK(B216)), "►", IFERROR(RIGHT(B216, LEN(B216)-FIND("►", B216)-1), ""))</f>
        <v>►</v>
      </c>
      <c r="H216" s="2178" t="s">
        <v>4</v>
      </c>
      <c r="I216" s="2177"/>
      <c r="J216" s="2177"/>
      <c r="K216" s="2177"/>
      <c r="L216" s="2176"/>
      <c r="M216" s="2176"/>
      <c r="N216" s="2176"/>
      <c r="O216" s="2176"/>
      <c r="P216" s="2176"/>
      <c r="Q216" s="2176"/>
      <c r="R216" s="2450"/>
      <c r="S216" s="791" t="s">
        <v>4</v>
      </c>
      <c r="T216" s="3484">
        <f>IFERROR(IF(AND(ISNUMBER(V216),J216&gt;0),J216,0),0)</f>
        <v>0</v>
      </c>
      <c r="U216" s="2453">
        <f>IFERROR(IF(AND(ISNUMBER(T216),V216&gt;0),K216,0),0)</f>
        <v>0</v>
      </c>
      <c r="V216" s="2452"/>
      <c r="W216" s="2148">
        <f>IFERROR(IF(V216&gt;0, AH216*AG216*Q216, 0), 0)</f>
        <v>0</v>
      </c>
      <c r="X216" s="299" t="str">
        <f>IF(OR(W216=0, ISBLANK(P216)), "", TEXT(ROUND(W216/INDEX(AJ24:AJ94, MATCH(P216, AI24:AI94, 0)), 0),"# ##0") &amp; " " &amp; P216)</f>
        <v/>
      </c>
      <c r="Y216" s="77">
        <f>IFERROR(IF(V216&gt;0, L216*AG216*Q216, 0), 0)</f>
        <v>0</v>
      </c>
      <c r="Z216" s="2149">
        <f>IFERROR(IF(V216&gt;0,M216,0),0)</f>
        <v>0</v>
      </c>
      <c r="AA216" s="2137" t="str">
        <f>IF(V216&gt;0,R216,"")</f>
        <v/>
      </c>
      <c r="AB216" s="2143"/>
      <c r="AC216" s="2148">
        <f>IF(ISBLANK(AB216), W216, W216*(1-AB216/100))</f>
        <v>0</v>
      </c>
      <c r="AD216" s="2144"/>
      <c r="AE216" s="2150" t="str">
        <f>IF(OR(ISBLANK(AD216), ISTEXT(L216)), "", IF(W216=0, Y216*AD216, W216*AD216))</f>
        <v/>
      </c>
      <c r="AF216" s="2593"/>
      <c r="AG216" s="2697">
        <f>IFERROR(IF(ISNUMBER(V216)*ISNUMBER(T216),V216/T216,0),0)</f>
        <v>0</v>
      </c>
      <c r="AH216" s="3483">
        <f>IF(AND(V216&lt;&gt;"", ISNUMBER(T216)), IFERROR(INDEX(AJ24:AJ94, MATCH(P216, AI24:AI94, 0)) * O216 * IF(ISBLANK(L216), 1, L216), 0), 0)</f>
        <v>0</v>
      </c>
      <c r="AI216" s="465"/>
      <c r="AJ216" s="465"/>
      <c r="AK216" s="465"/>
      <c r="AL216" s="465"/>
      <c r="AM216" s="2127" t="str">
        <f>A216</f>
        <v>►</v>
      </c>
      <c r="AN216" s="465"/>
      <c r="AO216" s="465"/>
      <c r="AP216" s="2133"/>
      <c r="AQ216" s="2133"/>
      <c r="AR216" s="2133"/>
      <c r="AW216" s="2133"/>
      <c r="AX216" s="466">
        <v>1</v>
      </c>
    </row>
    <row r="217" spans="1:50" s="464" customFormat="1" ht="21" customHeight="1" x14ac:dyDescent="0.25">
      <c r="A217" s="2127" t="str">
        <f>IF(H217&lt;&gt;"A", "►", "A")</f>
        <v>►</v>
      </c>
      <c r="B217" s="2128" t="str">
        <f>IF(A217="►","►",IF(A217="A",IF(ISTEXT(I217),I217,"")))</f>
        <v>►</v>
      </c>
      <c r="C217" s="2129" t="str">
        <f>IF(B217="►", "►", IFERROR(LEFT(B217, SEARCH(".", B217)-1), 0))</f>
        <v>►</v>
      </c>
      <c r="D217" s="2433" t="str">
        <f>IF(B217="►","►",IFERROR(MID(B217,SEARCH(".",B217)+1,SEARCH(".",B217,SEARCH(".",B217)+1)-SEARCH(".",B217)-1),0))</f>
        <v>►</v>
      </c>
      <c r="E217" s="2128" t="str">
        <f>IF(B217="►", "►", IFERROR(MID(B217, SEARCH(".", B217, SEARCH(".", B217)+1)+1, SEARCH(".", B217, SEARCH(".", B217, SEARCH(".", B217)+1)+1) - SEARCH(".", B217, SEARCH(".", B217)+1)-1), 0))</f>
        <v>►</v>
      </c>
      <c r="F217" s="2128" t="str">
        <f>IF(B217="►", "►", IFERROR(MID(B217, SEARCH(".", B217, SEARCH(".", B217, SEARCH(".", B217)+1)+1)+1, SEARCH(".", B217, SEARCH(".", B217, SEARCH(".", B217, SEARCH(".", B217)+1)+1)+1) - SEARCH(".", B217, SEARCH(".", B217, SEARCH(".", B217)+1)+1)-1), 0))</f>
        <v>►</v>
      </c>
      <c r="G217" s="2128" t="str">
        <f>IF(OR(B217="►", ISBLANK(B217)), "►", IFERROR(RIGHT(B217, LEN(B217)-FIND("►", B217)-1), ""))</f>
        <v>►</v>
      </c>
      <c r="H217" s="2178" t="s">
        <v>4</v>
      </c>
      <c r="I217" s="2177"/>
      <c r="J217" s="2177"/>
      <c r="K217" s="2177"/>
      <c r="L217" s="2176"/>
      <c r="M217" s="2176"/>
      <c r="N217" s="2176"/>
      <c r="O217" s="2176"/>
      <c r="P217" s="2176"/>
      <c r="Q217" s="2176"/>
      <c r="R217" s="2450"/>
      <c r="S217" s="791" t="s">
        <v>4</v>
      </c>
      <c r="T217" s="3484">
        <f>IFERROR(IF(AND(ISNUMBER(V217),J217&gt;0),J217,0),0)</f>
        <v>0</v>
      </c>
      <c r="U217" s="2453">
        <f>IFERROR(IF(AND(ISNUMBER(T217),V217&gt;0),K217,0),0)</f>
        <v>0</v>
      </c>
      <c r="V217" s="2452"/>
      <c r="W217" s="2140">
        <f>IFERROR(IF(V217&gt;0, AH217*AG217*Q217, 0), 0)</f>
        <v>0</v>
      </c>
      <c r="X217" s="301" t="str">
        <f>IF(OR(W217=0, ISBLANK(P217)), "", TEXT(ROUND(W217/INDEX(AJ24:AJ94, MATCH(P217, AI24:AI94, 0)), 0),"# ##0") &amp; " " &amp; P217)</f>
        <v/>
      </c>
      <c r="Y217" s="82">
        <f>IFERROR(IF(V217&gt;0, L217*AG217*Q217, 0), 0)</f>
        <v>0</v>
      </c>
      <c r="Z217" s="2141">
        <f>IFERROR(IF(V217&gt;0,M217,0),0)</f>
        <v>0</v>
      </c>
      <c r="AA217" s="2142" t="str">
        <f>IF(V217&gt;0,R217,"")</f>
        <v/>
      </c>
      <c r="AB217" s="2143"/>
      <c r="AC217" s="2140">
        <f>IF(ISBLANK(AB217), W217, W217*(1-AB217/100))</f>
        <v>0</v>
      </c>
      <c r="AD217" s="2144"/>
      <c r="AE217" s="2145" t="str">
        <f>IF(OR(ISBLANK(AD217), ISTEXT(L217)), "", IF(W217=0, Y217*AD217, W217*AD217))</f>
        <v/>
      </c>
      <c r="AF217" s="2593"/>
      <c r="AG217" s="2697">
        <f>IFERROR(IF(ISNUMBER(V217)*ISNUMBER(T217),V217/T217,0),0)</f>
        <v>0</v>
      </c>
      <c r="AH217" s="3483">
        <f>IF(AND(V217&lt;&gt;"", ISNUMBER(T217)), IFERROR(INDEX(AJ24:AJ94, MATCH(P217, AI24:AI94, 0)) * O217 * IF(ISBLANK(L217), 1, L217), 0), 0)</f>
        <v>0</v>
      </c>
      <c r="AI217" s="465"/>
      <c r="AJ217" s="465"/>
      <c r="AK217" s="465"/>
      <c r="AL217" s="465"/>
      <c r="AM217" s="2127" t="str">
        <f>A217</f>
        <v>►</v>
      </c>
      <c r="AN217" s="465"/>
      <c r="AO217" s="465"/>
      <c r="AP217" s="2133"/>
      <c r="AQ217" s="2133"/>
      <c r="AR217" s="2133"/>
      <c r="AW217" s="2133"/>
      <c r="AX217" s="466">
        <v>1</v>
      </c>
    </row>
    <row r="218" spans="1:50" s="464" customFormat="1" ht="21" customHeight="1" x14ac:dyDescent="0.25">
      <c r="A218" s="2127" t="str">
        <f>IF(H218&lt;&gt;"A", "►", "A")</f>
        <v>►</v>
      </c>
      <c r="B218" s="2128" t="str">
        <f>IF(A218="►","►",IF(A218="A",IF(ISTEXT(I218),I218,"")))</f>
        <v>►</v>
      </c>
      <c r="C218" s="2129" t="str">
        <f>IF(B218="►", "►", IFERROR(LEFT(B218, SEARCH(".", B218)-1), 0))</f>
        <v>►</v>
      </c>
      <c r="D218" s="2433" t="str">
        <f>IF(B218="►","►",IFERROR(MID(B218,SEARCH(".",B218)+1,SEARCH(".",B218,SEARCH(".",B218)+1)-SEARCH(".",B218)-1),0))</f>
        <v>►</v>
      </c>
      <c r="E218" s="2128" t="str">
        <f>IF(B218="►", "►", IFERROR(MID(B218, SEARCH(".", B218, SEARCH(".", B218)+1)+1, SEARCH(".", B218, SEARCH(".", B218, SEARCH(".", B218)+1)+1) - SEARCH(".", B218, SEARCH(".", B218)+1)-1), 0))</f>
        <v>►</v>
      </c>
      <c r="F218" s="2128" t="str">
        <f>IF(B218="►", "►", IFERROR(MID(B218, SEARCH(".", B218, SEARCH(".", B218, SEARCH(".", B218)+1)+1)+1, SEARCH(".", B218, SEARCH(".", B218, SEARCH(".", B218, SEARCH(".", B218)+1)+1)+1) - SEARCH(".", B218, SEARCH(".", B218, SEARCH(".", B218)+1)+1)-1), 0))</f>
        <v>►</v>
      </c>
      <c r="G218" s="2128" t="str">
        <f>IF(OR(B218="►", ISBLANK(B218)), "►", IFERROR(RIGHT(B218, LEN(B218)-FIND("►", B218)-1), ""))</f>
        <v>►</v>
      </c>
      <c r="H218" s="2178" t="s">
        <v>4</v>
      </c>
      <c r="I218" s="2177"/>
      <c r="J218" s="2177"/>
      <c r="K218" s="2177"/>
      <c r="L218" s="2176"/>
      <c r="M218" s="2176"/>
      <c r="N218" s="2176"/>
      <c r="O218" s="2176"/>
      <c r="P218" s="2176"/>
      <c r="Q218" s="2176"/>
      <c r="R218" s="2450"/>
      <c r="S218" s="791" t="s">
        <v>4</v>
      </c>
      <c r="T218" s="3484">
        <f>IFERROR(IF(AND(ISNUMBER(V218),J218&gt;0),J218,0),0)</f>
        <v>0</v>
      </c>
      <c r="U218" s="2453">
        <f>IFERROR(IF(AND(ISNUMBER(T218),V218&gt;0),K218,0),0)</f>
        <v>0</v>
      </c>
      <c r="V218" s="2452"/>
      <c r="W218" s="2148">
        <f>IFERROR(IF(V218&gt;0, AH218*AG218*Q218, 0), 0)</f>
        <v>0</v>
      </c>
      <c r="X218" s="299" t="str">
        <f>IF(OR(W218=0, ISBLANK(P218)), "", TEXT(ROUND(W218/INDEX(AJ24:AJ94, MATCH(P218, AI24:AI94, 0)), 0),"# ##0") &amp; " " &amp; P218)</f>
        <v/>
      </c>
      <c r="Y218" s="77">
        <f>IFERROR(IF(V218&gt;0, L218*AG218*Q218, 0), 0)</f>
        <v>0</v>
      </c>
      <c r="Z218" s="2149">
        <f>IFERROR(IF(V218&gt;0,M218,0),0)</f>
        <v>0</v>
      </c>
      <c r="AA218" s="2137" t="str">
        <f>IF(V218&gt;0,R218,"")</f>
        <v/>
      </c>
      <c r="AB218" s="2143"/>
      <c r="AC218" s="2148">
        <f>IF(ISBLANK(AB218), W218, W218*(1-AB218/100))</f>
        <v>0</v>
      </c>
      <c r="AD218" s="2144"/>
      <c r="AE218" s="2150" t="str">
        <f>IF(OR(ISBLANK(AD218), ISTEXT(L218)), "", IF(W218=0, Y218*AD218, W218*AD218))</f>
        <v/>
      </c>
      <c r="AF218" s="2593"/>
      <c r="AG218" s="2697">
        <f>IFERROR(IF(ISNUMBER(V218)*ISNUMBER(T218),V218/T218,0),0)</f>
        <v>0</v>
      </c>
      <c r="AH218" s="3483">
        <f>IF(AND(V218&lt;&gt;"", ISNUMBER(T218)), IFERROR(INDEX(AJ24:AJ94, MATCH(P218, AI24:AI94, 0)) * O218 * IF(ISBLANK(L218), 1, L218), 0), 0)</f>
        <v>0</v>
      </c>
      <c r="AI218" s="465"/>
      <c r="AJ218" s="465"/>
      <c r="AK218" s="465"/>
      <c r="AL218" s="465"/>
      <c r="AM218" s="2127" t="str">
        <f>A218</f>
        <v>►</v>
      </c>
      <c r="AN218" s="465"/>
      <c r="AO218" s="465"/>
      <c r="AP218" s="2133"/>
      <c r="AQ218" s="2133"/>
      <c r="AR218" s="2133"/>
      <c r="AW218" s="2133"/>
      <c r="AX218" s="466">
        <v>1</v>
      </c>
    </row>
    <row r="219" spans="1:50" s="464" customFormat="1" ht="21" customHeight="1" x14ac:dyDescent="0.25">
      <c r="A219" s="2127" t="str">
        <f>IF(H219&lt;&gt;"A", "►", "A")</f>
        <v>►</v>
      </c>
      <c r="B219" s="2128" t="str">
        <f>IF(A219="►","►",IF(A219="A",IF(ISTEXT(I219),I219,"")))</f>
        <v>►</v>
      </c>
      <c r="C219" s="2129" t="str">
        <f>IF(B219="►", "►", IFERROR(LEFT(B219, SEARCH(".", B219)-1), 0))</f>
        <v>►</v>
      </c>
      <c r="D219" s="2433" t="str">
        <f>IF(B219="►","►",IFERROR(MID(B219,SEARCH(".",B219)+1,SEARCH(".",B219,SEARCH(".",B219)+1)-SEARCH(".",B219)-1),0))</f>
        <v>►</v>
      </c>
      <c r="E219" s="2128" t="str">
        <f>IF(B219="►", "►", IFERROR(MID(B219, SEARCH(".", B219, SEARCH(".", B219)+1)+1, SEARCH(".", B219, SEARCH(".", B219, SEARCH(".", B219)+1)+1) - SEARCH(".", B219, SEARCH(".", B219)+1)-1), 0))</f>
        <v>►</v>
      </c>
      <c r="F219" s="2128" t="str">
        <f>IF(B219="►", "►", IFERROR(MID(B219, SEARCH(".", B219, SEARCH(".", B219, SEARCH(".", B219)+1)+1)+1, SEARCH(".", B219, SEARCH(".", B219, SEARCH(".", B219, SEARCH(".", B219)+1)+1)+1) - SEARCH(".", B219, SEARCH(".", B219, SEARCH(".", B219)+1)+1)-1), 0))</f>
        <v>►</v>
      </c>
      <c r="G219" s="2128" t="str">
        <f>IF(OR(B219="►", ISBLANK(B219)), "►", IFERROR(RIGHT(B219, LEN(B219)-FIND("►", B219)-1), ""))</f>
        <v>►</v>
      </c>
      <c r="H219" s="2178" t="s">
        <v>4</v>
      </c>
      <c r="I219" s="2177"/>
      <c r="J219" s="2177"/>
      <c r="K219" s="2177"/>
      <c r="L219" s="2176"/>
      <c r="M219" s="2176"/>
      <c r="N219" s="2176"/>
      <c r="O219" s="2176"/>
      <c r="P219" s="2176"/>
      <c r="Q219" s="2176"/>
      <c r="R219" s="2450"/>
      <c r="S219" s="791" t="s">
        <v>4</v>
      </c>
      <c r="T219" s="3484">
        <f>IFERROR(IF(AND(ISNUMBER(V219),J219&gt;0),J219,0),0)</f>
        <v>0</v>
      </c>
      <c r="U219" s="2453">
        <f>IFERROR(IF(AND(ISNUMBER(T219),V219&gt;0),K219,0),0)</f>
        <v>0</v>
      </c>
      <c r="V219" s="2452"/>
      <c r="W219" s="2140">
        <f>IFERROR(IF(V219&gt;0, AH219*AG219*Q219, 0), 0)</f>
        <v>0</v>
      </c>
      <c r="X219" s="301" t="str">
        <f>IF(OR(W219=0, ISBLANK(P219)), "", TEXT(ROUND(W219/INDEX(AJ24:AJ94, MATCH(P219, AI24:AI94, 0)), 0),"# ##0") &amp; " " &amp; P219)</f>
        <v/>
      </c>
      <c r="Y219" s="82">
        <f>IFERROR(IF(V219&gt;0, L219*AG219*Q219, 0), 0)</f>
        <v>0</v>
      </c>
      <c r="Z219" s="2141">
        <f>IFERROR(IF(V219&gt;0,M219,0),0)</f>
        <v>0</v>
      </c>
      <c r="AA219" s="2142" t="str">
        <f>IF(V219&gt;0,R219,"")</f>
        <v/>
      </c>
      <c r="AB219" s="2143"/>
      <c r="AC219" s="2140">
        <f>IF(ISBLANK(AB219), W219, W219*(1-AB219/100))</f>
        <v>0</v>
      </c>
      <c r="AD219" s="2144"/>
      <c r="AE219" s="2145" t="str">
        <f>IF(OR(ISBLANK(AD219), ISTEXT(L219)), "", IF(W219=0, Y219*AD219, W219*AD219))</f>
        <v/>
      </c>
      <c r="AF219" s="2593"/>
      <c r="AG219" s="2697">
        <f>IFERROR(IF(ISNUMBER(V219)*ISNUMBER(T219),V219/T219,0),0)</f>
        <v>0</v>
      </c>
      <c r="AH219" s="3483">
        <f>IF(AND(V219&lt;&gt;"", ISNUMBER(T219)), IFERROR(INDEX(AJ24:AJ94, MATCH(P219, AI24:AI94, 0)) * O219 * IF(ISBLANK(L219), 1, L219), 0), 0)</f>
        <v>0</v>
      </c>
      <c r="AI219" s="465"/>
      <c r="AJ219" s="465"/>
      <c r="AK219" s="465"/>
      <c r="AL219" s="465"/>
      <c r="AM219" s="2127" t="str">
        <f>A219</f>
        <v>►</v>
      </c>
      <c r="AN219" s="465"/>
      <c r="AO219" s="465"/>
      <c r="AP219" s="2133"/>
      <c r="AQ219" s="2133"/>
      <c r="AR219" s="2133"/>
      <c r="AW219" s="2133"/>
      <c r="AX219" s="466">
        <v>1</v>
      </c>
    </row>
    <row r="220" spans="1:50" s="464" customFormat="1" ht="21" customHeight="1" x14ac:dyDescent="0.25">
      <c r="A220" s="2127" t="str">
        <f>IF(H220&lt;&gt;"A", "►", "A")</f>
        <v>►</v>
      </c>
      <c r="B220" s="2128" t="str">
        <f>IF(A220="►","►",IF(A220="A",IF(ISTEXT(I220),I220,"")))</f>
        <v>►</v>
      </c>
      <c r="C220" s="2129" t="str">
        <f>IF(B220="►", "►", IFERROR(LEFT(B220, SEARCH(".", B220)-1), 0))</f>
        <v>►</v>
      </c>
      <c r="D220" s="2433" t="str">
        <f>IF(B220="►","►",IFERROR(MID(B220,SEARCH(".",B220)+1,SEARCH(".",B220,SEARCH(".",B220)+1)-SEARCH(".",B220)-1),0))</f>
        <v>►</v>
      </c>
      <c r="E220" s="2128" t="str">
        <f>IF(B220="►", "►", IFERROR(MID(B220, SEARCH(".", B220, SEARCH(".", B220)+1)+1, SEARCH(".", B220, SEARCH(".", B220, SEARCH(".", B220)+1)+1) - SEARCH(".", B220, SEARCH(".", B220)+1)-1), 0))</f>
        <v>►</v>
      </c>
      <c r="F220" s="2128" t="str">
        <f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2128" t="str">
        <f>IF(OR(B220="►", ISBLANK(B220)), "►", IFERROR(RIGHT(B220, LEN(B220)-FIND("►", B220)-1), ""))</f>
        <v>►</v>
      </c>
      <c r="H220" s="2178" t="s">
        <v>4</v>
      </c>
      <c r="I220" s="2177"/>
      <c r="J220" s="2177"/>
      <c r="K220" s="2177"/>
      <c r="L220" s="2176"/>
      <c r="M220" s="2176"/>
      <c r="N220" s="2176"/>
      <c r="O220" s="2176"/>
      <c r="P220" s="2176"/>
      <c r="Q220" s="2176"/>
      <c r="R220" s="2450"/>
      <c r="S220" s="791" t="s">
        <v>4</v>
      </c>
      <c r="T220" s="3484">
        <f>IFERROR(IF(AND(ISNUMBER(V220),J220&gt;0),J220,0),0)</f>
        <v>0</v>
      </c>
      <c r="U220" s="2453">
        <f>IFERROR(IF(AND(ISNUMBER(T220),V220&gt;0),K220,0),0)</f>
        <v>0</v>
      </c>
      <c r="V220" s="2452"/>
      <c r="W220" s="2148">
        <f>IFERROR(IF(V220&gt;0, AH220*AG220*Q220, 0), 0)</f>
        <v>0</v>
      </c>
      <c r="X220" s="299" t="str">
        <f>IF(OR(W220=0, ISBLANK(P220)), "", TEXT(ROUND(W220/INDEX(AJ24:AJ94, MATCH(P220, AI24:AI94, 0)), 0),"# ##0") &amp; " " &amp; P220)</f>
        <v/>
      </c>
      <c r="Y220" s="77">
        <f>IFERROR(IF(V220&gt;0, L220*AG220*Q220, 0), 0)</f>
        <v>0</v>
      </c>
      <c r="Z220" s="2149">
        <f>IFERROR(IF(V220&gt;0,M220,0),0)</f>
        <v>0</v>
      </c>
      <c r="AA220" s="2137" t="str">
        <f>IF(V220&gt;0,R220,"")</f>
        <v/>
      </c>
      <c r="AB220" s="2143"/>
      <c r="AC220" s="2148">
        <f>IF(ISBLANK(AB220), W220, W220*(1-AB220/100))</f>
        <v>0</v>
      </c>
      <c r="AD220" s="2144"/>
      <c r="AE220" s="2150" t="str">
        <f>IF(OR(ISBLANK(AD220), ISTEXT(L220)), "", IF(W220=0, Y220*AD220, W220*AD220))</f>
        <v/>
      </c>
      <c r="AF220" s="2593"/>
      <c r="AG220" s="2697">
        <f>IFERROR(IF(ISNUMBER(V220)*ISNUMBER(T220),V220/T220,0),0)</f>
        <v>0</v>
      </c>
      <c r="AH220" s="3483">
        <f>IF(AND(V220&lt;&gt;"", ISNUMBER(T220)), IFERROR(INDEX(AJ24:AJ94, MATCH(P220, AI24:AI94, 0)) * O220 * IF(ISBLANK(L220), 1, L220), 0), 0)</f>
        <v>0</v>
      </c>
      <c r="AI220" s="465"/>
      <c r="AJ220" s="465"/>
      <c r="AK220" s="465"/>
      <c r="AL220" s="465"/>
      <c r="AM220" s="2127" t="str">
        <f>A220</f>
        <v>►</v>
      </c>
      <c r="AN220" s="465"/>
      <c r="AO220" s="465"/>
      <c r="AP220" s="2133"/>
      <c r="AQ220" s="2133"/>
      <c r="AR220" s="2133"/>
      <c r="AW220" s="2133"/>
      <c r="AX220" s="466">
        <v>1</v>
      </c>
    </row>
    <row r="221" spans="1:50" s="464" customFormat="1" ht="21" customHeight="1" x14ac:dyDescent="0.25">
      <c r="A221" s="2127" t="str">
        <f>IF(H221&lt;&gt;"A", "►", "A")</f>
        <v>►</v>
      </c>
      <c r="B221" s="2128" t="str">
        <f>IF(A221="►","►",IF(A221="A",IF(ISTEXT(I221),I221,"")))</f>
        <v>►</v>
      </c>
      <c r="C221" s="2129" t="str">
        <f>IF(B221="►", "►", IFERROR(LEFT(B221, SEARCH(".", B221)-1), 0))</f>
        <v>►</v>
      </c>
      <c r="D221" s="2433" t="str">
        <f>IF(B221="►","►",IFERROR(MID(B221,SEARCH(".",B221)+1,SEARCH(".",B221,SEARCH(".",B221)+1)-SEARCH(".",B221)-1),0))</f>
        <v>►</v>
      </c>
      <c r="E221" s="2128" t="str">
        <f>IF(B221="►", "►", IFERROR(MID(B221, SEARCH(".", B221, SEARCH(".", B221)+1)+1, SEARCH(".", B221, SEARCH(".", B221, SEARCH(".", B221)+1)+1) - SEARCH(".", B221, SEARCH(".", B221)+1)-1), 0))</f>
        <v>►</v>
      </c>
      <c r="F221" s="2128" t="str">
        <f>IF(B221="►", "►", IFERROR(MID(B221, SEARCH(".", B221, SEARCH(".", B221, SEARCH(".", B221)+1)+1)+1, SEARCH(".", B221, SEARCH(".", B221, SEARCH(".", B221, SEARCH(".", B221)+1)+1)+1) - SEARCH(".", B221, SEARCH(".", B221, SEARCH(".", B221)+1)+1)-1), 0))</f>
        <v>►</v>
      </c>
      <c r="G221" s="2128" t="str">
        <f>IF(OR(B221="►", ISBLANK(B221)), "►", IFERROR(RIGHT(B221, LEN(B221)-FIND("►", B221)-1), ""))</f>
        <v>►</v>
      </c>
      <c r="H221" s="2178" t="s">
        <v>4</v>
      </c>
      <c r="I221" s="2177"/>
      <c r="J221" s="2177"/>
      <c r="K221" s="2177"/>
      <c r="L221" s="2176"/>
      <c r="M221" s="2176"/>
      <c r="N221" s="2176"/>
      <c r="O221" s="2176"/>
      <c r="P221" s="2176"/>
      <c r="Q221" s="2176"/>
      <c r="R221" s="2450"/>
      <c r="S221" s="791" t="s">
        <v>4</v>
      </c>
      <c r="T221" s="3484">
        <f>IFERROR(IF(AND(ISNUMBER(V221),J221&gt;0),J221,0),0)</f>
        <v>0</v>
      </c>
      <c r="U221" s="2453">
        <f>IFERROR(IF(AND(ISNUMBER(T221),V221&gt;0),K221,0),0)</f>
        <v>0</v>
      </c>
      <c r="V221" s="2452"/>
      <c r="W221" s="2140">
        <f>IFERROR(IF(V221&gt;0, AH221*AG221*Q221, 0), 0)</f>
        <v>0</v>
      </c>
      <c r="X221" s="301" t="str">
        <f>IF(OR(W221=0, ISBLANK(P221)), "", TEXT(ROUND(W221/INDEX(AJ24:AJ94, MATCH(P221, AI24:AI94, 0)), 0),"# ##0") &amp; " " &amp; P221)</f>
        <v/>
      </c>
      <c r="Y221" s="82">
        <f>IFERROR(IF(V221&gt;0, L221*AG221*Q221, 0), 0)</f>
        <v>0</v>
      </c>
      <c r="Z221" s="2155">
        <f>IFERROR(IF(V221&gt;0,M221,0),0)</f>
        <v>0</v>
      </c>
      <c r="AA221" s="2156" t="str">
        <f>IF(V221&gt;0,R221,"")</f>
        <v/>
      </c>
      <c r="AB221" s="2143"/>
      <c r="AC221" s="2140">
        <f>IF(ISBLANK(AB221), W221, W221*(1-AB221/100))</f>
        <v>0</v>
      </c>
      <c r="AD221" s="2144"/>
      <c r="AE221" s="2145" t="str">
        <f>IF(OR(ISBLANK(AD221), ISTEXT(L221)), "", IF(W221=0, Y221*AD221, W221*AD221))</f>
        <v/>
      </c>
      <c r="AF221" s="2593"/>
      <c r="AG221" s="2697">
        <f>IFERROR(IF(ISNUMBER(V221)*ISNUMBER(T221),V221/T221,0),0)</f>
        <v>0</v>
      </c>
      <c r="AH221" s="3483">
        <f>IF(AND(V221&lt;&gt;"", ISNUMBER(T221)), IFERROR(INDEX(AJ24:AJ94, MATCH(P221, AI24:AI94, 0)) * O221 * IF(ISBLANK(L221), 1, L221), 0), 0)</f>
        <v>0</v>
      </c>
      <c r="AI221" s="465"/>
      <c r="AJ221" s="465"/>
      <c r="AK221" s="465"/>
      <c r="AL221" s="465"/>
      <c r="AM221" s="2127" t="str">
        <f>A221</f>
        <v>►</v>
      </c>
      <c r="AN221" s="465"/>
      <c r="AO221" s="465"/>
      <c r="AP221" s="2133"/>
      <c r="AQ221" s="2133"/>
      <c r="AR221" s="2133"/>
      <c r="AW221" s="2133"/>
      <c r="AX221" s="466">
        <v>1</v>
      </c>
    </row>
    <row r="222" spans="1:50" s="464" customFormat="1" ht="21" customHeight="1" x14ac:dyDescent="0.25">
      <c r="A222" s="2127" t="str">
        <f>IF(H222&lt;&gt;"A", "►", "A")</f>
        <v>►</v>
      </c>
      <c r="B222" s="2128" t="str">
        <f>IF(A222="►","►",IF(A222="A",IF(ISTEXT(I222),I222,"")))</f>
        <v>►</v>
      </c>
      <c r="C222" s="2129" t="str">
        <f>IF(B222="►", "►", IFERROR(LEFT(B222, SEARCH(".", B222)-1), 0))</f>
        <v>►</v>
      </c>
      <c r="D222" s="2433" t="str">
        <f>IF(B222="►","►",IFERROR(MID(B222,SEARCH(".",B222)+1,SEARCH(".",B222,SEARCH(".",B222)+1)-SEARCH(".",B222)-1),0))</f>
        <v>►</v>
      </c>
      <c r="E222" s="2128" t="str">
        <f>IF(B222="►", "►", IFERROR(MID(B222, SEARCH(".", B222, SEARCH(".", B222)+1)+1, SEARCH(".", B222, SEARCH(".", B222, SEARCH(".", B222)+1)+1) - SEARCH(".", B222, SEARCH(".", B222)+1)-1), 0))</f>
        <v>►</v>
      </c>
      <c r="F222" s="2128" t="str">
        <f>IF(B222="►", "►", IFERROR(MID(B222, SEARCH(".", B222, SEARCH(".", B222, SEARCH(".", B222)+1)+1)+1, SEARCH(".", B222, SEARCH(".", B222, SEARCH(".", B222, SEARCH(".", B222)+1)+1)+1) - SEARCH(".", B222, SEARCH(".", B222, SEARCH(".", B222)+1)+1)-1), 0))</f>
        <v>►</v>
      </c>
      <c r="G222" s="2128" t="str">
        <f>IF(OR(B222="►", ISBLANK(B222)), "►", IFERROR(RIGHT(B222, LEN(B222)-FIND("►", B222)-1), ""))</f>
        <v>►</v>
      </c>
      <c r="H222" s="2178" t="s">
        <v>4</v>
      </c>
      <c r="I222" s="2177"/>
      <c r="J222" s="2177"/>
      <c r="K222" s="2177"/>
      <c r="L222" s="2176"/>
      <c r="M222" s="2176"/>
      <c r="N222" s="2176"/>
      <c r="O222" s="2176"/>
      <c r="P222" s="2176"/>
      <c r="Q222" s="2176"/>
      <c r="R222" s="2450"/>
      <c r="S222" s="791" t="s">
        <v>4</v>
      </c>
      <c r="T222" s="3484">
        <f>IFERROR(IF(AND(ISNUMBER(V222),J222&gt;0),J222,0),0)</f>
        <v>0</v>
      </c>
      <c r="U222" s="2453">
        <f>IFERROR(IF(AND(ISNUMBER(T222),V222&gt;0),K222,0),0)</f>
        <v>0</v>
      </c>
      <c r="V222" s="2452"/>
      <c r="W222" s="2148">
        <f>IFERROR(IF(V222&gt;0, AH222*AG222*Q222, 0), 0)</f>
        <v>0</v>
      </c>
      <c r="X222" s="299" t="str">
        <f>IF(OR(W222=0, ISBLANK(P222)), "", TEXT(ROUND(W222/INDEX(AJ24:AJ94, MATCH(P222, AI24:AI94, 0)), 0),"# ##0") &amp; " " &amp; P222)</f>
        <v/>
      </c>
      <c r="Y222" s="77">
        <f>IFERROR(IF(V222&gt;0, L222*AG222*Q222, 0), 0)</f>
        <v>0</v>
      </c>
      <c r="Z222" s="2149">
        <f>IFERROR(IF(V222&gt;0,M222,0),0)</f>
        <v>0</v>
      </c>
      <c r="AA222" s="2137" t="str">
        <f>IF(V222&gt;0,R222,"")</f>
        <v/>
      </c>
      <c r="AB222" s="2143"/>
      <c r="AC222" s="2148">
        <f>IF(ISBLANK(AB222), W222, W222*(1-AB222/100))</f>
        <v>0</v>
      </c>
      <c r="AD222" s="2144"/>
      <c r="AE222" s="2150" t="str">
        <f>IF(OR(ISBLANK(AD222), ISTEXT(L222)), "", IF(W222=0, Y222*AD222, W222*AD222))</f>
        <v/>
      </c>
      <c r="AF222" s="2593"/>
      <c r="AG222" s="2697">
        <f>IFERROR(IF(ISNUMBER(V222)*ISNUMBER(T222),V222/T222,0),0)</f>
        <v>0</v>
      </c>
      <c r="AH222" s="3483">
        <f>IF(AND(V222&lt;&gt;"", ISNUMBER(T222)), IFERROR(INDEX(AJ24:AJ94, MATCH(P222, AI24:AI94, 0)) * O222 * IF(ISBLANK(L222), 1, L222), 0), 0)</f>
        <v>0</v>
      </c>
      <c r="AI222" s="465"/>
      <c r="AJ222" s="465"/>
      <c r="AK222" s="465"/>
      <c r="AL222" s="465"/>
      <c r="AM222" s="2127" t="str">
        <f>A222</f>
        <v>►</v>
      </c>
      <c r="AN222" s="465"/>
      <c r="AO222" s="465"/>
      <c r="AP222" s="2133"/>
      <c r="AQ222" s="2133"/>
      <c r="AR222" s="2133"/>
      <c r="AW222" s="2133"/>
      <c r="AX222" s="466">
        <v>1</v>
      </c>
    </row>
    <row r="223" spans="1:50" s="464" customFormat="1" ht="21" customHeight="1" x14ac:dyDescent="0.25">
      <c r="A223" s="2127" t="str">
        <f>IF(H223&lt;&gt;"A", "►", "A")</f>
        <v>►</v>
      </c>
      <c r="B223" s="2128" t="str">
        <f>IF(A223="►","►",IF(A223="A",IF(ISTEXT(I223),I223,"")))</f>
        <v>►</v>
      </c>
      <c r="C223" s="2129" t="str">
        <f>IF(B223="►", "►", IFERROR(LEFT(B223, SEARCH(".", B223)-1), 0))</f>
        <v>►</v>
      </c>
      <c r="D223" s="2433" t="str">
        <f>IF(B223="►","►",IFERROR(MID(B223,SEARCH(".",B223)+1,SEARCH(".",B223,SEARCH(".",B223)+1)-SEARCH(".",B223)-1),0))</f>
        <v>►</v>
      </c>
      <c r="E223" s="2128" t="str">
        <f>IF(B223="►", "►", IFERROR(MID(B223, SEARCH(".", B223, SEARCH(".", B223)+1)+1, SEARCH(".", B223, SEARCH(".", B223, SEARCH(".", B223)+1)+1) - SEARCH(".", B223, SEARCH(".", B223)+1)-1), 0))</f>
        <v>►</v>
      </c>
      <c r="F223" s="2128" t="str">
        <f>IF(B223="►", "►", IFERROR(MID(B223, SEARCH(".", B223, SEARCH(".", B223, SEARCH(".", B223)+1)+1)+1, SEARCH(".", B223, SEARCH(".", B223, SEARCH(".", B223, SEARCH(".", B223)+1)+1)+1) - SEARCH(".", B223, SEARCH(".", B223, SEARCH(".", B223)+1)+1)-1), 0))</f>
        <v>►</v>
      </c>
      <c r="G223" s="2128" t="str">
        <f>IF(OR(B223="►", ISBLANK(B223)), "►", IFERROR(RIGHT(B223, LEN(B223)-FIND("►", B223)-1), ""))</f>
        <v>►</v>
      </c>
      <c r="H223" s="2178" t="s">
        <v>4</v>
      </c>
      <c r="I223" s="2177"/>
      <c r="J223" s="2177"/>
      <c r="K223" s="2177"/>
      <c r="L223" s="2176"/>
      <c r="M223" s="2176"/>
      <c r="N223" s="2176"/>
      <c r="O223" s="2176"/>
      <c r="P223" s="2176"/>
      <c r="Q223" s="2176"/>
      <c r="R223" s="2450"/>
      <c r="S223" s="791" t="s">
        <v>4</v>
      </c>
      <c r="T223" s="3484">
        <f>IFERROR(IF(AND(ISNUMBER(V223),J223&gt;0),J223,0),0)</f>
        <v>0</v>
      </c>
      <c r="U223" s="2453">
        <f>IFERROR(IF(AND(ISNUMBER(T223),V223&gt;0),K223,0),0)</f>
        <v>0</v>
      </c>
      <c r="V223" s="2452"/>
      <c r="W223" s="2140">
        <f>IFERROR(IF(V223&gt;0, AH223*AG223*Q223, 0), 0)</f>
        <v>0</v>
      </c>
      <c r="X223" s="301" t="str">
        <f>IF(OR(W223=0, ISBLANK(P223)), "", TEXT(ROUND(W223/INDEX(AJ24:AJ94, MATCH(P223, AI24:AI94, 0)), 0),"# ##0") &amp; " " &amp; P223)</f>
        <v/>
      </c>
      <c r="Y223" s="82">
        <f>IFERROR(IF(V223&gt;0, L223*AG223*Q223, 0), 0)</f>
        <v>0</v>
      </c>
      <c r="Z223" s="2141">
        <f>IFERROR(IF(V223&gt;0,M223,0),0)</f>
        <v>0</v>
      </c>
      <c r="AA223" s="2142" t="str">
        <f>IF(V223&gt;0,R223,"")</f>
        <v/>
      </c>
      <c r="AB223" s="2143"/>
      <c r="AC223" s="2140">
        <f>IF(ISBLANK(AB223), W223, W223*(1-AB223/100))</f>
        <v>0</v>
      </c>
      <c r="AD223" s="2144"/>
      <c r="AE223" s="2145" t="str">
        <f>IF(OR(ISBLANK(AD223), ISTEXT(L223)), "", IF(W223=0, Y223*AD223, W223*AD223))</f>
        <v/>
      </c>
      <c r="AF223" s="2593"/>
      <c r="AG223" s="2697">
        <f>IFERROR(IF(ISNUMBER(V223)*ISNUMBER(T223),V223/T223,0),0)</f>
        <v>0</v>
      </c>
      <c r="AH223" s="3483">
        <f>IF(AND(V223&lt;&gt;"", ISNUMBER(T223)), IFERROR(INDEX(AJ24:AJ94, MATCH(P223, AI24:AI94, 0)) * O223 * IF(ISBLANK(L223), 1, L223), 0), 0)</f>
        <v>0</v>
      </c>
      <c r="AI223" s="465"/>
      <c r="AJ223" s="465"/>
      <c r="AK223" s="465"/>
      <c r="AL223" s="465"/>
      <c r="AM223" s="2127" t="str">
        <f>A223</f>
        <v>►</v>
      </c>
      <c r="AN223" s="465"/>
      <c r="AO223" s="465"/>
      <c r="AP223" s="2133"/>
      <c r="AQ223" s="2133"/>
      <c r="AR223" s="2133"/>
      <c r="AW223" s="2133"/>
      <c r="AX223" s="466">
        <v>1</v>
      </c>
    </row>
    <row r="224" spans="1:50" s="464" customFormat="1" ht="21" customHeight="1" x14ac:dyDescent="0.25">
      <c r="A224" s="2127" t="str">
        <f>IF(H224&lt;&gt;"A", "►", "A")</f>
        <v>►</v>
      </c>
      <c r="B224" s="2128" t="str">
        <f>IF(A224="►","►",IF(A224="A",IF(ISTEXT(I224),I224,"")))</f>
        <v>►</v>
      </c>
      <c r="C224" s="2129" t="str">
        <f>IF(B224="►", "►", IFERROR(LEFT(B224, SEARCH(".", B224)-1), 0))</f>
        <v>►</v>
      </c>
      <c r="D224" s="2433" t="str">
        <f>IF(B224="►","►",IFERROR(MID(B224,SEARCH(".",B224)+1,SEARCH(".",B224,SEARCH(".",B224)+1)-SEARCH(".",B224)-1),0))</f>
        <v>►</v>
      </c>
      <c r="E224" s="2128" t="str">
        <f>IF(B224="►", "►", IFERROR(MID(B224, SEARCH(".", B224, SEARCH(".", B224)+1)+1, SEARCH(".", B224, SEARCH(".", B224, SEARCH(".", B224)+1)+1) - SEARCH(".", B224, SEARCH(".", B224)+1)-1), 0))</f>
        <v>►</v>
      </c>
      <c r="F224" s="2128" t="str">
        <f>IF(B224="►", "►", IFERROR(MID(B224, SEARCH(".", B224, SEARCH(".", B224, SEARCH(".", B224)+1)+1)+1, SEARCH(".", B224, SEARCH(".", B224, SEARCH(".", B224, SEARCH(".", B224)+1)+1)+1) - SEARCH(".", B224, SEARCH(".", B224, SEARCH(".", B224)+1)+1)-1), 0))</f>
        <v>►</v>
      </c>
      <c r="G224" s="2128" t="str">
        <f>IF(OR(B224="►", ISBLANK(B224)), "►", IFERROR(RIGHT(B224, LEN(B224)-FIND("►", B224)-1), ""))</f>
        <v>►</v>
      </c>
      <c r="H224" s="2178" t="s">
        <v>4</v>
      </c>
      <c r="I224" s="2177"/>
      <c r="J224" s="2177"/>
      <c r="K224" s="2177"/>
      <c r="L224" s="2176"/>
      <c r="M224" s="2176"/>
      <c r="N224" s="2176"/>
      <c r="O224" s="2176"/>
      <c r="P224" s="2176"/>
      <c r="Q224" s="2176"/>
      <c r="R224" s="2450"/>
      <c r="S224" s="791" t="s">
        <v>4</v>
      </c>
      <c r="T224" s="3484">
        <f>IFERROR(IF(AND(ISNUMBER(V224),J224&gt;0),J224,0),0)</f>
        <v>0</v>
      </c>
      <c r="U224" s="2453">
        <f>IFERROR(IF(AND(ISNUMBER(T224),V224&gt;0),K224,0),0)</f>
        <v>0</v>
      </c>
      <c r="V224" s="2452"/>
      <c r="W224" s="2148">
        <f>IFERROR(IF(V224&gt;0, AH224*AG224*Q224, 0), 0)</f>
        <v>0</v>
      </c>
      <c r="X224" s="299" t="str">
        <f>IF(OR(W224=0, ISBLANK(P224)), "", TEXT(ROUND(W224/INDEX(AJ24:AJ94, MATCH(P224, AI24:AI94, 0)), 0),"# ##0") &amp; " " &amp; P224)</f>
        <v/>
      </c>
      <c r="Y224" s="77">
        <f>IFERROR(IF(V224&gt;0, L224*AG224*Q224, 0), 0)</f>
        <v>0</v>
      </c>
      <c r="Z224" s="2149">
        <f>IFERROR(IF(V224&gt;0,M224,0),0)</f>
        <v>0</v>
      </c>
      <c r="AA224" s="2137" t="str">
        <f>IF(V224&gt;0,R224,"")</f>
        <v/>
      </c>
      <c r="AB224" s="2143"/>
      <c r="AC224" s="2148">
        <f>IF(ISBLANK(AB224), W224, W224*(1-AB224/100))</f>
        <v>0</v>
      </c>
      <c r="AD224" s="2144"/>
      <c r="AE224" s="2150" t="str">
        <f>IF(OR(ISBLANK(AD224), ISTEXT(L224)), "", IF(W224=0, Y224*AD224, W224*AD224))</f>
        <v/>
      </c>
      <c r="AF224" s="2593"/>
      <c r="AG224" s="2697">
        <f>IFERROR(IF(ISNUMBER(V224)*ISNUMBER(T224),V224/T224,0),0)</f>
        <v>0</v>
      </c>
      <c r="AH224" s="3483">
        <f>IF(AND(V224&lt;&gt;"", ISNUMBER(T224)), IFERROR(INDEX(AJ24:AJ94, MATCH(P224, AI24:AI94, 0)) * O224 * IF(ISBLANK(L224), 1, L224), 0), 0)</f>
        <v>0</v>
      </c>
      <c r="AI224" s="465"/>
      <c r="AJ224" s="465"/>
      <c r="AK224" s="465"/>
      <c r="AL224" s="465"/>
      <c r="AM224" s="2127" t="str">
        <f>A224</f>
        <v>►</v>
      </c>
      <c r="AN224" s="465"/>
      <c r="AO224" s="465"/>
      <c r="AP224" s="2133"/>
      <c r="AQ224" s="2133"/>
      <c r="AR224" s="2133"/>
      <c r="AW224" s="2133"/>
      <c r="AX224" s="466">
        <v>1</v>
      </c>
    </row>
    <row r="225" spans="1:50" s="464" customFormat="1" ht="21" customHeight="1" x14ac:dyDescent="0.25">
      <c r="A225" s="2127" t="str">
        <f>IF(H225&lt;&gt;"A", "►", "A")</f>
        <v>►</v>
      </c>
      <c r="B225" s="2128" t="str">
        <f>IF(A225="►","►",IF(A225="A",IF(ISTEXT(I225),I225,"")))</f>
        <v>►</v>
      </c>
      <c r="C225" s="2129" t="str">
        <f>IF(B225="►", "►", IFERROR(LEFT(B225, SEARCH(".", B225)-1), 0))</f>
        <v>►</v>
      </c>
      <c r="D225" s="2433" t="str">
        <f>IF(B225="►","►",IFERROR(MID(B225,SEARCH(".",B225)+1,SEARCH(".",B225,SEARCH(".",B225)+1)-SEARCH(".",B225)-1),0))</f>
        <v>►</v>
      </c>
      <c r="E225" s="2128" t="str">
        <f>IF(B225="►", "►", IFERROR(MID(B225, SEARCH(".", B225, SEARCH(".", B225)+1)+1, SEARCH(".", B225, SEARCH(".", B225, SEARCH(".", B225)+1)+1) - SEARCH(".", B225, SEARCH(".", B225)+1)-1), 0))</f>
        <v>►</v>
      </c>
      <c r="F225" s="2128" t="str">
        <f>IF(B225="►", "►", IFERROR(MID(B225, SEARCH(".", B225, SEARCH(".", B225, SEARCH(".", B225)+1)+1)+1, SEARCH(".", B225, SEARCH(".", B225, SEARCH(".", B225, SEARCH(".", B225)+1)+1)+1) - SEARCH(".", B225, SEARCH(".", B225, SEARCH(".", B225)+1)+1)-1), 0))</f>
        <v>►</v>
      </c>
      <c r="G225" s="2128" t="str">
        <f>IF(OR(B225="►", ISBLANK(B225)), "►", IFERROR(RIGHT(B225, LEN(B225)-FIND("►", B225)-1), ""))</f>
        <v>►</v>
      </c>
      <c r="H225" s="2178" t="s">
        <v>4</v>
      </c>
      <c r="I225" s="2177"/>
      <c r="J225" s="2177"/>
      <c r="K225" s="2177"/>
      <c r="L225" s="2176"/>
      <c r="M225" s="2176"/>
      <c r="N225" s="2176"/>
      <c r="O225" s="2176"/>
      <c r="P225" s="2176"/>
      <c r="Q225" s="2176"/>
      <c r="R225" s="2450"/>
      <c r="S225" s="791" t="s">
        <v>4</v>
      </c>
      <c r="T225" s="3484">
        <f>IFERROR(IF(AND(ISNUMBER(V225),J225&gt;0),J225,0),0)</f>
        <v>0</v>
      </c>
      <c r="U225" s="2453">
        <f>IFERROR(IF(AND(ISNUMBER(T225),V225&gt;0),K225,0),0)</f>
        <v>0</v>
      </c>
      <c r="V225" s="2452"/>
      <c r="W225" s="2140">
        <f>IFERROR(IF(V225&gt;0, AH225*AG225*Q225, 0), 0)</f>
        <v>0</v>
      </c>
      <c r="X225" s="301" t="str">
        <f>IF(OR(W225=0, ISBLANK(P225)), "", TEXT(ROUND(W225/INDEX(AJ24:AJ94, MATCH(P225, AI24:AI94, 0)), 0),"# ##0") &amp; " " &amp; P225)</f>
        <v/>
      </c>
      <c r="Y225" s="82">
        <f>IFERROR(IF(V225&gt;0, L225*AG225*Q225, 0), 0)</f>
        <v>0</v>
      </c>
      <c r="Z225" s="2141">
        <f>IFERROR(IF(V225&gt;0,M225,0),0)</f>
        <v>0</v>
      </c>
      <c r="AA225" s="2142" t="str">
        <f>IF(V225&gt;0,R225,"")</f>
        <v/>
      </c>
      <c r="AB225" s="2143"/>
      <c r="AC225" s="2140">
        <f>IF(ISBLANK(AB225), W225, W225*(1-AB225/100))</f>
        <v>0</v>
      </c>
      <c r="AD225" s="2144"/>
      <c r="AE225" s="2145" t="str">
        <f>IF(OR(ISBLANK(AD225), ISTEXT(L225)), "", IF(W225=0, Y225*AD225, W225*AD225))</f>
        <v/>
      </c>
      <c r="AF225" s="2593"/>
      <c r="AG225" s="2697">
        <f>IFERROR(IF(ISNUMBER(V225)*ISNUMBER(T225),V225/T225,0),0)</f>
        <v>0</v>
      </c>
      <c r="AH225" s="3483">
        <f>IF(AND(V225&lt;&gt;"", ISNUMBER(T225)), IFERROR(INDEX(AJ24:AJ94, MATCH(P225, AI24:AI94, 0)) * O225 * IF(ISBLANK(L225), 1, L225), 0), 0)</f>
        <v>0</v>
      </c>
      <c r="AI225" s="465"/>
      <c r="AJ225" s="465"/>
      <c r="AK225" s="465"/>
      <c r="AL225" s="465"/>
      <c r="AM225" s="2127" t="str">
        <f>A225</f>
        <v>►</v>
      </c>
      <c r="AN225" s="465"/>
      <c r="AO225" s="465"/>
      <c r="AP225" s="2133"/>
      <c r="AQ225" s="2133"/>
      <c r="AR225" s="2133"/>
      <c r="AW225" s="2133"/>
      <c r="AX225" s="466">
        <v>1</v>
      </c>
    </row>
    <row r="226" spans="1:50" s="464" customFormat="1" ht="21" customHeight="1" x14ac:dyDescent="0.25">
      <c r="A226" s="2127" t="str">
        <f>IF(H226&lt;&gt;"A", "►", "A")</f>
        <v>►</v>
      </c>
      <c r="B226" s="2128" t="str">
        <f>IF(A226="►","►",IF(A226="A",IF(ISTEXT(I226),I226,"")))</f>
        <v>►</v>
      </c>
      <c r="C226" s="2129" t="str">
        <f>IF(B226="►", "►", IFERROR(LEFT(B226, SEARCH(".", B226)-1), 0))</f>
        <v>►</v>
      </c>
      <c r="D226" s="2433" t="str">
        <f>IF(B226="►","►",IFERROR(MID(B226,SEARCH(".",B226)+1,SEARCH(".",B226,SEARCH(".",B226)+1)-SEARCH(".",B226)-1),0))</f>
        <v>►</v>
      </c>
      <c r="E226" s="2128" t="str">
        <f>IF(B226="►", "►", IFERROR(MID(B226, SEARCH(".", B226, SEARCH(".", B226)+1)+1, SEARCH(".", B226, SEARCH(".", B226, SEARCH(".", B226)+1)+1) - SEARCH(".", B226, SEARCH(".", B226)+1)-1), 0))</f>
        <v>►</v>
      </c>
      <c r="F226" s="2128" t="str">
        <f>IF(B226="►", "►", IFERROR(MID(B226, SEARCH(".", B226, SEARCH(".", B226, SEARCH(".", B226)+1)+1)+1, SEARCH(".", B226, SEARCH(".", B226, SEARCH(".", B226, SEARCH(".", B226)+1)+1)+1) - SEARCH(".", B226, SEARCH(".", B226, SEARCH(".", B226)+1)+1)-1), 0))</f>
        <v>►</v>
      </c>
      <c r="G226" s="2128" t="str">
        <f>IF(OR(B226="►", ISBLANK(B226)), "►", IFERROR(RIGHT(B226, LEN(B226)-FIND("►", B226)-1), ""))</f>
        <v>►</v>
      </c>
      <c r="H226" s="2178" t="s">
        <v>4</v>
      </c>
      <c r="I226" s="2177"/>
      <c r="J226" s="2177"/>
      <c r="K226" s="2177"/>
      <c r="L226" s="2176"/>
      <c r="M226" s="2176"/>
      <c r="N226" s="2176"/>
      <c r="O226" s="2176"/>
      <c r="P226" s="2176"/>
      <c r="Q226" s="2176"/>
      <c r="R226" s="2450"/>
      <c r="S226" s="791" t="s">
        <v>4</v>
      </c>
      <c r="T226" s="3484">
        <f>IFERROR(IF(AND(ISNUMBER(V226),J226&gt;0),J226,0),0)</f>
        <v>0</v>
      </c>
      <c r="U226" s="2453">
        <f>IFERROR(IF(AND(ISNUMBER(T226),V226&gt;0),K226,0),0)</f>
        <v>0</v>
      </c>
      <c r="V226" s="2452"/>
      <c r="W226" s="2159">
        <f>IFERROR(IF(V226&gt;0, AH226*AG226*Q226, 0), 0)</f>
        <v>0</v>
      </c>
      <c r="X226" s="2160" t="str">
        <f>IF(OR(W226=0, ISBLANK(P226)), "", TEXT(ROUND(W226/INDEX(AJ24:AJ94, MATCH(P226, AI24:AI94, 0)), 0),"# ##0") &amp; " " &amp; P226)</f>
        <v/>
      </c>
      <c r="Y226" s="77">
        <f>IFERROR(IF(V226&gt;0, L226*AG226*Q226, 0), 0)</f>
        <v>0</v>
      </c>
      <c r="Z226" s="2149">
        <f>IFERROR(IF(V226&gt;0,M226,0),0)</f>
        <v>0</v>
      </c>
      <c r="AA226" s="2137" t="str">
        <f>IF(V226&gt;0,R226,"")</f>
        <v/>
      </c>
      <c r="AB226" s="2143"/>
      <c r="AC226" s="2148">
        <f>IF(ISBLANK(AB226), W226, W226*(1-AB226/100))</f>
        <v>0</v>
      </c>
      <c r="AD226" s="2144"/>
      <c r="AE226" s="2150" t="str">
        <f>IF(OR(ISBLANK(AD226), ISTEXT(L226)), "", IF(W226=0, Y226*AD226, W226*AD226))</f>
        <v/>
      </c>
      <c r="AF226" s="2593"/>
      <c r="AG226" s="2697">
        <f>IFERROR(IF(ISNUMBER(V226)*ISNUMBER(T226),V226/T226,0),0)</f>
        <v>0</v>
      </c>
      <c r="AH226" s="3483">
        <f>IF(AND(V226&lt;&gt;"", ISNUMBER(T226)), IFERROR(INDEX(AJ24:AJ94, MATCH(P226, AI24:AI94, 0)) * O226 * IF(ISBLANK(L226), 1, L226), 0), 0)</f>
        <v>0</v>
      </c>
      <c r="AI226" s="465"/>
      <c r="AJ226" s="465"/>
      <c r="AK226" s="465"/>
      <c r="AL226" s="465"/>
      <c r="AM226" s="2127" t="str">
        <f>A226</f>
        <v>►</v>
      </c>
      <c r="AN226" s="465"/>
      <c r="AO226" s="465"/>
      <c r="AP226" s="2133"/>
      <c r="AQ226" s="2133"/>
      <c r="AR226" s="2133"/>
      <c r="AW226" s="2133"/>
      <c r="AX226" s="466">
        <v>1</v>
      </c>
    </row>
    <row r="227" spans="1:50" s="464" customFormat="1" ht="21" customHeight="1" x14ac:dyDescent="0.25">
      <c r="A227" s="2127" t="str">
        <f>IF(H227&lt;&gt;"A", "►", "A")</f>
        <v>►</v>
      </c>
      <c r="B227" s="2128" t="str">
        <f>IF(A227="►","►",IF(A227="A",IF(ISTEXT(I227),I227,"")))</f>
        <v>►</v>
      </c>
      <c r="C227" s="2129" t="str">
        <f>IF(B227="►", "►", IFERROR(LEFT(B227, SEARCH(".", B227)-1), 0))</f>
        <v>►</v>
      </c>
      <c r="D227" s="2433" t="str">
        <f>IF(B227="►","►",IFERROR(MID(B227,SEARCH(".",B227)+1,SEARCH(".",B227,SEARCH(".",B227)+1)-SEARCH(".",B227)-1),0))</f>
        <v>►</v>
      </c>
      <c r="E227" s="2128" t="str">
        <f>IF(B227="►", "►", IFERROR(MID(B227, SEARCH(".", B227, SEARCH(".", B227)+1)+1, SEARCH(".", B227, SEARCH(".", B227, SEARCH(".", B227)+1)+1) - SEARCH(".", B227, SEARCH(".", B227)+1)-1), 0))</f>
        <v>►</v>
      </c>
      <c r="F227" s="2128" t="str">
        <f>IF(B227="►", "►", IFERROR(MID(B227, SEARCH(".", B227, SEARCH(".", B227, SEARCH(".", B227)+1)+1)+1, SEARCH(".", B227, SEARCH(".", B227, SEARCH(".", B227, SEARCH(".", B227)+1)+1)+1) - SEARCH(".", B227, SEARCH(".", B227, SEARCH(".", B227)+1)+1)-1), 0))</f>
        <v>►</v>
      </c>
      <c r="G227" s="2128" t="str">
        <f>IF(OR(B227="►", ISBLANK(B227)), "►", IFERROR(RIGHT(B227, LEN(B227)-FIND("►", B227)-1), ""))</f>
        <v>►</v>
      </c>
      <c r="H227" s="2178" t="s">
        <v>4</v>
      </c>
      <c r="I227" s="2177"/>
      <c r="J227" s="2177"/>
      <c r="K227" s="2177"/>
      <c r="L227" s="2176"/>
      <c r="M227" s="2176"/>
      <c r="N227" s="2176"/>
      <c r="O227" s="2176"/>
      <c r="P227" s="2176"/>
      <c r="Q227" s="2176"/>
      <c r="R227" s="2450"/>
      <c r="S227" s="791" t="s">
        <v>4</v>
      </c>
      <c r="T227" s="3484">
        <f>IFERROR(IF(AND(ISNUMBER(V227),J227&gt;0),J227,0),0)</f>
        <v>0</v>
      </c>
      <c r="U227" s="2453">
        <f>IFERROR(IF(AND(ISNUMBER(T227),V227&gt;0),K227,0),0)</f>
        <v>0</v>
      </c>
      <c r="V227" s="2452"/>
      <c r="W227" s="2140">
        <f>IFERROR(IF(V227&gt;0, AH227*AG227*Q227, 0), 0)</f>
        <v>0</v>
      </c>
      <c r="X227" s="301" t="str">
        <f>IF(OR(W227=0, ISBLANK(P227)), "", TEXT(ROUND(W227/INDEX(AJ24:AJ94, MATCH(P227, AI24:AI94, 0)), 0),"# ##0") &amp; " " &amp; P227)</f>
        <v/>
      </c>
      <c r="Y227" s="82">
        <f>IFERROR(IF(V227&gt;0, L227*AG227*Q227, 0), 0)</f>
        <v>0</v>
      </c>
      <c r="Z227" s="2141">
        <f>IFERROR(IF(V227&gt;0,M227,0),0)</f>
        <v>0</v>
      </c>
      <c r="AA227" s="2142" t="str">
        <f>IF(V227&gt;0,R227,"")</f>
        <v/>
      </c>
      <c r="AB227" s="2143"/>
      <c r="AC227" s="2140">
        <f>IF(ISBLANK(AB227), W227, W227*(1-AB227/100))</f>
        <v>0</v>
      </c>
      <c r="AD227" s="2144"/>
      <c r="AE227" s="2145" t="str">
        <f>IF(OR(ISBLANK(AD227), ISTEXT(L227)), "", IF(W227=0, Y227*AD227, W227*AD227))</f>
        <v/>
      </c>
      <c r="AF227" s="2593"/>
      <c r="AG227" s="2697">
        <f>IFERROR(IF(ISNUMBER(V227)*ISNUMBER(T227),V227/T227,0),0)</f>
        <v>0</v>
      </c>
      <c r="AH227" s="3483">
        <f>IF(AND(V227&lt;&gt;"", ISNUMBER(T227)), IFERROR(INDEX(AJ24:AJ94, MATCH(P227, AI24:AI94, 0)) * O227 * IF(ISBLANK(L227), 1, L227), 0), 0)</f>
        <v>0</v>
      </c>
      <c r="AI227" s="465"/>
      <c r="AJ227" s="465"/>
      <c r="AK227" s="465"/>
      <c r="AL227" s="465"/>
      <c r="AM227" s="2127" t="str">
        <f>A227</f>
        <v>►</v>
      </c>
      <c r="AN227" s="465"/>
      <c r="AO227" s="465"/>
      <c r="AP227" s="2133"/>
      <c r="AQ227" s="2133"/>
      <c r="AR227" s="2133"/>
      <c r="AW227" s="2133"/>
      <c r="AX227" s="466">
        <v>1</v>
      </c>
    </row>
    <row r="228" spans="1:50" s="464" customFormat="1" ht="21" customHeight="1" x14ac:dyDescent="0.25">
      <c r="A228" s="2127" t="str">
        <f>IF(H228&lt;&gt;"A", "►", "A")</f>
        <v>►</v>
      </c>
      <c r="B228" s="2128" t="str">
        <f>IF(A228="►","►",IF(A228="A",IF(ISTEXT(I228),I228,"")))</f>
        <v>►</v>
      </c>
      <c r="C228" s="2129" t="str">
        <f>IF(B228="►", "►", IFERROR(LEFT(B228, SEARCH(".", B228)-1), 0))</f>
        <v>►</v>
      </c>
      <c r="D228" s="2433" t="str">
        <f>IF(B228="►","►",IFERROR(MID(B228,SEARCH(".",B228)+1,SEARCH(".",B228,SEARCH(".",B228)+1)-SEARCH(".",B228)-1),0))</f>
        <v>►</v>
      </c>
      <c r="E228" s="2128" t="str">
        <f>IF(B228="►", "►", IFERROR(MID(B228, SEARCH(".", B228, SEARCH(".", B228)+1)+1, SEARCH(".", B228, SEARCH(".", B228, SEARCH(".", B228)+1)+1) - SEARCH(".", B228, SEARCH(".", B228)+1)-1), 0))</f>
        <v>►</v>
      </c>
      <c r="F228" s="2128" t="str">
        <f>IF(B228="►", "►", IFERROR(MID(B228, SEARCH(".", B228, SEARCH(".", B228, SEARCH(".", B228)+1)+1)+1, SEARCH(".", B228, SEARCH(".", B228, SEARCH(".", B228, SEARCH(".", B228)+1)+1)+1) - SEARCH(".", B228, SEARCH(".", B228, SEARCH(".", B228)+1)+1)-1), 0))</f>
        <v>►</v>
      </c>
      <c r="G228" s="2128" t="str">
        <f>IF(OR(B228="►", ISBLANK(B228)), "►", IFERROR(RIGHT(B228, LEN(B228)-FIND("►", B228)-1), ""))</f>
        <v>►</v>
      </c>
      <c r="H228" s="2178" t="s">
        <v>4</v>
      </c>
      <c r="I228" s="2177"/>
      <c r="J228" s="2177"/>
      <c r="K228" s="2177"/>
      <c r="L228" s="2176"/>
      <c r="M228" s="2176"/>
      <c r="N228" s="2176"/>
      <c r="O228" s="2176"/>
      <c r="P228" s="2176"/>
      <c r="Q228" s="2176"/>
      <c r="R228" s="2450"/>
      <c r="S228" s="791" t="s">
        <v>4</v>
      </c>
      <c r="T228" s="3484">
        <f>IFERROR(IF(AND(ISNUMBER(V228),J228&gt;0),J228,0),0)</f>
        <v>0</v>
      </c>
      <c r="U228" s="2453">
        <f>IFERROR(IF(AND(ISNUMBER(T228),V228&gt;0),K228,0),0)</f>
        <v>0</v>
      </c>
      <c r="V228" s="2452"/>
      <c r="W228" s="2148">
        <f>IFERROR(IF(V228&gt;0, AH228*AG228*Q228, 0), 0)</f>
        <v>0</v>
      </c>
      <c r="X228" s="299" t="str">
        <f>IF(OR(W228=0, ISBLANK(P228)), "", TEXT(ROUND(W228/INDEX(AJ24:AJ94, MATCH(P228, AI24:AI94, 0)), 0),"# ##0") &amp; " " &amp; P228)</f>
        <v/>
      </c>
      <c r="Y228" s="77">
        <f>IFERROR(IF(V228&gt;0, L228*AG228*Q228, 0), 0)</f>
        <v>0</v>
      </c>
      <c r="Z228" s="2149">
        <f>IFERROR(IF(V228&gt;0,M228,0),0)</f>
        <v>0</v>
      </c>
      <c r="AA228" s="2137" t="str">
        <f>IF(V228&gt;0,R228,"")</f>
        <v/>
      </c>
      <c r="AB228" s="2143"/>
      <c r="AC228" s="2148">
        <f>IF(ISBLANK(AB228), W228, W228*(1-AB228/100))</f>
        <v>0</v>
      </c>
      <c r="AD228" s="2144"/>
      <c r="AE228" s="2150" t="str">
        <f>IF(OR(ISBLANK(AD228), ISTEXT(L228)), "", IF(W228=0, Y228*AD228, W228*AD228))</f>
        <v/>
      </c>
      <c r="AF228" s="2593"/>
      <c r="AG228" s="2697">
        <f>IFERROR(IF(ISNUMBER(V228)*ISNUMBER(T228),V228/T228,0),0)</f>
        <v>0</v>
      </c>
      <c r="AH228" s="3483">
        <f>IF(AND(V228&lt;&gt;"", ISNUMBER(T228)), IFERROR(INDEX(AJ24:AJ94, MATCH(P228, AI24:AI94, 0)) * O228 * IF(ISBLANK(L228), 1, L228), 0), 0)</f>
        <v>0</v>
      </c>
      <c r="AI228" s="465"/>
      <c r="AJ228" s="465"/>
      <c r="AK228" s="465"/>
      <c r="AL228" s="465"/>
      <c r="AM228" s="2127" t="str">
        <f>A228</f>
        <v>►</v>
      </c>
      <c r="AN228" s="465"/>
      <c r="AO228" s="465"/>
      <c r="AP228" s="2133"/>
      <c r="AQ228" s="2133"/>
      <c r="AR228" s="2133"/>
      <c r="AW228" s="2133"/>
      <c r="AX228" s="466">
        <v>1</v>
      </c>
    </row>
    <row r="229" spans="1:50" s="464" customFormat="1" ht="21" customHeight="1" x14ac:dyDescent="0.25">
      <c r="A229" s="2127" t="str">
        <f>IF(H229&lt;&gt;"A", "►", "A")</f>
        <v>►</v>
      </c>
      <c r="B229" s="2128" t="str">
        <f>IF(A229="►","►",IF(A229="A",IF(ISTEXT(I229),I229,"")))</f>
        <v>►</v>
      </c>
      <c r="C229" s="2129" t="str">
        <f>IF(B229="►", "►", IFERROR(LEFT(B229, SEARCH(".", B229)-1), 0))</f>
        <v>►</v>
      </c>
      <c r="D229" s="2433" t="str">
        <f>IF(B229="►","►",IFERROR(MID(B229,SEARCH(".",B229)+1,SEARCH(".",B229,SEARCH(".",B229)+1)-SEARCH(".",B229)-1),0))</f>
        <v>►</v>
      </c>
      <c r="E229" s="2128" t="str">
        <f>IF(B229="►", "►", IFERROR(MID(B229, SEARCH(".", B229, SEARCH(".", B229)+1)+1, SEARCH(".", B229, SEARCH(".", B229, SEARCH(".", B229)+1)+1) - SEARCH(".", B229, SEARCH(".", B229)+1)-1), 0))</f>
        <v>►</v>
      </c>
      <c r="F229" s="2128" t="str">
        <f>IF(B229="►", "►", IFERROR(MID(B229, SEARCH(".", B229, SEARCH(".", B229, SEARCH(".", B229)+1)+1)+1, SEARCH(".", B229, SEARCH(".", B229, SEARCH(".", B229, SEARCH(".", B229)+1)+1)+1) - SEARCH(".", B229, SEARCH(".", B229, SEARCH(".", B229)+1)+1)-1), 0))</f>
        <v>►</v>
      </c>
      <c r="G229" s="2128" t="str">
        <f>IF(OR(B229="►", ISBLANK(B229)), "►", IFERROR(RIGHT(B229, LEN(B229)-FIND("►", B229)-1), ""))</f>
        <v>►</v>
      </c>
      <c r="H229" s="2178" t="s">
        <v>4</v>
      </c>
      <c r="I229" s="2177"/>
      <c r="J229" s="2177"/>
      <c r="K229" s="2177"/>
      <c r="L229" s="2176"/>
      <c r="M229" s="2176"/>
      <c r="N229" s="2176"/>
      <c r="O229" s="2176"/>
      <c r="P229" s="2176"/>
      <c r="Q229" s="2176"/>
      <c r="R229" s="2450"/>
      <c r="S229" s="791" t="s">
        <v>4</v>
      </c>
      <c r="T229" s="3484">
        <f>IFERROR(IF(AND(ISNUMBER(V229),J229&gt;0),J229,0),0)</f>
        <v>0</v>
      </c>
      <c r="U229" s="2453">
        <f>IFERROR(IF(AND(ISNUMBER(T229),V229&gt;0),K229,0),0)</f>
        <v>0</v>
      </c>
      <c r="V229" s="2452"/>
      <c r="W229" s="2140">
        <f>IFERROR(IF(V229&gt;0, AH229*AG229*Q229, 0), 0)</f>
        <v>0</v>
      </c>
      <c r="X229" s="301" t="str">
        <f>IF(OR(W229=0, ISBLANK(P229)), "", TEXT(ROUND(W229/INDEX(AJ24:AJ94, MATCH(P229, AI24:AI94, 0)), 0),"# ##0") &amp; " " &amp; P229)</f>
        <v/>
      </c>
      <c r="Y229" s="82">
        <f>IFERROR(IF(V229&gt;0, L229*AG229*Q229, 0), 0)</f>
        <v>0</v>
      </c>
      <c r="Z229" s="2141">
        <f>IFERROR(IF(V229&gt;0,M229,0),0)</f>
        <v>0</v>
      </c>
      <c r="AA229" s="2142" t="str">
        <f>IF(V229&gt;0,R229,"")</f>
        <v/>
      </c>
      <c r="AB229" s="2143"/>
      <c r="AC229" s="2140">
        <f>IF(ISBLANK(AB229), W229, W229*(1-AB229/100))</f>
        <v>0</v>
      </c>
      <c r="AD229" s="2144"/>
      <c r="AE229" s="2145" t="str">
        <f>IF(OR(ISBLANK(AD229), ISTEXT(L229)), "", IF(W229=0, Y229*AD229, W229*AD229))</f>
        <v/>
      </c>
      <c r="AF229" s="2593"/>
      <c r="AG229" s="2697">
        <f>IFERROR(IF(ISNUMBER(V229)*ISNUMBER(T229),V229/T229,0),0)</f>
        <v>0</v>
      </c>
      <c r="AH229" s="3483">
        <f>IF(AND(V229&lt;&gt;"", ISNUMBER(T229)), IFERROR(INDEX(AJ24:AJ94, MATCH(P229, AI24:AI94, 0)) * O229 * IF(ISBLANK(L229), 1, L229), 0), 0)</f>
        <v>0</v>
      </c>
      <c r="AI229" s="465"/>
      <c r="AJ229" s="465"/>
      <c r="AK229" s="465"/>
      <c r="AL229" s="465"/>
      <c r="AM229" s="2127" t="str">
        <f>A229</f>
        <v>►</v>
      </c>
      <c r="AN229" s="465"/>
      <c r="AO229" s="465"/>
      <c r="AP229" s="2133"/>
      <c r="AQ229" s="2133"/>
      <c r="AR229" s="2133"/>
      <c r="AW229" s="2133"/>
      <c r="AX229" s="466">
        <v>1</v>
      </c>
    </row>
    <row r="230" spans="1:50" s="464" customFormat="1" ht="21" customHeight="1" x14ac:dyDescent="0.25">
      <c r="A230" s="2127" t="str">
        <f>IF(H230&lt;&gt;"A", "►", "A")</f>
        <v>►</v>
      </c>
      <c r="B230" s="2128" t="str">
        <f>IF(A230="►","►",IF(A230="A",IF(ISTEXT(I230),I230,"")))</f>
        <v>►</v>
      </c>
      <c r="C230" s="2129" t="str">
        <f>IF(B230="►", "►", IFERROR(LEFT(B230, SEARCH(".", B230)-1), 0))</f>
        <v>►</v>
      </c>
      <c r="D230" s="2433" t="str">
        <f>IF(B230="►","►",IFERROR(MID(B230,SEARCH(".",B230)+1,SEARCH(".",B230,SEARCH(".",B230)+1)-SEARCH(".",B230)-1),0))</f>
        <v>►</v>
      </c>
      <c r="E230" s="2128" t="str">
        <f>IF(B230="►", "►", IFERROR(MID(B230, SEARCH(".", B230, SEARCH(".", B230)+1)+1, SEARCH(".", B230, SEARCH(".", B230, SEARCH(".", B230)+1)+1) - SEARCH(".", B230, SEARCH(".", B230)+1)-1), 0))</f>
        <v>►</v>
      </c>
      <c r="F230" s="2128" t="str">
        <f>IF(B230="►", "►", IFERROR(MID(B230, SEARCH(".", B230, SEARCH(".", B230, SEARCH(".", B230)+1)+1)+1, SEARCH(".", B230, SEARCH(".", B230, SEARCH(".", B230, SEARCH(".", B230)+1)+1)+1) - SEARCH(".", B230, SEARCH(".", B230, SEARCH(".", B230)+1)+1)-1), 0))</f>
        <v>►</v>
      </c>
      <c r="G230" s="2128" t="str">
        <f>IF(OR(B230="►", ISBLANK(B230)), "►", IFERROR(RIGHT(B230, LEN(B230)-FIND("►", B230)-1), ""))</f>
        <v>►</v>
      </c>
      <c r="H230" s="2178" t="s">
        <v>4</v>
      </c>
      <c r="I230" s="2177"/>
      <c r="J230" s="2177"/>
      <c r="K230" s="2177"/>
      <c r="L230" s="2176"/>
      <c r="M230" s="2176"/>
      <c r="N230" s="2176"/>
      <c r="O230" s="2176"/>
      <c r="P230" s="2176"/>
      <c r="Q230" s="2176"/>
      <c r="R230" s="2450"/>
      <c r="S230" s="791" t="s">
        <v>4</v>
      </c>
      <c r="T230" s="3484">
        <f>IFERROR(IF(AND(ISNUMBER(V230),J230&gt;0),J230,0),0)</f>
        <v>0</v>
      </c>
      <c r="U230" s="2453">
        <f>IFERROR(IF(AND(ISNUMBER(T230),V230&gt;0),K230,0),0)</f>
        <v>0</v>
      </c>
      <c r="V230" s="2452"/>
      <c r="W230" s="2148">
        <f>IFERROR(IF(V230&gt;0, AH230*AG230*Q230, 0), 0)</f>
        <v>0</v>
      </c>
      <c r="X230" s="299" t="str">
        <f>IF(OR(W230=0, ISBLANK(P230)), "", TEXT(ROUND(W230/INDEX(AJ24:AJ94, MATCH(P230, AI24:AI94, 0)), 0),"# ##0") &amp; " " &amp; P230)</f>
        <v/>
      </c>
      <c r="Y230" s="77">
        <f>IFERROR(IF(V230&gt;0, L230*AG230*Q230, 0), 0)</f>
        <v>0</v>
      </c>
      <c r="Z230" s="2149">
        <f>IFERROR(IF(V230&gt;0,M230,0),0)</f>
        <v>0</v>
      </c>
      <c r="AA230" s="2137" t="str">
        <f>IF(V230&gt;0,R230,"")</f>
        <v/>
      </c>
      <c r="AB230" s="2143"/>
      <c r="AC230" s="2148">
        <f>IF(ISBLANK(AB230), W230, W230*(1-AB230/100))</f>
        <v>0</v>
      </c>
      <c r="AD230" s="2144"/>
      <c r="AE230" s="2150" t="str">
        <f>IF(OR(ISBLANK(AD230), ISTEXT(L230)), "", IF(W230=0, Y230*AD230, W230*AD230))</f>
        <v/>
      </c>
      <c r="AF230" s="2593"/>
      <c r="AG230" s="2697">
        <f>IFERROR(IF(ISNUMBER(V230)*ISNUMBER(T230),V230/T230,0),0)</f>
        <v>0</v>
      </c>
      <c r="AH230" s="3483">
        <f>IF(AND(V230&lt;&gt;"", ISNUMBER(T230)), IFERROR(INDEX(AJ24:AJ94, MATCH(P230, AI24:AI94, 0)) * O230 * IF(ISBLANK(L230), 1, L230), 0), 0)</f>
        <v>0</v>
      </c>
      <c r="AI230" s="465"/>
      <c r="AJ230" s="465"/>
      <c r="AK230" s="465"/>
      <c r="AL230" s="465"/>
      <c r="AM230" s="2127" t="str">
        <f>A230</f>
        <v>►</v>
      </c>
      <c r="AN230" s="465"/>
      <c r="AO230" s="465"/>
      <c r="AP230" s="2133"/>
      <c r="AQ230" s="2133"/>
      <c r="AR230" s="2133"/>
      <c r="AW230" s="2133"/>
      <c r="AX230" s="466">
        <v>1</v>
      </c>
    </row>
    <row r="231" spans="1:50" s="464" customFormat="1" ht="21" customHeight="1" x14ac:dyDescent="0.25">
      <c r="A231" s="2127" t="str">
        <f>IF(H231&lt;&gt;"A", "►", "A")</f>
        <v>►</v>
      </c>
      <c r="B231" s="2128" t="str">
        <f>IF(A231="►","►",IF(A231="A",IF(ISTEXT(I231),I231,"")))</f>
        <v>►</v>
      </c>
      <c r="C231" s="2129" t="str">
        <f>IF(B231="►", "►", IFERROR(LEFT(B231, SEARCH(".", B231)-1), 0))</f>
        <v>►</v>
      </c>
      <c r="D231" s="2433" t="str">
        <f>IF(B231="►","►",IFERROR(MID(B231,SEARCH(".",B231)+1,SEARCH(".",B231,SEARCH(".",B231)+1)-SEARCH(".",B231)-1),0))</f>
        <v>►</v>
      </c>
      <c r="E231" s="2128" t="str">
        <f>IF(B231="►", "►", IFERROR(MID(B231, SEARCH(".", B231, SEARCH(".", B231)+1)+1, SEARCH(".", B231, SEARCH(".", B231, SEARCH(".", B231)+1)+1) - SEARCH(".", B231, SEARCH(".", B231)+1)-1), 0))</f>
        <v>►</v>
      </c>
      <c r="F231" s="2128" t="str">
        <f>IF(B231="►", "►", IFERROR(MID(B231, SEARCH(".", B231, SEARCH(".", B231, SEARCH(".", B231)+1)+1)+1, SEARCH(".", B231, SEARCH(".", B231, SEARCH(".", B231, SEARCH(".", B231)+1)+1)+1) - SEARCH(".", B231, SEARCH(".", B231, SEARCH(".", B231)+1)+1)-1), 0))</f>
        <v>►</v>
      </c>
      <c r="G231" s="2128" t="str">
        <f>IF(OR(B231="►", ISBLANK(B231)), "►", IFERROR(RIGHT(B231, LEN(B231)-FIND("►", B231)-1), ""))</f>
        <v>►</v>
      </c>
      <c r="H231" s="2178" t="s">
        <v>4</v>
      </c>
      <c r="I231" s="2177"/>
      <c r="J231" s="2177"/>
      <c r="K231" s="2177"/>
      <c r="L231" s="2176"/>
      <c r="M231" s="2176"/>
      <c r="N231" s="2176"/>
      <c r="O231" s="2176"/>
      <c r="P231" s="2176"/>
      <c r="Q231" s="2176"/>
      <c r="R231" s="2450"/>
      <c r="S231" s="791" t="s">
        <v>4</v>
      </c>
      <c r="T231" s="3484">
        <f>IFERROR(IF(AND(ISNUMBER(V231),J231&gt;0),J231,0),0)</f>
        <v>0</v>
      </c>
      <c r="U231" s="2453">
        <f>IFERROR(IF(AND(ISNUMBER(T231),V231&gt;0),K231,0),0)</f>
        <v>0</v>
      </c>
      <c r="V231" s="2452"/>
      <c r="W231" s="2140">
        <f>IFERROR(IF(V231&gt;0, AH231*AG231*Q231, 0), 0)</f>
        <v>0</v>
      </c>
      <c r="X231" s="301" t="str">
        <f>IF(OR(W231=0, ISBLANK(P231)), "", TEXT(ROUND(W231/INDEX(AJ24:AJ94, MATCH(P231, AI24:AI94, 0)), 0),"# ##0") &amp; " " &amp; P231)</f>
        <v/>
      </c>
      <c r="Y231" s="82">
        <f>IFERROR(IF(V231&gt;0, L231*AG231*Q231, 0), 0)</f>
        <v>0</v>
      </c>
      <c r="Z231" s="2141">
        <f>IFERROR(IF(V231&gt;0,M231,0),0)</f>
        <v>0</v>
      </c>
      <c r="AA231" s="2142" t="str">
        <f>IF(V231&gt;0,R231,"")</f>
        <v/>
      </c>
      <c r="AB231" s="2143"/>
      <c r="AC231" s="2140">
        <f>IF(ISBLANK(AB231), W231, W231*(1-AB231/100))</f>
        <v>0</v>
      </c>
      <c r="AD231" s="2144"/>
      <c r="AE231" s="2145" t="str">
        <f>IF(OR(ISBLANK(AD231), ISTEXT(L231)), "", IF(W231=0, Y231*AD231, W231*AD231))</f>
        <v/>
      </c>
      <c r="AF231" s="2593"/>
      <c r="AG231" s="2697">
        <f>IFERROR(IF(ISNUMBER(V231)*ISNUMBER(T231),V231/T231,0),0)</f>
        <v>0</v>
      </c>
      <c r="AH231" s="3483">
        <f>IF(AND(V231&lt;&gt;"", ISNUMBER(T231)), IFERROR(INDEX(AJ24:AJ94, MATCH(P231, AI24:AI94, 0)) * O231 * IF(ISBLANK(L231), 1, L231), 0), 0)</f>
        <v>0</v>
      </c>
      <c r="AI231" s="465"/>
      <c r="AJ231" s="465"/>
      <c r="AK231" s="465"/>
      <c r="AL231" s="465"/>
      <c r="AM231" s="2127" t="str">
        <f>A231</f>
        <v>►</v>
      </c>
      <c r="AN231" s="465"/>
      <c r="AO231" s="465"/>
      <c r="AP231" s="2133"/>
      <c r="AQ231" s="2133"/>
      <c r="AR231" s="2133"/>
      <c r="AW231" s="2133"/>
      <c r="AX231" s="466">
        <v>1</v>
      </c>
    </row>
    <row r="232" spans="1:50" s="464" customFormat="1" ht="21" customHeight="1" x14ac:dyDescent="0.25">
      <c r="A232" s="2127" t="str">
        <f>IF(H232&lt;&gt;"A", "►", "A")</f>
        <v>►</v>
      </c>
      <c r="B232" s="2128" t="str">
        <f>IF(A232="►","►",IF(A232="A",IF(ISTEXT(I232),I232,"")))</f>
        <v>►</v>
      </c>
      <c r="C232" s="2129" t="str">
        <f>IF(B232="►", "►", IFERROR(LEFT(B232, SEARCH(".", B232)-1), 0))</f>
        <v>►</v>
      </c>
      <c r="D232" s="2433" t="str">
        <f>IF(B232="►","►",IFERROR(MID(B232,SEARCH(".",B232)+1,SEARCH(".",B232,SEARCH(".",B232)+1)-SEARCH(".",B232)-1),0))</f>
        <v>►</v>
      </c>
      <c r="E232" s="2128" t="str">
        <f>IF(B232="►", "►", IFERROR(MID(B232, SEARCH(".", B232, SEARCH(".", B232)+1)+1, SEARCH(".", B232, SEARCH(".", B232, SEARCH(".", B232)+1)+1) - SEARCH(".", B232, SEARCH(".", B232)+1)-1), 0))</f>
        <v>►</v>
      </c>
      <c r="F232" s="2128" t="str">
        <f>IF(B232="►", "►", IFERROR(MID(B232, SEARCH(".", B232, SEARCH(".", B232, SEARCH(".", B232)+1)+1)+1, SEARCH(".", B232, SEARCH(".", B232, SEARCH(".", B232, SEARCH(".", B232)+1)+1)+1) - SEARCH(".", B232, SEARCH(".", B232, SEARCH(".", B232)+1)+1)-1), 0))</f>
        <v>►</v>
      </c>
      <c r="G232" s="2128" t="str">
        <f>IF(OR(B232="►", ISBLANK(B232)), "►", IFERROR(RIGHT(B232, LEN(B232)-FIND("►", B232)-1), ""))</f>
        <v>►</v>
      </c>
      <c r="H232" s="2178" t="s">
        <v>4</v>
      </c>
      <c r="I232" s="2177"/>
      <c r="J232" s="2177"/>
      <c r="K232" s="2177"/>
      <c r="L232" s="2176"/>
      <c r="M232" s="2176"/>
      <c r="N232" s="2176"/>
      <c r="O232" s="2176"/>
      <c r="P232" s="2176"/>
      <c r="Q232" s="2176"/>
      <c r="R232" s="2450"/>
      <c r="S232" s="791" t="s">
        <v>4</v>
      </c>
      <c r="T232" s="3484">
        <f>IFERROR(IF(AND(ISNUMBER(V232),J232&gt;0),J232,0),0)</f>
        <v>0</v>
      </c>
      <c r="U232" s="2453">
        <f>IFERROR(IF(AND(ISNUMBER(T232),V232&gt;0),K232,0),0)</f>
        <v>0</v>
      </c>
      <c r="V232" s="2452"/>
      <c r="W232" s="2148">
        <f>IFERROR(IF(V232&gt;0, AH232*AG232*Q232, 0), 0)</f>
        <v>0</v>
      </c>
      <c r="X232" s="299" t="str">
        <f>IF(OR(W232=0, ISBLANK(P232)), "", TEXT(ROUND(W232/INDEX(AJ24:AJ94, MATCH(P232, AI24:AI94, 0)), 0),"# ##0") &amp; " " &amp; P232)</f>
        <v/>
      </c>
      <c r="Y232" s="77">
        <f>IFERROR(IF(V232&gt;0, L232*AG232*Q232, 0), 0)</f>
        <v>0</v>
      </c>
      <c r="Z232" s="2149">
        <f>IFERROR(IF(V232&gt;0,M232,0),0)</f>
        <v>0</v>
      </c>
      <c r="AA232" s="2137" t="str">
        <f>IF(V232&gt;0,R232,"")</f>
        <v/>
      </c>
      <c r="AB232" s="2143"/>
      <c r="AC232" s="2148">
        <f>IF(ISBLANK(AB232), W232, W232*(1-AB232/100))</f>
        <v>0</v>
      </c>
      <c r="AD232" s="2144"/>
      <c r="AE232" s="2150" t="str">
        <f>IF(OR(ISBLANK(AD232), ISTEXT(L232)), "", IF(W232=0, Y232*AD232, W232*AD232))</f>
        <v/>
      </c>
      <c r="AF232" s="2593"/>
      <c r="AG232" s="2697">
        <f>IFERROR(IF(ISNUMBER(V232)*ISNUMBER(T232),V232/T232,0),0)</f>
        <v>0</v>
      </c>
      <c r="AH232" s="3483">
        <f>IF(AND(V232&lt;&gt;"", ISNUMBER(T232)), IFERROR(INDEX(AJ24:AJ94, MATCH(P232, AI24:AI94, 0)) * O232 * IF(ISBLANK(L232), 1, L232), 0), 0)</f>
        <v>0</v>
      </c>
      <c r="AI232" s="465"/>
      <c r="AJ232" s="465"/>
      <c r="AK232" s="465"/>
      <c r="AL232" s="465"/>
      <c r="AM232" s="2127" t="str">
        <f>A232</f>
        <v>►</v>
      </c>
      <c r="AN232" s="465"/>
      <c r="AO232" s="465"/>
      <c r="AP232" s="2133"/>
      <c r="AQ232" s="2133"/>
      <c r="AR232" s="2133"/>
      <c r="AS232" s="465"/>
      <c r="AT232" s="465"/>
      <c r="AU232" s="465"/>
      <c r="AV232" s="465"/>
      <c r="AW232" s="2133"/>
      <c r="AX232" s="466">
        <v>1</v>
      </c>
    </row>
    <row r="233" spans="1:50" s="464" customFormat="1" ht="21" customHeight="1" x14ac:dyDescent="0.25">
      <c r="A233" s="2127" t="str">
        <f>IF(H233&lt;&gt;"A", "►", "A")</f>
        <v>►</v>
      </c>
      <c r="B233" s="2128" t="str">
        <f>IF(A233="►","►",IF(A233="A",IF(ISTEXT(I233),I233,"")))</f>
        <v>►</v>
      </c>
      <c r="C233" s="2129" t="str">
        <f>IF(B233="►", "►", IFERROR(LEFT(B233, SEARCH(".", B233)-1), 0))</f>
        <v>►</v>
      </c>
      <c r="D233" s="2433" t="str">
        <f>IF(B233="►","►",IFERROR(MID(B233,SEARCH(".",B233)+1,SEARCH(".",B233,SEARCH(".",B233)+1)-SEARCH(".",B233)-1),0))</f>
        <v>►</v>
      </c>
      <c r="E233" s="2128" t="str">
        <f>IF(B233="►", "►", IFERROR(MID(B233, SEARCH(".", B233, SEARCH(".", B233)+1)+1, SEARCH(".", B233, SEARCH(".", B233, SEARCH(".", B233)+1)+1) - SEARCH(".", B233, SEARCH(".", B233)+1)-1), 0))</f>
        <v>►</v>
      </c>
      <c r="F233" s="2128" t="str">
        <f>IF(B233="►", "►", IFERROR(MID(B233, SEARCH(".", B233, SEARCH(".", B233, SEARCH(".", B233)+1)+1)+1, SEARCH(".", B233, SEARCH(".", B233, SEARCH(".", B233, SEARCH(".", B233)+1)+1)+1) - SEARCH(".", B233, SEARCH(".", B233, SEARCH(".", B233)+1)+1)-1), 0))</f>
        <v>►</v>
      </c>
      <c r="G233" s="2128" t="str">
        <f>IF(OR(B233="►", ISBLANK(B233)), "►", IFERROR(RIGHT(B233, LEN(B233)-FIND("►", B233)-1), ""))</f>
        <v>►</v>
      </c>
      <c r="H233" s="2178" t="s">
        <v>4</v>
      </c>
      <c r="I233" s="2177"/>
      <c r="J233" s="2177"/>
      <c r="K233" s="2177"/>
      <c r="L233" s="2176"/>
      <c r="M233" s="2176"/>
      <c r="N233" s="2176"/>
      <c r="O233" s="2176"/>
      <c r="P233" s="2176"/>
      <c r="Q233" s="2176"/>
      <c r="R233" s="2450"/>
      <c r="S233" s="791" t="s">
        <v>4</v>
      </c>
      <c r="T233" s="3484">
        <f>IFERROR(IF(AND(ISNUMBER(V233),J233&gt;0),J233,0),0)</f>
        <v>0</v>
      </c>
      <c r="U233" s="2453">
        <f>IFERROR(IF(AND(ISNUMBER(T233),V233&gt;0),K233,0),0)</f>
        <v>0</v>
      </c>
      <c r="V233" s="2452"/>
      <c r="W233" s="2140">
        <f>IFERROR(IF(V233&gt;0, AH233*AG233*Q233, 0), 0)</f>
        <v>0</v>
      </c>
      <c r="X233" s="301" t="str">
        <f>IF(OR(W233=0, ISBLANK(P233)), "", TEXT(ROUND(W233/INDEX(AJ24:AJ94, MATCH(P233, AI24:AI94, 0)), 0),"# ##0") &amp; " " &amp; P233)</f>
        <v/>
      </c>
      <c r="Y233" s="82">
        <f>IFERROR(IF(V233&gt;0, L233*AG233*Q233, 0), 0)</f>
        <v>0</v>
      </c>
      <c r="Z233" s="2141">
        <f>IFERROR(IF(V233&gt;0,M233,0),0)</f>
        <v>0</v>
      </c>
      <c r="AA233" s="2142" t="str">
        <f>IF(V233&gt;0,R233,"")</f>
        <v/>
      </c>
      <c r="AB233" s="2143"/>
      <c r="AC233" s="2140">
        <f>IF(ISBLANK(AB233), W233, W233*(1-AB233/100))</f>
        <v>0</v>
      </c>
      <c r="AD233" s="2144"/>
      <c r="AE233" s="2145" t="str">
        <f>IF(OR(ISBLANK(AD233), ISTEXT(L233)), "", IF(W233=0, Y233*AD233, W233*AD233))</f>
        <v/>
      </c>
      <c r="AF233" s="2593"/>
      <c r="AG233" s="2697">
        <f>IFERROR(IF(ISNUMBER(V233)*ISNUMBER(T233),V233/T233,0),0)</f>
        <v>0</v>
      </c>
      <c r="AH233" s="3483">
        <f>IF(AND(V233&lt;&gt;"", ISNUMBER(T233)), IFERROR(INDEX(AJ24:AJ94, MATCH(P233, AI24:AI94, 0)) * O233 * IF(ISBLANK(L233), 1, L233), 0), 0)</f>
        <v>0</v>
      </c>
      <c r="AI233" s="465"/>
      <c r="AJ233" s="465"/>
      <c r="AK233" s="465"/>
      <c r="AL233" s="465"/>
      <c r="AM233" s="2127" t="str">
        <f>A233</f>
        <v>►</v>
      </c>
      <c r="AN233" s="465"/>
      <c r="AO233" s="465"/>
      <c r="AP233" s="2133"/>
      <c r="AQ233" s="2133"/>
      <c r="AR233" s="2133"/>
      <c r="AS233" s="465"/>
      <c r="AT233" s="465"/>
      <c r="AU233" s="465"/>
      <c r="AV233" s="465"/>
      <c r="AW233" s="2133"/>
      <c r="AX233" s="466">
        <v>1</v>
      </c>
    </row>
    <row r="234" spans="1:50" s="464" customFormat="1" ht="21" customHeight="1" x14ac:dyDescent="0.25">
      <c r="A234" s="2127" t="str">
        <f>IF(H234&lt;&gt;"A", "►", "A")</f>
        <v>►</v>
      </c>
      <c r="B234" s="2128" t="str">
        <f>IF(A234="►","►",IF(A234="A",IF(ISTEXT(I234),I234,"")))</f>
        <v>►</v>
      </c>
      <c r="C234" s="2129" t="str">
        <f>IF(B234="►", "►", IFERROR(LEFT(B234, SEARCH(".", B234)-1), 0))</f>
        <v>►</v>
      </c>
      <c r="D234" s="2433" t="str">
        <f>IF(B234="►","►",IFERROR(MID(B234,SEARCH(".",B234)+1,SEARCH(".",B234,SEARCH(".",B234)+1)-SEARCH(".",B234)-1),0))</f>
        <v>►</v>
      </c>
      <c r="E234" s="2128" t="str">
        <f>IF(B234="►", "►", IFERROR(MID(B234, SEARCH(".", B234, SEARCH(".", B234)+1)+1, SEARCH(".", B234, SEARCH(".", B234, SEARCH(".", B234)+1)+1) - SEARCH(".", B234, SEARCH(".", B234)+1)-1), 0))</f>
        <v>►</v>
      </c>
      <c r="F234" s="2128" t="str">
        <f>IF(B234="►", "►", IFERROR(MID(B234, SEARCH(".", B234, SEARCH(".", B234, SEARCH(".", B234)+1)+1)+1, SEARCH(".", B234, SEARCH(".", B234, SEARCH(".", B234, SEARCH(".", B234)+1)+1)+1) - SEARCH(".", B234, SEARCH(".", B234, SEARCH(".", B234)+1)+1)-1), 0))</f>
        <v>►</v>
      </c>
      <c r="G234" s="2128" t="str">
        <f>IF(OR(B234="►", ISBLANK(B234)), "►", IFERROR(RIGHT(B234, LEN(B234)-FIND("►", B234)-1), ""))</f>
        <v>►</v>
      </c>
      <c r="H234" s="2178" t="s">
        <v>4</v>
      </c>
      <c r="I234" s="2177"/>
      <c r="J234" s="2177"/>
      <c r="K234" s="2177"/>
      <c r="L234" s="2176"/>
      <c r="M234" s="2176"/>
      <c r="N234" s="2176"/>
      <c r="O234" s="2176"/>
      <c r="P234" s="2176"/>
      <c r="Q234" s="2176"/>
      <c r="R234" s="2450"/>
      <c r="S234" s="791" t="s">
        <v>4</v>
      </c>
      <c r="T234" s="3484">
        <f>IFERROR(IF(AND(ISNUMBER(V234),J234&gt;0),J234,0),0)</f>
        <v>0</v>
      </c>
      <c r="U234" s="2453">
        <f>IFERROR(IF(AND(ISNUMBER(T234),V234&gt;0),K234,0),0)</f>
        <v>0</v>
      </c>
      <c r="V234" s="2452"/>
      <c r="W234" s="2148">
        <f>IFERROR(IF(V234&gt;0, AH234*AG234*Q234, 0), 0)</f>
        <v>0</v>
      </c>
      <c r="X234" s="299" t="str">
        <f>IF(OR(W234=0, ISBLANK(P234)), "", TEXT(ROUND(W234/INDEX(AJ24:AJ94, MATCH(P234, AI24:AI94, 0)), 0),"# ##0") &amp; " " &amp; P234)</f>
        <v/>
      </c>
      <c r="Y234" s="77">
        <f>IFERROR(IF(V234&gt;0, L234*AG234*Q234, 0), 0)</f>
        <v>0</v>
      </c>
      <c r="Z234" s="2149">
        <f>IFERROR(IF(V234&gt;0,M234,0),0)</f>
        <v>0</v>
      </c>
      <c r="AA234" s="2137" t="str">
        <f>IF(V234&gt;0,R234,"")</f>
        <v/>
      </c>
      <c r="AB234" s="2143"/>
      <c r="AC234" s="2148">
        <f>IF(ISBLANK(AB234), W234, W234*(1-AB234/100))</f>
        <v>0</v>
      </c>
      <c r="AD234" s="2144"/>
      <c r="AE234" s="2150" t="str">
        <f>IF(OR(ISBLANK(AD234), ISTEXT(L234)), "", IF(W234=0, Y234*AD234, W234*AD234))</f>
        <v/>
      </c>
      <c r="AF234" s="2593"/>
      <c r="AG234" s="2697">
        <f>IFERROR(IF(ISNUMBER(V234)*ISNUMBER(T234),V234/T234,0),0)</f>
        <v>0</v>
      </c>
      <c r="AH234" s="3483">
        <f>IF(AND(V234&lt;&gt;"", ISNUMBER(T234)), IFERROR(INDEX(AJ24:AJ94, MATCH(P234, AI24:AI94, 0)) * O234 * IF(ISBLANK(L234), 1, L234), 0), 0)</f>
        <v>0</v>
      </c>
      <c r="AI234" s="465"/>
      <c r="AJ234" s="465"/>
      <c r="AK234" s="465"/>
      <c r="AL234" s="465"/>
      <c r="AM234" s="2127" t="str">
        <f>A234</f>
        <v>►</v>
      </c>
      <c r="AN234" s="465"/>
      <c r="AO234" s="465"/>
      <c r="AP234" s="2133"/>
      <c r="AQ234" s="2133"/>
      <c r="AR234" s="2133"/>
      <c r="AS234" s="465"/>
      <c r="AT234" s="465"/>
      <c r="AU234" s="465"/>
      <c r="AV234" s="465"/>
      <c r="AW234" s="2133"/>
      <c r="AX234" s="466">
        <v>1</v>
      </c>
    </row>
    <row r="235" spans="1:50" s="464" customFormat="1" ht="21" customHeight="1" x14ac:dyDescent="0.25">
      <c r="A235" s="2127" t="str">
        <f>IF(H235&lt;&gt;"A", "►", "A")</f>
        <v>►</v>
      </c>
      <c r="B235" s="2128" t="str">
        <f>IF(A235="►","►",IF(A235="A",IF(ISTEXT(I235),I235,"")))</f>
        <v>►</v>
      </c>
      <c r="C235" s="2129" t="str">
        <f>IF(B235="►", "►", IFERROR(LEFT(B235, SEARCH(".", B235)-1), 0))</f>
        <v>►</v>
      </c>
      <c r="D235" s="2433" t="str">
        <f>IF(B235="►","►",IFERROR(MID(B235,SEARCH(".",B235)+1,SEARCH(".",B235,SEARCH(".",B235)+1)-SEARCH(".",B235)-1),0))</f>
        <v>►</v>
      </c>
      <c r="E235" s="2128" t="str">
        <f>IF(B235="►", "►", IFERROR(MID(B235, SEARCH(".", B235, SEARCH(".", B235)+1)+1, SEARCH(".", B235, SEARCH(".", B235, SEARCH(".", B235)+1)+1) - SEARCH(".", B235, SEARCH(".", B235)+1)-1), 0))</f>
        <v>►</v>
      </c>
      <c r="F235" s="2128" t="str">
        <f>IF(B235="►", "►", IFERROR(MID(B235, SEARCH(".", B235, SEARCH(".", B235, SEARCH(".", B235)+1)+1)+1, SEARCH(".", B235, SEARCH(".", B235, SEARCH(".", B235, SEARCH(".", B235)+1)+1)+1) - SEARCH(".", B235, SEARCH(".", B235, SEARCH(".", B235)+1)+1)-1), 0))</f>
        <v>►</v>
      </c>
      <c r="G235" s="2128" t="str">
        <f>IF(OR(B235="►", ISBLANK(B235)), "►", IFERROR(RIGHT(B235, LEN(B235)-FIND("►", B235)-1), ""))</f>
        <v>►</v>
      </c>
      <c r="H235" s="2178" t="s">
        <v>4</v>
      </c>
      <c r="I235" s="2177"/>
      <c r="J235" s="2177"/>
      <c r="K235" s="2177"/>
      <c r="L235" s="2176"/>
      <c r="M235" s="2176"/>
      <c r="N235" s="2176"/>
      <c r="O235" s="2176"/>
      <c r="P235" s="2176"/>
      <c r="Q235" s="2176"/>
      <c r="R235" s="2450"/>
      <c r="S235" s="791" t="s">
        <v>4</v>
      </c>
      <c r="T235" s="3484">
        <f>IFERROR(IF(AND(ISNUMBER(V235),J235&gt;0),J235,0),0)</f>
        <v>0</v>
      </c>
      <c r="U235" s="2453">
        <f>IFERROR(IF(AND(ISNUMBER(T235),V235&gt;0),K235,0),0)</f>
        <v>0</v>
      </c>
      <c r="V235" s="2452"/>
      <c r="W235" s="2140">
        <f>IFERROR(IF(V235&gt;0, AH235*AG235*Q235, 0), 0)</f>
        <v>0</v>
      </c>
      <c r="X235" s="301" t="str">
        <f>IF(OR(W235=0, ISBLANK(P235)), "", TEXT(ROUND(W235/INDEX(AJ24:AJ94, MATCH(P235, AI24:AI94, 0)), 0),"# ##0") &amp; " " &amp; P235)</f>
        <v/>
      </c>
      <c r="Y235" s="82">
        <f>IFERROR(IF(V235&gt;0, L235*AG235*Q235, 0), 0)</f>
        <v>0</v>
      </c>
      <c r="Z235" s="2141">
        <f>IFERROR(IF(V235&gt;0,M235,0),0)</f>
        <v>0</v>
      </c>
      <c r="AA235" s="2142" t="str">
        <f>IF(V235&gt;0,R235,"")</f>
        <v/>
      </c>
      <c r="AB235" s="2143"/>
      <c r="AC235" s="2140">
        <f>IF(ISBLANK(AB235), W235, W235*(1-AB235/100))</f>
        <v>0</v>
      </c>
      <c r="AD235" s="2144"/>
      <c r="AE235" s="2145" t="str">
        <f>IF(OR(ISBLANK(AD235), ISTEXT(L235)), "", IF(W235=0, Y235*AD235, W235*AD235))</f>
        <v/>
      </c>
      <c r="AF235" s="2593"/>
      <c r="AG235" s="2697">
        <f>IFERROR(IF(ISNUMBER(V235)*ISNUMBER(T235),V235/T235,0),0)</f>
        <v>0</v>
      </c>
      <c r="AH235" s="3483">
        <f>IF(AND(V235&lt;&gt;"", ISNUMBER(T235)), IFERROR(INDEX(AJ24:AJ94, MATCH(P235, AI24:AI94, 0)) * O235 * IF(ISBLANK(L235), 1, L235), 0), 0)</f>
        <v>0</v>
      </c>
      <c r="AI235" s="465"/>
      <c r="AJ235" s="465"/>
      <c r="AK235" s="465"/>
      <c r="AL235" s="465"/>
      <c r="AM235" s="2127" t="str">
        <f>A235</f>
        <v>►</v>
      </c>
      <c r="AN235" s="465"/>
      <c r="AO235" s="465"/>
      <c r="AP235" s="2133"/>
      <c r="AQ235" s="2133"/>
      <c r="AR235" s="2133"/>
      <c r="AS235" s="465"/>
      <c r="AT235" s="465"/>
      <c r="AU235" s="465"/>
      <c r="AV235" s="465"/>
      <c r="AW235" s="2133"/>
      <c r="AX235" s="466">
        <v>1</v>
      </c>
    </row>
    <row r="236" spans="1:50" s="464" customFormat="1" ht="21" customHeight="1" x14ac:dyDescent="0.25">
      <c r="A236" s="2127" t="str">
        <f>IF(H236&lt;&gt;"A", "►", "A")</f>
        <v>►</v>
      </c>
      <c r="B236" s="2128" t="str">
        <f>IF(A236="►","►",IF(A236="A",IF(ISTEXT(I236),I236,"")))</f>
        <v>►</v>
      </c>
      <c r="C236" s="2129" t="str">
        <f>IF(B236="►", "►", IFERROR(LEFT(B236, SEARCH(".", B236)-1), 0))</f>
        <v>►</v>
      </c>
      <c r="D236" s="2433" t="str">
        <f>IF(B236="►","►",IFERROR(MID(B236,SEARCH(".",B236)+1,SEARCH(".",B236,SEARCH(".",B236)+1)-SEARCH(".",B236)-1),0))</f>
        <v>►</v>
      </c>
      <c r="E236" s="2128" t="str">
        <f>IF(B236="►", "►", IFERROR(MID(B236, SEARCH(".", B236, SEARCH(".", B236)+1)+1, SEARCH(".", B236, SEARCH(".", B236, SEARCH(".", B236)+1)+1) - SEARCH(".", B236, SEARCH(".", B236)+1)-1), 0))</f>
        <v>►</v>
      </c>
      <c r="F236" s="2128" t="str">
        <f>IF(B236="►", "►", IFERROR(MID(B236, SEARCH(".", B236, SEARCH(".", B236, SEARCH(".", B236)+1)+1)+1, SEARCH(".", B236, SEARCH(".", B236, SEARCH(".", B236, SEARCH(".", B236)+1)+1)+1) - SEARCH(".", B236, SEARCH(".", B236, SEARCH(".", B236)+1)+1)-1), 0))</f>
        <v>►</v>
      </c>
      <c r="G236" s="2128" t="str">
        <f>IF(OR(B236="►", ISBLANK(B236)), "►", IFERROR(RIGHT(B236, LEN(B236)-FIND("►", B236)-1), ""))</f>
        <v>►</v>
      </c>
      <c r="H236" s="2178" t="s">
        <v>4</v>
      </c>
      <c r="I236" s="2177"/>
      <c r="J236" s="2177"/>
      <c r="K236" s="2177"/>
      <c r="L236" s="2176"/>
      <c r="M236" s="2176"/>
      <c r="N236" s="2176"/>
      <c r="O236" s="2176"/>
      <c r="P236" s="2176"/>
      <c r="Q236" s="2176"/>
      <c r="R236" s="2450"/>
      <c r="S236" s="791" t="s">
        <v>4</v>
      </c>
      <c r="T236" s="3484">
        <f>IFERROR(IF(AND(ISNUMBER(V236),J236&gt;0),J236,0),0)</f>
        <v>0</v>
      </c>
      <c r="U236" s="2453">
        <f>IFERROR(IF(AND(ISNUMBER(T236),V236&gt;0),K236,0),0)</f>
        <v>0</v>
      </c>
      <c r="V236" s="2452"/>
      <c r="W236" s="2148">
        <f>IFERROR(IF(V236&gt;0, AH236*AG236*Q236, 0), 0)</f>
        <v>0</v>
      </c>
      <c r="X236" s="299" t="str">
        <f>IF(OR(W236=0, ISBLANK(P236)), "", TEXT(ROUND(W236/INDEX(AJ24:AJ94, MATCH(P236, AI24:AI94, 0)), 0),"# ##0") &amp; " " &amp; P236)</f>
        <v/>
      </c>
      <c r="Y236" s="77">
        <f>IFERROR(IF(V236&gt;0, L236*AG236*Q236, 0), 0)</f>
        <v>0</v>
      </c>
      <c r="Z236" s="2149">
        <f>IFERROR(IF(V236&gt;0,M236,0),0)</f>
        <v>0</v>
      </c>
      <c r="AA236" s="2137" t="str">
        <f>IF(V236&gt;0,R236,"")</f>
        <v/>
      </c>
      <c r="AB236" s="2143"/>
      <c r="AC236" s="2148">
        <f>IF(ISBLANK(AB236), W236, W236*(1-AB236/100))</f>
        <v>0</v>
      </c>
      <c r="AD236" s="2144"/>
      <c r="AE236" s="2150" t="str">
        <f>IF(OR(ISBLANK(AD236), ISTEXT(L236)), "", IF(W236=0, Y236*AD236, W236*AD236))</f>
        <v/>
      </c>
      <c r="AF236" s="2593"/>
      <c r="AG236" s="2697">
        <f>IFERROR(IF(ISNUMBER(V236)*ISNUMBER(T236),V236/T236,0),0)</f>
        <v>0</v>
      </c>
      <c r="AH236" s="3483">
        <f>IF(AND(V236&lt;&gt;"", ISNUMBER(T236)), IFERROR(INDEX(AJ24:AJ94, MATCH(P236, AI24:AI94, 0)) * O236 * IF(ISBLANK(L236), 1, L236), 0), 0)</f>
        <v>0</v>
      </c>
      <c r="AI236" s="465"/>
      <c r="AJ236" s="465"/>
      <c r="AK236" s="465"/>
      <c r="AL236" s="465"/>
      <c r="AM236" s="2127" t="str">
        <f>A236</f>
        <v>►</v>
      </c>
      <c r="AN236" s="465"/>
      <c r="AO236" s="465"/>
      <c r="AP236" s="465"/>
      <c r="AQ236" s="465"/>
      <c r="AR236" s="2133"/>
      <c r="AS236" s="465"/>
      <c r="AT236" s="465"/>
      <c r="AU236" s="465"/>
      <c r="AV236" s="465"/>
      <c r="AW236" s="2133"/>
      <c r="AX236" s="466">
        <v>1</v>
      </c>
    </row>
    <row r="237" spans="1:50" s="464" customFormat="1" ht="21" customHeight="1" x14ac:dyDescent="0.25">
      <c r="A237" s="2127" t="str">
        <f>IF(H237&lt;&gt;"A", "►", "A")</f>
        <v>►</v>
      </c>
      <c r="B237" s="2128" t="str">
        <f>IF(A237="►","►",IF(A237="A",IF(ISTEXT(I237),I237,"")))</f>
        <v>►</v>
      </c>
      <c r="C237" s="2129" t="str">
        <f>IF(B237="►", "►", IFERROR(LEFT(B237, SEARCH(".", B237)-1), 0))</f>
        <v>►</v>
      </c>
      <c r="D237" s="2433" t="str">
        <f>IF(B237="►","►",IFERROR(MID(B237,SEARCH(".",B237)+1,SEARCH(".",B237,SEARCH(".",B237)+1)-SEARCH(".",B237)-1),0))</f>
        <v>►</v>
      </c>
      <c r="E237" s="2128" t="str">
        <f>IF(B237="►", "►", IFERROR(MID(B237, SEARCH(".", B237, SEARCH(".", B237)+1)+1, SEARCH(".", B237, SEARCH(".", B237, SEARCH(".", B237)+1)+1) - SEARCH(".", B237, SEARCH(".", B237)+1)-1), 0))</f>
        <v>►</v>
      </c>
      <c r="F237" s="2128" t="str">
        <f>IF(B237="►", "►", IFERROR(MID(B237, SEARCH(".", B237, SEARCH(".", B237, SEARCH(".", B237)+1)+1)+1, SEARCH(".", B237, SEARCH(".", B237, SEARCH(".", B237, SEARCH(".", B237)+1)+1)+1) - SEARCH(".", B237, SEARCH(".", B237, SEARCH(".", B237)+1)+1)-1), 0))</f>
        <v>►</v>
      </c>
      <c r="G237" s="2128" t="str">
        <f>IF(OR(B237="►", ISBLANK(B237)), "►", IFERROR(RIGHT(B237, LEN(B237)-FIND("►", B237)-1), ""))</f>
        <v>►</v>
      </c>
      <c r="H237" s="2178" t="s">
        <v>4</v>
      </c>
      <c r="I237" s="2177"/>
      <c r="J237" s="2177"/>
      <c r="K237" s="2177"/>
      <c r="L237" s="2176"/>
      <c r="M237" s="2176"/>
      <c r="N237" s="2176"/>
      <c r="O237" s="2176"/>
      <c r="P237" s="2176"/>
      <c r="Q237" s="2176"/>
      <c r="R237" s="2450"/>
      <c r="S237" s="791" t="s">
        <v>4</v>
      </c>
      <c r="T237" s="3484">
        <f>IFERROR(IF(AND(ISNUMBER(V237),J237&gt;0),J237,0),0)</f>
        <v>0</v>
      </c>
      <c r="U237" s="2453">
        <f>IFERROR(IF(AND(ISNUMBER(T237),V237&gt;0),K237,0),0)</f>
        <v>0</v>
      </c>
      <c r="V237" s="2452"/>
      <c r="W237" s="2140">
        <f>IFERROR(IF(V237&gt;0, AH237*AG237*Q237, 0), 0)</f>
        <v>0</v>
      </c>
      <c r="X237" s="301" t="str">
        <f>IF(OR(W237=0, ISBLANK(P237)), "", TEXT(ROUND(W237/INDEX(AJ24:AJ94, MATCH(P237, AI24:AI94, 0)), 0),"# ##0") &amp; " " &amp; P237)</f>
        <v/>
      </c>
      <c r="Y237" s="82">
        <f>IFERROR(IF(V237&gt;0, L237*AG237*Q237, 0), 0)</f>
        <v>0</v>
      </c>
      <c r="Z237" s="2141">
        <f>IFERROR(IF(V237&gt;0,M237,0),0)</f>
        <v>0</v>
      </c>
      <c r="AA237" s="2142" t="str">
        <f>IF(V237&gt;0,R237,"")</f>
        <v/>
      </c>
      <c r="AB237" s="2143"/>
      <c r="AC237" s="2140">
        <f>IF(ISBLANK(AB237), W237, W237*(1-AB237/100))</f>
        <v>0</v>
      </c>
      <c r="AD237" s="2144"/>
      <c r="AE237" s="2145" t="str">
        <f>IF(OR(ISBLANK(AD237), ISTEXT(L237)), "", IF(W237=0, Y237*AD237, W237*AD237))</f>
        <v/>
      </c>
      <c r="AF237" s="2593"/>
      <c r="AG237" s="2697">
        <f>IFERROR(IF(ISNUMBER(V237)*ISNUMBER(T237),V237/T237,0),0)</f>
        <v>0</v>
      </c>
      <c r="AH237" s="3483">
        <f>IF(AND(V237&lt;&gt;"", ISNUMBER(T237)), IFERROR(INDEX(AJ24:AJ94, MATCH(P237, AI24:AI94, 0)) * O237 * IF(ISBLANK(L237), 1, L237), 0), 0)</f>
        <v>0</v>
      </c>
      <c r="AI237" s="465"/>
      <c r="AJ237" s="465"/>
      <c r="AK237" s="465"/>
      <c r="AL237" s="465"/>
      <c r="AM237" s="2127" t="str">
        <f>A237</f>
        <v>►</v>
      </c>
      <c r="AN237" s="465"/>
      <c r="AO237" s="465"/>
      <c r="AP237" s="465"/>
      <c r="AQ237" s="465"/>
      <c r="AR237" s="2133"/>
      <c r="AS237" s="465"/>
      <c r="AT237" s="465"/>
      <c r="AU237" s="465"/>
      <c r="AV237" s="465"/>
      <c r="AW237" s="2133"/>
      <c r="AX237" s="466">
        <v>1</v>
      </c>
    </row>
    <row r="238" spans="1:50" s="464" customFormat="1" ht="21" customHeight="1" x14ac:dyDescent="0.25">
      <c r="A238" s="2127" t="str">
        <f>IF(H238&lt;&gt;"A", "►", "A")</f>
        <v>►</v>
      </c>
      <c r="B238" s="2128" t="str">
        <f>IF(A238="►","►",IF(A238="A",IF(ISTEXT(I238),I238,"")))</f>
        <v>►</v>
      </c>
      <c r="C238" s="2129" t="str">
        <f>IF(B238="►", "►", IFERROR(LEFT(B238, SEARCH(".", B238)-1), 0))</f>
        <v>►</v>
      </c>
      <c r="D238" s="2433" t="str">
        <f>IF(B238="►","►",IFERROR(MID(B238,SEARCH(".",B238)+1,SEARCH(".",B238,SEARCH(".",B238)+1)-SEARCH(".",B238)-1),0))</f>
        <v>►</v>
      </c>
      <c r="E238" s="2128" t="str">
        <f>IF(B238="►", "►", IFERROR(MID(B238, SEARCH(".", B238, SEARCH(".", B238)+1)+1, SEARCH(".", B238, SEARCH(".", B238, SEARCH(".", B238)+1)+1) - SEARCH(".", B238, SEARCH(".", B238)+1)-1), 0))</f>
        <v>►</v>
      </c>
      <c r="F238" s="2128" t="str">
        <f>IF(B238="►", "►", IFERROR(MID(B238, SEARCH(".", B238, SEARCH(".", B238, SEARCH(".", B238)+1)+1)+1, SEARCH(".", B238, SEARCH(".", B238, SEARCH(".", B238, SEARCH(".", B238)+1)+1)+1) - SEARCH(".", B238, SEARCH(".", B238, SEARCH(".", B238)+1)+1)-1), 0))</f>
        <v>►</v>
      </c>
      <c r="G238" s="2128" t="str">
        <f>IF(OR(B238="►", ISBLANK(B238)), "►", IFERROR(RIGHT(B238, LEN(B238)-FIND("►", B238)-1), ""))</f>
        <v>►</v>
      </c>
      <c r="H238" s="2178" t="s">
        <v>4</v>
      </c>
      <c r="I238" s="2177"/>
      <c r="J238" s="2177"/>
      <c r="K238" s="2177"/>
      <c r="L238" s="2176"/>
      <c r="M238" s="2176"/>
      <c r="N238" s="2176"/>
      <c r="O238" s="2176"/>
      <c r="P238" s="2176"/>
      <c r="Q238" s="2176"/>
      <c r="R238" s="2450"/>
      <c r="S238" s="791" t="s">
        <v>4</v>
      </c>
      <c r="T238" s="3484">
        <f>IFERROR(IF(AND(ISNUMBER(V238),J238&gt;0),J238,0),0)</f>
        <v>0</v>
      </c>
      <c r="U238" s="2453">
        <f>IFERROR(IF(AND(ISNUMBER(T238),V238&gt;0),K238,0),0)</f>
        <v>0</v>
      </c>
      <c r="V238" s="2452"/>
      <c r="W238" s="2148">
        <f>IFERROR(IF(V238&gt;0, AH238*AG238*Q238, 0), 0)</f>
        <v>0</v>
      </c>
      <c r="X238" s="299" t="str">
        <f>IF(OR(W238=0, ISBLANK(P238)), "", TEXT(ROUND(W238/INDEX(AJ24:AJ94, MATCH(P238, AI24:AI94, 0)), 0),"# ##0") &amp; " " &amp; P238)</f>
        <v/>
      </c>
      <c r="Y238" s="77">
        <f>IFERROR(IF(V238&gt;0, L238*AG238*Q238, 0), 0)</f>
        <v>0</v>
      </c>
      <c r="Z238" s="2149">
        <f>IFERROR(IF(V238&gt;0,M238,0),0)</f>
        <v>0</v>
      </c>
      <c r="AA238" s="2137" t="str">
        <f>IF(V238&gt;0,R238,"")</f>
        <v/>
      </c>
      <c r="AB238" s="2143"/>
      <c r="AC238" s="2148">
        <f>IF(ISBLANK(AB238), W238, W238*(1-AB238/100))</f>
        <v>0</v>
      </c>
      <c r="AD238" s="2144"/>
      <c r="AE238" s="2150" t="str">
        <f>IF(OR(ISBLANK(AD238), ISTEXT(L238)), "", IF(W238=0, Y238*AD238, W238*AD238))</f>
        <v/>
      </c>
      <c r="AF238" s="2593"/>
      <c r="AG238" s="2697">
        <f>IFERROR(IF(ISNUMBER(V238)*ISNUMBER(T238),V238/T238,0),0)</f>
        <v>0</v>
      </c>
      <c r="AH238" s="3483">
        <f>IF(AND(V238&lt;&gt;"", ISNUMBER(T238)), IFERROR(INDEX(AJ24:AJ94, MATCH(P238, AI24:AI94, 0)) * O238 * IF(ISBLANK(L238), 1, L238), 0), 0)</f>
        <v>0</v>
      </c>
      <c r="AI238" s="465"/>
      <c r="AJ238" s="465"/>
      <c r="AK238" s="465"/>
      <c r="AL238" s="465"/>
      <c r="AM238" s="2127" t="str">
        <f>A238</f>
        <v>►</v>
      </c>
      <c r="AN238" s="465"/>
      <c r="AO238" s="465"/>
      <c r="AP238" s="465"/>
      <c r="AQ238" s="465"/>
      <c r="AR238" s="2133"/>
      <c r="AS238" s="465"/>
      <c r="AT238" s="465"/>
      <c r="AU238" s="465"/>
      <c r="AV238" s="465"/>
      <c r="AW238" s="2133"/>
      <c r="AX238" s="466">
        <v>1</v>
      </c>
    </row>
    <row r="239" spans="1:50" s="464" customFormat="1" ht="21" customHeight="1" x14ac:dyDescent="0.25">
      <c r="A239" s="2127" t="str">
        <f>IF(H239&lt;&gt;"A", "►", "A")</f>
        <v>►</v>
      </c>
      <c r="B239" s="2128" t="str">
        <f>IF(A239="►","►",IF(A239="A",IF(ISTEXT(I239),I239,"")))</f>
        <v>►</v>
      </c>
      <c r="C239" s="2129" t="str">
        <f>IF(B239="►", "►", IFERROR(LEFT(B239, SEARCH(".", B239)-1), 0))</f>
        <v>►</v>
      </c>
      <c r="D239" s="2433" t="str">
        <f>IF(B239="►","►",IFERROR(MID(B239,SEARCH(".",B239)+1,SEARCH(".",B239,SEARCH(".",B239)+1)-SEARCH(".",B239)-1),0))</f>
        <v>►</v>
      </c>
      <c r="E239" s="2128" t="str">
        <f>IF(B239="►", "►", IFERROR(MID(B239, SEARCH(".", B239, SEARCH(".", B239)+1)+1, SEARCH(".", B239, SEARCH(".", B239, SEARCH(".", B239)+1)+1) - SEARCH(".", B239, SEARCH(".", B239)+1)-1), 0))</f>
        <v>►</v>
      </c>
      <c r="F239" s="2128" t="str">
        <f>IF(B239="►", "►", IFERROR(MID(B239, SEARCH(".", B239, SEARCH(".", B239, SEARCH(".", B239)+1)+1)+1, SEARCH(".", B239, SEARCH(".", B239, SEARCH(".", B239, SEARCH(".", B239)+1)+1)+1) - SEARCH(".", B239, SEARCH(".", B239, SEARCH(".", B239)+1)+1)-1), 0))</f>
        <v>►</v>
      </c>
      <c r="G239" s="2128" t="str">
        <f>IF(OR(B239="►", ISBLANK(B239)), "►", IFERROR(RIGHT(B239, LEN(B239)-FIND("►", B239)-1), ""))</f>
        <v>►</v>
      </c>
      <c r="H239" s="2178" t="s">
        <v>4</v>
      </c>
      <c r="I239" s="2177"/>
      <c r="J239" s="2177"/>
      <c r="K239" s="2177"/>
      <c r="L239" s="2176"/>
      <c r="M239" s="2176"/>
      <c r="N239" s="2176"/>
      <c r="O239" s="2176"/>
      <c r="P239" s="2176"/>
      <c r="Q239" s="2176"/>
      <c r="R239" s="2450"/>
      <c r="S239" s="791" t="s">
        <v>4</v>
      </c>
      <c r="T239" s="3484">
        <f>IFERROR(IF(AND(ISNUMBER(V239),J239&gt;0),J239,0),0)</f>
        <v>0</v>
      </c>
      <c r="U239" s="2453">
        <f>IFERROR(IF(AND(ISNUMBER(T239),V239&gt;0),K239,0),0)</f>
        <v>0</v>
      </c>
      <c r="V239" s="2452"/>
      <c r="W239" s="2140">
        <f>IFERROR(IF(V239&gt;0, AH239*AG239*Q239, 0), 0)</f>
        <v>0</v>
      </c>
      <c r="X239" s="301" t="str">
        <f>IF(OR(W239=0, ISBLANK(P239)), "", TEXT(ROUND(W239/INDEX(AJ24:AJ94, MATCH(P239, AI24:AI94, 0)), 0),"# ##0") &amp; " " &amp; P239)</f>
        <v/>
      </c>
      <c r="Y239" s="82">
        <f>IFERROR(IF(V239&gt;0, L239*AG239*Q239, 0), 0)</f>
        <v>0</v>
      </c>
      <c r="Z239" s="2141">
        <f>IFERROR(IF(V239&gt;0,M239,0),0)</f>
        <v>0</v>
      </c>
      <c r="AA239" s="2142" t="str">
        <f>IF(V239&gt;0,R239,"")</f>
        <v/>
      </c>
      <c r="AB239" s="2143"/>
      <c r="AC239" s="2140">
        <f>IF(ISBLANK(AB239), W239, W239*(1-AB239/100))</f>
        <v>0</v>
      </c>
      <c r="AD239" s="2144"/>
      <c r="AE239" s="2145" t="str">
        <f>IF(OR(ISBLANK(AD239), ISTEXT(L239)), "", IF(W239=0, Y239*AD239, W239*AD239))</f>
        <v/>
      </c>
      <c r="AF239" s="2593"/>
      <c r="AG239" s="2697">
        <f>IFERROR(IF(ISNUMBER(V239)*ISNUMBER(T239),V239/T239,0),0)</f>
        <v>0</v>
      </c>
      <c r="AH239" s="3483">
        <f>IF(AND(V239&lt;&gt;"", ISNUMBER(T239)), IFERROR(INDEX(AJ24:AJ94, MATCH(P239, AI24:AI94, 0)) * O239 * IF(ISBLANK(L239), 1, L239), 0), 0)</f>
        <v>0</v>
      </c>
      <c r="AI239" s="465"/>
      <c r="AJ239" s="465"/>
      <c r="AK239" s="465"/>
      <c r="AL239" s="465"/>
      <c r="AM239" s="2127" t="str">
        <f>A239</f>
        <v>►</v>
      </c>
      <c r="AN239" s="465"/>
      <c r="AO239" s="465"/>
      <c r="AP239" s="465"/>
      <c r="AQ239" s="465"/>
      <c r="AR239" s="2133"/>
      <c r="AS239" s="465"/>
      <c r="AT239" s="465"/>
      <c r="AU239" s="465"/>
      <c r="AV239" s="465"/>
      <c r="AW239" s="2133"/>
      <c r="AX239" s="466">
        <v>1</v>
      </c>
    </row>
    <row r="240" spans="1:50" s="464" customFormat="1" ht="21" customHeight="1" x14ac:dyDescent="0.25">
      <c r="A240" s="2127" t="str">
        <f>IF(H240&lt;&gt;"A", "►", "A")</f>
        <v>►</v>
      </c>
      <c r="B240" s="2128" t="str">
        <f>IF(A240="►","►",IF(A240="A",IF(ISTEXT(I240),I240,"")))</f>
        <v>►</v>
      </c>
      <c r="C240" s="2129" t="str">
        <f>IF(B240="►", "►", IFERROR(LEFT(B240, SEARCH(".", B240)-1), 0))</f>
        <v>►</v>
      </c>
      <c r="D240" s="2433" t="str">
        <f>IF(B240="►","►",IFERROR(MID(B240,SEARCH(".",B240)+1,SEARCH(".",B240,SEARCH(".",B240)+1)-SEARCH(".",B240)-1),0))</f>
        <v>►</v>
      </c>
      <c r="E240" s="2128" t="str">
        <f>IF(B240="►", "►", IFERROR(MID(B240, SEARCH(".", B240, SEARCH(".", B240)+1)+1, SEARCH(".", B240, SEARCH(".", B240, SEARCH(".", B240)+1)+1) - SEARCH(".", B240, SEARCH(".", B240)+1)-1), 0))</f>
        <v>►</v>
      </c>
      <c r="F240" s="2128" t="str">
        <f>IF(B240="►", "►", IFERROR(MID(B240, SEARCH(".", B240, SEARCH(".", B240, SEARCH(".", B240)+1)+1)+1, SEARCH(".", B240, SEARCH(".", B240, SEARCH(".", B240, SEARCH(".", B240)+1)+1)+1) - SEARCH(".", B240, SEARCH(".", B240, SEARCH(".", B240)+1)+1)-1), 0))</f>
        <v>►</v>
      </c>
      <c r="G240" s="2128" t="str">
        <f>IF(OR(B240="►", ISBLANK(B240)), "►", IFERROR(RIGHT(B240, LEN(B240)-FIND("►", B240)-1), ""))</f>
        <v>►</v>
      </c>
      <c r="H240" s="2178" t="s">
        <v>4</v>
      </c>
      <c r="I240" s="2177"/>
      <c r="J240" s="2177"/>
      <c r="K240" s="2177"/>
      <c r="L240" s="2176"/>
      <c r="M240" s="2176"/>
      <c r="N240" s="2176"/>
      <c r="O240" s="2176"/>
      <c r="P240" s="2176"/>
      <c r="Q240" s="2176"/>
      <c r="R240" s="2450"/>
      <c r="S240" s="791" t="s">
        <v>4</v>
      </c>
      <c r="T240" s="3484">
        <f>IFERROR(IF(AND(ISNUMBER(V240),J240&gt;0),J240,0),0)</f>
        <v>0</v>
      </c>
      <c r="U240" s="2453">
        <f>IFERROR(IF(AND(ISNUMBER(T240),V240&gt;0),K240,0),0)</f>
        <v>0</v>
      </c>
      <c r="V240" s="2452"/>
      <c r="W240" s="2148">
        <f>IFERROR(IF(V240&gt;0, AH240*AG240*Q240, 0), 0)</f>
        <v>0</v>
      </c>
      <c r="X240" s="299" t="str">
        <f>IF(OR(W240=0, ISBLANK(P240)), "", TEXT(ROUND(W240/INDEX(AJ24:AJ94, MATCH(P240, AI24:AI94, 0)), 0),"# ##0") &amp; " " &amp; P240)</f>
        <v/>
      </c>
      <c r="Y240" s="77">
        <f>IFERROR(IF(V240&gt;0, L240*AG240*Q240, 0), 0)</f>
        <v>0</v>
      </c>
      <c r="Z240" s="2149">
        <f>IFERROR(IF(V240&gt;0,M240,0),0)</f>
        <v>0</v>
      </c>
      <c r="AA240" s="2137" t="str">
        <f>IF(V240&gt;0,R240,"")</f>
        <v/>
      </c>
      <c r="AB240" s="2143"/>
      <c r="AC240" s="2148">
        <f>IF(ISBLANK(AB240), W240, W240*(1-AB240/100))</f>
        <v>0</v>
      </c>
      <c r="AD240" s="2144"/>
      <c r="AE240" s="2150" t="str">
        <f>IF(OR(ISBLANK(AD240), ISTEXT(L240)), "", IF(W240=0, Y240*AD240, W240*AD240))</f>
        <v/>
      </c>
      <c r="AF240" s="2593"/>
      <c r="AG240" s="2697">
        <f>IFERROR(IF(ISNUMBER(V240)*ISNUMBER(T240),V240/T240,0),0)</f>
        <v>0</v>
      </c>
      <c r="AH240" s="3483">
        <f>IF(AND(V240&lt;&gt;"", ISNUMBER(T240)), IFERROR(INDEX(AJ24:AJ94, MATCH(P240, AI24:AI94, 0)) * O240 * IF(ISBLANK(L240), 1, L240), 0), 0)</f>
        <v>0</v>
      </c>
      <c r="AI240" s="465"/>
      <c r="AJ240" s="465"/>
      <c r="AK240" s="465"/>
      <c r="AL240" s="465"/>
      <c r="AM240" s="2127" t="str">
        <f>A240</f>
        <v>►</v>
      </c>
      <c r="AN240" s="465"/>
      <c r="AO240" s="465"/>
      <c r="AP240" s="465"/>
      <c r="AQ240" s="465"/>
      <c r="AR240" s="2133"/>
      <c r="AS240" s="465"/>
      <c r="AT240" s="465"/>
      <c r="AU240" s="465"/>
      <c r="AV240" s="465"/>
      <c r="AW240" s="2133"/>
      <c r="AX240" s="466">
        <v>1</v>
      </c>
    </row>
    <row r="241" spans="1:50" s="464" customFormat="1" ht="21" customHeight="1" x14ac:dyDescent="0.25">
      <c r="A241" s="2127" t="str">
        <f>IF(H241&lt;&gt;"A", "►", "A")</f>
        <v>►</v>
      </c>
      <c r="B241" s="2128" t="str">
        <f>IF(A241="►","►",IF(A241="A",IF(ISTEXT(I241),I241,"")))</f>
        <v>►</v>
      </c>
      <c r="C241" s="2129" t="str">
        <f>IF(B241="►", "►", IFERROR(LEFT(B241, SEARCH(".", B241)-1), 0))</f>
        <v>►</v>
      </c>
      <c r="D241" s="2433" t="str">
        <f>IF(B241="►","►",IFERROR(MID(B241,SEARCH(".",B241)+1,SEARCH(".",B241,SEARCH(".",B241)+1)-SEARCH(".",B241)-1),0))</f>
        <v>►</v>
      </c>
      <c r="E241" s="2128" t="str">
        <f>IF(B241="►", "►", IFERROR(MID(B241, SEARCH(".", B241, SEARCH(".", B241)+1)+1, SEARCH(".", B241, SEARCH(".", B241, SEARCH(".", B241)+1)+1) - SEARCH(".", B241, SEARCH(".", B241)+1)-1), 0))</f>
        <v>►</v>
      </c>
      <c r="F241" s="2128" t="str">
        <f>IF(B241="►", "►", IFERROR(MID(B241, SEARCH(".", B241, SEARCH(".", B241, SEARCH(".", B241)+1)+1)+1, SEARCH(".", B241, SEARCH(".", B241, SEARCH(".", B241, SEARCH(".", B241)+1)+1)+1) - SEARCH(".", B241, SEARCH(".", B241, SEARCH(".", B241)+1)+1)-1), 0))</f>
        <v>►</v>
      </c>
      <c r="G241" s="2128" t="str">
        <f>IF(OR(B241="►", ISBLANK(B241)), "►", IFERROR(RIGHT(B241, LEN(B241)-FIND("►", B241)-1), ""))</f>
        <v>►</v>
      </c>
      <c r="H241" s="2178" t="s">
        <v>4</v>
      </c>
      <c r="I241" s="2177"/>
      <c r="J241" s="2177"/>
      <c r="K241" s="2177"/>
      <c r="L241" s="2176"/>
      <c r="M241" s="2176"/>
      <c r="N241" s="2176"/>
      <c r="O241" s="2176"/>
      <c r="P241" s="2176"/>
      <c r="Q241" s="2176"/>
      <c r="R241" s="2450"/>
      <c r="S241" s="791" t="s">
        <v>4</v>
      </c>
      <c r="T241" s="3484">
        <f>IFERROR(IF(AND(ISNUMBER(V241),J241&gt;0),J241,0),0)</f>
        <v>0</v>
      </c>
      <c r="U241" s="2453">
        <f>IFERROR(IF(AND(ISNUMBER(T241),V241&gt;0),K241,0),0)</f>
        <v>0</v>
      </c>
      <c r="V241" s="2452"/>
      <c r="W241" s="2140">
        <f>IFERROR(IF(V241&gt;0, AH241*AG241*Q241, 0), 0)</f>
        <v>0</v>
      </c>
      <c r="X241" s="301" t="str">
        <f>IF(OR(W241=0, ISBLANK(P241)), "", TEXT(ROUND(W241/INDEX(AJ24:AJ94, MATCH(P241, AI24:AI94, 0)), 0),"# ##0") &amp; " " &amp; P241)</f>
        <v/>
      </c>
      <c r="Y241" s="82">
        <f>IFERROR(IF(V241&gt;0, L241*AG241*Q241, 0), 0)</f>
        <v>0</v>
      </c>
      <c r="Z241" s="2141">
        <f>IFERROR(IF(V241&gt;0,M241,0),0)</f>
        <v>0</v>
      </c>
      <c r="AA241" s="2142" t="str">
        <f>IF(V241&gt;0,R241,"")</f>
        <v/>
      </c>
      <c r="AB241" s="2143"/>
      <c r="AC241" s="2140">
        <f>IF(ISBLANK(AB241), W241, W241*(1-AB241/100))</f>
        <v>0</v>
      </c>
      <c r="AD241" s="2144"/>
      <c r="AE241" s="2145" t="str">
        <f>IF(OR(ISBLANK(AD241), ISTEXT(L241)), "", IF(W241=0, Y241*AD241, W241*AD241))</f>
        <v/>
      </c>
      <c r="AF241" s="2593"/>
      <c r="AG241" s="2697">
        <f>IFERROR(IF(ISNUMBER(V241)*ISNUMBER(T241),V241/T241,0),0)</f>
        <v>0</v>
      </c>
      <c r="AH241" s="3483">
        <f>IF(AND(V241&lt;&gt;"", ISNUMBER(T241)), IFERROR(INDEX(AJ24:AJ94, MATCH(P241, AI24:AI94, 0)) * O241 * IF(ISBLANK(L241), 1, L241), 0), 0)</f>
        <v>0</v>
      </c>
      <c r="AI241" s="465"/>
      <c r="AJ241" s="465"/>
      <c r="AK241" s="465"/>
      <c r="AL241" s="465"/>
      <c r="AM241" s="2127" t="str">
        <f>A241</f>
        <v>►</v>
      </c>
      <c r="AN241" s="465"/>
      <c r="AO241" s="465"/>
      <c r="AP241" s="465"/>
      <c r="AQ241" s="465"/>
      <c r="AR241" s="2133"/>
      <c r="AS241" s="465"/>
      <c r="AT241" s="465"/>
      <c r="AU241" s="465"/>
      <c r="AV241" s="465"/>
      <c r="AW241" s="2133"/>
      <c r="AX241" s="466">
        <v>1</v>
      </c>
    </row>
    <row r="242" spans="1:50" s="464" customFormat="1" ht="21" customHeight="1" x14ac:dyDescent="0.25">
      <c r="A242" s="2127" t="str">
        <f>IF(H242&lt;&gt;"A", "►", "A")</f>
        <v>►</v>
      </c>
      <c r="B242" s="2128" t="str">
        <f>IF(A242="►","►",IF(A242="A",IF(ISTEXT(I242),I242,"")))</f>
        <v>►</v>
      </c>
      <c r="C242" s="2129" t="str">
        <f>IF(B242="►", "►", IFERROR(LEFT(B242, SEARCH(".", B242)-1), 0))</f>
        <v>►</v>
      </c>
      <c r="D242" s="2433" t="str">
        <f>IF(B242="►","►",IFERROR(MID(B242,SEARCH(".",B242)+1,SEARCH(".",B242,SEARCH(".",B242)+1)-SEARCH(".",B242)-1),0))</f>
        <v>►</v>
      </c>
      <c r="E242" s="2128" t="str">
        <f>IF(B242="►", "►", IFERROR(MID(B242, SEARCH(".", B242, SEARCH(".", B242)+1)+1, SEARCH(".", B242, SEARCH(".", B242, SEARCH(".", B242)+1)+1) - SEARCH(".", B242, SEARCH(".", B242)+1)-1), 0))</f>
        <v>►</v>
      </c>
      <c r="F242" s="2128" t="str">
        <f>IF(B242="►", "►", IFERROR(MID(B242, SEARCH(".", B242, SEARCH(".", B242, SEARCH(".", B242)+1)+1)+1, SEARCH(".", B242, SEARCH(".", B242, SEARCH(".", B242, SEARCH(".", B242)+1)+1)+1) - SEARCH(".", B242, SEARCH(".", B242, SEARCH(".", B242)+1)+1)-1), 0))</f>
        <v>►</v>
      </c>
      <c r="G242" s="2128" t="str">
        <f>IF(OR(B242="►", ISBLANK(B242)), "►", IFERROR(RIGHT(B242, LEN(B242)-FIND("►", B242)-1), ""))</f>
        <v>►</v>
      </c>
      <c r="H242" s="2178" t="s">
        <v>4</v>
      </c>
      <c r="I242" s="2177"/>
      <c r="J242" s="2177"/>
      <c r="K242" s="2177"/>
      <c r="L242" s="2176"/>
      <c r="M242" s="2176"/>
      <c r="N242" s="2176"/>
      <c r="O242" s="2176"/>
      <c r="P242" s="2176"/>
      <c r="Q242" s="2176"/>
      <c r="R242" s="2450"/>
      <c r="S242" s="791" t="s">
        <v>4</v>
      </c>
      <c r="T242" s="3484">
        <f>IFERROR(IF(AND(ISNUMBER(V242),J242&gt;0),J242,0),0)</f>
        <v>0</v>
      </c>
      <c r="U242" s="2453">
        <f>IFERROR(IF(AND(ISNUMBER(T242),V242&gt;0),K242,0),0)</f>
        <v>0</v>
      </c>
      <c r="V242" s="2452"/>
      <c r="W242" s="2148">
        <f>IFERROR(IF(V242&gt;0, AH242*AG242*Q242, 0), 0)</f>
        <v>0</v>
      </c>
      <c r="X242" s="299" t="str">
        <f>IF(OR(W242=0, ISBLANK(P242)), "", TEXT(ROUND(W242/INDEX(AJ24:AJ94, MATCH(P242, AI24:AI94, 0)), 0),"# ##0") &amp; " " &amp; P242)</f>
        <v/>
      </c>
      <c r="Y242" s="77">
        <f>IFERROR(IF(V242&gt;0, L242*AG242*Q242, 0), 0)</f>
        <v>0</v>
      </c>
      <c r="Z242" s="2149">
        <f>IFERROR(IF(V242&gt;0,M242,0),0)</f>
        <v>0</v>
      </c>
      <c r="AA242" s="2137" t="str">
        <f>IF(V242&gt;0,R242,"")</f>
        <v/>
      </c>
      <c r="AB242" s="2143"/>
      <c r="AC242" s="2148">
        <f>IF(ISBLANK(AB242), W242, W242*(1-AB242/100))</f>
        <v>0</v>
      </c>
      <c r="AD242" s="2144"/>
      <c r="AE242" s="2150" t="str">
        <f>IF(OR(ISBLANK(AD242), ISTEXT(L242)), "", IF(W242=0, Y242*AD242, W242*AD242))</f>
        <v/>
      </c>
      <c r="AF242" s="2593"/>
      <c r="AG242" s="2697">
        <f>IFERROR(IF(ISNUMBER(V242)*ISNUMBER(T242),V242/T242,0),0)</f>
        <v>0</v>
      </c>
      <c r="AH242" s="3483">
        <f>IF(AND(V242&lt;&gt;"", ISNUMBER(T242)), IFERROR(INDEX(AJ24:AJ94, MATCH(P242, AI24:AI94, 0)) * O242 * IF(ISBLANK(L242), 1, L242), 0), 0)</f>
        <v>0</v>
      </c>
      <c r="AI242" s="465"/>
      <c r="AJ242" s="465"/>
      <c r="AK242" s="465"/>
      <c r="AL242" s="465"/>
      <c r="AM242" s="2127" t="str">
        <f>A242</f>
        <v>►</v>
      </c>
      <c r="AN242" s="465"/>
      <c r="AO242" s="465"/>
      <c r="AP242" s="465"/>
      <c r="AQ242" s="465"/>
      <c r="AR242" s="2133"/>
      <c r="AS242" s="465"/>
      <c r="AT242" s="465"/>
      <c r="AU242" s="465"/>
      <c r="AV242" s="465"/>
      <c r="AW242" s="2133"/>
      <c r="AX242" s="466">
        <v>1</v>
      </c>
    </row>
    <row r="243" spans="1:50" s="464" customFormat="1" ht="21" customHeight="1" x14ac:dyDescent="0.25">
      <c r="A243" s="2127" t="str">
        <f>IF(H243&lt;&gt;"A", "►", "A")</f>
        <v>►</v>
      </c>
      <c r="B243" s="2128" t="str">
        <f>IF(A243="►","►",IF(A243="A",IF(ISTEXT(I243),I243,"")))</f>
        <v>►</v>
      </c>
      <c r="C243" s="2129" t="str">
        <f>IF(B243="►", "►", IFERROR(LEFT(B243, SEARCH(".", B243)-1), 0))</f>
        <v>►</v>
      </c>
      <c r="D243" s="2433" t="str">
        <f>IF(B243="►","►",IFERROR(MID(B243,SEARCH(".",B243)+1,SEARCH(".",B243,SEARCH(".",B243)+1)-SEARCH(".",B243)-1),0))</f>
        <v>►</v>
      </c>
      <c r="E243" s="2128" t="str">
        <f>IF(B243="►", "►", IFERROR(MID(B243, SEARCH(".", B243, SEARCH(".", B243)+1)+1, SEARCH(".", B243, SEARCH(".", B243, SEARCH(".", B243)+1)+1) - SEARCH(".", B243, SEARCH(".", B243)+1)-1), 0))</f>
        <v>►</v>
      </c>
      <c r="F243" s="2128" t="str">
        <f>IF(B243="►", "►", IFERROR(MID(B243, SEARCH(".", B243, SEARCH(".", B243, SEARCH(".", B243)+1)+1)+1, SEARCH(".", B243, SEARCH(".", B243, SEARCH(".", B243, SEARCH(".", B243)+1)+1)+1) - SEARCH(".", B243, SEARCH(".", B243, SEARCH(".", B243)+1)+1)-1), 0))</f>
        <v>►</v>
      </c>
      <c r="G243" s="2128" t="str">
        <f>IF(OR(B243="►", ISBLANK(B243)), "►", IFERROR(RIGHT(B243, LEN(B243)-FIND("►", B243)-1), ""))</f>
        <v>►</v>
      </c>
      <c r="H243" s="2178" t="s">
        <v>4</v>
      </c>
      <c r="I243" s="2177"/>
      <c r="J243" s="2177"/>
      <c r="K243" s="2177"/>
      <c r="L243" s="2176"/>
      <c r="M243" s="2176"/>
      <c r="N243" s="2176"/>
      <c r="O243" s="2176"/>
      <c r="P243" s="2176"/>
      <c r="Q243" s="2176"/>
      <c r="R243" s="2450"/>
      <c r="S243" s="791" t="s">
        <v>4</v>
      </c>
      <c r="T243" s="3484">
        <f>IFERROR(IF(AND(ISNUMBER(V243),J243&gt;0),J243,0),0)</f>
        <v>0</v>
      </c>
      <c r="U243" s="2453">
        <f>IFERROR(IF(AND(ISNUMBER(T243),V243&gt;0),K243,0),0)</f>
        <v>0</v>
      </c>
      <c r="V243" s="2452"/>
      <c r="W243" s="2140">
        <f>IFERROR(IF(V243&gt;0, AH243*AG243*Q243, 0), 0)</f>
        <v>0</v>
      </c>
      <c r="X243" s="301" t="str">
        <f>IF(OR(W243=0, ISBLANK(P243)), "", TEXT(ROUND(W243/INDEX(AJ24:AJ94, MATCH(P243, AI24:AI94, 0)), 0),"# ##0") &amp; " " &amp; P243)</f>
        <v/>
      </c>
      <c r="Y243" s="82">
        <f>IFERROR(IF(V243&gt;0, L243*AG243*Q243, 0), 0)</f>
        <v>0</v>
      </c>
      <c r="Z243" s="2141">
        <f>IFERROR(IF(V243&gt;0,M243,0),0)</f>
        <v>0</v>
      </c>
      <c r="AA243" s="2142" t="str">
        <f>IF(V243&gt;0,R243,"")</f>
        <v/>
      </c>
      <c r="AB243" s="2143"/>
      <c r="AC243" s="2140">
        <f>IF(ISBLANK(AB243), W243, W243*(1-AB243/100))</f>
        <v>0</v>
      </c>
      <c r="AD243" s="2144"/>
      <c r="AE243" s="2145" t="str">
        <f>IF(OR(ISBLANK(AD243), ISTEXT(L243)), "", IF(W243=0, Y243*AD243, W243*AD243))</f>
        <v/>
      </c>
      <c r="AF243" s="2593"/>
      <c r="AG243" s="2697">
        <f>IFERROR(IF(ISNUMBER(V243)*ISNUMBER(T243),V243/T243,0),0)</f>
        <v>0</v>
      </c>
      <c r="AH243" s="3483">
        <f>IF(AND(V243&lt;&gt;"", ISNUMBER(T243)), IFERROR(INDEX(AJ24:AJ94, MATCH(P243, AI24:AI94, 0)) * O243 * IF(ISBLANK(L243), 1, L243), 0), 0)</f>
        <v>0</v>
      </c>
      <c r="AI243" s="465"/>
      <c r="AJ243" s="465"/>
      <c r="AK243" s="465"/>
      <c r="AL243" s="465"/>
      <c r="AM243" s="2127" t="str">
        <f>A243</f>
        <v>►</v>
      </c>
      <c r="AN243" s="465"/>
      <c r="AO243" s="465"/>
      <c r="AP243" s="465"/>
      <c r="AQ243" s="465"/>
      <c r="AR243" s="2133"/>
      <c r="AS243" s="465"/>
      <c r="AT243" s="465"/>
      <c r="AU243" s="465"/>
      <c r="AV243" s="465"/>
      <c r="AW243" s="2133"/>
      <c r="AX243" s="466">
        <v>1</v>
      </c>
    </row>
    <row r="244" spans="1:50" s="464" customFormat="1" ht="21" customHeight="1" x14ac:dyDescent="0.25">
      <c r="A244" s="2127" t="str">
        <f>IF(H244&lt;&gt;"A", "►", "A")</f>
        <v>►</v>
      </c>
      <c r="B244" s="2128" t="str">
        <f>IF(A244="►","►",IF(A244="A",IF(ISTEXT(I244),I244,"")))</f>
        <v>►</v>
      </c>
      <c r="C244" s="2129" t="str">
        <f>IF(B244="►", "►", IFERROR(LEFT(B244, SEARCH(".", B244)-1), 0))</f>
        <v>►</v>
      </c>
      <c r="D244" s="2433" t="str">
        <f>IF(B244="►","►",IFERROR(MID(B244,SEARCH(".",B244)+1,SEARCH(".",B244,SEARCH(".",B244)+1)-SEARCH(".",B244)-1),0))</f>
        <v>►</v>
      </c>
      <c r="E244" s="2128" t="str">
        <f>IF(B244="►", "►", IFERROR(MID(B244, SEARCH(".", B244, SEARCH(".", B244)+1)+1, SEARCH(".", B244, SEARCH(".", B244, SEARCH(".", B244)+1)+1) - SEARCH(".", B244, SEARCH(".", B244)+1)-1), 0))</f>
        <v>►</v>
      </c>
      <c r="F244" s="2128" t="str">
        <f>IF(B244="►", "►", IFERROR(MID(B244, SEARCH(".", B244, SEARCH(".", B244, SEARCH(".", B244)+1)+1)+1, SEARCH(".", B244, SEARCH(".", B244, SEARCH(".", B244, SEARCH(".", B244)+1)+1)+1) - SEARCH(".", B244, SEARCH(".", B244, SEARCH(".", B244)+1)+1)-1), 0))</f>
        <v>►</v>
      </c>
      <c r="G244" s="2128" t="str">
        <f>IF(OR(B244="►", ISBLANK(B244)), "►", IFERROR(RIGHT(B244, LEN(B244)-FIND("►", B244)-1), ""))</f>
        <v>►</v>
      </c>
      <c r="H244" s="2178" t="s">
        <v>4</v>
      </c>
      <c r="I244" s="2177"/>
      <c r="J244" s="2177"/>
      <c r="K244" s="2177"/>
      <c r="L244" s="2176"/>
      <c r="M244" s="2176"/>
      <c r="N244" s="2176"/>
      <c r="O244" s="2176"/>
      <c r="P244" s="2176"/>
      <c r="Q244" s="2176"/>
      <c r="R244" s="2450"/>
      <c r="S244" s="791" t="s">
        <v>4</v>
      </c>
      <c r="T244" s="3484">
        <f>IFERROR(IF(AND(ISNUMBER(V244),J244&gt;0),J244,0),0)</f>
        <v>0</v>
      </c>
      <c r="U244" s="2453">
        <f>IFERROR(IF(AND(ISNUMBER(T244),V244&gt;0),K244,0),0)</f>
        <v>0</v>
      </c>
      <c r="V244" s="2452"/>
      <c r="W244" s="2148">
        <f>IFERROR(IF(V244&gt;0, AH244*AG244*Q244, 0), 0)</f>
        <v>0</v>
      </c>
      <c r="X244" s="299" t="str">
        <f>IF(OR(W244=0, ISBLANK(P244)), "", TEXT(ROUND(W244/INDEX(AJ24:AJ94, MATCH(P244, AI24:AI94, 0)), 0),"# ##0") &amp; " " &amp; P244)</f>
        <v/>
      </c>
      <c r="Y244" s="77">
        <f>IFERROR(IF(V244&gt;0, L244*AG244*Q244, 0), 0)</f>
        <v>0</v>
      </c>
      <c r="Z244" s="2149">
        <f>IFERROR(IF(V244&gt;0,M244,0),0)</f>
        <v>0</v>
      </c>
      <c r="AA244" s="2137" t="str">
        <f>IF(V244&gt;0,R244,"")</f>
        <v/>
      </c>
      <c r="AB244" s="2143"/>
      <c r="AC244" s="2148">
        <f>IF(ISBLANK(AB244), W244, W244*(1-AB244/100))</f>
        <v>0</v>
      </c>
      <c r="AD244" s="2144"/>
      <c r="AE244" s="2150" t="str">
        <f>IF(OR(ISBLANK(AD244), ISTEXT(L244)), "", IF(W244=0, Y244*AD244, W244*AD244))</f>
        <v/>
      </c>
      <c r="AF244" s="2593"/>
      <c r="AG244" s="2697">
        <f>IFERROR(IF(ISNUMBER(V244)*ISNUMBER(T244),V244/T244,0),0)</f>
        <v>0</v>
      </c>
      <c r="AH244" s="3483">
        <f>IF(AND(V244&lt;&gt;"", ISNUMBER(T244)), IFERROR(INDEX(AJ24:AJ94, MATCH(P244, AI24:AI94, 0)) * O244 * IF(ISBLANK(L244), 1, L244), 0), 0)</f>
        <v>0</v>
      </c>
      <c r="AI244" s="465"/>
      <c r="AJ244" s="465"/>
      <c r="AK244" s="465"/>
      <c r="AL244" s="465"/>
      <c r="AM244" s="2127" t="str">
        <f>A244</f>
        <v>►</v>
      </c>
      <c r="AN244" s="465"/>
      <c r="AO244" s="465"/>
      <c r="AP244" s="465"/>
      <c r="AQ244" s="465"/>
      <c r="AR244" s="2133"/>
      <c r="AS244" s="465"/>
      <c r="AT244" s="465"/>
      <c r="AU244" s="465"/>
      <c r="AV244" s="465"/>
      <c r="AW244" s="2133"/>
      <c r="AX244" s="466">
        <v>1</v>
      </c>
    </row>
    <row r="245" spans="1:50" s="464" customFormat="1" ht="21" customHeight="1" x14ac:dyDescent="0.25">
      <c r="A245" s="2127" t="str">
        <f>IF(H245&lt;&gt;"A", "►", "A")</f>
        <v>►</v>
      </c>
      <c r="B245" s="2128" t="str">
        <f>IF(A245="►","►",IF(A245="A",IF(ISTEXT(I245),I245,"")))</f>
        <v>►</v>
      </c>
      <c r="C245" s="2129" t="str">
        <f>IF(B245="►", "►", IFERROR(LEFT(B245, SEARCH(".", B245)-1), 0))</f>
        <v>►</v>
      </c>
      <c r="D245" s="2433" t="str">
        <f>IF(B245="►","►",IFERROR(MID(B245,SEARCH(".",B245)+1,SEARCH(".",B245,SEARCH(".",B245)+1)-SEARCH(".",B245)-1),0))</f>
        <v>►</v>
      </c>
      <c r="E245" s="2128" t="str">
        <f>IF(B245="►", "►", IFERROR(MID(B245, SEARCH(".", B245, SEARCH(".", B245)+1)+1, SEARCH(".", B245, SEARCH(".", B245, SEARCH(".", B245)+1)+1) - SEARCH(".", B245, SEARCH(".", B245)+1)-1), 0))</f>
        <v>►</v>
      </c>
      <c r="F245" s="2128" t="str">
        <f>IF(B245="►", "►", IFERROR(MID(B245, SEARCH(".", B245, SEARCH(".", B245, SEARCH(".", B245)+1)+1)+1, SEARCH(".", B245, SEARCH(".", B245, SEARCH(".", B245, SEARCH(".", B245)+1)+1)+1) - SEARCH(".", B245, SEARCH(".", B245, SEARCH(".", B245)+1)+1)-1), 0))</f>
        <v>►</v>
      </c>
      <c r="G245" s="2128" t="str">
        <f>IF(OR(B245="►", ISBLANK(B245)), "►", IFERROR(RIGHT(B245, LEN(B245)-FIND("►", B245)-1), ""))</f>
        <v>►</v>
      </c>
      <c r="H245" s="2178" t="s">
        <v>4</v>
      </c>
      <c r="I245" s="2177"/>
      <c r="J245" s="2177"/>
      <c r="K245" s="2177"/>
      <c r="L245" s="2176"/>
      <c r="M245" s="2176"/>
      <c r="N245" s="2176"/>
      <c r="O245" s="2176"/>
      <c r="P245" s="2176"/>
      <c r="Q245" s="2176"/>
      <c r="R245" s="2450"/>
      <c r="S245" s="791" t="s">
        <v>4</v>
      </c>
      <c r="T245" s="3484">
        <f>IFERROR(IF(AND(ISNUMBER(V245),J245&gt;0),J245,0),0)</f>
        <v>0</v>
      </c>
      <c r="U245" s="2453">
        <f>IFERROR(IF(AND(ISNUMBER(T245),V245&gt;0),K245,0),0)</f>
        <v>0</v>
      </c>
      <c r="V245" s="2452"/>
      <c r="W245" s="2140">
        <f>IFERROR(IF(V245&gt;0, AH245*AG245*Q245, 0), 0)</f>
        <v>0</v>
      </c>
      <c r="X245" s="301" t="str">
        <f>IF(OR(W245=0, ISBLANK(P245)), "", TEXT(ROUND(W245/INDEX(AJ24:AJ94, MATCH(P245, AI24:AI94, 0)), 0),"# ##0") &amp; " " &amp; P245)</f>
        <v/>
      </c>
      <c r="Y245" s="82">
        <f>IFERROR(IF(V245&gt;0, L245*AG245*Q245, 0), 0)</f>
        <v>0</v>
      </c>
      <c r="Z245" s="2141">
        <f>IFERROR(IF(V245&gt;0,M245,0),0)</f>
        <v>0</v>
      </c>
      <c r="AA245" s="2142" t="str">
        <f>IF(V245&gt;0,R245,"")</f>
        <v/>
      </c>
      <c r="AB245" s="2143"/>
      <c r="AC245" s="2140">
        <f>IF(ISBLANK(AB245), W245, W245*(1-AB245/100))</f>
        <v>0</v>
      </c>
      <c r="AD245" s="2144"/>
      <c r="AE245" s="2145" t="str">
        <f>IF(OR(ISBLANK(AD245), ISTEXT(L245)), "", IF(W245=0, Y245*AD245, W245*AD245))</f>
        <v/>
      </c>
      <c r="AF245" s="2593"/>
      <c r="AG245" s="2697">
        <f>IFERROR(IF(ISNUMBER(V245)*ISNUMBER(T245),V245/T245,0),0)</f>
        <v>0</v>
      </c>
      <c r="AH245" s="3483">
        <f>IF(AND(V245&lt;&gt;"", ISNUMBER(T245)), IFERROR(INDEX(AJ24:AJ94, MATCH(P245, AI24:AI94, 0)) * O245 * IF(ISBLANK(L245), 1, L245), 0), 0)</f>
        <v>0</v>
      </c>
      <c r="AI245" s="465"/>
      <c r="AJ245" s="465"/>
      <c r="AK245" s="465"/>
      <c r="AL245" s="465"/>
      <c r="AM245" s="2127" t="str">
        <f>A245</f>
        <v>►</v>
      </c>
      <c r="AN245" s="465"/>
      <c r="AO245" s="465"/>
      <c r="AP245" s="465"/>
      <c r="AQ245" s="465"/>
      <c r="AR245" s="2133"/>
      <c r="AS245" s="465"/>
      <c r="AT245" s="465"/>
      <c r="AU245" s="465"/>
      <c r="AV245" s="465"/>
      <c r="AW245" s="2133"/>
      <c r="AX245" s="466">
        <v>1</v>
      </c>
    </row>
    <row r="246" spans="1:50" s="464" customFormat="1" ht="21" customHeight="1" x14ac:dyDescent="0.25">
      <c r="A246" s="2127" t="str">
        <f>IF(H246&lt;&gt;"A", "►", "A")</f>
        <v>►</v>
      </c>
      <c r="B246" s="2128" t="str">
        <f>IF(A246="►","►",IF(A246="A",IF(ISTEXT(I246),I246,"")))</f>
        <v>►</v>
      </c>
      <c r="C246" s="2129" t="str">
        <f>IF(B246="►", "►", IFERROR(LEFT(B246, SEARCH(".", B246)-1), 0))</f>
        <v>►</v>
      </c>
      <c r="D246" s="2433" t="str">
        <f>IF(B246="►","►",IFERROR(MID(B246,SEARCH(".",B246)+1,SEARCH(".",B246,SEARCH(".",B246)+1)-SEARCH(".",B246)-1),0))</f>
        <v>►</v>
      </c>
      <c r="E246" s="2128" t="str">
        <f>IF(B246="►", "►", IFERROR(MID(B246, SEARCH(".", B246, SEARCH(".", B246)+1)+1, SEARCH(".", B246, SEARCH(".", B246, SEARCH(".", B246)+1)+1) - SEARCH(".", B246, SEARCH(".", B246)+1)-1), 0))</f>
        <v>►</v>
      </c>
      <c r="F246" s="2128" t="str">
        <f>IF(B246="►", "►", IFERROR(MID(B246, SEARCH(".", B246, SEARCH(".", B246, SEARCH(".", B246)+1)+1)+1, SEARCH(".", B246, SEARCH(".", B246, SEARCH(".", B246, SEARCH(".", B246)+1)+1)+1) - SEARCH(".", B246, SEARCH(".", B246, SEARCH(".", B246)+1)+1)-1), 0))</f>
        <v>►</v>
      </c>
      <c r="G246" s="2128" t="str">
        <f>IF(OR(B246="►", ISBLANK(B246)), "►", IFERROR(RIGHT(B246, LEN(B246)-FIND("►", B246)-1), ""))</f>
        <v>►</v>
      </c>
      <c r="H246" s="2178" t="s">
        <v>4</v>
      </c>
      <c r="I246" s="2177"/>
      <c r="J246" s="2177"/>
      <c r="K246" s="2177"/>
      <c r="L246" s="2176"/>
      <c r="M246" s="2176"/>
      <c r="N246" s="2176"/>
      <c r="O246" s="2176"/>
      <c r="P246" s="2176"/>
      <c r="Q246" s="2176"/>
      <c r="R246" s="2450"/>
      <c r="S246" s="791" t="s">
        <v>4</v>
      </c>
      <c r="T246" s="3484">
        <f>IFERROR(IF(AND(ISNUMBER(V246),J246&gt;0),J246,0),0)</f>
        <v>0</v>
      </c>
      <c r="U246" s="2453">
        <f>IFERROR(IF(AND(ISNUMBER(T246),V246&gt;0),K246,0),0)</f>
        <v>0</v>
      </c>
      <c r="V246" s="2452"/>
      <c r="W246" s="2148">
        <f>IFERROR(IF(V246&gt;0, AH246*AG246*Q246, 0), 0)</f>
        <v>0</v>
      </c>
      <c r="X246" s="299" t="str">
        <f>IF(OR(W246=0, ISBLANK(P246)), "", TEXT(ROUND(W246/INDEX(AJ24:AJ94, MATCH(P246, AI24:AI94, 0)), 0),"# ##0") &amp; " " &amp; P246)</f>
        <v/>
      </c>
      <c r="Y246" s="77">
        <f>IFERROR(IF(V246&gt;0, L246*AG246*Q246, 0), 0)</f>
        <v>0</v>
      </c>
      <c r="Z246" s="2149">
        <f>IFERROR(IF(V246&gt;0,M246,0),0)</f>
        <v>0</v>
      </c>
      <c r="AA246" s="2137" t="str">
        <f>IF(V246&gt;0,R246,"")</f>
        <v/>
      </c>
      <c r="AB246" s="2143"/>
      <c r="AC246" s="2148">
        <f>IF(ISBLANK(AB246), W246, W246*(1-AB246/100))</f>
        <v>0</v>
      </c>
      <c r="AD246" s="2144"/>
      <c r="AE246" s="2150" t="str">
        <f>IF(OR(ISBLANK(AD246), ISTEXT(L246)), "", IF(W246=0, Y246*AD246, W246*AD246))</f>
        <v/>
      </c>
      <c r="AF246" s="2593"/>
      <c r="AG246" s="2697">
        <f>IFERROR(IF(ISNUMBER(V246)*ISNUMBER(T246),V246/T246,0),0)</f>
        <v>0</v>
      </c>
      <c r="AH246" s="3483">
        <f>IF(AND(V246&lt;&gt;"", ISNUMBER(T246)), IFERROR(INDEX(AJ24:AJ94, MATCH(P246, AI24:AI94, 0)) * O246 * IF(ISBLANK(L246), 1, L246), 0), 0)</f>
        <v>0</v>
      </c>
      <c r="AI246" s="465"/>
      <c r="AJ246" s="465"/>
      <c r="AK246" s="465"/>
      <c r="AL246" s="465"/>
      <c r="AM246" s="2127" t="str">
        <f>A246</f>
        <v>►</v>
      </c>
      <c r="AN246" s="465"/>
      <c r="AO246" s="465"/>
      <c r="AP246" s="465"/>
      <c r="AQ246" s="465"/>
      <c r="AR246" s="2133"/>
      <c r="AS246" s="465"/>
      <c r="AT246" s="465"/>
      <c r="AU246" s="465"/>
      <c r="AV246" s="465"/>
      <c r="AW246" s="2133"/>
      <c r="AX246" s="466">
        <v>1</v>
      </c>
    </row>
    <row r="247" spans="1:50" s="464" customFormat="1" ht="21" customHeight="1" x14ac:dyDescent="0.25">
      <c r="A247" s="2127" t="str">
        <f>IF(H247&lt;&gt;"A", "►", "A")</f>
        <v>►</v>
      </c>
      <c r="B247" s="2128" t="str">
        <f>IF(A247="►","►",IF(A247="A",IF(ISTEXT(I247),I247,"")))</f>
        <v>►</v>
      </c>
      <c r="C247" s="2129" t="str">
        <f>IF(B247="►", "►", IFERROR(LEFT(B247, SEARCH(".", B247)-1), 0))</f>
        <v>►</v>
      </c>
      <c r="D247" s="2433" t="str">
        <f>IF(B247="►","►",IFERROR(MID(B247,SEARCH(".",B247)+1,SEARCH(".",B247,SEARCH(".",B247)+1)-SEARCH(".",B247)-1),0))</f>
        <v>►</v>
      </c>
      <c r="E247" s="2128" t="str">
        <f>IF(B247="►", "►", IFERROR(MID(B247, SEARCH(".", B247, SEARCH(".", B247)+1)+1, SEARCH(".", B247, SEARCH(".", B247, SEARCH(".", B247)+1)+1) - SEARCH(".", B247, SEARCH(".", B247)+1)-1), 0))</f>
        <v>►</v>
      </c>
      <c r="F247" s="2128" t="str">
        <f>IF(B247="►", "►", IFERROR(MID(B247, SEARCH(".", B247, SEARCH(".", B247, SEARCH(".", B247)+1)+1)+1, SEARCH(".", B247, SEARCH(".", B247, SEARCH(".", B247, SEARCH(".", B247)+1)+1)+1) - SEARCH(".", B247, SEARCH(".", B247, SEARCH(".", B247)+1)+1)-1), 0))</f>
        <v>►</v>
      </c>
      <c r="G247" s="2128" t="str">
        <f>IF(OR(B247="►", ISBLANK(B247)), "►", IFERROR(RIGHT(B247, LEN(B247)-FIND("►", B247)-1), ""))</f>
        <v>►</v>
      </c>
      <c r="H247" s="2178" t="s">
        <v>4</v>
      </c>
      <c r="I247" s="2177"/>
      <c r="J247" s="2177"/>
      <c r="K247" s="2177"/>
      <c r="L247" s="2176"/>
      <c r="M247" s="2176"/>
      <c r="N247" s="2176"/>
      <c r="O247" s="2176"/>
      <c r="P247" s="2176"/>
      <c r="Q247" s="2176"/>
      <c r="R247" s="2450"/>
      <c r="S247" s="791" t="s">
        <v>4</v>
      </c>
      <c r="T247" s="3484">
        <f>IFERROR(IF(AND(ISNUMBER(V247),J247&gt;0),J247,0),0)</f>
        <v>0</v>
      </c>
      <c r="U247" s="2453">
        <f>IFERROR(IF(AND(ISNUMBER(T247),V247&gt;0),K247,0),0)</f>
        <v>0</v>
      </c>
      <c r="V247" s="2452"/>
      <c r="W247" s="2140">
        <f>IFERROR(IF(V247&gt;0, AH247*AG247*Q247, 0), 0)</f>
        <v>0</v>
      </c>
      <c r="X247" s="301" t="str">
        <f>IF(OR(W247=0, ISBLANK(P247)), "", TEXT(ROUND(W247/INDEX(AJ24:AJ94, MATCH(P247, AI24:AI94, 0)), 0),"# ##0") &amp; " " &amp; P247)</f>
        <v/>
      </c>
      <c r="Y247" s="82">
        <f>IFERROR(IF(V247&gt;0, L247*AG247*Q247, 0), 0)</f>
        <v>0</v>
      </c>
      <c r="Z247" s="2141">
        <f>IFERROR(IF(V247&gt;0,M247,0),0)</f>
        <v>0</v>
      </c>
      <c r="AA247" s="2142" t="str">
        <f>IF(V247&gt;0,R247,"")</f>
        <v/>
      </c>
      <c r="AB247" s="2143"/>
      <c r="AC247" s="2140">
        <f>IF(ISBLANK(AB247), W247, W247*(1-AB247/100))</f>
        <v>0</v>
      </c>
      <c r="AD247" s="2144"/>
      <c r="AE247" s="2145" t="str">
        <f>IF(OR(ISBLANK(AD247), ISTEXT(L247)), "", IF(W247=0, Y247*AD247, W247*AD247))</f>
        <v/>
      </c>
      <c r="AF247" s="2593"/>
      <c r="AG247" s="2697">
        <f>IFERROR(IF(ISNUMBER(V247)*ISNUMBER(T247),V247/T247,0),0)</f>
        <v>0</v>
      </c>
      <c r="AH247" s="3483">
        <f>IF(AND(V247&lt;&gt;"", ISNUMBER(T247)), IFERROR(INDEX(AJ24:AJ94, MATCH(P247, AI24:AI94, 0)) * O247 * IF(ISBLANK(L247), 1, L247), 0), 0)</f>
        <v>0</v>
      </c>
      <c r="AI247" s="465"/>
      <c r="AJ247" s="465"/>
      <c r="AK247" s="465"/>
      <c r="AL247" s="465"/>
      <c r="AM247" s="2127" t="str">
        <f>A247</f>
        <v>►</v>
      </c>
      <c r="AN247" s="465"/>
      <c r="AO247" s="465"/>
      <c r="AP247" s="465"/>
      <c r="AQ247" s="465"/>
      <c r="AR247" s="2133"/>
      <c r="AS247" s="465"/>
      <c r="AT247" s="465"/>
      <c r="AU247" s="465"/>
      <c r="AV247" s="465"/>
      <c r="AW247" s="2133"/>
      <c r="AX247" s="466">
        <v>1</v>
      </c>
    </row>
    <row r="248" spans="1:50" s="464" customFormat="1" ht="21" customHeight="1" x14ac:dyDescent="0.25">
      <c r="A248" s="2127" t="str">
        <f>IF(H248&lt;&gt;"A", "►", "A")</f>
        <v>►</v>
      </c>
      <c r="B248" s="2128" t="str">
        <f>IF(A248="►","►",IF(A248="A",IF(ISTEXT(I248),I248,"")))</f>
        <v>►</v>
      </c>
      <c r="C248" s="2129" t="str">
        <f>IF(B248="►", "►", IFERROR(LEFT(B248, SEARCH(".", B248)-1), 0))</f>
        <v>►</v>
      </c>
      <c r="D248" s="2433" t="str">
        <f>IF(B248="►","►",IFERROR(MID(B248,SEARCH(".",B248)+1,SEARCH(".",B248,SEARCH(".",B248)+1)-SEARCH(".",B248)-1),0))</f>
        <v>►</v>
      </c>
      <c r="E248" s="2128" t="str">
        <f>IF(B248="►", "►", IFERROR(MID(B248, SEARCH(".", B248, SEARCH(".", B248)+1)+1, SEARCH(".", B248, SEARCH(".", B248, SEARCH(".", B248)+1)+1) - SEARCH(".", B248, SEARCH(".", B248)+1)-1), 0))</f>
        <v>►</v>
      </c>
      <c r="F248" s="2128" t="str">
        <f>IF(B248="►", "►", IFERROR(MID(B248, SEARCH(".", B248, SEARCH(".", B248, SEARCH(".", B248)+1)+1)+1, SEARCH(".", B248, SEARCH(".", B248, SEARCH(".", B248, SEARCH(".", B248)+1)+1)+1) - SEARCH(".", B248, SEARCH(".", B248, SEARCH(".", B248)+1)+1)-1), 0))</f>
        <v>►</v>
      </c>
      <c r="G248" s="2128" t="str">
        <f>IF(OR(B248="►", ISBLANK(B248)), "►", IFERROR(RIGHT(B248, LEN(B248)-FIND("►", B248)-1), ""))</f>
        <v>►</v>
      </c>
      <c r="H248" s="2178" t="s">
        <v>4</v>
      </c>
      <c r="I248" s="2177"/>
      <c r="J248" s="2177"/>
      <c r="K248" s="2177"/>
      <c r="L248" s="2176"/>
      <c r="M248" s="2176"/>
      <c r="N248" s="2176"/>
      <c r="O248" s="2176"/>
      <c r="P248" s="2176"/>
      <c r="Q248" s="2176"/>
      <c r="R248" s="2450"/>
      <c r="S248" s="791" t="s">
        <v>4</v>
      </c>
      <c r="T248" s="3484">
        <f>IFERROR(IF(AND(ISNUMBER(V248),J248&gt;0),J248,0),0)</f>
        <v>0</v>
      </c>
      <c r="U248" s="2453">
        <f>IFERROR(IF(AND(ISNUMBER(T248),V248&gt;0),K248,0),0)</f>
        <v>0</v>
      </c>
      <c r="V248" s="2452"/>
      <c r="W248" s="2148">
        <f>IFERROR(IF(V248&gt;0, AH248*AG248*Q248, 0), 0)</f>
        <v>0</v>
      </c>
      <c r="X248" s="299" t="str">
        <f>IF(OR(W248=0, ISBLANK(P248)), "", TEXT(ROUND(W248/INDEX(AJ24:AJ94, MATCH(P248, AI24:AI94, 0)), 0),"# ##0") &amp; " " &amp; P248)</f>
        <v/>
      </c>
      <c r="Y248" s="77">
        <f>IFERROR(IF(V248&gt;0, L248*AG248*Q248, 0), 0)</f>
        <v>0</v>
      </c>
      <c r="Z248" s="2149">
        <f>IFERROR(IF(V248&gt;0,M248,0),0)</f>
        <v>0</v>
      </c>
      <c r="AA248" s="2137" t="str">
        <f>IF(V248&gt;0,R248,"")</f>
        <v/>
      </c>
      <c r="AB248" s="2143"/>
      <c r="AC248" s="2148">
        <f>IF(ISBLANK(AB248), W248, W248*(1-AB248/100))</f>
        <v>0</v>
      </c>
      <c r="AD248" s="2144"/>
      <c r="AE248" s="2150" t="str">
        <f>IF(OR(ISBLANK(AD248), ISTEXT(L248)), "", IF(W248=0, Y248*AD248, W248*AD248))</f>
        <v/>
      </c>
      <c r="AF248" s="2593"/>
      <c r="AG248" s="2697">
        <f>IFERROR(IF(ISNUMBER(V248)*ISNUMBER(T248),V248/T248,0),0)</f>
        <v>0</v>
      </c>
      <c r="AH248" s="3483">
        <f>IF(AND(V248&lt;&gt;"", ISNUMBER(T248)), IFERROR(INDEX(AJ24:AJ94, MATCH(P248, AI24:AI94, 0)) * O248 * IF(ISBLANK(L248), 1, L248), 0), 0)</f>
        <v>0</v>
      </c>
      <c r="AI248" s="465"/>
      <c r="AJ248" s="465"/>
      <c r="AK248" s="465"/>
      <c r="AL248" s="465"/>
      <c r="AM248" s="2127" t="str">
        <f>A248</f>
        <v>►</v>
      </c>
      <c r="AN248" s="465"/>
      <c r="AO248" s="465"/>
      <c r="AP248" s="465"/>
      <c r="AQ248" s="465"/>
      <c r="AR248" s="2133"/>
      <c r="AS248" s="465"/>
      <c r="AT248" s="465"/>
      <c r="AU248" s="465"/>
      <c r="AV248" s="465"/>
      <c r="AW248" s="2133"/>
      <c r="AX248" s="466">
        <v>1</v>
      </c>
    </row>
    <row r="249" spans="1:50" s="464" customFormat="1" ht="21" customHeight="1" x14ac:dyDescent="0.25">
      <c r="A249" s="2127" t="str">
        <f>IF(H249&lt;&gt;"A", "►", "A")</f>
        <v>►</v>
      </c>
      <c r="B249" s="2128" t="str">
        <f>IF(A249="►","►",IF(A249="A",IF(ISTEXT(I249),I249,"")))</f>
        <v>►</v>
      </c>
      <c r="C249" s="2129" t="str">
        <f>IF(B249="►", "►", IFERROR(LEFT(B249, SEARCH(".", B249)-1), 0))</f>
        <v>►</v>
      </c>
      <c r="D249" s="2433" t="str">
        <f>IF(B249="►","►",IFERROR(MID(B249,SEARCH(".",B249)+1,SEARCH(".",B249,SEARCH(".",B249)+1)-SEARCH(".",B249)-1),0))</f>
        <v>►</v>
      </c>
      <c r="E249" s="2128" t="str">
        <f>IF(B249="►", "►", IFERROR(MID(B249, SEARCH(".", B249, SEARCH(".", B249)+1)+1, SEARCH(".", B249, SEARCH(".", B249, SEARCH(".", B249)+1)+1) - SEARCH(".", B249, SEARCH(".", B249)+1)-1), 0))</f>
        <v>►</v>
      </c>
      <c r="F249" s="2128" t="str">
        <f>IF(B249="►", "►", IFERROR(MID(B249, SEARCH(".", B249, SEARCH(".", B249, SEARCH(".", B249)+1)+1)+1, SEARCH(".", B249, SEARCH(".", B249, SEARCH(".", B249, SEARCH(".", B249)+1)+1)+1) - SEARCH(".", B249, SEARCH(".", B249, SEARCH(".", B249)+1)+1)-1), 0))</f>
        <v>►</v>
      </c>
      <c r="G249" s="2128" t="str">
        <f>IF(OR(B249="►", ISBLANK(B249)), "►", IFERROR(RIGHT(B249, LEN(B249)-FIND("►", B249)-1), ""))</f>
        <v>►</v>
      </c>
      <c r="H249" s="2178" t="s">
        <v>4</v>
      </c>
      <c r="I249" s="2177"/>
      <c r="J249" s="2177"/>
      <c r="K249" s="2177"/>
      <c r="L249" s="2176"/>
      <c r="M249" s="2176"/>
      <c r="N249" s="2176"/>
      <c r="O249" s="2176"/>
      <c r="P249" s="2176"/>
      <c r="Q249" s="2176"/>
      <c r="R249" s="2450"/>
      <c r="S249" s="791" t="s">
        <v>4</v>
      </c>
      <c r="T249" s="3484">
        <f>IFERROR(IF(AND(ISNUMBER(V249),J249&gt;0),J249,0),0)</f>
        <v>0</v>
      </c>
      <c r="U249" s="2453">
        <f>IFERROR(IF(AND(ISNUMBER(T249),V249&gt;0),K249,0),0)</f>
        <v>0</v>
      </c>
      <c r="V249" s="2452"/>
      <c r="W249" s="2140">
        <f>IFERROR(IF(V249&gt;0, AH249*AG249*Q249, 0), 0)</f>
        <v>0</v>
      </c>
      <c r="X249" s="301" t="str">
        <f>IF(OR(W249=0, ISBLANK(P249)), "", TEXT(ROUND(W249/INDEX(AJ24:AJ94, MATCH(P249, AI24:AI94, 0)), 0),"# ##0") &amp; " " &amp; P249)</f>
        <v/>
      </c>
      <c r="Y249" s="82">
        <f>IFERROR(IF(V249&gt;0, L249*AG249*Q249, 0), 0)</f>
        <v>0</v>
      </c>
      <c r="Z249" s="2141">
        <f>IFERROR(IF(V249&gt;0,M249,0),0)</f>
        <v>0</v>
      </c>
      <c r="AA249" s="2142" t="str">
        <f>IF(V249&gt;0,R249,"")</f>
        <v/>
      </c>
      <c r="AB249" s="2143"/>
      <c r="AC249" s="2140">
        <f>IF(ISBLANK(AB249), W249, W249*(1-AB249/100))</f>
        <v>0</v>
      </c>
      <c r="AD249" s="2144"/>
      <c r="AE249" s="2145" t="str">
        <f>IF(OR(ISBLANK(AD249), ISTEXT(L249)), "", IF(W249=0, Y249*AD249, W249*AD249))</f>
        <v/>
      </c>
      <c r="AF249" s="2593"/>
      <c r="AG249" s="2697">
        <f>IFERROR(IF(ISNUMBER(V249)*ISNUMBER(T249),V249/T249,0),0)</f>
        <v>0</v>
      </c>
      <c r="AH249" s="3483">
        <f>IF(AND(V249&lt;&gt;"", ISNUMBER(T249)), IFERROR(INDEX(AJ24:AJ94, MATCH(P249, AI24:AI94, 0)) * O249 * IF(ISBLANK(L249), 1, L249), 0), 0)</f>
        <v>0</v>
      </c>
      <c r="AI249" s="465"/>
      <c r="AJ249" s="465"/>
      <c r="AK249" s="465"/>
      <c r="AL249" s="465"/>
      <c r="AM249" s="2127" t="str">
        <f>A249</f>
        <v>►</v>
      </c>
      <c r="AN249" s="465"/>
      <c r="AO249" s="465"/>
      <c r="AP249" s="465"/>
      <c r="AQ249" s="465"/>
      <c r="AR249" s="2133"/>
      <c r="AS249" s="465"/>
      <c r="AT249" s="465"/>
      <c r="AU249" s="465"/>
      <c r="AV249" s="465"/>
      <c r="AW249" s="2133"/>
      <c r="AX249" s="466">
        <v>1</v>
      </c>
    </row>
    <row r="250" spans="1:50" s="464" customFormat="1" ht="21" customHeight="1" x14ac:dyDescent="0.25">
      <c r="A250" s="2127" t="str">
        <f>IF(H250&lt;&gt;"A", "►", "A")</f>
        <v>►</v>
      </c>
      <c r="B250" s="2128" t="str">
        <f>IF(A250="►","►",IF(A250="A",IF(ISTEXT(I250),I250,"")))</f>
        <v>►</v>
      </c>
      <c r="C250" s="2129" t="str">
        <f>IF(B250="►", "►", IFERROR(LEFT(B250, SEARCH(".", B250)-1), 0))</f>
        <v>►</v>
      </c>
      <c r="D250" s="2433" t="str">
        <f>IF(B250="►","►",IFERROR(MID(B250,SEARCH(".",B250)+1,SEARCH(".",B250,SEARCH(".",B250)+1)-SEARCH(".",B250)-1),0))</f>
        <v>►</v>
      </c>
      <c r="E250" s="2128" t="str">
        <f>IF(B250="►", "►", IFERROR(MID(B250, SEARCH(".", B250, SEARCH(".", B250)+1)+1, SEARCH(".", B250, SEARCH(".", B250, SEARCH(".", B250)+1)+1) - SEARCH(".", B250, SEARCH(".", B250)+1)-1), 0))</f>
        <v>►</v>
      </c>
      <c r="F250" s="2128" t="str">
        <f>IF(B250="►", "►", IFERROR(MID(B250, SEARCH(".", B250, SEARCH(".", B250, SEARCH(".", B250)+1)+1)+1, SEARCH(".", B250, SEARCH(".", B250, SEARCH(".", B250, SEARCH(".", B250)+1)+1)+1) - SEARCH(".", B250, SEARCH(".", B250, SEARCH(".", B250)+1)+1)-1), 0))</f>
        <v>►</v>
      </c>
      <c r="G250" s="2128" t="str">
        <f>IF(OR(B250="►", ISBLANK(B250)), "►", IFERROR(RIGHT(B250, LEN(B250)-FIND("►", B250)-1), ""))</f>
        <v>►</v>
      </c>
      <c r="H250" s="2178" t="s">
        <v>4</v>
      </c>
      <c r="I250" s="2177"/>
      <c r="J250" s="2177"/>
      <c r="K250" s="2177"/>
      <c r="L250" s="2176"/>
      <c r="M250" s="2176"/>
      <c r="N250" s="2176"/>
      <c r="O250" s="2176"/>
      <c r="P250" s="2176"/>
      <c r="Q250" s="2176"/>
      <c r="R250" s="2450"/>
      <c r="S250" s="791" t="s">
        <v>4</v>
      </c>
      <c r="T250" s="3484">
        <f>IFERROR(IF(AND(ISNUMBER(V250),J250&gt;0),J250,0),0)</f>
        <v>0</v>
      </c>
      <c r="U250" s="2453">
        <f>IFERROR(IF(AND(ISNUMBER(T250),V250&gt;0),K250,0),0)</f>
        <v>0</v>
      </c>
      <c r="V250" s="2452"/>
      <c r="W250" s="2148">
        <f>IFERROR(IF(V250&gt;0, AH250*AG250*Q250, 0), 0)</f>
        <v>0</v>
      </c>
      <c r="X250" s="299" t="str">
        <f>IF(OR(W250=0, ISBLANK(P250)), "", TEXT(ROUND(W250/INDEX(AJ24:AJ94, MATCH(P250, AI24:AI94, 0)), 0),"# ##0") &amp; " " &amp; P250)</f>
        <v/>
      </c>
      <c r="Y250" s="77">
        <f>IFERROR(IF(V250&gt;0, L250*AG250*Q250, 0), 0)</f>
        <v>0</v>
      </c>
      <c r="Z250" s="2149">
        <f>IFERROR(IF(V250&gt;0,M250,0),0)</f>
        <v>0</v>
      </c>
      <c r="AA250" s="2137" t="str">
        <f>IF(V250&gt;0,R250,"")</f>
        <v/>
      </c>
      <c r="AB250" s="2143"/>
      <c r="AC250" s="2148">
        <f>IF(ISBLANK(AB250), W250, W250*(1-AB250/100))</f>
        <v>0</v>
      </c>
      <c r="AD250" s="2144"/>
      <c r="AE250" s="2150" t="str">
        <f>IF(OR(ISBLANK(AD250), ISTEXT(L250)), "", IF(W250=0, Y250*AD250, W250*AD250))</f>
        <v/>
      </c>
      <c r="AF250" s="2593"/>
      <c r="AG250" s="2697">
        <f>IFERROR(IF(ISNUMBER(V250)*ISNUMBER(T250),V250/T250,0),0)</f>
        <v>0</v>
      </c>
      <c r="AH250" s="3483">
        <f>IF(AND(V250&lt;&gt;"", ISNUMBER(T250)), IFERROR(INDEX(AJ24:AJ94, MATCH(P250, AI24:AI94, 0)) * O250 * IF(ISBLANK(L250), 1, L250), 0), 0)</f>
        <v>0</v>
      </c>
      <c r="AI250" s="465"/>
      <c r="AJ250" s="465"/>
      <c r="AK250" s="465"/>
      <c r="AL250" s="465"/>
      <c r="AM250" s="2127" t="str">
        <f>A250</f>
        <v>►</v>
      </c>
      <c r="AN250" s="465"/>
      <c r="AO250" s="465"/>
      <c r="AP250" s="465"/>
      <c r="AQ250" s="465"/>
      <c r="AR250" s="2133"/>
      <c r="AS250" s="465"/>
      <c r="AT250" s="465"/>
      <c r="AU250" s="465"/>
      <c r="AV250" s="465"/>
      <c r="AW250" s="2133"/>
      <c r="AX250" s="466">
        <v>1</v>
      </c>
    </row>
    <row r="251" spans="1:50" s="464" customFormat="1" ht="21" customHeight="1" x14ac:dyDescent="0.25">
      <c r="A251" s="2127" t="str">
        <f>IF(H251&lt;&gt;"A", "►", "A")</f>
        <v>►</v>
      </c>
      <c r="B251" s="2128" t="str">
        <f>IF(A251="►","►",IF(A251="A",IF(ISTEXT(I251),I251,"")))</f>
        <v>►</v>
      </c>
      <c r="C251" s="2129" t="str">
        <f>IF(B251="►", "►", IFERROR(LEFT(B251, SEARCH(".", B251)-1), 0))</f>
        <v>►</v>
      </c>
      <c r="D251" s="2433" t="str">
        <f>IF(B251="►","►",IFERROR(MID(B251,SEARCH(".",B251)+1,SEARCH(".",B251,SEARCH(".",B251)+1)-SEARCH(".",B251)-1),0))</f>
        <v>►</v>
      </c>
      <c r="E251" s="2128" t="str">
        <f>IF(B251="►", "►", IFERROR(MID(B251, SEARCH(".", B251, SEARCH(".", B251)+1)+1, SEARCH(".", B251, SEARCH(".", B251, SEARCH(".", B251)+1)+1) - SEARCH(".", B251, SEARCH(".", B251)+1)-1), 0))</f>
        <v>►</v>
      </c>
      <c r="F251" s="2128" t="str">
        <f>IF(B251="►", "►", IFERROR(MID(B251, SEARCH(".", B251, SEARCH(".", B251, SEARCH(".", B251)+1)+1)+1, SEARCH(".", B251, SEARCH(".", B251, SEARCH(".", B251, SEARCH(".", B251)+1)+1)+1) - SEARCH(".", B251, SEARCH(".", B251, SEARCH(".", B251)+1)+1)-1), 0))</f>
        <v>►</v>
      </c>
      <c r="G251" s="2128" t="str">
        <f>IF(OR(B251="►", ISBLANK(B251)), "►", IFERROR(RIGHT(B251, LEN(B251)-FIND("►", B251)-1), ""))</f>
        <v>►</v>
      </c>
      <c r="H251" s="2178" t="s">
        <v>4</v>
      </c>
      <c r="I251" s="2177"/>
      <c r="J251" s="2177"/>
      <c r="K251" s="2177"/>
      <c r="L251" s="2176"/>
      <c r="M251" s="2176"/>
      <c r="N251" s="2176"/>
      <c r="O251" s="2176"/>
      <c r="P251" s="2176"/>
      <c r="Q251" s="2176"/>
      <c r="R251" s="2450"/>
      <c r="S251" s="791" t="s">
        <v>4</v>
      </c>
      <c r="T251" s="3484">
        <f>IFERROR(IF(AND(ISNUMBER(V251),J251&gt;0),J251,0),0)</f>
        <v>0</v>
      </c>
      <c r="U251" s="2453">
        <f>IFERROR(IF(AND(ISNUMBER(T251),V251&gt;0),K251,0),0)</f>
        <v>0</v>
      </c>
      <c r="V251" s="2452"/>
      <c r="W251" s="2140">
        <f>IFERROR(IF(V251&gt;0, AH251*AG251*Q251, 0), 0)</f>
        <v>0</v>
      </c>
      <c r="X251" s="301" t="str">
        <f>IF(OR(W251=0, ISBLANK(P251)), "", TEXT(ROUND(W251/INDEX(AJ24:AJ94, MATCH(P251, AI24:AI94, 0)), 0),"# ##0") &amp; " " &amp; P251)</f>
        <v/>
      </c>
      <c r="Y251" s="82">
        <f>IFERROR(IF(V251&gt;0, L251*AG251*Q251, 0), 0)</f>
        <v>0</v>
      </c>
      <c r="Z251" s="2141">
        <f>IFERROR(IF(V251&gt;0,M251,0),0)</f>
        <v>0</v>
      </c>
      <c r="AA251" s="2142" t="str">
        <f>IF(V251&gt;0,R251,"")</f>
        <v/>
      </c>
      <c r="AB251" s="2143"/>
      <c r="AC251" s="2140">
        <f>IF(ISBLANK(AB251), W251, W251*(1-AB251/100))</f>
        <v>0</v>
      </c>
      <c r="AD251" s="2144"/>
      <c r="AE251" s="2145" t="str">
        <f>IF(OR(ISBLANK(AD251), ISTEXT(L251)), "", IF(W251=0, Y251*AD251, W251*AD251))</f>
        <v/>
      </c>
      <c r="AF251" s="2593"/>
      <c r="AG251" s="2697">
        <f>IFERROR(IF(ISNUMBER(V251)*ISNUMBER(T251),V251/T251,0),0)</f>
        <v>0</v>
      </c>
      <c r="AH251" s="3483">
        <f>IF(AND(V251&lt;&gt;"", ISNUMBER(T251)), IFERROR(INDEX(AJ24:AJ94, MATCH(P251, AI24:AI94, 0)) * O251 * IF(ISBLANK(L251), 1, L251), 0), 0)</f>
        <v>0</v>
      </c>
      <c r="AI251" s="465"/>
      <c r="AJ251" s="465"/>
      <c r="AK251" s="465"/>
      <c r="AL251" s="465"/>
      <c r="AM251" s="2127" t="str">
        <f>A251</f>
        <v>►</v>
      </c>
      <c r="AN251" s="465"/>
      <c r="AO251" s="465"/>
      <c r="AP251" s="465"/>
      <c r="AQ251" s="465"/>
      <c r="AR251" s="2133"/>
      <c r="AS251" s="465"/>
      <c r="AT251" s="465"/>
      <c r="AU251" s="465"/>
      <c r="AV251" s="465"/>
      <c r="AW251" s="2133"/>
      <c r="AX251" s="466">
        <v>1</v>
      </c>
    </row>
    <row r="252" spans="1:50" s="464" customFormat="1" ht="21" customHeight="1" x14ac:dyDescent="0.25">
      <c r="A252" s="2127" t="str">
        <f>IF(H252&lt;&gt;"A", "►", "A")</f>
        <v>►</v>
      </c>
      <c r="B252" s="2128" t="str">
        <f>IF(A252="►","►",IF(A252="A",IF(ISTEXT(I252),I252,"")))</f>
        <v>►</v>
      </c>
      <c r="C252" s="2129" t="str">
        <f>IF(B252="►", "►", IFERROR(LEFT(B252, SEARCH(".", B252)-1), 0))</f>
        <v>►</v>
      </c>
      <c r="D252" s="2433" t="str">
        <f>IF(B252="►","►",IFERROR(MID(B252,SEARCH(".",B252)+1,SEARCH(".",B252,SEARCH(".",B252)+1)-SEARCH(".",B252)-1),0))</f>
        <v>►</v>
      </c>
      <c r="E252" s="2128" t="str">
        <f>IF(B252="►", "►", IFERROR(MID(B252, SEARCH(".", B252, SEARCH(".", B252)+1)+1, SEARCH(".", B252, SEARCH(".", B252, SEARCH(".", B252)+1)+1) - SEARCH(".", B252, SEARCH(".", B252)+1)-1), 0))</f>
        <v>►</v>
      </c>
      <c r="F252" s="2128" t="str">
        <f>IF(B252="►", "►", IFERROR(MID(B252, SEARCH(".", B252, SEARCH(".", B252, SEARCH(".", B252)+1)+1)+1, SEARCH(".", B252, SEARCH(".", B252, SEARCH(".", B252, SEARCH(".", B252)+1)+1)+1) - SEARCH(".", B252, SEARCH(".", B252, SEARCH(".", B252)+1)+1)-1), 0))</f>
        <v>►</v>
      </c>
      <c r="G252" s="2128" t="str">
        <f>IF(OR(B252="►", ISBLANK(B252)), "►", IFERROR(RIGHT(B252, LEN(B252)-FIND("►", B252)-1), ""))</f>
        <v>►</v>
      </c>
      <c r="H252" s="2178" t="s">
        <v>4</v>
      </c>
      <c r="I252" s="2177"/>
      <c r="J252" s="2177"/>
      <c r="K252" s="2177"/>
      <c r="L252" s="2176"/>
      <c r="M252" s="2176"/>
      <c r="N252" s="2176"/>
      <c r="O252" s="2176"/>
      <c r="P252" s="2176"/>
      <c r="Q252" s="2176"/>
      <c r="R252" s="2450"/>
      <c r="S252" s="791" t="s">
        <v>4</v>
      </c>
      <c r="T252" s="3484">
        <f>IFERROR(IF(AND(ISNUMBER(V252),J252&gt;0),J252,0),0)</f>
        <v>0</v>
      </c>
      <c r="U252" s="2453">
        <f>IFERROR(IF(AND(ISNUMBER(T252),V252&gt;0),K252,0),0)</f>
        <v>0</v>
      </c>
      <c r="V252" s="2452"/>
      <c r="W252" s="2148">
        <f>IFERROR(IF(V252&gt;0, AH252*AG252*Q252, 0), 0)</f>
        <v>0</v>
      </c>
      <c r="X252" s="299" t="str">
        <f>IF(OR(W252=0, ISBLANK(P252)), "", TEXT(ROUND(W252/INDEX(AJ24:AJ94, MATCH(P252, AI24:AI94, 0)), 0),"# ##0") &amp; " " &amp; P252)</f>
        <v/>
      </c>
      <c r="Y252" s="77">
        <f>IFERROR(IF(V252&gt;0, L252*AG252*Q252, 0), 0)</f>
        <v>0</v>
      </c>
      <c r="Z252" s="2149">
        <f>IFERROR(IF(V252&gt;0,M252,0),0)</f>
        <v>0</v>
      </c>
      <c r="AA252" s="2137" t="str">
        <f>IF(V252&gt;0,R252,"")</f>
        <v/>
      </c>
      <c r="AB252" s="2143"/>
      <c r="AC252" s="2148">
        <f>IF(ISBLANK(AB252), W252, W252*(1-AB252/100))</f>
        <v>0</v>
      </c>
      <c r="AD252" s="2144"/>
      <c r="AE252" s="2150" t="str">
        <f>IF(OR(ISBLANK(AD252), ISTEXT(L252)), "", IF(W252=0, Y252*AD252, W252*AD252))</f>
        <v/>
      </c>
      <c r="AF252" s="2593"/>
      <c r="AG252" s="2697">
        <f>IFERROR(IF(ISNUMBER(V252)*ISNUMBER(T252),V252/T252,0),0)</f>
        <v>0</v>
      </c>
      <c r="AH252" s="3483">
        <f>IF(AND(V252&lt;&gt;"", ISNUMBER(T252)), IFERROR(INDEX(AJ24:AJ94, MATCH(P252, AI24:AI94, 0)) * O252 * IF(ISBLANK(L252), 1, L252), 0), 0)</f>
        <v>0</v>
      </c>
      <c r="AI252" s="465"/>
      <c r="AJ252" s="465"/>
      <c r="AK252" s="465"/>
      <c r="AL252" s="465"/>
      <c r="AM252" s="2127" t="str">
        <f>A252</f>
        <v>►</v>
      </c>
      <c r="AN252" s="465"/>
      <c r="AO252" s="465"/>
      <c r="AP252" s="465"/>
      <c r="AQ252" s="465"/>
      <c r="AR252" s="2133"/>
      <c r="AS252" s="465"/>
      <c r="AT252" s="465"/>
      <c r="AU252" s="465"/>
      <c r="AV252" s="465"/>
      <c r="AW252" s="2133"/>
      <c r="AX252" s="466">
        <v>1</v>
      </c>
    </row>
    <row r="253" spans="1:50" s="464" customFormat="1" ht="21" customHeight="1" x14ac:dyDescent="0.25">
      <c r="A253" s="2127" t="str">
        <f>IF(H253&lt;&gt;"A", "►", "A")</f>
        <v>►</v>
      </c>
      <c r="B253" s="2128" t="str">
        <f>IF(A253="►","►",IF(A253="A",IF(ISTEXT(I253),I253,"")))</f>
        <v>►</v>
      </c>
      <c r="C253" s="2129" t="str">
        <f>IF(B253="►", "►", IFERROR(LEFT(B253, SEARCH(".", B253)-1), 0))</f>
        <v>►</v>
      </c>
      <c r="D253" s="2433" t="str">
        <f>IF(B253="►","►",IFERROR(MID(B253,SEARCH(".",B253)+1,SEARCH(".",B253,SEARCH(".",B253)+1)-SEARCH(".",B253)-1),0))</f>
        <v>►</v>
      </c>
      <c r="E253" s="2128" t="str">
        <f>IF(B253="►", "►", IFERROR(MID(B253, SEARCH(".", B253, SEARCH(".", B253)+1)+1, SEARCH(".", B253, SEARCH(".", B253, SEARCH(".", B253)+1)+1) - SEARCH(".", B253, SEARCH(".", B253)+1)-1), 0))</f>
        <v>►</v>
      </c>
      <c r="F253" s="2128" t="str">
        <f>IF(B253="►", "►", IFERROR(MID(B253, SEARCH(".", B253, SEARCH(".", B253, SEARCH(".", B253)+1)+1)+1, SEARCH(".", B253, SEARCH(".", B253, SEARCH(".", B253, SEARCH(".", B253)+1)+1)+1) - SEARCH(".", B253, SEARCH(".", B253, SEARCH(".", B253)+1)+1)-1), 0))</f>
        <v>►</v>
      </c>
      <c r="G253" s="2128" t="str">
        <f>IF(OR(B253="►", ISBLANK(B253)), "►", IFERROR(RIGHT(B253, LEN(B253)-FIND("►", B253)-1), ""))</f>
        <v>►</v>
      </c>
      <c r="H253" s="2178" t="s">
        <v>4</v>
      </c>
      <c r="I253" s="2177"/>
      <c r="J253" s="2177"/>
      <c r="K253" s="2177"/>
      <c r="L253" s="2176"/>
      <c r="M253" s="2176"/>
      <c r="N253" s="2176"/>
      <c r="O253" s="2176"/>
      <c r="P253" s="2176"/>
      <c r="Q253" s="2176"/>
      <c r="R253" s="2450"/>
      <c r="S253" s="791" t="s">
        <v>4</v>
      </c>
      <c r="T253" s="3484">
        <f>IFERROR(IF(AND(ISNUMBER(V253),J253&gt;0),J253,0),0)</f>
        <v>0</v>
      </c>
      <c r="U253" s="2453">
        <f>IFERROR(IF(AND(ISNUMBER(T253),V253&gt;0),K253,0),0)</f>
        <v>0</v>
      </c>
      <c r="V253" s="2452"/>
      <c r="W253" s="2140">
        <f>IFERROR(IF(V253&gt;0, AH253*AG253*Q253, 0), 0)</f>
        <v>0</v>
      </c>
      <c r="X253" s="301" t="str">
        <f>IF(OR(W253=0, ISBLANK(P253)), "", TEXT(ROUND(W253/INDEX(AJ24:AJ94, MATCH(P253, AI24:AI94, 0)), 0),"# ##0") &amp; " " &amp; P253)</f>
        <v/>
      </c>
      <c r="Y253" s="82">
        <f>IFERROR(IF(V253&gt;0, L253*AG253*Q253, 0), 0)</f>
        <v>0</v>
      </c>
      <c r="Z253" s="2141">
        <f>IFERROR(IF(V253&gt;0,M253,0),0)</f>
        <v>0</v>
      </c>
      <c r="AA253" s="2142" t="str">
        <f>IF(V253&gt;0,R253,"")</f>
        <v/>
      </c>
      <c r="AB253" s="2143"/>
      <c r="AC253" s="2140">
        <f>IF(ISBLANK(AB253), W253, W253*(1-AB253/100))</f>
        <v>0</v>
      </c>
      <c r="AD253" s="2144"/>
      <c r="AE253" s="2145" t="str">
        <f>IF(OR(ISBLANK(AD253), ISTEXT(L253)), "", IF(W253=0, Y253*AD253, W253*AD253))</f>
        <v/>
      </c>
      <c r="AF253" s="2593"/>
      <c r="AG253" s="2697">
        <f>IFERROR(IF(ISNUMBER(V253)*ISNUMBER(T253),V253/T253,0),0)</f>
        <v>0</v>
      </c>
      <c r="AH253" s="3483">
        <f>IF(AND(V253&lt;&gt;"", ISNUMBER(T253)), IFERROR(INDEX(AJ24:AJ94, MATCH(P253, AI24:AI94, 0)) * O253 * IF(ISBLANK(L253), 1, L253), 0), 0)</f>
        <v>0</v>
      </c>
      <c r="AI253" s="465"/>
      <c r="AJ253" s="465"/>
      <c r="AK253" s="465"/>
      <c r="AL253" s="465"/>
      <c r="AM253" s="2127" t="str">
        <f>A253</f>
        <v>►</v>
      </c>
      <c r="AN253" s="465"/>
      <c r="AO253" s="465"/>
      <c r="AP253" s="465"/>
      <c r="AQ253" s="465"/>
      <c r="AR253" s="2133"/>
      <c r="AS253" s="465"/>
      <c r="AT253" s="465"/>
      <c r="AU253" s="465"/>
      <c r="AV253" s="465"/>
      <c r="AW253" s="2133"/>
      <c r="AX253" s="466">
        <v>1</v>
      </c>
    </row>
    <row r="254" spans="1:50" s="464" customFormat="1" ht="21" customHeight="1" x14ac:dyDescent="0.25">
      <c r="A254" s="2127" t="str">
        <f>IF(H254&lt;&gt;"A", "►", "A")</f>
        <v>►</v>
      </c>
      <c r="B254" s="2128" t="str">
        <f>IF(A254="►","►",IF(A254="A",IF(ISTEXT(I254),I254,"")))</f>
        <v>►</v>
      </c>
      <c r="C254" s="2129" t="str">
        <f>IF(B254="►", "►", IFERROR(LEFT(B254, SEARCH(".", B254)-1), 0))</f>
        <v>►</v>
      </c>
      <c r="D254" s="2433" t="str">
        <f>IF(B254="►","►",IFERROR(MID(B254,SEARCH(".",B254)+1,SEARCH(".",B254,SEARCH(".",B254)+1)-SEARCH(".",B254)-1),0))</f>
        <v>►</v>
      </c>
      <c r="E254" s="2128" t="str">
        <f>IF(B254="►", "►", IFERROR(MID(B254, SEARCH(".", B254, SEARCH(".", B254)+1)+1, SEARCH(".", B254, SEARCH(".", B254, SEARCH(".", B254)+1)+1) - SEARCH(".", B254, SEARCH(".", B254)+1)-1), 0))</f>
        <v>►</v>
      </c>
      <c r="F254" s="2128" t="str">
        <f>IF(B254="►", "►", IFERROR(MID(B254, SEARCH(".", B254, SEARCH(".", B254, SEARCH(".", B254)+1)+1)+1, SEARCH(".", B254, SEARCH(".", B254, SEARCH(".", B254, SEARCH(".", B254)+1)+1)+1) - SEARCH(".", B254, SEARCH(".", B254, SEARCH(".", B254)+1)+1)-1), 0))</f>
        <v>►</v>
      </c>
      <c r="G254" s="2128" t="str">
        <f>IF(OR(B254="►", ISBLANK(B254)), "►", IFERROR(RIGHT(B254, LEN(B254)-FIND("►", B254)-1), ""))</f>
        <v>►</v>
      </c>
      <c r="H254" s="2178" t="s">
        <v>4</v>
      </c>
      <c r="I254" s="2177"/>
      <c r="J254" s="2177"/>
      <c r="K254" s="2177"/>
      <c r="L254" s="2176"/>
      <c r="M254" s="2176"/>
      <c r="N254" s="2176"/>
      <c r="O254" s="2176"/>
      <c r="P254" s="2176"/>
      <c r="Q254" s="2176"/>
      <c r="R254" s="2450"/>
      <c r="S254" s="791" t="s">
        <v>4</v>
      </c>
      <c r="T254" s="3484">
        <f>IFERROR(IF(AND(ISNUMBER(V254),J254&gt;0),J254,0),0)</f>
        <v>0</v>
      </c>
      <c r="U254" s="2453">
        <f>IFERROR(IF(AND(ISNUMBER(T254),V254&gt;0),K254,0),0)</f>
        <v>0</v>
      </c>
      <c r="V254" s="2452"/>
      <c r="W254" s="2148">
        <f>IFERROR(IF(V254&gt;0, AH254*AG254*Q254, 0), 0)</f>
        <v>0</v>
      </c>
      <c r="X254" s="299" t="str">
        <f>IF(OR(W254=0, ISBLANK(P254)), "", TEXT(ROUND(W254/INDEX(AJ24:AJ94, MATCH(P254, AI24:AI94, 0)), 0),"# ##0") &amp; " " &amp; P254)</f>
        <v/>
      </c>
      <c r="Y254" s="77">
        <f>IFERROR(IF(V254&gt;0, L254*AG254*Q254, 0), 0)</f>
        <v>0</v>
      </c>
      <c r="Z254" s="2149">
        <f>IFERROR(IF(V254&gt;0,M254,0),0)</f>
        <v>0</v>
      </c>
      <c r="AA254" s="2137" t="str">
        <f>IF(V254&gt;0,R254,"")</f>
        <v/>
      </c>
      <c r="AB254" s="2143"/>
      <c r="AC254" s="2148">
        <f>IF(ISBLANK(AB254), W254, W254*(1-AB254/100))</f>
        <v>0</v>
      </c>
      <c r="AD254" s="2144"/>
      <c r="AE254" s="2150" t="str">
        <f>IF(OR(ISBLANK(AD254), ISTEXT(L254)), "", IF(W254=0, Y254*AD254, W254*AD254))</f>
        <v/>
      </c>
      <c r="AF254" s="2593"/>
      <c r="AG254" s="2697">
        <f>IFERROR(IF(ISNUMBER(V254)*ISNUMBER(T254),V254/T254,0),0)</f>
        <v>0</v>
      </c>
      <c r="AH254" s="3483">
        <f>IF(AND(V254&lt;&gt;"", ISNUMBER(T254)), IFERROR(INDEX(AJ24:AJ94, MATCH(P254, AI24:AI94, 0)) * O254 * IF(ISBLANK(L254), 1, L254), 0), 0)</f>
        <v>0</v>
      </c>
      <c r="AI254" s="465"/>
      <c r="AJ254" s="465"/>
      <c r="AK254" s="465"/>
      <c r="AL254" s="465"/>
      <c r="AM254" s="2127" t="str">
        <f>A254</f>
        <v>►</v>
      </c>
      <c r="AN254" s="465"/>
      <c r="AO254" s="465"/>
      <c r="AP254" s="465"/>
      <c r="AQ254" s="465"/>
      <c r="AR254" s="2133"/>
      <c r="AS254" s="465"/>
      <c r="AT254" s="465"/>
      <c r="AU254" s="465"/>
      <c r="AV254" s="465"/>
      <c r="AW254" s="2133"/>
      <c r="AX254" s="466">
        <v>1</v>
      </c>
    </row>
    <row r="255" spans="1:50" s="464" customFormat="1" ht="21" customHeight="1" x14ac:dyDescent="0.25">
      <c r="A255" s="2127" t="str">
        <f>IF(H255&lt;&gt;"A", "►", "A")</f>
        <v>►</v>
      </c>
      <c r="B255" s="2128" t="str">
        <f>IF(A255="►","►",IF(A255="A",IF(ISTEXT(I255),I255,"")))</f>
        <v>►</v>
      </c>
      <c r="C255" s="2129" t="str">
        <f>IF(B255="►", "►", IFERROR(LEFT(B255, SEARCH(".", B255)-1), 0))</f>
        <v>►</v>
      </c>
      <c r="D255" s="2433" t="str">
        <f>IF(B255="►","►",IFERROR(MID(B255,SEARCH(".",B255)+1,SEARCH(".",B255,SEARCH(".",B255)+1)-SEARCH(".",B255)-1),0))</f>
        <v>►</v>
      </c>
      <c r="E255" s="2128" t="str">
        <f>IF(B255="►", "►", IFERROR(MID(B255, SEARCH(".", B255, SEARCH(".", B255)+1)+1, SEARCH(".", B255, SEARCH(".", B255, SEARCH(".", B255)+1)+1) - SEARCH(".", B255, SEARCH(".", B255)+1)-1), 0))</f>
        <v>►</v>
      </c>
      <c r="F255" s="2128" t="str">
        <f>IF(B255="►", "►", IFERROR(MID(B255, SEARCH(".", B255, SEARCH(".", B255, SEARCH(".", B255)+1)+1)+1, SEARCH(".", B255, SEARCH(".", B255, SEARCH(".", B255, SEARCH(".", B255)+1)+1)+1) - SEARCH(".", B255, SEARCH(".", B255, SEARCH(".", B255)+1)+1)-1), 0))</f>
        <v>►</v>
      </c>
      <c r="G255" s="2128" t="str">
        <f>IF(OR(B255="►", ISBLANK(B255)), "►", IFERROR(RIGHT(B255, LEN(B255)-FIND("►", B255)-1), ""))</f>
        <v>►</v>
      </c>
      <c r="H255" s="2178" t="s">
        <v>4</v>
      </c>
      <c r="I255" s="2177"/>
      <c r="J255" s="2177"/>
      <c r="K255" s="2177"/>
      <c r="L255" s="2176"/>
      <c r="M255" s="2176"/>
      <c r="N255" s="2176"/>
      <c r="O255" s="2176"/>
      <c r="P255" s="2176"/>
      <c r="Q255" s="2176"/>
      <c r="R255" s="2450"/>
      <c r="S255" s="791" t="s">
        <v>4</v>
      </c>
      <c r="T255" s="3484">
        <f>IFERROR(IF(AND(ISNUMBER(V255),J255&gt;0),J255,0),0)</f>
        <v>0</v>
      </c>
      <c r="U255" s="2453">
        <f>IFERROR(IF(AND(ISNUMBER(T255),V255&gt;0),K255,0),0)</f>
        <v>0</v>
      </c>
      <c r="V255" s="2452"/>
      <c r="W255" s="2140">
        <f>IFERROR(IF(V255&gt;0, AH255*AG255*Q255, 0), 0)</f>
        <v>0</v>
      </c>
      <c r="X255" s="301" t="str">
        <f>IF(OR(W255=0, ISBLANK(P255)), "", TEXT(ROUND(W255/INDEX(AJ24:AJ94, MATCH(P255, AI24:AI94, 0)), 0),"# ##0") &amp; " " &amp; P255)</f>
        <v/>
      </c>
      <c r="Y255" s="82">
        <f>IFERROR(IF(V255&gt;0, L255*AG255*Q255, 0), 0)</f>
        <v>0</v>
      </c>
      <c r="Z255" s="2141">
        <f>IFERROR(IF(V255&gt;0,M255,0),0)</f>
        <v>0</v>
      </c>
      <c r="AA255" s="2142" t="str">
        <f>IF(V255&gt;0,R255,"")</f>
        <v/>
      </c>
      <c r="AB255" s="2143"/>
      <c r="AC255" s="2140">
        <f>IF(ISBLANK(AB255), W255, W255*(1-AB255/100))</f>
        <v>0</v>
      </c>
      <c r="AD255" s="2144"/>
      <c r="AE255" s="2145" t="str">
        <f>IF(OR(ISBLANK(AD255), ISTEXT(L255)), "", IF(W255=0, Y255*AD255, W255*AD255))</f>
        <v/>
      </c>
      <c r="AF255" s="2593"/>
      <c r="AG255" s="2697">
        <f>IFERROR(IF(ISNUMBER(V255)*ISNUMBER(T255),V255/T255,0),0)</f>
        <v>0</v>
      </c>
      <c r="AH255" s="3483">
        <f>IF(AND(V255&lt;&gt;"", ISNUMBER(T255)), IFERROR(INDEX(AJ24:AJ94, MATCH(P255, AI24:AI94, 0)) * O255 * IF(ISBLANK(L255), 1, L255), 0), 0)</f>
        <v>0</v>
      </c>
      <c r="AI255" s="465"/>
      <c r="AJ255" s="465"/>
      <c r="AK255" s="465"/>
      <c r="AL255" s="465"/>
      <c r="AM255" s="2127" t="str">
        <f>A255</f>
        <v>►</v>
      </c>
      <c r="AN255" s="465"/>
      <c r="AO255" s="465"/>
      <c r="AP255" s="465"/>
      <c r="AQ255" s="465"/>
      <c r="AR255" s="2133"/>
      <c r="AS255" s="465"/>
      <c r="AT255" s="465"/>
      <c r="AU255" s="465"/>
      <c r="AV255" s="465"/>
      <c r="AW255" s="2133"/>
      <c r="AX255" s="466">
        <v>1</v>
      </c>
    </row>
    <row r="256" spans="1:50" s="464" customFormat="1" ht="21" customHeight="1" x14ac:dyDescent="0.25">
      <c r="A256" s="2127" t="str">
        <f>IF(H256&lt;&gt;"A", "►", "A")</f>
        <v>►</v>
      </c>
      <c r="B256" s="2128" t="str">
        <f>IF(A256="►","►",IF(A256="A",IF(ISTEXT(I256),I256,"")))</f>
        <v>►</v>
      </c>
      <c r="C256" s="2129" t="str">
        <f>IF(B256="►", "►", IFERROR(LEFT(B256, SEARCH(".", B256)-1), 0))</f>
        <v>►</v>
      </c>
      <c r="D256" s="2433" t="str">
        <f>IF(B256="►","►",IFERROR(MID(B256,SEARCH(".",B256)+1,SEARCH(".",B256,SEARCH(".",B256)+1)-SEARCH(".",B256)-1),0))</f>
        <v>►</v>
      </c>
      <c r="E256" s="2128" t="str">
        <f>IF(B256="►", "►", IFERROR(MID(B256, SEARCH(".", B256, SEARCH(".", B256)+1)+1, SEARCH(".", B256, SEARCH(".", B256, SEARCH(".", B256)+1)+1) - SEARCH(".", B256, SEARCH(".", B256)+1)-1), 0))</f>
        <v>►</v>
      </c>
      <c r="F256" s="2128" t="str">
        <f>IF(B256="►", "►", IFERROR(MID(B256, SEARCH(".", B256, SEARCH(".", B256, SEARCH(".", B256)+1)+1)+1, SEARCH(".", B256, SEARCH(".", B256, SEARCH(".", B256, SEARCH(".", B256)+1)+1)+1) - SEARCH(".", B256, SEARCH(".", B256, SEARCH(".", B256)+1)+1)-1), 0))</f>
        <v>►</v>
      </c>
      <c r="G256" s="2128" t="str">
        <f>IF(OR(B256="►", ISBLANK(B256)), "►", IFERROR(RIGHT(B256, LEN(B256)-FIND("►", B256)-1), ""))</f>
        <v>►</v>
      </c>
      <c r="H256" s="2178" t="s">
        <v>4</v>
      </c>
      <c r="I256" s="2177"/>
      <c r="J256" s="2177"/>
      <c r="K256" s="2177"/>
      <c r="L256" s="2176"/>
      <c r="M256" s="2176"/>
      <c r="N256" s="2176"/>
      <c r="O256" s="2176"/>
      <c r="P256" s="2176"/>
      <c r="Q256" s="2176"/>
      <c r="R256" s="2450"/>
      <c r="S256" s="791" t="s">
        <v>4</v>
      </c>
      <c r="T256" s="3484">
        <f>IFERROR(IF(AND(ISNUMBER(V256),J256&gt;0),J256,0),0)</f>
        <v>0</v>
      </c>
      <c r="U256" s="2453">
        <f>IFERROR(IF(AND(ISNUMBER(T256),V256&gt;0),K256,0),0)</f>
        <v>0</v>
      </c>
      <c r="V256" s="2452"/>
      <c r="W256" s="2148">
        <f>IFERROR(IF(V256&gt;0, AH256*AG256*Q256, 0), 0)</f>
        <v>0</v>
      </c>
      <c r="X256" s="299" t="str">
        <f>IF(OR(W256=0, ISBLANK(P256)), "", TEXT(ROUND(W256/INDEX(AJ24:AJ94, MATCH(P256, AI24:AI94, 0)), 0),"# ##0") &amp; " " &amp; P256)</f>
        <v/>
      </c>
      <c r="Y256" s="77">
        <f>IFERROR(IF(V256&gt;0, L256*AG256*Q256, 0), 0)</f>
        <v>0</v>
      </c>
      <c r="Z256" s="2149">
        <f>IFERROR(IF(V256&gt;0,M256,0),0)</f>
        <v>0</v>
      </c>
      <c r="AA256" s="2137" t="str">
        <f>IF(V256&gt;0,R256,"")</f>
        <v/>
      </c>
      <c r="AB256" s="2143"/>
      <c r="AC256" s="2148">
        <f>IF(ISBLANK(AB256), W256, W256*(1-AB256/100))</f>
        <v>0</v>
      </c>
      <c r="AD256" s="2144"/>
      <c r="AE256" s="2150" t="str">
        <f>IF(OR(ISBLANK(AD256), ISTEXT(L256)), "", IF(W256=0, Y256*AD256, W256*AD256))</f>
        <v/>
      </c>
      <c r="AF256" s="2593"/>
      <c r="AG256" s="2697">
        <f>IFERROR(IF(ISNUMBER(V256)*ISNUMBER(T256),V256/T256,0),0)</f>
        <v>0</v>
      </c>
      <c r="AH256" s="3483">
        <f>IF(AND(V256&lt;&gt;"", ISNUMBER(T256)), IFERROR(INDEX(AJ24:AJ94, MATCH(P256, AI24:AI94, 0)) * O256 * IF(ISBLANK(L256), 1, L256), 0), 0)</f>
        <v>0</v>
      </c>
      <c r="AI256" s="465"/>
      <c r="AJ256" s="465"/>
      <c r="AK256" s="465"/>
      <c r="AL256" s="465"/>
      <c r="AM256" s="2127" t="str">
        <f>A256</f>
        <v>►</v>
      </c>
      <c r="AN256" s="465"/>
      <c r="AO256" s="465"/>
      <c r="AP256" s="465"/>
      <c r="AQ256" s="465"/>
      <c r="AR256" s="2133"/>
      <c r="AS256" s="465"/>
      <c r="AT256" s="465"/>
      <c r="AU256" s="465"/>
      <c r="AV256" s="465"/>
      <c r="AW256" s="2133"/>
      <c r="AX256" s="466">
        <v>1</v>
      </c>
    </row>
    <row r="257" spans="1:50" s="464" customFormat="1" ht="21" customHeight="1" x14ac:dyDescent="0.25">
      <c r="A257" s="2127" t="str">
        <f>IF(H257&lt;&gt;"A", "►", "A")</f>
        <v>►</v>
      </c>
      <c r="B257" s="2128" t="str">
        <f>IF(A257="►","►",IF(A257="A",IF(ISTEXT(I257),I257,"")))</f>
        <v>►</v>
      </c>
      <c r="C257" s="2129" t="str">
        <f>IF(B257="►", "►", IFERROR(LEFT(B257, SEARCH(".", B257)-1), 0))</f>
        <v>►</v>
      </c>
      <c r="D257" s="2433" t="str">
        <f>IF(B257="►","►",IFERROR(MID(B257,SEARCH(".",B257)+1,SEARCH(".",B257,SEARCH(".",B257)+1)-SEARCH(".",B257)-1),0))</f>
        <v>►</v>
      </c>
      <c r="E257" s="2128" t="str">
        <f>IF(B257="►", "►", IFERROR(MID(B257, SEARCH(".", B257, SEARCH(".", B257)+1)+1, SEARCH(".", B257, SEARCH(".", B257, SEARCH(".", B257)+1)+1) - SEARCH(".", B257, SEARCH(".", B257)+1)-1), 0))</f>
        <v>►</v>
      </c>
      <c r="F257" s="2128" t="str">
        <f>IF(B257="►", "►", IFERROR(MID(B257, SEARCH(".", B257, SEARCH(".", B257, SEARCH(".", B257)+1)+1)+1, SEARCH(".", B257, SEARCH(".", B257, SEARCH(".", B257, SEARCH(".", B257)+1)+1)+1) - SEARCH(".", B257, SEARCH(".", B257, SEARCH(".", B257)+1)+1)-1), 0))</f>
        <v>►</v>
      </c>
      <c r="G257" s="2128" t="str">
        <f>IF(OR(B257="►", ISBLANK(B257)), "►", IFERROR(RIGHT(B257, LEN(B257)-FIND("►", B257)-1), ""))</f>
        <v>►</v>
      </c>
      <c r="H257" s="2178" t="s">
        <v>4</v>
      </c>
      <c r="I257" s="2177"/>
      <c r="J257" s="2177"/>
      <c r="K257" s="2177"/>
      <c r="L257" s="2176"/>
      <c r="M257" s="2176"/>
      <c r="N257" s="2176"/>
      <c r="O257" s="2176"/>
      <c r="P257" s="2176"/>
      <c r="Q257" s="2176"/>
      <c r="R257" s="2450"/>
      <c r="S257" s="791" t="s">
        <v>4</v>
      </c>
      <c r="T257" s="3484">
        <f>IFERROR(IF(AND(ISNUMBER(V257),J257&gt;0),J257,0),0)</f>
        <v>0</v>
      </c>
      <c r="U257" s="2453">
        <f>IFERROR(IF(AND(ISNUMBER(T257),V257&gt;0),K257,0),0)</f>
        <v>0</v>
      </c>
      <c r="V257" s="2452"/>
      <c r="W257" s="2140">
        <f>IFERROR(IF(V257&gt;0, AH257*AG257*Q257, 0), 0)</f>
        <v>0</v>
      </c>
      <c r="X257" s="301" t="str">
        <f>IF(OR(W257=0, ISBLANK(P257)), "", TEXT(ROUND(W257/INDEX(AJ24:AJ94, MATCH(P257, AI24:AI94, 0)), 0),"# ##0") &amp; " " &amp; P257)</f>
        <v/>
      </c>
      <c r="Y257" s="82">
        <f>IFERROR(IF(V257&gt;0, L257*AG257*Q257, 0), 0)</f>
        <v>0</v>
      </c>
      <c r="Z257" s="2141">
        <f>IFERROR(IF(V257&gt;0,M257,0),0)</f>
        <v>0</v>
      </c>
      <c r="AA257" s="2142" t="str">
        <f>IF(V257&gt;0,R257,"")</f>
        <v/>
      </c>
      <c r="AB257" s="2143"/>
      <c r="AC257" s="2140">
        <f>IF(ISBLANK(AB257), W257, W257*(1-AB257/100))</f>
        <v>0</v>
      </c>
      <c r="AD257" s="2144"/>
      <c r="AE257" s="2145" t="str">
        <f>IF(OR(ISBLANK(AD257), ISTEXT(L257)), "", IF(W257=0, Y257*AD257, W257*AD257))</f>
        <v/>
      </c>
      <c r="AF257" s="2593"/>
      <c r="AG257" s="2697">
        <f>IFERROR(IF(ISNUMBER(V257)*ISNUMBER(T257),V257/T257,0),0)</f>
        <v>0</v>
      </c>
      <c r="AH257" s="3483">
        <f>IF(AND(V257&lt;&gt;"", ISNUMBER(T257)), IFERROR(INDEX(AJ24:AJ94, MATCH(P257, AI24:AI94, 0)) * O257 * IF(ISBLANK(L257), 1, L257), 0), 0)</f>
        <v>0</v>
      </c>
      <c r="AI257" s="465"/>
      <c r="AJ257" s="465"/>
      <c r="AK257" s="465"/>
      <c r="AL257" s="465"/>
      <c r="AM257" s="2127" t="str">
        <f>A257</f>
        <v>►</v>
      </c>
      <c r="AN257" s="465"/>
      <c r="AO257" s="465"/>
      <c r="AP257" s="465"/>
      <c r="AQ257" s="465"/>
      <c r="AR257" s="2133"/>
      <c r="AS257" s="465"/>
      <c r="AT257" s="465"/>
      <c r="AU257" s="465"/>
      <c r="AV257" s="465"/>
      <c r="AW257" s="2133"/>
      <c r="AX257" s="466">
        <v>1</v>
      </c>
    </row>
    <row r="258" spans="1:50" s="464" customFormat="1" ht="21" customHeight="1" x14ac:dyDescent="0.25">
      <c r="A258" s="2127" t="str">
        <f>IF(H258&lt;&gt;"A", "►", "A")</f>
        <v>►</v>
      </c>
      <c r="B258" s="2128" t="str">
        <f>IF(A258="►","►",IF(A258="A",IF(ISTEXT(I258),I258,"")))</f>
        <v>►</v>
      </c>
      <c r="C258" s="2129" t="str">
        <f>IF(B258="►", "►", IFERROR(LEFT(B258, SEARCH(".", B258)-1), 0))</f>
        <v>►</v>
      </c>
      <c r="D258" s="2433" t="str">
        <f>IF(B258="►","►",IFERROR(MID(B258,SEARCH(".",B258)+1,SEARCH(".",B258,SEARCH(".",B258)+1)-SEARCH(".",B258)-1),0))</f>
        <v>►</v>
      </c>
      <c r="E258" s="2128" t="str">
        <f>IF(B258="►", "►", IFERROR(MID(B258, SEARCH(".", B258, SEARCH(".", B258)+1)+1, SEARCH(".", B258, SEARCH(".", B258, SEARCH(".", B258)+1)+1) - SEARCH(".", B258, SEARCH(".", B258)+1)-1), 0))</f>
        <v>►</v>
      </c>
      <c r="F258" s="2128" t="str">
        <f>IF(B258="►", "►", IFERROR(MID(B258, SEARCH(".", B258, SEARCH(".", B258, SEARCH(".", B258)+1)+1)+1, SEARCH(".", B258, SEARCH(".", B258, SEARCH(".", B258, SEARCH(".", B258)+1)+1)+1) - SEARCH(".", B258, SEARCH(".", B258, SEARCH(".", B258)+1)+1)-1), 0))</f>
        <v>►</v>
      </c>
      <c r="G258" s="2128" t="str">
        <f>IF(OR(B258="►", ISBLANK(B258)), "►", IFERROR(RIGHT(B258, LEN(B258)-FIND("►", B258)-1), ""))</f>
        <v>►</v>
      </c>
      <c r="H258" s="2178" t="s">
        <v>4</v>
      </c>
      <c r="I258" s="2177"/>
      <c r="J258" s="2177"/>
      <c r="K258" s="2177"/>
      <c r="L258" s="2176"/>
      <c r="M258" s="2176"/>
      <c r="N258" s="2176"/>
      <c r="O258" s="2176"/>
      <c r="P258" s="2176"/>
      <c r="Q258" s="2176"/>
      <c r="R258" s="2450"/>
      <c r="S258" s="791" t="s">
        <v>4</v>
      </c>
      <c r="T258" s="3484">
        <f>IFERROR(IF(AND(ISNUMBER(V258),J258&gt;0),J258,0),0)</f>
        <v>0</v>
      </c>
      <c r="U258" s="2453">
        <f>IFERROR(IF(AND(ISNUMBER(T258),V258&gt;0),K258,0),0)</f>
        <v>0</v>
      </c>
      <c r="V258" s="2452"/>
      <c r="W258" s="2148">
        <f>IFERROR(IF(V258&gt;0, AH258*AG258*Q258, 0), 0)</f>
        <v>0</v>
      </c>
      <c r="X258" s="299" t="str">
        <f>IF(OR(W258=0, ISBLANK(P258)), "", TEXT(ROUND(W258/INDEX(AJ24:AJ94, MATCH(P258, AI24:AI94, 0)), 0),"# ##0") &amp; " " &amp; P258)</f>
        <v/>
      </c>
      <c r="Y258" s="77">
        <f>IFERROR(IF(V258&gt;0, L258*AG258*Q258, 0), 0)</f>
        <v>0</v>
      </c>
      <c r="Z258" s="2149">
        <f>IFERROR(IF(V258&gt;0,M258,0),0)</f>
        <v>0</v>
      </c>
      <c r="AA258" s="2137" t="str">
        <f>IF(V258&gt;0,R258,"")</f>
        <v/>
      </c>
      <c r="AB258" s="2143"/>
      <c r="AC258" s="2148">
        <f>IF(ISBLANK(AB258), W258, W258*(1-AB258/100))</f>
        <v>0</v>
      </c>
      <c r="AD258" s="2144"/>
      <c r="AE258" s="2150" t="str">
        <f>IF(OR(ISBLANK(AD258), ISTEXT(L258)), "", IF(W258=0, Y258*AD258, W258*AD258))</f>
        <v/>
      </c>
      <c r="AF258" s="2593"/>
      <c r="AG258" s="2697">
        <f>IFERROR(IF(ISNUMBER(V258)*ISNUMBER(T258),V258/T258,0),0)</f>
        <v>0</v>
      </c>
      <c r="AH258" s="3483">
        <f>IF(AND(V258&lt;&gt;"", ISNUMBER(T258)), IFERROR(INDEX(AJ24:AJ94, MATCH(P258, AI24:AI94, 0)) * O258 * IF(ISBLANK(L258), 1, L258), 0), 0)</f>
        <v>0</v>
      </c>
      <c r="AI258" s="465"/>
      <c r="AJ258" s="465"/>
      <c r="AK258" s="465"/>
      <c r="AL258" s="465"/>
      <c r="AM258" s="2127" t="str">
        <f>A258</f>
        <v>►</v>
      </c>
      <c r="AN258" s="465"/>
      <c r="AO258" s="465"/>
      <c r="AP258" s="465"/>
      <c r="AQ258" s="465"/>
      <c r="AR258" s="2133"/>
      <c r="AS258" s="465"/>
      <c r="AT258" s="465"/>
      <c r="AU258" s="465"/>
      <c r="AV258" s="465"/>
      <c r="AW258" s="2133"/>
      <c r="AX258" s="466">
        <v>1</v>
      </c>
    </row>
    <row r="259" spans="1:50" s="464" customFormat="1" ht="21" customHeight="1" x14ac:dyDescent="0.25">
      <c r="A259" s="2127" t="str">
        <f>IF(H259&lt;&gt;"A", "►", "A")</f>
        <v>►</v>
      </c>
      <c r="B259" s="2128" t="str">
        <f>IF(A259="►","►",IF(A259="A",IF(ISTEXT(I259),I259,"")))</f>
        <v>►</v>
      </c>
      <c r="C259" s="2129" t="str">
        <f>IF(B259="►", "►", IFERROR(LEFT(B259, SEARCH(".", B259)-1), 0))</f>
        <v>►</v>
      </c>
      <c r="D259" s="2433" t="str">
        <f>IF(B259="►","►",IFERROR(MID(B259,SEARCH(".",B259)+1,SEARCH(".",B259,SEARCH(".",B259)+1)-SEARCH(".",B259)-1),0))</f>
        <v>►</v>
      </c>
      <c r="E259" s="2128" t="str">
        <f>IF(B259="►", "►", IFERROR(MID(B259, SEARCH(".", B259, SEARCH(".", B259)+1)+1, SEARCH(".", B259, SEARCH(".", B259, SEARCH(".", B259)+1)+1) - SEARCH(".", B259, SEARCH(".", B259)+1)-1), 0))</f>
        <v>►</v>
      </c>
      <c r="F259" s="2128" t="str">
        <f>IF(B259="►", "►", IFERROR(MID(B259, SEARCH(".", B259, SEARCH(".", B259, SEARCH(".", B259)+1)+1)+1, SEARCH(".", B259, SEARCH(".", B259, SEARCH(".", B259, SEARCH(".", B259)+1)+1)+1) - SEARCH(".", B259, SEARCH(".", B259, SEARCH(".", B259)+1)+1)-1), 0))</f>
        <v>►</v>
      </c>
      <c r="G259" s="2128" t="str">
        <f>IF(OR(B259="►", ISBLANK(B259)), "►", IFERROR(RIGHT(B259, LEN(B259)-FIND("►", B259)-1), ""))</f>
        <v>►</v>
      </c>
      <c r="H259" s="2178" t="s">
        <v>4</v>
      </c>
      <c r="I259" s="2177"/>
      <c r="J259" s="2177"/>
      <c r="K259" s="2177"/>
      <c r="L259" s="2176"/>
      <c r="M259" s="2176"/>
      <c r="N259" s="2176"/>
      <c r="O259" s="2176"/>
      <c r="P259" s="2176"/>
      <c r="Q259" s="2176"/>
      <c r="R259" s="2450"/>
      <c r="S259" s="791" t="s">
        <v>4</v>
      </c>
      <c r="T259" s="3484">
        <f>IFERROR(IF(AND(ISNUMBER(V259),J259&gt;0),J259,0),0)</f>
        <v>0</v>
      </c>
      <c r="U259" s="2453">
        <f>IFERROR(IF(AND(ISNUMBER(T259),V259&gt;0),K259,0),0)</f>
        <v>0</v>
      </c>
      <c r="V259" s="2452"/>
      <c r="W259" s="2140">
        <f>IFERROR(IF(V259&gt;0, AH259*AG259*Q259, 0), 0)</f>
        <v>0</v>
      </c>
      <c r="X259" s="301" t="str">
        <f>IF(OR(W259=0, ISBLANK(P259)), "", TEXT(ROUND(W259/INDEX(AJ24:AJ94, MATCH(P259, AI24:AI94, 0)), 0),"# ##0") &amp; " " &amp; P259)</f>
        <v/>
      </c>
      <c r="Y259" s="82">
        <f>IFERROR(IF(V259&gt;0, L259*AG259*Q259, 0), 0)</f>
        <v>0</v>
      </c>
      <c r="Z259" s="2155">
        <f>IFERROR(IF(V259&gt;0,M259,0),0)</f>
        <v>0</v>
      </c>
      <c r="AA259" s="2156" t="str">
        <f>IF(V259&gt;0,R259,"")</f>
        <v/>
      </c>
      <c r="AB259" s="2143"/>
      <c r="AC259" s="2140">
        <f>IF(ISBLANK(AB259), W259, W259*(1-AB259/100))</f>
        <v>0</v>
      </c>
      <c r="AD259" s="2144"/>
      <c r="AE259" s="2145" t="str">
        <f>IF(OR(ISBLANK(AD259), ISTEXT(L259)), "", IF(W259=0, Y259*AD259, W259*AD259))</f>
        <v/>
      </c>
      <c r="AF259" s="2593"/>
      <c r="AG259" s="2697">
        <f>IFERROR(IF(ISNUMBER(V259)*ISNUMBER(T259),V259/T259,0),0)</f>
        <v>0</v>
      </c>
      <c r="AH259" s="3483">
        <f>IF(AND(V259&lt;&gt;"", ISNUMBER(T259)), IFERROR(INDEX(AJ24:AJ94, MATCH(P259, AI24:AI94, 0)) * O259 * IF(ISBLANK(L259), 1, L259), 0), 0)</f>
        <v>0</v>
      </c>
      <c r="AI259" s="465"/>
      <c r="AJ259" s="465"/>
      <c r="AK259" s="465"/>
      <c r="AL259" s="465"/>
      <c r="AM259" s="2127" t="str">
        <f>A259</f>
        <v>►</v>
      </c>
      <c r="AN259" s="465"/>
      <c r="AO259" s="465"/>
      <c r="AP259" s="465"/>
      <c r="AQ259" s="465"/>
      <c r="AR259" s="2133"/>
      <c r="AS259" s="465"/>
      <c r="AT259" s="465"/>
      <c r="AU259" s="465"/>
      <c r="AV259" s="465"/>
      <c r="AW259" s="2133"/>
      <c r="AX259" s="466">
        <v>1</v>
      </c>
    </row>
    <row r="260" spans="1:50" s="464" customFormat="1" ht="21" customHeight="1" x14ac:dyDescent="0.25">
      <c r="A260" s="2127" t="str">
        <f>IF(H260&lt;&gt;"A", "►", "A")</f>
        <v>►</v>
      </c>
      <c r="B260" s="2128" t="str">
        <f>IF(A260="►","►",IF(A260="A",IF(ISTEXT(I260),I260,"")))</f>
        <v>►</v>
      </c>
      <c r="C260" s="2129" t="str">
        <f>IF(B260="►", "►", IFERROR(LEFT(B260, SEARCH(".", B260)-1), 0))</f>
        <v>►</v>
      </c>
      <c r="D260" s="2433" t="str">
        <f>IF(B260="►","►",IFERROR(MID(B260,SEARCH(".",B260)+1,SEARCH(".",B260,SEARCH(".",B260)+1)-SEARCH(".",B260)-1),0))</f>
        <v>►</v>
      </c>
      <c r="E260" s="2128" t="str">
        <f>IF(B260="►", "►", IFERROR(MID(B260, SEARCH(".", B260, SEARCH(".", B260)+1)+1, SEARCH(".", B260, SEARCH(".", B260, SEARCH(".", B260)+1)+1) - SEARCH(".", B260, SEARCH(".", B260)+1)-1), 0))</f>
        <v>►</v>
      </c>
      <c r="F260" s="2128" t="str">
        <f>IF(B260="►", "►", IFERROR(MID(B260, SEARCH(".", B260, SEARCH(".", B260, SEARCH(".", B260)+1)+1)+1, SEARCH(".", B260, SEARCH(".", B260, SEARCH(".", B260, SEARCH(".", B260)+1)+1)+1) - SEARCH(".", B260, SEARCH(".", B260, SEARCH(".", B260)+1)+1)-1), 0))</f>
        <v>►</v>
      </c>
      <c r="G260" s="2128" t="str">
        <f>IF(OR(B260="►", ISBLANK(B260)), "►", IFERROR(RIGHT(B260, LEN(B260)-FIND("►", B260)-1), ""))</f>
        <v>►</v>
      </c>
      <c r="H260" s="2178" t="s">
        <v>4</v>
      </c>
      <c r="I260" s="2177"/>
      <c r="J260" s="2177"/>
      <c r="K260" s="2177"/>
      <c r="L260" s="2176"/>
      <c r="M260" s="2176"/>
      <c r="N260" s="2176"/>
      <c r="O260" s="2176"/>
      <c r="P260" s="2176"/>
      <c r="Q260" s="2176"/>
      <c r="R260" s="2450"/>
      <c r="S260" s="791" t="s">
        <v>4</v>
      </c>
      <c r="T260" s="3484">
        <f>IFERROR(IF(AND(ISNUMBER(V260),J260&gt;0),J260,0),0)</f>
        <v>0</v>
      </c>
      <c r="U260" s="2453">
        <f>IFERROR(IF(AND(ISNUMBER(T260),V260&gt;0),K260,0),0)</f>
        <v>0</v>
      </c>
      <c r="V260" s="2452"/>
      <c r="W260" s="2148">
        <f>IFERROR(IF(V260&gt;0, AH260*AG260*Q260, 0), 0)</f>
        <v>0</v>
      </c>
      <c r="X260" s="299" t="str">
        <f>IF(OR(W260=0, ISBLANK(P260)), "", TEXT(ROUND(W260/INDEX(AJ24:AJ94, MATCH(P260, AI24:AI94, 0)), 0),"# ##0") &amp; " " &amp; P260)</f>
        <v/>
      </c>
      <c r="Y260" s="77">
        <f>IFERROR(IF(V260&gt;0, L260*AG260*Q260, 0), 0)</f>
        <v>0</v>
      </c>
      <c r="Z260" s="2149">
        <f>IFERROR(IF(V260&gt;0,M260,0),0)</f>
        <v>0</v>
      </c>
      <c r="AA260" s="2137" t="str">
        <f>IF(V260&gt;0,R260,"")</f>
        <v/>
      </c>
      <c r="AB260" s="2143"/>
      <c r="AC260" s="2148">
        <f>IF(ISBLANK(AB260), W260, W260*(1-AB260/100))</f>
        <v>0</v>
      </c>
      <c r="AD260" s="2144"/>
      <c r="AE260" s="2150" t="str">
        <f>IF(OR(ISBLANK(AD260), ISTEXT(L260)), "", IF(W260=0, Y260*AD260, W260*AD260))</f>
        <v/>
      </c>
      <c r="AF260" s="2593"/>
      <c r="AG260" s="2697">
        <f>IFERROR(IF(ISNUMBER(V260)*ISNUMBER(T260),V260/T260,0),0)</f>
        <v>0</v>
      </c>
      <c r="AH260" s="3483">
        <f>IF(AND(V260&lt;&gt;"", ISNUMBER(T260)), IFERROR(INDEX(AJ24:AJ94, MATCH(P260, AI24:AI94, 0)) * O260 * IF(ISBLANK(L260), 1, L260), 0), 0)</f>
        <v>0</v>
      </c>
      <c r="AI260" s="465"/>
      <c r="AJ260" s="465"/>
      <c r="AK260" s="465"/>
      <c r="AL260" s="465"/>
      <c r="AM260" s="2127" t="str">
        <f>A260</f>
        <v>►</v>
      </c>
      <c r="AN260" s="465"/>
      <c r="AO260" s="465"/>
      <c r="AP260" s="465"/>
      <c r="AQ260" s="2133"/>
      <c r="AR260" s="2133"/>
      <c r="AS260" s="465"/>
      <c r="AT260" s="465"/>
      <c r="AU260" s="465"/>
      <c r="AV260" s="465"/>
      <c r="AW260" s="2133"/>
      <c r="AX260" s="466">
        <v>1</v>
      </c>
    </row>
    <row r="261" spans="1:50" s="464" customFormat="1" ht="21" customHeight="1" x14ac:dyDescent="0.25">
      <c r="A261" s="2127" t="str">
        <f>IF(H261&lt;&gt;"A", "►", "A")</f>
        <v>►</v>
      </c>
      <c r="B261" s="2128" t="str">
        <f>IF(A261="►","►",IF(A261="A",IF(ISTEXT(I261),I261,"")))</f>
        <v>►</v>
      </c>
      <c r="C261" s="2129" t="str">
        <f>IF(B261="►", "►", IFERROR(LEFT(B261, SEARCH(".", B261)-1), 0))</f>
        <v>►</v>
      </c>
      <c r="D261" s="2433" t="str">
        <f>IF(B261="►","►",IFERROR(MID(B261,SEARCH(".",B261)+1,SEARCH(".",B261,SEARCH(".",B261)+1)-SEARCH(".",B261)-1),0))</f>
        <v>►</v>
      </c>
      <c r="E261" s="2128" t="str">
        <f>IF(B261="►", "►", IFERROR(MID(B261, SEARCH(".", B261, SEARCH(".", B261)+1)+1, SEARCH(".", B261, SEARCH(".", B261, SEARCH(".", B261)+1)+1) - SEARCH(".", B261, SEARCH(".", B261)+1)-1), 0))</f>
        <v>►</v>
      </c>
      <c r="F261" s="2128" t="str">
        <f>IF(B261="►", "►", IFERROR(MID(B261, SEARCH(".", B261, SEARCH(".", B261, SEARCH(".", B261)+1)+1)+1, SEARCH(".", B261, SEARCH(".", B261, SEARCH(".", B261, SEARCH(".", B261)+1)+1)+1) - SEARCH(".", B261, SEARCH(".", B261, SEARCH(".", B261)+1)+1)-1), 0))</f>
        <v>►</v>
      </c>
      <c r="G261" s="2128" t="str">
        <f>IF(OR(B261="►", ISBLANK(B261)), "►", IFERROR(RIGHT(B261, LEN(B261)-FIND("►", B261)-1), ""))</f>
        <v>►</v>
      </c>
      <c r="H261" s="2178" t="s">
        <v>4</v>
      </c>
      <c r="I261" s="2177"/>
      <c r="J261" s="2177"/>
      <c r="K261" s="2177"/>
      <c r="L261" s="2176"/>
      <c r="M261" s="2176"/>
      <c r="N261" s="2176"/>
      <c r="O261" s="2176"/>
      <c r="P261" s="2176"/>
      <c r="Q261" s="2176"/>
      <c r="R261" s="2450"/>
      <c r="S261" s="791" t="s">
        <v>4</v>
      </c>
      <c r="T261" s="3484">
        <f>IFERROR(IF(AND(ISNUMBER(V261),J261&gt;0),J261,0),0)</f>
        <v>0</v>
      </c>
      <c r="U261" s="2453">
        <f>IFERROR(IF(AND(ISNUMBER(T261),V261&gt;0),K261,0),0)</f>
        <v>0</v>
      </c>
      <c r="V261" s="2452"/>
      <c r="W261" s="2140">
        <f>IFERROR(IF(V261&gt;0, AH261*AG261*Q261, 0), 0)</f>
        <v>0</v>
      </c>
      <c r="X261" s="301" t="str">
        <f>IF(OR(W261=0, ISBLANK(P261)), "", TEXT(ROUND(W261/INDEX(AJ24:AJ94, MATCH(P261, AI24:AI94, 0)), 0),"# ##0") &amp; " " &amp; P261)</f>
        <v/>
      </c>
      <c r="Y261" s="82">
        <f>IFERROR(IF(V261&gt;0, L261*AG261*Q261, 0), 0)</f>
        <v>0</v>
      </c>
      <c r="Z261" s="2141">
        <f>IFERROR(IF(V261&gt;0,M261,0),0)</f>
        <v>0</v>
      </c>
      <c r="AA261" s="2142" t="str">
        <f>IF(V261&gt;0,R261,"")</f>
        <v/>
      </c>
      <c r="AB261" s="2143"/>
      <c r="AC261" s="2140">
        <f>IF(ISBLANK(AB261), W261, W261*(1-AB261/100))</f>
        <v>0</v>
      </c>
      <c r="AD261" s="2144"/>
      <c r="AE261" s="2145" t="str">
        <f>IF(OR(ISBLANK(AD261), ISTEXT(L261)), "", IF(W261=0, Y261*AD261, W261*AD261))</f>
        <v/>
      </c>
      <c r="AF261" s="2593"/>
      <c r="AG261" s="2697">
        <f>IFERROR(IF(ISNUMBER(V261)*ISNUMBER(T261),V261/T261,0),0)</f>
        <v>0</v>
      </c>
      <c r="AH261" s="3483">
        <f>IF(AND(V261&lt;&gt;"", ISNUMBER(T261)), IFERROR(INDEX(AJ24:AJ94, MATCH(P261, AI24:AI94, 0)) * O261 * IF(ISBLANK(L261), 1, L261), 0), 0)</f>
        <v>0</v>
      </c>
      <c r="AI261" s="465"/>
      <c r="AJ261" s="465"/>
      <c r="AK261" s="465"/>
      <c r="AL261" s="465"/>
      <c r="AM261" s="2127" t="str">
        <f>A261</f>
        <v>►</v>
      </c>
      <c r="AN261" s="465"/>
      <c r="AO261" s="465"/>
      <c r="AP261" s="465"/>
      <c r="AQ261" s="2133"/>
      <c r="AR261" s="2133"/>
      <c r="AS261" s="465"/>
      <c r="AT261" s="465"/>
      <c r="AU261" s="465"/>
      <c r="AV261" s="465"/>
      <c r="AW261" s="2133"/>
      <c r="AX261" s="466">
        <v>1</v>
      </c>
    </row>
    <row r="262" spans="1:50" s="464" customFormat="1" ht="21" customHeight="1" x14ac:dyDescent="0.25">
      <c r="A262" s="2127" t="str">
        <f>IF(H262&lt;&gt;"A", "►", "A")</f>
        <v>►</v>
      </c>
      <c r="B262" s="2128" t="str">
        <f>IF(A262="►","►",IF(A262="A",IF(ISTEXT(I262),I262,"")))</f>
        <v>►</v>
      </c>
      <c r="C262" s="2129" t="str">
        <f>IF(B262="►", "►", IFERROR(LEFT(B262, SEARCH(".", B262)-1), 0))</f>
        <v>►</v>
      </c>
      <c r="D262" s="2433" t="str">
        <f>IF(B262="►","►",IFERROR(MID(B262,SEARCH(".",B262)+1,SEARCH(".",B262,SEARCH(".",B262)+1)-SEARCH(".",B262)-1),0))</f>
        <v>►</v>
      </c>
      <c r="E262" s="2128" t="str">
        <f>IF(B262="►", "►", IFERROR(MID(B262, SEARCH(".", B262, SEARCH(".", B262)+1)+1, SEARCH(".", B262, SEARCH(".", B262, SEARCH(".", B262)+1)+1) - SEARCH(".", B262, SEARCH(".", B262)+1)-1), 0))</f>
        <v>►</v>
      </c>
      <c r="F262" s="2128" t="str">
        <f>IF(B262="►", "►", IFERROR(MID(B262, SEARCH(".", B262, SEARCH(".", B262, SEARCH(".", B262)+1)+1)+1, SEARCH(".", B262, SEARCH(".", B262, SEARCH(".", B262, SEARCH(".", B262)+1)+1)+1) - SEARCH(".", B262, SEARCH(".", B262, SEARCH(".", B262)+1)+1)-1), 0))</f>
        <v>►</v>
      </c>
      <c r="G262" s="2128" t="str">
        <f>IF(OR(B262="►", ISBLANK(B262)), "►", IFERROR(RIGHT(B262, LEN(B262)-FIND("►", B262)-1), ""))</f>
        <v>►</v>
      </c>
      <c r="H262" s="2178" t="s">
        <v>4</v>
      </c>
      <c r="I262" s="2177"/>
      <c r="J262" s="2177"/>
      <c r="K262" s="2177"/>
      <c r="L262" s="2176"/>
      <c r="M262" s="2176"/>
      <c r="N262" s="2176"/>
      <c r="O262" s="2176"/>
      <c r="P262" s="2176"/>
      <c r="Q262" s="2176"/>
      <c r="R262" s="2450"/>
      <c r="S262" s="791" t="s">
        <v>4</v>
      </c>
      <c r="T262" s="3484">
        <f>IFERROR(IF(AND(ISNUMBER(V262),J262&gt;0),J262,0),0)</f>
        <v>0</v>
      </c>
      <c r="U262" s="2453">
        <f>IFERROR(IF(AND(ISNUMBER(T262),V262&gt;0),K262,0),0)</f>
        <v>0</v>
      </c>
      <c r="V262" s="2452"/>
      <c r="W262" s="2148">
        <f>IFERROR(IF(V262&gt;0, AH262*AG262*Q262, 0), 0)</f>
        <v>0</v>
      </c>
      <c r="X262" s="299" t="str">
        <f>IF(OR(W262=0, ISBLANK(P262)), "", TEXT(ROUND(W262/INDEX(AJ24:AJ94, MATCH(P262, AI24:AI94, 0)), 0),"# ##0") &amp; " " &amp; P262)</f>
        <v/>
      </c>
      <c r="Y262" s="77">
        <f>IFERROR(IF(V262&gt;0, L262*AG262*Q262, 0), 0)</f>
        <v>0</v>
      </c>
      <c r="Z262" s="2149">
        <f>IFERROR(IF(V262&gt;0,M262,0),0)</f>
        <v>0</v>
      </c>
      <c r="AA262" s="2137" t="str">
        <f>IF(V262&gt;0,R262,"")</f>
        <v/>
      </c>
      <c r="AB262" s="2143"/>
      <c r="AC262" s="2148">
        <f>IF(ISBLANK(AB262), W262, W262*(1-AB262/100))</f>
        <v>0</v>
      </c>
      <c r="AD262" s="2144"/>
      <c r="AE262" s="2150" t="str">
        <f>IF(OR(ISBLANK(AD262), ISTEXT(L262)), "", IF(W262=0, Y262*AD262, W262*AD262))</f>
        <v/>
      </c>
      <c r="AF262" s="2593"/>
      <c r="AG262" s="2697">
        <f>IFERROR(IF(ISNUMBER(V262)*ISNUMBER(T262),V262/T262,0),0)</f>
        <v>0</v>
      </c>
      <c r="AH262" s="3483">
        <f>IF(AND(V262&lt;&gt;"", ISNUMBER(T262)), IFERROR(INDEX(AJ24:AJ94, MATCH(P262, AI24:AI94, 0)) * O262 * IF(ISBLANK(L262), 1, L262), 0), 0)</f>
        <v>0</v>
      </c>
      <c r="AI262" s="465"/>
      <c r="AJ262" s="465"/>
      <c r="AK262" s="465"/>
      <c r="AL262" s="465"/>
      <c r="AM262" s="2127" t="str">
        <f>A262</f>
        <v>►</v>
      </c>
      <c r="AN262" s="465"/>
      <c r="AO262" s="465"/>
      <c r="AP262" s="465"/>
      <c r="AQ262" s="2133"/>
      <c r="AR262" s="2133"/>
      <c r="AS262" s="465"/>
      <c r="AT262" s="465"/>
      <c r="AU262" s="465"/>
      <c r="AV262" s="465"/>
      <c r="AW262" s="2133"/>
      <c r="AX262" s="466">
        <v>1</v>
      </c>
    </row>
    <row r="263" spans="1:50" s="464" customFormat="1" ht="21" customHeight="1" x14ac:dyDescent="0.25">
      <c r="A263" s="2127" t="str">
        <f>IF(H263&lt;&gt;"A", "►", "A")</f>
        <v>►</v>
      </c>
      <c r="B263" s="2128" t="str">
        <f>IF(A263="►","►",IF(A263="A",IF(ISTEXT(I263),I263,"")))</f>
        <v>►</v>
      </c>
      <c r="C263" s="2129" t="str">
        <f>IF(B263="►", "►", IFERROR(LEFT(B263, SEARCH(".", B263)-1), 0))</f>
        <v>►</v>
      </c>
      <c r="D263" s="2433" t="str">
        <f>IF(B263="►","►",IFERROR(MID(B263,SEARCH(".",B263)+1,SEARCH(".",B263,SEARCH(".",B263)+1)-SEARCH(".",B263)-1),0))</f>
        <v>►</v>
      </c>
      <c r="E263" s="2128" t="str">
        <f>IF(B263="►", "►", IFERROR(MID(B263, SEARCH(".", B263, SEARCH(".", B263)+1)+1, SEARCH(".", B263, SEARCH(".", B263, SEARCH(".", B263)+1)+1) - SEARCH(".", B263, SEARCH(".", B263)+1)-1), 0))</f>
        <v>►</v>
      </c>
      <c r="F263" s="2128" t="str">
        <f>IF(B263="►", "►", IFERROR(MID(B263, SEARCH(".", B263, SEARCH(".", B263, SEARCH(".", B263)+1)+1)+1, SEARCH(".", B263, SEARCH(".", B263, SEARCH(".", B263, SEARCH(".", B263)+1)+1)+1) - SEARCH(".", B263, SEARCH(".", B263, SEARCH(".", B263)+1)+1)-1), 0))</f>
        <v>►</v>
      </c>
      <c r="G263" s="2128" t="str">
        <f>IF(OR(B263="►", ISBLANK(B263)), "►", IFERROR(RIGHT(B263, LEN(B263)-FIND("►", B263)-1), ""))</f>
        <v>►</v>
      </c>
      <c r="H263" s="2178" t="s">
        <v>4</v>
      </c>
      <c r="I263" s="2177"/>
      <c r="J263" s="2177"/>
      <c r="K263" s="2177"/>
      <c r="L263" s="2176"/>
      <c r="M263" s="2176"/>
      <c r="N263" s="2176"/>
      <c r="O263" s="2176"/>
      <c r="P263" s="2176"/>
      <c r="Q263" s="2176"/>
      <c r="R263" s="2450"/>
      <c r="S263" s="791" t="s">
        <v>4</v>
      </c>
      <c r="T263" s="3484">
        <f>IFERROR(IF(AND(ISNUMBER(V263),J263&gt;0),J263,0),0)</f>
        <v>0</v>
      </c>
      <c r="U263" s="2453">
        <f>IFERROR(IF(AND(ISNUMBER(T263),V263&gt;0),K263,0),0)</f>
        <v>0</v>
      </c>
      <c r="V263" s="2452"/>
      <c r="W263" s="2140">
        <f>IFERROR(IF(V263&gt;0, AH263*AG263*Q263, 0), 0)</f>
        <v>0</v>
      </c>
      <c r="X263" s="301" t="str">
        <f>IF(OR(W263=0, ISBLANK(P263)), "", TEXT(ROUND(W263/INDEX(AJ24:AJ94, MATCH(P263, AI24:AI94, 0)), 0),"# ##0") &amp; " " &amp; P263)</f>
        <v/>
      </c>
      <c r="Y263" s="82">
        <f>IFERROR(IF(V263&gt;0, L263*AG263*Q263, 0), 0)</f>
        <v>0</v>
      </c>
      <c r="Z263" s="2141">
        <f>IFERROR(IF(V263&gt;0,M263,0),0)</f>
        <v>0</v>
      </c>
      <c r="AA263" s="2142" t="str">
        <f>IF(V263&gt;0,R263,"")</f>
        <v/>
      </c>
      <c r="AB263" s="2143"/>
      <c r="AC263" s="2140">
        <f>IF(ISBLANK(AB263), W263, W263*(1-AB263/100))</f>
        <v>0</v>
      </c>
      <c r="AD263" s="2144"/>
      <c r="AE263" s="2145" t="str">
        <f>IF(OR(ISBLANK(AD263), ISTEXT(L263)), "", IF(W263=0, Y263*AD263, W263*AD263))</f>
        <v/>
      </c>
      <c r="AF263" s="2593"/>
      <c r="AG263" s="2697">
        <f>IFERROR(IF(ISNUMBER(V263)*ISNUMBER(T263),V263/T263,0),0)</f>
        <v>0</v>
      </c>
      <c r="AH263" s="3483">
        <f>IF(AND(V263&lt;&gt;"", ISNUMBER(T263)), IFERROR(INDEX(AJ24:AJ94, MATCH(P263, AI24:AI94, 0)) * O263 * IF(ISBLANK(L263), 1, L263), 0), 0)</f>
        <v>0</v>
      </c>
      <c r="AI263" s="465"/>
      <c r="AJ263" s="465"/>
      <c r="AK263" s="465"/>
      <c r="AL263" s="465"/>
      <c r="AM263" s="2127" t="str">
        <f>A263</f>
        <v>►</v>
      </c>
      <c r="AN263" s="465"/>
      <c r="AO263" s="465"/>
      <c r="AP263" s="465"/>
      <c r="AQ263" s="2133"/>
      <c r="AR263" s="2133"/>
      <c r="AS263" s="465"/>
      <c r="AT263" s="465"/>
      <c r="AU263" s="465"/>
      <c r="AV263" s="465"/>
      <c r="AW263" s="2133"/>
      <c r="AX263" s="466">
        <v>1</v>
      </c>
    </row>
    <row r="264" spans="1:50" s="464" customFormat="1" ht="21" customHeight="1" x14ac:dyDescent="0.25">
      <c r="A264" s="2127" t="str">
        <f>IF(H264&lt;&gt;"A", "►", "A")</f>
        <v>►</v>
      </c>
      <c r="B264" s="2128" t="str">
        <f>IF(A264="►","►",IF(A264="A",IF(ISTEXT(I264),I264,"")))</f>
        <v>►</v>
      </c>
      <c r="C264" s="2129" t="str">
        <f>IF(B264="►", "►", IFERROR(LEFT(B264, SEARCH(".", B264)-1), 0))</f>
        <v>►</v>
      </c>
      <c r="D264" s="2433" t="str">
        <f>IF(B264="►","►",IFERROR(MID(B264,SEARCH(".",B264)+1,SEARCH(".",B264,SEARCH(".",B264)+1)-SEARCH(".",B264)-1),0))</f>
        <v>►</v>
      </c>
      <c r="E264" s="2128" t="str">
        <f>IF(B264="►", "►", IFERROR(MID(B264, SEARCH(".", B264, SEARCH(".", B264)+1)+1, SEARCH(".", B264, SEARCH(".", B264, SEARCH(".", B264)+1)+1) - SEARCH(".", B264, SEARCH(".", B264)+1)-1), 0))</f>
        <v>►</v>
      </c>
      <c r="F264" s="2128" t="str">
        <f>IF(B264="►", "►", IFERROR(MID(B264, SEARCH(".", B264, SEARCH(".", B264, SEARCH(".", B264)+1)+1)+1, SEARCH(".", B264, SEARCH(".", B264, SEARCH(".", B264, SEARCH(".", B264)+1)+1)+1) - SEARCH(".", B264, SEARCH(".", B264, SEARCH(".", B264)+1)+1)-1), 0))</f>
        <v>►</v>
      </c>
      <c r="G264" s="2128" t="str">
        <f>IF(OR(B264="►", ISBLANK(B264)), "►", IFERROR(RIGHT(B264, LEN(B264)-FIND("►", B264)-1), ""))</f>
        <v>►</v>
      </c>
      <c r="H264" s="2178" t="s">
        <v>4</v>
      </c>
      <c r="I264" s="2177"/>
      <c r="J264" s="2177"/>
      <c r="K264" s="2177"/>
      <c r="L264" s="2176"/>
      <c r="M264" s="2176"/>
      <c r="N264" s="2176"/>
      <c r="O264" s="2176"/>
      <c r="P264" s="2176"/>
      <c r="Q264" s="2176"/>
      <c r="R264" s="2450"/>
      <c r="S264" s="791" t="s">
        <v>4</v>
      </c>
      <c r="T264" s="3484">
        <f>IFERROR(IF(AND(ISNUMBER(V264),J264&gt;0),J264,0),0)</f>
        <v>0</v>
      </c>
      <c r="U264" s="2453">
        <f>IFERROR(IF(AND(ISNUMBER(T264),V264&gt;0),K264,0),0)</f>
        <v>0</v>
      </c>
      <c r="V264" s="2452"/>
      <c r="W264" s="2159">
        <f>IFERROR(IF(V264&gt;0, AH264*AG264*Q264, 0), 0)</f>
        <v>0</v>
      </c>
      <c r="X264" s="2160" t="str">
        <f>IF(OR(W264=0, ISBLANK(P264)), "", TEXT(ROUND(W264/INDEX(AJ24:AJ94, MATCH(P264, AI24:AI94, 0)), 0),"# ##0") &amp; " " &amp; P264)</f>
        <v/>
      </c>
      <c r="Y264" s="77">
        <f>IFERROR(IF(V264&gt;0, L264*AG264*Q264, 0), 0)</f>
        <v>0</v>
      </c>
      <c r="Z264" s="2149">
        <f>IFERROR(IF(V264&gt;0,M264,0),0)</f>
        <v>0</v>
      </c>
      <c r="AA264" s="2137" t="str">
        <f>IF(V264&gt;0,R264,"")</f>
        <v/>
      </c>
      <c r="AB264" s="2143"/>
      <c r="AC264" s="2148">
        <f>IF(ISBLANK(AB264), W264, W264*(1-AB264/100))</f>
        <v>0</v>
      </c>
      <c r="AD264" s="2144"/>
      <c r="AE264" s="2150" t="str">
        <f>IF(OR(ISBLANK(AD264), ISTEXT(L264)), "", IF(W264=0, Y264*AD264, W264*AD264))</f>
        <v/>
      </c>
      <c r="AF264" s="2593"/>
      <c r="AG264" s="2697">
        <f>IFERROR(IF(ISNUMBER(V264)*ISNUMBER(T264),V264/T264,0),0)</f>
        <v>0</v>
      </c>
      <c r="AH264" s="3483">
        <f>IF(AND(V264&lt;&gt;"", ISNUMBER(T264)), IFERROR(INDEX(AJ24:AJ94, MATCH(P264, AI24:AI94, 0)) * O264 * IF(ISBLANK(L264), 1, L264), 0), 0)</f>
        <v>0</v>
      </c>
      <c r="AI264" s="465"/>
      <c r="AJ264" s="465"/>
      <c r="AK264" s="465"/>
      <c r="AL264" s="465"/>
      <c r="AM264" s="2127" t="str">
        <f>A264</f>
        <v>►</v>
      </c>
      <c r="AN264" s="465"/>
      <c r="AO264" s="465"/>
      <c r="AP264" s="465"/>
      <c r="AQ264" s="2133"/>
      <c r="AR264" s="2133"/>
      <c r="AS264" s="465"/>
      <c r="AT264" s="465"/>
      <c r="AU264" s="465"/>
      <c r="AV264" s="465"/>
      <c r="AW264" s="2133"/>
      <c r="AX264" s="466">
        <v>1</v>
      </c>
    </row>
    <row r="265" spans="1:50" s="464" customFormat="1" ht="21" customHeight="1" x14ac:dyDescent="0.25">
      <c r="A265" s="2127" t="str">
        <f>IF(H265&lt;&gt;"A", "►", "A")</f>
        <v>►</v>
      </c>
      <c r="B265" s="2128" t="str">
        <f>IF(A265="►","►",IF(A265="A",IF(ISTEXT(I265),I265,"")))</f>
        <v>►</v>
      </c>
      <c r="C265" s="2129" t="str">
        <f>IF(B265="►", "►", IFERROR(LEFT(B265, SEARCH(".", B265)-1), 0))</f>
        <v>►</v>
      </c>
      <c r="D265" s="2433" t="str">
        <f>IF(B265="►","►",IFERROR(MID(B265,SEARCH(".",B265)+1,SEARCH(".",B265,SEARCH(".",B265)+1)-SEARCH(".",B265)-1),0))</f>
        <v>►</v>
      </c>
      <c r="E265" s="2128" t="str">
        <f>IF(B265="►", "►", IFERROR(MID(B265, SEARCH(".", B265, SEARCH(".", B265)+1)+1, SEARCH(".", B265, SEARCH(".", B265, SEARCH(".", B265)+1)+1) - SEARCH(".", B265, SEARCH(".", B265)+1)-1), 0))</f>
        <v>►</v>
      </c>
      <c r="F265" s="2128" t="str">
        <f>IF(B265="►", "►", IFERROR(MID(B265, SEARCH(".", B265, SEARCH(".", B265, SEARCH(".", B265)+1)+1)+1, SEARCH(".", B265, SEARCH(".", B265, SEARCH(".", B265, SEARCH(".", B265)+1)+1)+1) - SEARCH(".", B265, SEARCH(".", B265, SEARCH(".", B265)+1)+1)-1), 0))</f>
        <v>►</v>
      </c>
      <c r="G265" s="2128" t="str">
        <f>IF(OR(B265="►", ISBLANK(B265)), "►", IFERROR(RIGHT(B265, LEN(B265)-FIND("►", B265)-1), ""))</f>
        <v>►</v>
      </c>
      <c r="H265" s="2178" t="s">
        <v>4</v>
      </c>
      <c r="I265" s="2177"/>
      <c r="J265" s="2177"/>
      <c r="K265" s="2177"/>
      <c r="L265" s="2176"/>
      <c r="M265" s="2176"/>
      <c r="N265" s="2176"/>
      <c r="O265" s="2176"/>
      <c r="P265" s="2176"/>
      <c r="Q265" s="2176"/>
      <c r="R265" s="2450"/>
      <c r="S265" s="791" t="s">
        <v>4</v>
      </c>
      <c r="T265" s="3484">
        <f>IFERROR(IF(AND(ISNUMBER(V265),J265&gt;0),J265,0),0)</f>
        <v>0</v>
      </c>
      <c r="U265" s="2453">
        <f>IFERROR(IF(AND(ISNUMBER(T265),V265&gt;0),K265,0),0)</f>
        <v>0</v>
      </c>
      <c r="V265" s="2452"/>
      <c r="W265" s="2140">
        <f>IFERROR(IF(V265&gt;0, AH265*AG265*Q265, 0), 0)</f>
        <v>0</v>
      </c>
      <c r="X265" s="301" t="str">
        <f>IF(OR(W265=0, ISBLANK(P265)), "", TEXT(ROUND(W265/INDEX(AJ24:AJ94, MATCH(P265, AI24:AI94, 0)), 0),"# ##0") &amp; " " &amp; P265)</f>
        <v/>
      </c>
      <c r="Y265" s="82">
        <f>IFERROR(IF(V265&gt;0, L265*AG265*Q265, 0), 0)</f>
        <v>0</v>
      </c>
      <c r="Z265" s="2141">
        <f>IFERROR(IF(V265&gt;0,M265,0),0)</f>
        <v>0</v>
      </c>
      <c r="AA265" s="2142" t="str">
        <f>IF(V265&gt;0,R265,"")</f>
        <v/>
      </c>
      <c r="AB265" s="2143"/>
      <c r="AC265" s="2140">
        <f>IF(ISBLANK(AB265), W265, W265*(1-AB265/100))</f>
        <v>0</v>
      </c>
      <c r="AD265" s="2144"/>
      <c r="AE265" s="2145" t="str">
        <f>IF(OR(ISBLANK(AD265), ISTEXT(L265)), "", IF(W265=0, Y265*AD265, W265*AD265))</f>
        <v/>
      </c>
      <c r="AF265" s="2593"/>
      <c r="AG265" s="2697">
        <f>IFERROR(IF(ISNUMBER(V265)*ISNUMBER(T265),V265/T265,0),0)</f>
        <v>0</v>
      </c>
      <c r="AH265" s="3483">
        <f>IF(AND(V265&lt;&gt;"", ISNUMBER(T265)), IFERROR(INDEX(AJ24:AJ94, MATCH(P265, AI24:AI94, 0)) * O265 * IF(ISBLANK(L265), 1, L265), 0), 0)</f>
        <v>0</v>
      </c>
      <c r="AI265" s="465"/>
      <c r="AJ265" s="465"/>
      <c r="AK265" s="465"/>
      <c r="AL265" s="465"/>
      <c r="AM265" s="2127" t="str">
        <f>A265</f>
        <v>►</v>
      </c>
      <c r="AN265" s="465"/>
      <c r="AO265" s="465"/>
      <c r="AP265" s="465"/>
      <c r="AQ265" s="2133"/>
      <c r="AR265" s="2133"/>
      <c r="AS265" s="465"/>
      <c r="AT265" s="465"/>
      <c r="AU265" s="465"/>
      <c r="AV265" s="465"/>
      <c r="AW265" s="2133"/>
      <c r="AX265" s="466">
        <v>1</v>
      </c>
    </row>
    <row r="266" spans="1:50" s="464" customFormat="1" ht="21" customHeight="1" x14ac:dyDescent="0.25">
      <c r="A266" s="2127" t="str">
        <f>IF(H266&lt;&gt;"A", "►", "A")</f>
        <v>►</v>
      </c>
      <c r="B266" s="2128" t="str">
        <f>IF(A266="►","►",IF(A266="A",IF(ISTEXT(I266),I266,"")))</f>
        <v>►</v>
      </c>
      <c r="C266" s="2129" t="str">
        <f>IF(B266="►", "►", IFERROR(LEFT(B266, SEARCH(".", B266)-1), 0))</f>
        <v>►</v>
      </c>
      <c r="D266" s="2433" t="str">
        <f>IF(B266="►","►",IFERROR(MID(B266,SEARCH(".",B266)+1,SEARCH(".",B266,SEARCH(".",B266)+1)-SEARCH(".",B266)-1),0))</f>
        <v>►</v>
      </c>
      <c r="E266" s="2128" t="str">
        <f>IF(B266="►", "►", IFERROR(MID(B266, SEARCH(".", B266, SEARCH(".", B266)+1)+1, SEARCH(".", B266, SEARCH(".", B266, SEARCH(".", B266)+1)+1) - SEARCH(".", B266, SEARCH(".", B266)+1)-1), 0))</f>
        <v>►</v>
      </c>
      <c r="F266" s="2128" t="str">
        <f>IF(B266="►", "►", IFERROR(MID(B266, SEARCH(".", B266, SEARCH(".", B266, SEARCH(".", B266)+1)+1)+1, SEARCH(".", B266, SEARCH(".", B266, SEARCH(".", B266, SEARCH(".", B266)+1)+1)+1) - SEARCH(".", B266, SEARCH(".", B266, SEARCH(".", B266)+1)+1)-1), 0))</f>
        <v>►</v>
      </c>
      <c r="G266" s="2128" t="str">
        <f>IF(OR(B266="►", ISBLANK(B266)), "►", IFERROR(RIGHT(B266, LEN(B266)-FIND("►", B266)-1), ""))</f>
        <v>►</v>
      </c>
      <c r="H266" s="2178" t="s">
        <v>4</v>
      </c>
      <c r="I266" s="2177"/>
      <c r="J266" s="2177"/>
      <c r="K266" s="2177"/>
      <c r="L266" s="2176"/>
      <c r="M266" s="2176"/>
      <c r="N266" s="2176"/>
      <c r="O266" s="2176"/>
      <c r="P266" s="2176"/>
      <c r="Q266" s="2176"/>
      <c r="R266" s="2450"/>
      <c r="S266" s="791" t="s">
        <v>4</v>
      </c>
      <c r="T266" s="3484">
        <f>IFERROR(IF(AND(ISNUMBER(V266),J266&gt;0),J266,0),0)</f>
        <v>0</v>
      </c>
      <c r="U266" s="2453">
        <f>IFERROR(IF(AND(ISNUMBER(T266),V266&gt;0),K266,0),0)</f>
        <v>0</v>
      </c>
      <c r="V266" s="2452"/>
      <c r="W266" s="2148">
        <f>IFERROR(IF(V266&gt;0, AH266*AG266*Q266, 0), 0)</f>
        <v>0</v>
      </c>
      <c r="X266" s="299" t="str">
        <f>IF(OR(W266=0, ISBLANK(P266)), "", TEXT(ROUND(W266/INDEX(AJ24:AJ94, MATCH(P266, AI24:AI94, 0)), 0),"# ##0") &amp; " " &amp; P266)</f>
        <v/>
      </c>
      <c r="Y266" s="77">
        <f>IFERROR(IF(V266&gt;0, L266*AG266*Q266, 0), 0)</f>
        <v>0</v>
      </c>
      <c r="Z266" s="2149">
        <f>IFERROR(IF(V266&gt;0,M266,0),0)</f>
        <v>0</v>
      </c>
      <c r="AA266" s="2137" t="str">
        <f>IF(V266&gt;0,R266,"")</f>
        <v/>
      </c>
      <c r="AB266" s="2143"/>
      <c r="AC266" s="2148">
        <f>IF(ISBLANK(AB266), W266, W266*(1-AB266/100))</f>
        <v>0</v>
      </c>
      <c r="AD266" s="2144"/>
      <c r="AE266" s="2150" t="str">
        <f>IF(OR(ISBLANK(AD266), ISTEXT(L266)), "", IF(W266=0, Y266*AD266, W266*AD266))</f>
        <v/>
      </c>
      <c r="AF266" s="2593"/>
      <c r="AG266" s="2697">
        <f>IFERROR(IF(ISNUMBER(V266)*ISNUMBER(T266),V266/T266,0),0)</f>
        <v>0</v>
      </c>
      <c r="AH266" s="3483">
        <f>IF(AND(V266&lt;&gt;"", ISNUMBER(T266)), IFERROR(INDEX(AJ24:AJ94, MATCH(P266, AI24:AI94, 0)) * O266 * IF(ISBLANK(L266), 1, L266), 0), 0)</f>
        <v>0</v>
      </c>
      <c r="AI266" s="465"/>
      <c r="AJ266" s="465"/>
      <c r="AK266" s="465"/>
      <c r="AL266" s="465"/>
      <c r="AM266" s="2127" t="str">
        <f>A266</f>
        <v>►</v>
      </c>
      <c r="AN266" s="465"/>
      <c r="AO266" s="465"/>
      <c r="AP266" s="465"/>
      <c r="AQ266" s="2133"/>
      <c r="AR266" s="2133"/>
      <c r="AS266" s="465"/>
      <c r="AT266" s="465"/>
      <c r="AU266" s="465"/>
      <c r="AV266" s="465"/>
      <c r="AW266" s="2133"/>
      <c r="AX266" s="466">
        <v>1</v>
      </c>
    </row>
    <row r="267" spans="1:50" s="464" customFormat="1" ht="21" customHeight="1" x14ac:dyDescent="0.25">
      <c r="A267" s="2127" t="str">
        <f>IF(H267&lt;&gt;"A", "►", "A")</f>
        <v>►</v>
      </c>
      <c r="B267" s="2128" t="str">
        <f>IF(A267="►","►",IF(A267="A",IF(ISTEXT(I267),I267,"")))</f>
        <v>►</v>
      </c>
      <c r="C267" s="2129" t="str">
        <f>IF(B267="►", "►", IFERROR(LEFT(B267, SEARCH(".", B267)-1), 0))</f>
        <v>►</v>
      </c>
      <c r="D267" s="2433" t="str">
        <f>IF(B267="►","►",IFERROR(MID(B267,SEARCH(".",B267)+1,SEARCH(".",B267,SEARCH(".",B267)+1)-SEARCH(".",B267)-1),0))</f>
        <v>►</v>
      </c>
      <c r="E267" s="2128" t="str">
        <f>IF(B267="►", "►", IFERROR(MID(B267, SEARCH(".", B267, SEARCH(".", B267)+1)+1, SEARCH(".", B267, SEARCH(".", B267, SEARCH(".", B267)+1)+1) - SEARCH(".", B267, SEARCH(".", B267)+1)-1), 0))</f>
        <v>►</v>
      </c>
      <c r="F267" s="2128" t="str">
        <f>IF(B267="►", "►", IFERROR(MID(B267, SEARCH(".", B267, SEARCH(".", B267, SEARCH(".", B267)+1)+1)+1, SEARCH(".", B267, SEARCH(".", B267, SEARCH(".", B267, SEARCH(".", B267)+1)+1)+1) - SEARCH(".", B267, SEARCH(".", B267, SEARCH(".", B267)+1)+1)-1), 0))</f>
        <v>►</v>
      </c>
      <c r="G267" s="2128" t="str">
        <f>IF(OR(B267="►", ISBLANK(B267)), "►", IFERROR(RIGHT(B267, LEN(B267)-FIND("►", B267)-1), ""))</f>
        <v>►</v>
      </c>
      <c r="H267" s="2178" t="s">
        <v>4</v>
      </c>
      <c r="I267" s="2177"/>
      <c r="J267" s="2177"/>
      <c r="K267" s="2177"/>
      <c r="L267" s="2176"/>
      <c r="M267" s="2176"/>
      <c r="N267" s="2176"/>
      <c r="O267" s="2176"/>
      <c r="P267" s="2176"/>
      <c r="Q267" s="2176"/>
      <c r="R267" s="2450"/>
      <c r="S267" s="791" t="s">
        <v>4</v>
      </c>
      <c r="T267" s="3484">
        <f>IFERROR(IF(AND(ISNUMBER(V267),J267&gt;0),J267,0),0)</f>
        <v>0</v>
      </c>
      <c r="U267" s="2453">
        <f>IFERROR(IF(AND(ISNUMBER(T267),V267&gt;0),K267,0),0)</f>
        <v>0</v>
      </c>
      <c r="V267" s="2452"/>
      <c r="W267" s="2140">
        <f>IFERROR(IF(V267&gt;0, AH267*AG267*Q267, 0), 0)</f>
        <v>0</v>
      </c>
      <c r="X267" s="301" t="str">
        <f>IF(OR(W267=0, ISBLANK(P267)), "", TEXT(ROUND(W267/INDEX(AJ24:AJ94, MATCH(P267, AI24:AI94, 0)), 0),"# ##0") &amp; " " &amp; P267)</f>
        <v/>
      </c>
      <c r="Y267" s="82">
        <f>IFERROR(IF(V267&gt;0, L267*AG267*Q267, 0), 0)</f>
        <v>0</v>
      </c>
      <c r="Z267" s="2141">
        <f>IFERROR(IF(V267&gt;0,M267,0),0)</f>
        <v>0</v>
      </c>
      <c r="AA267" s="2142" t="str">
        <f>IF(V267&gt;0,R267,"")</f>
        <v/>
      </c>
      <c r="AB267" s="2143"/>
      <c r="AC267" s="2140">
        <f>IF(ISBLANK(AB267), W267, W267*(1-AB267/100))</f>
        <v>0</v>
      </c>
      <c r="AD267" s="2144"/>
      <c r="AE267" s="2145" t="str">
        <f>IF(OR(ISBLANK(AD267), ISTEXT(L267)), "", IF(W267=0, Y267*AD267, W267*AD267))</f>
        <v/>
      </c>
      <c r="AF267" s="2593"/>
      <c r="AG267" s="2697">
        <f>IFERROR(IF(ISNUMBER(V267)*ISNUMBER(T267),V267/T267,0),0)</f>
        <v>0</v>
      </c>
      <c r="AH267" s="3483">
        <f>IF(AND(V267&lt;&gt;"", ISNUMBER(T267)), IFERROR(INDEX(AJ24:AJ94, MATCH(P267, AI24:AI94, 0)) * O267 * IF(ISBLANK(L267), 1, L267), 0), 0)</f>
        <v>0</v>
      </c>
      <c r="AI267" s="465"/>
      <c r="AJ267" s="465"/>
      <c r="AK267" s="465"/>
      <c r="AL267" s="465"/>
      <c r="AM267" s="2127" t="str">
        <f>A267</f>
        <v>►</v>
      </c>
      <c r="AN267" s="465"/>
      <c r="AO267" s="465"/>
      <c r="AP267" s="465"/>
      <c r="AQ267" s="2133"/>
      <c r="AR267" s="2133"/>
      <c r="AS267" s="465"/>
      <c r="AT267" s="465"/>
      <c r="AU267" s="465"/>
      <c r="AV267" s="465"/>
      <c r="AW267" s="2133"/>
      <c r="AX267" s="466">
        <v>1</v>
      </c>
    </row>
    <row r="268" spans="1:50" s="464" customFormat="1" ht="21" customHeight="1" x14ac:dyDescent="0.25">
      <c r="A268" s="2127" t="str">
        <f>IF(H268&lt;&gt;"A", "►", "A")</f>
        <v>►</v>
      </c>
      <c r="B268" s="2128" t="str">
        <f>IF(A268="►","►",IF(A268="A",IF(ISTEXT(I268),I268,"")))</f>
        <v>►</v>
      </c>
      <c r="C268" s="2129" t="str">
        <f>IF(B268="►", "►", IFERROR(LEFT(B268, SEARCH(".", B268)-1), 0))</f>
        <v>►</v>
      </c>
      <c r="D268" s="2433" t="str">
        <f>IF(B268="►","►",IFERROR(MID(B268,SEARCH(".",B268)+1,SEARCH(".",B268,SEARCH(".",B268)+1)-SEARCH(".",B268)-1),0))</f>
        <v>►</v>
      </c>
      <c r="E268" s="2128" t="str">
        <f>IF(B268="►", "►", IFERROR(MID(B268, SEARCH(".", B268, SEARCH(".", B268)+1)+1, SEARCH(".", B268, SEARCH(".", B268, SEARCH(".", B268)+1)+1) - SEARCH(".", B268, SEARCH(".", B268)+1)-1), 0))</f>
        <v>►</v>
      </c>
      <c r="F268" s="2128" t="str">
        <f>IF(B268="►", "►", IFERROR(MID(B268, SEARCH(".", B268, SEARCH(".", B268, SEARCH(".", B268)+1)+1)+1, SEARCH(".", B268, SEARCH(".", B268, SEARCH(".", B268, SEARCH(".", B268)+1)+1)+1) - SEARCH(".", B268, SEARCH(".", B268, SEARCH(".", B268)+1)+1)-1), 0))</f>
        <v>►</v>
      </c>
      <c r="G268" s="2128" t="str">
        <f>IF(OR(B268="►", ISBLANK(B268)), "►", IFERROR(RIGHT(B268, LEN(B268)-FIND("►", B268)-1), ""))</f>
        <v>►</v>
      </c>
      <c r="H268" s="2178" t="s">
        <v>4</v>
      </c>
      <c r="I268" s="2177"/>
      <c r="J268" s="2177"/>
      <c r="K268" s="2177"/>
      <c r="L268" s="2176"/>
      <c r="M268" s="2176"/>
      <c r="N268" s="2176"/>
      <c r="O268" s="2176"/>
      <c r="P268" s="2176"/>
      <c r="Q268" s="2176"/>
      <c r="R268" s="2450"/>
      <c r="S268" s="791" t="s">
        <v>4</v>
      </c>
      <c r="T268" s="3484">
        <f>IFERROR(IF(AND(ISNUMBER(V268),J268&gt;0),J268,0),0)</f>
        <v>0</v>
      </c>
      <c r="U268" s="2453">
        <f>IFERROR(IF(AND(ISNUMBER(T268),V268&gt;0),K268,0),0)</f>
        <v>0</v>
      </c>
      <c r="V268" s="2452"/>
      <c r="W268" s="2148">
        <f>IFERROR(IF(V268&gt;0, AH268*AG268*Q268, 0), 0)</f>
        <v>0</v>
      </c>
      <c r="X268" s="299" t="str">
        <f>IF(OR(W268=0, ISBLANK(P268)), "", TEXT(ROUND(W268/INDEX(AJ24:AJ94, MATCH(P268, AI24:AI94, 0)), 0),"# ##0") &amp; " " &amp; P268)</f>
        <v/>
      </c>
      <c r="Y268" s="77">
        <f>IFERROR(IF(V268&gt;0, L268*AG268*Q268, 0), 0)</f>
        <v>0</v>
      </c>
      <c r="Z268" s="2149">
        <f>IFERROR(IF(V268&gt;0,M268,0),0)</f>
        <v>0</v>
      </c>
      <c r="AA268" s="2137" t="str">
        <f>IF(V268&gt;0,R268,"")</f>
        <v/>
      </c>
      <c r="AB268" s="2143"/>
      <c r="AC268" s="2148">
        <f>IF(ISBLANK(AB268), W268, W268*(1-AB268/100))</f>
        <v>0</v>
      </c>
      <c r="AD268" s="2144"/>
      <c r="AE268" s="2150" t="str">
        <f>IF(OR(ISBLANK(AD268), ISTEXT(L268)), "", IF(W268=0, Y268*AD268, W268*AD268))</f>
        <v/>
      </c>
      <c r="AF268" s="2593"/>
      <c r="AG268" s="2697">
        <f>IFERROR(IF(ISNUMBER(V268)*ISNUMBER(T268),V268/T268,0),0)</f>
        <v>0</v>
      </c>
      <c r="AH268" s="3483">
        <f>IF(AND(V268&lt;&gt;"", ISNUMBER(T268)), IFERROR(INDEX(AJ24:AJ94, MATCH(P268, AI24:AI94, 0)) * O268 * IF(ISBLANK(L268), 1, L268), 0), 0)</f>
        <v>0</v>
      </c>
      <c r="AI268" s="465"/>
      <c r="AJ268" s="465"/>
      <c r="AK268" s="465"/>
      <c r="AL268" s="465"/>
      <c r="AM268" s="2127" t="str">
        <f>A268</f>
        <v>►</v>
      </c>
      <c r="AN268" s="465"/>
      <c r="AO268" s="465"/>
      <c r="AP268" s="465"/>
      <c r="AQ268" s="2133"/>
      <c r="AR268" s="2133"/>
      <c r="AS268" s="465"/>
      <c r="AT268" s="465"/>
      <c r="AU268" s="465"/>
      <c r="AV268" s="465"/>
      <c r="AW268" s="2133"/>
      <c r="AX268" s="466">
        <v>1</v>
      </c>
    </row>
    <row r="269" spans="1:50" s="464" customFormat="1" ht="21" customHeight="1" x14ac:dyDescent="0.25">
      <c r="A269" s="2127" t="str">
        <f>IF(H269&lt;&gt;"A", "►", "A")</f>
        <v>►</v>
      </c>
      <c r="B269" s="2128" t="str">
        <f>IF(A269="►","►",IF(A269="A",IF(ISTEXT(I269),I269,"")))</f>
        <v>►</v>
      </c>
      <c r="C269" s="2129" t="str">
        <f>IF(B269="►", "►", IFERROR(LEFT(B269, SEARCH(".", B269)-1), 0))</f>
        <v>►</v>
      </c>
      <c r="D269" s="2433" t="str">
        <f>IF(B269="►","►",IFERROR(MID(B269,SEARCH(".",B269)+1,SEARCH(".",B269,SEARCH(".",B269)+1)-SEARCH(".",B269)-1),0))</f>
        <v>►</v>
      </c>
      <c r="E269" s="2128" t="str">
        <f>IF(B269="►", "►", IFERROR(MID(B269, SEARCH(".", B269, SEARCH(".", B269)+1)+1, SEARCH(".", B269, SEARCH(".", B269, SEARCH(".", B269)+1)+1) - SEARCH(".", B269, SEARCH(".", B269)+1)-1), 0))</f>
        <v>►</v>
      </c>
      <c r="F269" s="2128" t="str">
        <f>IF(B269="►", "►", IFERROR(MID(B269, SEARCH(".", B269, SEARCH(".", B269, SEARCH(".", B269)+1)+1)+1, SEARCH(".", B269, SEARCH(".", B269, SEARCH(".", B269, SEARCH(".", B269)+1)+1)+1) - SEARCH(".", B269, SEARCH(".", B269, SEARCH(".", B269)+1)+1)-1), 0))</f>
        <v>►</v>
      </c>
      <c r="G269" s="2128" t="str">
        <f>IF(OR(B269="►", ISBLANK(B269)), "►", IFERROR(RIGHT(B269, LEN(B269)-FIND("►", B269)-1), ""))</f>
        <v>►</v>
      </c>
      <c r="H269" s="2178" t="s">
        <v>4</v>
      </c>
      <c r="I269" s="2177"/>
      <c r="J269" s="2177"/>
      <c r="K269" s="2177"/>
      <c r="L269" s="2176"/>
      <c r="M269" s="2176"/>
      <c r="N269" s="2176"/>
      <c r="O269" s="2176"/>
      <c r="P269" s="2176"/>
      <c r="Q269" s="2176"/>
      <c r="R269" s="2450"/>
      <c r="S269" s="791" t="s">
        <v>4</v>
      </c>
      <c r="T269" s="3484">
        <f>IFERROR(IF(AND(ISNUMBER(V269),J269&gt;0),J269,0),0)</f>
        <v>0</v>
      </c>
      <c r="U269" s="2453">
        <f>IFERROR(IF(AND(ISNUMBER(T269),V269&gt;0),K269,0),0)</f>
        <v>0</v>
      </c>
      <c r="V269" s="2452"/>
      <c r="W269" s="2140">
        <f>IFERROR(IF(V269&gt;0, AH269*AG269*Q269, 0), 0)</f>
        <v>0</v>
      </c>
      <c r="X269" s="301" t="str">
        <f>IF(OR(W269=0, ISBLANK(P269)), "", TEXT(ROUND(W269/INDEX(AJ24:AJ94, MATCH(P269, AI24:AI94, 0)), 0),"# ##0") &amp; " " &amp; P269)</f>
        <v/>
      </c>
      <c r="Y269" s="82">
        <f>IFERROR(IF(V269&gt;0, L269*AG269*Q269, 0), 0)</f>
        <v>0</v>
      </c>
      <c r="Z269" s="2141">
        <f>IFERROR(IF(V269&gt;0,M269,0),0)</f>
        <v>0</v>
      </c>
      <c r="AA269" s="2142" t="str">
        <f>IF(V269&gt;0,R269,"")</f>
        <v/>
      </c>
      <c r="AB269" s="2143"/>
      <c r="AC269" s="2140">
        <f>IF(ISBLANK(AB269), W269, W269*(1-AB269/100))</f>
        <v>0</v>
      </c>
      <c r="AD269" s="2144"/>
      <c r="AE269" s="2145" t="str">
        <f>IF(OR(ISBLANK(AD269), ISTEXT(L269)), "", IF(W269=0, Y269*AD269, W269*AD269))</f>
        <v/>
      </c>
      <c r="AF269" s="2593"/>
      <c r="AG269" s="2697">
        <f>IFERROR(IF(ISNUMBER(V269)*ISNUMBER(T269),V269/T269,0),0)</f>
        <v>0</v>
      </c>
      <c r="AH269" s="3483">
        <f>IF(AND(V269&lt;&gt;"", ISNUMBER(T269)), IFERROR(INDEX(AJ24:AJ94, MATCH(P269, AI24:AI94, 0)) * O269 * IF(ISBLANK(L269), 1, L269), 0), 0)</f>
        <v>0</v>
      </c>
      <c r="AI269" s="465"/>
      <c r="AJ269" s="465"/>
      <c r="AK269" s="465"/>
      <c r="AL269" s="465"/>
      <c r="AM269" s="2127" t="str">
        <f>A269</f>
        <v>►</v>
      </c>
      <c r="AN269" s="465"/>
      <c r="AO269" s="465"/>
      <c r="AP269" s="465"/>
      <c r="AQ269" s="2133"/>
      <c r="AR269" s="2133"/>
      <c r="AS269" s="465"/>
      <c r="AT269" s="465"/>
      <c r="AU269" s="465"/>
      <c r="AV269" s="465"/>
      <c r="AW269" s="2133"/>
      <c r="AX269" s="466">
        <v>1</v>
      </c>
    </row>
    <row r="270" spans="1:50" s="464" customFormat="1" ht="21" customHeight="1" x14ac:dyDescent="0.25">
      <c r="A270" s="2127" t="str">
        <f>IF(H270&lt;&gt;"A", "►", "A")</f>
        <v>►</v>
      </c>
      <c r="B270" s="2128" t="str">
        <f>IF(A270="►","►",IF(A270="A",IF(ISTEXT(I270),I270,"")))</f>
        <v>►</v>
      </c>
      <c r="C270" s="2129" t="str">
        <f>IF(B270="►", "►", IFERROR(LEFT(B270, SEARCH(".", B270)-1), 0))</f>
        <v>►</v>
      </c>
      <c r="D270" s="2433" t="str">
        <f>IF(B270="►","►",IFERROR(MID(B270,SEARCH(".",B270)+1,SEARCH(".",B270,SEARCH(".",B270)+1)-SEARCH(".",B270)-1),0))</f>
        <v>►</v>
      </c>
      <c r="E270" s="2128" t="str">
        <f>IF(B270="►", "►", IFERROR(MID(B270, SEARCH(".", B270, SEARCH(".", B270)+1)+1, SEARCH(".", B270, SEARCH(".", B270, SEARCH(".", B270)+1)+1) - SEARCH(".", B270, SEARCH(".", B270)+1)-1), 0))</f>
        <v>►</v>
      </c>
      <c r="F270" s="2128" t="str">
        <f>IF(B270="►", "►", IFERROR(MID(B270, SEARCH(".", B270, SEARCH(".", B270, SEARCH(".", B270)+1)+1)+1, SEARCH(".", B270, SEARCH(".", B270, SEARCH(".", B270, SEARCH(".", B270)+1)+1)+1) - SEARCH(".", B270, SEARCH(".", B270, SEARCH(".", B270)+1)+1)-1), 0))</f>
        <v>►</v>
      </c>
      <c r="G270" s="2128" t="str">
        <f>IF(OR(B270="►", ISBLANK(B270)), "►", IFERROR(RIGHT(B270, LEN(B270)-FIND("►", B270)-1), ""))</f>
        <v>►</v>
      </c>
      <c r="H270" s="2178" t="s">
        <v>4</v>
      </c>
      <c r="I270" s="2177"/>
      <c r="J270" s="2177"/>
      <c r="K270" s="2177"/>
      <c r="L270" s="2176"/>
      <c r="M270" s="2176"/>
      <c r="N270" s="2176"/>
      <c r="O270" s="2176"/>
      <c r="P270" s="2176"/>
      <c r="Q270" s="2176"/>
      <c r="R270" s="2450"/>
      <c r="S270" s="791" t="s">
        <v>4</v>
      </c>
      <c r="T270" s="3484">
        <f>IFERROR(IF(AND(ISNUMBER(V270),J270&gt;0),J270,0),0)</f>
        <v>0</v>
      </c>
      <c r="U270" s="2453">
        <f>IFERROR(IF(AND(ISNUMBER(T270),V270&gt;0),K270,0),0)</f>
        <v>0</v>
      </c>
      <c r="V270" s="2452"/>
      <c r="W270" s="2148">
        <f>IFERROR(IF(V270&gt;0, AH270*AG270*Q270, 0), 0)</f>
        <v>0</v>
      </c>
      <c r="X270" s="299" t="str">
        <f>IF(OR(W270=0, ISBLANK(P270)), "", TEXT(ROUND(W270/INDEX(AJ24:AJ94, MATCH(P270, AI24:AI94, 0)), 0),"# ##0") &amp; " " &amp; P270)</f>
        <v/>
      </c>
      <c r="Y270" s="77">
        <f>IFERROR(IF(V270&gt;0, L270*AG270*Q270, 0), 0)</f>
        <v>0</v>
      </c>
      <c r="Z270" s="2149">
        <f>IFERROR(IF(V270&gt;0,M270,0),0)</f>
        <v>0</v>
      </c>
      <c r="AA270" s="2137" t="str">
        <f>IF(V270&gt;0,R270,"")</f>
        <v/>
      </c>
      <c r="AB270" s="2143"/>
      <c r="AC270" s="2148">
        <f>IF(ISBLANK(AB270), W270, W270*(1-AB270/100))</f>
        <v>0</v>
      </c>
      <c r="AD270" s="2144"/>
      <c r="AE270" s="2150" t="str">
        <f>IF(OR(ISBLANK(AD270), ISTEXT(L270)), "", IF(W270=0, Y270*AD270, W270*AD270))</f>
        <v/>
      </c>
      <c r="AF270" s="2593"/>
      <c r="AG270" s="2697">
        <f>IFERROR(IF(ISNUMBER(V270)*ISNUMBER(T270),V270/T270,0),0)</f>
        <v>0</v>
      </c>
      <c r="AH270" s="3483">
        <f>IF(AND(V270&lt;&gt;"", ISNUMBER(T270)), IFERROR(INDEX(AJ24:AJ94, MATCH(P270, AI24:AI94, 0)) * O270 * IF(ISBLANK(L270), 1, L270), 0), 0)</f>
        <v>0</v>
      </c>
      <c r="AI270" s="465"/>
      <c r="AJ270" s="465"/>
      <c r="AK270" s="465"/>
      <c r="AL270" s="465"/>
      <c r="AM270" s="2127" t="str">
        <f>A270</f>
        <v>►</v>
      </c>
      <c r="AN270" s="465"/>
      <c r="AO270" s="465"/>
      <c r="AP270" s="465"/>
      <c r="AQ270" s="2133"/>
      <c r="AR270" s="2133"/>
      <c r="AS270" s="465"/>
      <c r="AT270" s="465"/>
      <c r="AU270" s="465"/>
      <c r="AV270" s="465"/>
      <c r="AW270" s="2133"/>
      <c r="AX270" s="466">
        <v>1</v>
      </c>
    </row>
    <row r="271" spans="1:50" s="464" customFormat="1" ht="21" customHeight="1" x14ac:dyDescent="0.25">
      <c r="A271" s="2127" t="str">
        <f>IF(H271&lt;&gt;"A", "►", "A")</f>
        <v>►</v>
      </c>
      <c r="B271" s="2128" t="str">
        <f>IF(A271="►","►",IF(A271="A",IF(ISTEXT(I271),I271,"")))</f>
        <v>►</v>
      </c>
      <c r="C271" s="2129" t="str">
        <f>IF(B271="►", "►", IFERROR(LEFT(B271, SEARCH(".", B271)-1), 0))</f>
        <v>►</v>
      </c>
      <c r="D271" s="2433" t="str">
        <f>IF(B271="►","►",IFERROR(MID(B271,SEARCH(".",B271)+1,SEARCH(".",B271,SEARCH(".",B271)+1)-SEARCH(".",B271)-1),0))</f>
        <v>►</v>
      </c>
      <c r="E271" s="2128" t="str">
        <f>IF(B271="►", "►", IFERROR(MID(B271, SEARCH(".", B271, SEARCH(".", B271)+1)+1, SEARCH(".", B271, SEARCH(".", B271, SEARCH(".", B271)+1)+1) - SEARCH(".", B271, SEARCH(".", B271)+1)-1), 0))</f>
        <v>►</v>
      </c>
      <c r="F271" s="2128" t="str">
        <f>IF(B271="►", "►", IFERROR(MID(B271, SEARCH(".", B271, SEARCH(".", B271, SEARCH(".", B271)+1)+1)+1, SEARCH(".", B271, SEARCH(".", B271, SEARCH(".", B271, SEARCH(".", B271)+1)+1)+1) - SEARCH(".", B271, SEARCH(".", B271, SEARCH(".", B271)+1)+1)-1), 0))</f>
        <v>►</v>
      </c>
      <c r="G271" s="2128" t="str">
        <f>IF(OR(B271="►", ISBLANK(B271)), "►", IFERROR(RIGHT(B271, LEN(B271)-FIND("►", B271)-1), ""))</f>
        <v>►</v>
      </c>
      <c r="H271" s="2178" t="s">
        <v>4</v>
      </c>
      <c r="I271" s="2177"/>
      <c r="J271" s="2177"/>
      <c r="K271" s="2177"/>
      <c r="L271" s="2176"/>
      <c r="M271" s="2176"/>
      <c r="N271" s="2176"/>
      <c r="O271" s="2176"/>
      <c r="P271" s="2176"/>
      <c r="Q271" s="2176"/>
      <c r="R271" s="2450"/>
      <c r="S271" s="791" t="s">
        <v>4</v>
      </c>
      <c r="T271" s="3484">
        <f>IFERROR(IF(AND(ISNUMBER(V271),J271&gt;0),J271,0),0)</f>
        <v>0</v>
      </c>
      <c r="U271" s="2453">
        <f>IFERROR(IF(AND(ISNUMBER(T271),V271&gt;0),K271,0),0)</f>
        <v>0</v>
      </c>
      <c r="V271" s="2452"/>
      <c r="W271" s="2140">
        <f>IFERROR(IF(V271&gt;0, AH271*AG271*Q271, 0), 0)</f>
        <v>0</v>
      </c>
      <c r="X271" s="301" t="str">
        <f>IF(OR(W271=0, ISBLANK(P271)), "", TEXT(ROUND(W271/INDEX(AJ24:AJ94, MATCH(P271, AI24:AI94, 0)), 0),"# ##0") &amp; " " &amp; P271)</f>
        <v/>
      </c>
      <c r="Y271" s="82">
        <f>IFERROR(IF(V271&gt;0, L271*AG271*Q271, 0), 0)</f>
        <v>0</v>
      </c>
      <c r="Z271" s="2141">
        <f>IFERROR(IF(V271&gt;0,M271,0),0)</f>
        <v>0</v>
      </c>
      <c r="AA271" s="2142" t="str">
        <f>IF(V271&gt;0,R271,"")</f>
        <v/>
      </c>
      <c r="AB271" s="2143"/>
      <c r="AC271" s="2140">
        <f>IF(ISBLANK(AB271), W271, W271*(1-AB271/100))</f>
        <v>0</v>
      </c>
      <c r="AD271" s="2144"/>
      <c r="AE271" s="2145" t="str">
        <f>IF(OR(ISBLANK(AD271), ISTEXT(L271)), "", IF(W271=0, Y271*AD271, W271*AD271))</f>
        <v/>
      </c>
      <c r="AF271" s="2593"/>
      <c r="AG271" s="2697">
        <f>IFERROR(IF(ISNUMBER(V271)*ISNUMBER(T271),V271/T271,0),0)</f>
        <v>0</v>
      </c>
      <c r="AH271" s="3483">
        <f>IF(AND(V271&lt;&gt;"", ISNUMBER(T271)), IFERROR(INDEX(AJ24:AJ94, MATCH(P271, AI24:AI94, 0)) * O271 * IF(ISBLANK(L271), 1, L271), 0), 0)</f>
        <v>0</v>
      </c>
      <c r="AI271" s="465"/>
      <c r="AJ271" s="465"/>
      <c r="AK271" s="465"/>
      <c r="AL271" s="465"/>
      <c r="AM271" s="2127" t="str">
        <f>A271</f>
        <v>►</v>
      </c>
      <c r="AN271" s="465"/>
      <c r="AO271" s="465"/>
      <c r="AP271" s="465"/>
      <c r="AQ271" s="2133"/>
      <c r="AR271" s="2133"/>
      <c r="AS271" s="465"/>
      <c r="AT271" s="465"/>
      <c r="AU271" s="465"/>
      <c r="AV271" s="465"/>
      <c r="AW271" s="2133"/>
      <c r="AX271" s="466">
        <v>1</v>
      </c>
    </row>
    <row r="272" spans="1:50" s="464" customFormat="1" ht="21" customHeight="1" x14ac:dyDescent="0.25">
      <c r="A272" s="2127" t="str">
        <f>IF(H272&lt;&gt;"A", "►", "A")</f>
        <v>►</v>
      </c>
      <c r="B272" s="2128" t="str">
        <f>IF(A272="►","►",IF(A272="A",IF(ISTEXT(I272),I272,"")))</f>
        <v>►</v>
      </c>
      <c r="C272" s="2129" t="str">
        <f>IF(B272="►", "►", IFERROR(LEFT(B272, SEARCH(".", B272)-1), 0))</f>
        <v>►</v>
      </c>
      <c r="D272" s="2433" t="str">
        <f>IF(B272="►","►",IFERROR(MID(B272,SEARCH(".",B272)+1,SEARCH(".",B272,SEARCH(".",B272)+1)-SEARCH(".",B272)-1),0))</f>
        <v>►</v>
      </c>
      <c r="E272" s="2128" t="str">
        <f>IF(B272="►", "►", IFERROR(MID(B272, SEARCH(".", B272, SEARCH(".", B272)+1)+1, SEARCH(".", B272, SEARCH(".", B272, SEARCH(".", B272)+1)+1) - SEARCH(".", B272, SEARCH(".", B272)+1)-1), 0))</f>
        <v>►</v>
      </c>
      <c r="F272" s="2128" t="str">
        <f>IF(B272="►", "►", IFERROR(MID(B272, SEARCH(".", B272, SEARCH(".", B272, SEARCH(".", B272)+1)+1)+1, SEARCH(".", B272, SEARCH(".", B272, SEARCH(".", B272, SEARCH(".", B272)+1)+1)+1) - SEARCH(".", B272, SEARCH(".", B272, SEARCH(".", B272)+1)+1)-1), 0))</f>
        <v>►</v>
      </c>
      <c r="G272" s="2128" t="str">
        <f>IF(OR(B272="►", ISBLANK(B272)), "►", IFERROR(RIGHT(B272, LEN(B272)-FIND("►", B272)-1), ""))</f>
        <v>►</v>
      </c>
      <c r="H272" s="2178" t="s">
        <v>4</v>
      </c>
      <c r="I272" s="2177"/>
      <c r="J272" s="2177"/>
      <c r="K272" s="2177"/>
      <c r="L272" s="2176"/>
      <c r="M272" s="2176"/>
      <c r="N272" s="2176"/>
      <c r="O272" s="2176"/>
      <c r="P272" s="2176"/>
      <c r="Q272" s="2176"/>
      <c r="R272" s="2450"/>
      <c r="S272" s="791" t="s">
        <v>4</v>
      </c>
      <c r="T272" s="3484">
        <f>IFERROR(IF(AND(ISNUMBER(V272),J272&gt;0),J272,0),0)</f>
        <v>0</v>
      </c>
      <c r="U272" s="2453">
        <f>IFERROR(IF(AND(ISNUMBER(T272),V272&gt;0),K272,0),0)</f>
        <v>0</v>
      </c>
      <c r="V272" s="2452"/>
      <c r="W272" s="2148">
        <f>IFERROR(IF(V272&gt;0, AH272*AG272*Q272, 0), 0)</f>
        <v>0</v>
      </c>
      <c r="X272" s="299" t="str">
        <f>IF(OR(W272=0, ISBLANK(P272)), "", TEXT(ROUND(W272/INDEX(AJ24:AJ94, MATCH(P272, AI24:AI94, 0)), 0),"# ##0") &amp; " " &amp; P272)</f>
        <v/>
      </c>
      <c r="Y272" s="77">
        <f>IFERROR(IF(V272&gt;0, L272*AG272*Q272, 0), 0)</f>
        <v>0</v>
      </c>
      <c r="Z272" s="2149">
        <f>IFERROR(IF(V272&gt;0,M272,0),0)</f>
        <v>0</v>
      </c>
      <c r="AA272" s="2137" t="str">
        <f>IF(V272&gt;0,R272,"")</f>
        <v/>
      </c>
      <c r="AB272" s="2143"/>
      <c r="AC272" s="2148">
        <f>IF(ISBLANK(AB272), W272, W272*(1-AB272/100))</f>
        <v>0</v>
      </c>
      <c r="AD272" s="2144"/>
      <c r="AE272" s="2150" t="str">
        <f>IF(OR(ISBLANK(AD272), ISTEXT(L272)), "", IF(W272=0, Y272*AD272, W272*AD272))</f>
        <v/>
      </c>
      <c r="AF272" s="2593"/>
      <c r="AG272" s="2697">
        <f>IFERROR(IF(ISNUMBER(V272)*ISNUMBER(T272),V272/T272,0),0)</f>
        <v>0</v>
      </c>
      <c r="AH272" s="3483">
        <f>IF(AND(V272&lt;&gt;"", ISNUMBER(T272)), IFERROR(INDEX(AJ24:AJ94, MATCH(P272, AI24:AI94, 0)) * O272 * IF(ISBLANK(L272), 1, L272), 0), 0)</f>
        <v>0</v>
      </c>
      <c r="AI272" s="465"/>
      <c r="AJ272" s="465"/>
      <c r="AK272" s="465"/>
      <c r="AL272" s="465"/>
      <c r="AM272" s="2127" t="str">
        <f>A272</f>
        <v>►</v>
      </c>
      <c r="AN272" s="465"/>
      <c r="AO272" s="465"/>
      <c r="AP272" s="465"/>
      <c r="AQ272" s="2133"/>
      <c r="AR272" s="2133"/>
      <c r="AS272" s="465"/>
      <c r="AT272" s="465"/>
      <c r="AU272" s="465"/>
      <c r="AV272" s="465"/>
      <c r="AW272" s="2133"/>
      <c r="AX272" s="466">
        <v>1</v>
      </c>
    </row>
    <row r="273" spans="1:50" s="464" customFormat="1" ht="21" customHeight="1" x14ac:dyDescent="0.25">
      <c r="A273" s="2127" t="str">
        <f>IF(H273&lt;&gt;"A", "►", "A")</f>
        <v>►</v>
      </c>
      <c r="B273" s="2128" t="str">
        <f>IF(A273="►","►",IF(A273="A",IF(ISTEXT(I273),I273,"")))</f>
        <v>►</v>
      </c>
      <c r="C273" s="2129" t="str">
        <f>IF(B273="►", "►", IFERROR(LEFT(B273, SEARCH(".", B273)-1), 0))</f>
        <v>►</v>
      </c>
      <c r="D273" s="2433" t="str">
        <f>IF(B273="►","►",IFERROR(MID(B273,SEARCH(".",B273)+1,SEARCH(".",B273,SEARCH(".",B273)+1)-SEARCH(".",B273)-1),0))</f>
        <v>►</v>
      </c>
      <c r="E273" s="2128" t="str">
        <f>IF(B273="►", "►", IFERROR(MID(B273, SEARCH(".", B273, SEARCH(".", B273)+1)+1, SEARCH(".", B273, SEARCH(".", B273, SEARCH(".", B273)+1)+1) - SEARCH(".", B273, SEARCH(".", B273)+1)-1), 0))</f>
        <v>►</v>
      </c>
      <c r="F273" s="2128" t="str">
        <f>IF(B273="►", "►", IFERROR(MID(B273, SEARCH(".", B273, SEARCH(".", B273, SEARCH(".", B273)+1)+1)+1, SEARCH(".", B273, SEARCH(".", B273, SEARCH(".", B273, SEARCH(".", B273)+1)+1)+1) - SEARCH(".", B273, SEARCH(".", B273, SEARCH(".", B273)+1)+1)-1), 0))</f>
        <v>►</v>
      </c>
      <c r="G273" s="2128" t="str">
        <f>IF(OR(B273="►", ISBLANK(B273)), "►", IFERROR(RIGHT(B273, LEN(B273)-FIND("►", B273)-1), ""))</f>
        <v>►</v>
      </c>
      <c r="H273" s="2178" t="s">
        <v>4</v>
      </c>
      <c r="I273" s="2177"/>
      <c r="J273" s="2177"/>
      <c r="K273" s="2177"/>
      <c r="L273" s="2176"/>
      <c r="M273" s="2176"/>
      <c r="N273" s="2176"/>
      <c r="O273" s="2176"/>
      <c r="P273" s="2176"/>
      <c r="Q273" s="2176"/>
      <c r="R273" s="2450"/>
      <c r="S273" s="791" t="s">
        <v>4</v>
      </c>
      <c r="T273" s="3484">
        <f>IFERROR(IF(AND(ISNUMBER(V273),J273&gt;0),J273,0),0)</f>
        <v>0</v>
      </c>
      <c r="U273" s="2453">
        <f>IFERROR(IF(AND(ISNUMBER(T273),V273&gt;0),K273,0),0)</f>
        <v>0</v>
      </c>
      <c r="V273" s="2452"/>
      <c r="W273" s="2140">
        <f>IFERROR(IF(V273&gt;0, AH273*AG273*Q273, 0), 0)</f>
        <v>0</v>
      </c>
      <c r="X273" s="301" t="str">
        <f>IF(OR(W273=0, ISBLANK(P273)), "", TEXT(ROUND(W273/INDEX(AJ24:AJ94, MATCH(P273, AI24:AI94, 0)), 0),"# ##0") &amp; " " &amp; P273)</f>
        <v/>
      </c>
      <c r="Y273" s="82">
        <f>IFERROR(IF(V273&gt;0, L273*AG273*Q273, 0), 0)</f>
        <v>0</v>
      </c>
      <c r="Z273" s="2141">
        <f>IFERROR(IF(V273&gt;0,M273,0),0)</f>
        <v>0</v>
      </c>
      <c r="AA273" s="2142" t="str">
        <f>IF(V273&gt;0,R273,"")</f>
        <v/>
      </c>
      <c r="AB273" s="2143"/>
      <c r="AC273" s="2140">
        <f>IF(ISBLANK(AB273), W273, W273*(1-AB273/100))</f>
        <v>0</v>
      </c>
      <c r="AD273" s="2144"/>
      <c r="AE273" s="2145" t="str">
        <f>IF(OR(ISBLANK(AD273), ISTEXT(L273)), "", IF(W273=0, Y273*AD273, W273*AD273))</f>
        <v/>
      </c>
      <c r="AF273" s="2593"/>
      <c r="AG273" s="2697">
        <f>IFERROR(IF(ISNUMBER(V273)*ISNUMBER(T273),V273/T273,0),0)</f>
        <v>0</v>
      </c>
      <c r="AH273" s="3483">
        <f>IF(AND(V273&lt;&gt;"", ISNUMBER(T273)), IFERROR(INDEX(AJ24:AJ94, MATCH(P273, AI24:AI94, 0)) * O273 * IF(ISBLANK(L273), 1, L273), 0), 0)</f>
        <v>0</v>
      </c>
      <c r="AI273" s="465"/>
      <c r="AJ273" s="465"/>
      <c r="AK273" s="465"/>
      <c r="AL273" s="465"/>
      <c r="AM273" s="2127" t="str">
        <f>A273</f>
        <v>►</v>
      </c>
      <c r="AN273" s="465"/>
      <c r="AO273" s="465"/>
      <c r="AP273" s="465"/>
      <c r="AQ273" s="2133"/>
      <c r="AR273" s="2133"/>
      <c r="AS273" s="465"/>
      <c r="AT273" s="465"/>
      <c r="AU273" s="465"/>
      <c r="AV273" s="465"/>
      <c r="AW273" s="2133"/>
      <c r="AX273" s="466">
        <v>1</v>
      </c>
    </row>
    <row r="274" spans="1:50" s="464" customFormat="1" ht="21" customHeight="1" x14ac:dyDescent="0.25">
      <c r="A274" s="2127" t="str">
        <f>IF(H274&lt;&gt;"A", "►", "A")</f>
        <v>►</v>
      </c>
      <c r="B274" s="2128" t="str">
        <f>IF(A274="►","►",IF(A274="A",IF(ISTEXT(I274),I274,"")))</f>
        <v>►</v>
      </c>
      <c r="C274" s="2129" t="str">
        <f>IF(B274="►", "►", IFERROR(LEFT(B274, SEARCH(".", B274)-1), 0))</f>
        <v>►</v>
      </c>
      <c r="D274" s="2433" t="str">
        <f>IF(B274="►","►",IFERROR(MID(B274,SEARCH(".",B274)+1,SEARCH(".",B274,SEARCH(".",B274)+1)-SEARCH(".",B274)-1),0))</f>
        <v>►</v>
      </c>
      <c r="E274" s="2128" t="str">
        <f>IF(B274="►", "►", IFERROR(MID(B274, SEARCH(".", B274, SEARCH(".", B274)+1)+1, SEARCH(".", B274, SEARCH(".", B274, SEARCH(".", B274)+1)+1) - SEARCH(".", B274, SEARCH(".", B274)+1)-1), 0))</f>
        <v>►</v>
      </c>
      <c r="F274" s="2128" t="str">
        <f>IF(B274="►", "►", IFERROR(MID(B274, SEARCH(".", B274, SEARCH(".", B274, SEARCH(".", B274)+1)+1)+1, SEARCH(".", B274, SEARCH(".", B274, SEARCH(".", B274, SEARCH(".", B274)+1)+1)+1) - SEARCH(".", B274, SEARCH(".", B274, SEARCH(".", B274)+1)+1)-1), 0))</f>
        <v>►</v>
      </c>
      <c r="G274" s="2128" t="str">
        <f>IF(OR(B274="►", ISBLANK(B274)), "►", IFERROR(RIGHT(B274, LEN(B274)-FIND("►", B274)-1), ""))</f>
        <v>►</v>
      </c>
      <c r="H274" s="2178" t="s">
        <v>4</v>
      </c>
      <c r="I274" s="2177"/>
      <c r="J274" s="2177"/>
      <c r="K274" s="2177"/>
      <c r="L274" s="2176"/>
      <c r="M274" s="2176"/>
      <c r="N274" s="2176"/>
      <c r="O274" s="2176"/>
      <c r="P274" s="2176"/>
      <c r="Q274" s="2176"/>
      <c r="R274" s="2450"/>
      <c r="S274" s="791" t="s">
        <v>4</v>
      </c>
      <c r="T274" s="3484">
        <f>IFERROR(IF(AND(ISNUMBER(V274),J274&gt;0),J274,0),0)</f>
        <v>0</v>
      </c>
      <c r="U274" s="2453">
        <f>IFERROR(IF(AND(ISNUMBER(T274),V274&gt;0),K274,0),0)</f>
        <v>0</v>
      </c>
      <c r="V274" s="2452"/>
      <c r="W274" s="2148">
        <f>IFERROR(IF(V274&gt;0, AH274*AG274*Q274, 0), 0)</f>
        <v>0</v>
      </c>
      <c r="X274" s="299" t="str">
        <f>IF(OR(W274=0, ISBLANK(P274)), "", TEXT(ROUND(W274/INDEX(AJ24:AJ94, MATCH(P274, AI24:AI94, 0)), 0),"# ##0") &amp; " " &amp; P274)</f>
        <v/>
      </c>
      <c r="Y274" s="77">
        <f>IFERROR(IF(V274&gt;0, L274*AG274*Q274, 0), 0)</f>
        <v>0</v>
      </c>
      <c r="Z274" s="2149">
        <f>IFERROR(IF(V274&gt;0,M274,0),0)</f>
        <v>0</v>
      </c>
      <c r="AA274" s="2137" t="str">
        <f>IF(V274&gt;0,R274,"")</f>
        <v/>
      </c>
      <c r="AB274" s="2143"/>
      <c r="AC274" s="2148">
        <f>IF(ISBLANK(AB274), W274, W274*(1-AB274/100))</f>
        <v>0</v>
      </c>
      <c r="AD274" s="2144"/>
      <c r="AE274" s="2150" t="str">
        <f>IF(OR(ISBLANK(AD274), ISTEXT(L274)), "", IF(W274=0, Y274*AD274, W274*AD274))</f>
        <v/>
      </c>
      <c r="AF274" s="2593"/>
      <c r="AG274" s="2697">
        <f>IFERROR(IF(ISNUMBER(V274)*ISNUMBER(T274),V274/T274,0),0)</f>
        <v>0</v>
      </c>
      <c r="AH274" s="3483">
        <f>IF(AND(V274&lt;&gt;"", ISNUMBER(T274)), IFERROR(INDEX(AJ24:AJ94, MATCH(P274, AI24:AI94, 0)) * O274 * IF(ISBLANK(L274), 1, L274), 0), 0)</f>
        <v>0</v>
      </c>
      <c r="AI274" s="465"/>
      <c r="AJ274" s="465"/>
      <c r="AK274" s="465"/>
      <c r="AL274" s="465"/>
      <c r="AM274" s="2127" t="str">
        <f>A274</f>
        <v>►</v>
      </c>
      <c r="AN274" s="465"/>
      <c r="AO274" s="465"/>
      <c r="AP274" s="465"/>
      <c r="AQ274" s="2133"/>
      <c r="AR274" s="2133"/>
      <c r="AS274" s="465"/>
      <c r="AT274" s="465"/>
      <c r="AU274" s="465"/>
      <c r="AV274" s="465"/>
      <c r="AW274" s="2133"/>
      <c r="AX274" s="466">
        <v>1</v>
      </c>
    </row>
    <row r="275" spans="1:50" s="464" customFormat="1" ht="21" customHeight="1" x14ac:dyDescent="0.25">
      <c r="A275" s="2127" t="str">
        <f>IF(H275&lt;&gt;"A", "►", "A")</f>
        <v>►</v>
      </c>
      <c r="B275" s="2128" t="str">
        <f>IF(A275="►","►",IF(A275="A",IF(ISTEXT(I275),I275,"")))</f>
        <v>►</v>
      </c>
      <c r="C275" s="2129" t="str">
        <f>IF(B275="►", "►", IFERROR(LEFT(B275, SEARCH(".", B275)-1), 0))</f>
        <v>►</v>
      </c>
      <c r="D275" s="2433" t="str">
        <f>IF(B275="►","►",IFERROR(MID(B275,SEARCH(".",B275)+1,SEARCH(".",B275,SEARCH(".",B275)+1)-SEARCH(".",B275)-1),0))</f>
        <v>►</v>
      </c>
      <c r="E275" s="2128" t="str">
        <f>IF(B275="►", "►", IFERROR(MID(B275, SEARCH(".", B275, SEARCH(".", B275)+1)+1, SEARCH(".", B275, SEARCH(".", B275, SEARCH(".", B275)+1)+1) - SEARCH(".", B275, SEARCH(".", B275)+1)-1), 0))</f>
        <v>►</v>
      </c>
      <c r="F275" s="2128" t="str">
        <f>IF(B275="►", "►", IFERROR(MID(B275, SEARCH(".", B275, SEARCH(".", B275, SEARCH(".", B275)+1)+1)+1, SEARCH(".", B275, SEARCH(".", B275, SEARCH(".", B275, SEARCH(".", B275)+1)+1)+1) - SEARCH(".", B275, SEARCH(".", B275, SEARCH(".", B275)+1)+1)-1), 0))</f>
        <v>►</v>
      </c>
      <c r="G275" s="2128" t="str">
        <f>IF(OR(B275="►", ISBLANK(B275)), "►", IFERROR(RIGHT(B275, LEN(B275)-FIND("►", B275)-1), ""))</f>
        <v>►</v>
      </c>
      <c r="H275" s="2178" t="s">
        <v>4</v>
      </c>
      <c r="I275" s="2177"/>
      <c r="J275" s="2177"/>
      <c r="K275" s="2177"/>
      <c r="L275" s="2176"/>
      <c r="M275" s="2176"/>
      <c r="N275" s="2176"/>
      <c r="O275" s="2176"/>
      <c r="P275" s="2176"/>
      <c r="Q275" s="2176"/>
      <c r="R275" s="2450"/>
      <c r="S275" s="791" t="s">
        <v>4</v>
      </c>
      <c r="T275" s="3484">
        <f>IFERROR(IF(AND(ISNUMBER(V275),J275&gt;0),J275,0),0)</f>
        <v>0</v>
      </c>
      <c r="U275" s="2453">
        <f>IFERROR(IF(AND(ISNUMBER(T275),V275&gt;0),K275,0),0)</f>
        <v>0</v>
      </c>
      <c r="V275" s="2452"/>
      <c r="W275" s="2140">
        <f>IFERROR(IF(V275&gt;0, AH275*AG275*Q275, 0), 0)</f>
        <v>0</v>
      </c>
      <c r="X275" s="301" t="str">
        <f>IF(OR(W275=0, ISBLANK(P275)), "", TEXT(ROUND(W275/INDEX(AJ24:AJ94, MATCH(P275, AI24:AI94, 0)), 0),"# ##0") &amp; " " &amp; P275)</f>
        <v/>
      </c>
      <c r="Y275" s="82">
        <f>IFERROR(IF(V275&gt;0, L275*AG275*Q275, 0), 0)</f>
        <v>0</v>
      </c>
      <c r="Z275" s="2141">
        <f>IFERROR(IF(V275&gt;0,M275,0),0)</f>
        <v>0</v>
      </c>
      <c r="AA275" s="2142" t="str">
        <f>IF(V275&gt;0,R275,"")</f>
        <v/>
      </c>
      <c r="AB275" s="2143"/>
      <c r="AC275" s="2140">
        <f>IF(ISBLANK(AB275), W275, W275*(1-AB275/100))</f>
        <v>0</v>
      </c>
      <c r="AD275" s="2144"/>
      <c r="AE275" s="2145" t="str">
        <f>IF(OR(ISBLANK(AD275), ISTEXT(L275)), "", IF(W275=0, Y275*AD275, W275*AD275))</f>
        <v/>
      </c>
      <c r="AF275" s="2593"/>
      <c r="AG275" s="2697">
        <f>IFERROR(IF(ISNUMBER(V275)*ISNUMBER(T275),V275/T275,0),0)</f>
        <v>0</v>
      </c>
      <c r="AH275" s="3483">
        <f>IF(AND(V275&lt;&gt;"", ISNUMBER(T275)), IFERROR(INDEX(AJ24:AJ94, MATCH(P275, AI24:AI94, 0)) * O275 * IF(ISBLANK(L275), 1, L275), 0), 0)</f>
        <v>0</v>
      </c>
      <c r="AI275" s="465"/>
      <c r="AJ275" s="465"/>
      <c r="AK275" s="465"/>
      <c r="AL275" s="465"/>
      <c r="AM275" s="2127" t="str">
        <f>A275</f>
        <v>►</v>
      </c>
      <c r="AN275" s="465"/>
      <c r="AO275" s="465"/>
      <c r="AP275" s="465"/>
      <c r="AQ275" s="2133"/>
      <c r="AR275" s="2133"/>
      <c r="AS275" s="465"/>
      <c r="AT275" s="465"/>
      <c r="AU275" s="465"/>
      <c r="AV275" s="465"/>
      <c r="AW275" s="2133"/>
      <c r="AX275" s="466">
        <v>1</v>
      </c>
    </row>
    <row r="276" spans="1:50" s="464" customFormat="1" ht="21" customHeight="1" x14ac:dyDescent="0.25">
      <c r="A276" s="2127" t="str">
        <f>IF(H276&lt;&gt;"A", "►", "A")</f>
        <v>►</v>
      </c>
      <c r="B276" s="2128" t="str">
        <f>IF(A276="►","►",IF(A276="A",IF(ISTEXT(I276),I276,"")))</f>
        <v>►</v>
      </c>
      <c r="C276" s="2129" t="str">
        <f>IF(B276="►", "►", IFERROR(LEFT(B276, SEARCH(".", B276)-1), 0))</f>
        <v>►</v>
      </c>
      <c r="D276" s="2433" t="str">
        <f>IF(B276="►","►",IFERROR(MID(B276,SEARCH(".",B276)+1,SEARCH(".",B276,SEARCH(".",B276)+1)-SEARCH(".",B276)-1),0))</f>
        <v>►</v>
      </c>
      <c r="E276" s="2128" t="str">
        <f>IF(B276="►", "►", IFERROR(MID(B276, SEARCH(".", B276, SEARCH(".", B276)+1)+1, SEARCH(".", B276, SEARCH(".", B276, SEARCH(".", B276)+1)+1) - SEARCH(".", B276, SEARCH(".", B276)+1)-1), 0))</f>
        <v>►</v>
      </c>
      <c r="F276" s="2128" t="str">
        <f>IF(B276="►", "►", IFERROR(MID(B276, SEARCH(".", B276, SEARCH(".", B276, SEARCH(".", B276)+1)+1)+1, SEARCH(".", B276, SEARCH(".", B276, SEARCH(".", B276, SEARCH(".", B276)+1)+1)+1) - SEARCH(".", B276, SEARCH(".", B276, SEARCH(".", B276)+1)+1)-1), 0))</f>
        <v>►</v>
      </c>
      <c r="G276" s="2128" t="str">
        <f>IF(OR(B276="►", ISBLANK(B276)), "►", IFERROR(RIGHT(B276, LEN(B276)-FIND("►", B276)-1), ""))</f>
        <v>►</v>
      </c>
      <c r="H276" s="2178" t="s">
        <v>4</v>
      </c>
      <c r="I276" s="2177"/>
      <c r="J276" s="2177"/>
      <c r="K276" s="2177"/>
      <c r="L276" s="2176"/>
      <c r="M276" s="2176"/>
      <c r="N276" s="2176"/>
      <c r="O276" s="2176"/>
      <c r="P276" s="2176"/>
      <c r="Q276" s="2176"/>
      <c r="R276" s="2450"/>
      <c r="S276" s="791" t="s">
        <v>4</v>
      </c>
      <c r="T276" s="3484">
        <f>IFERROR(IF(AND(ISNUMBER(V276),J276&gt;0),J276,0),0)</f>
        <v>0</v>
      </c>
      <c r="U276" s="2453">
        <f>IFERROR(IF(AND(ISNUMBER(T276),V276&gt;0),K276,0),0)</f>
        <v>0</v>
      </c>
      <c r="V276" s="2452"/>
      <c r="W276" s="2148">
        <f>IFERROR(IF(V276&gt;0, AH276*AG276*Q276, 0), 0)</f>
        <v>0</v>
      </c>
      <c r="X276" s="299" t="str">
        <f>IF(OR(W276=0, ISBLANK(P276)), "", TEXT(ROUND(W276/INDEX(AJ24:AJ94, MATCH(P276, AI24:AI94, 0)), 0),"# ##0") &amp; " " &amp; P276)</f>
        <v/>
      </c>
      <c r="Y276" s="77">
        <f>IFERROR(IF(V276&gt;0, L276*AG276*Q276, 0), 0)</f>
        <v>0</v>
      </c>
      <c r="Z276" s="2149">
        <f>IFERROR(IF(V276&gt;0,M276,0),0)</f>
        <v>0</v>
      </c>
      <c r="AA276" s="2137" t="str">
        <f>IF(V276&gt;0,R276,"")</f>
        <v/>
      </c>
      <c r="AB276" s="2143"/>
      <c r="AC276" s="2148">
        <f>IF(ISBLANK(AB276), W276, W276*(1-AB276/100))</f>
        <v>0</v>
      </c>
      <c r="AD276" s="2144"/>
      <c r="AE276" s="2150" t="str">
        <f>IF(OR(ISBLANK(AD276), ISTEXT(L276)), "", IF(W276=0, Y276*AD276, W276*AD276))</f>
        <v/>
      </c>
      <c r="AF276" s="2593"/>
      <c r="AG276" s="2697">
        <f>IFERROR(IF(ISNUMBER(V276)*ISNUMBER(T276),V276/T276,0),0)</f>
        <v>0</v>
      </c>
      <c r="AH276" s="3483">
        <f>IF(AND(V276&lt;&gt;"", ISNUMBER(T276)), IFERROR(INDEX(AJ24:AJ94, MATCH(P276, AI24:AI94, 0)) * O276 * IF(ISBLANK(L276), 1, L276), 0), 0)</f>
        <v>0</v>
      </c>
      <c r="AI276" s="465"/>
      <c r="AJ276" s="465"/>
      <c r="AK276" s="465"/>
      <c r="AL276" s="465"/>
      <c r="AM276" s="2127" t="str">
        <f>A276</f>
        <v>►</v>
      </c>
      <c r="AN276" s="465"/>
      <c r="AO276" s="465"/>
      <c r="AP276" s="465"/>
      <c r="AQ276" s="2133"/>
      <c r="AR276" s="2133"/>
      <c r="AS276" s="465"/>
      <c r="AT276" s="465"/>
      <c r="AU276" s="465"/>
      <c r="AV276" s="465"/>
      <c r="AW276" s="2133"/>
      <c r="AX276" s="466">
        <v>1</v>
      </c>
    </row>
    <row r="277" spans="1:50" s="464" customFormat="1" ht="21" customHeight="1" x14ac:dyDescent="0.25">
      <c r="A277" s="2127" t="str">
        <f>IF(H277&lt;&gt;"A", "►", "A")</f>
        <v>►</v>
      </c>
      <c r="B277" s="2128" t="str">
        <f>IF(A277="►","►",IF(A277="A",IF(ISTEXT(I277),I277,"")))</f>
        <v>►</v>
      </c>
      <c r="C277" s="2129" t="str">
        <f>IF(B277="►", "►", IFERROR(LEFT(B277, SEARCH(".", B277)-1), 0))</f>
        <v>►</v>
      </c>
      <c r="D277" s="2433" t="str">
        <f>IF(B277="►","►",IFERROR(MID(B277,SEARCH(".",B277)+1,SEARCH(".",B277,SEARCH(".",B277)+1)-SEARCH(".",B277)-1),0))</f>
        <v>►</v>
      </c>
      <c r="E277" s="2128" t="str">
        <f>IF(B277="►", "►", IFERROR(MID(B277, SEARCH(".", B277, SEARCH(".", B277)+1)+1, SEARCH(".", B277, SEARCH(".", B277, SEARCH(".", B277)+1)+1) - SEARCH(".", B277, SEARCH(".", B277)+1)-1), 0))</f>
        <v>►</v>
      </c>
      <c r="F277" s="2128" t="str">
        <f>IF(B277="►", "►", IFERROR(MID(B277, SEARCH(".", B277, SEARCH(".", B277, SEARCH(".", B277)+1)+1)+1, SEARCH(".", B277, SEARCH(".", B277, SEARCH(".", B277, SEARCH(".", B277)+1)+1)+1) - SEARCH(".", B277, SEARCH(".", B277, SEARCH(".", B277)+1)+1)-1), 0))</f>
        <v>►</v>
      </c>
      <c r="G277" s="2128" t="str">
        <f>IF(OR(B277="►", ISBLANK(B277)), "►", IFERROR(RIGHT(B277, LEN(B277)-FIND("►", B277)-1), ""))</f>
        <v>►</v>
      </c>
      <c r="H277" s="2178" t="s">
        <v>4</v>
      </c>
      <c r="I277" s="2177"/>
      <c r="J277" s="2177"/>
      <c r="K277" s="2177"/>
      <c r="L277" s="2176"/>
      <c r="M277" s="2176"/>
      <c r="N277" s="2176"/>
      <c r="O277" s="2176"/>
      <c r="P277" s="2176"/>
      <c r="Q277" s="2176"/>
      <c r="R277" s="2450"/>
      <c r="S277" s="791" t="s">
        <v>4</v>
      </c>
      <c r="T277" s="3484">
        <f>IFERROR(IF(AND(ISNUMBER(V277),J277&gt;0),J277,0),0)</f>
        <v>0</v>
      </c>
      <c r="U277" s="2453">
        <f>IFERROR(IF(AND(ISNUMBER(T277),V277&gt;0),K277,0),0)</f>
        <v>0</v>
      </c>
      <c r="V277" s="2452"/>
      <c r="W277" s="2140">
        <f>IFERROR(IF(V277&gt;0, AH277*AG277*Q277, 0), 0)</f>
        <v>0</v>
      </c>
      <c r="X277" s="301" t="str">
        <f>IF(OR(W277=0, ISBLANK(P277)), "", TEXT(ROUND(W277/INDEX(AJ24:AJ94, MATCH(P277, AI24:AI94, 0)), 0),"# ##0") &amp; " " &amp; P277)</f>
        <v/>
      </c>
      <c r="Y277" s="82">
        <f>IFERROR(IF(V277&gt;0, L277*AG277*Q277, 0), 0)</f>
        <v>0</v>
      </c>
      <c r="Z277" s="2141">
        <f>IFERROR(IF(V277&gt;0,M277,0),0)</f>
        <v>0</v>
      </c>
      <c r="AA277" s="2142" t="str">
        <f>IF(V277&gt;0,R277,"")</f>
        <v/>
      </c>
      <c r="AB277" s="2143"/>
      <c r="AC277" s="2140">
        <f>IF(ISBLANK(AB277), W277, W277*(1-AB277/100))</f>
        <v>0</v>
      </c>
      <c r="AD277" s="2144"/>
      <c r="AE277" s="2145" t="str">
        <f>IF(OR(ISBLANK(AD277), ISTEXT(L277)), "", IF(W277=0, Y277*AD277, W277*AD277))</f>
        <v/>
      </c>
      <c r="AF277" s="2593"/>
      <c r="AG277" s="2697">
        <f>IFERROR(IF(ISNUMBER(V277)*ISNUMBER(T277),V277/T277,0),0)</f>
        <v>0</v>
      </c>
      <c r="AH277" s="3483">
        <f>IF(AND(V277&lt;&gt;"", ISNUMBER(T277)), IFERROR(INDEX(AJ24:AJ94, MATCH(P277, AI24:AI94, 0)) * O277 * IF(ISBLANK(L277), 1, L277), 0), 0)</f>
        <v>0</v>
      </c>
      <c r="AI277" s="465"/>
      <c r="AJ277" s="465"/>
      <c r="AK277" s="465"/>
      <c r="AL277" s="465"/>
      <c r="AM277" s="2127" t="str">
        <f>A277</f>
        <v>►</v>
      </c>
      <c r="AN277" s="465"/>
      <c r="AO277" s="2133"/>
      <c r="AP277" s="2133"/>
      <c r="AQ277" s="2133"/>
      <c r="AR277" s="2133"/>
      <c r="AS277" s="465"/>
      <c r="AT277" s="465"/>
      <c r="AU277" s="465"/>
      <c r="AV277" s="465"/>
      <c r="AW277" s="2133"/>
      <c r="AX277" s="466">
        <v>1</v>
      </c>
    </row>
    <row r="278" spans="1:50" s="464" customFormat="1" ht="21" customHeight="1" x14ac:dyDescent="0.25">
      <c r="A278" s="2127" t="str">
        <f>IF(H278&lt;&gt;"A", "►", "A")</f>
        <v>►</v>
      </c>
      <c r="B278" s="2128" t="str">
        <f>IF(A278="►","►",IF(A278="A",IF(ISTEXT(I278),I278,"")))</f>
        <v>►</v>
      </c>
      <c r="C278" s="2129" t="str">
        <f>IF(B278="►", "►", IFERROR(LEFT(B278, SEARCH(".", B278)-1), 0))</f>
        <v>►</v>
      </c>
      <c r="D278" s="2433" t="str">
        <f>IF(B278="►","►",IFERROR(MID(B278,SEARCH(".",B278)+1,SEARCH(".",B278,SEARCH(".",B278)+1)-SEARCH(".",B278)-1),0))</f>
        <v>►</v>
      </c>
      <c r="E278" s="2128" t="str">
        <f>IF(B278="►", "►", IFERROR(MID(B278, SEARCH(".", B278, SEARCH(".", B278)+1)+1, SEARCH(".", B278, SEARCH(".", B278, SEARCH(".", B278)+1)+1) - SEARCH(".", B278, SEARCH(".", B278)+1)-1), 0))</f>
        <v>►</v>
      </c>
      <c r="F278" s="2128" t="str">
        <f>IF(B278="►", "►", IFERROR(MID(B278, SEARCH(".", B278, SEARCH(".", B278, SEARCH(".", B278)+1)+1)+1, SEARCH(".", B278, SEARCH(".", B278, SEARCH(".", B278, SEARCH(".", B278)+1)+1)+1) - SEARCH(".", B278, SEARCH(".", B278, SEARCH(".", B278)+1)+1)-1), 0))</f>
        <v>►</v>
      </c>
      <c r="G278" s="2128" t="str">
        <f>IF(OR(B278="►", ISBLANK(B278)), "►", IFERROR(RIGHT(B278, LEN(B278)-FIND("►", B278)-1), ""))</f>
        <v>►</v>
      </c>
      <c r="H278" s="2178" t="s">
        <v>4</v>
      </c>
      <c r="I278" s="2177"/>
      <c r="J278" s="2177"/>
      <c r="K278" s="2177"/>
      <c r="L278" s="2176"/>
      <c r="M278" s="2176"/>
      <c r="N278" s="2176"/>
      <c r="O278" s="2176"/>
      <c r="P278" s="2176"/>
      <c r="Q278" s="2176"/>
      <c r="R278" s="2450"/>
      <c r="S278" s="791" t="s">
        <v>4</v>
      </c>
      <c r="T278" s="3484">
        <f>IFERROR(IF(AND(ISNUMBER(V278),J278&gt;0),J278,0),0)</f>
        <v>0</v>
      </c>
      <c r="U278" s="2453">
        <f>IFERROR(IF(AND(ISNUMBER(T278),V278&gt;0),K278,0),0)</f>
        <v>0</v>
      </c>
      <c r="V278" s="2452"/>
      <c r="W278" s="2148">
        <f>IFERROR(IF(V278&gt;0, AH278*AG278*Q278, 0), 0)</f>
        <v>0</v>
      </c>
      <c r="X278" s="299" t="str">
        <f>IF(OR(W278=0, ISBLANK(P278)), "", TEXT(ROUND(W278/INDEX(AJ24:AJ94, MATCH(P278, AI24:AI94, 0)), 0),"# ##0") &amp; " " &amp; P278)</f>
        <v/>
      </c>
      <c r="Y278" s="77">
        <f>IFERROR(IF(V278&gt;0, L278*AG278*Q278, 0), 0)</f>
        <v>0</v>
      </c>
      <c r="Z278" s="2149">
        <f>IFERROR(IF(V278&gt;0,M278,0),0)</f>
        <v>0</v>
      </c>
      <c r="AA278" s="2137" t="str">
        <f>IF(V278&gt;0,R278,"")</f>
        <v/>
      </c>
      <c r="AB278" s="2143"/>
      <c r="AC278" s="2148">
        <f>IF(ISBLANK(AB278), W278, W278*(1-AB278/100))</f>
        <v>0</v>
      </c>
      <c r="AD278" s="2144"/>
      <c r="AE278" s="2150" t="str">
        <f>IF(OR(ISBLANK(AD278), ISTEXT(L278)), "", IF(W278=0, Y278*AD278, W278*AD278))</f>
        <v/>
      </c>
      <c r="AF278" s="2593"/>
      <c r="AG278" s="2697">
        <f>IFERROR(IF(ISNUMBER(V278)*ISNUMBER(T278),V278/T278,0),0)</f>
        <v>0</v>
      </c>
      <c r="AH278" s="3483">
        <f>IF(AND(V278&lt;&gt;"", ISNUMBER(T278)), IFERROR(INDEX(AJ24:AJ94, MATCH(P278, AI24:AI94, 0)) * O278 * IF(ISBLANK(L278), 1, L278), 0), 0)</f>
        <v>0</v>
      </c>
      <c r="AI278" s="465"/>
      <c r="AJ278" s="465"/>
      <c r="AK278" s="465"/>
      <c r="AL278" s="465"/>
      <c r="AM278" s="2127" t="str">
        <f>A278</f>
        <v>►</v>
      </c>
      <c r="AN278" s="465"/>
      <c r="AO278" s="2133"/>
      <c r="AP278" s="2133"/>
      <c r="AQ278" s="2133"/>
      <c r="AR278" s="2133"/>
      <c r="AS278" s="465"/>
      <c r="AT278" s="465"/>
      <c r="AU278" s="465"/>
      <c r="AV278" s="465"/>
      <c r="AW278" s="2133"/>
      <c r="AX278" s="466">
        <v>1</v>
      </c>
    </row>
    <row r="279" spans="1:50" s="464" customFormat="1" ht="21" customHeight="1" x14ac:dyDescent="0.25">
      <c r="A279" s="2127" t="str">
        <f>IF(H279&lt;&gt;"A", "►", "A")</f>
        <v>►</v>
      </c>
      <c r="B279" s="2128" t="str">
        <f>IF(A279="►","►",IF(A279="A",IF(ISTEXT(I279),I279,"")))</f>
        <v>►</v>
      </c>
      <c r="C279" s="2129" t="str">
        <f>IF(B279="►", "►", IFERROR(LEFT(B279, SEARCH(".", B279)-1), 0))</f>
        <v>►</v>
      </c>
      <c r="D279" s="2433" t="str">
        <f>IF(B279="►","►",IFERROR(MID(B279,SEARCH(".",B279)+1,SEARCH(".",B279,SEARCH(".",B279)+1)-SEARCH(".",B279)-1),0))</f>
        <v>►</v>
      </c>
      <c r="E279" s="2128" t="str">
        <f>IF(B279="►", "►", IFERROR(MID(B279, SEARCH(".", B279, SEARCH(".", B279)+1)+1, SEARCH(".", B279, SEARCH(".", B279, SEARCH(".", B279)+1)+1) - SEARCH(".", B279, SEARCH(".", B279)+1)-1), 0))</f>
        <v>►</v>
      </c>
      <c r="F279" s="2128" t="str">
        <f>IF(B279="►", "►", IFERROR(MID(B279, SEARCH(".", B279, SEARCH(".", B279, SEARCH(".", B279)+1)+1)+1, SEARCH(".", B279, SEARCH(".", B279, SEARCH(".", B279, SEARCH(".", B279)+1)+1)+1) - SEARCH(".", B279, SEARCH(".", B279, SEARCH(".", B279)+1)+1)-1), 0))</f>
        <v>►</v>
      </c>
      <c r="G279" s="2128" t="str">
        <f>IF(OR(B279="►", ISBLANK(B279)), "►", IFERROR(RIGHT(B279, LEN(B279)-FIND("►", B279)-1), ""))</f>
        <v>►</v>
      </c>
      <c r="H279" s="2178" t="s">
        <v>4</v>
      </c>
      <c r="I279" s="2177"/>
      <c r="J279" s="2177"/>
      <c r="K279" s="2177"/>
      <c r="L279" s="2176"/>
      <c r="M279" s="2176"/>
      <c r="N279" s="2176"/>
      <c r="O279" s="2176"/>
      <c r="P279" s="2176"/>
      <c r="Q279" s="2176"/>
      <c r="R279" s="2450"/>
      <c r="S279" s="791" t="s">
        <v>4</v>
      </c>
      <c r="T279" s="3484">
        <f>IFERROR(IF(AND(ISNUMBER(V279),J279&gt;0),J279,0),0)</f>
        <v>0</v>
      </c>
      <c r="U279" s="2453">
        <f>IFERROR(IF(AND(ISNUMBER(T279),V279&gt;0),K279,0),0)</f>
        <v>0</v>
      </c>
      <c r="V279" s="2452"/>
      <c r="W279" s="2140">
        <f>IFERROR(IF(V279&gt;0, AH279*AG279*Q279, 0), 0)</f>
        <v>0</v>
      </c>
      <c r="X279" s="301" t="str">
        <f>IF(OR(W279=0, ISBLANK(P279)), "", TEXT(ROUND(W279/INDEX(AJ24:AJ94, MATCH(P279, AI24:AI94, 0)), 0),"# ##0") &amp; " " &amp; P279)</f>
        <v/>
      </c>
      <c r="Y279" s="82">
        <f>IFERROR(IF(V279&gt;0, L279*AG279*Q279, 0), 0)</f>
        <v>0</v>
      </c>
      <c r="Z279" s="2141">
        <f>IFERROR(IF(V279&gt;0,M279,0),0)</f>
        <v>0</v>
      </c>
      <c r="AA279" s="2142" t="str">
        <f>IF(V279&gt;0,R279,"")</f>
        <v/>
      </c>
      <c r="AB279" s="2143"/>
      <c r="AC279" s="2140">
        <f>IF(ISBLANK(AB279), W279, W279*(1-AB279/100))</f>
        <v>0</v>
      </c>
      <c r="AD279" s="2144"/>
      <c r="AE279" s="2145" t="str">
        <f>IF(OR(ISBLANK(AD279), ISTEXT(L279)), "", IF(W279=0, Y279*AD279, W279*AD279))</f>
        <v/>
      </c>
      <c r="AF279" s="2593"/>
      <c r="AG279" s="2697">
        <f>IFERROR(IF(ISNUMBER(V279)*ISNUMBER(T279),V279/T279,0),0)</f>
        <v>0</v>
      </c>
      <c r="AH279" s="3483">
        <f>IF(AND(V279&lt;&gt;"", ISNUMBER(T279)), IFERROR(INDEX(AJ24:AJ94, MATCH(P279, AI24:AI94, 0)) * O279 * IF(ISBLANK(L279), 1, L279), 0), 0)</f>
        <v>0</v>
      </c>
      <c r="AI279" s="465"/>
      <c r="AJ279" s="465"/>
      <c r="AK279" s="465"/>
      <c r="AL279" s="465"/>
      <c r="AM279" s="2127" t="str">
        <f>A279</f>
        <v>►</v>
      </c>
      <c r="AN279" s="465"/>
      <c r="AO279" s="2133"/>
      <c r="AP279" s="2133"/>
      <c r="AQ279" s="2133"/>
      <c r="AR279" s="2133"/>
      <c r="AS279" s="465"/>
      <c r="AT279" s="465"/>
      <c r="AU279" s="465"/>
      <c r="AV279" s="465"/>
      <c r="AW279" s="2133"/>
      <c r="AX279" s="466">
        <v>1</v>
      </c>
    </row>
    <row r="280" spans="1:50" s="464" customFormat="1" ht="21" customHeight="1" x14ac:dyDescent="0.25">
      <c r="A280" s="2127" t="str">
        <f>IF(H280&lt;&gt;"A", "►", "A")</f>
        <v>►</v>
      </c>
      <c r="B280" s="2128" t="str">
        <f>IF(A280="►","►",IF(A280="A",IF(ISTEXT(I280),I280,"")))</f>
        <v>►</v>
      </c>
      <c r="C280" s="2129" t="str">
        <f>IF(B280="►", "►", IFERROR(LEFT(B280, SEARCH(".", B280)-1), 0))</f>
        <v>►</v>
      </c>
      <c r="D280" s="2433" t="str">
        <f>IF(B280="►","►",IFERROR(MID(B280,SEARCH(".",B280)+1,SEARCH(".",B280,SEARCH(".",B280)+1)-SEARCH(".",B280)-1),0))</f>
        <v>►</v>
      </c>
      <c r="E280" s="2128" t="str">
        <f>IF(B280="►", "►", IFERROR(MID(B280, SEARCH(".", B280, SEARCH(".", B280)+1)+1, SEARCH(".", B280, SEARCH(".", B280, SEARCH(".", B280)+1)+1) - SEARCH(".", B280, SEARCH(".", B280)+1)-1), 0))</f>
        <v>►</v>
      </c>
      <c r="F280" s="2128" t="str">
        <f>IF(B280="►", "►", IFERROR(MID(B280, SEARCH(".", B280, SEARCH(".", B280, SEARCH(".", B280)+1)+1)+1, SEARCH(".", B280, SEARCH(".", B280, SEARCH(".", B280, SEARCH(".", B280)+1)+1)+1) - SEARCH(".", B280, SEARCH(".", B280, SEARCH(".", B280)+1)+1)-1), 0))</f>
        <v>►</v>
      </c>
      <c r="G280" s="2128" t="str">
        <f>IF(OR(B280="►", ISBLANK(B280)), "►", IFERROR(RIGHT(B280, LEN(B280)-FIND("►", B280)-1), ""))</f>
        <v>►</v>
      </c>
      <c r="H280" s="2178" t="s">
        <v>4</v>
      </c>
      <c r="I280" s="2177"/>
      <c r="J280" s="2177"/>
      <c r="K280" s="2177"/>
      <c r="L280" s="2176"/>
      <c r="M280" s="2176"/>
      <c r="N280" s="2176"/>
      <c r="O280" s="2176"/>
      <c r="P280" s="2176"/>
      <c r="Q280" s="2176"/>
      <c r="R280" s="2450"/>
      <c r="S280" s="791" t="s">
        <v>4</v>
      </c>
      <c r="T280" s="3484">
        <f>IFERROR(IF(AND(ISNUMBER(V280),J280&gt;0),J280,0),0)</f>
        <v>0</v>
      </c>
      <c r="U280" s="2453">
        <f>IFERROR(IF(AND(ISNUMBER(T280),V280&gt;0),K280,0),0)</f>
        <v>0</v>
      </c>
      <c r="V280" s="2452"/>
      <c r="W280" s="2148">
        <f>IFERROR(IF(V280&gt;0, AH280*AG280*Q280, 0), 0)</f>
        <v>0</v>
      </c>
      <c r="X280" s="299" t="str">
        <f>IF(OR(W280=0, ISBLANK(P280)), "", TEXT(ROUND(W280/INDEX(AJ24:AJ94, MATCH(P280, AI24:AI94, 0)), 0),"# ##0") &amp; " " &amp; P280)</f>
        <v/>
      </c>
      <c r="Y280" s="77">
        <f>IFERROR(IF(V280&gt;0, L280*AG280*Q280, 0), 0)</f>
        <v>0</v>
      </c>
      <c r="Z280" s="2149">
        <f>IFERROR(IF(V280&gt;0,M280,0),0)</f>
        <v>0</v>
      </c>
      <c r="AA280" s="2137" t="str">
        <f>IF(V280&gt;0,R280,"")</f>
        <v/>
      </c>
      <c r="AB280" s="2143"/>
      <c r="AC280" s="2148">
        <f>IF(ISBLANK(AB280), W280, W280*(1-AB280/100))</f>
        <v>0</v>
      </c>
      <c r="AD280" s="2144"/>
      <c r="AE280" s="2150" t="str">
        <f>IF(OR(ISBLANK(AD280), ISTEXT(L280)), "", IF(W280=0, Y280*AD280, W280*AD280))</f>
        <v/>
      </c>
      <c r="AF280" s="2593"/>
      <c r="AG280" s="2697">
        <f>IFERROR(IF(ISNUMBER(V280)*ISNUMBER(T280),V280/T280,0),0)</f>
        <v>0</v>
      </c>
      <c r="AH280" s="3483">
        <f>IF(AND(V280&lt;&gt;"", ISNUMBER(T280)), IFERROR(INDEX(AJ24:AJ94, MATCH(P280, AI24:AI94, 0)) * O280 * IF(ISBLANK(L280), 1, L280), 0), 0)</f>
        <v>0</v>
      </c>
      <c r="AI280" s="465"/>
      <c r="AJ280" s="465"/>
      <c r="AK280" s="465"/>
      <c r="AL280" s="465"/>
      <c r="AM280" s="2127" t="str">
        <f>A280</f>
        <v>►</v>
      </c>
      <c r="AN280" s="465"/>
      <c r="AO280" s="2133"/>
      <c r="AP280" s="2133"/>
      <c r="AQ280" s="2133"/>
      <c r="AR280" s="2133"/>
      <c r="AS280" s="465"/>
      <c r="AT280" s="465"/>
      <c r="AU280" s="465"/>
      <c r="AV280" s="465"/>
      <c r="AW280" s="2133"/>
      <c r="AX280" s="466">
        <v>1</v>
      </c>
    </row>
    <row r="281" spans="1:50" s="464" customFormat="1" ht="21" customHeight="1" x14ac:dyDescent="0.25">
      <c r="A281" s="2127" t="str">
        <f>IF(H281&lt;&gt;"A", "►", "A")</f>
        <v>►</v>
      </c>
      <c r="B281" s="2128" t="str">
        <f>IF(A281="►","►",IF(A281="A",IF(ISTEXT(I281),I281,"")))</f>
        <v>►</v>
      </c>
      <c r="C281" s="2129" t="str">
        <f>IF(B281="►", "►", IFERROR(LEFT(B281, SEARCH(".", B281)-1), 0))</f>
        <v>►</v>
      </c>
      <c r="D281" s="2433" t="str">
        <f>IF(B281="►","►",IFERROR(MID(B281,SEARCH(".",B281)+1,SEARCH(".",B281,SEARCH(".",B281)+1)-SEARCH(".",B281)-1),0))</f>
        <v>►</v>
      </c>
      <c r="E281" s="2128" t="str">
        <f>IF(B281="►", "►", IFERROR(MID(B281, SEARCH(".", B281, SEARCH(".", B281)+1)+1, SEARCH(".", B281, SEARCH(".", B281, SEARCH(".", B281)+1)+1) - SEARCH(".", B281, SEARCH(".", B281)+1)-1), 0))</f>
        <v>►</v>
      </c>
      <c r="F281" s="2128" t="str">
        <f>IF(B281="►", "►", IFERROR(MID(B281, SEARCH(".", B281, SEARCH(".", B281, SEARCH(".", B281)+1)+1)+1, SEARCH(".", B281, SEARCH(".", B281, SEARCH(".", B281, SEARCH(".", B281)+1)+1)+1) - SEARCH(".", B281, SEARCH(".", B281, SEARCH(".", B281)+1)+1)-1), 0))</f>
        <v>►</v>
      </c>
      <c r="G281" s="2128" t="str">
        <f>IF(OR(B281="►", ISBLANK(B281)), "►", IFERROR(RIGHT(B281, LEN(B281)-FIND("►", B281)-1), ""))</f>
        <v>►</v>
      </c>
      <c r="H281" s="2178" t="s">
        <v>4</v>
      </c>
      <c r="I281" s="2177"/>
      <c r="J281" s="2177"/>
      <c r="K281" s="2177"/>
      <c r="L281" s="2176"/>
      <c r="M281" s="2176"/>
      <c r="N281" s="2176"/>
      <c r="O281" s="2176"/>
      <c r="P281" s="2176"/>
      <c r="Q281" s="2176"/>
      <c r="R281" s="2450"/>
      <c r="S281" s="791" t="s">
        <v>4</v>
      </c>
      <c r="T281" s="3484">
        <f>IFERROR(IF(AND(ISNUMBER(V281),J281&gt;0),J281,0),0)</f>
        <v>0</v>
      </c>
      <c r="U281" s="2453">
        <f>IFERROR(IF(AND(ISNUMBER(T281),V281&gt;0),K281,0),0)</f>
        <v>0</v>
      </c>
      <c r="V281" s="2452"/>
      <c r="W281" s="2140">
        <f>IFERROR(IF(V281&gt;0, AH281*AG281*Q281, 0), 0)</f>
        <v>0</v>
      </c>
      <c r="X281" s="301" t="str">
        <f>IF(OR(W281=0, ISBLANK(P281)), "", TEXT(ROUND(W281/INDEX(AJ24:AJ94, MATCH(P281, AI24:AI94, 0)), 0),"# ##0") &amp; " " &amp; P281)</f>
        <v/>
      </c>
      <c r="Y281" s="82">
        <f>IFERROR(IF(V281&gt;0, L281*AG281*Q281, 0), 0)</f>
        <v>0</v>
      </c>
      <c r="Z281" s="2141">
        <f>IFERROR(IF(V281&gt;0,M281,0),0)</f>
        <v>0</v>
      </c>
      <c r="AA281" s="2142" t="str">
        <f>IF(V281&gt;0,R281,"")</f>
        <v/>
      </c>
      <c r="AB281" s="2143"/>
      <c r="AC281" s="2140">
        <f>IF(ISBLANK(AB281), W281, W281*(1-AB281/100))</f>
        <v>0</v>
      </c>
      <c r="AD281" s="2144"/>
      <c r="AE281" s="2145" t="str">
        <f>IF(OR(ISBLANK(AD281), ISTEXT(L281)), "", IF(W281=0, Y281*AD281, W281*AD281))</f>
        <v/>
      </c>
      <c r="AF281" s="2593"/>
      <c r="AG281" s="2697">
        <f>IFERROR(IF(ISNUMBER(V281)*ISNUMBER(T281),V281/T281,0),0)</f>
        <v>0</v>
      </c>
      <c r="AH281" s="3483">
        <f>IF(AND(V281&lt;&gt;"", ISNUMBER(T281)), IFERROR(INDEX(AJ24:AJ94, MATCH(P281, AI24:AI94, 0)) * O281 * IF(ISBLANK(L281), 1, L281), 0), 0)</f>
        <v>0</v>
      </c>
      <c r="AI281" s="465"/>
      <c r="AJ281" s="465"/>
      <c r="AK281" s="465"/>
      <c r="AL281" s="465"/>
      <c r="AM281" s="2127" t="str">
        <f>A281</f>
        <v>►</v>
      </c>
      <c r="AN281" s="465"/>
      <c r="AO281" s="2133"/>
      <c r="AP281" s="2133"/>
      <c r="AQ281" s="2133"/>
      <c r="AR281" s="2133"/>
      <c r="AS281" s="465"/>
      <c r="AT281" s="465"/>
      <c r="AU281" s="465"/>
      <c r="AV281" s="465"/>
      <c r="AW281" s="2133"/>
      <c r="AX281" s="466">
        <v>1</v>
      </c>
    </row>
    <row r="282" spans="1:50" s="464" customFormat="1" ht="21" customHeight="1" x14ac:dyDescent="0.25">
      <c r="A282" s="2127" t="str">
        <f>IF(H282&lt;&gt;"A", "►", "A")</f>
        <v>►</v>
      </c>
      <c r="B282" s="2128" t="str">
        <f>IF(A282="►","►",IF(A282="A",IF(ISTEXT(I282),I282,"")))</f>
        <v>►</v>
      </c>
      <c r="C282" s="2129" t="str">
        <f>IF(B282="►", "►", IFERROR(LEFT(B282, SEARCH(".", B282)-1), 0))</f>
        <v>►</v>
      </c>
      <c r="D282" s="2433" t="str">
        <f>IF(B282="►","►",IFERROR(MID(B282,SEARCH(".",B282)+1,SEARCH(".",B282,SEARCH(".",B282)+1)-SEARCH(".",B282)-1),0))</f>
        <v>►</v>
      </c>
      <c r="E282" s="2128" t="str">
        <f>IF(B282="►", "►", IFERROR(MID(B282, SEARCH(".", B282, SEARCH(".", B282)+1)+1, SEARCH(".", B282, SEARCH(".", B282, SEARCH(".", B282)+1)+1) - SEARCH(".", B282, SEARCH(".", B282)+1)-1), 0))</f>
        <v>►</v>
      </c>
      <c r="F282" s="2128" t="str">
        <f>IF(B282="►", "►", IFERROR(MID(B282, SEARCH(".", B282, SEARCH(".", B282, SEARCH(".", B282)+1)+1)+1, SEARCH(".", B282, SEARCH(".", B282, SEARCH(".", B282, SEARCH(".", B282)+1)+1)+1) - SEARCH(".", B282, SEARCH(".", B282, SEARCH(".", B282)+1)+1)-1), 0))</f>
        <v>►</v>
      </c>
      <c r="G282" s="2128" t="str">
        <f>IF(OR(B282="►", ISBLANK(B282)), "►", IFERROR(RIGHT(B282, LEN(B282)-FIND("►", B282)-1), ""))</f>
        <v>►</v>
      </c>
      <c r="H282" s="2178" t="s">
        <v>4</v>
      </c>
      <c r="I282" s="2177"/>
      <c r="J282" s="2177"/>
      <c r="K282" s="2177"/>
      <c r="L282" s="2176"/>
      <c r="M282" s="2176"/>
      <c r="N282" s="2176"/>
      <c r="O282" s="2176"/>
      <c r="P282" s="2176"/>
      <c r="Q282" s="2176"/>
      <c r="R282" s="2450"/>
      <c r="S282" s="791" t="s">
        <v>4</v>
      </c>
      <c r="T282" s="3484">
        <f>IFERROR(IF(AND(ISNUMBER(V282),J282&gt;0),J282,0),0)</f>
        <v>0</v>
      </c>
      <c r="U282" s="2453">
        <f>IFERROR(IF(AND(ISNUMBER(T282),V282&gt;0),K282,0),0)</f>
        <v>0</v>
      </c>
      <c r="V282" s="2452"/>
      <c r="W282" s="2148">
        <f>IFERROR(IF(V282&gt;0, AH282*AG282*Q282, 0), 0)</f>
        <v>0</v>
      </c>
      <c r="X282" s="299" t="str">
        <f>IF(OR(W282=0, ISBLANK(P282)), "", TEXT(ROUND(W282/INDEX(AJ24:AJ94, MATCH(P282, AI24:AI94, 0)), 0),"# ##0") &amp; " " &amp; P282)</f>
        <v/>
      </c>
      <c r="Y282" s="77">
        <f>IFERROR(IF(V282&gt;0, L282*AG282*Q282, 0), 0)</f>
        <v>0</v>
      </c>
      <c r="Z282" s="2149">
        <f>IFERROR(IF(V282&gt;0,M282,0),0)</f>
        <v>0</v>
      </c>
      <c r="AA282" s="2137" t="str">
        <f>IF(V282&gt;0,R282,"")</f>
        <v/>
      </c>
      <c r="AB282" s="2143"/>
      <c r="AC282" s="2148">
        <f>IF(ISBLANK(AB282), W282, W282*(1-AB282/100))</f>
        <v>0</v>
      </c>
      <c r="AD282" s="2144"/>
      <c r="AE282" s="2150" t="str">
        <f>IF(OR(ISBLANK(AD282), ISTEXT(L282)), "", IF(W282=0, Y282*AD282, W282*AD282))</f>
        <v/>
      </c>
      <c r="AF282" s="2593"/>
      <c r="AG282" s="2697">
        <f>IFERROR(IF(ISNUMBER(V282)*ISNUMBER(T282),V282/T282,0),0)</f>
        <v>0</v>
      </c>
      <c r="AH282" s="3483">
        <f>IF(AND(V282&lt;&gt;"", ISNUMBER(T282)), IFERROR(INDEX(AJ24:AJ94, MATCH(P282, AI24:AI94, 0)) * O282 * IF(ISBLANK(L282), 1, L282), 0), 0)</f>
        <v>0</v>
      </c>
      <c r="AI282" s="465"/>
      <c r="AJ282" s="465"/>
      <c r="AK282" s="465"/>
      <c r="AL282" s="465"/>
      <c r="AM282" s="2127" t="str">
        <f>A282</f>
        <v>►</v>
      </c>
      <c r="AN282" s="465"/>
      <c r="AO282" s="2133"/>
      <c r="AP282" s="2133"/>
      <c r="AQ282" s="2133"/>
      <c r="AR282" s="2133"/>
      <c r="AS282" s="465"/>
      <c r="AT282" s="465"/>
      <c r="AU282" s="465"/>
      <c r="AV282" s="465"/>
      <c r="AW282" s="2133"/>
      <c r="AX282" s="466">
        <v>1</v>
      </c>
    </row>
    <row r="283" spans="1:50" s="464" customFormat="1" ht="21" customHeight="1" x14ac:dyDescent="0.25">
      <c r="A283" s="2127" t="str">
        <f>IF(H283&lt;&gt;"A", "►", "A")</f>
        <v>►</v>
      </c>
      <c r="B283" s="2128" t="str">
        <f>IF(A283="►","►",IF(A283="A",IF(ISTEXT(I283),I283,"")))</f>
        <v>►</v>
      </c>
      <c r="C283" s="2129" t="str">
        <f>IF(B283="►", "►", IFERROR(LEFT(B283, SEARCH(".", B283)-1), 0))</f>
        <v>►</v>
      </c>
      <c r="D283" s="2433" t="str">
        <f>IF(B283="►","►",IFERROR(MID(B283,SEARCH(".",B283)+1,SEARCH(".",B283,SEARCH(".",B283)+1)-SEARCH(".",B283)-1),0))</f>
        <v>►</v>
      </c>
      <c r="E283" s="2128" t="str">
        <f>IF(B283="►", "►", IFERROR(MID(B283, SEARCH(".", B283, SEARCH(".", B283)+1)+1, SEARCH(".", B283, SEARCH(".", B283, SEARCH(".", B283)+1)+1) - SEARCH(".", B283, SEARCH(".", B283)+1)-1), 0))</f>
        <v>►</v>
      </c>
      <c r="F283" s="2128" t="str">
        <f>IF(B283="►", "►", IFERROR(MID(B283, SEARCH(".", B283, SEARCH(".", B283, SEARCH(".", B283)+1)+1)+1, SEARCH(".", B283, SEARCH(".", B283, SEARCH(".", B283, SEARCH(".", B283)+1)+1)+1) - SEARCH(".", B283, SEARCH(".", B283, SEARCH(".", B283)+1)+1)-1), 0))</f>
        <v>►</v>
      </c>
      <c r="G283" s="2128" t="str">
        <f>IF(OR(B283="►", ISBLANK(B283)), "►", IFERROR(RIGHT(B283, LEN(B283)-FIND("►", B283)-1), ""))</f>
        <v>►</v>
      </c>
      <c r="H283" s="2178" t="s">
        <v>4</v>
      </c>
      <c r="I283" s="2177"/>
      <c r="J283" s="2177"/>
      <c r="K283" s="2177"/>
      <c r="L283" s="2176"/>
      <c r="M283" s="2176"/>
      <c r="N283" s="2176"/>
      <c r="O283" s="2176"/>
      <c r="P283" s="2176"/>
      <c r="Q283" s="2176"/>
      <c r="R283" s="2450"/>
      <c r="S283" s="791" t="s">
        <v>4</v>
      </c>
      <c r="T283" s="3484">
        <f>IFERROR(IF(AND(ISNUMBER(V283),J283&gt;0),J283,0),0)</f>
        <v>0</v>
      </c>
      <c r="U283" s="2453">
        <f>IFERROR(IF(AND(ISNUMBER(T283),V283&gt;0),K283,0),0)</f>
        <v>0</v>
      </c>
      <c r="V283" s="2452"/>
      <c r="W283" s="2140">
        <f>IFERROR(IF(V283&gt;0, AH283*AG283*Q283, 0), 0)</f>
        <v>0</v>
      </c>
      <c r="X283" s="301" t="str">
        <f>IF(OR(W283=0, ISBLANK(P283)), "", TEXT(ROUND(W283/INDEX(AJ24:AJ94, MATCH(P283, AI24:AI94, 0)), 0),"# ##0") &amp; " " &amp; P283)</f>
        <v/>
      </c>
      <c r="Y283" s="82">
        <f>IFERROR(IF(V283&gt;0, L283*AG283*Q283, 0), 0)</f>
        <v>0</v>
      </c>
      <c r="Z283" s="2141">
        <f>IFERROR(IF(V283&gt;0,M283,0),0)</f>
        <v>0</v>
      </c>
      <c r="AA283" s="2142" t="str">
        <f>IF(V283&gt;0,R283,"")</f>
        <v/>
      </c>
      <c r="AB283" s="2143"/>
      <c r="AC283" s="2140">
        <f>IF(ISBLANK(AB283), W283, W283*(1-AB283/100))</f>
        <v>0</v>
      </c>
      <c r="AD283" s="2144"/>
      <c r="AE283" s="2145" t="str">
        <f>IF(OR(ISBLANK(AD283), ISTEXT(L283)), "", IF(W283=0, Y283*AD283, W283*AD283))</f>
        <v/>
      </c>
      <c r="AF283" s="2593"/>
      <c r="AG283" s="2697">
        <f>IFERROR(IF(ISNUMBER(V283)*ISNUMBER(T283),V283/T283,0),0)</f>
        <v>0</v>
      </c>
      <c r="AH283" s="3483">
        <f>IF(AND(V283&lt;&gt;"", ISNUMBER(T283)), IFERROR(INDEX(AJ24:AJ94, MATCH(P283, AI24:AI94, 0)) * O283 * IF(ISBLANK(L283), 1, L283), 0), 0)</f>
        <v>0</v>
      </c>
      <c r="AI283" s="465"/>
      <c r="AJ283" s="465"/>
      <c r="AK283" s="465"/>
      <c r="AL283" s="465"/>
      <c r="AM283" s="2127" t="str">
        <f>A283</f>
        <v>►</v>
      </c>
      <c r="AN283" s="465"/>
      <c r="AO283" s="2133"/>
      <c r="AP283" s="2133"/>
      <c r="AQ283" s="2133"/>
      <c r="AR283" s="2133"/>
      <c r="AS283" s="465"/>
      <c r="AT283" s="465"/>
      <c r="AU283" s="465"/>
      <c r="AV283" s="465"/>
      <c r="AW283" s="2133"/>
      <c r="AX283" s="466">
        <v>1</v>
      </c>
    </row>
    <row r="284" spans="1:50" s="464" customFormat="1" ht="21" customHeight="1" x14ac:dyDescent="0.25">
      <c r="A284" s="2127" t="str">
        <f>IF(H284&lt;&gt;"A", "►", "A")</f>
        <v>►</v>
      </c>
      <c r="B284" s="2128" t="str">
        <f>IF(A284="►","►",IF(A284="A",IF(ISTEXT(I284),I284,"")))</f>
        <v>►</v>
      </c>
      <c r="C284" s="2129" t="str">
        <f>IF(B284="►", "►", IFERROR(LEFT(B284, SEARCH(".", B284)-1), 0))</f>
        <v>►</v>
      </c>
      <c r="D284" s="2433" t="str">
        <f>IF(B284="►","►",IFERROR(MID(B284,SEARCH(".",B284)+1,SEARCH(".",B284,SEARCH(".",B284)+1)-SEARCH(".",B284)-1),0))</f>
        <v>►</v>
      </c>
      <c r="E284" s="2128" t="str">
        <f>IF(B284="►", "►", IFERROR(MID(B284, SEARCH(".", B284, SEARCH(".", B284)+1)+1, SEARCH(".", B284, SEARCH(".", B284, SEARCH(".", B284)+1)+1) - SEARCH(".", B284, SEARCH(".", B284)+1)-1), 0))</f>
        <v>►</v>
      </c>
      <c r="F284" s="2128" t="str">
        <f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2128" t="str">
        <f>IF(OR(B284="►", ISBLANK(B284)), "►", IFERROR(RIGHT(B284, LEN(B284)-FIND("►", B284)-1), ""))</f>
        <v>►</v>
      </c>
      <c r="H284" s="2178" t="s">
        <v>4</v>
      </c>
      <c r="I284" s="2177"/>
      <c r="J284" s="2177"/>
      <c r="K284" s="2177"/>
      <c r="L284" s="2176"/>
      <c r="M284" s="2176"/>
      <c r="N284" s="2176"/>
      <c r="O284" s="2176"/>
      <c r="P284" s="2176"/>
      <c r="Q284" s="2176"/>
      <c r="R284" s="2450"/>
      <c r="S284" s="791" t="s">
        <v>4</v>
      </c>
      <c r="T284" s="3484">
        <f>IFERROR(IF(AND(ISNUMBER(V284),J284&gt;0),J284,0),0)</f>
        <v>0</v>
      </c>
      <c r="U284" s="2453">
        <f>IFERROR(IF(AND(ISNUMBER(T284),V284&gt;0),K284,0),0)</f>
        <v>0</v>
      </c>
      <c r="V284" s="2452"/>
      <c r="W284" s="2148">
        <f>IFERROR(IF(V284&gt;0, AH284*AG284*Q284, 0), 0)</f>
        <v>0</v>
      </c>
      <c r="X284" s="299" t="str">
        <f>IF(OR(W284=0, ISBLANK(P284)), "", TEXT(ROUND(W284/INDEX(AJ24:AJ94, MATCH(P284, AI24:AI94, 0)), 0),"# ##0") &amp; " " &amp; P284)</f>
        <v/>
      </c>
      <c r="Y284" s="77">
        <f>IFERROR(IF(V284&gt;0, L284*AG284*Q284, 0), 0)</f>
        <v>0</v>
      </c>
      <c r="Z284" s="2149">
        <f>IFERROR(IF(V284&gt;0,M284,0),0)</f>
        <v>0</v>
      </c>
      <c r="AA284" s="2137" t="str">
        <f>IF(V284&gt;0,R284,"")</f>
        <v/>
      </c>
      <c r="AB284" s="2143"/>
      <c r="AC284" s="2148">
        <f>IF(ISBLANK(AB284), W284, W284*(1-AB284/100))</f>
        <v>0</v>
      </c>
      <c r="AD284" s="2144"/>
      <c r="AE284" s="2150" t="str">
        <f>IF(OR(ISBLANK(AD284), ISTEXT(L284)), "", IF(W284=0, Y284*AD284, W284*AD284))</f>
        <v/>
      </c>
      <c r="AF284" s="2593"/>
      <c r="AG284" s="2697">
        <f>IFERROR(IF(ISNUMBER(V284)*ISNUMBER(T284),V284/T284,0),0)</f>
        <v>0</v>
      </c>
      <c r="AH284" s="3483">
        <f>IF(AND(V284&lt;&gt;"", ISNUMBER(T284)), IFERROR(INDEX(AJ24:AJ94, MATCH(P284, AI24:AI94, 0)) * O284 * IF(ISBLANK(L284), 1, L284), 0), 0)</f>
        <v>0</v>
      </c>
      <c r="AI284" s="465"/>
      <c r="AJ284" s="465"/>
      <c r="AK284" s="465"/>
      <c r="AL284" s="465"/>
      <c r="AM284" s="2127" t="str">
        <f>A284</f>
        <v>►</v>
      </c>
      <c r="AN284" s="465"/>
      <c r="AO284" s="2133"/>
      <c r="AP284" s="2133"/>
      <c r="AQ284" s="2133"/>
      <c r="AR284" s="2133"/>
      <c r="AS284" s="465"/>
      <c r="AT284" s="465"/>
      <c r="AU284" s="465"/>
      <c r="AV284" s="465"/>
      <c r="AW284" s="2133"/>
      <c r="AX284" s="466">
        <v>1</v>
      </c>
    </row>
    <row r="285" spans="1:50" s="464" customFormat="1" ht="21" customHeight="1" x14ac:dyDescent="0.25">
      <c r="A285" s="2127" t="str">
        <f>IF(H285&lt;&gt;"A", "►", "A")</f>
        <v>►</v>
      </c>
      <c r="B285" s="2128" t="str">
        <f>IF(A285="►","►",IF(A285="A",IF(ISTEXT(I285),I285,"")))</f>
        <v>►</v>
      </c>
      <c r="C285" s="2129" t="str">
        <f>IF(B285="►", "►", IFERROR(LEFT(B285, SEARCH(".", B285)-1), 0))</f>
        <v>►</v>
      </c>
      <c r="D285" s="2433" t="str">
        <f>IF(B285="►","►",IFERROR(MID(B285,SEARCH(".",B285)+1,SEARCH(".",B285,SEARCH(".",B285)+1)-SEARCH(".",B285)-1),0))</f>
        <v>►</v>
      </c>
      <c r="E285" s="2128" t="str">
        <f>IF(B285="►", "►", IFERROR(MID(B285, SEARCH(".", B285, SEARCH(".", B285)+1)+1, SEARCH(".", B285, SEARCH(".", B285, SEARCH(".", B285)+1)+1) - SEARCH(".", B285, SEARCH(".", B285)+1)-1), 0))</f>
        <v>►</v>
      </c>
      <c r="F285" s="2128" t="str">
        <f>IF(B285="►", "►", IFERROR(MID(B285, SEARCH(".", B285, SEARCH(".", B285, SEARCH(".", B285)+1)+1)+1, SEARCH(".", B285, SEARCH(".", B285, SEARCH(".", B285, SEARCH(".", B285)+1)+1)+1) - SEARCH(".", B285, SEARCH(".", B285, SEARCH(".", B285)+1)+1)-1), 0))</f>
        <v>►</v>
      </c>
      <c r="G285" s="2128" t="str">
        <f>IF(OR(B285="►", ISBLANK(B285)), "►", IFERROR(RIGHT(B285, LEN(B285)-FIND("►", B285)-1), ""))</f>
        <v>►</v>
      </c>
      <c r="H285" s="2178" t="s">
        <v>4</v>
      </c>
      <c r="I285" s="2177"/>
      <c r="J285" s="2177"/>
      <c r="K285" s="2177"/>
      <c r="L285" s="2176"/>
      <c r="M285" s="2176"/>
      <c r="N285" s="2176"/>
      <c r="O285" s="2176"/>
      <c r="P285" s="2176"/>
      <c r="Q285" s="2176"/>
      <c r="R285" s="2450"/>
      <c r="S285" s="791" t="s">
        <v>4</v>
      </c>
      <c r="T285" s="3484">
        <f>IFERROR(IF(AND(ISNUMBER(V285),J285&gt;0),J285,0),0)</f>
        <v>0</v>
      </c>
      <c r="U285" s="2453">
        <f>IFERROR(IF(AND(ISNUMBER(T285),V285&gt;0),K285,0),0)</f>
        <v>0</v>
      </c>
      <c r="V285" s="2452"/>
      <c r="W285" s="2140">
        <f>IFERROR(IF(V285&gt;0, AH285*AG285*Q285, 0), 0)</f>
        <v>0</v>
      </c>
      <c r="X285" s="301" t="str">
        <f>IF(OR(W285=0, ISBLANK(P285)), "", TEXT(ROUND(W285/INDEX(AJ24:AJ94, MATCH(P285, AI24:AI94, 0)), 0),"# ##0") &amp; " " &amp; P285)</f>
        <v/>
      </c>
      <c r="Y285" s="82">
        <f>IFERROR(IF(V285&gt;0, L285*AG285*Q285, 0), 0)</f>
        <v>0</v>
      </c>
      <c r="Z285" s="2141">
        <f>IFERROR(IF(V285&gt;0,M285,0),0)</f>
        <v>0</v>
      </c>
      <c r="AA285" s="2142" t="str">
        <f>IF(V285&gt;0,R285,"")</f>
        <v/>
      </c>
      <c r="AB285" s="2143"/>
      <c r="AC285" s="2140">
        <f>IF(ISBLANK(AB285), W285, W285*(1-AB285/100))</f>
        <v>0</v>
      </c>
      <c r="AD285" s="2144"/>
      <c r="AE285" s="2145" t="str">
        <f>IF(OR(ISBLANK(AD285), ISTEXT(L285)), "", IF(W285=0, Y285*AD285, W285*AD285))</f>
        <v/>
      </c>
      <c r="AF285" s="2593"/>
      <c r="AG285" s="2697">
        <f>IFERROR(IF(ISNUMBER(V285)*ISNUMBER(T285),V285/T285,0),0)</f>
        <v>0</v>
      </c>
      <c r="AH285" s="3483">
        <f>IF(AND(V285&lt;&gt;"", ISNUMBER(T285)), IFERROR(INDEX(AJ24:AJ94, MATCH(P285, AI24:AI94, 0)) * O285 * IF(ISBLANK(L285), 1, L285), 0), 0)</f>
        <v>0</v>
      </c>
      <c r="AI285" s="465"/>
      <c r="AJ285" s="465"/>
      <c r="AK285" s="465"/>
      <c r="AL285" s="465"/>
      <c r="AM285" s="2127" t="str">
        <f>A285</f>
        <v>►</v>
      </c>
      <c r="AN285" s="465"/>
      <c r="AO285" s="2133"/>
      <c r="AP285" s="2133"/>
      <c r="AQ285" s="2133"/>
      <c r="AR285" s="2133"/>
      <c r="AS285" s="465"/>
      <c r="AT285" s="465"/>
      <c r="AU285" s="465"/>
      <c r="AV285" s="465"/>
      <c r="AW285" s="2133"/>
      <c r="AX285" s="466">
        <v>1</v>
      </c>
    </row>
    <row r="286" spans="1:50" s="464" customFormat="1" ht="21" customHeight="1" x14ac:dyDescent="0.25">
      <c r="A286" s="2127" t="str">
        <f>IF(H286&lt;&gt;"A", "►", "A")</f>
        <v>►</v>
      </c>
      <c r="B286" s="2128" t="str">
        <f>IF(A286="►","►",IF(A286="A",IF(ISTEXT(I286),I286,"")))</f>
        <v>►</v>
      </c>
      <c r="C286" s="2129" t="str">
        <f>IF(B286="►", "►", IFERROR(LEFT(B286, SEARCH(".", B286)-1), 0))</f>
        <v>►</v>
      </c>
      <c r="D286" s="2433" t="str">
        <f>IF(B286="►","►",IFERROR(MID(B286,SEARCH(".",B286)+1,SEARCH(".",B286,SEARCH(".",B286)+1)-SEARCH(".",B286)-1),0))</f>
        <v>►</v>
      </c>
      <c r="E286" s="2128" t="str">
        <f>IF(B286="►", "►", IFERROR(MID(B286, SEARCH(".", B286, SEARCH(".", B286)+1)+1, SEARCH(".", B286, SEARCH(".", B286, SEARCH(".", B286)+1)+1) - SEARCH(".", B286, SEARCH(".", B286)+1)-1), 0))</f>
        <v>►</v>
      </c>
      <c r="F286" s="2128" t="str">
        <f>IF(B286="►", "►", IFERROR(MID(B286, SEARCH(".", B286, SEARCH(".", B286, SEARCH(".", B286)+1)+1)+1, SEARCH(".", B286, SEARCH(".", B286, SEARCH(".", B286, SEARCH(".", B286)+1)+1)+1) - SEARCH(".", B286, SEARCH(".", B286, SEARCH(".", B286)+1)+1)-1), 0))</f>
        <v>►</v>
      </c>
      <c r="G286" s="2128" t="str">
        <f>IF(OR(B286="►", ISBLANK(B286)), "►", IFERROR(RIGHT(B286, LEN(B286)-FIND("►", B286)-1), ""))</f>
        <v>►</v>
      </c>
      <c r="H286" s="2178" t="s">
        <v>4</v>
      </c>
      <c r="I286" s="2177"/>
      <c r="J286" s="2177"/>
      <c r="K286" s="2177"/>
      <c r="L286" s="2176"/>
      <c r="M286" s="2176"/>
      <c r="N286" s="2176"/>
      <c r="O286" s="2176"/>
      <c r="P286" s="2176"/>
      <c r="Q286" s="2176"/>
      <c r="R286" s="2450"/>
      <c r="S286" s="791" t="s">
        <v>4</v>
      </c>
      <c r="T286" s="3484">
        <f>IFERROR(IF(AND(ISNUMBER(V286),J286&gt;0),J286,0),0)</f>
        <v>0</v>
      </c>
      <c r="U286" s="2453">
        <f>IFERROR(IF(AND(ISNUMBER(T286),V286&gt;0),K286,0),0)</f>
        <v>0</v>
      </c>
      <c r="V286" s="2452"/>
      <c r="W286" s="2148">
        <f>IFERROR(IF(V286&gt;0, AH286*AG286*Q286, 0), 0)</f>
        <v>0</v>
      </c>
      <c r="X286" s="299" t="str">
        <f>IF(OR(W286=0, ISBLANK(P286)), "", TEXT(ROUND(W286/INDEX(AJ24:AJ94, MATCH(P286, AI24:AI94, 0)), 0),"# ##0") &amp; " " &amp; P286)</f>
        <v/>
      </c>
      <c r="Y286" s="77">
        <f>IFERROR(IF(V286&gt;0, L286*AG286*Q286, 0), 0)</f>
        <v>0</v>
      </c>
      <c r="Z286" s="2149">
        <f>IFERROR(IF(V286&gt;0,M286,0),0)</f>
        <v>0</v>
      </c>
      <c r="AA286" s="2137" t="str">
        <f>IF(V286&gt;0,R286,"")</f>
        <v/>
      </c>
      <c r="AB286" s="2143"/>
      <c r="AC286" s="2148">
        <f>IF(ISBLANK(AB286), W286, W286*(1-AB286/100))</f>
        <v>0</v>
      </c>
      <c r="AD286" s="2144"/>
      <c r="AE286" s="2150" t="str">
        <f>IF(OR(ISBLANK(AD286), ISTEXT(L286)), "", IF(W286=0, Y286*AD286, W286*AD286))</f>
        <v/>
      </c>
      <c r="AF286" s="2593"/>
      <c r="AG286" s="2697">
        <f>IFERROR(IF(ISNUMBER(V286)*ISNUMBER(T286),V286/T286,0),0)</f>
        <v>0</v>
      </c>
      <c r="AH286" s="3483">
        <f>IF(AND(V286&lt;&gt;"", ISNUMBER(T286)), IFERROR(INDEX(AJ24:AJ94, MATCH(P286, AI24:AI94, 0)) * O286 * IF(ISBLANK(L286), 1, L286), 0), 0)</f>
        <v>0</v>
      </c>
      <c r="AI286" s="465"/>
      <c r="AJ286" s="465"/>
      <c r="AK286" s="465"/>
      <c r="AL286" s="465"/>
      <c r="AM286" s="2127" t="str">
        <f>A286</f>
        <v>►</v>
      </c>
      <c r="AN286" s="465"/>
      <c r="AO286" s="2133"/>
      <c r="AP286" s="2133"/>
      <c r="AQ286" s="2133"/>
      <c r="AR286" s="2133"/>
      <c r="AS286" s="465"/>
      <c r="AT286" s="465"/>
      <c r="AU286" s="465"/>
      <c r="AV286" s="465"/>
      <c r="AW286" s="2133"/>
      <c r="AX286" s="466">
        <v>1</v>
      </c>
    </row>
    <row r="287" spans="1:50" s="464" customFormat="1" ht="21" customHeight="1" x14ac:dyDescent="0.25">
      <c r="A287" s="2127" t="str">
        <f>IF(H287&lt;&gt;"A", "►", "A")</f>
        <v>►</v>
      </c>
      <c r="B287" s="2128" t="str">
        <f>IF(A287="►","►",IF(A287="A",IF(ISTEXT(I287),I287,"")))</f>
        <v>►</v>
      </c>
      <c r="C287" s="2129" t="str">
        <f>IF(B287="►", "►", IFERROR(LEFT(B287, SEARCH(".", B287)-1), 0))</f>
        <v>►</v>
      </c>
      <c r="D287" s="2433" t="str">
        <f>IF(B287="►","►",IFERROR(MID(B287,SEARCH(".",B287)+1,SEARCH(".",B287,SEARCH(".",B287)+1)-SEARCH(".",B287)-1),0))</f>
        <v>►</v>
      </c>
      <c r="E287" s="2128" t="str">
        <f>IF(B287="►", "►", IFERROR(MID(B287, SEARCH(".", B287, SEARCH(".", B287)+1)+1, SEARCH(".", B287, SEARCH(".", B287, SEARCH(".", B287)+1)+1) - SEARCH(".", B287, SEARCH(".", B287)+1)-1), 0))</f>
        <v>►</v>
      </c>
      <c r="F287" s="2128" t="str">
        <f>IF(B287="►", "►", IFERROR(MID(B287, SEARCH(".", B287, SEARCH(".", B287, SEARCH(".", B287)+1)+1)+1, SEARCH(".", B287, SEARCH(".", B287, SEARCH(".", B287, SEARCH(".", B287)+1)+1)+1) - SEARCH(".", B287, SEARCH(".", B287, SEARCH(".", B287)+1)+1)-1), 0))</f>
        <v>►</v>
      </c>
      <c r="G287" s="2128" t="str">
        <f>IF(OR(B287="►", ISBLANK(B287)), "►", IFERROR(RIGHT(B287, LEN(B287)-FIND("►", B287)-1), ""))</f>
        <v>►</v>
      </c>
      <c r="H287" s="2178" t="s">
        <v>4</v>
      </c>
      <c r="I287" s="2177"/>
      <c r="J287" s="2177"/>
      <c r="K287" s="2177"/>
      <c r="L287" s="2176"/>
      <c r="M287" s="2176"/>
      <c r="N287" s="2176"/>
      <c r="O287" s="2176"/>
      <c r="P287" s="2176"/>
      <c r="Q287" s="2176"/>
      <c r="R287" s="2450"/>
      <c r="S287" s="791" t="s">
        <v>4</v>
      </c>
      <c r="T287" s="3484">
        <f>IFERROR(IF(AND(ISNUMBER(V287),J287&gt;0),J287,0),0)</f>
        <v>0</v>
      </c>
      <c r="U287" s="2453">
        <f>IFERROR(IF(AND(ISNUMBER(T287),V287&gt;0),K287,0),0)</f>
        <v>0</v>
      </c>
      <c r="V287" s="2452"/>
      <c r="W287" s="2140">
        <f>IFERROR(IF(V287&gt;0, AH287*AG287*Q287, 0), 0)</f>
        <v>0</v>
      </c>
      <c r="X287" s="301" t="str">
        <f>IF(OR(W287=0, ISBLANK(P287)), "", TEXT(ROUND(W287/INDEX(AJ24:AJ94, MATCH(P287, AI24:AI94, 0)), 0),"# ##0") &amp; " " &amp; P287)</f>
        <v/>
      </c>
      <c r="Y287" s="82">
        <f>IFERROR(IF(V287&gt;0, L287*AG287*Q287, 0), 0)</f>
        <v>0</v>
      </c>
      <c r="Z287" s="2141">
        <f>IFERROR(IF(V287&gt;0,M287,0),0)</f>
        <v>0</v>
      </c>
      <c r="AA287" s="2142" t="str">
        <f>IF(V287&gt;0,R287,"")</f>
        <v/>
      </c>
      <c r="AB287" s="2143"/>
      <c r="AC287" s="2140">
        <f>IF(ISBLANK(AB287), W287, W287*(1-AB287/100))</f>
        <v>0</v>
      </c>
      <c r="AD287" s="2144"/>
      <c r="AE287" s="2145" t="str">
        <f>IF(OR(ISBLANK(AD287), ISTEXT(L287)), "", IF(W287=0, Y287*AD287, W287*AD287))</f>
        <v/>
      </c>
      <c r="AF287" s="2593"/>
      <c r="AG287" s="2697">
        <f>IFERROR(IF(ISNUMBER(V287)*ISNUMBER(T287),V287/T287,0),0)</f>
        <v>0</v>
      </c>
      <c r="AH287" s="3483">
        <f>IF(AND(V287&lt;&gt;"", ISNUMBER(T287)), IFERROR(INDEX(AJ24:AJ94, MATCH(P287, AI24:AI94, 0)) * O287 * IF(ISBLANK(L287), 1, L287), 0), 0)</f>
        <v>0</v>
      </c>
      <c r="AI287" s="465"/>
      <c r="AJ287" s="465"/>
      <c r="AK287" s="465"/>
      <c r="AL287" s="465"/>
      <c r="AM287" s="2127" t="str">
        <f>A287</f>
        <v>►</v>
      </c>
      <c r="AN287" s="465"/>
      <c r="AO287" s="2133"/>
      <c r="AP287" s="2133"/>
      <c r="AQ287" s="2133"/>
      <c r="AR287" s="2133"/>
      <c r="AS287" s="465"/>
      <c r="AT287" s="465"/>
      <c r="AU287" s="465"/>
      <c r="AV287" s="465"/>
      <c r="AW287" s="2133"/>
      <c r="AX287" s="466">
        <v>1</v>
      </c>
    </row>
    <row r="288" spans="1:50" s="464" customFormat="1" ht="21" customHeight="1" x14ac:dyDescent="0.25">
      <c r="A288" s="2127" t="str">
        <f>IF(H288&lt;&gt;"A", "►", "A")</f>
        <v>►</v>
      </c>
      <c r="B288" s="2128" t="str">
        <f>IF(A288="►","►",IF(A288="A",IF(ISTEXT(I288),I288,"")))</f>
        <v>►</v>
      </c>
      <c r="C288" s="2129" t="str">
        <f>IF(B288="►", "►", IFERROR(LEFT(B288, SEARCH(".", B288)-1), 0))</f>
        <v>►</v>
      </c>
      <c r="D288" s="2433" t="str">
        <f>IF(B288="►","►",IFERROR(MID(B288,SEARCH(".",B288)+1,SEARCH(".",B288,SEARCH(".",B288)+1)-SEARCH(".",B288)-1),0))</f>
        <v>►</v>
      </c>
      <c r="E288" s="2128" t="str">
        <f>IF(B288="►", "►", IFERROR(MID(B288, SEARCH(".", B288, SEARCH(".", B288)+1)+1, SEARCH(".", B288, SEARCH(".", B288, SEARCH(".", B288)+1)+1) - SEARCH(".", B288, SEARCH(".", B288)+1)-1), 0))</f>
        <v>►</v>
      </c>
      <c r="F288" s="2128" t="str">
        <f>IF(B288="►", "►", IFERROR(MID(B288, SEARCH(".", B288, SEARCH(".", B288, SEARCH(".", B288)+1)+1)+1, SEARCH(".", B288, SEARCH(".", B288, SEARCH(".", B288, SEARCH(".", B288)+1)+1)+1) - SEARCH(".", B288, SEARCH(".", B288, SEARCH(".", B288)+1)+1)-1), 0))</f>
        <v>►</v>
      </c>
      <c r="G288" s="2128" t="str">
        <f>IF(OR(B288="►", ISBLANK(B288)), "►", IFERROR(RIGHT(B288, LEN(B288)-FIND("►", B288)-1), ""))</f>
        <v>►</v>
      </c>
      <c r="H288" s="2178" t="s">
        <v>4</v>
      </c>
      <c r="I288" s="2177"/>
      <c r="J288" s="2177"/>
      <c r="K288" s="2177"/>
      <c r="L288" s="2176"/>
      <c r="M288" s="2176"/>
      <c r="N288" s="2176"/>
      <c r="O288" s="2176"/>
      <c r="P288" s="2176"/>
      <c r="Q288" s="2176"/>
      <c r="R288" s="2450"/>
      <c r="S288" s="791" t="s">
        <v>4</v>
      </c>
      <c r="T288" s="3484">
        <f>IFERROR(IF(AND(ISNUMBER(V288),J288&gt;0),J288,0),0)</f>
        <v>0</v>
      </c>
      <c r="U288" s="2453">
        <f>IFERROR(IF(AND(ISNUMBER(T288),V288&gt;0),K288,0),0)</f>
        <v>0</v>
      </c>
      <c r="V288" s="2452"/>
      <c r="W288" s="2148">
        <f>IFERROR(IF(V288&gt;0, AH288*AG288*Q288, 0), 0)</f>
        <v>0</v>
      </c>
      <c r="X288" s="299" t="str">
        <f>IF(OR(W288=0, ISBLANK(P288)), "", TEXT(ROUND(W288/INDEX(AJ24:AJ94, MATCH(P288, AI24:AI94, 0)), 0),"# ##0") &amp; " " &amp; P288)</f>
        <v/>
      </c>
      <c r="Y288" s="77">
        <f>IFERROR(IF(V288&gt;0, L288*AG288*Q288, 0), 0)</f>
        <v>0</v>
      </c>
      <c r="Z288" s="2149">
        <f>IFERROR(IF(V288&gt;0,M288,0),0)</f>
        <v>0</v>
      </c>
      <c r="AA288" s="2137" t="str">
        <f>IF(V288&gt;0,R288,"")</f>
        <v/>
      </c>
      <c r="AB288" s="2143"/>
      <c r="AC288" s="2148">
        <f>IF(ISBLANK(AB288), W288, W288*(1-AB288/100))</f>
        <v>0</v>
      </c>
      <c r="AD288" s="2144"/>
      <c r="AE288" s="2150" t="str">
        <f>IF(OR(ISBLANK(AD288), ISTEXT(L288)), "", IF(W288=0, Y288*AD288, W288*AD288))</f>
        <v/>
      </c>
      <c r="AF288" s="2593"/>
      <c r="AG288" s="2697">
        <f>IFERROR(IF(ISNUMBER(V288)*ISNUMBER(T288),V288/T288,0),0)</f>
        <v>0</v>
      </c>
      <c r="AH288" s="3483">
        <f>IF(AND(V288&lt;&gt;"", ISNUMBER(T288)), IFERROR(INDEX(AJ24:AJ94, MATCH(P288, AI24:AI94, 0)) * O288 * IF(ISBLANK(L288), 1, L288), 0), 0)</f>
        <v>0</v>
      </c>
      <c r="AI288" s="465"/>
      <c r="AJ288" s="465"/>
      <c r="AK288" s="465"/>
      <c r="AL288" s="465"/>
      <c r="AM288" s="2127" t="str">
        <f>A288</f>
        <v>►</v>
      </c>
      <c r="AN288" s="465"/>
      <c r="AO288" s="2133"/>
      <c r="AP288" s="2133"/>
      <c r="AQ288" s="2133"/>
      <c r="AR288" s="2133"/>
      <c r="AS288" s="465"/>
      <c r="AT288" s="465"/>
      <c r="AU288" s="465"/>
      <c r="AV288" s="465"/>
      <c r="AW288" s="2133"/>
      <c r="AX288" s="466">
        <v>1</v>
      </c>
    </row>
    <row r="289" spans="1:50" s="464" customFormat="1" ht="21" customHeight="1" x14ac:dyDescent="0.25">
      <c r="A289" s="2127" t="str">
        <f>IF(H289&lt;&gt;"A", "►", "A")</f>
        <v>►</v>
      </c>
      <c r="B289" s="2128" t="str">
        <f>IF(A289="►","►",IF(A289="A",IF(ISTEXT(I289),I289,"")))</f>
        <v>►</v>
      </c>
      <c r="C289" s="2129" t="str">
        <f>IF(B289="►", "►", IFERROR(LEFT(B289, SEARCH(".", B289)-1), 0))</f>
        <v>►</v>
      </c>
      <c r="D289" s="2433" t="str">
        <f>IF(B289="►","►",IFERROR(MID(B289,SEARCH(".",B289)+1,SEARCH(".",B289,SEARCH(".",B289)+1)-SEARCH(".",B289)-1),0))</f>
        <v>►</v>
      </c>
      <c r="E289" s="2128" t="str">
        <f>IF(B289="►", "►", IFERROR(MID(B289, SEARCH(".", B289, SEARCH(".", B289)+1)+1, SEARCH(".", B289, SEARCH(".", B289, SEARCH(".", B289)+1)+1) - SEARCH(".", B289, SEARCH(".", B289)+1)-1), 0))</f>
        <v>►</v>
      </c>
      <c r="F289" s="2128" t="str">
        <f>IF(B289="►", "►", IFERROR(MID(B289, SEARCH(".", B289, SEARCH(".", B289, SEARCH(".", B289)+1)+1)+1, SEARCH(".", B289, SEARCH(".", B289, SEARCH(".", B289, SEARCH(".", B289)+1)+1)+1) - SEARCH(".", B289, SEARCH(".", B289, SEARCH(".", B289)+1)+1)-1), 0))</f>
        <v>►</v>
      </c>
      <c r="G289" s="2128" t="str">
        <f>IF(OR(B289="►", ISBLANK(B289)), "►", IFERROR(RIGHT(B289, LEN(B289)-FIND("►", B289)-1), ""))</f>
        <v>►</v>
      </c>
      <c r="H289" s="2178" t="s">
        <v>4</v>
      </c>
      <c r="I289" s="2177"/>
      <c r="J289" s="2177"/>
      <c r="K289" s="2177"/>
      <c r="L289" s="2176"/>
      <c r="M289" s="2176"/>
      <c r="N289" s="2176"/>
      <c r="O289" s="2176"/>
      <c r="P289" s="2176"/>
      <c r="Q289" s="2176"/>
      <c r="R289" s="2450"/>
      <c r="S289" s="791" t="s">
        <v>4</v>
      </c>
      <c r="T289" s="3484">
        <f>IFERROR(IF(AND(ISNUMBER(V289),J289&gt;0),J289,0),0)</f>
        <v>0</v>
      </c>
      <c r="U289" s="2453">
        <f>IFERROR(IF(AND(ISNUMBER(T289),V289&gt;0),K289,0),0)</f>
        <v>0</v>
      </c>
      <c r="V289" s="2452"/>
      <c r="W289" s="2140">
        <f>IFERROR(IF(V289&gt;0, AH289*AG289*Q289, 0), 0)</f>
        <v>0</v>
      </c>
      <c r="X289" s="301" t="str">
        <f>IF(OR(W289=0, ISBLANK(P289)), "", TEXT(ROUND(W289/INDEX(AJ24:AJ94, MATCH(P289, AI24:AI94, 0)), 0),"# ##0") &amp; " " &amp; P289)</f>
        <v/>
      </c>
      <c r="Y289" s="82">
        <f>IFERROR(IF(V289&gt;0, L289*AG289*Q289, 0), 0)</f>
        <v>0</v>
      </c>
      <c r="Z289" s="2141">
        <f>IFERROR(IF(V289&gt;0,M289,0),0)</f>
        <v>0</v>
      </c>
      <c r="AA289" s="2142" t="str">
        <f>IF(V289&gt;0,R289,"")</f>
        <v/>
      </c>
      <c r="AB289" s="2143"/>
      <c r="AC289" s="2140">
        <f>IF(ISBLANK(AB289), W289, W289*(1-AB289/100))</f>
        <v>0</v>
      </c>
      <c r="AD289" s="2144"/>
      <c r="AE289" s="2145" t="str">
        <f>IF(OR(ISBLANK(AD289), ISTEXT(L289)), "", IF(W289=0, Y289*AD289, W289*AD289))</f>
        <v/>
      </c>
      <c r="AF289" s="2593"/>
      <c r="AG289" s="2697">
        <f>IFERROR(IF(ISNUMBER(V289)*ISNUMBER(T289),V289/T289,0),0)</f>
        <v>0</v>
      </c>
      <c r="AH289" s="3483">
        <f>IF(AND(V289&lt;&gt;"", ISNUMBER(T289)), IFERROR(INDEX(AJ24:AJ94, MATCH(P289, AI24:AI94, 0)) * O289 * IF(ISBLANK(L289), 1, L289), 0), 0)</f>
        <v>0</v>
      </c>
      <c r="AI289" s="465"/>
      <c r="AJ289" s="465"/>
      <c r="AK289" s="465"/>
      <c r="AL289" s="465"/>
      <c r="AM289" s="2127" t="str">
        <f>A289</f>
        <v>►</v>
      </c>
      <c r="AN289" s="465"/>
      <c r="AO289" s="2133"/>
      <c r="AP289" s="2133"/>
      <c r="AQ289" s="2133"/>
      <c r="AR289" s="2133"/>
      <c r="AS289" s="465"/>
      <c r="AT289" s="465"/>
      <c r="AU289" s="465"/>
      <c r="AV289" s="465"/>
      <c r="AW289" s="2133"/>
      <c r="AX289" s="466">
        <v>1</v>
      </c>
    </row>
    <row r="290" spans="1:50" s="464" customFormat="1" ht="21" customHeight="1" x14ac:dyDescent="0.25">
      <c r="A290" s="2127" t="str">
        <f>IF(H290&lt;&gt;"A", "►", "A")</f>
        <v>►</v>
      </c>
      <c r="B290" s="2128" t="str">
        <f>IF(A290="►","►",IF(A290="A",IF(ISTEXT(I290),I290,"")))</f>
        <v>►</v>
      </c>
      <c r="C290" s="2129" t="str">
        <f>IF(B290="►", "►", IFERROR(LEFT(B290, SEARCH(".", B290)-1), 0))</f>
        <v>►</v>
      </c>
      <c r="D290" s="2433" t="str">
        <f>IF(B290="►","►",IFERROR(MID(B290,SEARCH(".",B290)+1,SEARCH(".",B290,SEARCH(".",B290)+1)-SEARCH(".",B290)-1),0))</f>
        <v>►</v>
      </c>
      <c r="E290" s="2128" t="str">
        <f>IF(B290="►", "►", IFERROR(MID(B290, SEARCH(".", B290, SEARCH(".", B290)+1)+1, SEARCH(".", B290, SEARCH(".", B290, SEARCH(".", B290)+1)+1) - SEARCH(".", B290, SEARCH(".", B290)+1)-1), 0))</f>
        <v>►</v>
      </c>
      <c r="F290" s="2128" t="str">
        <f>IF(B290="►", "►", IFERROR(MID(B290, SEARCH(".", B290, SEARCH(".", B290, SEARCH(".", B290)+1)+1)+1, SEARCH(".", B290, SEARCH(".", B290, SEARCH(".", B290, SEARCH(".", B290)+1)+1)+1) - SEARCH(".", B290, SEARCH(".", B290, SEARCH(".", B290)+1)+1)-1), 0))</f>
        <v>►</v>
      </c>
      <c r="G290" s="2128" t="str">
        <f>IF(OR(B290="►", ISBLANK(B290)), "►", IFERROR(RIGHT(B290, LEN(B290)-FIND("►", B290)-1), ""))</f>
        <v>►</v>
      </c>
      <c r="H290" s="2178" t="s">
        <v>4</v>
      </c>
      <c r="I290" s="2177"/>
      <c r="J290" s="2177"/>
      <c r="K290" s="2177"/>
      <c r="L290" s="2176"/>
      <c r="M290" s="2176"/>
      <c r="N290" s="2176"/>
      <c r="O290" s="2176"/>
      <c r="P290" s="2176"/>
      <c r="Q290" s="2176"/>
      <c r="R290" s="2450"/>
      <c r="S290" s="791" t="s">
        <v>4</v>
      </c>
      <c r="T290" s="3484">
        <f>IFERROR(IF(AND(ISNUMBER(V290),J290&gt;0),J290,0),0)</f>
        <v>0</v>
      </c>
      <c r="U290" s="2453">
        <f>IFERROR(IF(AND(ISNUMBER(T290),V290&gt;0),K290,0),0)</f>
        <v>0</v>
      </c>
      <c r="V290" s="2452"/>
      <c r="W290" s="2148">
        <f>IFERROR(IF(V290&gt;0, AH290*AG290*Q290, 0), 0)</f>
        <v>0</v>
      </c>
      <c r="X290" s="299" t="str">
        <f>IF(OR(W290=0, ISBLANK(P290)), "", TEXT(ROUND(W290/INDEX(AJ24:AJ94, MATCH(P290, AI24:AI94, 0)), 0),"# ##0") &amp; " " &amp; P290)</f>
        <v/>
      </c>
      <c r="Y290" s="77">
        <f>IFERROR(IF(V290&gt;0, L290*AG290*Q290, 0), 0)</f>
        <v>0</v>
      </c>
      <c r="Z290" s="2149">
        <f>IFERROR(IF(V290&gt;0,M290,0),0)</f>
        <v>0</v>
      </c>
      <c r="AA290" s="2137" t="str">
        <f>IF(V290&gt;0,R290,"")</f>
        <v/>
      </c>
      <c r="AB290" s="2143"/>
      <c r="AC290" s="2148">
        <f>IF(ISBLANK(AB290), W290, W290*(1-AB290/100))</f>
        <v>0</v>
      </c>
      <c r="AD290" s="2144"/>
      <c r="AE290" s="2150" t="str">
        <f>IF(OR(ISBLANK(AD290), ISTEXT(L290)), "", IF(W290=0, Y290*AD290, W290*AD290))</f>
        <v/>
      </c>
      <c r="AF290" s="2593"/>
      <c r="AG290" s="2697">
        <f>IFERROR(IF(ISNUMBER(V290)*ISNUMBER(T290),V290/T290,0),0)</f>
        <v>0</v>
      </c>
      <c r="AH290" s="3483">
        <f>IF(AND(V290&lt;&gt;"", ISNUMBER(T290)), IFERROR(INDEX(AJ24:AJ94, MATCH(P290, AI24:AI94, 0)) * O290 * IF(ISBLANK(L290), 1, L290), 0), 0)</f>
        <v>0</v>
      </c>
      <c r="AI290" s="465"/>
      <c r="AJ290" s="465"/>
      <c r="AK290" s="465"/>
      <c r="AL290" s="465"/>
      <c r="AM290" s="2127" t="str">
        <f>A290</f>
        <v>►</v>
      </c>
      <c r="AN290" s="465"/>
      <c r="AO290" s="2133"/>
      <c r="AP290" s="2133"/>
      <c r="AQ290" s="2133"/>
      <c r="AR290" s="2133"/>
      <c r="AS290" s="465"/>
      <c r="AT290" s="465"/>
      <c r="AU290" s="465"/>
      <c r="AV290" s="465"/>
      <c r="AW290" s="2133"/>
      <c r="AX290" s="466">
        <v>1</v>
      </c>
    </row>
    <row r="291" spans="1:50" s="464" customFormat="1" ht="21" customHeight="1" x14ac:dyDescent="0.25">
      <c r="A291" s="2127" t="str">
        <f>IF(H291&lt;&gt;"A", "►", "A")</f>
        <v>►</v>
      </c>
      <c r="B291" s="2128" t="str">
        <f>IF(A291="►","►",IF(A291="A",IF(ISTEXT(I291),I291,"")))</f>
        <v>►</v>
      </c>
      <c r="C291" s="2129" t="str">
        <f>IF(B291="►", "►", IFERROR(LEFT(B291, SEARCH(".", B291)-1), 0))</f>
        <v>►</v>
      </c>
      <c r="D291" s="2433" t="str">
        <f>IF(B291="►","►",IFERROR(MID(B291,SEARCH(".",B291)+1,SEARCH(".",B291,SEARCH(".",B291)+1)-SEARCH(".",B291)-1),0))</f>
        <v>►</v>
      </c>
      <c r="E291" s="2128" t="str">
        <f>IF(B291="►", "►", IFERROR(MID(B291, SEARCH(".", B291, SEARCH(".", B291)+1)+1, SEARCH(".", B291, SEARCH(".", B291, SEARCH(".", B291)+1)+1) - SEARCH(".", B291, SEARCH(".", B291)+1)-1), 0))</f>
        <v>►</v>
      </c>
      <c r="F291" s="2128" t="str">
        <f>IF(B291="►", "►", IFERROR(MID(B291, SEARCH(".", B291, SEARCH(".", B291, SEARCH(".", B291)+1)+1)+1, SEARCH(".", B291, SEARCH(".", B291, SEARCH(".", B291, SEARCH(".", B291)+1)+1)+1) - SEARCH(".", B291, SEARCH(".", B291, SEARCH(".", B291)+1)+1)-1), 0))</f>
        <v>►</v>
      </c>
      <c r="G291" s="2128" t="str">
        <f>IF(OR(B291="►", ISBLANK(B291)), "►", IFERROR(RIGHT(B291, LEN(B291)-FIND("►", B291)-1), ""))</f>
        <v>►</v>
      </c>
      <c r="H291" s="2178" t="s">
        <v>4</v>
      </c>
      <c r="I291" s="2177"/>
      <c r="J291" s="2177"/>
      <c r="K291" s="2177"/>
      <c r="L291" s="2176"/>
      <c r="M291" s="2176"/>
      <c r="N291" s="2176"/>
      <c r="O291" s="2176"/>
      <c r="P291" s="2176"/>
      <c r="Q291" s="2176"/>
      <c r="R291" s="2450"/>
      <c r="S291" s="791" t="s">
        <v>4</v>
      </c>
      <c r="T291" s="3484">
        <f>IFERROR(IF(AND(ISNUMBER(V291),J291&gt;0),J291,0),0)</f>
        <v>0</v>
      </c>
      <c r="U291" s="2453">
        <f>IFERROR(IF(AND(ISNUMBER(T291),V291&gt;0),K291,0),0)</f>
        <v>0</v>
      </c>
      <c r="V291" s="2452"/>
      <c r="W291" s="2140">
        <f>IFERROR(IF(V291&gt;0, AH291*AG291*Q291, 0), 0)</f>
        <v>0</v>
      </c>
      <c r="X291" s="301" t="str">
        <f>IF(OR(W291=0, ISBLANK(P291)), "", TEXT(ROUND(W291/INDEX(AJ24:AJ94, MATCH(P291, AI24:AI94, 0)), 0),"# ##0") &amp; " " &amp; P291)</f>
        <v/>
      </c>
      <c r="Y291" s="82">
        <f>IFERROR(IF(V291&gt;0, L291*AG291*Q291, 0), 0)</f>
        <v>0</v>
      </c>
      <c r="Z291" s="2141">
        <f>IFERROR(IF(V291&gt;0,M291,0),0)</f>
        <v>0</v>
      </c>
      <c r="AA291" s="2142" t="str">
        <f>IF(V291&gt;0,R291,"")</f>
        <v/>
      </c>
      <c r="AB291" s="2143"/>
      <c r="AC291" s="2140">
        <f>IF(ISBLANK(AB291), W291, W291*(1-AB291/100))</f>
        <v>0</v>
      </c>
      <c r="AD291" s="2144"/>
      <c r="AE291" s="2145" t="str">
        <f>IF(OR(ISBLANK(AD291), ISTEXT(L291)), "", IF(W291=0, Y291*AD291, W291*AD291))</f>
        <v/>
      </c>
      <c r="AF291" s="2593"/>
      <c r="AG291" s="2697">
        <f>IFERROR(IF(ISNUMBER(V291)*ISNUMBER(T291),V291/T291,0),0)</f>
        <v>0</v>
      </c>
      <c r="AH291" s="3483">
        <f>IF(AND(V291&lt;&gt;"", ISNUMBER(T291)), IFERROR(INDEX(AJ24:AJ94, MATCH(P291, AI24:AI94, 0)) * O291 * IF(ISBLANK(L291), 1, L291), 0), 0)</f>
        <v>0</v>
      </c>
      <c r="AI291" s="465"/>
      <c r="AJ291" s="465"/>
      <c r="AK291" s="465"/>
      <c r="AL291" s="465"/>
      <c r="AM291" s="2127" t="str">
        <f>A291</f>
        <v>►</v>
      </c>
      <c r="AN291" s="465"/>
      <c r="AO291" s="2133"/>
      <c r="AP291" s="2133"/>
      <c r="AQ291" s="2133"/>
      <c r="AR291" s="2133"/>
      <c r="AS291" s="465"/>
      <c r="AT291" s="465"/>
      <c r="AU291" s="465"/>
      <c r="AV291" s="465"/>
      <c r="AW291" s="2133"/>
      <c r="AX291" s="466">
        <v>1</v>
      </c>
    </row>
    <row r="292" spans="1:50" s="464" customFormat="1" ht="21" customHeight="1" x14ac:dyDescent="0.25">
      <c r="A292" s="2127" t="str">
        <f>IF(H292&lt;&gt;"A", "►", "A")</f>
        <v>►</v>
      </c>
      <c r="B292" s="2128" t="str">
        <f>IF(A292="►","►",IF(A292="A",IF(ISTEXT(I292),I292,"")))</f>
        <v>►</v>
      </c>
      <c r="C292" s="2129" t="str">
        <f>IF(B292="►", "►", IFERROR(LEFT(B292, SEARCH(".", B292)-1), 0))</f>
        <v>►</v>
      </c>
      <c r="D292" s="2433" t="str">
        <f>IF(B292="►","►",IFERROR(MID(B292,SEARCH(".",B292)+1,SEARCH(".",B292,SEARCH(".",B292)+1)-SEARCH(".",B292)-1),0))</f>
        <v>►</v>
      </c>
      <c r="E292" s="2128" t="str">
        <f>IF(B292="►", "►", IFERROR(MID(B292, SEARCH(".", B292, SEARCH(".", B292)+1)+1, SEARCH(".", B292, SEARCH(".", B292, SEARCH(".", B292)+1)+1) - SEARCH(".", B292, SEARCH(".", B292)+1)-1), 0))</f>
        <v>►</v>
      </c>
      <c r="F292" s="2128" t="str">
        <f>IF(B292="►", "►", IFERROR(MID(B292, SEARCH(".", B292, SEARCH(".", B292, SEARCH(".", B292)+1)+1)+1, SEARCH(".", B292, SEARCH(".", B292, SEARCH(".", B292, SEARCH(".", B292)+1)+1)+1) - SEARCH(".", B292, SEARCH(".", B292, SEARCH(".", B292)+1)+1)-1), 0))</f>
        <v>►</v>
      </c>
      <c r="G292" s="2128" t="str">
        <f>IF(OR(B292="►", ISBLANK(B292)), "►", IFERROR(RIGHT(B292, LEN(B292)-FIND("►", B292)-1), ""))</f>
        <v>►</v>
      </c>
      <c r="H292" s="2178" t="s">
        <v>4</v>
      </c>
      <c r="I292" s="2177"/>
      <c r="J292" s="2177"/>
      <c r="K292" s="2177"/>
      <c r="L292" s="2176"/>
      <c r="M292" s="2176"/>
      <c r="N292" s="2176"/>
      <c r="O292" s="2176"/>
      <c r="P292" s="2176"/>
      <c r="Q292" s="2176"/>
      <c r="R292" s="2450"/>
      <c r="S292" s="791" t="s">
        <v>4</v>
      </c>
      <c r="T292" s="3484">
        <f>IFERROR(IF(AND(ISNUMBER(V292),J292&gt;0),J292,0),0)</f>
        <v>0</v>
      </c>
      <c r="U292" s="2453">
        <f>IFERROR(IF(AND(ISNUMBER(T292),V292&gt;0),K292,0),0)</f>
        <v>0</v>
      </c>
      <c r="V292" s="2452"/>
      <c r="W292" s="2148">
        <f>IFERROR(IF(V292&gt;0, AH292*AG292*Q292, 0), 0)</f>
        <v>0</v>
      </c>
      <c r="X292" s="299" t="str">
        <f>IF(OR(W292=0, ISBLANK(P292)), "", TEXT(ROUND(W292/INDEX(AJ24:AJ94, MATCH(P292, AI24:AI94, 0)), 0),"# ##0") &amp; " " &amp; P292)</f>
        <v/>
      </c>
      <c r="Y292" s="77">
        <f>IFERROR(IF(V292&gt;0, L292*AG292*Q292, 0), 0)</f>
        <v>0</v>
      </c>
      <c r="Z292" s="2149">
        <f>IFERROR(IF(V292&gt;0,M292,0),0)</f>
        <v>0</v>
      </c>
      <c r="AA292" s="2137" t="str">
        <f>IF(V292&gt;0,R292,"")</f>
        <v/>
      </c>
      <c r="AB292" s="2143"/>
      <c r="AC292" s="2148">
        <f>IF(ISBLANK(AB292), W292, W292*(1-AB292/100))</f>
        <v>0</v>
      </c>
      <c r="AD292" s="2144"/>
      <c r="AE292" s="2150" t="str">
        <f>IF(OR(ISBLANK(AD292), ISTEXT(L292)), "", IF(W292=0, Y292*AD292, W292*AD292))</f>
        <v/>
      </c>
      <c r="AF292" s="2593"/>
      <c r="AG292" s="2697">
        <f>IFERROR(IF(ISNUMBER(V292)*ISNUMBER(T292),V292/T292,0),0)</f>
        <v>0</v>
      </c>
      <c r="AH292" s="3483">
        <f>IF(AND(V292&lt;&gt;"", ISNUMBER(T292)), IFERROR(INDEX(AJ24:AJ94, MATCH(P292, AI24:AI94, 0)) * O292 * IF(ISBLANK(L292), 1, L292), 0), 0)</f>
        <v>0</v>
      </c>
      <c r="AI292" s="465"/>
      <c r="AJ292" s="465"/>
      <c r="AK292" s="465"/>
      <c r="AL292" s="465"/>
      <c r="AM292" s="2127" t="str">
        <f>A292</f>
        <v>►</v>
      </c>
      <c r="AN292" s="465"/>
      <c r="AO292" s="2133"/>
      <c r="AP292" s="2133"/>
      <c r="AQ292" s="2133"/>
      <c r="AR292" s="2133"/>
      <c r="AS292" s="465"/>
      <c r="AT292" s="465"/>
      <c r="AU292" s="465"/>
      <c r="AV292" s="465"/>
      <c r="AW292" s="2133"/>
      <c r="AX292" s="466">
        <v>1</v>
      </c>
    </row>
    <row r="293" spans="1:50" s="464" customFormat="1" ht="21" customHeight="1" x14ac:dyDescent="0.25">
      <c r="A293" s="2127" t="str">
        <f>IF(H293&lt;&gt;"A", "►", "A")</f>
        <v>►</v>
      </c>
      <c r="B293" s="2128" t="str">
        <f>IF(A293="►","►",IF(A293="A",IF(ISTEXT(I293),I293,"")))</f>
        <v>►</v>
      </c>
      <c r="C293" s="2129" t="str">
        <f>IF(B293="►", "►", IFERROR(LEFT(B293, SEARCH(".", B293)-1), 0))</f>
        <v>►</v>
      </c>
      <c r="D293" s="2433" t="str">
        <f>IF(B293="►","►",IFERROR(MID(B293,SEARCH(".",B293)+1,SEARCH(".",B293,SEARCH(".",B293)+1)-SEARCH(".",B293)-1),0))</f>
        <v>►</v>
      </c>
      <c r="E293" s="2128" t="str">
        <f>IF(B293="►", "►", IFERROR(MID(B293, SEARCH(".", B293, SEARCH(".", B293)+1)+1, SEARCH(".", B293, SEARCH(".", B293, SEARCH(".", B293)+1)+1) - SEARCH(".", B293, SEARCH(".", B293)+1)-1), 0))</f>
        <v>►</v>
      </c>
      <c r="F293" s="2128" t="str">
        <f>IF(B293="►", "►", IFERROR(MID(B293, SEARCH(".", B293, SEARCH(".", B293, SEARCH(".", B293)+1)+1)+1, SEARCH(".", B293, SEARCH(".", B293, SEARCH(".", B293, SEARCH(".", B293)+1)+1)+1) - SEARCH(".", B293, SEARCH(".", B293, SEARCH(".", B293)+1)+1)-1), 0))</f>
        <v>►</v>
      </c>
      <c r="G293" s="2128" t="str">
        <f>IF(OR(B293="►", ISBLANK(B293)), "►", IFERROR(RIGHT(B293, LEN(B293)-FIND("►", B293)-1), ""))</f>
        <v>►</v>
      </c>
      <c r="H293" s="2178" t="s">
        <v>4</v>
      </c>
      <c r="I293" s="2177"/>
      <c r="J293" s="2177"/>
      <c r="K293" s="2177"/>
      <c r="L293" s="2176"/>
      <c r="M293" s="2176"/>
      <c r="N293" s="2176"/>
      <c r="O293" s="2176"/>
      <c r="P293" s="2176"/>
      <c r="Q293" s="2176"/>
      <c r="R293" s="2450"/>
      <c r="S293" s="791" t="s">
        <v>4</v>
      </c>
      <c r="T293" s="3484">
        <f>IFERROR(IF(AND(ISNUMBER(V293),J293&gt;0),J293,0),0)</f>
        <v>0</v>
      </c>
      <c r="U293" s="2453">
        <f>IFERROR(IF(AND(ISNUMBER(T293),V293&gt;0),K293,0),0)</f>
        <v>0</v>
      </c>
      <c r="V293" s="2452"/>
      <c r="W293" s="2140">
        <f>IFERROR(IF(V293&gt;0, AH293*AG293*Q293, 0), 0)</f>
        <v>0</v>
      </c>
      <c r="X293" s="301" t="str">
        <f>IF(OR(W293=0, ISBLANK(P293)), "", TEXT(ROUND(W293/INDEX(AJ24:AJ94, MATCH(P293, AI24:AI94, 0)), 0),"# ##0") &amp; " " &amp; P293)</f>
        <v/>
      </c>
      <c r="Y293" s="82">
        <f>IFERROR(IF(V293&gt;0, L293*AG293*Q293, 0), 0)</f>
        <v>0</v>
      </c>
      <c r="Z293" s="2141">
        <f>IFERROR(IF(V293&gt;0,M293,0),0)</f>
        <v>0</v>
      </c>
      <c r="AA293" s="2142" t="str">
        <f>IF(V293&gt;0,R293,"")</f>
        <v/>
      </c>
      <c r="AB293" s="2143"/>
      <c r="AC293" s="2140">
        <f>IF(ISBLANK(AB293), W293, W293*(1-AB293/100))</f>
        <v>0</v>
      </c>
      <c r="AD293" s="2144"/>
      <c r="AE293" s="2145" t="str">
        <f>IF(OR(ISBLANK(AD293), ISTEXT(L293)), "", IF(W293=0, Y293*AD293, W293*AD293))</f>
        <v/>
      </c>
      <c r="AF293" s="2593"/>
      <c r="AG293" s="2697">
        <f>IFERROR(IF(ISNUMBER(V293)*ISNUMBER(T293),V293/T293,0),0)</f>
        <v>0</v>
      </c>
      <c r="AH293" s="3483">
        <f>IF(AND(V293&lt;&gt;"", ISNUMBER(T293)), IFERROR(INDEX(AJ24:AJ94, MATCH(P293, AI24:AI94, 0)) * O293 * IF(ISBLANK(L293), 1, L293), 0), 0)</f>
        <v>0</v>
      </c>
      <c r="AI293" s="465"/>
      <c r="AJ293" s="465"/>
      <c r="AK293" s="465"/>
      <c r="AL293" s="465"/>
      <c r="AM293" s="2127" t="str">
        <f>A293</f>
        <v>►</v>
      </c>
      <c r="AN293" s="465"/>
      <c r="AO293" s="2133"/>
      <c r="AP293" s="2133"/>
      <c r="AQ293" s="2133"/>
      <c r="AR293" s="2133"/>
      <c r="AS293" s="465"/>
      <c r="AT293" s="465"/>
      <c r="AU293" s="465"/>
      <c r="AV293" s="465"/>
      <c r="AW293" s="2133"/>
      <c r="AX293" s="466">
        <v>1</v>
      </c>
    </row>
    <row r="294" spans="1:50" s="464" customFormat="1" ht="21" customHeight="1" x14ac:dyDescent="0.25">
      <c r="A294" s="2127" t="str">
        <f>IF(H294&lt;&gt;"A", "►", "A")</f>
        <v>►</v>
      </c>
      <c r="B294" s="2128" t="str">
        <f>IF(A294="►","►",IF(A294="A",IF(ISTEXT(I294),I294,"")))</f>
        <v>►</v>
      </c>
      <c r="C294" s="2129" t="str">
        <f>IF(B294="►", "►", IFERROR(LEFT(B294, SEARCH(".", B294)-1), 0))</f>
        <v>►</v>
      </c>
      <c r="D294" s="2433" t="str">
        <f>IF(B294="►","►",IFERROR(MID(B294,SEARCH(".",B294)+1,SEARCH(".",B294,SEARCH(".",B294)+1)-SEARCH(".",B294)-1),0))</f>
        <v>►</v>
      </c>
      <c r="E294" s="2128" t="str">
        <f>IF(B294="►", "►", IFERROR(MID(B294, SEARCH(".", B294, SEARCH(".", B294)+1)+1, SEARCH(".", B294, SEARCH(".", B294, SEARCH(".", B294)+1)+1) - SEARCH(".", B294, SEARCH(".", B294)+1)-1), 0))</f>
        <v>►</v>
      </c>
      <c r="F294" s="2128" t="str">
        <f>IF(B294="►", "►", IFERROR(MID(B294, SEARCH(".", B294, SEARCH(".", B294, SEARCH(".", B294)+1)+1)+1, SEARCH(".", B294, SEARCH(".", B294, SEARCH(".", B294, SEARCH(".", B294)+1)+1)+1) - SEARCH(".", B294, SEARCH(".", B294, SEARCH(".", B294)+1)+1)-1), 0))</f>
        <v>►</v>
      </c>
      <c r="G294" s="2128" t="str">
        <f>IF(OR(B294="►", ISBLANK(B294)), "►", IFERROR(RIGHT(B294, LEN(B294)-FIND("►", B294)-1), ""))</f>
        <v>►</v>
      </c>
      <c r="H294" s="2178" t="s">
        <v>4</v>
      </c>
      <c r="I294" s="2177"/>
      <c r="J294" s="2177"/>
      <c r="K294" s="2177"/>
      <c r="L294" s="2176"/>
      <c r="M294" s="2176"/>
      <c r="N294" s="2176"/>
      <c r="O294" s="2176"/>
      <c r="P294" s="2176"/>
      <c r="Q294" s="2176"/>
      <c r="R294" s="2450"/>
      <c r="S294" s="791" t="s">
        <v>4</v>
      </c>
      <c r="T294" s="3484">
        <f>IFERROR(IF(AND(ISNUMBER(V294),J294&gt;0),J294,0),0)</f>
        <v>0</v>
      </c>
      <c r="U294" s="2453">
        <f>IFERROR(IF(AND(ISNUMBER(T294),V294&gt;0),K294,0),0)</f>
        <v>0</v>
      </c>
      <c r="V294" s="2452"/>
      <c r="W294" s="2148">
        <f>IFERROR(IF(V294&gt;0, AH294*AG294*Q294, 0), 0)</f>
        <v>0</v>
      </c>
      <c r="X294" s="299" t="str">
        <f>IF(OR(W294=0, ISBLANK(P294)), "", TEXT(ROUND(W294/INDEX(AJ24:AJ94, MATCH(P294, AI24:AI94, 0)), 0),"# ##0") &amp; " " &amp; P294)</f>
        <v/>
      </c>
      <c r="Y294" s="77">
        <f>IFERROR(IF(V294&gt;0, L294*AG294*Q294, 0), 0)</f>
        <v>0</v>
      </c>
      <c r="Z294" s="2149">
        <f>IFERROR(IF(V294&gt;0,M294,0),0)</f>
        <v>0</v>
      </c>
      <c r="AA294" s="2137" t="str">
        <f>IF(V294&gt;0,R294,"")</f>
        <v/>
      </c>
      <c r="AB294" s="2143"/>
      <c r="AC294" s="2148">
        <f>IF(ISBLANK(AB294), W294, W294*(1-AB294/100))</f>
        <v>0</v>
      </c>
      <c r="AD294" s="2144"/>
      <c r="AE294" s="2150" t="str">
        <f>IF(OR(ISBLANK(AD294), ISTEXT(L294)), "", IF(W294=0, Y294*AD294, W294*AD294))</f>
        <v/>
      </c>
      <c r="AF294" s="2593"/>
      <c r="AG294" s="2697">
        <f>IFERROR(IF(ISNUMBER(V294)*ISNUMBER(T294),V294/T294,0),0)</f>
        <v>0</v>
      </c>
      <c r="AH294" s="3483">
        <f>IF(AND(V294&lt;&gt;"", ISNUMBER(T294)), IFERROR(INDEX(AJ24:AJ94, MATCH(P294, AI24:AI94, 0)) * O294 * IF(ISBLANK(L294), 1, L294), 0), 0)</f>
        <v>0</v>
      </c>
      <c r="AI294" s="465"/>
      <c r="AJ294" s="465"/>
      <c r="AK294" s="465"/>
      <c r="AL294" s="465"/>
      <c r="AM294" s="2127" t="str">
        <f>A294</f>
        <v>►</v>
      </c>
      <c r="AN294" s="465"/>
      <c r="AO294" s="465"/>
      <c r="AP294" s="465"/>
      <c r="AQ294" s="2133"/>
      <c r="AR294" s="2133"/>
      <c r="AS294" s="465"/>
      <c r="AT294" s="465"/>
      <c r="AU294" s="465"/>
      <c r="AV294" s="465"/>
      <c r="AW294" s="2133"/>
      <c r="AX294" s="466">
        <v>1</v>
      </c>
    </row>
    <row r="295" spans="1:50" s="464" customFormat="1" ht="21" customHeight="1" x14ac:dyDescent="0.25">
      <c r="A295" s="2127" t="str">
        <f>IF(H295&lt;&gt;"A", "►", "A")</f>
        <v>►</v>
      </c>
      <c r="B295" s="2128" t="str">
        <f>IF(A295="►","►",IF(A295="A",IF(ISTEXT(I295),I295,"")))</f>
        <v>►</v>
      </c>
      <c r="C295" s="2129" t="str">
        <f>IF(B295="►", "►", IFERROR(LEFT(B295, SEARCH(".", B295)-1), 0))</f>
        <v>►</v>
      </c>
      <c r="D295" s="2433" t="str">
        <f>IF(B295="►","►",IFERROR(MID(B295,SEARCH(".",B295)+1,SEARCH(".",B295,SEARCH(".",B295)+1)-SEARCH(".",B295)-1),0))</f>
        <v>►</v>
      </c>
      <c r="E295" s="2128" t="str">
        <f>IF(B295="►", "►", IFERROR(MID(B295, SEARCH(".", B295, SEARCH(".", B295)+1)+1, SEARCH(".", B295, SEARCH(".", B295, SEARCH(".", B295)+1)+1) - SEARCH(".", B295, SEARCH(".", B295)+1)-1), 0))</f>
        <v>►</v>
      </c>
      <c r="F295" s="2128" t="str">
        <f>IF(B295="►", "►", IFERROR(MID(B295, SEARCH(".", B295, SEARCH(".", B295, SEARCH(".", B295)+1)+1)+1, SEARCH(".", B295, SEARCH(".", B295, SEARCH(".", B295, SEARCH(".", B295)+1)+1)+1) - SEARCH(".", B295, SEARCH(".", B295, SEARCH(".", B295)+1)+1)-1), 0))</f>
        <v>►</v>
      </c>
      <c r="G295" s="2128" t="str">
        <f>IF(OR(B295="►", ISBLANK(B295)), "►", IFERROR(RIGHT(B295, LEN(B295)-FIND("►", B295)-1), ""))</f>
        <v>►</v>
      </c>
      <c r="H295" s="2178" t="s">
        <v>4</v>
      </c>
      <c r="I295" s="2177"/>
      <c r="J295" s="2177"/>
      <c r="K295" s="2177"/>
      <c r="L295" s="2176"/>
      <c r="M295" s="2176"/>
      <c r="N295" s="2176"/>
      <c r="O295" s="2176"/>
      <c r="P295" s="2176"/>
      <c r="Q295" s="2176"/>
      <c r="R295" s="2450"/>
      <c r="S295" s="791" t="s">
        <v>4</v>
      </c>
      <c r="T295" s="3484">
        <f>IFERROR(IF(AND(ISNUMBER(V295),J295&gt;0),J295,0),0)</f>
        <v>0</v>
      </c>
      <c r="U295" s="2453">
        <f>IFERROR(IF(AND(ISNUMBER(T295),V295&gt;0),K295,0),0)</f>
        <v>0</v>
      </c>
      <c r="V295" s="2452"/>
      <c r="W295" s="2140">
        <f>IFERROR(IF(V295&gt;0, AH295*AG295*Q295, 0), 0)</f>
        <v>0</v>
      </c>
      <c r="X295" s="301" t="str">
        <f>IF(OR(W295=0, ISBLANK(P295)), "", TEXT(ROUND(W295/INDEX(AJ24:AJ94, MATCH(P295, AI24:AI94, 0)), 0),"# ##0") &amp; " " &amp; P295)</f>
        <v/>
      </c>
      <c r="Y295" s="82">
        <f>IFERROR(IF(V295&gt;0, L295*AG295*Q295, 0), 0)</f>
        <v>0</v>
      </c>
      <c r="Z295" s="2141">
        <f>IFERROR(IF(V295&gt;0,M295,0),0)</f>
        <v>0</v>
      </c>
      <c r="AA295" s="2142" t="str">
        <f>IF(V295&gt;0,R295,"")</f>
        <v/>
      </c>
      <c r="AB295" s="2143"/>
      <c r="AC295" s="2140">
        <f>IF(ISBLANK(AB295), W295, W295*(1-AB295/100))</f>
        <v>0</v>
      </c>
      <c r="AD295" s="2144"/>
      <c r="AE295" s="2145" t="str">
        <f>IF(OR(ISBLANK(AD295), ISTEXT(L295)), "", IF(W295=0, Y295*AD295, W295*AD295))</f>
        <v/>
      </c>
      <c r="AF295" s="2593"/>
      <c r="AG295" s="2697">
        <f>IFERROR(IF(ISNUMBER(V295)*ISNUMBER(T295),V295/T295,0),0)</f>
        <v>0</v>
      </c>
      <c r="AH295" s="3483">
        <f>IF(AND(V295&lt;&gt;"", ISNUMBER(T295)), IFERROR(INDEX(AJ24:AJ94, MATCH(P295, AI24:AI94, 0)) * O295 * IF(ISBLANK(L295), 1, L295), 0), 0)</f>
        <v>0</v>
      </c>
      <c r="AI295" s="465"/>
      <c r="AJ295" s="465"/>
      <c r="AK295" s="465"/>
      <c r="AL295" s="465"/>
      <c r="AM295" s="2127" t="str">
        <f>A295</f>
        <v>►</v>
      </c>
      <c r="AN295" s="465"/>
      <c r="AO295" s="465"/>
      <c r="AP295" s="465"/>
      <c r="AQ295" s="2133"/>
      <c r="AR295" s="2133"/>
      <c r="AS295" s="465"/>
      <c r="AT295" s="465"/>
      <c r="AU295" s="465"/>
      <c r="AV295" s="465"/>
      <c r="AW295" s="2133"/>
      <c r="AX295" s="466">
        <v>1</v>
      </c>
    </row>
    <row r="296" spans="1:50" s="464" customFormat="1" ht="21" customHeight="1" x14ac:dyDescent="0.25">
      <c r="A296" s="2127" t="str">
        <f>IF(H296&lt;&gt;"A", "►", "A")</f>
        <v>►</v>
      </c>
      <c r="B296" s="2128" t="str">
        <f>IF(A296="►","►",IF(A296="A",IF(ISTEXT(I296),I296,"")))</f>
        <v>►</v>
      </c>
      <c r="C296" s="2129" t="str">
        <f>IF(B296="►", "►", IFERROR(LEFT(B296, SEARCH(".", B296)-1), 0))</f>
        <v>►</v>
      </c>
      <c r="D296" s="2433" t="str">
        <f>IF(B296="►","►",IFERROR(MID(B296,SEARCH(".",B296)+1,SEARCH(".",B296,SEARCH(".",B296)+1)-SEARCH(".",B296)-1),0))</f>
        <v>►</v>
      </c>
      <c r="E296" s="2128" t="str">
        <f>IF(B296="►", "►", IFERROR(MID(B296, SEARCH(".", B296, SEARCH(".", B296)+1)+1, SEARCH(".", B296, SEARCH(".", B296, SEARCH(".", B296)+1)+1) - SEARCH(".", B296, SEARCH(".", B296)+1)-1), 0))</f>
        <v>►</v>
      </c>
      <c r="F296" s="2128" t="str">
        <f>IF(B296="►", "►", IFERROR(MID(B296, SEARCH(".", B296, SEARCH(".", B296, SEARCH(".", B296)+1)+1)+1, SEARCH(".", B296, SEARCH(".", B296, SEARCH(".", B296, SEARCH(".", B296)+1)+1)+1) - SEARCH(".", B296, SEARCH(".", B296, SEARCH(".", B296)+1)+1)-1), 0))</f>
        <v>►</v>
      </c>
      <c r="G296" s="2128" t="str">
        <f>IF(OR(B296="►", ISBLANK(B296)), "►", IFERROR(RIGHT(B296, LEN(B296)-FIND("►", B296)-1), ""))</f>
        <v>►</v>
      </c>
      <c r="H296" s="2178" t="s">
        <v>4</v>
      </c>
      <c r="I296" s="2177"/>
      <c r="J296" s="2177"/>
      <c r="K296" s="2177"/>
      <c r="L296" s="2176"/>
      <c r="M296" s="2176"/>
      <c r="N296" s="2176"/>
      <c r="O296" s="2176"/>
      <c r="P296" s="2176"/>
      <c r="Q296" s="2176"/>
      <c r="R296" s="2450"/>
      <c r="S296" s="791" t="s">
        <v>4</v>
      </c>
      <c r="T296" s="3484">
        <f>IFERROR(IF(AND(ISNUMBER(V296),J296&gt;0),J296,0),0)</f>
        <v>0</v>
      </c>
      <c r="U296" s="2453">
        <f>IFERROR(IF(AND(ISNUMBER(T296),V296&gt;0),K296,0),0)</f>
        <v>0</v>
      </c>
      <c r="V296" s="2452"/>
      <c r="W296" s="2148">
        <f>IFERROR(IF(V296&gt;0, AH296*AG296*Q296, 0), 0)</f>
        <v>0</v>
      </c>
      <c r="X296" s="299" t="str">
        <f>IF(OR(W296=0, ISBLANK(P296)), "", TEXT(ROUND(W296/INDEX(AJ24:AJ94, MATCH(P296, AI24:AI94, 0)), 0),"# ##0") &amp; " " &amp; P296)</f>
        <v/>
      </c>
      <c r="Y296" s="77">
        <f>IFERROR(IF(V296&gt;0, L296*AG296*Q296, 0), 0)</f>
        <v>0</v>
      </c>
      <c r="Z296" s="2149">
        <f>IFERROR(IF(V296&gt;0,M296,0),0)</f>
        <v>0</v>
      </c>
      <c r="AA296" s="2137" t="str">
        <f>IF(V296&gt;0,R296,"")</f>
        <v/>
      </c>
      <c r="AB296" s="2143"/>
      <c r="AC296" s="2148">
        <f>IF(ISBLANK(AB296), W296, W296*(1-AB296/100))</f>
        <v>0</v>
      </c>
      <c r="AD296" s="2144"/>
      <c r="AE296" s="2150" t="str">
        <f>IF(OR(ISBLANK(AD296), ISTEXT(L296)), "", IF(W296=0, Y296*AD296, W296*AD296))</f>
        <v/>
      </c>
      <c r="AF296" s="2593"/>
      <c r="AG296" s="2697">
        <f>IFERROR(IF(ISNUMBER(V296)*ISNUMBER(T296),V296/T296,0),0)</f>
        <v>0</v>
      </c>
      <c r="AH296" s="3483">
        <f>IF(AND(V296&lt;&gt;"", ISNUMBER(T296)), IFERROR(INDEX(AJ24:AJ94, MATCH(P296, AI24:AI94, 0)) * O296 * IF(ISBLANK(L296), 1, L296), 0), 0)</f>
        <v>0</v>
      </c>
      <c r="AI296" s="465"/>
      <c r="AJ296" s="465"/>
      <c r="AK296" s="465"/>
      <c r="AL296" s="465"/>
      <c r="AM296" s="2127" t="str">
        <f>A296</f>
        <v>►</v>
      </c>
      <c r="AN296" s="465"/>
      <c r="AO296" s="465"/>
      <c r="AP296" s="465"/>
      <c r="AQ296" s="2133"/>
      <c r="AR296" s="2133"/>
      <c r="AS296" s="465"/>
      <c r="AT296" s="465"/>
      <c r="AU296" s="465"/>
      <c r="AV296" s="465"/>
      <c r="AW296" s="2133"/>
      <c r="AX296" s="466">
        <v>1</v>
      </c>
    </row>
    <row r="297" spans="1:50" s="464" customFormat="1" ht="21" customHeight="1" x14ac:dyDescent="0.25">
      <c r="A297" s="2127" t="str">
        <f>IF(H297&lt;&gt;"A", "►", "A")</f>
        <v>►</v>
      </c>
      <c r="B297" s="2128" t="str">
        <f>IF(A297="►","►",IF(A297="A",IF(ISTEXT(I297),I297,"")))</f>
        <v>►</v>
      </c>
      <c r="C297" s="2129" t="str">
        <f>IF(B297="►", "►", IFERROR(LEFT(B297, SEARCH(".", B297)-1), 0))</f>
        <v>►</v>
      </c>
      <c r="D297" s="2433" t="str">
        <f>IF(B297="►","►",IFERROR(MID(B297,SEARCH(".",B297)+1,SEARCH(".",B297,SEARCH(".",B297)+1)-SEARCH(".",B297)-1),0))</f>
        <v>►</v>
      </c>
      <c r="E297" s="2128" t="str">
        <f>IF(B297="►", "►", IFERROR(MID(B297, SEARCH(".", B297, SEARCH(".", B297)+1)+1, SEARCH(".", B297, SEARCH(".", B297, SEARCH(".", B297)+1)+1) - SEARCH(".", B297, SEARCH(".", B297)+1)-1), 0))</f>
        <v>►</v>
      </c>
      <c r="F297" s="2128" t="str">
        <f>IF(B297="►", "►", IFERROR(MID(B297, SEARCH(".", B297, SEARCH(".", B297, SEARCH(".", B297)+1)+1)+1, SEARCH(".", B297, SEARCH(".", B297, SEARCH(".", B297, SEARCH(".", B297)+1)+1)+1) - SEARCH(".", B297, SEARCH(".", B297, SEARCH(".", B297)+1)+1)-1), 0))</f>
        <v>►</v>
      </c>
      <c r="G297" s="2128" t="str">
        <f>IF(OR(B297="►", ISBLANK(B297)), "►", IFERROR(RIGHT(B297, LEN(B297)-FIND("►", B297)-1), ""))</f>
        <v>►</v>
      </c>
      <c r="H297" s="2178" t="s">
        <v>4</v>
      </c>
      <c r="I297" s="2177"/>
      <c r="J297" s="2177"/>
      <c r="K297" s="2177"/>
      <c r="L297" s="2176"/>
      <c r="M297" s="2176"/>
      <c r="N297" s="2176"/>
      <c r="O297" s="2176"/>
      <c r="P297" s="2176"/>
      <c r="Q297" s="2176"/>
      <c r="R297" s="2450"/>
      <c r="S297" s="791" t="s">
        <v>4</v>
      </c>
      <c r="T297" s="3484">
        <f>IFERROR(IF(AND(ISNUMBER(V297),J297&gt;0),J297,0),0)</f>
        <v>0</v>
      </c>
      <c r="U297" s="2453">
        <f>IFERROR(IF(AND(ISNUMBER(T297),V297&gt;0),K297,0),0)</f>
        <v>0</v>
      </c>
      <c r="V297" s="2452"/>
      <c r="W297" s="2140">
        <f>IFERROR(IF(V297&gt;0, AH297*AG297*Q297, 0), 0)</f>
        <v>0</v>
      </c>
      <c r="X297" s="301" t="str">
        <f>IF(OR(W297=0, ISBLANK(P297)), "", TEXT(ROUND(W297/INDEX(AJ24:AJ94, MATCH(P297, AI24:AI94, 0)), 0),"# ##0") &amp; " " &amp; P297)</f>
        <v/>
      </c>
      <c r="Y297" s="82">
        <f>IFERROR(IF(V297&gt;0, L297*AG297*Q297, 0), 0)</f>
        <v>0</v>
      </c>
      <c r="Z297" s="2141">
        <f>IFERROR(IF(V297&gt;0,M297,0),0)</f>
        <v>0</v>
      </c>
      <c r="AA297" s="2142" t="str">
        <f>IF(V297&gt;0,R297,"")</f>
        <v/>
      </c>
      <c r="AB297" s="2143"/>
      <c r="AC297" s="2140">
        <f>IF(ISBLANK(AB297), W297, W297*(1-AB297/100))</f>
        <v>0</v>
      </c>
      <c r="AD297" s="2144"/>
      <c r="AE297" s="2145" t="str">
        <f>IF(OR(ISBLANK(AD297), ISTEXT(L297)), "", IF(W297=0, Y297*AD297, W297*AD297))</f>
        <v/>
      </c>
      <c r="AF297" s="2593"/>
      <c r="AG297" s="2697">
        <f>IFERROR(IF(ISNUMBER(V297)*ISNUMBER(T297),V297/T297,0),0)</f>
        <v>0</v>
      </c>
      <c r="AH297" s="3483">
        <f>IF(AND(V297&lt;&gt;"", ISNUMBER(T297)), IFERROR(INDEX(AJ24:AJ94, MATCH(P297, AI24:AI94, 0)) * O297 * IF(ISBLANK(L297), 1, L297), 0), 0)</f>
        <v>0</v>
      </c>
      <c r="AI297" s="465"/>
      <c r="AJ297" s="465"/>
      <c r="AK297" s="465"/>
      <c r="AL297" s="465"/>
      <c r="AM297" s="2127" t="str">
        <f>A297</f>
        <v>►</v>
      </c>
      <c r="AN297" s="465"/>
      <c r="AO297" s="465"/>
      <c r="AP297" s="465"/>
      <c r="AQ297" s="2133"/>
      <c r="AR297" s="2133"/>
      <c r="AS297" s="465"/>
      <c r="AT297" s="465"/>
      <c r="AU297" s="465"/>
      <c r="AV297" s="465"/>
      <c r="AW297" s="2133"/>
      <c r="AX297" s="466">
        <v>1</v>
      </c>
    </row>
    <row r="298" spans="1:50" s="464" customFormat="1" ht="21" customHeight="1" x14ac:dyDescent="0.25">
      <c r="A298" s="2127" t="str">
        <f>IF(H298&lt;&gt;"A", "►", "A")</f>
        <v>►</v>
      </c>
      <c r="B298" s="2128" t="str">
        <f>IF(A298="►","►",IF(A298="A",IF(ISTEXT(I298),I298,"")))</f>
        <v>►</v>
      </c>
      <c r="C298" s="2129" t="str">
        <f>IF(B298="►", "►", IFERROR(LEFT(B298, SEARCH(".", B298)-1), 0))</f>
        <v>►</v>
      </c>
      <c r="D298" s="2433" t="str">
        <f>IF(B298="►","►",IFERROR(MID(B298,SEARCH(".",B298)+1,SEARCH(".",B298,SEARCH(".",B298)+1)-SEARCH(".",B298)-1),0))</f>
        <v>►</v>
      </c>
      <c r="E298" s="2128" t="str">
        <f>IF(B298="►", "►", IFERROR(MID(B298, SEARCH(".", B298, SEARCH(".", B298)+1)+1, SEARCH(".", B298, SEARCH(".", B298, SEARCH(".", B298)+1)+1) - SEARCH(".", B298, SEARCH(".", B298)+1)-1), 0))</f>
        <v>►</v>
      </c>
      <c r="F298" s="2128" t="str">
        <f>IF(B298="►", "►", IFERROR(MID(B298, SEARCH(".", B298, SEARCH(".", B298, SEARCH(".", B298)+1)+1)+1, SEARCH(".", B298, SEARCH(".", B298, SEARCH(".", B298, SEARCH(".", B298)+1)+1)+1) - SEARCH(".", B298, SEARCH(".", B298, SEARCH(".", B298)+1)+1)-1), 0))</f>
        <v>►</v>
      </c>
      <c r="G298" s="2128" t="str">
        <f>IF(OR(B298="►", ISBLANK(B298)), "►", IFERROR(RIGHT(B298, LEN(B298)-FIND("►", B298)-1), ""))</f>
        <v>►</v>
      </c>
      <c r="H298" s="2178" t="s">
        <v>4</v>
      </c>
      <c r="I298" s="2177"/>
      <c r="J298" s="2177"/>
      <c r="K298" s="2177"/>
      <c r="L298" s="2176"/>
      <c r="M298" s="2176"/>
      <c r="N298" s="2176"/>
      <c r="O298" s="2176"/>
      <c r="P298" s="2176"/>
      <c r="Q298" s="2176"/>
      <c r="R298" s="2450"/>
      <c r="S298" s="791" t="s">
        <v>4</v>
      </c>
      <c r="T298" s="3484">
        <f>IFERROR(IF(AND(ISNUMBER(V298),J298&gt;0),J298,0),0)</f>
        <v>0</v>
      </c>
      <c r="U298" s="2453">
        <f>IFERROR(IF(AND(ISNUMBER(T298),V298&gt;0),K298,0),0)</f>
        <v>0</v>
      </c>
      <c r="V298" s="2452"/>
      <c r="W298" s="2148">
        <f>IFERROR(IF(V298&gt;0, AH298*AG298*Q298, 0), 0)</f>
        <v>0</v>
      </c>
      <c r="X298" s="299" t="str">
        <f>IF(OR(W298=0, ISBLANK(P298)), "", TEXT(ROUND(W298/INDEX(AJ24:AJ94, MATCH(P298, AI24:AI94, 0)), 0),"# ##0") &amp; " " &amp; P298)</f>
        <v/>
      </c>
      <c r="Y298" s="77">
        <f>IFERROR(IF(V298&gt;0, L298*AG298*Q298, 0), 0)</f>
        <v>0</v>
      </c>
      <c r="Z298" s="2149">
        <f>IFERROR(IF(V298&gt;0,M298,0),0)</f>
        <v>0</v>
      </c>
      <c r="AA298" s="2137" t="str">
        <f>IF(V298&gt;0,R298,"")</f>
        <v/>
      </c>
      <c r="AB298" s="2143"/>
      <c r="AC298" s="2148">
        <f>IF(ISBLANK(AB298), W298, W298*(1-AB298/100))</f>
        <v>0</v>
      </c>
      <c r="AD298" s="2144"/>
      <c r="AE298" s="2150" t="str">
        <f>IF(OR(ISBLANK(AD298), ISTEXT(L298)), "", IF(W298=0, Y298*AD298, W298*AD298))</f>
        <v/>
      </c>
      <c r="AF298" s="2593"/>
      <c r="AG298" s="2697">
        <f>IFERROR(IF(ISNUMBER(V298)*ISNUMBER(T298),V298/T298,0),0)</f>
        <v>0</v>
      </c>
      <c r="AH298" s="3483">
        <f>IF(AND(V298&lt;&gt;"", ISNUMBER(T298)), IFERROR(INDEX(AJ24:AJ94, MATCH(P298, AI24:AI94, 0)) * O298 * IF(ISBLANK(L298), 1, L298), 0), 0)</f>
        <v>0</v>
      </c>
      <c r="AI298" s="465"/>
      <c r="AJ298" s="465"/>
      <c r="AK298" s="465"/>
      <c r="AL298" s="465"/>
      <c r="AM298" s="2127" t="str">
        <f>A298</f>
        <v>►</v>
      </c>
      <c r="AN298" s="465"/>
      <c r="AO298" s="465"/>
      <c r="AP298" s="465"/>
      <c r="AQ298" s="2133"/>
      <c r="AR298" s="2133"/>
      <c r="AS298" s="465"/>
      <c r="AT298" s="465"/>
      <c r="AU298" s="465"/>
      <c r="AV298" s="465"/>
      <c r="AW298" s="2133"/>
      <c r="AX298" s="466">
        <v>1</v>
      </c>
    </row>
    <row r="299" spans="1:50" s="464" customFormat="1" ht="21" customHeight="1" x14ac:dyDescent="0.25">
      <c r="A299" s="2127" t="str">
        <f>IF(H299&lt;&gt;"A", "►", "A")</f>
        <v>►</v>
      </c>
      <c r="B299" s="2128" t="str">
        <f>IF(A299="►","►",IF(A299="A",IF(ISTEXT(I299),I299,"")))</f>
        <v>►</v>
      </c>
      <c r="C299" s="2129" t="str">
        <f>IF(B299="►", "►", IFERROR(LEFT(B299, SEARCH(".", B299)-1), 0))</f>
        <v>►</v>
      </c>
      <c r="D299" s="2433" t="str">
        <f>IF(B299="►","►",IFERROR(MID(B299,SEARCH(".",B299)+1,SEARCH(".",B299,SEARCH(".",B299)+1)-SEARCH(".",B299)-1),0))</f>
        <v>►</v>
      </c>
      <c r="E299" s="2128" t="str">
        <f>IF(B299="►", "►", IFERROR(MID(B299, SEARCH(".", B299, SEARCH(".", B299)+1)+1, SEARCH(".", B299, SEARCH(".", B299, SEARCH(".", B299)+1)+1) - SEARCH(".", B299, SEARCH(".", B299)+1)-1), 0))</f>
        <v>►</v>
      </c>
      <c r="F299" s="2128" t="str">
        <f>IF(B299="►", "►", IFERROR(MID(B299, SEARCH(".", B299, SEARCH(".", B299, SEARCH(".", B299)+1)+1)+1, SEARCH(".", B299, SEARCH(".", B299, SEARCH(".", B299, SEARCH(".", B299)+1)+1)+1) - SEARCH(".", B299, SEARCH(".", B299, SEARCH(".", B299)+1)+1)-1), 0))</f>
        <v>►</v>
      </c>
      <c r="G299" s="2128" t="str">
        <f>IF(OR(B299="►", ISBLANK(B299)), "►", IFERROR(RIGHT(B299, LEN(B299)-FIND("►", B299)-1), ""))</f>
        <v>►</v>
      </c>
      <c r="H299" s="2178" t="s">
        <v>4</v>
      </c>
      <c r="I299" s="2177"/>
      <c r="J299" s="2177"/>
      <c r="K299" s="2177"/>
      <c r="L299" s="2176"/>
      <c r="M299" s="2176"/>
      <c r="N299" s="2176"/>
      <c r="O299" s="2176"/>
      <c r="P299" s="2176"/>
      <c r="Q299" s="2176"/>
      <c r="R299" s="2450"/>
      <c r="S299" s="791" t="s">
        <v>4</v>
      </c>
      <c r="T299" s="3484">
        <f>IFERROR(IF(AND(ISNUMBER(V299),J299&gt;0),J299,0),0)</f>
        <v>0</v>
      </c>
      <c r="U299" s="2453">
        <f>IFERROR(IF(AND(ISNUMBER(T299),V299&gt;0),K299,0),0)</f>
        <v>0</v>
      </c>
      <c r="V299" s="2452"/>
      <c r="W299" s="2140">
        <f>IFERROR(IF(V299&gt;0, AH299*AG299*Q299, 0), 0)</f>
        <v>0</v>
      </c>
      <c r="X299" s="301" t="str">
        <f>IF(OR(W299=0, ISBLANK(P299)), "", TEXT(ROUND(W299/INDEX(AJ24:AJ94, MATCH(P299, AI24:AI94, 0)), 0),"# ##0") &amp; " " &amp; P299)</f>
        <v/>
      </c>
      <c r="Y299" s="82">
        <f>IFERROR(IF(V299&gt;0, L299*AG299*Q299, 0), 0)</f>
        <v>0</v>
      </c>
      <c r="Z299" s="2141">
        <f>IFERROR(IF(V299&gt;0,M299,0),0)</f>
        <v>0</v>
      </c>
      <c r="AA299" s="2142" t="str">
        <f>IF(V299&gt;0,R299,"")</f>
        <v/>
      </c>
      <c r="AB299" s="2143"/>
      <c r="AC299" s="2140">
        <f>IF(ISBLANK(AB299), W299, W299*(1-AB299/100))</f>
        <v>0</v>
      </c>
      <c r="AD299" s="2144"/>
      <c r="AE299" s="2145" t="str">
        <f>IF(OR(ISBLANK(AD299), ISTEXT(L299)), "", IF(W299=0, Y299*AD299, W299*AD299))</f>
        <v/>
      </c>
      <c r="AF299" s="2593"/>
      <c r="AG299" s="2697">
        <f>IFERROR(IF(ISNUMBER(V299)*ISNUMBER(T299),V299/T299,0),0)</f>
        <v>0</v>
      </c>
      <c r="AH299" s="3483">
        <f>IF(AND(V299&lt;&gt;"", ISNUMBER(T299)), IFERROR(INDEX(AJ24:AJ94, MATCH(P299, AI24:AI94, 0)) * O299 * IF(ISBLANK(L299), 1, L299), 0), 0)</f>
        <v>0</v>
      </c>
      <c r="AI299" s="465"/>
      <c r="AJ299" s="465"/>
      <c r="AK299" s="465"/>
      <c r="AL299" s="465"/>
      <c r="AM299" s="2127" t="str">
        <f>A299</f>
        <v>►</v>
      </c>
      <c r="AN299" s="465"/>
      <c r="AO299" s="465"/>
      <c r="AP299" s="465"/>
      <c r="AQ299" s="2133"/>
      <c r="AR299" s="2133"/>
      <c r="AS299" s="465"/>
      <c r="AT299" s="465"/>
      <c r="AU299" s="465"/>
      <c r="AV299" s="465"/>
      <c r="AW299" s="2133"/>
      <c r="AX299" s="466">
        <v>1</v>
      </c>
    </row>
    <row r="300" spans="1:50" s="464" customFormat="1" ht="21" customHeight="1" x14ac:dyDescent="0.25">
      <c r="A300" s="2127" t="str">
        <f>IF(H300&lt;&gt;"A", "►", "A")</f>
        <v>►</v>
      </c>
      <c r="B300" s="2128" t="str">
        <f>IF(A300="►","►",IF(A300="A",IF(ISTEXT(I300),I300,"")))</f>
        <v>►</v>
      </c>
      <c r="C300" s="2129" t="str">
        <f>IF(B300="►", "►", IFERROR(LEFT(B300, SEARCH(".", B300)-1), 0))</f>
        <v>►</v>
      </c>
      <c r="D300" s="2433" t="str">
        <f>IF(B300="►","►",IFERROR(MID(B300,SEARCH(".",B300)+1,SEARCH(".",B300,SEARCH(".",B300)+1)-SEARCH(".",B300)-1),0))</f>
        <v>►</v>
      </c>
      <c r="E300" s="2128" t="str">
        <f>IF(B300="►", "►", IFERROR(MID(B300, SEARCH(".", B300, SEARCH(".", B300)+1)+1, SEARCH(".", B300, SEARCH(".", B300, SEARCH(".", B300)+1)+1) - SEARCH(".", B300, SEARCH(".", B300)+1)-1), 0))</f>
        <v>►</v>
      </c>
      <c r="F300" s="2128" t="str">
        <f>IF(B300="►", "►", IFERROR(MID(B300, SEARCH(".", B300, SEARCH(".", B300, SEARCH(".", B300)+1)+1)+1, SEARCH(".", B300, SEARCH(".", B300, SEARCH(".", B300, SEARCH(".", B300)+1)+1)+1) - SEARCH(".", B300, SEARCH(".", B300, SEARCH(".", B300)+1)+1)-1), 0))</f>
        <v>►</v>
      </c>
      <c r="G300" s="2128" t="str">
        <f>IF(OR(B300="►", ISBLANK(B300)), "►", IFERROR(RIGHT(B300, LEN(B300)-FIND("►", B300)-1), ""))</f>
        <v>►</v>
      </c>
      <c r="H300" s="2178" t="s">
        <v>4</v>
      </c>
      <c r="I300" s="2177"/>
      <c r="J300" s="2177"/>
      <c r="K300" s="2177"/>
      <c r="L300" s="2176"/>
      <c r="M300" s="2176"/>
      <c r="N300" s="2176"/>
      <c r="O300" s="2176"/>
      <c r="P300" s="2176"/>
      <c r="Q300" s="2176"/>
      <c r="R300" s="2450"/>
      <c r="S300" s="791" t="s">
        <v>4</v>
      </c>
      <c r="T300" s="3484">
        <f>IFERROR(IF(AND(ISNUMBER(V300),J300&gt;0),J300,0),0)</f>
        <v>0</v>
      </c>
      <c r="U300" s="2453">
        <f>IFERROR(IF(AND(ISNUMBER(T300),V300&gt;0),K300,0),0)</f>
        <v>0</v>
      </c>
      <c r="V300" s="2452"/>
      <c r="W300" s="2148">
        <f>IFERROR(IF(V300&gt;0, AH300*AG300*Q300, 0), 0)</f>
        <v>0</v>
      </c>
      <c r="X300" s="299" t="str">
        <f>IF(OR(W300=0, ISBLANK(P300)), "", TEXT(ROUND(W300/INDEX(AJ24:AJ94, MATCH(P300, AI24:AI94, 0)), 0),"# ##0") &amp; " " &amp; P300)</f>
        <v/>
      </c>
      <c r="Y300" s="77">
        <f>IFERROR(IF(V300&gt;0, L300*AG300*Q300, 0), 0)</f>
        <v>0</v>
      </c>
      <c r="Z300" s="2149">
        <f>IFERROR(IF(V300&gt;0,M300,0),0)</f>
        <v>0</v>
      </c>
      <c r="AA300" s="2137" t="str">
        <f>IF(V300&gt;0,R300,"")</f>
        <v/>
      </c>
      <c r="AB300" s="2143"/>
      <c r="AC300" s="2148">
        <f>IF(ISBLANK(AB300), W300, W300*(1-AB300/100))</f>
        <v>0</v>
      </c>
      <c r="AD300" s="2144"/>
      <c r="AE300" s="2150" t="str">
        <f>IF(OR(ISBLANK(AD300), ISTEXT(L300)), "", IF(W300=0, Y300*AD300, W300*AD300))</f>
        <v/>
      </c>
      <c r="AF300" s="2593"/>
      <c r="AG300" s="2697">
        <f>IFERROR(IF(ISNUMBER(V300)*ISNUMBER(T300),V300/T300,0),0)</f>
        <v>0</v>
      </c>
      <c r="AH300" s="3483">
        <f>IF(AND(V300&lt;&gt;"", ISNUMBER(T300)), IFERROR(INDEX(AJ24:AJ94, MATCH(P300, AI24:AI94, 0)) * O300 * IF(ISBLANK(L300), 1, L300), 0), 0)</f>
        <v>0</v>
      </c>
      <c r="AI300" s="465"/>
      <c r="AJ300" s="465"/>
      <c r="AK300" s="465"/>
      <c r="AL300" s="465"/>
      <c r="AM300" s="2127" t="str">
        <f>A300</f>
        <v>►</v>
      </c>
      <c r="AN300" s="465"/>
      <c r="AO300" s="465"/>
      <c r="AP300" s="465"/>
      <c r="AQ300" s="2133"/>
      <c r="AR300" s="2133"/>
      <c r="AS300" s="465"/>
      <c r="AT300" s="465"/>
      <c r="AU300" s="465"/>
      <c r="AV300" s="465"/>
      <c r="AW300" s="2133"/>
      <c r="AX300" s="466">
        <v>1</v>
      </c>
    </row>
    <row r="301" spans="1:50" s="464" customFormat="1" ht="21" customHeight="1" x14ac:dyDescent="0.25">
      <c r="A301" s="2127" t="str">
        <f>IF(H301&lt;&gt;"A", "►", "A")</f>
        <v>►</v>
      </c>
      <c r="B301" s="2128" t="str">
        <f>IF(A301="►","►",IF(A301="A",IF(ISTEXT(I301),I301,"")))</f>
        <v>►</v>
      </c>
      <c r="C301" s="2129" t="str">
        <f>IF(B301="►", "►", IFERROR(LEFT(B301, SEARCH(".", B301)-1), 0))</f>
        <v>►</v>
      </c>
      <c r="D301" s="2433" t="str">
        <f>IF(B301="►","►",IFERROR(MID(B301,SEARCH(".",B301)+1,SEARCH(".",B301,SEARCH(".",B301)+1)-SEARCH(".",B301)-1),0))</f>
        <v>►</v>
      </c>
      <c r="E301" s="2128" t="str">
        <f>IF(B301="►", "►", IFERROR(MID(B301, SEARCH(".", B301, SEARCH(".", B301)+1)+1, SEARCH(".", B301, SEARCH(".", B301, SEARCH(".", B301)+1)+1) - SEARCH(".", B301, SEARCH(".", B301)+1)-1), 0))</f>
        <v>►</v>
      </c>
      <c r="F301" s="2128" t="str">
        <f>IF(B301="►", "►", IFERROR(MID(B301, SEARCH(".", B301, SEARCH(".", B301, SEARCH(".", B301)+1)+1)+1, SEARCH(".", B301, SEARCH(".", B301, SEARCH(".", B301, SEARCH(".", B301)+1)+1)+1) - SEARCH(".", B301, SEARCH(".", B301, SEARCH(".", B301)+1)+1)-1), 0))</f>
        <v>►</v>
      </c>
      <c r="G301" s="2128" t="str">
        <f>IF(OR(B301="►", ISBLANK(B301)), "►", IFERROR(RIGHT(B301, LEN(B301)-FIND("►", B301)-1), ""))</f>
        <v>►</v>
      </c>
      <c r="H301" s="2178" t="s">
        <v>4</v>
      </c>
      <c r="I301" s="2177"/>
      <c r="J301" s="2177"/>
      <c r="K301" s="2177"/>
      <c r="L301" s="2176"/>
      <c r="M301" s="2176"/>
      <c r="N301" s="2176"/>
      <c r="O301" s="2176"/>
      <c r="P301" s="2176"/>
      <c r="Q301" s="2176"/>
      <c r="R301" s="2450"/>
      <c r="S301" s="791" t="s">
        <v>4</v>
      </c>
      <c r="T301" s="3484">
        <f>IFERROR(IF(AND(ISNUMBER(V301),J301&gt;0),J301,0),0)</f>
        <v>0</v>
      </c>
      <c r="U301" s="2453">
        <f>IFERROR(IF(AND(ISNUMBER(T301),V301&gt;0),K301,0),0)</f>
        <v>0</v>
      </c>
      <c r="V301" s="2452"/>
      <c r="W301" s="2140">
        <f>IFERROR(IF(V301&gt;0, AH301*AG301*Q301, 0), 0)</f>
        <v>0</v>
      </c>
      <c r="X301" s="301" t="str">
        <f>IF(OR(W301=0, ISBLANK(P301)), "", TEXT(ROUND(W301/INDEX(AJ24:AJ94, MATCH(P301, AI24:AI94, 0)), 0),"# ##0") &amp; " " &amp; P301)</f>
        <v/>
      </c>
      <c r="Y301" s="82">
        <f>IFERROR(IF(V301&gt;0, L301*AG301*Q301, 0), 0)</f>
        <v>0</v>
      </c>
      <c r="Z301" s="2141">
        <f>IFERROR(IF(V301&gt;0,M301,0),0)</f>
        <v>0</v>
      </c>
      <c r="AA301" s="2142" t="str">
        <f>IF(V301&gt;0,R301,"")</f>
        <v/>
      </c>
      <c r="AB301" s="2143"/>
      <c r="AC301" s="2140">
        <f>IF(ISBLANK(AB301), W301, W301*(1-AB301/100))</f>
        <v>0</v>
      </c>
      <c r="AD301" s="2144"/>
      <c r="AE301" s="2145" t="str">
        <f>IF(OR(ISBLANK(AD301), ISTEXT(L301)), "", IF(W301=0, Y301*AD301, W301*AD301))</f>
        <v/>
      </c>
      <c r="AF301" s="2593"/>
      <c r="AG301" s="2697">
        <f>IFERROR(IF(ISNUMBER(V301)*ISNUMBER(T301),V301/T301,0),0)</f>
        <v>0</v>
      </c>
      <c r="AH301" s="3483">
        <f>IF(AND(V301&lt;&gt;"", ISNUMBER(T301)), IFERROR(INDEX(AJ24:AJ94, MATCH(P301, AI24:AI94, 0)) * O301 * IF(ISBLANK(L301), 1, L301), 0), 0)</f>
        <v>0</v>
      </c>
      <c r="AI301" s="465"/>
      <c r="AJ301" s="465"/>
      <c r="AK301" s="465"/>
      <c r="AL301" s="465"/>
      <c r="AM301" s="2127" t="str">
        <f>A301</f>
        <v>►</v>
      </c>
      <c r="AN301" s="465"/>
      <c r="AO301" s="465"/>
      <c r="AP301" s="465"/>
      <c r="AQ301" s="2133"/>
      <c r="AR301" s="2133"/>
      <c r="AS301" s="465"/>
      <c r="AT301" s="465"/>
      <c r="AU301" s="465"/>
      <c r="AV301" s="465"/>
      <c r="AW301" s="2133"/>
      <c r="AX301" s="466">
        <v>1</v>
      </c>
    </row>
    <row r="302" spans="1:50" s="464" customFormat="1" ht="21" customHeight="1" x14ac:dyDescent="0.25">
      <c r="A302" s="2127" t="str">
        <f>IF(H302&lt;&gt;"A", "►", "A")</f>
        <v>►</v>
      </c>
      <c r="B302" s="2128" t="str">
        <f>IF(A302="►","►",IF(A302="A",IF(ISTEXT(I302),I302,"")))</f>
        <v>►</v>
      </c>
      <c r="C302" s="2129" t="str">
        <f>IF(B302="►", "►", IFERROR(LEFT(B302, SEARCH(".", B302)-1), 0))</f>
        <v>►</v>
      </c>
      <c r="D302" s="2433" t="str">
        <f>IF(B302="►","►",IFERROR(MID(B302,SEARCH(".",B302)+1,SEARCH(".",B302,SEARCH(".",B302)+1)-SEARCH(".",B302)-1),0))</f>
        <v>►</v>
      </c>
      <c r="E302" s="2128" t="str">
        <f>IF(B302="►", "►", IFERROR(MID(B302, SEARCH(".", B302, SEARCH(".", B302)+1)+1, SEARCH(".", B302, SEARCH(".", B302, SEARCH(".", B302)+1)+1) - SEARCH(".", B302, SEARCH(".", B302)+1)-1), 0))</f>
        <v>►</v>
      </c>
      <c r="F302" s="2128" t="str">
        <f>IF(B302="►", "►", IFERROR(MID(B302, SEARCH(".", B302, SEARCH(".", B302, SEARCH(".", B302)+1)+1)+1, SEARCH(".", B302, SEARCH(".", B302, SEARCH(".", B302, SEARCH(".", B302)+1)+1)+1) - SEARCH(".", B302, SEARCH(".", B302, SEARCH(".", B302)+1)+1)-1), 0))</f>
        <v>►</v>
      </c>
      <c r="G302" s="2128" t="str">
        <f>IF(OR(B302="►", ISBLANK(B302)), "►", IFERROR(RIGHT(B302, LEN(B302)-FIND("►", B302)-1), ""))</f>
        <v>►</v>
      </c>
      <c r="H302" s="2178" t="s">
        <v>4</v>
      </c>
      <c r="I302" s="2177"/>
      <c r="J302" s="2177"/>
      <c r="K302" s="2177"/>
      <c r="L302" s="2176"/>
      <c r="M302" s="2176"/>
      <c r="N302" s="2176"/>
      <c r="O302" s="2176"/>
      <c r="P302" s="2176"/>
      <c r="Q302" s="2176"/>
      <c r="R302" s="2450"/>
      <c r="S302" s="791" t="s">
        <v>4</v>
      </c>
      <c r="T302" s="3484">
        <f>IFERROR(IF(AND(ISNUMBER(V302),J302&gt;0),J302,0),0)</f>
        <v>0</v>
      </c>
      <c r="U302" s="2453">
        <f>IFERROR(IF(AND(ISNUMBER(T302),V302&gt;0),K302,0),0)</f>
        <v>0</v>
      </c>
      <c r="V302" s="2452"/>
      <c r="W302" s="2148">
        <f>IFERROR(IF(V302&gt;0, AH302*AG302*Q302, 0), 0)</f>
        <v>0</v>
      </c>
      <c r="X302" s="299" t="str">
        <f>IF(OR(W302=0, ISBLANK(P302)), "", TEXT(ROUND(W302/INDEX(AJ24:AJ94, MATCH(P302, AI24:AI94, 0)), 0),"# ##0") &amp; " " &amp; P302)</f>
        <v/>
      </c>
      <c r="Y302" s="77">
        <f>IFERROR(IF(V302&gt;0, L302*AG302*Q302, 0), 0)</f>
        <v>0</v>
      </c>
      <c r="Z302" s="2149">
        <f>IFERROR(IF(V302&gt;0,M302,0),0)</f>
        <v>0</v>
      </c>
      <c r="AA302" s="2137" t="str">
        <f>IF(V302&gt;0,R302,"")</f>
        <v/>
      </c>
      <c r="AB302" s="2143"/>
      <c r="AC302" s="2148">
        <f>IF(ISBLANK(AB302), W302, W302*(1-AB302/100))</f>
        <v>0</v>
      </c>
      <c r="AD302" s="2144"/>
      <c r="AE302" s="2150" t="str">
        <f>IF(OR(ISBLANK(AD302), ISTEXT(L302)), "", IF(W302=0, Y302*AD302, W302*AD302))</f>
        <v/>
      </c>
      <c r="AF302" s="2593"/>
      <c r="AG302" s="2697">
        <f>IFERROR(IF(ISNUMBER(V302)*ISNUMBER(T302),V302/T302,0),0)</f>
        <v>0</v>
      </c>
      <c r="AH302" s="3483">
        <f>IF(AND(V302&lt;&gt;"", ISNUMBER(T302)), IFERROR(INDEX(AJ24:AJ94, MATCH(P302, AI24:AI94, 0)) * O302 * IF(ISBLANK(L302), 1, L302), 0), 0)</f>
        <v>0</v>
      </c>
      <c r="AI302" s="465"/>
      <c r="AJ302" s="465"/>
      <c r="AK302" s="465"/>
      <c r="AL302" s="465"/>
      <c r="AM302" s="2127" t="str">
        <f>A302</f>
        <v>►</v>
      </c>
      <c r="AN302" s="465"/>
      <c r="AO302" s="465"/>
      <c r="AP302" s="465"/>
      <c r="AQ302" s="2133"/>
      <c r="AR302" s="2133"/>
      <c r="AS302" s="465"/>
      <c r="AT302" s="465"/>
      <c r="AU302" s="465"/>
      <c r="AV302" s="465"/>
      <c r="AW302" s="2133"/>
      <c r="AX302" s="466">
        <v>1</v>
      </c>
    </row>
    <row r="303" spans="1:50" s="464" customFormat="1" ht="21" customHeight="1" x14ac:dyDescent="0.25">
      <c r="A303" s="2127" t="str">
        <f>IF(H303&lt;&gt;"A", "►", "A")</f>
        <v>►</v>
      </c>
      <c r="B303" s="2128" t="str">
        <f>IF(A303="►","►",IF(A303="A",IF(ISTEXT(I303),I303,"")))</f>
        <v>►</v>
      </c>
      <c r="C303" s="2129" t="str">
        <f>IF(B303="►", "►", IFERROR(LEFT(B303, SEARCH(".", B303)-1), 0))</f>
        <v>►</v>
      </c>
      <c r="D303" s="2433" t="str">
        <f>IF(B303="►","►",IFERROR(MID(B303,SEARCH(".",B303)+1,SEARCH(".",B303,SEARCH(".",B303)+1)-SEARCH(".",B303)-1),0))</f>
        <v>►</v>
      </c>
      <c r="E303" s="2128" t="str">
        <f>IF(B303="►", "►", IFERROR(MID(B303, SEARCH(".", B303, SEARCH(".", B303)+1)+1, SEARCH(".", B303, SEARCH(".", B303, SEARCH(".", B303)+1)+1) - SEARCH(".", B303, SEARCH(".", B303)+1)-1), 0))</f>
        <v>►</v>
      </c>
      <c r="F303" s="2128" t="str">
        <f>IF(B303="►", "►", IFERROR(MID(B303, SEARCH(".", B303, SEARCH(".", B303, SEARCH(".", B303)+1)+1)+1, SEARCH(".", B303, SEARCH(".", B303, SEARCH(".", B303, SEARCH(".", B303)+1)+1)+1) - SEARCH(".", B303, SEARCH(".", B303, SEARCH(".", B303)+1)+1)-1), 0))</f>
        <v>►</v>
      </c>
      <c r="G303" s="2128" t="str">
        <f>IF(OR(B303="►", ISBLANK(B303)), "►", IFERROR(RIGHT(B303, LEN(B303)-FIND("►", B303)-1), ""))</f>
        <v>►</v>
      </c>
      <c r="H303" s="2178" t="s">
        <v>4</v>
      </c>
      <c r="I303" s="2177"/>
      <c r="J303" s="2177"/>
      <c r="K303" s="2177"/>
      <c r="L303" s="2176"/>
      <c r="M303" s="2176"/>
      <c r="N303" s="2176"/>
      <c r="O303" s="2176"/>
      <c r="P303" s="2176"/>
      <c r="Q303" s="2176"/>
      <c r="R303" s="2450"/>
      <c r="S303" s="791" t="s">
        <v>4</v>
      </c>
      <c r="T303" s="3484">
        <f>IFERROR(IF(AND(ISNUMBER(V303),J303&gt;0),J303,0),0)</f>
        <v>0</v>
      </c>
      <c r="U303" s="2453">
        <f>IFERROR(IF(AND(ISNUMBER(T303),V303&gt;0),K303,0),0)</f>
        <v>0</v>
      </c>
      <c r="V303" s="2452"/>
      <c r="W303" s="2140">
        <f>IFERROR(IF(V303&gt;0, AH303*AG303*Q303, 0), 0)</f>
        <v>0</v>
      </c>
      <c r="X303" s="301" t="str">
        <f>IF(OR(W303=0, ISBLANK(P303)), "", TEXT(ROUND(W303/INDEX(AJ24:AJ94, MATCH(P303, AI24:AI94, 0)), 0),"# ##0") &amp; " " &amp; P303)</f>
        <v/>
      </c>
      <c r="Y303" s="82">
        <f>IFERROR(IF(V303&gt;0, L303*AG303*Q303, 0), 0)</f>
        <v>0</v>
      </c>
      <c r="Z303" s="2141">
        <f>IFERROR(IF(V303&gt;0,M303,0),0)</f>
        <v>0</v>
      </c>
      <c r="AA303" s="2142" t="str">
        <f>IF(V303&gt;0,R303,"")</f>
        <v/>
      </c>
      <c r="AB303" s="2143"/>
      <c r="AC303" s="2140">
        <f>IF(ISBLANK(AB303), W303, W303*(1-AB303/100))</f>
        <v>0</v>
      </c>
      <c r="AD303" s="2144"/>
      <c r="AE303" s="2145" t="str">
        <f>IF(OR(ISBLANK(AD303), ISTEXT(L303)), "", IF(W303=0, Y303*AD303, W303*AD303))</f>
        <v/>
      </c>
      <c r="AF303" s="2593"/>
      <c r="AG303" s="2697">
        <f>IFERROR(IF(ISNUMBER(V303)*ISNUMBER(T303),V303/T303,0),0)</f>
        <v>0</v>
      </c>
      <c r="AH303" s="3483">
        <f>IF(AND(V303&lt;&gt;"", ISNUMBER(T303)), IFERROR(INDEX(AJ24:AJ94, MATCH(P303, AI24:AI94, 0)) * O303 * IF(ISBLANK(L303), 1, L303), 0), 0)</f>
        <v>0</v>
      </c>
      <c r="AI303" s="465"/>
      <c r="AJ303" s="465"/>
      <c r="AK303" s="465"/>
      <c r="AL303" s="465"/>
      <c r="AM303" s="2127" t="str">
        <f>A303</f>
        <v>►</v>
      </c>
      <c r="AN303" s="465"/>
      <c r="AO303" s="465"/>
      <c r="AP303" s="465"/>
      <c r="AQ303" s="2133"/>
      <c r="AR303" s="2133"/>
      <c r="AS303" s="465"/>
      <c r="AT303" s="465"/>
      <c r="AU303" s="465"/>
      <c r="AV303" s="465"/>
      <c r="AW303" s="2133"/>
      <c r="AX303" s="466">
        <v>1</v>
      </c>
    </row>
    <row r="304" spans="1:50" s="464" customFormat="1" ht="21" customHeight="1" x14ac:dyDescent="0.25">
      <c r="A304" s="2127" t="str">
        <f>IF(H304&lt;&gt;"A", "►", "A")</f>
        <v>►</v>
      </c>
      <c r="B304" s="2128" t="str">
        <f>IF(A304="►","►",IF(A304="A",IF(ISTEXT(I304),I304,"")))</f>
        <v>►</v>
      </c>
      <c r="C304" s="2129" t="str">
        <f>IF(B304="►", "►", IFERROR(LEFT(B304, SEARCH(".", B304)-1), 0))</f>
        <v>►</v>
      </c>
      <c r="D304" s="2433" t="str">
        <f>IF(B304="►","►",IFERROR(MID(B304,SEARCH(".",B304)+1,SEARCH(".",B304,SEARCH(".",B304)+1)-SEARCH(".",B304)-1),0))</f>
        <v>►</v>
      </c>
      <c r="E304" s="2128" t="str">
        <f>IF(B304="►", "►", IFERROR(MID(B304, SEARCH(".", B304, SEARCH(".", B304)+1)+1, SEARCH(".", B304, SEARCH(".", B304, SEARCH(".", B304)+1)+1) - SEARCH(".", B304, SEARCH(".", B304)+1)-1), 0))</f>
        <v>►</v>
      </c>
      <c r="F304" s="2128" t="str">
        <f>IF(B304="►", "►", IFERROR(MID(B304, SEARCH(".", B304, SEARCH(".", B304, SEARCH(".", B304)+1)+1)+1, SEARCH(".", B304, SEARCH(".", B304, SEARCH(".", B304, SEARCH(".", B304)+1)+1)+1) - SEARCH(".", B304, SEARCH(".", B304, SEARCH(".", B304)+1)+1)-1), 0))</f>
        <v>►</v>
      </c>
      <c r="G304" s="2128" t="str">
        <f>IF(OR(B304="►", ISBLANK(B304)), "►", IFERROR(RIGHT(B304, LEN(B304)-FIND("►", B304)-1), ""))</f>
        <v>►</v>
      </c>
      <c r="H304" s="2178" t="s">
        <v>4</v>
      </c>
      <c r="I304" s="2177"/>
      <c r="J304" s="2177"/>
      <c r="K304" s="2177"/>
      <c r="L304" s="2176"/>
      <c r="M304" s="2176"/>
      <c r="N304" s="2176"/>
      <c r="O304" s="2176"/>
      <c r="P304" s="2176"/>
      <c r="Q304" s="2176"/>
      <c r="R304" s="2450"/>
      <c r="S304" s="791" t="s">
        <v>4</v>
      </c>
      <c r="T304" s="3484">
        <f>IFERROR(IF(AND(ISNUMBER(V304),J304&gt;0),J304,0),0)</f>
        <v>0</v>
      </c>
      <c r="U304" s="2453">
        <f>IFERROR(IF(AND(ISNUMBER(T304),V304&gt;0),K304,0),0)</f>
        <v>0</v>
      </c>
      <c r="V304" s="2452"/>
      <c r="W304" s="2148">
        <f>IFERROR(IF(V304&gt;0, AH304*AG304*Q304, 0), 0)</f>
        <v>0</v>
      </c>
      <c r="X304" s="299" t="str">
        <f>IF(OR(W304=0, ISBLANK(P304)), "", TEXT(ROUND(W304/INDEX(AJ24:AJ94, MATCH(P304, AI24:AI94, 0)), 0),"# ##0") &amp; " " &amp; P304)</f>
        <v/>
      </c>
      <c r="Y304" s="77">
        <f>IFERROR(IF(V304&gt;0, L304*AG304*Q304, 0), 0)</f>
        <v>0</v>
      </c>
      <c r="Z304" s="2149">
        <f>IFERROR(IF(V304&gt;0,M304,0),0)</f>
        <v>0</v>
      </c>
      <c r="AA304" s="2137" t="str">
        <f>IF(V304&gt;0,R304,"")</f>
        <v/>
      </c>
      <c r="AB304" s="2143"/>
      <c r="AC304" s="2148">
        <f>IF(ISBLANK(AB304), W304, W304*(1-AB304/100))</f>
        <v>0</v>
      </c>
      <c r="AD304" s="2144"/>
      <c r="AE304" s="2150" t="str">
        <f>IF(OR(ISBLANK(AD304), ISTEXT(L304)), "", IF(W304=0, Y304*AD304, W304*AD304))</f>
        <v/>
      </c>
      <c r="AF304" s="2593"/>
      <c r="AG304" s="2697">
        <f>IFERROR(IF(ISNUMBER(V304)*ISNUMBER(T304),V304/T304,0),0)</f>
        <v>0</v>
      </c>
      <c r="AH304" s="3483">
        <f>IF(AND(V304&lt;&gt;"", ISNUMBER(T304)), IFERROR(INDEX(AJ24:AJ94, MATCH(P304, AI24:AI94, 0)) * O304 * IF(ISBLANK(L304), 1, L304), 0), 0)</f>
        <v>0</v>
      </c>
      <c r="AI304" s="465"/>
      <c r="AJ304" s="465"/>
      <c r="AK304" s="465"/>
      <c r="AL304" s="465"/>
      <c r="AM304" s="2127" t="str">
        <f>A304</f>
        <v>►</v>
      </c>
      <c r="AN304" s="465"/>
      <c r="AO304" s="465"/>
      <c r="AP304" s="465"/>
      <c r="AQ304" s="2133"/>
      <c r="AR304" s="2133"/>
      <c r="AS304" s="465"/>
      <c r="AT304" s="465"/>
      <c r="AU304" s="465"/>
      <c r="AV304" s="465"/>
      <c r="AW304" s="2133"/>
      <c r="AX304" s="466">
        <v>1</v>
      </c>
    </row>
    <row r="305" spans="1:50" s="464" customFormat="1" ht="21" customHeight="1" x14ac:dyDescent="0.25">
      <c r="A305" s="2127" t="str">
        <f>IF(H305&lt;&gt;"A", "►", "A")</f>
        <v>►</v>
      </c>
      <c r="B305" s="2128" t="str">
        <f>IF(A305="►","►",IF(A305="A",IF(ISTEXT(I305),I305,"")))</f>
        <v>►</v>
      </c>
      <c r="C305" s="2129" t="str">
        <f>IF(B305="►", "►", IFERROR(LEFT(B305, SEARCH(".", B305)-1), 0))</f>
        <v>►</v>
      </c>
      <c r="D305" s="2433" t="str">
        <f>IF(B305="►","►",IFERROR(MID(B305,SEARCH(".",B305)+1,SEARCH(".",B305,SEARCH(".",B305)+1)-SEARCH(".",B305)-1),0))</f>
        <v>►</v>
      </c>
      <c r="E305" s="2128" t="str">
        <f>IF(B305="►", "►", IFERROR(MID(B305, SEARCH(".", B305, SEARCH(".", B305)+1)+1, SEARCH(".", B305, SEARCH(".", B305, SEARCH(".", B305)+1)+1) - SEARCH(".", B305, SEARCH(".", B305)+1)-1), 0))</f>
        <v>►</v>
      </c>
      <c r="F305" s="2128" t="str">
        <f>IF(B305="►", "►", IFERROR(MID(B305, SEARCH(".", B305, SEARCH(".", B305, SEARCH(".", B305)+1)+1)+1, SEARCH(".", B305, SEARCH(".", B305, SEARCH(".", B305, SEARCH(".", B305)+1)+1)+1) - SEARCH(".", B305, SEARCH(".", B305, SEARCH(".", B305)+1)+1)-1), 0))</f>
        <v>►</v>
      </c>
      <c r="G305" s="2128" t="str">
        <f>IF(OR(B305="►", ISBLANK(B305)), "►", IFERROR(RIGHT(B305, LEN(B305)-FIND("►", B305)-1), ""))</f>
        <v>►</v>
      </c>
      <c r="H305" s="2178" t="s">
        <v>4</v>
      </c>
      <c r="I305" s="2177"/>
      <c r="J305" s="2177"/>
      <c r="K305" s="2177"/>
      <c r="L305" s="2176"/>
      <c r="M305" s="2176"/>
      <c r="N305" s="2176"/>
      <c r="O305" s="2176"/>
      <c r="P305" s="2176"/>
      <c r="Q305" s="2176"/>
      <c r="R305" s="2450"/>
      <c r="S305" s="791" t="s">
        <v>4</v>
      </c>
      <c r="T305" s="3484">
        <f>IFERROR(IF(AND(ISNUMBER(V305),J305&gt;0),J305,0),0)</f>
        <v>0</v>
      </c>
      <c r="U305" s="2453">
        <f>IFERROR(IF(AND(ISNUMBER(T305),V305&gt;0),K305,0),0)</f>
        <v>0</v>
      </c>
      <c r="V305" s="2452"/>
      <c r="W305" s="2140">
        <f>IFERROR(IF(V305&gt;0, AH305*AG305*Q305, 0), 0)</f>
        <v>0</v>
      </c>
      <c r="X305" s="301" t="str">
        <f>IF(OR(W305=0, ISBLANK(P305)), "", TEXT(ROUND(W305/INDEX(AJ24:AJ94, MATCH(P305, AI24:AI94, 0)), 0),"# ##0") &amp; " " &amp; P305)</f>
        <v/>
      </c>
      <c r="Y305" s="82">
        <f>IFERROR(IF(V305&gt;0, L305*AG305*Q305, 0), 0)</f>
        <v>0</v>
      </c>
      <c r="Z305" s="2141">
        <f>IFERROR(IF(V305&gt;0,M305,0),0)</f>
        <v>0</v>
      </c>
      <c r="AA305" s="2142" t="str">
        <f>IF(V305&gt;0,R305,"")</f>
        <v/>
      </c>
      <c r="AB305" s="2143"/>
      <c r="AC305" s="2140">
        <f>IF(ISBLANK(AB305), W305, W305*(1-AB305/100))</f>
        <v>0</v>
      </c>
      <c r="AD305" s="2144"/>
      <c r="AE305" s="2145" t="str">
        <f>IF(OR(ISBLANK(AD305), ISTEXT(L305)), "", IF(W305=0, Y305*AD305, W305*AD305))</f>
        <v/>
      </c>
      <c r="AF305" s="2593"/>
      <c r="AG305" s="2697">
        <f>IFERROR(IF(ISNUMBER(V305)*ISNUMBER(T305),V305/T305,0),0)</f>
        <v>0</v>
      </c>
      <c r="AH305" s="3483">
        <f>IF(AND(V305&lt;&gt;"", ISNUMBER(T305)), IFERROR(INDEX(AJ24:AJ94, MATCH(P305, AI24:AI94, 0)) * O305 * IF(ISBLANK(L305), 1, L305), 0), 0)</f>
        <v>0</v>
      </c>
      <c r="AI305" s="465"/>
      <c r="AJ305" s="465"/>
      <c r="AK305" s="465"/>
      <c r="AL305" s="465"/>
      <c r="AM305" s="2127" t="str">
        <f>A305</f>
        <v>►</v>
      </c>
      <c r="AN305" s="465"/>
      <c r="AO305" s="465"/>
      <c r="AP305" s="465"/>
      <c r="AQ305" s="2133"/>
      <c r="AR305" s="2133"/>
      <c r="AS305" s="465"/>
      <c r="AT305" s="465"/>
      <c r="AU305" s="465"/>
      <c r="AV305" s="465"/>
      <c r="AW305" s="2133"/>
      <c r="AX305" s="466">
        <v>1</v>
      </c>
    </row>
    <row r="306" spans="1:50" s="464" customFormat="1" ht="21" customHeight="1" x14ac:dyDescent="0.25">
      <c r="A306" s="2127" t="str">
        <f>IF(H306&lt;&gt;"A", "►", "A")</f>
        <v>►</v>
      </c>
      <c r="B306" s="2128" t="str">
        <f>IF(A306="►","►",IF(A306="A",IF(ISTEXT(I306),I306,"")))</f>
        <v>►</v>
      </c>
      <c r="C306" s="2129" t="str">
        <f>IF(B306="►", "►", IFERROR(LEFT(B306, SEARCH(".", B306)-1), 0))</f>
        <v>►</v>
      </c>
      <c r="D306" s="2433" t="str">
        <f>IF(B306="►","►",IFERROR(MID(B306,SEARCH(".",B306)+1,SEARCH(".",B306,SEARCH(".",B306)+1)-SEARCH(".",B306)-1),0))</f>
        <v>►</v>
      </c>
      <c r="E306" s="2128" t="str">
        <f>IF(B306="►", "►", IFERROR(MID(B306, SEARCH(".", B306, SEARCH(".", B306)+1)+1, SEARCH(".", B306, SEARCH(".", B306, SEARCH(".", B306)+1)+1) - SEARCH(".", B306, SEARCH(".", B306)+1)-1), 0))</f>
        <v>►</v>
      </c>
      <c r="F306" s="2128" t="str">
        <f>IF(B306="►", "►", IFERROR(MID(B306, SEARCH(".", B306, SEARCH(".", B306, SEARCH(".", B306)+1)+1)+1, SEARCH(".", B306, SEARCH(".", B306, SEARCH(".", B306, SEARCH(".", B306)+1)+1)+1) - SEARCH(".", B306, SEARCH(".", B306, SEARCH(".", B306)+1)+1)-1), 0))</f>
        <v>►</v>
      </c>
      <c r="G306" s="2128" t="str">
        <f>IF(OR(B306="►", ISBLANK(B306)), "►", IFERROR(RIGHT(B306, LEN(B306)-FIND("►", B306)-1), ""))</f>
        <v>►</v>
      </c>
      <c r="H306" s="2178" t="s">
        <v>4</v>
      </c>
      <c r="I306" s="2177"/>
      <c r="J306" s="2177"/>
      <c r="K306" s="2177"/>
      <c r="L306" s="2176"/>
      <c r="M306" s="2176"/>
      <c r="N306" s="2176"/>
      <c r="O306" s="2176"/>
      <c r="P306" s="2176"/>
      <c r="Q306" s="2176"/>
      <c r="R306" s="2450"/>
      <c r="S306" s="791" t="s">
        <v>4</v>
      </c>
      <c r="T306" s="3484">
        <f>IFERROR(IF(AND(ISNUMBER(V306),J306&gt;0),J306,0),0)</f>
        <v>0</v>
      </c>
      <c r="U306" s="2453">
        <f>IFERROR(IF(AND(ISNUMBER(T306),V306&gt;0),K306,0),0)</f>
        <v>0</v>
      </c>
      <c r="V306" s="2452"/>
      <c r="W306" s="2148">
        <f>IFERROR(IF(V306&gt;0, AH306*AG306*Q306, 0), 0)</f>
        <v>0</v>
      </c>
      <c r="X306" s="299" t="str">
        <f>IF(OR(W306=0, ISBLANK(P306)), "", TEXT(ROUND(W306/INDEX(AJ24:AJ94, MATCH(P306, AI24:AI94, 0)), 0),"# ##0") &amp; " " &amp; P306)</f>
        <v/>
      </c>
      <c r="Y306" s="77">
        <f>IFERROR(IF(V306&gt;0, L306*AG306*Q306, 0), 0)</f>
        <v>0</v>
      </c>
      <c r="Z306" s="2149">
        <f>IFERROR(IF(V306&gt;0,M306,0),0)</f>
        <v>0</v>
      </c>
      <c r="AA306" s="2137" t="str">
        <f>IF(V306&gt;0,R306,"")</f>
        <v/>
      </c>
      <c r="AB306" s="2143"/>
      <c r="AC306" s="2148">
        <f>IF(ISBLANK(AB306), W306, W306*(1-AB306/100))</f>
        <v>0</v>
      </c>
      <c r="AD306" s="2144"/>
      <c r="AE306" s="2150" t="str">
        <f>IF(OR(ISBLANK(AD306), ISTEXT(L306)), "", IF(W306=0, Y306*AD306, W306*AD306))</f>
        <v/>
      </c>
      <c r="AF306" s="2593"/>
      <c r="AG306" s="2697">
        <f>IFERROR(IF(ISNUMBER(V306)*ISNUMBER(T306),V306/T306,0),0)</f>
        <v>0</v>
      </c>
      <c r="AH306" s="3483">
        <f>IF(AND(V306&lt;&gt;"", ISNUMBER(T306)), IFERROR(INDEX(AJ24:AJ94, MATCH(P306, AI24:AI94, 0)) * O306 * IF(ISBLANK(L306), 1, L306), 0), 0)</f>
        <v>0</v>
      </c>
      <c r="AI306" s="465"/>
      <c r="AJ306" s="465"/>
      <c r="AK306" s="465"/>
      <c r="AL306" s="465"/>
      <c r="AM306" s="2127" t="str">
        <f>A306</f>
        <v>►</v>
      </c>
      <c r="AN306" s="465"/>
      <c r="AO306" s="465"/>
      <c r="AP306" s="465"/>
      <c r="AQ306" s="2133"/>
      <c r="AR306" s="2133"/>
      <c r="AS306" s="465"/>
      <c r="AT306" s="465"/>
      <c r="AU306" s="465"/>
      <c r="AV306" s="465"/>
      <c r="AW306" s="2133"/>
      <c r="AX306" s="466">
        <v>1</v>
      </c>
    </row>
    <row r="307" spans="1:50" s="464" customFormat="1" ht="21" customHeight="1" x14ac:dyDescent="0.25">
      <c r="A307" s="2127" t="str">
        <f>IF(H307&lt;&gt;"A", "►", "A")</f>
        <v>►</v>
      </c>
      <c r="B307" s="2128" t="str">
        <f>IF(A307="►","►",IF(A307="A",IF(ISTEXT(I307),I307,"")))</f>
        <v>►</v>
      </c>
      <c r="C307" s="2129" t="str">
        <f>IF(B307="►", "►", IFERROR(LEFT(B307, SEARCH(".", B307)-1), 0))</f>
        <v>►</v>
      </c>
      <c r="D307" s="2433" t="str">
        <f>IF(B307="►","►",IFERROR(MID(B307,SEARCH(".",B307)+1,SEARCH(".",B307,SEARCH(".",B307)+1)-SEARCH(".",B307)-1),0))</f>
        <v>►</v>
      </c>
      <c r="E307" s="2128" t="str">
        <f>IF(B307="►", "►", IFERROR(MID(B307, SEARCH(".", B307, SEARCH(".", B307)+1)+1, SEARCH(".", B307, SEARCH(".", B307, SEARCH(".", B307)+1)+1) - SEARCH(".", B307, SEARCH(".", B307)+1)-1), 0))</f>
        <v>►</v>
      </c>
      <c r="F307" s="2128" t="str">
        <f>IF(B307="►", "►", IFERROR(MID(B307, SEARCH(".", B307, SEARCH(".", B307, SEARCH(".", B307)+1)+1)+1, SEARCH(".", B307, SEARCH(".", B307, SEARCH(".", B307, SEARCH(".", B307)+1)+1)+1) - SEARCH(".", B307, SEARCH(".", B307, SEARCH(".", B307)+1)+1)-1), 0))</f>
        <v>►</v>
      </c>
      <c r="G307" s="2128" t="str">
        <f>IF(OR(B307="►", ISBLANK(B307)), "►", IFERROR(RIGHT(B307, LEN(B307)-FIND("►", B307)-1), ""))</f>
        <v>►</v>
      </c>
      <c r="H307" s="2178" t="s">
        <v>4</v>
      </c>
      <c r="I307" s="2177"/>
      <c r="J307" s="2177"/>
      <c r="K307" s="2177"/>
      <c r="L307" s="2176"/>
      <c r="M307" s="2176"/>
      <c r="N307" s="2176"/>
      <c r="O307" s="2176"/>
      <c r="P307" s="2176"/>
      <c r="Q307" s="2176"/>
      <c r="R307" s="2450"/>
      <c r="S307" s="791" t="s">
        <v>4</v>
      </c>
      <c r="T307" s="3484">
        <f>IFERROR(IF(AND(ISNUMBER(V307),J307&gt;0),J307,0),0)</f>
        <v>0</v>
      </c>
      <c r="U307" s="2453">
        <f>IFERROR(IF(AND(ISNUMBER(T307),V307&gt;0),K307,0),0)</f>
        <v>0</v>
      </c>
      <c r="V307" s="2452"/>
      <c r="W307" s="2140">
        <f>IFERROR(IF(V307&gt;0, AH307*AG307*Q307, 0), 0)</f>
        <v>0</v>
      </c>
      <c r="X307" s="301" t="str">
        <f>IF(OR(W307=0, ISBLANK(P307)), "", TEXT(ROUND(W307/INDEX(AJ24:AJ94, MATCH(P307, AI24:AI94, 0)), 0),"# ##0") &amp; " " &amp; P307)</f>
        <v/>
      </c>
      <c r="Y307" s="82">
        <f>IFERROR(IF(V307&gt;0, L307*AG307*Q307, 0), 0)</f>
        <v>0</v>
      </c>
      <c r="Z307" s="2155">
        <f>IFERROR(IF(V307&gt;0,M307,0),0)</f>
        <v>0</v>
      </c>
      <c r="AA307" s="2156" t="str">
        <f>IF(V307&gt;0,R307,"")</f>
        <v/>
      </c>
      <c r="AB307" s="2143"/>
      <c r="AC307" s="2140">
        <f>IF(ISBLANK(AB307), W307, W307*(1-AB307/100))</f>
        <v>0</v>
      </c>
      <c r="AD307" s="2144"/>
      <c r="AE307" s="2145" t="str">
        <f>IF(OR(ISBLANK(AD307), ISTEXT(L307)), "", IF(W307=0, Y307*AD307, W307*AD307))</f>
        <v/>
      </c>
      <c r="AF307" s="2593"/>
      <c r="AG307" s="2697">
        <f>IFERROR(IF(ISNUMBER(V307)*ISNUMBER(T307),V307/T307,0),0)</f>
        <v>0</v>
      </c>
      <c r="AH307" s="3483">
        <f>IF(AND(V307&lt;&gt;"", ISNUMBER(T307)), IFERROR(INDEX(AJ24:AJ94, MATCH(P307, AI24:AI94, 0)) * O307 * IF(ISBLANK(L307), 1, L307), 0), 0)</f>
        <v>0</v>
      </c>
      <c r="AI307" s="465"/>
      <c r="AJ307" s="465"/>
      <c r="AK307" s="465"/>
      <c r="AL307" s="465"/>
      <c r="AM307" s="2127" t="str">
        <f>A307</f>
        <v>►</v>
      </c>
      <c r="AN307" s="465"/>
      <c r="AO307" s="465"/>
      <c r="AP307" s="465"/>
      <c r="AQ307" s="2133"/>
      <c r="AR307" s="2133"/>
      <c r="AS307" s="465"/>
      <c r="AT307" s="465"/>
      <c r="AU307" s="465"/>
      <c r="AV307" s="465"/>
      <c r="AW307" s="2133"/>
      <c r="AX307" s="466">
        <v>1</v>
      </c>
    </row>
    <row r="308" spans="1:50" s="464" customFormat="1" ht="21" customHeight="1" x14ac:dyDescent="0.25">
      <c r="A308" s="2127" t="str">
        <f>IF(H308&lt;&gt;"A", "►", "A")</f>
        <v>►</v>
      </c>
      <c r="B308" s="2128" t="str">
        <f>IF(A308="►","►",IF(A308="A",IF(ISTEXT(I308),I308,"")))</f>
        <v>►</v>
      </c>
      <c r="C308" s="2129" t="str">
        <f>IF(B308="►", "►", IFERROR(LEFT(B308, SEARCH(".", B308)-1), 0))</f>
        <v>►</v>
      </c>
      <c r="D308" s="2433" t="str">
        <f>IF(B308="►","►",IFERROR(MID(B308,SEARCH(".",B308)+1,SEARCH(".",B308,SEARCH(".",B308)+1)-SEARCH(".",B308)-1),0))</f>
        <v>►</v>
      </c>
      <c r="E308" s="2128" t="str">
        <f>IF(B308="►", "►", IFERROR(MID(B308, SEARCH(".", B308, SEARCH(".", B308)+1)+1, SEARCH(".", B308, SEARCH(".", B308, SEARCH(".", B308)+1)+1) - SEARCH(".", B308, SEARCH(".", B308)+1)-1), 0))</f>
        <v>►</v>
      </c>
      <c r="F308" s="2128" t="str">
        <f>IF(B308="►", "►", IFERROR(MID(B308, SEARCH(".", B308, SEARCH(".", B308, SEARCH(".", B308)+1)+1)+1, SEARCH(".", B308, SEARCH(".", B308, SEARCH(".", B308, SEARCH(".", B308)+1)+1)+1) - SEARCH(".", B308, SEARCH(".", B308, SEARCH(".", B308)+1)+1)-1), 0))</f>
        <v>►</v>
      </c>
      <c r="G308" s="2128" t="str">
        <f>IF(OR(B308="►", ISBLANK(B308)), "►", IFERROR(RIGHT(B308, LEN(B308)-FIND("►", B308)-1), ""))</f>
        <v>►</v>
      </c>
      <c r="H308" s="2178" t="s">
        <v>4</v>
      </c>
      <c r="I308" s="2177"/>
      <c r="J308" s="2177"/>
      <c r="K308" s="2177"/>
      <c r="L308" s="2176"/>
      <c r="M308" s="2176"/>
      <c r="N308" s="2176"/>
      <c r="O308" s="2176"/>
      <c r="P308" s="2176"/>
      <c r="Q308" s="2176"/>
      <c r="R308" s="2450"/>
      <c r="S308" s="791" t="s">
        <v>4</v>
      </c>
      <c r="T308" s="3484">
        <f>IFERROR(IF(AND(ISNUMBER(V308),J308&gt;0),J308,0),0)</f>
        <v>0</v>
      </c>
      <c r="U308" s="2453">
        <f>IFERROR(IF(AND(ISNUMBER(T308),V308&gt;0),K308,0),0)</f>
        <v>0</v>
      </c>
      <c r="V308" s="2452"/>
      <c r="W308" s="2148">
        <f>IFERROR(IF(V308&gt;0, AH308*AG308*Q308, 0), 0)</f>
        <v>0</v>
      </c>
      <c r="X308" s="299" t="str">
        <f>IF(OR(W308=0, ISBLANK(P308)), "", TEXT(ROUND(W308/INDEX(AJ24:AJ94, MATCH(P308, AI24:AI94, 0)), 0),"# ##0") &amp; " " &amp; P308)</f>
        <v/>
      </c>
      <c r="Y308" s="77">
        <f>IFERROR(IF(V308&gt;0, L308*AG308*Q308, 0), 0)</f>
        <v>0</v>
      </c>
      <c r="Z308" s="2149">
        <f>IFERROR(IF(V308&gt;0,M308,0),0)</f>
        <v>0</v>
      </c>
      <c r="AA308" s="2137" t="str">
        <f>IF(V308&gt;0,R308,"")</f>
        <v/>
      </c>
      <c r="AB308" s="2143"/>
      <c r="AC308" s="2148">
        <f>IF(ISBLANK(AB308), W308, W308*(1-AB308/100))</f>
        <v>0</v>
      </c>
      <c r="AD308" s="2144"/>
      <c r="AE308" s="2150" t="str">
        <f>IF(OR(ISBLANK(AD308), ISTEXT(L308)), "", IF(W308=0, Y308*AD308, W308*AD308))</f>
        <v/>
      </c>
      <c r="AF308" s="2593"/>
      <c r="AG308" s="2697">
        <f>IFERROR(IF(ISNUMBER(V308)*ISNUMBER(T308),V308/T308,0),0)</f>
        <v>0</v>
      </c>
      <c r="AH308" s="3483">
        <f>IF(AND(V308&lt;&gt;"", ISNUMBER(T308)), IFERROR(INDEX(AJ24:AJ94, MATCH(P308, AI24:AI94, 0)) * O308 * IF(ISBLANK(L308), 1, L308), 0), 0)</f>
        <v>0</v>
      </c>
      <c r="AI308" s="465"/>
      <c r="AJ308" s="465"/>
      <c r="AK308" s="465"/>
      <c r="AL308" s="465"/>
      <c r="AM308" s="2127" t="str">
        <f>A308</f>
        <v>►</v>
      </c>
      <c r="AN308" s="465"/>
      <c r="AO308" s="465"/>
      <c r="AP308" s="465"/>
      <c r="AQ308" s="2133"/>
      <c r="AR308" s="2133"/>
      <c r="AS308" s="465"/>
      <c r="AT308" s="465"/>
      <c r="AU308" s="465"/>
      <c r="AV308" s="465"/>
      <c r="AW308" s="2133"/>
      <c r="AX308" s="466">
        <v>1</v>
      </c>
    </row>
    <row r="309" spans="1:50" s="464" customFormat="1" ht="21" customHeight="1" x14ac:dyDescent="0.25">
      <c r="A309" s="2127" t="str">
        <f>IF(H309&lt;&gt;"A", "►", "A")</f>
        <v>►</v>
      </c>
      <c r="B309" s="2128" t="str">
        <f>IF(A309="►","►",IF(A309="A",IF(ISTEXT(I309),I309,"")))</f>
        <v>►</v>
      </c>
      <c r="C309" s="2129" t="str">
        <f>IF(B309="►", "►", IFERROR(LEFT(B309, SEARCH(".", B309)-1), 0))</f>
        <v>►</v>
      </c>
      <c r="D309" s="2433" t="str">
        <f>IF(B309="►","►",IFERROR(MID(B309,SEARCH(".",B309)+1,SEARCH(".",B309,SEARCH(".",B309)+1)-SEARCH(".",B309)-1),0))</f>
        <v>►</v>
      </c>
      <c r="E309" s="2128" t="str">
        <f>IF(B309="►", "►", IFERROR(MID(B309, SEARCH(".", B309, SEARCH(".", B309)+1)+1, SEARCH(".", B309, SEARCH(".", B309, SEARCH(".", B309)+1)+1) - SEARCH(".", B309, SEARCH(".", B309)+1)-1), 0))</f>
        <v>►</v>
      </c>
      <c r="F309" s="2128" t="str">
        <f>IF(B309="►", "►", IFERROR(MID(B309, SEARCH(".", B309, SEARCH(".", B309, SEARCH(".", B309)+1)+1)+1, SEARCH(".", B309, SEARCH(".", B309, SEARCH(".", B309, SEARCH(".", B309)+1)+1)+1) - SEARCH(".", B309, SEARCH(".", B309, SEARCH(".", B309)+1)+1)-1), 0))</f>
        <v>►</v>
      </c>
      <c r="G309" s="2128" t="str">
        <f>IF(OR(B309="►", ISBLANK(B309)), "►", IFERROR(RIGHT(B309, LEN(B309)-FIND("►", B309)-1), ""))</f>
        <v>►</v>
      </c>
      <c r="H309" s="2178" t="s">
        <v>4</v>
      </c>
      <c r="I309" s="2177"/>
      <c r="J309" s="2177"/>
      <c r="K309" s="2177"/>
      <c r="L309" s="2176"/>
      <c r="M309" s="2176"/>
      <c r="N309" s="2176"/>
      <c r="O309" s="2176"/>
      <c r="P309" s="2176"/>
      <c r="Q309" s="2176"/>
      <c r="R309" s="2450"/>
      <c r="S309" s="791" t="s">
        <v>4</v>
      </c>
      <c r="T309" s="3484">
        <f>IFERROR(IF(AND(ISNUMBER(V309),J309&gt;0),J309,0),0)</f>
        <v>0</v>
      </c>
      <c r="U309" s="2453">
        <f>IFERROR(IF(AND(ISNUMBER(T309),V309&gt;0),K309,0),0)</f>
        <v>0</v>
      </c>
      <c r="V309" s="2452"/>
      <c r="W309" s="2140">
        <f>IFERROR(IF(V309&gt;0, AH309*AG309*Q309, 0), 0)</f>
        <v>0</v>
      </c>
      <c r="X309" s="301" t="str">
        <f>IF(OR(W309=0, ISBLANK(P309)), "", TEXT(ROUND(W309/INDEX(AJ24:AJ94, MATCH(P309, AI24:AI94, 0)), 0),"# ##0") &amp; " " &amp; P309)</f>
        <v/>
      </c>
      <c r="Y309" s="82">
        <f>IFERROR(IF(V309&gt;0, L309*AG309*Q309, 0), 0)</f>
        <v>0</v>
      </c>
      <c r="Z309" s="2141">
        <f>IFERROR(IF(V309&gt;0,M309,0),0)</f>
        <v>0</v>
      </c>
      <c r="AA309" s="2142" t="str">
        <f>IF(V309&gt;0,R309,"")</f>
        <v/>
      </c>
      <c r="AB309" s="2143"/>
      <c r="AC309" s="2140">
        <f>IF(ISBLANK(AB309), W309, W309*(1-AB309/100))</f>
        <v>0</v>
      </c>
      <c r="AD309" s="2144"/>
      <c r="AE309" s="2145" t="str">
        <f>IF(OR(ISBLANK(AD309), ISTEXT(L309)), "", IF(W309=0, Y309*AD309, W309*AD309))</f>
        <v/>
      </c>
      <c r="AF309" s="2593"/>
      <c r="AG309" s="2697">
        <f>IFERROR(IF(ISNUMBER(V309)*ISNUMBER(T309),V309/T309,0),0)</f>
        <v>0</v>
      </c>
      <c r="AH309" s="3483">
        <f>IF(AND(V309&lt;&gt;"", ISNUMBER(T309)), IFERROR(INDEX(AJ24:AJ94, MATCH(P309, AI24:AI94, 0)) * O309 * IF(ISBLANK(L309), 1, L309), 0), 0)</f>
        <v>0</v>
      </c>
      <c r="AI309" s="465"/>
      <c r="AJ309" s="465"/>
      <c r="AK309" s="465"/>
      <c r="AL309" s="465"/>
      <c r="AM309" s="2127" t="str">
        <f>A309</f>
        <v>►</v>
      </c>
      <c r="AN309" s="465"/>
      <c r="AO309" s="465"/>
      <c r="AP309" s="465"/>
      <c r="AQ309" s="2133"/>
      <c r="AR309" s="2133"/>
      <c r="AS309" s="465"/>
      <c r="AT309" s="465"/>
      <c r="AU309" s="465"/>
      <c r="AV309" s="465"/>
      <c r="AW309" s="2133"/>
      <c r="AX309" s="466">
        <v>1</v>
      </c>
    </row>
    <row r="310" spans="1:50" s="464" customFormat="1" ht="21" customHeight="1" x14ac:dyDescent="0.25">
      <c r="A310" s="2127" t="str">
        <f>IF(H310&lt;&gt;"A", "►", "A")</f>
        <v>►</v>
      </c>
      <c r="B310" s="2128" t="str">
        <f>IF(A310="►","►",IF(A310="A",IF(ISTEXT(I310),I310,"")))</f>
        <v>►</v>
      </c>
      <c r="C310" s="2129" t="str">
        <f>IF(B310="►", "►", IFERROR(LEFT(B310, SEARCH(".", B310)-1), 0))</f>
        <v>►</v>
      </c>
      <c r="D310" s="2433" t="str">
        <f>IF(B310="►","►",IFERROR(MID(B310,SEARCH(".",B310)+1,SEARCH(".",B310,SEARCH(".",B310)+1)-SEARCH(".",B310)-1),0))</f>
        <v>►</v>
      </c>
      <c r="E310" s="2128" t="str">
        <f>IF(B310="►", "►", IFERROR(MID(B310, SEARCH(".", B310, SEARCH(".", B310)+1)+1, SEARCH(".", B310, SEARCH(".", B310, SEARCH(".", B310)+1)+1) - SEARCH(".", B310, SEARCH(".", B310)+1)-1), 0))</f>
        <v>►</v>
      </c>
      <c r="F310" s="2128" t="str">
        <f>IF(B310="►", "►", IFERROR(MID(B310, SEARCH(".", B310, SEARCH(".", B310, SEARCH(".", B310)+1)+1)+1, SEARCH(".", B310, SEARCH(".", B310, SEARCH(".", B310, SEARCH(".", B310)+1)+1)+1) - SEARCH(".", B310, SEARCH(".", B310, SEARCH(".", B310)+1)+1)-1), 0))</f>
        <v>►</v>
      </c>
      <c r="G310" s="2128" t="str">
        <f>IF(OR(B310="►", ISBLANK(B310)), "►", IFERROR(RIGHT(B310, LEN(B310)-FIND("►", B310)-1), ""))</f>
        <v>►</v>
      </c>
      <c r="H310" s="2178" t="s">
        <v>4</v>
      </c>
      <c r="I310" s="2177"/>
      <c r="J310" s="2177"/>
      <c r="K310" s="2177"/>
      <c r="L310" s="2176"/>
      <c r="M310" s="2176"/>
      <c r="N310" s="2176"/>
      <c r="O310" s="2176"/>
      <c r="P310" s="2176"/>
      <c r="Q310" s="2176"/>
      <c r="R310" s="2450"/>
      <c r="S310" s="791" t="s">
        <v>4</v>
      </c>
      <c r="T310" s="3484">
        <f>IFERROR(IF(AND(ISNUMBER(V310),J310&gt;0),J310,0),0)</f>
        <v>0</v>
      </c>
      <c r="U310" s="2453">
        <f>IFERROR(IF(AND(ISNUMBER(T310),V310&gt;0),K310,0),0)</f>
        <v>0</v>
      </c>
      <c r="V310" s="2452"/>
      <c r="W310" s="2148">
        <f>IFERROR(IF(V310&gt;0, AH310*AG310*Q310, 0), 0)</f>
        <v>0</v>
      </c>
      <c r="X310" s="299" t="str">
        <f>IF(OR(W310=0, ISBLANK(P310)), "", TEXT(ROUND(W310/INDEX(AJ24:AJ94, MATCH(P310, AI24:AI94, 0)), 0),"# ##0") &amp; " " &amp; P310)</f>
        <v/>
      </c>
      <c r="Y310" s="77">
        <f>IFERROR(IF(V310&gt;0, L310*AG310*Q310, 0), 0)</f>
        <v>0</v>
      </c>
      <c r="Z310" s="2149">
        <f>IFERROR(IF(V310&gt;0,M310,0),0)</f>
        <v>0</v>
      </c>
      <c r="AA310" s="2137" t="str">
        <f>IF(V310&gt;0,R310,"")</f>
        <v/>
      </c>
      <c r="AB310" s="2143"/>
      <c r="AC310" s="2148">
        <f>IF(ISBLANK(AB310), W310, W310*(1-AB310/100))</f>
        <v>0</v>
      </c>
      <c r="AD310" s="2144"/>
      <c r="AE310" s="2150" t="str">
        <f>IF(OR(ISBLANK(AD310), ISTEXT(L310)), "", IF(W310=0, Y310*AD310, W310*AD310))</f>
        <v/>
      </c>
      <c r="AF310" s="2593"/>
      <c r="AG310" s="2697">
        <f>IFERROR(IF(ISNUMBER(V310)*ISNUMBER(T310),V310/T310,0),0)</f>
        <v>0</v>
      </c>
      <c r="AH310" s="3483">
        <f>IF(AND(V310&lt;&gt;"", ISNUMBER(T310)), IFERROR(INDEX(AJ24:AJ94, MATCH(P310, AI24:AI94, 0)) * O310 * IF(ISBLANK(L310), 1, L310), 0), 0)</f>
        <v>0</v>
      </c>
      <c r="AI310" s="465"/>
      <c r="AJ310" s="465"/>
      <c r="AK310" s="465"/>
      <c r="AL310" s="465"/>
      <c r="AM310" s="2127" t="str">
        <f>A310</f>
        <v>►</v>
      </c>
      <c r="AN310" s="465"/>
      <c r="AO310" s="465"/>
      <c r="AP310" s="465"/>
      <c r="AQ310" s="2133"/>
      <c r="AR310" s="2133"/>
      <c r="AS310" s="465"/>
      <c r="AT310" s="465"/>
      <c r="AU310" s="465"/>
      <c r="AV310" s="465"/>
      <c r="AW310" s="2133"/>
      <c r="AX310" s="466">
        <v>1</v>
      </c>
    </row>
    <row r="311" spans="1:50" s="464" customFormat="1" ht="21" customHeight="1" x14ac:dyDescent="0.25">
      <c r="A311" s="2127" t="str">
        <f>IF(H311&lt;&gt;"A", "►", "A")</f>
        <v>►</v>
      </c>
      <c r="B311" s="2128" t="str">
        <f>IF(A311="►","►",IF(A311="A",IF(ISTEXT(I311),I311,"")))</f>
        <v>►</v>
      </c>
      <c r="C311" s="2129" t="str">
        <f>IF(B311="►", "►", IFERROR(LEFT(B311, SEARCH(".", B311)-1), 0))</f>
        <v>►</v>
      </c>
      <c r="D311" s="2433" t="str">
        <f>IF(B311="►","►",IFERROR(MID(B311,SEARCH(".",B311)+1,SEARCH(".",B311,SEARCH(".",B311)+1)-SEARCH(".",B311)-1),0))</f>
        <v>►</v>
      </c>
      <c r="E311" s="2128" t="str">
        <f>IF(B311="►", "►", IFERROR(MID(B311, SEARCH(".", B311, SEARCH(".", B311)+1)+1, SEARCH(".", B311, SEARCH(".", B311, SEARCH(".", B311)+1)+1) - SEARCH(".", B311, SEARCH(".", B311)+1)-1), 0))</f>
        <v>►</v>
      </c>
      <c r="F311" s="2128" t="str">
        <f>IF(B311="►", "►", IFERROR(MID(B311, SEARCH(".", B311, SEARCH(".", B311, SEARCH(".", B311)+1)+1)+1, SEARCH(".", B311, SEARCH(".", B311, SEARCH(".", B311, SEARCH(".", B311)+1)+1)+1) - SEARCH(".", B311, SEARCH(".", B311, SEARCH(".", B311)+1)+1)-1), 0))</f>
        <v>►</v>
      </c>
      <c r="G311" s="2128" t="str">
        <f>IF(OR(B311="►", ISBLANK(B311)), "►", IFERROR(RIGHT(B311, LEN(B311)-FIND("►", B311)-1), ""))</f>
        <v>►</v>
      </c>
      <c r="H311" s="2178" t="s">
        <v>4</v>
      </c>
      <c r="I311" s="2177"/>
      <c r="J311" s="2177"/>
      <c r="K311" s="2177"/>
      <c r="L311" s="2176"/>
      <c r="M311" s="2176"/>
      <c r="N311" s="2176"/>
      <c r="O311" s="2176"/>
      <c r="P311" s="2176"/>
      <c r="Q311" s="2176"/>
      <c r="R311" s="2450"/>
      <c r="S311" s="791" t="s">
        <v>4</v>
      </c>
      <c r="T311" s="3484">
        <f>IFERROR(IF(AND(ISNUMBER(V311),J311&gt;0),J311,0),0)</f>
        <v>0</v>
      </c>
      <c r="U311" s="2453">
        <f>IFERROR(IF(AND(ISNUMBER(T311),V311&gt;0),K311,0),0)</f>
        <v>0</v>
      </c>
      <c r="V311" s="2452"/>
      <c r="W311" s="2140">
        <f>IFERROR(IF(V311&gt;0, AH311*AG311*Q311, 0), 0)</f>
        <v>0</v>
      </c>
      <c r="X311" s="301" t="str">
        <f>IF(OR(W311=0, ISBLANK(P311)), "", TEXT(ROUND(W311/INDEX(AJ24:AJ94, MATCH(P311, AI24:AI94, 0)), 0),"# ##0") &amp; " " &amp; P311)</f>
        <v/>
      </c>
      <c r="Y311" s="82">
        <f>IFERROR(IF(V311&gt;0, L311*AG311*Q311, 0), 0)</f>
        <v>0</v>
      </c>
      <c r="Z311" s="2141">
        <f>IFERROR(IF(V311&gt;0,M311,0),0)</f>
        <v>0</v>
      </c>
      <c r="AA311" s="2142" t="str">
        <f>IF(V311&gt;0,R311,"")</f>
        <v/>
      </c>
      <c r="AB311" s="2143"/>
      <c r="AC311" s="2140">
        <f>IF(ISBLANK(AB311), W311, W311*(1-AB311/100))</f>
        <v>0</v>
      </c>
      <c r="AD311" s="2144"/>
      <c r="AE311" s="2145" t="str">
        <f>IF(OR(ISBLANK(AD311), ISTEXT(L311)), "", IF(W311=0, Y311*AD311, W311*AD311))</f>
        <v/>
      </c>
      <c r="AF311" s="2593"/>
      <c r="AG311" s="2697">
        <f>IFERROR(IF(ISNUMBER(V311)*ISNUMBER(T311),V311/T311,0),0)</f>
        <v>0</v>
      </c>
      <c r="AH311" s="3483">
        <f>IF(AND(V311&lt;&gt;"", ISNUMBER(T311)), IFERROR(INDEX(AJ24:AJ94, MATCH(P311, AI24:AI94, 0)) * O311 * IF(ISBLANK(L311), 1, L311), 0), 0)</f>
        <v>0</v>
      </c>
      <c r="AI311" s="465"/>
      <c r="AJ311" s="465"/>
      <c r="AK311" s="465"/>
      <c r="AL311" s="465"/>
      <c r="AM311" s="2127" t="str">
        <f>A311</f>
        <v>►</v>
      </c>
      <c r="AN311" s="465"/>
      <c r="AO311" s="465"/>
      <c r="AP311" s="465"/>
      <c r="AQ311" s="2133"/>
      <c r="AR311" s="2133"/>
      <c r="AS311" s="465"/>
      <c r="AT311" s="465"/>
      <c r="AU311" s="465"/>
      <c r="AV311" s="465"/>
      <c r="AW311" s="2133"/>
      <c r="AX311" s="466">
        <v>1</v>
      </c>
    </row>
    <row r="312" spans="1:50" s="464" customFormat="1" ht="21" customHeight="1" x14ac:dyDescent="0.25">
      <c r="A312" s="2127" t="str">
        <f>IF(H312&lt;&gt;"A", "►", "A")</f>
        <v>►</v>
      </c>
      <c r="B312" s="2128" t="str">
        <f>IF(A312="►","►",IF(A312="A",IF(ISTEXT(I312),I312,"")))</f>
        <v>►</v>
      </c>
      <c r="C312" s="2129" t="str">
        <f>IF(B312="►", "►", IFERROR(LEFT(B312, SEARCH(".", B312)-1), 0))</f>
        <v>►</v>
      </c>
      <c r="D312" s="2433" t="str">
        <f>IF(B312="►","►",IFERROR(MID(B312,SEARCH(".",B312)+1,SEARCH(".",B312,SEARCH(".",B312)+1)-SEARCH(".",B312)-1),0))</f>
        <v>►</v>
      </c>
      <c r="E312" s="2128" t="str">
        <f>IF(B312="►", "►", IFERROR(MID(B312, SEARCH(".", B312, SEARCH(".", B312)+1)+1, SEARCH(".", B312, SEARCH(".", B312, SEARCH(".", B312)+1)+1) - SEARCH(".", B312, SEARCH(".", B312)+1)-1), 0))</f>
        <v>►</v>
      </c>
      <c r="F312" s="2128" t="str">
        <f>IF(B312="►", "►", IFERROR(MID(B312, SEARCH(".", B312, SEARCH(".", B312, SEARCH(".", B312)+1)+1)+1, SEARCH(".", B312, SEARCH(".", B312, SEARCH(".", B312, SEARCH(".", B312)+1)+1)+1) - SEARCH(".", B312, SEARCH(".", B312, SEARCH(".", B312)+1)+1)-1), 0))</f>
        <v>►</v>
      </c>
      <c r="G312" s="2128" t="str">
        <f>IF(OR(B312="►", ISBLANK(B312)), "►", IFERROR(RIGHT(B312, LEN(B312)-FIND("►", B312)-1), ""))</f>
        <v>►</v>
      </c>
      <c r="H312" s="2178" t="s">
        <v>4</v>
      </c>
      <c r="I312" s="2177"/>
      <c r="J312" s="2177"/>
      <c r="K312" s="2177"/>
      <c r="L312" s="2176"/>
      <c r="M312" s="2176"/>
      <c r="N312" s="2176"/>
      <c r="O312" s="2176"/>
      <c r="P312" s="2176"/>
      <c r="Q312" s="2176"/>
      <c r="R312" s="2450"/>
      <c r="S312" s="791" t="s">
        <v>4</v>
      </c>
      <c r="T312" s="3484">
        <f>IFERROR(IF(AND(ISNUMBER(V312),J312&gt;0),J312,0),0)</f>
        <v>0</v>
      </c>
      <c r="U312" s="2453">
        <f>IFERROR(IF(AND(ISNUMBER(T312),V312&gt;0),K312,0),0)</f>
        <v>0</v>
      </c>
      <c r="V312" s="2452"/>
      <c r="W312" s="2159">
        <f>IFERROR(IF(V312&gt;0, AH312*AG312*Q312, 0), 0)</f>
        <v>0</v>
      </c>
      <c r="X312" s="2160" t="str">
        <f>IF(OR(W312=0, ISBLANK(P312)), "", TEXT(ROUND(W312/INDEX(AJ24:AJ94, MATCH(P312, AI24:AI94, 0)), 0),"# ##0") &amp; " " &amp; P312)</f>
        <v/>
      </c>
      <c r="Y312" s="77">
        <f>IFERROR(IF(V312&gt;0, L312*AG312*Q312, 0), 0)</f>
        <v>0</v>
      </c>
      <c r="Z312" s="2149">
        <f>IFERROR(IF(V312&gt;0,M312,0),0)</f>
        <v>0</v>
      </c>
      <c r="AA312" s="2137" t="str">
        <f>IF(V312&gt;0,R312,"")</f>
        <v/>
      </c>
      <c r="AB312" s="2143"/>
      <c r="AC312" s="2148">
        <f>IF(ISBLANK(AB312), W312, W312*(1-AB312/100))</f>
        <v>0</v>
      </c>
      <c r="AD312" s="2144"/>
      <c r="AE312" s="2150" t="str">
        <f>IF(OR(ISBLANK(AD312), ISTEXT(L312)), "", IF(W312=0, Y312*AD312, W312*AD312))</f>
        <v/>
      </c>
      <c r="AF312" s="2593"/>
      <c r="AG312" s="2697">
        <f>IFERROR(IF(ISNUMBER(V312)*ISNUMBER(T312),V312/T312,0),0)</f>
        <v>0</v>
      </c>
      <c r="AH312" s="3483">
        <f>IF(AND(V312&lt;&gt;"", ISNUMBER(T312)), IFERROR(INDEX(AJ24:AJ94, MATCH(P312, AI24:AI94, 0)) * O312 * IF(ISBLANK(L312), 1, L312), 0), 0)</f>
        <v>0</v>
      </c>
      <c r="AI312" s="465"/>
      <c r="AJ312" s="465"/>
      <c r="AK312" s="465"/>
      <c r="AL312" s="465"/>
      <c r="AM312" s="2127" t="str">
        <f>A312</f>
        <v>►</v>
      </c>
      <c r="AN312" s="465"/>
      <c r="AO312" s="465"/>
      <c r="AP312" s="465"/>
      <c r="AQ312" s="2133"/>
      <c r="AR312" s="2133"/>
      <c r="AS312" s="465"/>
      <c r="AT312" s="465"/>
      <c r="AU312" s="465"/>
      <c r="AV312" s="465"/>
      <c r="AW312" s="2133"/>
      <c r="AX312" s="466">
        <v>1</v>
      </c>
    </row>
    <row r="313" spans="1:50" s="464" customFormat="1" ht="21" customHeight="1" x14ac:dyDescent="0.25">
      <c r="A313" s="2127" t="str">
        <f>IF(H313&lt;&gt;"A", "►", "A")</f>
        <v>►</v>
      </c>
      <c r="B313" s="2128" t="str">
        <f>IF(A313="►","►",IF(A313="A",IF(ISTEXT(I313),I313,"")))</f>
        <v>►</v>
      </c>
      <c r="C313" s="2129" t="str">
        <f>IF(B313="►", "►", IFERROR(LEFT(B313, SEARCH(".", B313)-1), 0))</f>
        <v>►</v>
      </c>
      <c r="D313" s="2433" t="str">
        <f>IF(B313="►","►",IFERROR(MID(B313,SEARCH(".",B313)+1,SEARCH(".",B313,SEARCH(".",B313)+1)-SEARCH(".",B313)-1),0))</f>
        <v>►</v>
      </c>
      <c r="E313" s="2128" t="str">
        <f>IF(B313="►", "►", IFERROR(MID(B313, SEARCH(".", B313, SEARCH(".", B313)+1)+1, SEARCH(".", B313, SEARCH(".", B313, SEARCH(".", B313)+1)+1) - SEARCH(".", B313, SEARCH(".", B313)+1)-1), 0))</f>
        <v>►</v>
      </c>
      <c r="F313" s="2128" t="str">
        <f>IF(B313="►", "►", IFERROR(MID(B313, SEARCH(".", B313, SEARCH(".", B313, SEARCH(".", B313)+1)+1)+1, SEARCH(".", B313, SEARCH(".", B313, SEARCH(".", B313, SEARCH(".", B313)+1)+1)+1) - SEARCH(".", B313, SEARCH(".", B313, SEARCH(".", B313)+1)+1)-1), 0))</f>
        <v>►</v>
      </c>
      <c r="G313" s="2128" t="str">
        <f>IF(OR(B313="►", ISBLANK(B313)), "►", IFERROR(RIGHT(B313, LEN(B313)-FIND("►", B313)-1), ""))</f>
        <v>►</v>
      </c>
      <c r="H313" s="2178" t="s">
        <v>4</v>
      </c>
      <c r="I313" s="2177"/>
      <c r="J313" s="2177"/>
      <c r="K313" s="2177"/>
      <c r="L313" s="2176"/>
      <c r="M313" s="2176"/>
      <c r="N313" s="2176"/>
      <c r="O313" s="2176"/>
      <c r="P313" s="2176"/>
      <c r="Q313" s="2176"/>
      <c r="R313" s="2450"/>
      <c r="S313" s="791" t="s">
        <v>4</v>
      </c>
      <c r="T313" s="3484">
        <f>IFERROR(IF(AND(ISNUMBER(V313),J313&gt;0),J313,0),0)</f>
        <v>0</v>
      </c>
      <c r="U313" s="2453">
        <f>IFERROR(IF(AND(ISNUMBER(T313),V313&gt;0),K313,0),0)</f>
        <v>0</v>
      </c>
      <c r="V313" s="2452"/>
      <c r="W313" s="2140">
        <f>IFERROR(IF(V313&gt;0, AH313*AG313*Q313, 0), 0)</f>
        <v>0</v>
      </c>
      <c r="X313" s="301" t="str">
        <f>IF(OR(W313=0, ISBLANK(P313)), "", TEXT(ROUND(W313/INDEX(AJ24:AJ94, MATCH(P313, AI24:AI94, 0)), 0),"# ##0") &amp; " " &amp; P313)</f>
        <v/>
      </c>
      <c r="Y313" s="82">
        <f>IFERROR(IF(V313&gt;0, L313*AG313*Q313, 0), 0)</f>
        <v>0</v>
      </c>
      <c r="Z313" s="2141">
        <f>IFERROR(IF(V313&gt;0,M313,0),0)</f>
        <v>0</v>
      </c>
      <c r="AA313" s="2142" t="str">
        <f>IF(V313&gt;0,R313,"")</f>
        <v/>
      </c>
      <c r="AB313" s="2143"/>
      <c r="AC313" s="2140">
        <f>IF(ISBLANK(AB313), W313, W313*(1-AB313/100))</f>
        <v>0</v>
      </c>
      <c r="AD313" s="2144"/>
      <c r="AE313" s="2145" t="str">
        <f>IF(OR(ISBLANK(AD313), ISTEXT(L313)), "", IF(W313=0, Y313*AD313, W313*AD313))</f>
        <v/>
      </c>
      <c r="AF313" s="2593"/>
      <c r="AG313" s="2697">
        <f>IFERROR(IF(ISNUMBER(V313)*ISNUMBER(T313),V313/T313,0),0)</f>
        <v>0</v>
      </c>
      <c r="AH313" s="3483">
        <f>IF(AND(V313&lt;&gt;"", ISNUMBER(T313)), IFERROR(INDEX(AJ24:AJ94, MATCH(P313, AI24:AI94, 0)) * O313 * IF(ISBLANK(L313), 1, L313), 0), 0)</f>
        <v>0</v>
      </c>
      <c r="AI313" s="465"/>
      <c r="AJ313" s="465"/>
      <c r="AK313" s="465"/>
      <c r="AL313" s="465"/>
      <c r="AM313" s="2127" t="str">
        <f>A313</f>
        <v>►</v>
      </c>
      <c r="AN313" s="465"/>
      <c r="AO313" s="465"/>
      <c r="AP313" s="465"/>
      <c r="AQ313" s="2133"/>
      <c r="AR313" s="2133"/>
      <c r="AS313" s="465"/>
      <c r="AT313" s="465"/>
      <c r="AU313" s="465"/>
      <c r="AV313" s="465"/>
      <c r="AW313" s="2133"/>
      <c r="AX313" s="466">
        <v>1</v>
      </c>
    </row>
    <row r="314" spans="1:50" s="464" customFormat="1" ht="21" customHeight="1" x14ac:dyDescent="0.25">
      <c r="A314" s="2127" t="str">
        <f>IF(H314&lt;&gt;"A", "►", "A")</f>
        <v>►</v>
      </c>
      <c r="B314" s="2128" t="str">
        <f>IF(A314="►","►",IF(A314="A",IF(ISTEXT(I314),I314,"")))</f>
        <v>►</v>
      </c>
      <c r="C314" s="2129" t="str">
        <f>IF(B314="►", "►", IFERROR(LEFT(B314, SEARCH(".", B314)-1), 0))</f>
        <v>►</v>
      </c>
      <c r="D314" s="2433" t="str">
        <f>IF(B314="►","►",IFERROR(MID(B314,SEARCH(".",B314)+1,SEARCH(".",B314,SEARCH(".",B314)+1)-SEARCH(".",B314)-1),0))</f>
        <v>►</v>
      </c>
      <c r="E314" s="2128" t="str">
        <f>IF(B314="►", "►", IFERROR(MID(B314, SEARCH(".", B314, SEARCH(".", B314)+1)+1, SEARCH(".", B314, SEARCH(".", B314, SEARCH(".", B314)+1)+1) - SEARCH(".", B314, SEARCH(".", B314)+1)-1), 0))</f>
        <v>►</v>
      </c>
      <c r="F314" s="2128" t="str">
        <f>IF(B314="►", "►", IFERROR(MID(B314, SEARCH(".", B314, SEARCH(".", B314, SEARCH(".", B314)+1)+1)+1, SEARCH(".", B314, SEARCH(".", B314, SEARCH(".", B314, SEARCH(".", B314)+1)+1)+1) - SEARCH(".", B314, SEARCH(".", B314, SEARCH(".", B314)+1)+1)-1), 0))</f>
        <v>►</v>
      </c>
      <c r="G314" s="2128" t="str">
        <f>IF(OR(B314="►", ISBLANK(B314)), "►", IFERROR(RIGHT(B314, LEN(B314)-FIND("►", B314)-1), ""))</f>
        <v>►</v>
      </c>
      <c r="H314" s="2178" t="s">
        <v>4</v>
      </c>
      <c r="I314" s="2177"/>
      <c r="J314" s="2177"/>
      <c r="K314" s="2177"/>
      <c r="L314" s="2176"/>
      <c r="M314" s="2176"/>
      <c r="N314" s="2176"/>
      <c r="O314" s="2176"/>
      <c r="P314" s="2176"/>
      <c r="Q314" s="2176"/>
      <c r="R314" s="2450"/>
      <c r="S314" s="791" t="s">
        <v>4</v>
      </c>
      <c r="T314" s="3484">
        <f>IFERROR(IF(AND(ISNUMBER(V314),J314&gt;0),J314,0),0)</f>
        <v>0</v>
      </c>
      <c r="U314" s="2453">
        <f>IFERROR(IF(AND(ISNUMBER(T314),V314&gt;0),K314,0),0)</f>
        <v>0</v>
      </c>
      <c r="V314" s="2452"/>
      <c r="W314" s="2148">
        <f>IFERROR(IF(V314&gt;0, AH314*AG314*Q314, 0), 0)</f>
        <v>0</v>
      </c>
      <c r="X314" s="299" t="str">
        <f>IF(OR(W314=0, ISBLANK(P314)), "", TEXT(ROUND(W314/INDEX(AJ24:AJ94, MATCH(P314, AI24:AI94, 0)), 0),"# ##0") &amp; " " &amp; P314)</f>
        <v/>
      </c>
      <c r="Y314" s="77">
        <f>IFERROR(IF(V314&gt;0, L314*AG314*Q314, 0), 0)</f>
        <v>0</v>
      </c>
      <c r="Z314" s="2149">
        <f>IFERROR(IF(V314&gt;0,M314,0),0)</f>
        <v>0</v>
      </c>
      <c r="AA314" s="2137" t="str">
        <f>IF(V314&gt;0,R314,"")</f>
        <v/>
      </c>
      <c r="AB314" s="2143"/>
      <c r="AC314" s="2148">
        <f>IF(ISBLANK(AB314), W314, W314*(1-AB314/100))</f>
        <v>0</v>
      </c>
      <c r="AD314" s="2144"/>
      <c r="AE314" s="2150" t="str">
        <f>IF(OR(ISBLANK(AD314), ISTEXT(L314)), "", IF(W314=0, Y314*AD314, W314*AD314))</f>
        <v/>
      </c>
      <c r="AF314" s="2593"/>
      <c r="AG314" s="2697">
        <f>IFERROR(IF(ISNUMBER(V314)*ISNUMBER(T314),V314/T314,0),0)</f>
        <v>0</v>
      </c>
      <c r="AH314" s="3483">
        <f>IF(AND(V314&lt;&gt;"", ISNUMBER(T314)), IFERROR(INDEX(AJ24:AJ94, MATCH(P314, AI24:AI94, 0)) * O314 * IF(ISBLANK(L314), 1, L314), 0), 0)</f>
        <v>0</v>
      </c>
      <c r="AI314" s="465"/>
      <c r="AJ314" s="465"/>
      <c r="AK314" s="465"/>
      <c r="AL314" s="465"/>
      <c r="AM314" s="2127" t="str">
        <f>A314</f>
        <v>►</v>
      </c>
      <c r="AN314" s="465"/>
      <c r="AO314" s="465"/>
      <c r="AP314" s="465"/>
      <c r="AQ314" s="2133"/>
      <c r="AR314" s="2133"/>
      <c r="AS314" s="465"/>
      <c r="AT314" s="465"/>
      <c r="AU314" s="465"/>
      <c r="AV314" s="465"/>
      <c r="AW314" s="2133"/>
      <c r="AX314" s="466">
        <v>1</v>
      </c>
    </row>
    <row r="315" spans="1:50" s="464" customFormat="1" ht="21" customHeight="1" x14ac:dyDescent="0.25">
      <c r="A315" s="2127" t="str">
        <f>IF(H315&lt;&gt;"A", "►", "A")</f>
        <v>►</v>
      </c>
      <c r="B315" s="2128" t="str">
        <f>IF(A315="►","►",IF(A315="A",IF(ISTEXT(I315),I315,"")))</f>
        <v>►</v>
      </c>
      <c r="C315" s="2129" t="str">
        <f>IF(B315="►", "►", IFERROR(LEFT(B315, SEARCH(".", B315)-1), 0))</f>
        <v>►</v>
      </c>
      <c r="D315" s="2433" t="str">
        <f>IF(B315="►","►",IFERROR(MID(B315,SEARCH(".",B315)+1,SEARCH(".",B315,SEARCH(".",B315)+1)-SEARCH(".",B315)-1),0))</f>
        <v>►</v>
      </c>
      <c r="E315" s="2128" t="str">
        <f>IF(B315="►", "►", IFERROR(MID(B315, SEARCH(".", B315, SEARCH(".", B315)+1)+1, SEARCH(".", B315, SEARCH(".", B315, SEARCH(".", B315)+1)+1) - SEARCH(".", B315, SEARCH(".", B315)+1)-1), 0))</f>
        <v>►</v>
      </c>
      <c r="F315" s="2128" t="str">
        <f>IF(B315="►", "►", IFERROR(MID(B315, SEARCH(".", B315, SEARCH(".", B315, SEARCH(".", B315)+1)+1)+1, SEARCH(".", B315, SEARCH(".", B315, SEARCH(".", B315, SEARCH(".", B315)+1)+1)+1) - SEARCH(".", B315, SEARCH(".", B315, SEARCH(".", B315)+1)+1)-1), 0))</f>
        <v>►</v>
      </c>
      <c r="G315" s="2128" t="str">
        <f>IF(OR(B315="►", ISBLANK(B315)), "►", IFERROR(RIGHT(B315, LEN(B315)-FIND("►", B315)-1), ""))</f>
        <v>►</v>
      </c>
      <c r="H315" s="2178" t="s">
        <v>4</v>
      </c>
      <c r="I315" s="2177"/>
      <c r="J315" s="2177"/>
      <c r="K315" s="2177"/>
      <c r="L315" s="2176"/>
      <c r="M315" s="2176"/>
      <c r="N315" s="2176"/>
      <c r="O315" s="2176"/>
      <c r="P315" s="2176"/>
      <c r="Q315" s="2176"/>
      <c r="R315" s="2450"/>
      <c r="S315" s="791" t="s">
        <v>4</v>
      </c>
      <c r="T315" s="3484">
        <f>IFERROR(IF(AND(ISNUMBER(V315),J315&gt;0),J315,0),0)</f>
        <v>0</v>
      </c>
      <c r="U315" s="2453">
        <f>IFERROR(IF(AND(ISNUMBER(T315),V315&gt;0),K315,0),0)</f>
        <v>0</v>
      </c>
      <c r="V315" s="2452"/>
      <c r="W315" s="2140">
        <f>IFERROR(IF(V315&gt;0, AH315*AG315*Q315, 0), 0)</f>
        <v>0</v>
      </c>
      <c r="X315" s="301" t="str">
        <f>IF(OR(W315=0, ISBLANK(P315)), "", TEXT(ROUND(W315/INDEX(AJ24:AJ94, MATCH(P315, AI24:AI94, 0)), 0),"# ##0") &amp; " " &amp; P315)</f>
        <v/>
      </c>
      <c r="Y315" s="82">
        <f>IFERROR(IF(V315&gt;0, L315*AG315*Q315, 0), 0)</f>
        <v>0</v>
      </c>
      <c r="Z315" s="2141">
        <f>IFERROR(IF(V315&gt;0,M315,0),0)</f>
        <v>0</v>
      </c>
      <c r="AA315" s="2142" t="str">
        <f>IF(V315&gt;0,R315,"")</f>
        <v/>
      </c>
      <c r="AB315" s="2143"/>
      <c r="AC315" s="2140">
        <f>IF(ISBLANK(AB315), W315, W315*(1-AB315/100))</f>
        <v>0</v>
      </c>
      <c r="AD315" s="2144"/>
      <c r="AE315" s="2145" t="str">
        <f>IF(OR(ISBLANK(AD315), ISTEXT(L315)), "", IF(W315=0, Y315*AD315, W315*AD315))</f>
        <v/>
      </c>
      <c r="AF315" s="2593"/>
      <c r="AG315" s="2697">
        <f>IFERROR(IF(ISNUMBER(V315)*ISNUMBER(T315),V315/T315,0),0)</f>
        <v>0</v>
      </c>
      <c r="AH315" s="3483">
        <f>IF(AND(V315&lt;&gt;"", ISNUMBER(T315)), IFERROR(INDEX(AJ24:AJ94, MATCH(P315, AI24:AI94, 0)) * O315 * IF(ISBLANK(L315), 1, L315), 0), 0)</f>
        <v>0</v>
      </c>
      <c r="AI315" s="465"/>
      <c r="AJ315" s="465"/>
      <c r="AK315" s="465"/>
      <c r="AL315" s="465"/>
      <c r="AM315" s="2127" t="str">
        <f>A315</f>
        <v>►</v>
      </c>
      <c r="AN315" s="465"/>
      <c r="AO315" s="465"/>
      <c r="AP315" s="465"/>
      <c r="AQ315" s="2133"/>
      <c r="AR315" s="2133"/>
      <c r="AS315" s="465"/>
      <c r="AT315" s="465"/>
      <c r="AU315" s="465"/>
      <c r="AV315" s="465"/>
      <c r="AW315" s="2133"/>
      <c r="AX315" s="466">
        <v>1</v>
      </c>
    </row>
    <row r="316" spans="1:50" s="464" customFormat="1" ht="21" customHeight="1" x14ac:dyDescent="0.25">
      <c r="A316" s="2127" t="str">
        <f>IF(H316&lt;&gt;"A", "►", "A")</f>
        <v>►</v>
      </c>
      <c r="B316" s="2128" t="str">
        <f>IF(A316="►","►",IF(A316="A",IF(ISTEXT(I316),I316,"")))</f>
        <v>►</v>
      </c>
      <c r="C316" s="2129" t="str">
        <f>IF(B316="►", "►", IFERROR(LEFT(B316, SEARCH(".", B316)-1), 0))</f>
        <v>►</v>
      </c>
      <c r="D316" s="2433" t="str">
        <f>IF(B316="►","►",IFERROR(MID(B316,SEARCH(".",B316)+1,SEARCH(".",B316,SEARCH(".",B316)+1)-SEARCH(".",B316)-1),0))</f>
        <v>►</v>
      </c>
      <c r="E316" s="2128" t="str">
        <f>IF(B316="►", "►", IFERROR(MID(B316, SEARCH(".", B316, SEARCH(".", B316)+1)+1, SEARCH(".", B316, SEARCH(".", B316, SEARCH(".", B316)+1)+1) - SEARCH(".", B316, SEARCH(".", B316)+1)-1), 0))</f>
        <v>►</v>
      </c>
      <c r="F316" s="2128" t="str">
        <f>IF(B316="►", "►", IFERROR(MID(B316, SEARCH(".", B316, SEARCH(".", B316, SEARCH(".", B316)+1)+1)+1, SEARCH(".", B316, SEARCH(".", B316, SEARCH(".", B316, SEARCH(".", B316)+1)+1)+1) - SEARCH(".", B316, SEARCH(".", B316, SEARCH(".", B316)+1)+1)-1), 0))</f>
        <v>►</v>
      </c>
      <c r="G316" s="2128" t="str">
        <f>IF(OR(B316="►", ISBLANK(B316)), "►", IFERROR(RIGHT(B316, LEN(B316)-FIND("►", B316)-1), ""))</f>
        <v>►</v>
      </c>
      <c r="H316" s="2178" t="s">
        <v>4</v>
      </c>
      <c r="I316" s="2177"/>
      <c r="J316" s="2177"/>
      <c r="K316" s="2177"/>
      <c r="L316" s="2176"/>
      <c r="M316" s="2176"/>
      <c r="N316" s="2176"/>
      <c r="O316" s="2176"/>
      <c r="P316" s="2176"/>
      <c r="Q316" s="2176"/>
      <c r="R316" s="2450"/>
      <c r="S316" s="791" t="s">
        <v>4</v>
      </c>
      <c r="T316" s="3484">
        <f>IFERROR(IF(AND(ISNUMBER(V316),J316&gt;0),J316,0),0)</f>
        <v>0</v>
      </c>
      <c r="U316" s="2453">
        <f>IFERROR(IF(AND(ISNUMBER(T316),V316&gt;0),K316,0),0)</f>
        <v>0</v>
      </c>
      <c r="V316" s="2452"/>
      <c r="W316" s="2148">
        <f>IFERROR(IF(V316&gt;0, AH316*AG316*Q316, 0), 0)</f>
        <v>0</v>
      </c>
      <c r="X316" s="299" t="str">
        <f>IF(OR(W316=0, ISBLANK(P316)), "", TEXT(ROUND(W316/INDEX(AJ24:AJ94, MATCH(P316, AI24:AI94, 0)), 0),"# ##0") &amp; " " &amp; P316)</f>
        <v/>
      </c>
      <c r="Y316" s="77">
        <f>IFERROR(IF(V316&gt;0, L316*AG316*Q316, 0), 0)</f>
        <v>0</v>
      </c>
      <c r="Z316" s="2149">
        <f>IFERROR(IF(V316&gt;0,M316,0),0)</f>
        <v>0</v>
      </c>
      <c r="AA316" s="2137" t="str">
        <f>IF(V316&gt;0,R316,"")</f>
        <v/>
      </c>
      <c r="AB316" s="2143"/>
      <c r="AC316" s="2148">
        <f>IF(ISBLANK(AB316), W316, W316*(1-AB316/100))</f>
        <v>0</v>
      </c>
      <c r="AD316" s="2144"/>
      <c r="AE316" s="2150" t="str">
        <f>IF(OR(ISBLANK(AD316), ISTEXT(L316)), "", IF(W316=0, Y316*AD316, W316*AD316))</f>
        <v/>
      </c>
      <c r="AF316" s="2593"/>
      <c r="AG316" s="2697">
        <f>IFERROR(IF(ISNUMBER(V316)*ISNUMBER(T316),V316/T316,0),0)</f>
        <v>0</v>
      </c>
      <c r="AH316" s="3483">
        <f>IF(AND(V316&lt;&gt;"", ISNUMBER(T316)), IFERROR(INDEX(AJ24:AJ94, MATCH(P316, AI24:AI94, 0)) * O316 * IF(ISBLANK(L316), 1, L316), 0), 0)</f>
        <v>0</v>
      </c>
      <c r="AI316" s="465"/>
      <c r="AJ316" s="465"/>
      <c r="AK316" s="465"/>
      <c r="AL316" s="465"/>
      <c r="AM316" s="2127" t="str">
        <f>A316</f>
        <v>►</v>
      </c>
      <c r="AN316" s="465"/>
      <c r="AO316" s="465"/>
      <c r="AP316" s="465"/>
      <c r="AQ316" s="2133"/>
      <c r="AR316" s="2133"/>
      <c r="AS316" s="465"/>
      <c r="AT316" s="465"/>
      <c r="AU316" s="465"/>
      <c r="AV316" s="465"/>
      <c r="AW316" s="2133"/>
      <c r="AX316" s="466">
        <v>1</v>
      </c>
    </row>
    <row r="317" spans="1:50" s="464" customFormat="1" ht="21" customHeight="1" x14ac:dyDescent="0.25">
      <c r="A317" s="2127" t="str">
        <f>IF(H317&lt;&gt;"A", "►", "A")</f>
        <v>►</v>
      </c>
      <c r="B317" s="2128" t="str">
        <f>IF(A317="►","►",IF(A317="A",IF(ISTEXT(I317),I317,"")))</f>
        <v>►</v>
      </c>
      <c r="C317" s="2129" t="str">
        <f>IF(B317="►", "►", IFERROR(LEFT(B317, SEARCH(".", B317)-1), 0))</f>
        <v>►</v>
      </c>
      <c r="D317" s="2433" t="str">
        <f>IF(B317="►","►",IFERROR(MID(B317,SEARCH(".",B317)+1,SEARCH(".",B317,SEARCH(".",B317)+1)-SEARCH(".",B317)-1),0))</f>
        <v>►</v>
      </c>
      <c r="E317" s="2128" t="str">
        <f>IF(B317="►", "►", IFERROR(MID(B317, SEARCH(".", B317, SEARCH(".", B317)+1)+1, SEARCH(".", B317, SEARCH(".", B317, SEARCH(".", B317)+1)+1) - SEARCH(".", B317, SEARCH(".", B317)+1)-1), 0))</f>
        <v>►</v>
      </c>
      <c r="F317" s="2128" t="str">
        <f>IF(B317="►", "►", IFERROR(MID(B317, SEARCH(".", B317, SEARCH(".", B317, SEARCH(".", B317)+1)+1)+1, SEARCH(".", B317, SEARCH(".", B317, SEARCH(".", B317, SEARCH(".", B317)+1)+1)+1) - SEARCH(".", B317, SEARCH(".", B317, SEARCH(".", B317)+1)+1)-1), 0))</f>
        <v>►</v>
      </c>
      <c r="G317" s="2128" t="str">
        <f>IF(OR(B317="►", ISBLANK(B317)), "►", IFERROR(RIGHT(B317, LEN(B317)-FIND("►", B317)-1), ""))</f>
        <v>►</v>
      </c>
      <c r="H317" s="2178" t="s">
        <v>4</v>
      </c>
      <c r="I317" s="2177"/>
      <c r="J317" s="2177"/>
      <c r="K317" s="2177"/>
      <c r="L317" s="2176"/>
      <c r="M317" s="2176"/>
      <c r="N317" s="2176"/>
      <c r="O317" s="2176"/>
      <c r="P317" s="2176"/>
      <c r="Q317" s="2176"/>
      <c r="R317" s="2450"/>
      <c r="S317" s="791" t="s">
        <v>4</v>
      </c>
      <c r="T317" s="3484">
        <f>IFERROR(IF(AND(ISNUMBER(V317),J317&gt;0),J317,0),0)</f>
        <v>0</v>
      </c>
      <c r="U317" s="2453">
        <f>IFERROR(IF(AND(ISNUMBER(T317),V317&gt;0),K317,0),0)</f>
        <v>0</v>
      </c>
      <c r="V317" s="2452"/>
      <c r="W317" s="2140">
        <f>IFERROR(IF(V317&gt;0, AH317*AG317*Q317, 0), 0)</f>
        <v>0</v>
      </c>
      <c r="X317" s="301" t="str">
        <f>IF(OR(W317=0, ISBLANK(P317)), "", TEXT(ROUND(W317/INDEX(AJ24:AJ94, MATCH(P317, AI24:AI94, 0)), 0),"# ##0") &amp; " " &amp; P317)</f>
        <v/>
      </c>
      <c r="Y317" s="82">
        <f>IFERROR(IF(V317&gt;0, L317*AG317*Q317, 0), 0)</f>
        <v>0</v>
      </c>
      <c r="Z317" s="2141">
        <f>IFERROR(IF(V317&gt;0,M317,0),0)</f>
        <v>0</v>
      </c>
      <c r="AA317" s="2142" t="str">
        <f>IF(V317&gt;0,R317,"")</f>
        <v/>
      </c>
      <c r="AB317" s="2143"/>
      <c r="AC317" s="2140">
        <f>IF(ISBLANK(AB317), W317, W317*(1-AB317/100))</f>
        <v>0</v>
      </c>
      <c r="AD317" s="2144"/>
      <c r="AE317" s="2145" t="str">
        <f>IF(OR(ISBLANK(AD317), ISTEXT(L317)), "", IF(W317=0, Y317*AD317, W317*AD317))</f>
        <v/>
      </c>
      <c r="AF317" s="2593"/>
      <c r="AG317" s="2697">
        <f>IFERROR(IF(ISNUMBER(V317)*ISNUMBER(T317),V317/T317,0),0)</f>
        <v>0</v>
      </c>
      <c r="AH317" s="3483">
        <f>IF(AND(V317&lt;&gt;"", ISNUMBER(T317)), IFERROR(INDEX(AJ24:AJ94, MATCH(P317, AI24:AI94, 0)) * O317 * IF(ISBLANK(L317), 1, L317), 0), 0)</f>
        <v>0</v>
      </c>
      <c r="AI317" s="465"/>
      <c r="AJ317" s="465"/>
      <c r="AK317" s="465"/>
      <c r="AL317" s="465"/>
      <c r="AM317" s="2127" t="str">
        <f>A317</f>
        <v>►</v>
      </c>
      <c r="AN317" s="465"/>
      <c r="AO317" s="465"/>
      <c r="AP317" s="465"/>
      <c r="AQ317" s="2133"/>
      <c r="AR317" s="2133"/>
      <c r="AS317" s="465"/>
      <c r="AT317" s="465"/>
      <c r="AU317" s="465"/>
      <c r="AV317" s="465"/>
      <c r="AW317" s="2133"/>
      <c r="AX317" s="466">
        <v>1</v>
      </c>
    </row>
    <row r="318" spans="1:50" s="464" customFormat="1" ht="21" customHeight="1" x14ac:dyDescent="0.25">
      <c r="A318" s="2127" t="str">
        <f>IF(H318&lt;&gt;"A", "►", "A")</f>
        <v>►</v>
      </c>
      <c r="B318" s="2128" t="str">
        <f>IF(A318="►","►",IF(A318="A",IF(ISTEXT(I318),I318,"")))</f>
        <v>►</v>
      </c>
      <c r="C318" s="2129" t="str">
        <f>IF(B318="►", "►", IFERROR(LEFT(B318, SEARCH(".", B318)-1), 0))</f>
        <v>►</v>
      </c>
      <c r="D318" s="2433" t="str">
        <f>IF(B318="►","►",IFERROR(MID(B318,SEARCH(".",B318)+1,SEARCH(".",B318,SEARCH(".",B318)+1)-SEARCH(".",B318)-1),0))</f>
        <v>►</v>
      </c>
      <c r="E318" s="2128" t="str">
        <f>IF(B318="►", "►", IFERROR(MID(B318, SEARCH(".", B318, SEARCH(".", B318)+1)+1, SEARCH(".", B318, SEARCH(".", B318, SEARCH(".", B318)+1)+1) - SEARCH(".", B318, SEARCH(".", B318)+1)-1), 0))</f>
        <v>►</v>
      </c>
      <c r="F318" s="2128" t="str">
        <f>IF(B318="►", "►", IFERROR(MID(B318, SEARCH(".", B318, SEARCH(".", B318, SEARCH(".", B318)+1)+1)+1, SEARCH(".", B318, SEARCH(".", B318, SEARCH(".", B318, SEARCH(".", B318)+1)+1)+1) - SEARCH(".", B318, SEARCH(".", B318, SEARCH(".", B318)+1)+1)-1), 0))</f>
        <v>►</v>
      </c>
      <c r="G318" s="2128" t="str">
        <f>IF(OR(B318="►", ISBLANK(B318)), "►", IFERROR(RIGHT(B318, LEN(B318)-FIND("►", B318)-1), ""))</f>
        <v>►</v>
      </c>
      <c r="H318" s="2178" t="s">
        <v>4</v>
      </c>
      <c r="I318" s="2177"/>
      <c r="J318" s="2177"/>
      <c r="K318" s="2177"/>
      <c r="L318" s="2176"/>
      <c r="M318" s="2176"/>
      <c r="N318" s="2176"/>
      <c r="O318" s="2176"/>
      <c r="P318" s="2176"/>
      <c r="Q318" s="2176"/>
      <c r="R318" s="2450"/>
      <c r="S318" s="791" t="s">
        <v>4</v>
      </c>
      <c r="T318" s="3484">
        <f>IFERROR(IF(AND(ISNUMBER(V318),J318&gt;0),J318,0),0)</f>
        <v>0</v>
      </c>
      <c r="U318" s="2453">
        <f>IFERROR(IF(AND(ISNUMBER(T318),V318&gt;0),K318,0),0)</f>
        <v>0</v>
      </c>
      <c r="V318" s="2452"/>
      <c r="W318" s="2148">
        <f>IFERROR(IF(V318&gt;0, AH318*AG318*Q318, 0), 0)</f>
        <v>0</v>
      </c>
      <c r="X318" s="299" t="str">
        <f>IF(OR(W318=0, ISBLANK(P318)), "", TEXT(ROUND(W318/INDEX(AJ24:AJ94, MATCH(P318, AI24:AI94, 0)), 0),"# ##0") &amp; " " &amp; P318)</f>
        <v/>
      </c>
      <c r="Y318" s="77">
        <f>IFERROR(IF(V318&gt;0, L318*AG318*Q318, 0), 0)</f>
        <v>0</v>
      </c>
      <c r="Z318" s="2149">
        <f>IFERROR(IF(V318&gt;0,M318,0),0)</f>
        <v>0</v>
      </c>
      <c r="AA318" s="2137" t="str">
        <f>IF(V318&gt;0,R318,"")</f>
        <v/>
      </c>
      <c r="AB318" s="2143"/>
      <c r="AC318" s="2148">
        <f>IF(ISBLANK(AB318), W318, W318*(1-AB318/100))</f>
        <v>0</v>
      </c>
      <c r="AD318" s="2144"/>
      <c r="AE318" s="2150" t="str">
        <f>IF(OR(ISBLANK(AD318), ISTEXT(L318)), "", IF(W318=0, Y318*AD318, W318*AD318))</f>
        <v/>
      </c>
      <c r="AF318" s="2593"/>
      <c r="AG318" s="2697">
        <f>IFERROR(IF(ISNUMBER(V318)*ISNUMBER(T318),V318/T318,0),0)</f>
        <v>0</v>
      </c>
      <c r="AH318" s="3483">
        <f>IF(AND(V318&lt;&gt;"", ISNUMBER(T318)), IFERROR(INDEX(AJ24:AJ94, MATCH(P318, AI24:AI94, 0)) * O318 * IF(ISBLANK(L318), 1, L318), 0), 0)</f>
        <v>0</v>
      </c>
      <c r="AI318" s="465"/>
      <c r="AJ318" s="465"/>
      <c r="AK318" s="465"/>
      <c r="AL318" s="465"/>
      <c r="AM318" s="2127" t="str">
        <f>A318</f>
        <v>►</v>
      </c>
      <c r="AN318" s="465"/>
      <c r="AO318" s="465"/>
      <c r="AP318" s="465"/>
      <c r="AQ318" s="2133"/>
      <c r="AR318" s="2133"/>
      <c r="AS318" s="465"/>
      <c r="AT318" s="465"/>
      <c r="AU318" s="465"/>
      <c r="AV318" s="465"/>
      <c r="AW318" s="2133"/>
      <c r="AX318" s="466">
        <v>1</v>
      </c>
    </row>
    <row r="319" spans="1:50" s="464" customFormat="1" ht="21" customHeight="1" x14ac:dyDescent="0.25">
      <c r="A319" s="2127" t="str">
        <f>IF(H319&lt;&gt;"A", "►", "A")</f>
        <v>►</v>
      </c>
      <c r="B319" s="2128" t="str">
        <f>IF(A319="►","►",IF(A319="A",IF(ISTEXT(I319),I319,"")))</f>
        <v>►</v>
      </c>
      <c r="C319" s="2129" t="str">
        <f>IF(B319="►", "►", IFERROR(LEFT(B319, SEARCH(".", B319)-1), 0))</f>
        <v>►</v>
      </c>
      <c r="D319" s="2433" t="str">
        <f>IF(B319="►","►",IFERROR(MID(B319,SEARCH(".",B319)+1,SEARCH(".",B319,SEARCH(".",B319)+1)-SEARCH(".",B319)-1),0))</f>
        <v>►</v>
      </c>
      <c r="E319" s="2128" t="str">
        <f>IF(B319="►", "►", IFERROR(MID(B319, SEARCH(".", B319, SEARCH(".", B319)+1)+1, SEARCH(".", B319, SEARCH(".", B319, SEARCH(".", B319)+1)+1) - SEARCH(".", B319, SEARCH(".", B319)+1)-1), 0))</f>
        <v>►</v>
      </c>
      <c r="F319" s="2128" t="str">
        <f>IF(B319="►", "►", IFERROR(MID(B319, SEARCH(".", B319, SEARCH(".", B319, SEARCH(".", B319)+1)+1)+1, SEARCH(".", B319, SEARCH(".", B319, SEARCH(".", B319, SEARCH(".", B319)+1)+1)+1) - SEARCH(".", B319, SEARCH(".", B319, SEARCH(".", B319)+1)+1)-1), 0))</f>
        <v>►</v>
      </c>
      <c r="G319" s="2128" t="str">
        <f>IF(OR(B319="►", ISBLANK(B319)), "►", IFERROR(RIGHT(B319, LEN(B319)-FIND("►", B319)-1), ""))</f>
        <v>►</v>
      </c>
      <c r="H319" s="2178" t="s">
        <v>4</v>
      </c>
      <c r="I319" s="2177"/>
      <c r="J319" s="2177"/>
      <c r="K319" s="2177"/>
      <c r="L319" s="2176"/>
      <c r="M319" s="2176"/>
      <c r="N319" s="2176"/>
      <c r="O319" s="2176"/>
      <c r="P319" s="2176"/>
      <c r="Q319" s="2176"/>
      <c r="R319" s="2450"/>
      <c r="S319" s="791" t="s">
        <v>4</v>
      </c>
      <c r="T319" s="3484">
        <f>IFERROR(IF(AND(ISNUMBER(V319),J319&gt;0),J319,0),0)</f>
        <v>0</v>
      </c>
      <c r="U319" s="2453">
        <f>IFERROR(IF(AND(ISNUMBER(T319),V319&gt;0),K319,0),0)</f>
        <v>0</v>
      </c>
      <c r="V319" s="2452"/>
      <c r="W319" s="2140">
        <f>IFERROR(IF(V319&gt;0, AH319*AG319*Q319, 0), 0)</f>
        <v>0</v>
      </c>
      <c r="X319" s="301" t="str">
        <f>IF(OR(W319=0, ISBLANK(P319)), "", TEXT(ROUND(W319/INDEX(AJ24:AJ94, MATCH(P319, AI24:AI94, 0)), 0),"# ##0") &amp; " " &amp; P319)</f>
        <v/>
      </c>
      <c r="Y319" s="82">
        <f>IFERROR(IF(V319&gt;0, L319*AG319*Q319, 0), 0)</f>
        <v>0</v>
      </c>
      <c r="Z319" s="2141">
        <f>IFERROR(IF(V319&gt;0,M319,0),0)</f>
        <v>0</v>
      </c>
      <c r="AA319" s="2142" t="str">
        <f>IF(V319&gt;0,R319,"")</f>
        <v/>
      </c>
      <c r="AB319" s="2143"/>
      <c r="AC319" s="2140">
        <f>IF(ISBLANK(AB319), W319, W319*(1-AB319/100))</f>
        <v>0</v>
      </c>
      <c r="AD319" s="2144"/>
      <c r="AE319" s="2145" t="str">
        <f>IF(OR(ISBLANK(AD319), ISTEXT(L319)), "", IF(W319=0, Y319*AD319, W319*AD319))</f>
        <v/>
      </c>
      <c r="AF319" s="2593"/>
      <c r="AG319" s="2697">
        <f>IFERROR(IF(ISNUMBER(V319)*ISNUMBER(T319),V319/T319,0),0)</f>
        <v>0</v>
      </c>
      <c r="AH319" s="3483">
        <f>IF(AND(V319&lt;&gt;"", ISNUMBER(T319)), IFERROR(INDEX(AJ24:AJ94, MATCH(P319, AI24:AI94, 0)) * O319 * IF(ISBLANK(L319), 1, L319), 0), 0)</f>
        <v>0</v>
      </c>
      <c r="AI319" s="465"/>
      <c r="AJ319" s="465"/>
      <c r="AK319" s="465"/>
      <c r="AL319" s="465"/>
      <c r="AM319" s="2127" t="str">
        <f>A319</f>
        <v>►</v>
      </c>
      <c r="AN319" s="465"/>
      <c r="AO319" s="465"/>
      <c r="AP319" s="465"/>
      <c r="AQ319" s="2133"/>
      <c r="AR319" s="2133"/>
      <c r="AS319" s="465"/>
      <c r="AT319" s="465"/>
      <c r="AU319" s="465"/>
      <c r="AV319" s="465"/>
      <c r="AW319" s="2133"/>
      <c r="AX319" s="466">
        <v>1</v>
      </c>
    </row>
    <row r="320" spans="1:50" s="464" customFormat="1" ht="21" customHeight="1" x14ac:dyDescent="0.25">
      <c r="A320" s="2127" t="str">
        <f>IF(H320&lt;&gt;"A", "►", "A")</f>
        <v>►</v>
      </c>
      <c r="B320" s="2128" t="str">
        <f>IF(A320="►","►",IF(A320="A",IF(ISTEXT(I320),I320,"")))</f>
        <v>►</v>
      </c>
      <c r="C320" s="2129" t="str">
        <f>IF(B320="►", "►", IFERROR(LEFT(B320, SEARCH(".", B320)-1), 0))</f>
        <v>►</v>
      </c>
      <c r="D320" s="2433" t="str">
        <f>IF(B320="►","►",IFERROR(MID(B320,SEARCH(".",B320)+1,SEARCH(".",B320,SEARCH(".",B320)+1)-SEARCH(".",B320)-1),0))</f>
        <v>►</v>
      </c>
      <c r="E320" s="2128" t="str">
        <f>IF(B320="►", "►", IFERROR(MID(B320, SEARCH(".", B320, SEARCH(".", B320)+1)+1, SEARCH(".", B320, SEARCH(".", B320, SEARCH(".", B320)+1)+1) - SEARCH(".", B320, SEARCH(".", B320)+1)-1), 0))</f>
        <v>►</v>
      </c>
      <c r="F320" s="2128" t="str">
        <f>IF(B320="►", "►", IFERROR(MID(B320, SEARCH(".", B320, SEARCH(".", B320, SEARCH(".", B320)+1)+1)+1, SEARCH(".", B320, SEARCH(".", B320, SEARCH(".", B320, SEARCH(".", B320)+1)+1)+1) - SEARCH(".", B320, SEARCH(".", B320, SEARCH(".", B320)+1)+1)-1), 0))</f>
        <v>►</v>
      </c>
      <c r="G320" s="2128" t="str">
        <f>IF(OR(B320="►", ISBLANK(B320)), "►", IFERROR(RIGHT(B320, LEN(B320)-FIND("►", B320)-1), ""))</f>
        <v>►</v>
      </c>
      <c r="H320" s="2178" t="s">
        <v>4</v>
      </c>
      <c r="I320" s="2177"/>
      <c r="J320" s="2177"/>
      <c r="K320" s="2177"/>
      <c r="L320" s="2176"/>
      <c r="M320" s="2176"/>
      <c r="N320" s="2176"/>
      <c r="O320" s="2176"/>
      <c r="P320" s="2176"/>
      <c r="Q320" s="2176"/>
      <c r="R320" s="2450"/>
      <c r="S320" s="791" t="s">
        <v>4</v>
      </c>
      <c r="T320" s="3484">
        <f>IFERROR(IF(AND(ISNUMBER(V320),J320&gt;0),J320,0),0)</f>
        <v>0</v>
      </c>
      <c r="U320" s="2453">
        <f>IFERROR(IF(AND(ISNUMBER(T320),V320&gt;0),K320,0),0)</f>
        <v>0</v>
      </c>
      <c r="V320" s="2452"/>
      <c r="W320" s="2148">
        <f>IFERROR(IF(V320&gt;0, AH320*AG320*Q320, 0), 0)</f>
        <v>0</v>
      </c>
      <c r="X320" s="299" t="str">
        <f>IF(OR(W320=0, ISBLANK(P320)), "", TEXT(ROUND(W320/INDEX(AJ24:AJ94, MATCH(P320, AI24:AI94, 0)), 0),"# ##0") &amp; " " &amp; P320)</f>
        <v/>
      </c>
      <c r="Y320" s="77">
        <f>IFERROR(IF(V320&gt;0, L320*AG320*Q320, 0), 0)</f>
        <v>0</v>
      </c>
      <c r="Z320" s="2149">
        <f>IFERROR(IF(V320&gt;0,M320,0),0)</f>
        <v>0</v>
      </c>
      <c r="AA320" s="2137" t="str">
        <f>IF(V320&gt;0,R320,"")</f>
        <v/>
      </c>
      <c r="AB320" s="2143"/>
      <c r="AC320" s="2148">
        <f>IF(ISBLANK(AB320), W320, W320*(1-AB320/100))</f>
        <v>0</v>
      </c>
      <c r="AD320" s="2144"/>
      <c r="AE320" s="2150" t="str">
        <f>IF(OR(ISBLANK(AD320), ISTEXT(L320)), "", IF(W320=0, Y320*AD320, W320*AD320))</f>
        <v/>
      </c>
      <c r="AF320" s="2593"/>
      <c r="AG320" s="2697">
        <f>IFERROR(IF(ISNUMBER(V320)*ISNUMBER(T320),V320/T320,0),0)</f>
        <v>0</v>
      </c>
      <c r="AH320" s="3483">
        <f>IF(AND(V320&lt;&gt;"", ISNUMBER(T320)), IFERROR(INDEX(AJ24:AJ94, MATCH(P320, AI24:AI94, 0)) * O320 * IF(ISBLANK(L320), 1, L320), 0), 0)</f>
        <v>0</v>
      </c>
      <c r="AI320" s="465"/>
      <c r="AJ320" s="465"/>
      <c r="AK320" s="465"/>
      <c r="AL320" s="465"/>
      <c r="AM320" s="2127" t="str">
        <f>A320</f>
        <v>►</v>
      </c>
      <c r="AN320" s="465"/>
      <c r="AO320" s="465"/>
      <c r="AP320" s="465"/>
      <c r="AQ320" s="465"/>
      <c r="AR320" s="2133"/>
      <c r="AS320" s="465"/>
      <c r="AT320" s="465"/>
      <c r="AU320" s="465"/>
      <c r="AV320" s="465"/>
      <c r="AW320" s="2133"/>
      <c r="AX320" s="466">
        <v>1</v>
      </c>
    </row>
    <row r="321" spans="1:50" s="464" customFormat="1" ht="21" customHeight="1" x14ac:dyDescent="0.25">
      <c r="A321" s="2127" t="str">
        <f>IF(H321&lt;&gt;"A", "►", "A")</f>
        <v>►</v>
      </c>
      <c r="B321" s="2128" t="str">
        <f>IF(A321="►","►",IF(A321="A",IF(ISTEXT(I321),I321,"")))</f>
        <v>►</v>
      </c>
      <c r="C321" s="2129" t="str">
        <f>IF(B321="►", "►", IFERROR(LEFT(B321, SEARCH(".", B321)-1), 0))</f>
        <v>►</v>
      </c>
      <c r="D321" s="2433" t="str">
        <f>IF(B321="►","►",IFERROR(MID(B321,SEARCH(".",B321)+1,SEARCH(".",B321,SEARCH(".",B321)+1)-SEARCH(".",B321)-1),0))</f>
        <v>►</v>
      </c>
      <c r="E321" s="2128" t="str">
        <f>IF(B321="►", "►", IFERROR(MID(B321, SEARCH(".", B321, SEARCH(".", B321)+1)+1, SEARCH(".", B321, SEARCH(".", B321, SEARCH(".", B321)+1)+1) - SEARCH(".", B321, SEARCH(".", B321)+1)-1), 0))</f>
        <v>►</v>
      </c>
      <c r="F321" s="2128" t="str">
        <f>IF(B321="►", "►", IFERROR(MID(B321, SEARCH(".", B321, SEARCH(".", B321, SEARCH(".", B321)+1)+1)+1, SEARCH(".", B321, SEARCH(".", B321, SEARCH(".", B321, SEARCH(".", B321)+1)+1)+1) - SEARCH(".", B321, SEARCH(".", B321, SEARCH(".", B321)+1)+1)-1), 0))</f>
        <v>►</v>
      </c>
      <c r="G321" s="2128" t="str">
        <f>IF(OR(B321="►", ISBLANK(B321)), "►", IFERROR(RIGHT(B321, LEN(B321)-FIND("►", B321)-1), ""))</f>
        <v>►</v>
      </c>
      <c r="H321" s="2178" t="s">
        <v>4</v>
      </c>
      <c r="I321" s="2177"/>
      <c r="J321" s="2177"/>
      <c r="K321" s="2177"/>
      <c r="L321" s="2176"/>
      <c r="M321" s="2176"/>
      <c r="N321" s="2176"/>
      <c r="O321" s="2176"/>
      <c r="P321" s="2176"/>
      <c r="Q321" s="2176"/>
      <c r="R321" s="2450"/>
      <c r="S321" s="791" t="s">
        <v>4</v>
      </c>
      <c r="T321" s="3484">
        <f>IFERROR(IF(AND(ISNUMBER(V321),J321&gt;0),J321,0),0)</f>
        <v>0</v>
      </c>
      <c r="U321" s="2453">
        <f>IFERROR(IF(AND(ISNUMBER(T321),V321&gt;0),K321,0),0)</f>
        <v>0</v>
      </c>
      <c r="V321" s="2452"/>
      <c r="W321" s="2140">
        <f>IFERROR(IF(V321&gt;0, AH321*AG321*Q321, 0), 0)</f>
        <v>0</v>
      </c>
      <c r="X321" s="301" t="str">
        <f>IF(OR(W321=0, ISBLANK(P321)), "", TEXT(ROUND(W321/INDEX(AJ24:AJ94, MATCH(P321, AI24:AI94, 0)), 0),"# ##0") &amp; " " &amp; P321)</f>
        <v/>
      </c>
      <c r="Y321" s="82">
        <f>IFERROR(IF(V321&gt;0, L321*AG321*Q321, 0), 0)</f>
        <v>0</v>
      </c>
      <c r="Z321" s="2141">
        <f>IFERROR(IF(V321&gt;0,M321,0),0)</f>
        <v>0</v>
      </c>
      <c r="AA321" s="2142" t="str">
        <f>IF(V321&gt;0,R321,"")</f>
        <v/>
      </c>
      <c r="AB321" s="2143"/>
      <c r="AC321" s="2140">
        <f>IF(ISBLANK(AB321), W321, W321*(1-AB321/100))</f>
        <v>0</v>
      </c>
      <c r="AD321" s="2144"/>
      <c r="AE321" s="2145" t="str">
        <f>IF(OR(ISBLANK(AD321), ISTEXT(L321)), "", IF(W321=0, Y321*AD321, W321*AD321))</f>
        <v/>
      </c>
      <c r="AF321" s="2593"/>
      <c r="AG321" s="2697">
        <f>IFERROR(IF(ISNUMBER(V321)*ISNUMBER(T321),V321/T321,0),0)</f>
        <v>0</v>
      </c>
      <c r="AH321" s="3483">
        <f>IF(AND(V321&lt;&gt;"", ISNUMBER(T321)), IFERROR(INDEX(AJ24:AJ94, MATCH(P321, AI24:AI94, 0)) * O321 * IF(ISBLANK(L321), 1, L321), 0), 0)</f>
        <v>0</v>
      </c>
      <c r="AI321" s="465"/>
      <c r="AJ321" s="465"/>
      <c r="AK321" s="465"/>
      <c r="AL321" s="465"/>
      <c r="AM321" s="2127" t="str">
        <f>A321</f>
        <v>►</v>
      </c>
      <c r="AN321" s="465"/>
      <c r="AO321" s="465"/>
      <c r="AP321" s="465"/>
      <c r="AQ321" s="465"/>
      <c r="AR321" s="2133"/>
      <c r="AS321" s="465"/>
      <c r="AT321" s="465"/>
      <c r="AU321" s="465"/>
      <c r="AV321" s="465"/>
      <c r="AW321" s="2133"/>
      <c r="AX321" s="466">
        <v>1</v>
      </c>
    </row>
    <row r="322" spans="1:50" s="464" customFormat="1" ht="21" customHeight="1" x14ac:dyDescent="0.25">
      <c r="A322" s="2127" t="str">
        <f>IF(H322&lt;&gt;"A", "►", "A")</f>
        <v>►</v>
      </c>
      <c r="B322" s="2128" t="str">
        <f>IF(A322="►","►",IF(A322="A",IF(ISTEXT(I322),I322,"")))</f>
        <v>►</v>
      </c>
      <c r="C322" s="2129" t="str">
        <f>IF(B322="►", "►", IFERROR(LEFT(B322, SEARCH(".", B322)-1), 0))</f>
        <v>►</v>
      </c>
      <c r="D322" s="2433" t="str">
        <f>IF(B322="►","►",IFERROR(MID(B322,SEARCH(".",B322)+1,SEARCH(".",B322,SEARCH(".",B322)+1)-SEARCH(".",B322)-1),0))</f>
        <v>►</v>
      </c>
      <c r="E322" s="2128" t="str">
        <f>IF(B322="►", "►", IFERROR(MID(B322, SEARCH(".", B322, SEARCH(".", B322)+1)+1, SEARCH(".", B322, SEARCH(".", B322, SEARCH(".", B322)+1)+1) - SEARCH(".", B322, SEARCH(".", B322)+1)-1), 0))</f>
        <v>►</v>
      </c>
      <c r="F322" s="2128" t="str">
        <f>IF(B322="►", "►", IFERROR(MID(B322, SEARCH(".", B322, SEARCH(".", B322, SEARCH(".", B322)+1)+1)+1, SEARCH(".", B322, SEARCH(".", B322, SEARCH(".", B322, SEARCH(".", B322)+1)+1)+1) - SEARCH(".", B322, SEARCH(".", B322, SEARCH(".", B322)+1)+1)-1), 0))</f>
        <v>►</v>
      </c>
      <c r="G322" s="2128" t="str">
        <f>IF(OR(B322="►", ISBLANK(B322)), "►", IFERROR(RIGHT(B322, LEN(B322)-FIND("►", B322)-1), ""))</f>
        <v>►</v>
      </c>
      <c r="H322" s="2178" t="s">
        <v>4</v>
      </c>
      <c r="I322" s="2177"/>
      <c r="J322" s="2177"/>
      <c r="K322" s="2177"/>
      <c r="L322" s="2176"/>
      <c r="M322" s="2176"/>
      <c r="N322" s="2176"/>
      <c r="O322" s="2176"/>
      <c r="P322" s="2176"/>
      <c r="Q322" s="2176"/>
      <c r="R322" s="2450"/>
      <c r="S322" s="791" t="s">
        <v>4</v>
      </c>
      <c r="T322" s="3484">
        <f>IFERROR(IF(AND(ISNUMBER(V322),J322&gt;0),J322,0),0)</f>
        <v>0</v>
      </c>
      <c r="U322" s="2453">
        <f>IFERROR(IF(AND(ISNUMBER(T322),V322&gt;0),K322,0),0)</f>
        <v>0</v>
      </c>
      <c r="V322" s="2452"/>
      <c r="W322" s="2148">
        <f>IFERROR(IF(V322&gt;0, AH322*AG322*Q322, 0), 0)</f>
        <v>0</v>
      </c>
      <c r="X322" s="299" t="str">
        <f>IF(OR(W322=0, ISBLANK(P322)), "", TEXT(ROUND(W322/INDEX(AJ24:AJ94, MATCH(P322, AI24:AI94, 0)), 0),"# ##0") &amp; " " &amp; P322)</f>
        <v/>
      </c>
      <c r="Y322" s="77">
        <f>IFERROR(IF(V322&gt;0, L322*AG322*Q322, 0), 0)</f>
        <v>0</v>
      </c>
      <c r="Z322" s="2149">
        <f>IFERROR(IF(V322&gt;0,M322,0),0)</f>
        <v>0</v>
      </c>
      <c r="AA322" s="2137" t="str">
        <f>IF(V322&gt;0,R322,"")</f>
        <v/>
      </c>
      <c r="AB322" s="2143"/>
      <c r="AC322" s="2148">
        <f>IF(ISBLANK(AB322), W322, W322*(1-AB322/100))</f>
        <v>0</v>
      </c>
      <c r="AD322" s="2144"/>
      <c r="AE322" s="2150" t="str">
        <f>IF(OR(ISBLANK(AD322), ISTEXT(L322)), "", IF(W322=0, Y322*AD322, W322*AD322))</f>
        <v/>
      </c>
      <c r="AF322" s="2593"/>
      <c r="AG322" s="2697">
        <f>IFERROR(IF(ISNUMBER(V322)*ISNUMBER(T322),V322/T322,0),0)</f>
        <v>0</v>
      </c>
      <c r="AH322" s="3483">
        <f>IF(AND(V322&lt;&gt;"", ISNUMBER(T322)), IFERROR(INDEX(AJ24:AJ94, MATCH(P322, AI24:AI94, 0)) * O322 * IF(ISBLANK(L322), 1, L322), 0), 0)</f>
        <v>0</v>
      </c>
      <c r="AI322" s="465"/>
      <c r="AJ322" s="465"/>
      <c r="AK322" s="465"/>
      <c r="AL322" s="465"/>
      <c r="AM322" s="2127" t="str">
        <f>A322</f>
        <v>►</v>
      </c>
      <c r="AN322" s="465"/>
      <c r="AO322" s="465"/>
      <c r="AP322" s="465"/>
      <c r="AQ322" s="465"/>
      <c r="AR322" s="2133"/>
      <c r="AS322" s="465"/>
      <c r="AT322" s="465"/>
      <c r="AU322" s="465"/>
      <c r="AV322" s="465"/>
      <c r="AW322" s="2133"/>
      <c r="AX322" s="466">
        <v>1</v>
      </c>
    </row>
    <row r="323" spans="1:50" s="464" customFormat="1" ht="21" customHeight="1" x14ac:dyDescent="0.25">
      <c r="A323" s="2127" t="str">
        <f>IF(H323&lt;&gt;"A", "►", "A")</f>
        <v>►</v>
      </c>
      <c r="B323" s="2128" t="str">
        <f>IF(A323="►","►",IF(A323="A",IF(ISTEXT(I323),I323,"")))</f>
        <v>►</v>
      </c>
      <c r="C323" s="2129" t="str">
        <f>IF(B323="►", "►", IFERROR(LEFT(B323, SEARCH(".", B323)-1), 0))</f>
        <v>►</v>
      </c>
      <c r="D323" s="2433" t="str">
        <f>IF(B323="►","►",IFERROR(MID(B323,SEARCH(".",B323)+1,SEARCH(".",B323,SEARCH(".",B323)+1)-SEARCH(".",B323)-1),0))</f>
        <v>►</v>
      </c>
      <c r="E323" s="2128" t="str">
        <f>IF(B323="►", "►", IFERROR(MID(B323, SEARCH(".", B323, SEARCH(".", B323)+1)+1, SEARCH(".", B323, SEARCH(".", B323, SEARCH(".", B323)+1)+1) - SEARCH(".", B323, SEARCH(".", B323)+1)-1), 0))</f>
        <v>►</v>
      </c>
      <c r="F323" s="2128" t="str">
        <f>IF(B323="►", "►", IFERROR(MID(B323, SEARCH(".", B323, SEARCH(".", B323, SEARCH(".", B323)+1)+1)+1, SEARCH(".", B323, SEARCH(".", B323, SEARCH(".", B323, SEARCH(".", B323)+1)+1)+1) - SEARCH(".", B323, SEARCH(".", B323, SEARCH(".", B323)+1)+1)-1), 0))</f>
        <v>►</v>
      </c>
      <c r="G323" s="2128" t="str">
        <f>IF(OR(B323="►", ISBLANK(B323)), "►", IFERROR(RIGHT(B323, LEN(B323)-FIND("►", B323)-1), ""))</f>
        <v>►</v>
      </c>
      <c r="H323" s="2178" t="s">
        <v>4</v>
      </c>
      <c r="I323" s="2177"/>
      <c r="J323" s="2177"/>
      <c r="K323" s="2177"/>
      <c r="L323" s="2176"/>
      <c r="M323" s="2176"/>
      <c r="N323" s="2176"/>
      <c r="O323" s="2176"/>
      <c r="P323" s="2176"/>
      <c r="Q323" s="2176"/>
      <c r="R323" s="2450"/>
      <c r="S323" s="791" t="s">
        <v>4</v>
      </c>
      <c r="T323" s="3484">
        <f>IFERROR(IF(AND(ISNUMBER(V323),J323&gt;0),J323,0),0)</f>
        <v>0</v>
      </c>
      <c r="U323" s="2453">
        <f>IFERROR(IF(AND(ISNUMBER(T323),V323&gt;0),K323,0),0)</f>
        <v>0</v>
      </c>
      <c r="V323" s="2452"/>
      <c r="W323" s="2140">
        <f>IFERROR(IF(V323&gt;0, AH323*AG323*Q323, 0), 0)</f>
        <v>0</v>
      </c>
      <c r="X323" s="301" t="str">
        <f>IF(OR(W323=0, ISBLANK(P323)), "", TEXT(ROUND(W323/INDEX(AJ24:AJ94, MATCH(P323, AI24:AI94, 0)), 0),"# ##0") &amp; " " &amp; P323)</f>
        <v/>
      </c>
      <c r="Y323" s="82">
        <f>IFERROR(IF(V323&gt;0, L323*AG323*Q323, 0), 0)</f>
        <v>0</v>
      </c>
      <c r="Z323" s="2141">
        <f>IFERROR(IF(V323&gt;0,M323,0),0)</f>
        <v>0</v>
      </c>
      <c r="AA323" s="2142" t="str">
        <f>IF(V323&gt;0,R323,"")</f>
        <v/>
      </c>
      <c r="AB323" s="2143"/>
      <c r="AC323" s="2140">
        <f>IF(ISBLANK(AB323), W323, W323*(1-AB323/100))</f>
        <v>0</v>
      </c>
      <c r="AD323" s="2144"/>
      <c r="AE323" s="2145" t="str">
        <f>IF(OR(ISBLANK(AD323), ISTEXT(L323)), "", IF(W323=0, Y323*AD323, W323*AD323))</f>
        <v/>
      </c>
      <c r="AF323" s="2593"/>
      <c r="AG323" s="2697">
        <f>IFERROR(IF(ISNUMBER(V323)*ISNUMBER(T323),V323/T323,0),0)</f>
        <v>0</v>
      </c>
      <c r="AH323" s="3483">
        <f>IF(AND(V323&lt;&gt;"", ISNUMBER(T323)), IFERROR(INDEX(AJ24:AJ94, MATCH(P323, AI24:AI94, 0)) * O323 * IF(ISBLANK(L323), 1, L323), 0), 0)</f>
        <v>0</v>
      </c>
      <c r="AI323" s="465"/>
      <c r="AJ323" s="465"/>
      <c r="AK323" s="465"/>
      <c r="AL323" s="465"/>
      <c r="AM323" s="2127" t="str">
        <f>A323</f>
        <v>►</v>
      </c>
      <c r="AN323" s="465"/>
      <c r="AO323" s="465"/>
      <c r="AP323" s="465"/>
      <c r="AQ323" s="465"/>
      <c r="AR323" s="2133"/>
      <c r="AS323" s="465"/>
      <c r="AT323" s="465"/>
      <c r="AU323" s="465"/>
      <c r="AV323" s="465"/>
      <c r="AW323" s="2133"/>
      <c r="AX323" s="466">
        <v>1</v>
      </c>
    </row>
    <row r="324" spans="1:50" s="464" customFormat="1" ht="21" customHeight="1" x14ac:dyDescent="0.25">
      <c r="A324" s="2127" t="str">
        <f>IF(H324&lt;&gt;"A", "►", "A")</f>
        <v>►</v>
      </c>
      <c r="B324" s="2128" t="str">
        <f>IF(A324="►","►",IF(A324="A",IF(ISTEXT(I324),I324,"")))</f>
        <v>►</v>
      </c>
      <c r="C324" s="2129" t="str">
        <f>IF(B324="►", "►", IFERROR(LEFT(B324, SEARCH(".", B324)-1), 0))</f>
        <v>►</v>
      </c>
      <c r="D324" s="2433" t="str">
        <f>IF(B324="►","►",IFERROR(MID(B324,SEARCH(".",B324)+1,SEARCH(".",B324,SEARCH(".",B324)+1)-SEARCH(".",B324)-1),0))</f>
        <v>►</v>
      </c>
      <c r="E324" s="2128" t="str">
        <f>IF(B324="►", "►", IFERROR(MID(B324, SEARCH(".", B324, SEARCH(".", B324)+1)+1, SEARCH(".", B324, SEARCH(".", B324, SEARCH(".", B324)+1)+1) - SEARCH(".", B324, SEARCH(".", B324)+1)-1), 0))</f>
        <v>►</v>
      </c>
      <c r="F324" s="2128" t="str">
        <f>IF(B324="►", "►", IFERROR(MID(B324, SEARCH(".", B324, SEARCH(".", B324, SEARCH(".", B324)+1)+1)+1, SEARCH(".", B324, SEARCH(".", B324, SEARCH(".", B324, SEARCH(".", B324)+1)+1)+1) - SEARCH(".", B324, SEARCH(".", B324, SEARCH(".", B324)+1)+1)-1), 0))</f>
        <v>►</v>
      </c>
      <c r="G324" s="2128" t="str">
        <f>IF(OR(B324="►", ISBLANK(B324)), "►", IFERROR(RIGHT(B324, LEN(B324)-FIND("►", B324)-1), ""))</f>
        <v>►</v>
      </c>
      <c r="H324" s="2178" t="s">
        <v>4</v>
      </c>
      <c r="I324" s="2177"/>
      <c r="J324" s="2177"/>
      <c r="K324" s="2177"/>
      <c r="L324" s="2176"/>
      <c r="M324" s="2176"/>
      <c r="N324" s="2176"/>
      <c r="O324" s="2176"/>
      <c r="P324" s="2176"/>
      <c r="Q324" s="2176"/>
      <c r="R324" s="2450"/>
      <c r="S324" s="791" t="s">
        <v>4</v>
      </c>
      <c r="T324" s="3484">
        <f>IFERROR(IF(AND(ISNUMBER(V324),J324&gt;0),J324,0),0)</f>
        <v>0</v>
      </c>
      <c r="U324" s="2453">
        <f>IFERROR(IF(AND(ISNUMBER(T324),V324&gt;0),K324,0),0)</f>
        <v>0</v>
      </c>
      <c r="V324" s="2452"/>
      <c r="W324" s="2148">
        <f>IFERROR(IF(V324&gt;0, AH324*AG324*Q324, 0), 0)</f>
        <v>0</v>
      </c>
      <c r="X324" s="299" t="str">
        <f>IF(OR(W324=0, ISBLANK(P324)), "", TEXT(ROUND(W324/INDEX(AJ24:AJ94, MATCH(P324, AI24:AI94, 0)), 0),"# ##0") &amp; " " &amp; P324)</f>
        <v/>
      </c>
      <c r="Y324" s="77">
        <f>IFERROR(IF(V324&gt;0, L324*AG324*Q324, 0), 0)</f>
        <v>0</v>
      </c>
      <c r="Z324" s="2149">
        <f>IFERROR(IF(V324&gt;0,M324,0),0)</f>
        <v>0</v>
      </c>
      <c r="AA324" s="2137" t="str">
        <f>IF(V324&gt;0,R324,"")</f>
        <v/>
      </c>
      <c r="AB324" s="2143"/>
      <c r="AC324" s="2148">
        <f>IF(ISBLANK(AB324), W324, W324*(1-AB324/100))</f>
        <v>0</v>
      </c>
      <c r="AD324" s="2144"/>
      <c r="AE324" s="2150" t="str">
        <f>IF(OR(ISBLANK(AD324), ISTEXT(L324)), "", IF(W324=0, Y324*AD324, W324*AD324))</f>
        <v/>
      </c>
      <c r="AF324" s="2593"/>
      <c r="AG324" s="2697">
        <f>IFERROR(IF(ISNUMBER(V324)*ISNUMBER(T324),V324/T324,0),0)</f>
        <v>0</v>
      </c>
      <c r="AH324" s="3483">
        <f>IF(AND(V324&lt;&gt;"", ISNUMBER(T324)), IFERROR(INDEX(AJ24:AJ94, MATCH(P324, AI24:AI94, 0)) * O324 * IF(ISBLANK(L324), 1, L324), 0), 0)</f>
        <v>0</v>
      </c>
      <c r="AI324" s="465"/>
      <c r="AJ324" s="465"/>
      <c r="AK324" s="465"/>
      <c r="AL324" s="465"/>
      <c r="AM324" s="2127" t="str">
        <f>A324</f>
        <v>►</v>
      </c>
      <c r="AN324" s="465"/>
      <c r="AO324" s="465"/>
      <c r="AP324" s="465"/>
      <c r="AQ324" s="465"/>
      <c r="AR324" s="2133"/>
      <c r="AS324" s="465"/>
      <c r="AT324" s="465"/>
      <c r="AU324" s="465"/>
      <c r="AV324" s="465"/>
      <c r="AW324" s="2133"/>
      <c r="AX324" s="466">
        <v>1</v>
      </c>
    </row>
    <row r="325" spans="1:50" s="464" customFormat="1" ht="21" customHeight="1" x14ac:dyDescent="0.25">
      <c r="A325" s="2127" t="str">
        <f>IF(H325&lt;&gt;"A", "►", "A")</f>
        <v>►</v>
      </c>
      <c r="B325" s="2128" t="str">
        <f>IF(A325="►","►",IF(A325="A",IF(ISTEXT(I325),I325,"")))</f>
        <v>►</v>
      </c>
      <c r="C325" s="2129" t="str">
        <f>IF(B325="►", "►", IFERROR(LEFT(B325, SEARCH(".", B325)-1), 0))</f>
        <v>►</v>
      </c>
      <c r="D325" s="2433" t="str">
        <f>IF(B325="►","►",IFERROR(MID(B325,SEARCH(".",B325)+1,SEARCH(".",B325,SEARCH(".",B325)+1)-SEARCH(".",B325)-1),0))</f>
        <v>►</v>
      </c>
      <c r="E325" s="2128" t="str">
        <f>IF(B325="►", "►", IFERROR(MID(B325, SEARCH(".", B325, SEARCH(".", B325)+1)+1, SEARCH(".", B325, SEARCH(".", B325, SEARCH(".", B325)+1)+1) - SEARCH(".", B325, SEARCH(".", B325)+1)-1), 0))</f>
        <v>►</v>
      </c>
      <c r="F325" s="2128" t="str">
        <f>IF(B325="►", "►", IFERROR(MID(B325, SEARCH(".", B325, SEARCH(".", B325, SEARCH(".", B325)+1)+1)+1, SEARCH(".", B325, SEARCH(".", B325, SEARCH(".", B325, SEARCH(".", B325)+1)+1)+1) - SEARCH(".", B325, SEARCH(".", B325, SEARCH(".", B325)+1)+1)-1), 0))</f>
        <v>►</v>
      </c>
      <c r="G325" s="2128" t="str">
        <f>IF(OR(B325="►", ISBLANK(B325)), "►", IFERROR(RIGHT(B325, LEN(B325)-FIND("►", B325)-1), ""))</f>
        <v>►</v>
      </c>
      <c r="H325" s="2178" t="s">
        <v>4</v>
      </c>
      <c r="I325" s="2177"/>
      <c r="J325" s="2177"/>
      <c r="K325" s="2177"/>
      <c r="L325" s="2176"/>
      <c r="M325" s="2176"/>
      <c r="N325" s="2176"/>
      <c r="O325" s="2176"/>
      <c r="P325" s="2176"/>
      <c r="Q325" s="2176"/>
      <c r="R325" s="2450"/>
      <c r="S325" s="791" t="s">
        <v>4</v>
      </c>
      <c r="T325" s="3484">
        <f>IFERROR(IF(AND(ISNUMBER(V325),J325&gt;0),J325,0),0)</f>
        <v>0</v>
      </c>
      <c r="U325" s="2453">
        <f>IFERROR(IF(AND(ISNUMBER(T325),V325&gt;0),K325,0),0)</f>
        <v>0</v>
      </c>
      <c r="V325" s="2452"/>
      <c r="W325" s="2140">
        <f>IFERROR(IF(V325&gt;0, AH325*AG325*Q325, 0), 0)</f>
        <v>0</v>
      </c>
      <c r="X325" s="301" t="str">
        <f>IF(OR(W325=0, ISBLANK(P325)), "", TEXT(ROUND(W325/INDEX(AJ24:AJ94, MATCH(P325, AI24:AI94, 0)), 0),"# ##0") &amp; " " &amp; P325)</f>
        <v/>
      </c>
      <c r="Y325" s="82">
        <f>IFERROR(IF(V325&gt;0, L325*AG325*Q325, 0), 0)</f>
        <v>0</v>
      </c>
      <c r="Z325" s="2141">
        <f>IFERROR(IF(V325&gt;0,M325,0),0)</f>
        <v>0</v>
      </c>
      <c r="AA325" s="2142" t="str">
        <f>IF(V325&gt;0,R325,"")</f>
        <v/>
      </c>
      <c r="AB325" s="2143"/>
      <c r="AC325" s="2140">
        <f>IF(ISBLANK(AB325), W325, W325*(1-AB325/100))</f>
        <v>0</v>
      </c>
      <c r="AD325" s="2144"/>
      <c r="AE325" s="2145" t="str">
        <f>IF(OR(ISBLANK(AD325), ISTEXT(L325)), "", IF(W325=0, Y325*AD325, W325*AD325))</f>
        <v/>
      </c>
      <c r="AF325" s="2593"/>
      <c r="AG325" s="2697">
        <f>IFERROR(IF(ISNUMBER(V325)*ISNUMBER(T325),V325/T325,0),0)</f>
        <v>0</v>
      </c>
      <c r="AH325" s="3483">
        <f>IF(AND(V325&lt;&gt;"", ISNUMBER(T325)), IFERROR(INDEX(AJ24:AJ94, MATCH(P325, AI24:AI94, 0)) * O325 * IF(ISBLANK(L325), 1, L325), 0), 0)</f>
        <v>0</v>
      </c>
      <c r="AI325" s="465"/>
      <c r="AJ325" s="465"/>
      <c r="AK325" s="465"/>
      <c r="AL325" s="465"/>
      <c r="AM325" s="2127" t="str">
        <f>A325</f>
        <v>►</v>
      </c>
      <c r="AN325" s="465"/>
      <c r="AO325" s="465"/>
      <c r="AP325" s="465"/>
      <c r="AQ325" s="465"/>
      <c r="AR325" s="2133"/>
      <c r="AS325" s="465"/>
      <c r="AT325" s="465"/>
      <c r="AU325" s="465"/>
      <c r="AV325" s="465"/>
      <c r="AW325" s="2133"/>
      <c r="AX325" s="466">
        <v>1</v>
      </c>
    </row>
    <row r="326" spans="1:50" s="464" customFormat="1" ht="21" customHeight="1" x14ac:dyDescent="0.25">
      <c r="A326" s="2127" t="str">
        <f>IF(H326&lt;&gt;"A", "►", "A")</f>
        <v>►</v>
      </c>
      <c r="B326" s="2128" t="str">
        <f>IF(A326="►","►",IF(A326="A",IF(ISTEXT(I326),I326,"")))</f>
        <v>►</v>
      </c>
      <c r="C326" s="2129" t="str">
        <f>IF(B326="►", "►", IFERROR(LEFT(B326, SEARCH(".", B326)-1), 0))</f>
        <v>►</v>
      </c>
      <c r="D326" s="2433" t="str">
        <f>IF(B326="►","►",IFERROR(MID(B326,SEARCH(".",B326)+1,SEARCH(".",B326,SEARCH(".",B326)+1)-SEARCH(".",B326)-1),0))</f>
        <v>►</v>
      </c>
      <c r="E326" s="2128" t="str">
        <f>IF(B326="►", "►", IFERROR(MID(B326, SEARCH(".", B326, SEARCH(".", B326)+1)+1, SEARCH(".", B326, SEARCH(".", B326, SEARCH(".", B326)+1)+1) - SEARCH(".", B326, SEARCH(".", B326)+1)-1), 0))</f>
        <v>►</v>
      </c>
      <c r="F326" s="2128" t="str">
        <f>IF(B326="►", "►", IFERROR(MID(B326, SEARCH(".", B326, SEARCH(".", B326, SEARCH(".", B326)+1)+1)+1, SEARCH(".", B326, SEARCH(".", B326, SEARCH(".", B326, SEARCH(".", B326)+1)+1)+1) - SEARCH(".", B326, SEARCH(".", B326, SEARCH(".", B326)+1)+1)-1), 0))</f>
        <v>►</v>
      </c>
      <c r="G326" s="2128" t="str">
        <f>IF(OR(B326="►", ISBLANK(B326)), "►", IFERROR(RIGHT(B326, LEN(B326)-FIND("►", B326)-1), ""))</f>
        <v>►</v>
      </c>
      <c r="H326" s="2178" t="s">
        <v>4</v>
      </c>
      <c r="I326" s="2177"/>
      <c r="J326" s="2177"/>
      <c r="K326" s="2177"/>
      <c r="L326" s="2176"/>
      <c r="M326" s="2176"/>
      <c r="N326" s="2176"/>
      <c r="O326" s="2176"/>
      <c r="P326" s="2176"/>
      <c r="Q326" s="2176"/>
      <c r="R326" s="2450"/>
      <c r="S326" s="791" t="s">
        <v>4</v>
      </c>
      <c r="T326" s="3484">
        <f>IFERROR(IF(AND(ISNUMBER(V326),J326&gt;0),J326,0),0)</f>
        <v>0</v>
      </c>
      <c r="U326" s="2453">
        <f>IFERROR(IF(AND(ISNUMBER(T326),V326&gt;0),K326,0),0)</f>
        <v>0</v>
      </c>
      <c r="V326" s="2452"/>
      <c r="W326" s="2148">
        <f>IFERROR(IF(V326&gt;0, AH326*AG326*Q326, 0), 0)</f>
        <v>0</v>
      </c>
      <c r="X326" s="299" t="str">
        <f>IF(OR(W326=0, ISBLANK(P326)), "", TEXT(ROUND(W326/INDEX(AJ24:AJ94, MATCH(P326, AI24:AI94, 0)), 0),"# ##0") &amp; " " &amp; P326)</f>
        <v/>
      </c>
      <c r="Y326" s="77">
        <f>IFERROR(IF(V326&gt;0, L326*AG326*Q326, 0), 0)</f>
        <v>0</v>
      </c>
      <c r="Z326" s="2149">
        <f>IFERROR(IF(V326&gt;0,M326,0),0)</f>
        <v>0</v>
      </c>
      <c r="AA326" s="2137" t="str">
        <f>IF(V326&gt;0,R326,"")</f>
        <v/>
      </c>
      <c r="AB326" s="2143"/>
      <c r="AC326" s="2148">
        <f>IF(ISBLANK(AB326), W326, W326*(1-AB326/100))</f>
        <v>0</v>
      </c>
      <c r="AD326" s="2144"/>
      <c r="AE326" s="2150" t="str">
        <f>IF(OR(ISBLANK(AD326), ISTEXT(L326)), "", IF(W326=0, Y326*AD326, W326*AD326))</f>
        <v/>
      </c>
      <c r="AF326" s="2593"/>
      <c r="AG326" s="2697">
        <f>IFERROR(IF(ISNUMBER(V326)*ISNUMBER(T326),V326/T326,0),0)</f>
        <v>0</v>
      </c>
      <c r="AH326" s="3483">
        <f>IF(AND(V326&lt;&gt;"", ISNUMBER(T326)), IFERROR(INDEX(AJ24:AJ94, MATCH(P326, AI24:AI94, 0)) * O326 * IF(ISBLANK(L326), 1, L326), 0), 0)</f>
        <v>0</v>
      </c>
      <c r="AI326" s="465"/>
      <c r="AJ326" s="465"/>
      <c r="AK326" s="465"/>
      <c r="AL326" s="465"/>
      <c r="AM326" s="2127" t="str">
        <f>A326</f>
        <v>►</v>
      </c>
      <c r="AN326" s="465"/>
      <c r="AO326" s="465"/>
      <c r="AP326" s="465"/>
      <c r="AQ326" s="465"/>
      <c r="AR326" s="2133"/>
      <c r="AS326" s="465"/>
      <c r="AT326" s="465"/>
      <c r="AU326" s="465"/>
      <c r="AV326" s="465"/>
      <c r="AW326" s="2133"/>
      <c r="AX326" s="466">
        <v>1</v>
      </c>
    </row>
    <row r="327" spans="1:50" s="464" customFormat="1" ht="21" customHeight="1" x14ac:dyDescent="0.25">
      <c r="A327" s="2127" t="str">
        <f>IF(H327&lt;&gt;"A", "►", "A")</f>
        <v>►</v>
      </c>
      <c r="B327" s="2128" t="str">
        <f>IF(A327="►","►",IF(A327="A",IF(ISTEXT(I327),I327,"")))</f>
        <v>►</v>
      </c>
      <c r="C327" s="2129" t="str">
        <f>IF(B327="►", "►", IFERROR(LEFT(B327, SEARCH(".", B327)-1), 0))</f>
        <v>►</v>
      </c>
      <c r="D327" s="2433" t="str">
        <f>IF(B327="►","►",IFERROR(MID(B327,SEARCH(".",B327)+1,SEARCH(".",B327,SEARCH(".",B327)+1)-SEARCH(".",B327)-1),0))</f>
        <v>►</v>
      </c>
      <c r="E327" s="2128" t="str">
        <f>IF(B327="►", "►", IFERROR(MID(B327, SEARCH(".", B327, SEARCH(".", B327)+1)+1, SEARCH(".", B327, SEARCH(".", B327, SEARCH(".", B327)+1)+1) - SEARCH(".", B327, SEARCH(".", B327)+1)-1), 0))</f>
        <v>►</v>
      </c>
      <c r="F327" s="2128" t="str">
        <f>IF(B327="►", "►", IFERROR(MID(B327, SEARCH(".", B327, SEARCH(".", B327, SEARCH(".", B327)+1)+1)+1, SEARCH(".", B327, SEARCH(".", B327, SEARCH(".", B327, SEARCH(".", B327)+1)+1)+1) - SEARCH(".", B327, SEARCH(".", B327, SEARCH(".", B327)+1)+1)-1), 0))</f>
        <v>►</v>
      </c>
      <c r="G327" s="2128" t="str">
        <f>IF(OR(B327="►", ISBLANK(B327)), "►", IFERROR(RIGHT(B327, LEN(B327)-FIND("►", B327)-1), ""))</f>
        <v>►</v>
      </c>
      <c r="H327" s="2178" t="s">
        <v>4</v>
      </c>
      <c r="I327" s="2177"/>
      <c r="J327" s="2177"/>
      <c r="K327" s="2177"/>
      <c r="L327" s="2176"/>
      <c r="M327" s="2176"/>
      <c r="N327" s="2176"/>
      <c r="O327" s="2176"/>
      <c r="P327" s="2176"/>
      <c r="Q327" s="2176"/>
      <c r="R327" s="2450"/>
      <c r="S327" s="791" t="s">
        <v>4</v>
      </c>
      <c r="T327" s="3484">
        <f>IFERROR(IF(AND(ISNUMBER(V327),J327&gt;0),J327,0),0)</f>
        <v>0</v>
      </c>
      <c r="U327" s="2453">
        <f>IFERROR(IF(AND(ISNUMBER(T327),V327&gt;0),K327,0),0)</f>
        <v>0</v>
      </c>
      <c r="V327" s="2452"/>
      <c r="W327" s="2140">
        <f>IFERROR(IF(V327&gt;0, AH327*AG327*Q327, 0), 0)</f>
        <v>0</v>
      </c>
      <c r="X327" s="301" t="str">
        <f>IF(OR(W327=0, ISBLANK(P327)), "", TEXT(ROUND(W327/INDEX(AJ24:AJ94, MATCH(P327, AI24:AI94, 0)), 0),"# ##0") &amp; " " &amp; P327)</f>
        <v/>
      </c>
      <c r="Y327" s="82">
        <f>IFERROR(IF(V327&gt;0, L327*AG327*Q327, 0), 0)</f>
        <v>0</v>
      </c>
      <c r="Z327" s="2141">
        <f>IFERROR(IF(V327&gt;0,M327,0),0)</f>
        <v>0</v>
      </c>
      <c r="AA327" s="2142" t="str">
        <f>IF(V327&gt;0,R327,"")</f>
        <v/>
      </c>
      <c r="AB327" s="2143"/>
      <c r="AC327" s="2140">
        <f>IF(ISBLANK(AB327), W327, W327*(1-AB327/100))</f>
        <v>0</v>
      </c>
      <c r="AD327" s="2144"/>
      <c r="AE327" s="2145" t="str">
        <f>IF(OR(ISBLANK(AD327), ISTEXT(L327)), "", IF(W327=0, Y327*AD327, W327*AD327))</f>
        <v/>
      </c>
      <c r="AF327" s="2593"/>
      <c r="AG327" s="2697">
        <f>IFERROR(IF(ISNUMBER(V327)*ISNUMBER(T327),V327/T327,0),0)</f>
        <v>0</v>
      </c>
      <c r="AH327" s="3483">
        <f>IF(AND(V327&lt;&gt;"", ISNUMBER(T327)), IFERROR(INDEX(AJ24:AJ94, MATCH(P327, AI24:AI94, 0)) * O327 * IF(ISBLANK(L327), 1, L327), 0), 0)</f>
        <v>0</v>
      </c>
      <c r="AI327" s="465"/>
      <c r="AJ327" s="465"/>
      <c r="AK327" s="465"/>
      <c r="AL327" s="465"/>
      <c r="AM327" s="2127" t="str">
        <f>A327</f>
        <v>►</v>
      </c>
      <c r="AN327" s="465"/>
      <c r="AO327" s="465"/>
      <c r="AP327" s="465"/>
      <c r="AQ327" s="465"/>
      <c r="AR327" s="2133"/>
      <c r="AS327" s="465"/>
      <c r="AT327" s="465"/>
      <c r="AU327" s="465"/>
      <c r="AV327" s="465"/>
      <c r="AW327" s="2133"/>
      <c r="AX327" s="466">
        <v>1</v>
      </c>
    </row>
    <row r="328" spans="1:50" s="464" customFormat="1" ht="21" customHeight="1" x14ac:dyDescent="0.25">
      <c r="A328" s="2127" t="str">
        <f>IF(H328&lt;&gt;"A", "►", "A")</f>
        <v>►</v>
      </c>
      <c r="B328" s="2128" t="str">
        <f>IF(A328="►","►",IF(A328="A",IF(ISTEXT(I328),I328,"")))</f>
        <v>►</v>
      </c>
      <c r="C328" s="2129" t="str">
        <f>IF(B328="►", "►", IFERROR(LEFT(B328, SEARCH(".", B328)-1), 0))</f>
        <v>►</v>
      </c>
      <c r="D328" s="2433" t="str">
        <f>IF(B328="►","►",IFERROR(MID(B328,SEARCH(".",B328)+1,SEARCH(".",B328,SEARCH(".",B328)+1)-SEARCH(".",B328)-1),0))</f>
        <v>►</v>
      </c>
      <c r="E328" s="2128" t="str">
        <f>IF(B328="►", "►", IFERROR(MID(B328, SEARCH(".", B328, SEARCH(".", B328)+1)+1, SEARCH(".", B328, SEARCH(".", B328, SEARCH(".", B328)+1)+1) - SEARCH(".", B328, SEARCH(".", B328)+1)-1), 0))</f>
        <v>►</v>
      </c>
      <c r="F328" s="2128" t="str">
        <f>IF(B328="►", "►", IFERROR(MID(B328, SEARCH(".", B328, SEARCH(".", B328, SEARCH(".", B328)+1)+1)+1, SEARCH(".", B328, SEARCH(".", B328, SEARCH(".", B328, SEARCH(".", B328)+1)+1)+1) - SEARCH(".", B328, SEARCH(".", B328, SEARCH(".", B328)+1)+1)-1), 0))</f>
        <v>►</v>
      </c>
      <c r="G328" s="2128" t="str">
        <f>IF(OR(B328="►", ISBLANK(B328)), "►", IFERROR(RIGHT(B328, LEN(B328)-FIND("►", B328)-1), ""))</f>
        <v>►</v>
      </c>
      <c r="H328" s="2178" t="s">
        <v>4</v>
      </c>
      <c r="I328" s="2177"/>
      <c r="J328" s="2177"/>
      <c r="K328" s="2177"/>
      <c r="L328" s="2176"/>
      <c r="M328" s="2176"/>
      <c r="N328" s="2176"/>
      <c r="O328" s="2176"/>
      <c r="P328" s="2176"/>
      <c r="Q328" s="2176"/>
      <c r="R328" s="2450"/>
      <c r="S328" s="791" t="s">
        <v>4</v>
      </c>
      <c r="T328" s="3484">
        <f>IFERROR(IF(AND(ISNUMBER(V328),J328&gt;0),J328,0),0)</f>
        <v>0</v>
      </c>
      <c r="U328" s="2453">
        <f>IFERROR(IF(AND(ISNUMBER(T328),V328&gt;0),K328,0),0)</f>
        <v>0</v>
      </c>
      <c r="V328" s="2452"/>
      <c r="W328" s="2148">
        <f>IFERROR(IF(V328&gt;0, AH328*AG328*Q328, 0), 0)</f>
        <v>0</v>
      </c>
      <c r="X328" s="299" t="str">
        <f>IF(OR(W328=0, ISBLANK(P328)), "", TEXT(ROUND(W328/INDEX(AJ24:AJ94, MATCH(P328, AI24:AI94, 0)), 0),"# ##0") &amp; " " &amp; P328)</f>
        <v/>
      </c>
      <c r="Y328" s="77">
        <f>IFERROR(IF(V328&gt;0, L328*AG328*Q328, 0), 0)</f>
        <v>0</v>
      </c>
      <c r="Z328" s="2149">
        <f>IFERROR(IF(V328&gt;0,M328,0),0)</f>
        <v>0</v>
      </c>
      <c r="AA328" s="2137" t="str">
        <f>IF(V328&gt;0,R328,"")</f>
        <v/>
      </c>
      <c r="AB328" s="2143"/>
      <c r="AC328" s="2148">
        <f>IF(ISBLANK(AB328), W328, W328*(1-AB328/100))</f>
        <v>0</v>
      </c>
      <c r="AD328" s="2144"/>
      <c r="AE328" s="2150" t="str">
        <f>IF(OR(ISBLANK(AD328), ISTEXT(L328)), "", IF(W328=0, Y328*AD328, W328*AD328))</f>
        <v/>
      </c>
      <c r="AF328" s="2593"/>
      <c r="AG328" s="2697">
        <f>IFERROR(IF(ISNUMBER(V328)*ISNUMBER(T328),V328/T328,0),0)</f>
        <v>0</v>
      </c>
      <c r="AH328" s="3483">
        <f>IF(AND(V328&lt;&gt;"", ISNUMBER(T328)), IFERROR(INDEX(AJ24:AJ94, MATCH(P328, AI24:AI94, 0)) * O328 * IF(ISBLANK(L328), 1, L328), 0), 0)</f>
        <v>0</v>
      </c>
      <c r="AI328" s="465"/>
      <c r="AJ328" s="465"/>
      <c r="AK328" s="465"/>
      <c r="AL328" s="465"/>
      <c r="AM328" s="2127" t="str">
        <f>A328</f>
        <v>►</v>
      </c>
      <c r="AN328" s="465"/>
      <c r="AO328" s="465"/>
      <c r="AP328" s="465"/>
      <c r="AQ328" s="465"/>
      <c r="AR328" s="2133"/>
      <c r="AS328" s="465"/>
      <c r="AT328" s="465"/>
      <c r="AU328" s="465"/>
      <c r="AV328" s="465"/>
      <c r="AW328" s="2133"/>
      <c r="AX328" s="466">
        <v>1</v>
      </c>
    </row>
    <row r="329" spans="1:50" s="464" customFormat="1" ht="21" customHeight="1" x14ac:dyDescent="0.25">
      <c r="A329" s="2127" t="str">
        <f>IF(H329&lt;&gt;"A", "►", "A")</f>
        <v>►</v>
      </c>
      <c r="B329" s="2128" t="str">
        <f>IF(A329="►","►",IF(A329="A",IF(ISTEXT(I329),I329,"")))</f>
        <v>►</v>
      </c>
      <c r="C329" s="2129" t="str">
        <f>IF(B329="►", "►", IFERROR(LEFT(B329, SEARCH(".", B329)-1), 0))</f>
        <v>►</v>
      </c>
      <c r="D329" s="2433" t="str">
        <f>IF(B329="►","►",IFERROR(MID(B329,SEARCH(".",B329)+1,SEARCH(".",B329,SEARCH(".",B329)+1)-SEARCH(".",B329)-1),0))</f>
        <v>►</v>
      </c>
      <c r="E329" s="2128" t="str">
        <f>IF(B329="►", "►", IFERROR(MID(B329, SEARCH(".", B329, SEARCH(".", B329)+1)+1, SEARCH(".", B329, SEARCH(".", B329, SEARCH(".", B329)+1)+1) - SEARCH(".", B329, SEARCH(".", B329)+1)-1), 0))</f>
        <v>►</v>
      </c>
      <c r="F329" s="2128" t="str">
        <f>IF(B329="►", "►", IFERROR(MID(B329, SEARCH(".", B329, SEARCH(".", B329, SEARCH(".", B329)+1)+1)+1, SEARCH(".", B329, SEARCH(".", B329, SEARCH(".", B329, SEARCH(".", B329)+1)+1)+1) - SEARCH(".", B329, SEARCH(".", B329, SEARCH(".", B329)+1)+1)-1), 0))</f>
        <v>►</v>
      </c>
      <c r="G329" s="2128" t="str">
        <f>IF(OR(B329="►", ISBLANK(B329)), "►", IFERROR(RIGHT(B329, LEN(B329)-FIND("►", B329)-1), ""))</f>
        <v>►</v>
      </c>
      <c r="H329" s="2178" t="s">
        <v>4</v>
      </c>
      <c r="I329" s="2177"/>
      <c r="J329" s="2177"/>
      <c r="K329" s="2177"/>
      <c r="L329" s="2176"/>
      <c r="M329" s="2176"/>
      <c r="N329" s="2176"/>
      <c r="O329" s="2176"/>
      <c r="P329" s="2176"/>
      <c r="Q329" s="2176"/>
      <c r="R329" s="2450"/>
      <c r="S329" s="791" t="s">
        <v>4</v>
      </c>
      <c r="T329" s="3484">
        <f>IFERROR(IF(AND(ISNUMBER(V329),J329&gt;0),J329,0),0)</f>
        <v>0</v>
      </c>
      <c r="U329" s="2453">
        <f>IFERROR(IF(AND(ISNUMBER(T329),V329&gt;0),K329,0),0)</f>
        <v>0</v>
      </c>
      <c r="V329" s="2452"/>
      <c r="W329" s="2140">
        <f>IFERROR(IF(V329&gt;0, AH329*AG329*Q329, 0), 0)</f>
        <v>0</v>
      </c>
      <c r="X329" s="301" t="str">
        <f>IF(OR(W329=0, ISBLANK(P329)), "", TEXT(ROUND(W329/INDEX(AJ24:AJ94, MATCH(P329, AI24:AI94, 0)), 0),"# ##0") &amp; " " &amp; P329)</f>
        <v/>
      </c>
      <c r="Y329" s="82">
        <f>IFERROR(IF(V329&gt;0, L329*AG329*Q329, 0), 0)</f>
        <v>0</v>
      </c>
      <c r="Z329" s="2141">
        <f>IFERROR(IF(V329&gt;0,M329,0),0)</f>
        <v>0</v>
      </c>
      <c r="AA329" s="2142" t="str">
        <f>IF(V329&gt;0,R329,"")</f>
        <v/>
      </c>
      <c r="AB329" s="2143"/>
      <c r="AC329" s="2140">
        <f>IF(ISBLANK(AB329), W329, W329*(1-AB329/100))</f>
        <v>0</v>
      </c>
      <c r="AD329" s="2144"/>
      <c r="AE329" s="2145" t="str">
        <f>IF(OR(ISBLANK(AD329), ISTEXT(L329)), "", IF(W329=0, Y329*AD329, W329*AD329))</f>
        <v/>
      </c>
      <c r="AF329" s="2593"/>
      <c r="AG329" s="2697">
        <f>IFERROR(IF(ISNUMBER(V329)*ISNUMBER(T329),V329/T329,0),0)</f>
        <v>0</v>
      </c>
      <c r="AH329" s="3483">
        <f>IF(AND(V329&lt;&gt;"", ISNUMBER(T329)), IFERROR(INDEX(AJ24:AJ94, MATCH(P329, AI24:AI94, 0)) * O329 * IF(ISBLANK(L329), 1, L329), 0), 0)</f>
        <v>0</v>
      </c>
      <c r="AI329" s="465"/>
      <c r="AJ329" s="465"/>
      <c r="AK329" s="465"/>
      <c r="AL329" s="465"/>
      <c r="AM329" s="2127" t="str">
        <f>A329</f>
        <v>►</v>
      </c>
      <c r="AN329" s="465"/>
      <c r="AO329" s="465"/>
      <c r="AP329" s="465"/>
      <c r="AQ329" s="465"/>
      <c r="AR329" s="2133"/>
      <c r="AS329" s="465"/>
      <c r="AT329" s="465"/>
      <c r="AU329" s="465"/>
      <c r="AV329" s="465"/>
      <c r="AW329" s="2133"/>
      <c r="AX329" s="466">
        <v>1</v>
      </c>
    </row>
    <row r="330" spans="1:50" s="464" customFormat="1" ht="21" customHeight="1" x14ac:dyDescent="0.25">
      <c r="A330" s="2127" t="str">
        <f>IF(H330&lt;&gt;"A", "►", "A")</f>
        <v>►</v>
      </c>
      <c r="B330" s="2128" t="str">
        <f>IF(A330="►","►",IF(A330="A",IF(ISTEXT(I330),I330,"")))</f>
        <v>►</v>
      </c>
      <c r="C330" s="2129" t="str">
        <f>IF(B330="►", "►", IFERROR(LEFT(B330, SEARCH(".", B330)-1), 0))</f>
        <v>►</v>
      </c>
      <c r="D330" s="2433" t="str">
        <f>IF(B330="►","►",IFERROR(MID(B330,SEARCH(".",B330)+1,SEARCH(".",B330,SEARCH(".",B330)+1)-SEARCH(".",B330)-1),0))</f>
        <v>►</v>
      </c>
      <c r="E330" s="2128" t="str">
        <f>IF(B330="►", "►", IFERROR(MID(B330, SEARCH(".", B330, SEARCH(".", B330)+1)+1, SEARCH(".", B330, SEARCH(".", B330, SEARCH(".", B330)+1)+1) - SEARCH(".", B330, SEARCH(".", B330)+1)-1), 0))</f>
        <v>►</v>
      </c>
      <c r="F330" s="2128" t="str">
        <f>IF(B330="►", "►", IFERROR(MID(B330, SEARCH(".", B330, SEARCH(".", B330, SEARCH(".", B330)+1)+1)+1, SEARCH(".", B330, SEARCH(".", B330, SEARCH(".", B330, SEARCH(".", B330)+1)+1)+1) - SEARCH(".", B330, SEARCH(".", B330, SEARCH(".", B330)+1)+1)-1), 0))</f>
        <v>►</v>
      </c>
      <c r="G330" s="2128" t="str">
        <f>IF(OR(B330="►", ISBLANK(B330)), "►", IFERROR(RIGHT(B330, LEN(B330)-FIND("►", B330)-1), ""))</f>
        <v>►</v>
      </c>
      <c r="H330" s="2178" t="s">
        <v>4</v>
      </c>
      <c r="I330" s="2177"/>
      <c r="J330" s="2177"/>
      <c r="K330" s="2177"/>
      <c r="L330" s="2176"/>
      <c r="M330" s="2176"/>
      <c r="N330" s="2176"/>
      <c r="O330" s="2176"/>
      <c r="P330" s="2176"/>
      <c r="Q330" s="2176"/>
      <c r="R330" s="2450"/>
      <c r="S330" s="791" t="s">
        <v>4</v>
      </c>
      <c r="T330" s="3484">
        <f>IFERROR(IF(AND(ISNUMBER(V330),J330&gt;0),J330,0),0)</f>
        <v>0</v>
      </c>
      <c r="U330" s="2453">
        <f>IFERROR(IF(AND(ISNUMBER(T330),V330&gt;0),K330,0),0)</f>
        <v>0</v>
      </c>
      <c r="V330" s="2452"/>
      <c r="W330" s="2148">
        <f>IFERROR(IF(V330&gt;0, AH330*AG330*Q330, 0), 0)</f>
        <v>0</v>
      </c>
      <c r="X330" s="299" t="str">
        <f>IF(OR(W330=0, ISBLANK(P330)), "", TEXT(ROUND(W330/INDEX(AJ24:AJ94, MATCH(P330, AI24:AI94, 0)), 0),"# ##0") &amp; " " &amp; P330)</f>
        <v/>
      </c>
      <c r="Y330" s="77">
        <f>IFERROR(IF(V330&gt;0, L330*AG330*Q330, 0), 0)</f>
        <v>0</v>
      </c>
      <c r="Z330" s="2149">
        <f>IFERROR(IF(V330&gt;0,M330,0),0)</f>
        <v>0</v>
      </c>
      <c r="AA330" s="2137" t="str">
        <f>IF(V330&gt;0,R330,"")</f>
        <v/>
      </c>
      <c r="AB330" s="2143"/>
      <c r="AC330" s="2148">
        <f>IF(ISBLANK(AB330), W330, W330*(1-AB330/100))</f>
        <v>0</v>
      </c>
      <c r="AD330" s="2144"/>
      <c r="AE330" s="2150" t="str">
        <f>IF(OR(ISBLANK(AD330), ISTEXT(L330)), "", IF(W330=0, Y330*AD330, W330*AD330))</f>
        <v/>
      </c>
      <c r="AF330" s="2593"/>
      <c r="AG330" s="2697">
        <f>IFERROR(IF(ISNUMBER(V330)*ISNUMBER(T330),V330/T330,0),0)</f>
        <v>0</v>
      </c>
      <c r="AH330" s="3483">
        <f>IF(AND(V330&lt;&gt;"", ISNUMBER(T330)), IFERROR(INDEX(AJ24:AJ94, MATCH(P330, AI24:AI94, 0)) * O330 * IF(ISBLANK(L330), 1, L330), 0), 0)</f>
        <v>0</v>
      </c>
      <c r="AI330" s="465"/>
      <c r="AJ330" s="465"/>
      <c r="AK330" s="465"/>
      <c r="AL330" s="465"/>
      <c r="AM330" s="2127" t="str">
        <f>A330</f>
        <v>►</v>
      </c>
      <c r="AN330" s="465"/>
      <c r="AO330" s="465"/>
      <c r="AP330" s="465"/>
      <c r="AQ330" s="465"/>
      <c r="AR330" s="2133"/>
      <c r="AS330" s="465"/>
      <c r="AT330" s="465"/>
      <c r="AU330" s="465"/>
      <c r="AV330" s="465"/>
      <c r="AW330" s="2133"/>
      <c r="AX330" s="466">
        <v>1</v>
      </c>
    </row>
    <row r="331" spans="1:50" s="464" customFormat="1" ht="21" customHeight="1" x14ac:dyDescent="0.25">
      <c r="A331" s="2127" t="str">
        <f>IF(H331&lt;&gt;"A", "►", "A")</f>
        <v>►</v>
      </c>
      <c r="B331" s="2128" t="str">
        <f>IF(A331="►","►",IF(A331="A",IF(ISTEXT(I331),I331,"")))</f>
        <v>►</v>
      </c>
      <c r="C331" s="2129" t="str">
        <f>IF(B331="►", "►", IFERROR(LEFT(B331, SEARCH(".", B331)-1), 0))</f>
        <v>►</v>
      </c>
      <c r="D331" s="2433" t="str">
        <f>IF(B331="►","►",IFERROR(MID(B331,SEARCH(".",B331)+1,SEARCH(".",B331,SEARCH(".",B331)+1)-SEARCH(".",B331)-1),0))</f>
        <v>►</v>
      </c>
      <c r="E331" s="2128" t="str">
        <f>IF(B331="►", "►", IFERROR(MID(B331, SEARCH(".", B331, SEARCH(".", B331)+1)+1, SEARCH(".", B331, SEARCH(".", B331, SEARCH(".", B331)+1)+1) - SEARCH(".", B331, SEARCH(".", B331)+1)-1), 0))</f>
        <v>►</v>
      </c>
      <c r="F331" s="2128" t="str">
        <f>IF(B331="►", "►", IFERROR(MID(B331, SEARCH(".", B331, SEARCH(".", B331, SEARCH(".", B331)+1)+1)+1, SEARCH(".", B331, SEARCH(".", B331, SEARCH(".", B331, SEARCH(".", B331)+1)+1)+1) - SEARCH(".", B331, SEARCH(".", B331, SEARCH(".", B331)+1)+1)-1), 0))</f>
        <v>►</v>
      </c>
      <c r="G331" s="2128" t="str">
        <f>IF(OR(B331="►", ISBLANK(B331)), "►", IFERROR(RIGHT(B331, LEN(B331)-FIND("►", B331)-1), ""))</f>
        <v>►</v>
      </c>
      <c r="H331" s="2178" t="s">
        <v>4</v>
      </c>
      <c r="I331" s="2177"/>
      <c r="J331" s="2177"/>
      <c r="K331" s="2177"/>
      <c r="L331" s="2176"/>
      <c r="M331" s="2176"/>
      <c r="N331" s="2176"/>
      <c r="O331" s="2176"/>
      <c r="P331" s="2176"/>
      <c r="Q331" s="2176"/>
      <c r="R331" s="2450"/>
      <c r="S331" s="791" t="s">
        <v>4</v>
      </c>
      <c r="T331" s="3484">
        <f>IFERROR(IF(AND(ISNUMBER(V331),J331&gt;0),J331,0),0)</f>
        <v>0</v>
      </c>
      <c r="U331" s="2453">
        <f>IFERROR(IF(AND(ISNUMBER(T331),V331&gt;0),K331,0),0)</f>
        <v>0</v>
      </c>
      <c r="V331" s="2452"/>
      <c r="W331" s="2140">
        <f>IFERROR(IF(V331&gt;0, AH331*AG331*Q331, 0), 0)</f>
        <v>0</v>
      </c>
      <c r="X331" s="301" t="str">
        <f>IF(OR(W331=0, ISBLANK(P331)), "", TEXT(ROUND(W331/INDEX(AJ24:AJ94, MATCH(P331, AI24:AI94, 0)), 0),"# ##0") &amp; " " &amp; P331)</f>
        <v/>
      </c>
      <c r="Y331" s="82">
        <f>IFERROR(IF(V331&gt;0, L331*AG331*Q331, 0), 0)</f>
        <v>0</v>
      </c>
      <c r="Z331" s="2141">
        <f>IFERROR(IF(V331&gt;0,M331,0),0)</f>
        <v>0</v>
      </c>
      <c r="AA331" s="2142" t="str">
        <f>IF(V331&gt;0,R331,"")</f>
        <v/>
      </c>
      <c r="AB331" s="2143"/>
      <c r="AC331" s="2140">
        <f>IF(ISBLANK(AB331), W331, W331*(1-AB331/100))</f>
        <v>0</v>
      </c>
      <c r="AD331" s="2144"/>
      <c r="AE331" s="2145" t="str">
        <f>IF(OR(ISBLANK(AD331), ISTEXT(L331)), "", IF(W331=0, Y331*AD331, W331*AD331))</f>
        <v/>
      </c>
      <c r="AF331" s="2593"/>
      <c r="AG331" s="2697">
        <f>IFERROR(IF(ISNUMBER(V331)*ISNUMBER(T331),V331/T331,0),0)</f>
        <v>0</v>
      </c>
      <c r="AH331" s="3483">
        <f>IF(AND(V331&lt;&gt;"", ISNUMBER(T331)), IFERROR(INDEX(AJ24:AJ94, MATCH(P331, AI24:AI94, 0)) * O331 * IF(ISBLANK(L331), 1, L331), 0), 0)</f>
        <v>0</v>
      </c>
      <c r="AI331" s="465"/>
      <c r="AJ331" s="465"/>
      <c r="AK331" s="465"/>
      <c r="AL331" s="465"/>
      <c r="AM331" s="2127" t="str">
        <f>A331</f>
        <v>►</v>
      </c>
      <c r="AN331" s="465"/>
      <c r="AO331" s="465"/>
      <c r="AP331" s="465"/>
      <c r="AQ331" s="465"/>
      <c r="AR331" s="2133"/>
      <c r="AS331" s="465"/>
      <c r="AT331" s="465"/>
      <c r="AU331" s="465"/>
      <c r="AV331" s="465"/>
      <c r="AW331" s="2133"/>
      <c r="AX331" s="466">
        <v>1</v>
      </c>
    </row>
    <row r="332" spans="1:50" s="464" customFormat="1" ht="21" customHeight="1" x14ac:dyDescent="0.25">
      <c r="A332" s="2127" t="str">
        <f>IF(H332&lt;&gt;"A", "►", "A")</f>
        <v>►</v>
      </c>
      <c r="B332" s="2128" t="str">
        <f>IF(A332="►","►",IF(A332="A",IF(ISTEXT(I332),I332,"")))</f>
        <v>►</v>
      </c>
      <c r="C332" s="2129" t="str">
        <f>IF(B332="►", "►", IFERROR(LEFT(B332, SEARCH(".", B332)-1), 0))</f>
        <v>►</v>
      </c>
      <c r="D332" s="2433" t="str">
        <f>IF(B332="►","►",IFERROR(MID(B332,SEARCH(".",B332)+1,SEARCH(".",B332,SEARCH(".",B332)+1)-SEARCH(".",B332)-1),0))</f>
        <v>►</v>
      </c>
      <c r="E332" s="2128" t="str">
        <f>IF(B332="►", "►", IFERROR(MID(B332, SEARCH(".", B332, SEARCH(".", B332)+1)+1, SEARCH(".", B332, SEARCH(".", B332, SEARCH(".", B332)+1)+1) - SEARCH(".", B332, SEARCH(".", B332)+1)-1), 0))</f>
        <v>►</v>
      </c>
      <c r="F332" s="2128" t="str">
        <f>IF(B332="►", "►", IFERROR(MID(B332, SEARCH(".", B332, SEARCH(".", B332, SEARCH(".", B332)+1)+1)+1, SEARCH(".", B332, SEARCH(".", B332, SEARCH(".", B332, SEARCH(".", B332)+1)+1)+1) - SEARCH(".", B332, SEARCH(".", B332, SEARCH(".", B332)+1)+1)-1), 0))</f>
        <v>►</v>
      </c>
      <c r="G332" s="2128" t="str">
        <f>IF(OR(B332="►", ISBLANK(B332)), "►", IFERROR(RIGHT(B332, LEN(B332)-FIND("►", B332)-1), ""))</f>
        <v>►</v>
      </c>
      <c r="H332" s="2178" t="s">
        <v>4</v>
      </c>
      <c r="I332" s="2177"/>
      <c r="J332" s="2177"/>
      <c r="K332" s="2177"/>
      <c r="L332" s="2176"/>
      <c r="M332" s="2176"/>
      <c r="N332" s="2176"/>
      <c r="O332" s="2176"/>
      <c r="P332" s="2176"/>
      <c r="Q332" s="2176"/>
      <c r="R332" s="2450"/>
      <c r="S332" s="791" t="s">
        <v>4</v>
      </c>
      <c r="T332" s="3484">
        <f>IFERROR(IF(AND(ISNUMBER(V332),J332&gt;0),J332,0),0)</f>
        <v>0</v>
      </c>
      <c r="U332" s="2453">
        <f>IFERROR(IF(AND(ISNUMBER(T332),V332&gt;0),K332,0),0)</f>
        <v>0</v>
      </c>
      <c r="V332" s="2452"/>
      <c r="W332" s="2148">
        <f>IFERROR(IF(V332&gt;0, AH332*AG332*Q332, 0), 0)</f>
        <v>0</v>
      </c>
      <c r="X332" s="299" t="str">
        <f>IF(OR(W332=0, ISBLANK(P332)), "", TEXT(ROUND(W332/INDEX(AJ24:AJ94, MATCH(P332, AI24:AI94, 0)), 0),"# ##0") &amp; " " &amp; P332)</f>
        <v/>
      </c>
      <c r="Y332" s="77">
        <f>IFERROR(IF(V332&gt;0, L332*AG332*Q332, 0), 0)</f>
        <v>0</v>
      </c>
      <c r="Z332" s="2149">
        <f>IFERROR(IF(V332&gt;0,M332,0),0)</f>
        <v>0</v>
      </c>
      <c r="AA332" s="2137" t="str">
        <f>IF(V332&gt;0,R332,"")</f>
        <v/>
      </c>
      <c r="AB332" s="2143"/>
      <c r="AC332" s="2148">
        <f>IF(ISBLANK(AB332), W332, W332*(1-AB332/100))</f>
        <v>0</v>
      </c>
      <c r="AD332" s="2144"/>
      <c r="AE332" s="2150" t="str">
        <f>IF(OR(ISBLANK(AD332), ISTEXT(L332)), "", IF(W332=0, Y332*AD332, W332*AD332))</f>
        <v/>
      </c>
      <c r="AF332" s="2593"/>
      <c r="AG332" s="2697">
        <f>IFERROR(IF(ISNUMBER(V332)*ISNUMBER(T332),V332/T332,0),0)</f>
        <v>0</v>
      </c>
      <c r="AH332" s="3483">
        <f>IF(AND(V332&lt;&gt;"", ISNUMBER(T332)), IFERROR(INDEX(AJ24:AJ94, MATCH(P332, AI24:AI94, 0)) * O332 * IF(ISBLANK(L332), 1, L332), 0), 0)</f>
        <v>0</v>
      </c>
      <c r="AI332" s="465"/>
      <c r="AJ332" s="465"/>
      <c r="AK332" s="465"/>
      <c r="AL332" s="465"/>
      <c r="AM332" s="2127" t="str">
        <f>A332</f>
        <v>►</v>
      </c>
      <c r="AN332" s="465"/>
      <c r="AO332" s="465"/>
      <c r="AP332" s="465"/>
      <c r="AQ332" s="465"/>
      <c r="AR332" s="2133"/>
      <c r="AS332" s="465"/>
      <c r="AT332" s="465"/>
      <c r="AU332" s="465"/>
      <c r="AV332" s="465"/>
      <c r="AW332" s="2133"/>
      <c r="AX332" s="466">
        <v>1</v>
      </c>
    </row>
    <row r="333" spans="1:50" s="464" customFormat="1" ht="21" customHeight="1" x14ac:dyDescent="0.25">
      <c r="A333" s="2127" t="str">
        <f>IF(H333&lt;&gt;"A", "►", "A")</f>
        <v>►</v>
      </c>
      <c r="B333" s="2128" t="str">
        <f>IF(A333="►","►",IF(A333="A",IF(ISTEXT(I333),I333,"")))</f>
        <v>►</v>
      </c>
      <c r="C333" s="2129" t="str">
        <f>IF(B333="►", "►", IFERROR(LEFT(B333, SEARCH(".", B333)-1), 0))</f>
        <v>►</v>
      </c>
      <c r="D333" s="2433" t="str">
        <f>IF(B333="►","►",IFERROR(MID(B333,SEARCH(".",B333)+1,SEARCH(".",B333,SEARCH(".",B333)+1)-SEARCH(".",B333)-1),0))</f>
        <v>►</v>
      </c>
      <c r="E333" s="2128" t="str">
        <f>IF(B333="►", "►", IFERROR(MID(B333, SEARCH(".", B333, SEARCH(".", B333)+1)+1, SEARCH(".", B333, SEARCH(".", B333, SEARCH(".", B333)+1)+1) - SEARCH(".", B333, SEARCH(".", B333)+1)-1), 0))</f>
        <v>►</v>
      </c>
      <c r="F333" s="2128" t="str">
        <f>IF(B333="►", "►", IFERROR(MID(B333, SEARCH(".", B333, SEARCH(".", B333, SEARCH(".", B333)+1)+1)+1, SEARCH(".", B333, SEARCH(".", B333, SEARCH(".", B333, SEARCH(".", B333)+1)+1)+1) - SEARCH(".", B333, SEARCH(".", B333, SEARCH(".", B333)+1)+1)-1), 0))</f>
        <v>►</v>
      </c>
      <c r="G333" s="2128" t="str">
        <f>IF(OR(B333="►", ISBLANK(B333)), "►", IFERROR(RIGHT(B333, LEN(B333)-FIND("►", B333)-1), ""))</f>
        <v>►</v>
      </c>
      <c r="H333" s="2178" t="s">
        <v>4</v>
      </c>
      <c r="I333" s="2177"/>
      <c r="J333" s="2177"/>
      <c r="K333" s="2177"/>
      <c r="L333" s="2176"/>
      <c r="M333" s="2176"/>
      <c r="N333" s="2176"/>
      <c r="O333" s="2176"/>
      <c r="P333" s="2176"/>
      <c r="Q333" s="2176"/>
      <c r="R333" s="2450"/>
      <c r="S333" s="791" t="s">
        <v>4</v>
      </c>
      <c r="T333" s="3484">
        <f>IFERROR(IF(AND(ISNUMBER(V333),J333&gt;0),J333,0),0)</f>
        <v>0</v>
      </c>
      <c r="U333" s="2453">
        <f>IFERROR(IF(AND(ISNUMBER(T333),V333&gt;0),K333,0),0)</f>
        <v>0</v>
      </c>
      <c r="V333" s="2452"/>
      <c r="W333" s="2140">
        <f>IFERROR(IF(V333&gt;0, AH333*AG333*Q333, 0), 0)</f>
        <v>0</v>
      </c>
      <c r="X333" s="301" t="str">
        <f>IF(OR(W333=0, ISBLANK(P333)), "", TEXT(ROUND(W333/INDEX(AJ24:AJ94, MATCH(P333, AI24:AI94, 0)), 0),"# ##0") &amp; " " &amp; P333)</f>
        <v/>
      </c>
      <c r="Y333" s="82">
        <f>IFERROR(IF(V333&gt;0, L333*AG333*Q333, 0), 0)</f>
        <v>0</v>
      </c>
      <c r="Z333" s="2141">
        <f>IFERROR(IF(V333&gt;0,M333,0),0)</f>
        <v>0</v>
      </c>
      <c r="AA333" s="2142" t="str">
        <f>IF(V333&gt;0,R333,"")</f>
        <v/>
      </c>
      <c r="AB333" s="2143"/>
      <c r="AC333" s="2140">
        <f>IF(ISBLANK(AB333), W333, W333*(1-AB333/100))</f>
        <v>0</v>
      </c>
      <c r="AD333" s="2144"/>
      <c r="AE333" s="2145" t="str">
        <f>IF(OR(ISBLANK(AD333), ISTEXT(L333)), "", IF(W333=0, Y333*AD333, W333*AD333))</f>
        <v/>
      </c>
      <c r="AF333" s="2593"/>
      <c r="AG333" s="2697">
        <f>IFERROR(IF(ISNUMBER(V333)*ISNUMBER(T333),V333/T333,0),0)</f>
        <v>0</v>
      </c>
      <c r="AH333" s="3483">
        <f>IF(AND(V333&lt;&gt;"", ISNUMBER(T333)), IFERROR(INDEX(AJ24:AJ94, MATCH(P333, AI24:AI94, 0)) * O333 * IF(ISBLANK(L333), 1, L333), 0), 0)</f>
        <v>0</v>
      </c>
      <c r="AI333" s="465"/>
      <c r="AJ333" s="465"/>
      <c r="AK333" s="465"/>
      <c r="AL333" s="465"/>
      <c r="AM333" s="2127" t="str">
        <f>A333</f>
        <v>►</v>
      </c>
      <c r="AN333" s="465"/>
      <c r="AO333" s="465"/>
      <c r="AP333" s="465"/>
      <c r="AQ333" s="465"/>
      <c r="AR333" s="2133"/>
      <c r="AS333" s="465"/>
      <c r="AT333" s="465"/>
      <c r="AU333" s="465"/>
      <c r="AV333" s="465"/>
      <c r="AW333" s="2133"/>
      <c r="AX333" s="466">
        <v>1</v>
      </c>
    </row>
    <row r="334" spans="1:50" s="464" customFormat="1" ht="21" customHeight="1" x14ac:dyDescent="0.25">
      <c r="A334" s="2127" t="str">
        <f>IF(H334&lt;&gt;"A", "►", "A")</f>
        <v>►</v>
      </c>
      <c r="B334" s="2128" t="str">
        <f>IF(A334="►","►",IF(A334="A",IF(ISTEXT(I334),I334,"")))</f>
        <v>►</v>
      </c>
      <c r="C334" s="2129" t="str">
        <f>IF(B334="►", "►", IFERROR(LEFT(B334, SEARCH(".", B334)-1), 0))</f>
        <v>►</v>
      </c>
      <c r="D334" s="2433" t="str">
        <f>IF(B334="►","►",IFERROR(MID(B334,SEARCH(".",B334)+1,SEARCH(".",B334,SEARCH(".",B334)+1)-SEARCH(".",B334)-1),0))</f>
        <v>►</v>
      </c>
      <c r="E334" s="2128" t="str">
        <f>IF(B334="►", "►", IFERROR(MID(B334, SEARCH(".", B334, SEARCH(".", B334)+1)+1, SEARCH(".", B334, SEARCH(".", B334, SEARCH(".", B334)+1)+1) - SEARCH(".", B334, SEARCH(".", B334)+1)-1), 0))</f>
        <v>►</v>
      </c>
      <c r="F334" s="2128" t="str">
        <f>IF(B334="►", "►", IFERROR(MID(B334, SEARCH(".", B334, SEARCH(".", B334, SEARCH(".", B334)+1)+1)+1, SEARCH(".", B334, SEARCH(".", B334, SEARCH(".", B334, SEARCH(".", B334)+1)+1)+1) - SEARCH(".", B334, SEARCH(".", B334, SEARCH(".", B334)+1)+1)-1), 0))</f>
        <v>►</v>
      </c>
      <c r="G334" s="2128" t="str">
        <f>IF(OR(B334="►", ISBLANK(B334)), "►", IFERROR(RIGHT(B334, LEN(B334)-FIND("►", B334)-1), ""))</f>
        <v>►</v>
      </c>
      <c r="H334" s="2178" t="s">
        <v>4</v>
      </c>
      <c r="I334" s="2177"/>
      <c r="J334" s="2177"/>
      <c r="K334" s="2177"/>
      <c r="L334" s="2176"/>
      <c r="M334" s="2176"/>
      <c r="N334" s="2176"/>
      <c r="O334" s="2176"/>
      <c r="P334" s="2176"/>
      <c r="Q334" s="2176"/>
      <c r="R334" s="2450"/>
      <c r="S334" s="791" t="s">
        <v>4</v>
      </c>
      <c r="T334" s="3484">
        <f>IFERROR(IF(AND(ISNUMBER(V334),J334&gt;0),J334,0),0)</f>
        <v>0</v>
      </c>
      <c r="U334" s="2453">
        <f>IFERROR(IF(AND(ISNUMBER(T334),V334&gt;0),K334,0),0)</f>
        <v>0</v>
      </c>
      <c r="V334" s="2452"/>
      <c r="W334" s="2148">
        <f>IFERROR(IF(V334&gt;0, AH334*AG334*Q334, 0), 0)</f>
        <v>0</v>
      </c>
      <c r="X334" s="299" t="str">
        <f>IF(OR(W334=0, ISBLANK(P334)), "", TEXT(ROUND(W334/INDEX(AJ24:AJ94, MATCH(P334, AI24:AI94, 0)), 0),"# ##0") &amp; " " &amp; P334)</f>
        <v/>
      </c>
      <c r="Y334" s="77">
        <f>IFERROR(IF(V334&gt;0, L334*AG334*Q334, 0), 0)</f>
        <v>0</v>
      </c>
      <c r="Z334" s="2149">
        <f>IFERROR(IF(V334&gt;0,M334,0),0)</f>
        <v>0</v>
      </c>
      <c r="AA334" s="2137" t="str">
        <f>IF(V334&gt;0,R334,"")</f>
        <v/>
      </c>
      <c r="AB334" s="2143"/>
      <c r="AC334" s="2148">
        <f>IF(ISBLANK(AB334), W334, W334*(1-AB334/100))</f>
        <v>0</v>
      </c>
      <c r="AD334" s="2144"/>
      <c r="AE334" s="2150" t="str">
        <f>IF(OR(ISBLANK(AD334), ISTEXT(L334)), "", IF(W334=0, Y334*AD334, W334*AD334))</f>
        <v/>
      </c>
      <c r="AF334" s="2593"/>
      <c r="AG334" s="2697">
        <f>IFERROR(IF(ISNUMBER(V334)*ISNUMBER(T334),V334/T334,0),0)</f>
        <v>0</v>
      </c>
      <c r="AH334" s="3483">
        <f>IF(AND(V334&lt;&gt;"", ISNUMBER(T334)), IFERROR(INDEX(AJ24:AJ94, MATCH(P334, AI24:AI94, 0)) * O334 * IF(ISBLANK(L334), 1, L334), 0), 0)</f>
        <v>0</v>
      </c>
      <c r="AI334" s="465"/>
      <c r="AJ334" s="465"/>
      <c r="AK334" s="465"/>
      <c r="AL334" s="465"/>
      <c r="AM334" s="2127" t="str">
        <f>A334</f>
        <v>►</v>
      </c>
      <c r="AN334" s="465"/>
      <c r="AO334" s="465"/>
      <c r="AP334" s="465"/>
      <c r="AQ334" s="465"/>
      <c r="AR334" s="2133"/>
      <c r="AS334" s="465"/>
      <c r="AT334" s="465"/>
      <c r="AU334" s="465"/>
      <c r="AV334" s="465"/>
      <c r="AW334" s="2133"/>
      <c r="AX334" s="466">
        <v>1</v>
      </c>
    </row>
    <row r="335" spans="1:50" s="464" customFormat="1" ht="21" customHeight="1" x14ac:dyDescent="0.25">
      <c r="A335" s="2127" t="str">
        <f>IF(H335&lt;&gt;"A", "►", "A")</f>
        <v>►</v>
      </c>
      <c r="B335" s="2128" t="str">
        <f>IF(A335="►","►",IF(A335="A",IF(ISTEXT(I335),I335,"")))</f>
        <v>►</v>
      </c>
      <c r="C335" s="2129" t="str">
        <f>IF(B335="►", "►", IFERROR(LEFT(B335, SEARCH(".", B335)-1), 0))</f>
        <v>►</v>
      </c>
      <c r="D335" s="2433" t="str">
        <f>IF(B335="►","►",IFERROR(MID(B335,SEARCH(".",B335)+1,SEARCH(".",B335,SEARCH(".",B335)+1)-SEARCH(".",B335)-1),0))</f>
        <v>►</v>
      </c>
      <c r="E335" s="2128" t="str">
        <f>IF(B335="►", "►", IFERROR(MID(B335, SEARCH(".", B335, SEARCH(".", B335)+1)+1, SEARCH(".", B335, SEARCH(".", B335, SEARCH(".", B335)+1)+1) - SEARCH(".", B335, SEARCH(".", B335)+1)-1), 0))</f>
        <v>►</v>
      </c>
      <c r="F335" s="2128" t="str">
        <f>IF(B335="►", "►", IFERROR(MID(B335, SEARCH(".", B335, SEARCH(".", B335, SEARCH(".", B335)+1)+1)+1, SEARCH(".", B335, SEARCH(".", B335, SEARCH(".", B335, SEARCH(".", B335)+1)+1)+1) - SEARCH(".", B335, SEARCH(".", B335, SEARCH(".", B335)+1)+1)-1), 0))</f>
        <v>►</v>
      </c>
      <c r="G335" s="2128" t="str">
        <f>IF(OR(B335="►", ISBLANK(B335)), "►", IFERROR(RIGHT(B335, LEN(B335)-FIND("►", B335)-1), ""))</f>
        <v>►</v>
      </c>
      <c r="H335" s="2178" t="s">
        <v>4</v>
      </c>
      <c r="I335" s="2177"/>
      <c r="J335" s="2177"/>
      <c r="K335" s="2177"/>
      <c r="L335" s="2176"/>
      <c r="M335" s="2176"/>
      <c r="N335" s="2176"/>
      <c r="O335" s="2176"/>
      <c r="P335" s="2176"/>
      <c r="Q335" s="2176"/>
      <c r="R335" s="2450"/>
      <c r="S335" s="791" t="s">
        <v>4</v>
      </c>
      <c r="T335" s="3484">
        <f>IFERROR(IF(AND(ISNUMBER(V335),J335&gt;0),J335,0),0)</f>
        <v>0</v>
      </c>
      <c r="U335" s="2453">
        <f>IFERROR(IF(AND(ISNUMBER(T335),V335&gt;0),K335,0),0)</f>
        <v>0</v>
      </c>
      <c r="V335" s="2452"/>
      <c r="W335" s="2140">
        <f>IFERROR(IF(V335&gt;0, AH335*AG335*Q335, 0), 0)</f>
        <v>0</v>
      </c>
      <c r="X335" s="301" t="str">
        <f>IF(OR(W335=0, ISBLANK(P335)), "", TEXT(ROUND(W335/INDEX(AJ24:AJ94, MATCH(P335, AI24:AI94, 0)), 0),"# ##0") &amp; " " &amp; P335)</f>
        <v/>
      </c>
      <c r="Y335" s="82">
        <f>IFERROR(IF(V335&gt;0, L335*AG335*Q335, 0), 0)</f>
        <v>0</v>
      </c>
      <c r="Z335" s="2141">
        <f>IFERROR(IF(V335&gt;0,M335,0),0)</f>
        <v>0</v>
      </c>
      <c r="AA335" s="2142" t="str">
        <f>IF(V335&gt;0,R335,"")</f>
        <v/>
      </c>
      <c r="AB335" s="2143"/>
      <c r="AC335" s="2140">
        <f>IF(ISBLANK(AB335), W335, W335*(1-AB335/100))</f>
        <v>0</v>
      </c>
      <c r="AD335" s="2144"/>
      <c r="AE335" s="2145" t="str">
        <f>IF(OR(ISBLANK(AD335), ISTEXT(L335)), "", IF(W335=0, Y335*AD335, W335*AD335))</f>
        <v/>
      </c>
      <c r="AF335" s="2593"/>
      <c r="AG335" s="2697">
        <f>IFERROR(IF(ISNUMBER(V335)*ISNUMBER(T335),V335/T335,0),0)</f>
        <v>0</v>
      </c>
      <c r="AH335" s="3483">
        <f>IF(AND(V335&lt;&gt;"", ISNUMBER(T335)), IFERROR(INDEX(AJ24:AJ94, MATCH(P335, AI24:AI94, 0)) * O335 * IF(ISBLANK(L335), 1, L335), 0), 0)</f>
        <v>0</v>
      </c>
      <c r="AI335" s="465"/>
      <c r="AJ335" s="465"/>
      <c r="AK335" s="465"/>
      <c r="AL335" s="465"/>
      <c r="AM335" s="2127" t="str">
        <f>A335</f>
        <v>►</v>
      </c>
      <c r="AN335" s="465"/>
      <c r="AO335" s="465"/>
      <c r="AP335" s="465"/>
      <c r="AQ335" s="465"/>
      <c r="AR335" s="2133"/>
      <c r="AS335" s="465"/>
      <c r="AT335" s="465"/>
      <c r="AU335" s="465"/>
      <c r="AV335" s="465"/>
      <c r="AW335" s="2133"/>
      <c r="AX335" s="466">
        <v>1</v>
      </c>
    </row>
    <row r="336" spans="1:50" s="464" customFormat="1" ht="21" customHeight="1" x14ac:dyDescent="0.25">
      <c r="A336" s="2127" t="str">
        <f>IF(H336&lt;&gt;"A", "►", "A")</f>
        <v>►</v>
      </c>
      <c r="B336" s="2128" t="str">
        <f>IF(A336="►","►",IF(A336="A",IF(ISTEXT(I336),I336,"")))</f>
        <v>►</v>
      </c>
      <c r="C336" s="2129" t="str">
        <f>IF(B336="►", "►", IFERROR(LEFT(B336, SEARCH(".", B336)-1), 0))</f>
        <v>►</v>
      </c>
      <c r="D336" s="2433" t="str">
        <f>IF(B336="►","►",IFERROR(MID(B336,SEARCH(".",B336)+1,SEARCH(".",B336,SEARCH(".",B336)+1)-SEARCH(".",B336)-1),0))</f>
        <v>►</v>
      </c>
      <c r="E336" s="2128" t="str">
        <f>IF(B336="►", "►", IFERROR(MID(B336, SEARCH(".", B336, SEARCH(".", B336)+1)+1, SEARCH(".", B336, SEARCH(".", B336, SEARCH(".", B336)+1)+1) - SEARCH(".", B336, SEARCH(".", B336)+1)-1), 0))</f>
        <v>►</v>
      </c>
      <c r="F336" s="2128" t="str">
        <f>IF(B336="►", "►", IFERROR(MID(B336, SEARCH(".", B336, SEARCH(".", B336, SEARCH(".", B336)+1)+1)+1, SEARCH(".", B336, SEARCH(".", B336, SEARCH(".", B336, SEARCH(".", B336)+1)+1)+1) - SEARCH(".", B336, SEARCH(".", B336, SEARCH(".", B336)+1)+1)-1), 0))</f>
        <v>►</v>
      </c>
      <c r="G336" s="2128" t="str">
        <f>IF(OR(B336="►", ISBLANK(B336)), "►", IFERROR(RIGHT(B336, LEN(B336)-FIND("►", B336)-1), ""))</f>
        <v>►</v>
      </c>
      <c r="H336" s="2178" t="s">
        <v>4</v>
      </c>
      <c r="I336" s="2177"/>
      <c r="J336" s="2177"/>
      <c r="K336" s="2177"/>
      <c r="L336" s="2176"/>
      <c r="M336" s="2176"/>
      <c r="N336" s="2176"/>
      <c r="O336" s="2176"/>
      <c r="P336" s="2176"/>
      <c r="Q336" s="2176"/>
      <c r="R336" s="2450"/>
      <c r="S336" s="791" t="s">
        <v>4</v>
      </c>
      <c r="T336" s="3484">
        <f>IFERROR(IF(AND(ISNUMBER(V336),J336&gt;0),J336,0),0)</f>
        <v>0</v>
      </c>
      <c r="U336" s="2453">
        <f>IFERROR(IF(AND(ISNUMBER(T336),V336&gt;0),K336,0),0)</f>
        <v>0</v>
      </c>
      <c r="V336" s="2452"/>
      <c r="W336" s="2148">
        <f>IFERROR(IF(V336&gt;0, AH336*AG336*Q336, 0), 0)</f>
        <v>0</v>
      </c>
      <c r="X336" s="299" t="str">
        <f>IF(OR(W336=0, ISBLANK(P336)), "", TEXT(ROUND(W336/INDEX(AJ24:AJ94, MATCH(P336, AI24:AI94, 0)), 0),"# ##0") &amp; " " &amp; P336)</f>
        <v/>
      </c>
      <c r="Y336" s="77">
        <f>IFERROR(IF(V336&gt;0, L336*AG336*Q336, 0), 0)</f>
        <v>0</v>
      </c>
      <c r="Z336" s="2149">
        <f>IFERROR(IF(V336&gt;0,M336,0),0)</f>
        <v>0</v>
      </c>
      <c r="AA336" s="2137" t="str">
        <f>IF(V336&gt;0,R336,"")</f>
        <v/>
      </c>
      <c r="AB336" s="2143"/>
      <c r="AC336" s="2148">
        <f>IF(ISBLANK(AB336), W336, W336*(1-AB336/100))</f>
        <v>0</v>
      </c>
      <c r="AD336" s="2144"/>
      <c r="AE336" s="2150" t="str">
        <f>IF(OR(ISBLANK(AD336), ISTEXT(L336)), "", IF(W336=0, Y336*AD336, W336*AD336))</f>
        <v/>
      </c>
      <c r="AF336" s="2593"/>
      <c r="AG336" s="2697">
        <f>IFERROR(IF(ISNUMBER(V336)*ISNUMBER(T336),V336/T336,0),0)</f>
        <v>0</v>
      </c>
      <c r="AH336" s="3483">
        <f>IF(AND(V336&lt;&gt;"", ISNUMBER(T336)), IFERROR(INDEX(AJ24:AJ94, MATCH(P336, AI24:AI94, 0)) * O336 * IF(ISBLANK(L336), 1, L336), 0), 0)</f>
        <v>0</v>
      </c>
      <c r="AI336" s="465"/>
      <c r="AJ336" s="465"/>
      <c r="AK336" s="465"/>
      <c r="AL336" s="465"/>
      <c r="AM336" s="2127" t="str">
        <f>A336</f>
        <v>►</v>
      </c>
      <c r="AN336" s="465"/>
      <c r="AO336" s="465"/>
      <c r="AP336" s="465"/>
      <c r="AQ336" s="465"/>
      <c r="AR336" s="2133"/>
      <c r="AS336" s="465"/>
      <c r="AT336" s="465"/>
      <c r="AU336" s="465"/>
      <c r="AV336" s="465"/>
      <c r="AW336" s="2133"/>
      <c r="AX336" s="466">
        <v>1</v>
      </c>
    </row>
    <row r="337" spans="1:50" s="464" customFormat="1" ht="21" customHeight="1" x14ac:dyDescent="0.25">
      <c r="A337" s="2127" t="str">
        <f>IF(H337&lt;&gt;"A", "►", "A")</f>
        <v>►</v>
      </c>
      <c r="B337" s="2128" t="str">
        <f>IF(A337="►","►",IF(A337="A",IF(ISTEXT(I337),I337,"")))</f>
        <v>►</v>
      </c>
      <c r="C337" s="2129" t="str">
        <f>IF(B337="►", "►", IFERROR(LEFT(B337, SEARCH(".", B337)-1), 0))</f>
        <v>►</v>
      </c>
      <c r="D337" s="2433" t="str">
        <f>IF(B337="►","►",IFERROR(MID(B337,SEARCH(".",B337)+1,SEARCH(".",B337,SEARCH(".",B337)+1)-SEARCH(".",B337)-1),0))</f>
        <v>►</v>
      </c>
      <c r="E337" s="2128" t="str">
        <f>IF(B337="►", "►", IFERROR(MID(B337, SEARCH(".", B337, SEARCH(".", B337)+1)+1, SEARCH(".", B337, SEARCH(".", B337, SEARCH(".", B337)+1)+1) - SEARCH(".", B337, SEARCH(".", B337)+1)-1), 0))</f>
        <v>►</v>
      </c>
      <c r="F337" s="2128" t="str">
        <f>IF(B337="►", "►", IFERROR(MID(B337, SEARCH(".", B337, SEARCH(".", B337, SEARCH(".", B337)+1)+1)+1, SEARCH(".", B337, SEARCH(".", B337, SEARCH(".", B337, SEARCH(".", B337)+1)+1)+1) - SEARCH(".", B337, SEARCH(".", B337, SEARCH(".", B337)+1)+1)-1), 0))</f>
        <v>►</v>
      </c>
      <c r="G337" s="2128" t="str">
        <f>IF(OR(B337="►", ISBLANK(B337)), "►", IFERROR(RIGHT(B337, LEN(B337)-FIND("►", B337)-1), ""))</f>
        <v>►</v>
      </c>
      <c r="H337" s="2178" t="s">
        <v>4</v>
      </c>
      <c r="I337" s="2177"/>
      <c r="J337" s="2177"/>
      <c r="K337" s="2177"/>
      <c r="L337" s="2176"/>
      <c r="M337" s="2176"/>
      <c r="N337" s="2176"/>
      <c r="O337" s="2176"/>
      <c r="P337" s="2176"/>
      <c r="Q337" s="2176"/>
      <c r="R337" s="2450"/>
      <c r="S337" s="791" t="s">
        <v>4</v>
      </c>
      <c r="T337" s="3484">
        <f>IFERROR(IF(AND(ISNUMBER(V337),J337&gt;0),J337,0),0)</f>
        <v>0</v>
      </c>
      <c r="U337" s="2453">
        <f>IFERROR(IF(AND(ISNUMBER(T337),V337&gt;0),K337,0),0)</f>
        <v>0</v>
      </c>
      <c r="V337" s="2452"/>
      <c r="W337" s="2140">
        <f>IFERROR(IF(V337&gt;0, AH337*AG337*Q337, 0), 0)</f>
        <v>0</v>
      </c>
      <c r="X337" s="301" t="str">
        <f>IF(OR(W337=0, ISBLANK(P337)), "", TEXT(ROUND(W337/INDEX(AJ24:AJ94, MATCH(P337, AI24:AI94, 0)), 0),"# ##0") &amp; " " &amp; P337)</f>
        <v/>
      </c>
      <c r="Y337" s="82">
        <f>IFERROR(IF(V337&gt;0, L337*AG337*Q337, 0), 0)</f>
        <v>0</v>
      </c>
      <c r="Z337" s="2141">
        <f>IFERROR(IF(V337&gt;0,M337,0),0)</f>
        <v>0</v>
      </c>
      <c r="AA337" s="2142" t="str">
        <f>IF(V337&gt;0,R337,"")</f>
        <v/>
      </c>
      <c r="AB337" s="2143"/>
      <c r="AC337" s="2140">
        <f>IF(ISBLANK(AB337), W337, W337*(1-AB337/100))</f>
        <v>0</v>
      </c>
      <c r="AD337" s="2144"/>
      <c r="AE337" s="2145" t="str">
        <f>IF(OR(ISBLANK(AD337), ISTEXT(L337)), "", IF(W337=0, Y337*AD337, W337*AD337))</f>
        <v/>
      </c>
      <c r="AF337" s="2593"/>
      <c r="AG337" s="2697">
        <f>IFERROR(IF(ISNUMBER(V337)*ISNUMBER(T337),V337/T337,0),0)</f>
        <v>0</v>
      </c>
      <c r="AH337" s="3483">
        <f>IF(AND(V337&lt;&gt;"", ISNUMBER(T337)), IFERROR(INDEX(AJ24:AJ94, MATCH(P337, AI24:AI94, 0)) * O337 * IF(ISBLANK(L337), 1, L337), 0), 0)</f>
        <v>0</v>
      </c>
      <c r="AI337" s="465"/>
      <c r="AJ337" s="465"/>
      <c r="AK337" s="465"/>
      <c r="AL337" s="465"/>
      <c r="AM337" s="2127" t="str">
        <f>A337</f>
        <v>►</v>
      </c>
      <c r="AN337" s="465"/>
      <c r="AO337" s="465"/>
      <c r="AP337" s="465"/>
      <c r="AQ337" s="465"/>
      <c r="AR337" s="2133"/>
      <c r="AS337" s="465"/>
      <c r="AT337" s="465"/>
      <c r="AU337" s="465"/>
      <c r="AV337" s="465"/>
      <c r="AW337" s="2133"/>
      <c r="AX337" s="466">
        <v>1</v>
      </c>
    </row>
    <row r="338" spans="1:50" s="464" customFormat="1" ht="21" customHeight="1" x14ac:dyDescent="0.25">
      <c r="A338" s="2127" t="str">
        <f>IF(H338&lt;&gt;"A", "►", "A")</f>
        <v>►</v>
      </c>
      <c r="B338" s="2128" t="str">
        <f>IF(A338="►","►",IF(A338="A",IF(ISTEXT(I338),I338,"")))</f>
        <v>►</v>
      </c>
      <c r="C338" s="2129" t="str">
        <f>IF(B338="►", "►", IFERROR(LEFT(B338, SEARCH(".", B338)-1), 0))</f>
        <v>►</v>
      </c>
      <c r="D338" s="2433" t="str">
        <f>IF(B338="►","►",IFERROR(MID(B338,SEARCH(".",B338)+1,SEARCH(".",B338,SEARCH(".",B338)+1)-SEARCH(".",B338)-1),0))</f>
        <v>►</v>
      </c>
      <c r="E338" s="2128" t="str">
        <f>IF(B338="►", "►", IFERROR(MID(B338, SEARCH(".", B338, SEARCH(".", B338)+1)+1, SEARCH(".", B338, SEARCH(".", B338, SEARCH(".", B338)+1)+1) - SEARCH(".", B338, SEARCH(".", B338)+1)-1), 0))</f>
        <v>►</v>
      </c>
      <c r="F338" s="2128" t="str">
        <f>IF(B338="►", "►", IFERROR(MID(B338, SEARCH(".", B338, SEARCH(".", B338, SEARCH(".", B338)+1)+1)+1, SEARCH(".", B338, SEARCH(".", B338, SEARCH(".", B338, SEARCH(".", B338)+1)+1)+1) - SEARCH(".", B338, SEARCH(".", B338, SEARCH(".", B338)+1)+1)-1), 0))</f>
        <v>►</v>
      </c>
      <c r="G338" s="2128" t="str">
        <f>IF(OR(B338="►", ISBLANK(B338)), "►", IFERROR(RIGHT(B338, LEN(B338)-FIND("►", B338)-1), ""))</f>
        <v>►</v>
      </c>
      <c r="H338" s="2178" t="s">
        <v>4</v>
      </c>
      <c r="I338" s="2177"/>
      <c r="J338" s="2177"/>
      <c r="K338" s="2177"/>
      <c r="L338" s="2176"/>
      <c r="M338" s="2176"/>
      <c r="N338" s="2176"/>
      <c r="O338" s="2176"/>
      <c r="P338" s="2176"/>
      <c r="Q338" s="2176"/>
      <c r="R338" s="2450"/>
      <c r="S338" s="791" t="s">
        <v>4</v>
      </c>
      <c r="T338" s="3484">
        <f>IFERROR(IF(AND(ISNUMBER(V338),J338&gt;0),J338,0),0)</f>
        <v>0</v>
      </c>
      <c r="U338" s="2453">
        <f>IFERROR(IF(AND(ISNUMBER(T338),V338&gt;0),K338,0),0)</f>
        <v>0</v>
      </c>
      <c r="V338" s="2452"/>
      <c r="W338" s="2148">
        <f>IFERROR(IF(V338&gt;0, AH338*AG338*Q338, 0), 0)</f>
        <v>0</v>
      </c>
      <c r="X338" s="299" t="str">
        <f>IF(OR(W338=0, ISBLANK(P338)), "", TEXT(ROUND(W338/INDEX(AJ24:AJ94, MATCH(P338, AI24:AI94, 0)), 0),"# ##0") &amp; " " &amp; P338)</f>
        <v/>
      </c>
      <c r="Y338" s="77">
        <f>IFERROR(IF(V338&gt;0, L338*AG338*Q338, 0), 0)</f>
        <v>0</v>
      </c>
      <c r="Z338" s="2149">
        <f>IFERROR(IF(V338&gt;0,M338,0),0)</f>
        <v>0</v>
      </c>
      <c r="AA338" s="2137" t="str">
        <f>IF(V338&gt;0,R338,"")</f>
        <v/>
      </c>
      <c r="AB338" s="2143"/>
      <c r="AC338" s="2148">
        <f>IF(ISBLANK(AB338), W338, W338*(1-AB338/100))</f>
        <v>0</v>
      </c>
      <c r="AD338" s="2144"/>
      <c r="AE338" s="2150" t="str">
        <f>IF(OR(ISBLANK(AD338), ISTEXT(L338)), "", IF(W338=0, Y338*AD338, W338*AD338))</f>
        <v/>
      </c>
      <c r="AF338" s="2593"/>
      <c r="AG338" s="2697">
        <f>IFERROR(IF(ISNUMBER(V338)*ISNUMBER(T338),V338/T338,0),0)</f>
        <v>0</v>
      </c>
      <c r="AH338" s="3483">
        <f>IF(AND(V338&lt;&gt;"", ISNUMBER(T338)), IFERROR(INDEX(AJ24:AJ94, MATCH(P338, AI24:AI94, 0)) * O338 * IF(ISBLANK(L338), 1, L338), 0), 0)</f>
        <v>0</v>
      </c>
      <c r="AI338" s="465"/>
      <c r="AJ338" s="465"/>
      <c r="AK338" s="465"/>
      <c r="AL338" s="465"/>
      <c r="AM338" s="2127" t="str">
        <f>A338</f>
        <v>►</v>
      </c>
      <c r="AN338" s="465"/>
      <c r="AO338" s="465"/>
      <c r="AP338" s="465"/>
      <c r="AQ338" s="465"/>
      <c r="AR338" s="2133"/>
      <c r="AS338" s="465"/>
      <c r="AT338" s="465"/>
      <c r="AU338" s="465"/>
      <c r="AV338" s="465"/>
      <c r="AW338" s="2133"/>
      <c r="AX338" s="466">
        <v>1</v>
      </c>
    </row>
    <row r="339" spans="1:50" s="464" customFormat="1" ht="21" customHeight="1" x14ac:dyDescent="0.25">
      <c r="A339" s="2127" t="str">
        <f>IF(H339&lt;&gt;"A", "►", "A")</f>
        <v>►</v>
      </c>
      <c r="B339" s="2128" t="str">
        <f>IF(A339="►","►",IF(A339="A",IF(ISTEXT(I339),I339,"")))</f>
        <v>►</v>
      </c>
      <c r="C339" s="2129" t="str">
        <f>IF(B339="►", "►", IFERROR(LEFT(B339, SEARCH(".", B339)-1), 0))</f>
        <v>►</v>
      </c>
      <c r="D339" s="2433" t="str">
        <f>IF(B339="►","►",IFERROR(MID(B339,SEARCH(".",B339)+1,SEARCH(".",B339,SEARCH(".",B339)+1)-SEARCH(".",B339)-1),0))</f>
        <v>►</v>
      </c>
      <c r="E339" s="2128" t="str">
        <f>IF(B339="►", "►", IFERROR(MID(B339, SEARCH(".", B339, SEARCH(".", B339)+1)+1, SEARCH(".", B339, SEARCH(".", B339, SEARCH(".", B339)+1)+1) - SEARCH(".", B339, SEARCH(".", B339)+1)-1), 0))</f>
        <v>►</v>
      </c>
      <c r="F339" s="2128" t="str">
        <f>IF(B339="►", "►", IFERROR(MID(B339, SEARCH(".", B339, SEARCH(".", B339, SEARCH(".", B339)+1)+1)+1, SEARCH(".", B339, SEARCH(".", B339, SEARCH(".", B339, SEARCH(".", B339)+1)+1)+1) - SEARCH(".", B339, SEARCH(".", B339, SEARCH(".", B339)+1)+1)-1), 0))</f>
        <v>►</v>
      </c>
      <c r="G339" s="2128" t="str">
        <f>IF(OR(B339="►", ISBLANK(B339)), "►", IFERROR(RIGHT(B339, LEN(B339)-FIND("►", B339)-1), ""))</f>
        <v>►</v>
      </c>
      <c r="H339" s="2178" t="s">
        <v>4</v>
      </c>
      <c r="I339" s="2177"/>
      <c r="J339" s="2177"/>
      <c r="K339" s="2177"/>
      <c r="L339" s="2176"/>
      <c r="M339" s="2176"/>
      <c r="N339" s="2176"/>
      <c r="O339" s="2176"/>
      <c r="P339" s="2176"/>
      <c r="Q339" s="2176"/>
      <c r="R339" s="2450"/>
      <c r="S339" s="791" t="s">
        <v>4</v>
      </c>
      <c r="T339" s="3484">
        <f>IFERROR(IF(AND(ISNUMBER(V339),J339&gt;0),J339,0),0)</f>
        <v>0</v>
      </c>
      <c r="U339" s="2453">
        <f>IFERROR(IF(AND(ISNUMBER(T339),V339&gt;0),K339,0),0)</f>
        <v>0</v>
      </c>
      <c r="V339" s="2452"/>
      <c r="W339" s="2140">
        <f>IFERROR(IF(V339&gt;0, AH339*AG339*Q339, 0), 0)</f>
        <v>0</v>
      </c>
      <c r="X339" s="301" t="str">
        <f>IF(OR(W339=0, ISBLANK(P339)), "", TEXT(ROUND(W339/INDEX(AJ24:AJ94, MATCH(P339, AI24:AI94, 0)), 0),"# ##0") &amp; " " &amp; P339)</f>
        <v/>
      </c>
      <c r="Y339" s="82">
        <f>IFERROR(IF(V339&gt;0, L339*AG339*Q339, 0), 0)</f>
        <v>0</v>
      </c>
      <c r="Z339" s="2141">
        <f>IFERROR(IF(V339&gt;0,M339,0),0)</f>
        <v>0</v>
      </c>
      <c r="AA339" s="2142" t="str">
        <f>IF(V339&gt;0,R339,"")</f>
        <v/>
      </c>
      <c r="AB339" s="2143"/>
      <c r="AC339" s="2140">
        <f>IF(ISBLANK(AB339), W339, W339*(1-AB339/100))</f>
        <v>0</v>
      </c>
      <c r="AD339" s="2144"/>
      <c r="AE339" s="2145" t="str">
        <f>IF(OR(ISBLANK(AD339), ISTEXT(L339)), "", IF(W339=0, Y339*AD339, W339*AD339))</f>
        <v/>
      </c>
      <c r="AF339" s="2593"/>
      <c r="AG339" s="2697">
        <f>IFERROR(IF(ISNUMBER(V339)*ISNUMBER(T339),V339/T339,0),0)</f>
        <v>0</v>
      </c>
      <c r="AH339" s="3483">
        <f>IF(AND(V339&lt;&gt;"", ISNUMBER(T339)), IFERROR(INDEX(AJ24:AJ94, MATCH(P339, AI24:AI94, 0)) * O339 * IF(ISBLANK(L339), 1, L339), 0), 0)</f>
        <v>0</v>
      </c>
      <c r="AI339" s="465"/>
      <c r="AJ339" s="465"/>
      <c r="AK339" s="465"/>
      <c r="AL339" s="465"/>
      <c r="AM339" s="2127" t="str">
        <f>A339</f>
        <v>►</v>
      </c>
      <c r="AN339" s="465"/>
      <c r="AO339" s="465"/>
      <c r="AP339" s="465"/>
      <c r="AQ339" s="465"/>
      <c r="AR339" s="2133"/>
      <c r="AS339" s="465"/>
      <c r="AT339" s="465"/>
      <c r="AU339" s="465"/>
      <c r="AV339" s="465"/>
      <c r="AW339" s="2133"/>
      <c r="AX339" s="466">
        <v>1</v>
      </c>
    </row>
    <row r="340" spans="1:50" s="464" customFormat="1" ht="21" customHeight="1" x14ac:dyDescent="0.25">
      <c r="A340" s="2127" t="str">
        <f>IF(H340&lt;&gt;"A", "►", "A")</f>
        <v>►</v>
      </c>
      <c r="B340" s="2128" t="str">
        <f>IF(A340="►","►",IF(A340="A",IF(ISTEXT(I340),I340,"")))</f>
        <v>►</v>
      </c>
      <c r="C340" s="2129" t="str">
        <f>IF(B340="►", "►", IFERROR(LEFT(B340, SEARCH(".", B340)-1), 0))</f>
        <v>►</v>
      </c>
      <c r="D340" s="2433" t="str">
        <f>IF(B340="►","►",IFERROR(MID(B340,SEARCH(".",B340)+1,SEARCH(".",B340,SEARCH(".",B340)+1)-SEARCH(".",B340)-1),0))</f>
        <v>►</v>
      </c>
      <c r="E340" s="2128" t="str">
        <f>IF(B340="►", "►", IFERROR(MID(B340, SEARCH(".", B340, SEARCH(".", B340)+1)+1, SEARCH(".", B340, SEARCH(".", B340, SEARCH(".", B340)+1)+1) - SEARCH(".", B340, SEARCH(".", B340)+1)-1), 0))</f>
        <v>►</v>
      </c>
      <c r="F340" s="2128" t="str">
        <f>IF(B340="►", "►", IFERROR(MID(B340, SEARCH(".", B340, SEARCH(".", B340, SEARCH(".", B340)+1)+1)+1, SEARCH(".", B340, SEARCH(".", B340, SEARCH(".", B340, SEARCH(".", B340)+1)+1)+1) - SEARCH(".", B340, SEARCH(".", B340, SEARCH(".", B340)+1)+1)-1), 0))</f>
        <v>►</v>
      </c>
      <c r="G340" s="2128" t="str">
        <f>IF(OR(B340="►", ISBLANK(B340)), "►", IFERROR(RIGHT(B340, LEN(B340)-FIND("►", B340)-1), ""))</f>
        <v>►</v>
      </c>
      <c r="H340" s="2178" t="s">
        <v>4</v>
      </c>
      <c r="I340" s="2177"/>
      <c r="J340" s="2177"/>
      <c r="K340" s="2177"/>
      <c r="L340" s="2176"/>
      <c r="M340" s="2176"/>
      <c r="N340" s="2176"/>
      <c r="O340" s="2176"/>
      <c r="P340" s="2176"/>
      <c r="Q340" s="2176"/>
      <c r="R340" s="2450"/>
      <c r="S340" s="791" t="s">
        <v>4</v>
      </c>
      <c r="T340" s="3484">
        <f>IFERROR(IF(AND(ISNUMBER(V340),J340&gt;0),J340,0),0)</f>
        <v>0</v>
      </c>
      <c r="U340" s="2453">
        <f>IFERROR(IF(AND(ISNUMBER(T340),V340&gt;0),K340,0),0)</f>
        <v>0</v>
      </c>
      <c r="V340" s="2452"/>
      <c r="W340" s="2148">
        <f>IFERROR(IF(V340&gt;0, AH340*AG340*Q340, 0), 0)</f>
        <v>0</v>
      </c>
      <c r="X340" s="299" t="str">
        <f>IF(OR(W340=0, ISBLANK(P340)), "", TEXT(ROUND(W340/INDEX(AJ24:AJ94, MATCH(P340, AI24:AI94, 0)), 0),"# ##0") &amp; " " &amp; P340)</f>
        <v/>
      </c>
      <c r="Y340" s="77">
        <f>IFERROR(IF(V340&gt;0, L340*AG340*Q340, 0), 0)</f>
        <v>0</v>
      </c>
      <c r="Z340" s="2149">
        <f>IFERROR(IF(V340&gt;0,M340,0),0)</f>
        <v>0</v>
      </c>
      <c r="AA340" s="2137" t="str">
        <f>IF(V340&gt;0,R340,"")</f>
        <v/>
      </c>
      <c r="AB340" s="2143"/>
      <c r="AC340" s="2148">
        <f>IF(ISBLANK(AB340), W340, W340*(1-AB340/100))</f>
        <v>0</v>
      </c>
      <c r="AD340" s="2144"/>
      <c r="AE340" s="2150" t="str">
        <f>IF(OR(ISBLANK(AD340), ISTEXT(L340)), "", IF(W340=0, Y340*AD340, W340*AD340))</f>
        <v/>
      </c>
      <c r="AF340" s="2593"/>
      <c r="AG340" s="2697">
        <f>IFERROR(IF(ISNUMBER(V340)*ISNUMBER(T340),V340/T340,0),0)</f>
        <v>0</v>
      </c>
      <c r="AH340" s="3483">
        <f>IF(AND(V340&lt;&gt;"", ISNUMBER(T340)), IFERROR(INDEX(AJ24:AJ94, MATCH(P340, AI24:AI94, 0)) * O340 * IF(ISBLANK(L340), 1, L340), 0), 0)</f>
        <v>0</v>
      </c>
      <c r="AI340" s="465"/>
      <c r="AJ340" s="465"/>
      <c r="AK340" s="465"/>
      <c r="AL340" s="465"/>
      <c r="AM340" s="2127" t="str">
        <f>A340</f>
        <v>►</v>
      </c>
      <c r="AN340" s="465"/>
      <c r="AO340" s="465"/>
      <c r="AP340" s="465"/>
      <c r="AQ340" s="465"/>
      <c r="AR340" s="2133"/>
      <c r="AS340" s="465"/>
      <c r="AT340" s="465"/>
      <c r="AU340" s="465"/>
      <c r="AV340" s="465"/>
      <c r="AW340" s="2133"/>
      <c r="AX340" s="466">
        <v>1</v>
      </c>
    </row>
    <row r="341" spans="1:50" s="464" customFormat="1" ht="21" customHeight="1" x14ac:dyDescent="0.25">
      <c r="A341" s="2127" t="str">
        <f>IF(H341&lt;&gt;"A", "►", "A")</f>
        <v>►</v>
      </c>
      <c r="B341" s="2128" t="str">
        <f>IF(A341="►","►",IF(A341="A",IF(ISTEXT(I341),I341,"")))</f>
        <v>►</v>
      </c>
      <c r="C341" s="2129" t="str">
        <f>IF(B341="►", "►", IFERROR(LEFT(B341, SEARCH(".", B341)-1), 0))</f>
        <v>►</v>
      </c>
      <c r="D341" s="2433" t="str">
        <f>IF(B341="►","►",IFERROR(MID(B341,SEARCH(".",B341)+1,SEARCH(".",B341,SEARCH(".",B341)+1)-SEARCH(".",B341)-1),0))</f>
        <v>►</v>
      </c>
      <c r="E341" s="2128" t="str">
        <f>IF(B341="►", "►", IFERROR(MID(B341, SEARCH(".", B341, SEARCH(".", B341)+1)+1, SEARCH(".", B341, SEARCH(".", B341, SEARCH(".", B341)+1)+1) - SEARCH(".", B341, SEARCH(".", B341)+1)-1), 0))</f>
        <v>►</v>
      </c>
      <c r="F341" s="2128" t="str">
        <f>IF(B341="►", "►", IFERROR(MID(B341, SEARCH(".", B341, SEARCH(".", B341, SEARCH(".", B341)+1)+1)+1, SEARCH(".", B341, SEARCH(".", B341, SEARCH(".", B341, SEARCH(".", B341)+1)+1)+1) - SEARCH(".", B341, SEARCH(".", B341, SEARCH(".", B341)+1)+1)-1), 0))</f>
        <v>►</v>
      </c>
      <c r="G341" s="2128" t="str">
        <f>IF(OR(B341="►", ISBLANK(B341)), "►", IFERROR(RIGHT(B341, LEN(B341)-FIND("►", B341)-1), ""))</f>
        <v>►</v>
      </c>
      <c r="H341" s="2178" t="s">
        <v>4</v>
      </c>
      <c r="I341" s="2177"/>
      <c r="J341" s="2177"/>
      <c r="K341" s="2177"/>
      <c r="L341" s="2176"/>
      <c r="M341" s="2176"/>
      <c r="N341" s="2176"/>
      <c r="O341" s="2176"/>
      <c r="P341" s="2176"/>
      <c r="Q341" s="2176"/>
      <c r="R341" s="2450"/>
      <c r="S341" s="791" t="s">
        <v>4</v>
      </c>
      <c r="T341" s="3484">
        <f>IFERROR(IF(AND(ISNUMBER(V341),J341&gt;0),J341,0),0)</f>
        <v>0</v>
      </c>
      <c r="U341" s="2453">
        <f>IFERROR(IF(AND(ISNUMBER(T341),V341&gt;0),K341,0),0)</f>
        <v>0</v>
      </c>
      <c r="V341" s="2452"/>
      <c r="W341" s="2140">
        <f>IFERROR(IF(V341&gt;0, AH341*AG341*Q341, 0), 0)</f>
        <v>0</v>
      </c>
      <c r="X341" s="301" t="str">
        <f>IF(OR(W341=0, ISBLANK(P341)), "", TEXT(ROUND(W341/INDEX(AJ24:AJ94, MATCH(P341, AI24:AI94, 0)), 0),"# ##0") &amp; " " &amp; P341)</f>
        <v/>
      </c>
      <c r="Y341" s="82">
        <f>IFERROR(IF(V341&gt;0, L341*AG341*Q341, 0), 0)</f>
        <v>0</v>
      </c>
      <c r="Z341" s="2141">
        <f>IFERROR(IF(V341&gt;0,M341,0),0)</f>
        <v>0</v>
      </c>
      <c r="AA341" s="2142" t="str">
        <f>IF(V341&gt;0,R341,"")</f>
        <v/>
      </c>
      <c r="AB341" s="2143"/>
      <c r="AC341" s="2140">
        <f>IF(ISBLANK(AB341), W341, W341*(1-AB341/100))</f>
        <v>0</v>
      </c>
      <c r="AD341" s="2144"/>
      <c r="AE341" s="2145" t="str">
        <f>IF(OR(ISBLANK(AD341), ISTEXT(L341)), "", IF(W341=0, Y341*AD341, W341*AD341))</f>
        <v/>
      </c>
      <c r="AF341" s="2593"/>
      <c r="AG341" s="2697">
        <f>IFERROR(IF(ISNUMBER(V341)*ISNUMBER(T341),V341/T341,0),0)</f>
        <v>0</v>
      </c>
      <c r="AH341" s="3483">
        <f>IF(AND(V341&lt;&gt;"", ISNUMBER(T341)), IFERROR(INDEX(AJ24:AJ94, MATCH(P341, AI24:AI94, 0)) * O341 * IF(ISBLANK(L341), 1, L341), 0), 0)</f>
        <v>0</v>
      </c>
      <c r="AI341" s="465"/>
      <c r="AJ341" s="465"/>
      <c r="AK341" s="465"/>
      <c r="AL341" s="465"/>
      <c r="AM341" s="2127" t="str">
        <f>A341</f>
        <v>►</v>
      </c>
      <c r="AN341" s="465"/>
      <c r="AO341" s="465"/>
      <c r="AP341" s="465"/>
      <c r="AQ341" s="465"/>
      <c r="AR341" s="2133"/>
      <c r="AS341" s="465"/>
      <c r="AT341" s="465"/>
      <c r="AU341" s="465"/>
      <c r="AV341" s="465"/>
      <c r="AW341" s="2133"/>
      <c r="AX341" s="466">
        <v>1</v>
      </c>
    </row>
    <row r="342" spans="1:50" s="464" customFormat="1" ht="21" customHeight="1" x14ac:dyDescent="0.25">
      <c r="A342" s="2127" t="str">
        <f>IF(H342&lt;&gt;"A", "►", "A")</f>
        <v>►</v>
      </c>
      <c r="B342" s="2128" t="str">
        <f>IF(A342="►","►",IF(A342="A",IF(ISTEXT(I342),I342,"")))</f>
        <v>►</v>
      </c>
      <c r="C342" s="2129" t="str">
        <f>IF(B342="►", "►", IFERROR(LEFT(B342, SEARCH(".", B342)-1), 0))</f>
        <v>►</v>
      </c>
      <c r="D342" s="2433" t="str">
        <f>IF(B342="►","►",IFERROR(MID(B342,SEARCH(".",B342)+1,SEARCH(".",B342,SEARCH(".",B342)+1)-SEARCH(".",B342)-1),0))</f>
        <v>►</v>
      </c>
      <c r="E342" s="2128" t="str">
        <f>IF(B342="►", "►", IFERROR(MID(B342, SEARCH(".", B342, SEARCH(".", B342)+1)+1, SEARCH(".", B342, SEARCH(".", B342, SEARCH(".", B342)+1)+1) - SEARCH(".", B342, SEARCH(".", B342)+1)-1), 0))</f>
        <v>►</v>
      </c>
      <c r="F342" s="2128" t="str">
        <f>IF(B342="►", "►", IFERROR(MID(B342, SEARCH(".", B342, SEARCH(".", B342, SEARCH(".", B342)+1)+1)+1, SEARCH(".", B342, SEARCH(".", B342, SEARCH(".", B342, SEARCH(".", B342)+1)+1)+1) - SEARCH(".", B342, SEARCH(".", B342, SEARCH(".", B342)+1)+1)-1), 0))</f>
        <v>►</v>
      </c>
      <c r="G342" s="2128" t="str">
        <f>IF(OR(B342="►", ISBLANK(B342)), "►", IFERROR(RIGHT(B342, LEN(B342)-FIND("►", B342)-1), ""))</f>
        <v>►</v>
      </c>
      <c r="H342" s="2178" t="s">
        <v>4</v>
      </c>
      <c r="I342" s="2177"/>
      <c r="J342" s="2177"/>
      <c r="K342" s="2177"/>
      <c r="L342" s="2176"/>
      <c r="M342" s="2176"/>
      <c r="N342" s="2176"/>
      <c r="O342" s="2176"/>
      <c r="P342" s="2176"/>
      <c r="Q342" s="2176"/>
      <c r="R342" s="2450"/>
      <c r="S342" s="791" t="s">
        <v>4</v>
      </c>
      <c r="T342" s="3484">
        <f>IFERROR(IF(AND(ISNUMBER(V342),J342&gt;0),J342,0),0)</f>
        <v>0</v>
      </c>
      <c r="U342" s="2453">
        <f>IFERROR(IF(AND(ISNUMBER(T342),V342&gt;0),K342,0),0)</f>
        <v>0</v>
      </c>
      <c r="V342" s="2452"/>
      <c r="W342" s="2148">
        <f>IFERROR(IF(V342&gt;0, AH342*AG342*Q342, 0), 0)</f>
        <v>0</v>
      </c>
      <c r="X342" s="299" t="str">
        <f>IF(OR(W342=0, ISBLANK(P342)), "", TEXT(ROUND(W342/INDEX(AJ24:AJ94, MATCH(P342, AI24:AI94, 0)), 0),"# ##0") &amp; " " &amp; P342)</f>
        <v/>
      </c>
      <c r="Y342" s="77">
        <f>IFERROR(IF(V342&gt;0, L342*AG342*Q342, 0), 0)</f>
        <v>0</v>
      </c>
      <c r="Z342" s="2149">
        <f>IFERROR(IF(V342&gt;0,M342,0),0)</f>
        <v>0</v>
      </c>
      <c r="AA342" s="2137" t="str">
        <f>IF(V342&gt;0,R342,"")</f>
        <v/>
      </c>
      <c r="AB342" s="2143"/>
      <c r="AC342" s="2148">
        <f>IF(ISBLANK(AB342), W342, W342*(1-AB342/100))</f>
        <v>0</v>
      </c>
      <c r="AD342" s="2144"/>
      <c r="AE342" s="2150" t="str">
        <f>IF(OR(ISBLANK(AD342), ISTEXT(L342)), "", IF(W342=0, Y342*AD342, W342*AD342))</f>
        <v/>
      </c>
      <c r="AF342" s="2593"/>
      <c r="AG342" s="2697">
        <f>IFERROR(IF(ISNUMBER(V342)*ISNUMBER(T342),V342/T342,0),0)</f>
        <v>0</v>
      </c>
      <c r="AH342" s="3483">
        <f>IF(AND(V342&lt;&gt;"", ISNUMBER(T342)), IFERROR(INDEX(AJ24:AJ94, MATCH(P342, AI24:AI94, 0)) * O342 * IF(ISBLANK(L342), 1, L342), 0), 0)</f>
        <v>0</v>
      </c>
      <c r="AI342" s="465"/>
      <c r="AJ342" s="465"/>
      <c r="AK342" s="465"/>
      <c r="AL342" s="465"/>
      <c r="AM342" s="2127" t="str">
        <f>A342</f>
        <v>►</v>
      </c>
      <c r="AN342" s="465"/>
      <c r="AO342" s="465"/>
      <c r="AP342" s="465"/>
      <c r="AQ342" s="465"/>
      <c r="AR342" s="2133"/>
      <c r="AS342" s="465"/>
      <c r="AT342" s="465"/>
      <c r="AU342" s="465"/>
      <c r="AV342" s="465"/>
      <c r="AW342" s="2133"/>
      <c r="AX342" s="466">
        <v>1</v>
      </c>
    </row>
    <row r="343" spans="1:50" s="464" customFormat="1" ht="21" customHeight="1" x14ac:dyDescent="0.25">
      <c r="A343" s="2127" t="str">
        <f>IF(H343&lt;&gt;"A", "►", "A")</f>
        <v>►</v>
      </c>
      <c r="B343" s="2128" t="str">
        <f>IF(A343="►","►",IF(A343="A",IF(ISTEXT(I343),I343,"")))</f>
        <v>►</v>
      </c>
      <c r="C343" s="2129" t="str">
        <f>IF(B343="►", "►", IFERROR(LEFT(B343, SEARCH(".", B343)-1), 0))</f>
        <v>►</v>
      </c>
      <c r="D343" s="2433" t="str">
        <f>IF(B343="►","►",IFERROR(MID(B343,SEARCH(".",B343)+1,SEARCH(".",B343,SEARCH(".",B343)+1)-SEARCH(".",B343)-1),0))</f>
        <v>►</v>
      </c>
      <c r="E343" s="2128" t="str">
        <f>IF(B343="►", "►", IFERROR(MID(B343, SEARCH(".", B343, SEARCH(".", B343)+1)+1, SEARCH(".", B343, SEARCH(".", B343, SEARCH(".", B343)+1)+1) - SEARCH(".", B343, SEARCH(".", B343)+1)-1), 0))</f>
        <v>►</v>
      </c>
      <c r="F343" s="2128" t="str">
        <f>IF(B343="►", "►", IFERROR(MID(B343, SEARCH(".", B343, SEARCH(".", B343, SEARCH(".", B343)+1)+1)+1, SEARCH(".", B343, SEARCH(".", B343, SEARCH(".", B343, SEARCH(".", B343)+1)+1)+1) - SEARCH(".", B343, SEARCH(".", B343, SEARCH(".", B343)+1)+1)-1), 0))</f>
        <v>►</v>
      </c>
      <c r="G343" s="2128" t="str">
        <f>IF(OR(B343="►", ISBLANK(B343)), "►", IFERROR(RIGHT(B343, LEN(B343)-FIND("►", B343)-1), ""))</f>
        <v>►</v>
      </c>
      <c r="H343" s="2178" t="s">
        <v>4</v>
      </c>
      <c r="I343" s="2177"/>
      <c r="J343" s="2177"/>
      <c r="K343" s="2177"/>
      <c r="L343" s="2176"/>
      <c r="M343" s="2176"/>
      <c r="N343" s="2176"/>
      <c r="O343" s="2176"/>
      <c r="P343" s="2176"/>
      <c r="Q343" s="2176"/>
      <c r="R343" s="2450"/>
      <c r="S343" s="791" t="s">
        <v>4</v>
      </c>
      <c r="T343" s="3484">
        <f>IFERROR(IF(AND(ISNUMBER(V343),J343&gt;0),J343,0),0)</f>
        <v>0</v>
      </c>
      <c r="U343" s="2453">
        <f>IFERROR(IF(AND(ISNUMBER(T343),V343&gt;0),K343,0),0)</f>
        <v>0</v>
      </c>
      <c r="V343" s="2452"/>
      <c r="W343" s="2140">
        <f>IFERROR(IF(V343&gt;0, AH343*AG343*Q343, 0), 0)</f>
        <v>0</v>
      </c>
      <c r="X343" s="301" t="str">
        <f>IF(OR(W343=0, ISBLANK(P343)), "", TEXT(ROUND(W343/INDEX(AJ24:AJ94, MATCH(P343, AI24:AI94, 0)), 0),"# ##0") &amp; " " &amp; P343)</f>
        <v/>
      </c>
      <c r="Y343" s="82">
        <f>IFERROR(IF(V343&gt;0, L343*AG343*Q343, 0), 0)</f>
        <v>0</v>
      </c>
      <c r="Z343" s="2141">
        <f>IFERROR(IF(V343&gt;0,M343,0),0)</f>
        <v>0</v>
      </c>
      <c r="AA343" s="2142" t="str">
        <f>IF(V343&gt;0,R343,"")</f>
        <v/>
      </c>
      <c r="AB343" s="2143"/>
      <c r="AC343" s="2140">
        <f>IF(ISBLANK(AB343), W343, W343*(1-AB343/100))</f>
        <v>0</v>
      </c>
      <c r="AD343" s="2144"/>
      <c r="AE343" s="2145" t="str">
        <f>IF(OR(ISBLANK(AD343), ISTEXT(L343)), "", IF(W343=0, Y343*AD343, W343*AD343))</f>
        <v/>
      </c>
      <c r="AF343" s="2593"/>
      <c r="AG343" s="2697">
        <f>IFERROR(IF(ISNUMBER(V343)*ISNUMBER(T343),V343/T343,0),0)</f>
        <v>0</v>
      </c>
      <c r="AH343" s="3483">
        <f>IF(AND(V343&lt;&gt;"", ISNUMBER(T343)), IFERROR(INDEX(AJ24:AJ94, MATCH(P343, AI24:AI94, 0)) * O343 * IF(ISBLANK(L343), 1, L343), 0), 0)</f>
        <v>0</v>
      </c>
      <c r="AI343" s="465"/>
      <c r="AJ343" s="465"/>
      <c r="AK343" s="465"/>
      <c r="AL343" s="465"/>
      <c r="AM343" s="2127" t="str">
        <f>A343</f>
        <v>►</v>
      </c>
      <c r="AN343" s="465"/>
      <c r="AO343" s="465"/>
      <c r="AP343" s="465"/>
      <c r="AQ343" s="465"/>
      <c r="AR343" s="2133"/>
      <c r="AS343" s="465"/>
      <c r="AT343" s="465"/>
      <c r="AU343" s="465"/>
      <c r="AV343" s="465"/>
      <c r="AW343" s="2133"/>
      <c r="AX343" s="466">
        <v>1</v>
      </c>
    </row>
    <row r="344" spans="1:50" s="464" customFormat="1" ht="21" customHeight="1" x14ac:dyDescent="0.25">
      <c r="A344" s="2127" t="str">
        <f>IF(H344&lt;&gt;"A", "►", "A")</f>
        <v>►</v>
      </c>
      <c r="B344" s="2128" t="str">
        <f>IF(A344="►","►",IF(A344="A",IF(ISTEXT(I344),I344,"")))</f>
        <v>►</v>
      </c>
      <c r="C344" s="2129" t="str">
        <f>IF(B344="►", "►", IFERROR(LEFT(B344, SEARCH(".", B344)-1), 0))</f>
        <v>►</v>
      </c>
      <c r="D344" s="2433" t="str">
        <f>IF(B344="►","►",IFERROR(MID(B344,SEARCH(".",B344)+1,SEARCH(".",B344,SEARCH(".",B344)+1)-SEARCH(".",B344)-1),0))</f>
        <v>►</v>
      </c>
      <c r="E344" s="2128" t="str">
        <f>IF(B344="►", "►", IFERROR(MID(B344, SEARCH(".", B344, SEARCH(".", B344)+1)+1, SEARCH(".", B344, SEARCH(".", B344, SEARCH(".", B344)+1)+1) - SEARCH(".", B344, SEARCH(".", B344)+1)-1), 0))</f>
        <v>►</v>
      </c>
      <c r="F344" s="2128" t="str">
        <f>IF(B344="►", "►", IFERROR(MID(B344, SEARCH(".", B344, SEARCH(".", B344, SEARCH(".", B344)+1)+1)+1, SEARCH(".", B344, SEARCH(".", B344, SEARCH(".", B344, SEARCH(".", B344)+1)+1)+1) - SEARCH(".", B344, SEARCH(".", B344, SEARCH(".", B344)+1)+1)-1), 0))</f>
        <v>►</v>
      </c>
      <c r="G344" s="2128" t="str">
        <f>IF(OR(B344="►", ISBLANK(B344)), "►", IFERROR(RIGHT(B344, LEN(B344)-FIND("►", B344)-1), ""))</f>
        <v>►</v>
      </c>
      <c r="H344" s="2178" t="s">
        <v>4</v>
      </c>
      <c r="I344" s="2177"/>
      <c r="J344" s="2177"/>
      <c r="K344" s="2177"/>
      <c r="L344" s="2176"/>
      <c r="M344" s="2176"/>
      <c r="N344" s="2176"/>
      <c r="O344" s="2176"/>
      <c r="P344" s="2176"/>
      <c r="Q344" s="2176"/>
      <c r="R344" s="2450"/>
      <c r="S344" s="791" t="s">
        <v>4</v>
      </c>
      <c r="T344" s="3484">
        <f>IFERROR(IF(AND(ISNUMBER(V344),J344&gt;0),J344,0),0)</f>
        <v>0</v>
      </c>
      <c r="U344" s="2453">
        <f>IFERROR(IF(AND(ISNUMBER(T344),V344&gt;0),K344,0),0)</f>
        <v>0</v>
      </c>
      <c r="V344" s="2452"/>
      <c r="W344" s="2148">
        <f>IFERROR(IF(V344&gt;0, AH344*AG344*Q344, 0), 0)</f>
        <v>0</v>
      </c>
      <c r="X344" s="299" t="str">
        <f>IF(OR(W344=0, ISBLANK(P344)), "", TEXT(ROUND(W344/INDEX(AJ24:AJ94, MATCH(P344, AI24:AI94, 0)), 0),"# ##0") &amp; " " &amp; P344)</f>
        <v/>
      </c>
      <c r="Y344" s="77">
        <f>IFERROR(IF(V344&gt;0, L344*AG344*Q344, 0), 0)</f>
        <v>0</v>
      </c>
      <c r="Z344" s="2149">
        <f>IFERROR(IF(V344&gt;0,M344,0),0)</f>
        <v>0</v>
      </c>
      <c r="AA344" s="2137" t="str">
        <f>IF(V344&gt;0,R344,"")</f>
        <v/>
      </c>
      <c r="AB344" s="2143"/>
      <c r="AC344" s="2148">
        <f>IF(ISBLANK(AB344), W344, W344*(1-AB344/100))</f>
        <v>0</v>
      </c>
      <c r="AD344" s="2144"/>
      <c r="AE344" s="2150" t="str">
        <f>IF(OR(ISBLANK(AD344), ISTEXT(L344)), "", IF(W344=0, Y344*AD344, W344*AD344))</f>
        <v/>
      </c>
      <c r="AF344" s="2593"/>
      <c r="AG344" s="2697">
        <f>IFERROR(IF(ISNUMBER(V344)*ISNUMBER(T344),V344/T344,0),0)</f>
        <v>0</v>
      </c>
      <c r="AH344" s="3483">
        <f>IF(AND(V344&lt;&gt;"", ISNUMBER(T344)), IFERROR(INDEX(AJ24:AJ94, MATCH(P344, AI24:AI94, 0)) * O344 * IF(ISBLANK(L344), 1, L344), 0), 0)</f>
        <v>0</v>
      </c>
      <c r="AI344" s="465"/>
      <c r="AJ344" s="465"/>
      <c r="AK344" s="465"/>
      <c r="AL344" s="465"/>
      <c r="AM344" s="2127" t="str">
        <f>A344</f>
        <v>►</v>
      </c>
      <c r="AN344" s="465"/>
      <c r="AO344" s="465"/>
      <c r="AP344" s="465"/>
      <c r="AQ344" s="465"/>
      <c r="AR344" s="2133"/>
      <c r="AS344" s="465"/>
      <c r="AT344" s="465"/>
      <c r="AU344" s="465"/>
      <c r="AV344" s="465"/>
      <c r="AW344" s="2133"/>
      <c r="AX344" s="466">
        <v>1</v>
      </c>
    </row>
    <row r="345" spans="1:50" s="464" customFormat="1" ht="21" customHeight="1" x14ac:dyDescent="0.25">
      <c r="A345" s="2127" t="str">
        <f>IF(H345&lt;&gt;"A", "►", "A")</f>
        <v>►</v>
      </c>
      <c r="B345" s="2128" t="str">
        <f>IF(A345="►","►",IF(A345="A",IF(ISTEXT(I345),I345,"")))</f>
        <v>►</v>
      </c>
      <c r="C345" s="2129" t="str">
        <f>IF(B345="►", "►", IFERROR(LEFT(B345, SEARCH(".", B345)-1), 0))</f>
        <v>►</v>
      </c>
      <c r="D345" s="2433" t="str">
        <f>IF(B345="►","►",IFERROR(MID(B345,SEARCH(".",B345)+1,SEARCH(".",B345,SEARCH(".",B345)+1)-SEARCH(".",B345)-1),0))</f>
        <v>►</v>
      </c>
      <c r="E345" s="2128" t="str">
        <f>IF(B345="►", "►", IFERROR(MID(B345, SEARCH(".", B345, SEARCH(".", B345)+1)+1, SEARCH(".", B345, SEARCH(".", B345, SEARCH(".", B345)+1)+1) - SEARCH(".", B345, SEARCH(".", B345)+1)-1), 0))</f>
        <v>►</v>
      </c>
      <c r="F345" s="2128" t="str">
        <f>IF(B345="►", "►", IFERROR(MID(B345, SEARCH(".", B345, SEARCH(".", B345, SEARCH(".", B345)+1)+1)+1, SEARCH(".", B345, SEARCH(".", B345, SEARCH(".", B345, SEARCH(".", B345)+1)+1)+1) - SEARCH(".", B345, SEARCH(".", B345, SEARCH(".", B345)+1)+1)-1), 0))</f>
        <v>►</v>
      </c>
      <c r="G345" s="2128" t="str">
        <f>IF(OR(B345="►", ISBLANK(B345)), "►", IFERROR(RIGHT(B345, LEN(B345)-FIND("►", B345)-1), ""))</f>
        <v>►</v>
      </c>
      <c r="H345" s="2178" t="s">
        <v>4</v>
      </c>
      <c r="I345" s="2177"/>
      <c r="J345" s="2177"/>
      <c r="K345" s="2177"/>
      <c r="L345" s="2176"/>
      <c r="M345" s="2176"/>
      <c r="N345" s="2176"/>
      <c r="O345" s="2176"/>
      <c r="P345" s="2176"/>
      <c r="Q345" s="2176"/>
      <c r="R345" s="2450"/>
      <c r="S345" s="791" t="s">
        <v>4</v>
      </c>
      <c r="T345" s="3484">
        <f>IFERROR(IF(AND(ISNUMBER(V345),J345&gt;0),J345,0),0)</f>
        <v>0</v>
      </c>
      <c r="U345" s="2453">
        <f>IFERROR(IF(AND(ISNUMBER(T345),V345&gt;0),K345,0),0)</f>
        <v>0</v>
      </c>
      <c r="V345" s="2452"/>
      <c r="W345" s="2140">
        <f>IFERROR(IF(V345&gt;0, AH345*AG345*Q345, 0), 0)</f>
        <v>0</v>
      </c>
      <c r="X345" s="301" t="str">
        <f>IF(OR(W345=0, ISBLANK(P345)), "", TEXT(ROUND(W345/INDEX(AJ24:AJ94, MATCH(P345, AI24:AI94, 0)), 0),"# ##0") &amp; " " &amp; P345)</f>
        <v/>
      </c>
      <c r="Y345" s="82">
        <f>IFERROR(IF(V345&gt;0, L345*AG345*Q345, 0), 0)</f>
        <v>0</v>
      </c>
      <c r="Z345" s="2155">
        <f>IFERROR(IF(V345&gt;0,M345,0),0)</f>
        <v>0</v>
      </c>
      <c r="AA345" s="2156" t="str">
        <f>IF(V345&gt;0,R345,"")</f>
        <v/>
      </c>
      <c r="AB345" s="2143"/>
      <c r="AC345" s="2140">
        <f>IF(ISBLANK(AB345), W345, W345*(1-AB345/100))</f>
        <v>0</v>
      </c>
      <c r="AD345" s="2144"/>
      <c r="AE345" s="2145" t="str">
        <f>IF(OR(ISBLANK(AD345), ISTEXT(L345)), "", IF(W345=0, Y345*AD345, W345*AD345))</f>
        <v/>
      </c>
      <c r="AF345" s="2593"/>
      <c r="AG345" s="2697">
        <f>IFERROR(IF(ISNUMBER(V345)*ISNUMBER(T345),V345/T345,0),0)</f>
        <v>0</v>
      </c>
      <c r="AH345" s="3483">
        <f>IF(AND(V345&lt;&gt;"", ISNUMBER(T345)), IFERROR(INDEX(AJ24:AJ94, MATCH(P345, AI24:AI94, 0)) * O345 * IF(ISBLANK(L345), 1, L345), 0), 0)</f>
        <v>0</v>
      </c>
      <c r="AI345" s="465"/>
      <c r="AJ345" s="465"/>
      <c r="AK345" s="465"/>
      <c r="AL345" s="465"/>
      <c r="AM345" s="2127" t="str">
        <f>A345</f>
        <v>►</v>
      </c>
      <c r="AN345" s="465"/>
      <c r="AO345" s="465"/>
      <c r="AP345" s="465"/>
      <c r="AQ345" s="465"/>
      <c r="AR345" s="2133"/>
      <c r="AS345" s="465"/>
      <c r="AT345" s="465"/>
      <c r="AU345" s="465"/>
      <c r="AV345" s="465"/>
      <c r="AW345" s="2133"/>
      <c r="AX345" s="466">
        <v>1</v>
      </c>
    </row>
    <row r="346" spans="1:50" s="464" customFormat="1" ht="21" customHeight="1" x14ac:dyDescent="0.25">
      <c r="A346" s="2127" t="str">
        <f>IF(H346&lt;&gt;"A", "►", "A")</f>
        <v>►</v>
      </c>
      <c r="B346" s="2128" t="str">
        <f>IF(A346="►","►",IF(A346="A",IF(ISTEXT(I346),I346,"")))</f>
        <v>►</v>
      </c>
      <c r="C346" s="2129" t="str">
        <f>IF(B346="►", "►", IFERROR(LEFT(B346, SEARCH(".", B346)-1), 0))</f>
        <v>►</v>
      </c>
      <c r="D346" s="2433" t="str">
        <f>IF(B346="►","►",IFERROR(MID(B346,SEARCH(".",B346)+1,SEARCH(".",B346,SEARCH(".",B346)+1)-SEARCH(".",B346)-1),0))</f>
        <v>►</v>
      </c>
      <c r="E346" s="2128" t="str">
        <f>IF(B346="►", "►", IFERROR(MID(B346, SEARCH(".", B346, SEARCH(".", B346)+1)+1, SEARCH(".", B346, SEARCH(".", B346, SEARCH(".", B346)+1)+1) - SEARCH(".", B346, SEARCH(".", B346)+1)-1), 0))</f>
        <v>►</v>
      </c>
      <c r="F346" s="2128" t="str">
        <f>IF(B346="►", "►", IFERROR(MID(B346, SEARCH(".", B346, SEARCH(".", B346, SEARCH(".", B346)+1)+1)+1, SEARCH(".", B346, SEARCH(".", B346, SEARCH(".", B346, SEARCH(".", B346)+1)+1)+1) - SEARCH(".", B346, SEARCH(".", B346, SEARCH(".", B346)+1)+1)-1), 0))</f>
        <v>►</v>
      </c>
      <c r="G346" s="2128" t="str">
        <f>IF(OR(B346="►", ISBLANK(B346)), "►", IFERROR(RIGHT(B346, LEN(B346)-FIND("►", B346)-1), ""))</f>
        <v>►</v>
      </c>
      <c r="H346" s="2178" t="s">
        <v>4</v>
      </c>
      <c r="I346" s="2177"/>
      <c r="J346" s="2177"/>
      <c r="K346" s="2177"/>
      <c r="L346" s="2176"/>
      <c r="M346" s="2176"/>
      <c r="N346" s="2176"/>
      <c r="O346" s="2176"/>
      <c r="P346" s="2176"/>
      <c r="Q346" s="2176"/>
      <c r="R346" s="2450"/>
      <c r="S346" s="791" t="s">
        <v>4</v>
      </c>
      <c r="T346" s="3484">
        <f>IFERROR(IF(AND(ISNUMBER(V346),J346&gt;0),J346,0),0)</f>
        <v>0</v>
      </c>
      <c r="U346" s="2453">
        <f>IFERROR(IF(AND(ISNUMBER(T346),V346&gt;0),K346,0),0)</f>
        <v>0</v>
      </c>
      <c r="V346" s="2452"/>
      <c r="W346" s="2148">
        <f>IFERROR(IF(V346&gt;0, AH346*AG346*Q346, 0), 0)</f>
        <v>0</v>
      </c>
      <c r="X346" s="299" t="str">
        <f>IF(OR(W346=0, ISBLANK(P346)), "", TEXT(ROUND(W346/INDEX(AJ24:AJ94, MATCH(P346, AI24:AI94, 0)), 0),"# ##0") &amp; " " &amp; P346)</f>
        <v/>
      </c>
      <c r="Y346" s="77">
        <f>IFERROR(IF(V346&gt;0, L346*AG346*Q346, 0), 0)</f>
        <v>0</v>
      </c>
      <c r="Z346" s="2149">
        <f>IFERROR(IF(V346&gt;0,M346,0),0)</f>
        <v>0</v>
      </c>
      <c r="AA346" s="2137" t="str">
        <f>IF(V346&gt;0,R346,"")</f>
        <v/>
      </c>
      <c r="AB346" s="2143"/>
      <c r="AC346" s="2148">
        <f>IF(ISBLANK(AB346), W346, W346*(1-AB346/100))</f>
        <v>0</v>
      </c>
      <c r="AD346" s="2144"/>
      <c r="AE346" s="2150" t="str">
        <f>IF(OR(ISBLANK(AD346), ISTEXT(L346)), "", IF(W346=0, Y346*AD346, W346*AD346))</f>
        <v/>
      </c>
      <c r="AF346" s="2593"/>
      <c r="AG346" s="2697">
        <f>IFERROR(IF(ISNUMBER(V346)*ISNUMBER(T346),V346/T346,0),0)</f>
        <v>0</v>
      </c>
      <c r="AH346" s="3483">
        <f>IF(AND(V346&lt;&gt;"", ISNUMBER(T346)), IFERROR(INDEX(AJ24:AJ94, MATCH(P346, AI24:AI94, 0)) * O346 * IF(ISBLANK(L346), 1, L346), 0), 0)</f>
        <v>0</v>
      </c>
      <c r="AI346" s="465"/>
      <c r="AJ346" s="465"/>
      <c r="AK346" s="465"/>
      <c r="AL346" s="465"/>
      <c r="AM346" s="2127" t="str">
        <f>A346</f>
        <v>►</v>
      </c>
      <c r="AN346" s="465"/>
      <c r="AO346" s="465"/>
      <c r="AP346" s="465"/>
      <c r="AQ346" s="465"/>
      <c r="AR346" s="2133"/>
      <c r="AS346" s="465"/>
      <c r="AT346" s="465"/>
      <c r="AU346" s="465"/>
      <c r="AV346" s="465"/>
      <c r="AW346" s="2133"/>
      <c r="AX346" s="466">
        <v>1</v>
      </c>
    </row>
    <row r="347" spans="1:50" s="464" customFormat="1" ht="21" customHeight="1" x14ac:dyDescent="0.25">
      <c r="A347" s="2127" t="str">
        <f>IF(H347&lt;&gt;"A", "►", "A")</f>
        <v>►</v>
      </c>
      <c r="B347" s="2128" t="str">
        <f>IF(A347="►","►",IF(A347="A",IF(ISTEXT(I347),I347,"")))</f>
        <v>►</v>
      </c>
      <c r="C347" s="2129" t="str">
        <f>IF(B347="►", "►", IFERROR(LEFT(B347, SEARCH(".", B347)-1), 0))</f>
        <v>►</v>
      </c>
      <c r="D347" s="2433" t="str">
        <f>IF(B347="►","►",IFERROR(MID(B347,SEARCH(".",B347)+1,SEARCH(".",B347,SEARCH(".",B347)+1)-SEARCH(".",B347)-1),0))</f>
        <v>►</v>
      </c>
      <c r="E347" s="2128" t="str">
        <f>IF(B347="►", "►", IFERROR(MID(B347, SEARCH(".", B347, SEARCH(".", B347)+1)+1, SEARCH(".", B347, SEARCH(".", B347, SEARCH(".", B347)+1)+1) - SEARCH(".", B347, SEARCH(".", B347)+1)-1), 0))</f>
        <v>►</v>
      </c>
      <c r="F347" s="2128" t="str">
        <f>IF(B347="►", "►", IFERROR(MID(B347, SEARCH(".", B347, SEARCH(".", B347, SEARCH(".", B347)+1)+1)+1, SEARCH(".", B347, SEARCH(".", B347, SEARCH(".", B347, SEARCH(".", B347)+1)+1)+1) - SEARCH(".", B347, SEARCH(".", B347, SEARCH(".", B347)+1)+1)-1), 0))</f>
        <v>►</v>
      </c>
      <c r="G347" s="2128" t="str">
        <f>IF(OR(B347="►", ISBLANK(B347)), "►", IFERROR(RIGHT(B347, LEN(B347)-FIND("►", B347)-1), ""))</f>
        <v>►</v>
      </c>
      <c r="H347" s="2178" t="s">
        <v>4</v>
      </c>
      <c r="I347" s="2177"/>
      <c r="J347" s="2177"/>
      <c r="K347" s="2177"/>
      <c r="L347" s="2176"/>
      <c r="M347" s="2176"/>
      <c r="N347" s="2176"/>
      <c r="O347" s="2176"/>
      <c r="P347" s="2176"/>
      <c r="Q347" s="2176"/>
      <c r="R347" s="2450"/>
      <c r="S347" s="791" t="s">
        <v>4</v>
      </c>
      <c r="T347" s="3484">
        <f>IFERROR(IF(AND(ISNUMBER(V347),J347&gt;0),J347,0),0)</f>
        <v>0</v>
      </c>
      <c r="U347" s="2453">
        <f>IFERROR(IF(AND(ISNUMBER(T347),V347&gt;0),K347,0),0)</f>
        <v>0</v>
      </c>
      <c r="V347" s="2452"/>
      <c r="W347" s="2140">
        <f>IFERROR(IF(V347&gt;0, AH347*AG347*Q347, 0), 0)</f>
        <v>0</v>
      </c>
      <c r="X347" s="301" t="str">
        <f>IF(OR(W347=0, ISBLANK(P347)), "", TEXT(ROUND(W347/INDEX(AJ24:AJ94, MATCH(P347, AI24:AI94, 0)), 0),"# ##0") &amp; " " &amp; P347)</f>
        <v/>
      </c>
      <c r="Y347" s="82">
        <f>IFERROR(IF(V347&gt;0, L347*AG347*Q347, 0), 0)</f>
        <v>0</v>
      </c>
      <c r="Z347" s="2141">
        <f>IFERROR(IF(V347&gt;0,M347,0),0)</f>
        <v>0</v>
      </c>
      <c r="AA347" s="2142" t="str">
        <f>IF(V347&gt;0,R347,"")</f>
        <v/>
      </c>
      <c r="AB347" s="2143"/>
      <c r="AC347" s="2140">
        <f>IF(ISBLANK(AB347), W347, W347*(1-AB347/100))</f>
        <v>0</v>
      </c>
      <c r="AD347" s="2144"/>
      <c r="AE347" s="2145" t="str">
        <f>IF(OR(ISBLANK(AD347), ISTEXT(L347)), "", IF(W347=0, Y347*AD347, W347*AD347))</f>
        <v/>
      </c>
      <c r="AF347" s="2593"/>
      <c r="AG347" s="2697">
        <f>IFERROR(IF(ISNUMBER(V347)*ISNUMBER(T347),V347/T347,0),0)</f>
        <v>0</v>
      </c>
      <c r="AH347" s="3483">
        <f>IF(AND(V347&lt;&gt;"", ISNUMBER(T347)), IFERROR(INDEX(AJ24:AJ94, MATCH(P347, AI24:AI94, 0)) * O347 * IF(ISBLANK(L347), 1, L347), 0), 0)</f>
        <v>0</v>
      </c>
      <c r="AI347" s="465"/>
      <c r="AJ347" s="465"/>
      <c r="AK347" s="465"/>
      <c r="AL347" s="465"/>
      <c r="AM347" s="2127" t="str">
        <f>A347</f>
        <v>►</v>
      </c>
      <c r="AN347" s="465"/>
      <c r="AO347" s="465"/>
      <c r="AP347" s="465"/>
      <c r="AQ347" s="465"/>
      <c r="AR347" s="2133"/>
      <c r="AS347" s="465"/>
      <c r="AT347" s="465"/>
      <c r="AU347" s="465"/>
      <c r="AV347" s="465"/>
      <c r="AW347" s="2133"/>
      <c r="AX347" s="466">
        <v>1</v>
      </c>
    </row>
    <row r="348" spans="1:50" s="464" customFormat="1" ht="21" customHeight="1" x14ac:dyDescent="0.25">
      <c r="A348" s="2127" t="str">
        <f>IF(H348&lt;&gt;"A", "►", "A")</f>
        <v>►</v>
      </c>
      <c r="B348" s="2128" t="str">
        <f>IF(A348="►","►",IF(A348="A",IF(ISTEXT(I348),I348,"")))</f>
        <v>►</v>
      </c>
      <c r="C348" s="2129" t="str">
        <f>IF(B348="►", "►", IFERROR(LEFT(B348, SEARCH(".", B348)-1), 0))</f>
        <v>►</v>
      </c>
      <c r="D348" s="2433" t="str">
        <f>IF(B348="►","►",IFERROR(MID(B348,SEARCH(".",B348)+1,SEARCH(".",B348,SEARCH(".",B348)+1)-SEARCH(".",B348)-1),0))</f>
        <v>►</v>
      </c>
      <c r="E348" s="2128" t="str">
        <f>IF(B348="►", "►", IFERROR(MID(B348, SEARCH(".", B348, SEARCH(".", B348)+1)+1, SEARCH(".", B348, SEARCH(".", B348, SEARCH(".", B348)+1)+1) - SEARCH(".", B348, SEARCH(".", B348)+1)-1), 0))</f>
        <v>►</v>
      </c>
      <c r="F348" s="2128" t="str">
        <f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2128" t="str">
        <f>IF(OR(B348="►", ISBLANK(B348)), "►", IFERROR(RIGHT(B348, LEN(B348)-FIND("►", B348)-1), ""))</f>
        <v>►</v>
      </c>
      <c r="H348" s="2178" t="s">
        <v>4</v>
      </c>
      <c r="I348" s="2177"/>
      <c r="J348" s="2177"/>
      <c r="K348" s="2177"/>
      <c r="L348" s="2176"/>
      <c r="M348" s="2176"/>
      <c r="N348" s="2176"/>
      <c r="O348" s="2176"/>
      <c r="P348" s="2176"/>
      <c r="Q348" s="2176"/>
      <c r="R348" s="2450"/>
      <c r="S348" s="791" t="s">
        <v>4</v>
      </c>
      <c r="T348" s="3484">
        <f>IFERROR(IF(AND(ISNUMBER(V348),J348&gt;0),J348,0),0)</f>
        <v>0</v>
      </c>
      <c r="U348" s="2453">
        <f>IFERROR(IF(AND(ISNUMBER(T348),V348&gt;0),K348,0),0)</f>
        <v>0</v>
      </c>
      <c r="V348" s="2452"/>
      <c r="W348" s="2148">
        <f>IFERROR(IF(V348&gt;0, AH348*AG348*Q348, 0), 0)</f>
        <v>0</v>
      </c>
      <c r="X348" s="299" t="str">
        <f>IF(OR(W348=0, ISBLANK(P348)), "", TEXT(ROUND(W348/INDEX(AJ24:AJ94, MATCH(P348, AI24:AI94, 0)), 0),"# ##0") &amp; " " &amp; P348)</f>
        <v/>
      </c>
      <c r="Y348" s="77">
        <f>IFERROR(IF(V348&gt;0, L348*AG348*Q348, 0), 0)</f>
        <v>0</v>
      </c>
      <c r="Z348" s="2149">
        <f>IFERROR(IF(V348&gt;0,M348,0),0)</f>
        <v>0</v>
      </c>
      <c r="AA348" s="2137" t="str">
        <f>IF(V348&gt;0,R348,"")</f>
        <v/>
      </c>
      <c r="AB348" s="2143"/>
      <c r="AC348" s="2148">
        <f>IF(ISBLANK(AB348), W348, W348*(1-AB348/100))</f>
        <v>0</v>
      </c>
      <c r="AD348" s="2144"/>
      <c r="AE348" s="2150" t="str">
        <f>IF(OR(ISBLANK(AD348), ISTEXT(L348)), "", IF(W348=0, Y348*AD348, W348*AD348))</f>
        <v/>
      </c>
      <c r="AF348" s="2593"/>
      <c r="AG348" s="2697">
        <f>IFERROR(IF(ISNUMBER(V348)*ISNUMBER(T348),V348/T348,0),0)</f>
        <v>0</v>
      </c>
      <c r="AH348" s="3483">
        <f>IF(AND(V348&lt;&gt;"", ISNUMBER(T348)), IFERROR(INDEX(AJ24:AJ94, MATCH(P348, AI24:AI94, 0)) * O348 * IF(ISBLANK(L348), 1, L348), 0), 0)</f>
        <v>0</v>
      </c>
      <c r="AI348" s="465"/>
      <c r="AJ348" s="465"/>
      <c r="AK348" s="465"/>
      <c r="AL348" s="465"/>
      <c r="AM348" s="2127" t="str">
        <f>A348</f>
        <v>►</v>
      </c>
      <c r="AN348" s="465"/>
      <c r="AO348" s="465"/>
      <c r="AP348" s="465"/>
      <c r="AQ348" s="465"/>
      <c r="AR348" s="2133"/>
      <c r="AS348" s="465"/>
      <c r="AT348" s="465"/>
      <c r="AU348" s="465"/>
      <c r="AV348" s="465"/>
      <c r="AW348" s="2133"/>
      <c r="AX348" s="466">
        <v>1</v>
      </c>
    </row>
    <row r="349" spans="1:50" s="464" customFormat="1" ht="21" customHeight="1" x14ac:dyDescent="0.25">
      <c r="A349" s="2127" t="str">
        <f>IF(H349&lt;&gt;"A", "►", "A")</f>
        <v>►</v>
      </c>
      <c r="B349" s="2128" t="str">
        <f>IF(A349="►","►",IF(A349="A",IF(ISTEXT(I349),I349,"")))</f>
        <v>►</v>
      </c>
      <c r="C349" s="2129" t="str">
        <f>IF(B349="►", "►", IFERROR(LEFT(B349, SEARCH(".", B349)-1), 0))</f>
        <v>►</v>
      </c>
      <c r="D349" s="2433" t="str">
        <f>IF(B349="►","►",IFERROR(MID(B349,SEARCH(".",B349)+1,SEARCH(".",B349,SEARCH(".",B349)+1)-SEARCH(".",B349)-1),0))</f>
        <v>►</v>
      </c>
      <c r="E349" s="2128" t="str">
        <f>IF(B349="►", "►", IFERROR(MID(B349, SEARCH(".", B349, SEARCH(".", B349)+1)+1, SEARCH(".", B349, SEARCH(".", B349, SEARCH(".", B349)+1)+1) - SEARCH(".", B349, SEARCH(".", B349)+1)-1), 0))</f>
        <v>►</v>
      </c>
      <c r="F349" s="2128" t="str">
        <f>IF(B349="►", "►", IFERROR(MID(B349, SEARCH(".", B349, SEARCH(".", B349, SEARCH(".", B349)+1)+1)+1, SEARCH(".", B349, SEARCH(".", B349, SEARCH(".", B349, SEARCH(".", B349)+1)+1)+1) - SEARCH(".", B349, SEARCH(".", B349, SEARCH(".", B349)+1)+1)-1), 0))</f>
        <v>►</v>
      </c>
      <c r="G349" s="2128" t="str">
        <f>IF(OR(B349="►", ISBLANK(B349)), "►", IFERROR(RIGHT(B349, LEN(B349)-FIND("►", B349)-1), ""))</f>
        <v>►</v>
      </c>
      <c r="H349" s="2178" t="s">
        <v>4</v>
      </c>
      <c r="I349" s="2177"/>
      <c r="J349" s="2177"/>
      <c r="K349" s="2177"/>
      <c r="L349" s="2176"/>
      <c r="M349" s="2176"/>
      <c r="N349" s="2176"/>
      <c r="O349" s="2176"/>
      <c r="P349" s="2176"/>
      <c r="Q349" s="2176"/>
      <c r="R349" s="2450"/>
      <c r="S349" s="791" t="s">
        <v>4</v>
      </c>
      <c r="T349" s="3484">
        <f>IFERROR(IF(AND(ISNUMBER(V349),J349&gt;0),J349,0),0)</f>
        <v>0</v>
      </c>
      <c r="U349" s="2453">
        <f>IFERROR(IF(AND(ISNUMBER(T349),V349&gt;0),K349,0),0)</f>
        <v>0</v>
      </c>
      <c r="V349" s="2452"/>
      <c r="W349" s="2140">
        <f>IFERROR(IF(V349&gt;0, AH349*AG349*Q349, 0), 0)</f>
        <v>0</v>
      </c>
      <c r="X349" s="301" t="str">
        <f>IF(OR(W349=0, ISBLANK(P349)), "", TEXT(ROUND(W349/INDEX(AJ24:AJ94, MATCH(P349, AI24:AI94, 0)), 0),"# ##0") &amp; " " &amp; P349)</f>
        <v/>
      </c>
      <c r="Y349" s="82">
        <f>IFERROR(IF(V349&gt;0, L349*AG349*Q349, 0), 0)</f>
        <v>0</v>
      </c>
      <c r="Z349" s="2141">
        <f>IFERROR(IF(V349&gt;0,M349,0),0)</f>
        <v>0</v>
      </c>
      <c r="AA349" s="2142" t="str">
        <f>IF(V349&gt;0,R349,"")</f>
        <v/>
      </c>
      <c r="AB349" s="2143"/>
      <c r="AC349" s="2140">
        <f>IF(ISBLANK(AB349), W349, W349*(1-AB349/100))</f>
        <v>0</v>
      </c>
      <c r="AD349" s="2144"/>
      <c r="AE349" s="2145" t="str">
        <f>IF(OR(ISBLANK(AD349), ISTEXT(L349)), "", IF(W349=0, Y349*AD349, W349*AD349))</f>
        <v/>
      </c>
      <c r="AF349" s="2593"/>
      <c r="AG349" s="2697">
        <f>IFERROR(IF(ISNUMBER(V349)*ISNUMBER(T349),V349/T349,0),0)</f>
        <v>0</v>
      </c>
      <c r="AH349" s="3483">
        <f>IF(AND(V349&lt;&gt;"", ISNUMBER(T349)), IFERROR(INDEX(AJ24:AJ94, MATCH(P349, AI24:AI94, 0)) * O349 * IF(ISBLANK(L349), 1, L349), 0), 0)</f>
        <v>0</v>
      </c>
      <c r="AI349" s="465"/>
      <c r="AJ349" s="465"/>
      <c r="AK349" s="465"/>
      <c r="AL349" s="465"/>
      <c r="AM349" s="2127" t="str">
        <f>A349</f>
        <v>►</v>
      </c>
      <c r="AN349" s="465"/>
      <c r="AO349" s="465"/>
      <c r="AP349" s="465"/>
      <c r="AQ349" s="465"/>
      <c r="AR349" s="2133"/>
      <c r="AS349" s="465"/>
      <c r="AT349" s="465"/>
      <c r="AU349" s="465"/>
      <c r="AV349" s="465"/>
      <c r="AW349" s="2133"/>
      <c r="AX349" s="466">
        <v>1</v>
      </c>
    </row>
    <row r="350" spans="1:50" s="464" customFormat="1" ht="21" customHeight="1" x14ac:dyDescent="0.25">
      <c r="A350" s="2127" t="str">
        <f>IF(H350&lt;&gt;"A", "►", "A")</f>
        <v>►</v>
      </c>
      <c r="B350" s="2128" t="str">
        <f>IF(A350="►","►",IF(A350="A",IF(ISTEXT(I350),I350,"")))</f>
        <v>►</v>
      </c>
      <c r="C350" s="2129" t="str">
        <f>IF(B350="►", "►", IFERROR(LEFT(B350, SEARCH(".", B350)-1), 0))</f>
        <v>►</v>
      </c>
      <c r="D350" s="2433" t="str">
        <f>IF(B350="►","►",IFERROR(MID(B350,SEARCH(".",B350)+1,SEARCH(".",B350,SEARCH(".",B350)+1)-SEARCH(".",B350)-1),0))</f>
        <v>►</v>
      </c>
      <c r="E350" s="2128" t="str">
        <f>IF(B350="►", "►", IFERROR(MID(B350, SEARCH(".", B350, SEARCH(".", B350)+1)+1, SEARCH(".", B350, SEARCH(".", B350, SEARCH(".", B350)+1)+1) - SEARCH(".", B350, SEARCH(".", B350)+1)-1), 0))</f>
        <v>►</v>
      </c>
      <c r="F350" s="2128" t="str">
        <f>IF(B350="►", "►", IFERROR(MID(B350, SEARCH(".", B350, SEARCH(".", B350, SEARCH(".", B350)+1)+1)+1, SEARCH(".", B350, SEARCH(".", B350, SEARCH(".", B350, SEARCH(".", B350)+1)+1)+1) - SEARCH(".", B350, SEARCH(".", B350, SEARCH(".", B350)+1)+1)-1), 0))</f>
        <v>►</v>
      </c>
      <c r="G350" s="2128" t="str">
        <f>IF(OR(B350="►", ISBLANK(B350)), "►", IFERROR(RIGHT(B350, LEN(B350)-FIND("►", B350)-1), ""))</f>
        <v>►</v>
      </c>
      <c r="H350" s="2178" t="s">
        <v>4</v>
      </c>
      <c r="I350" s="2177"/>
      <c r="J350" s="2177"/>
      <c r="K350" s="2177"/>
      <c r="L350" s="2176"/>
      <c r="M350" s="2176"/>
      <c r="N350" s="2176"/>
      <c r="O350" s="2176"/>
      <c r="P350" s="2176"/>
      <c r="Q350" s="2176"/>
      <c r="R350" s="2450"/>
      <c r="S350" s="791" t="s">
        <v>4</v>
      </c>
      <c r="T350" s="3484">
        <f>IFERROR(IF(AND(ISNUMBER(V350),J350&gt;0),J350,0),0)</f>
        <v>0</v>
      </c>
      <c r="U350" s="2453">
        <f>IFERROR(IF(AND(ISNUMBER(T350),V350&gt;0),K350,0),0)</f>
        <v>0</v>
      </c>
      <c r="V350" s="2452"/>
      <c r="W350" s="2159">
        <f>IFERROR(IF(V350&gt;0, AH350*AG350*Q350, 0), 0)</f>
        <v>0</v>
      </c>
      <c r="X350" s="2160" t="str">
        <f>IF(OR(W350=0, ISBLANK(P350)), "", TEXT(ROUND(W350/INDEX(AJ24:AJ94, MATCH(P350, AI24:AI94, 0)), 0),"# ##0") &amp; " " &amp; P350)</f>
        <v/>
      </c>
      <c r="Y350" s="77">
        <f>IFERROR(IF(V350&gt;0, L350*AG350*Q350, 0), 0)</f>
        <v>0</v>
      </c>
      <c r="Z350" s="2149">
        <f>IFERROR(IF(V350&gt;0,M350,0),0)</f>
        <v>0</v>
      </c>
      <c r="AA350" s="2137" t="str">
        <f>IF(V350&gt;0,R350,"")</f>
        <v/>
      </c>
      <c r="AB350" s="2143"/>
      <c r="AC350" s="2148">
        <f>IF(ISBLANK(AB350), W350, W350*(1-AB350/100))</f>
        <v>0</v>
      </c>
      <c r="AD350" s="2144"/>
      <c r="AE350" s="2150" t="str">
        <f>IF(OR(ISBLANK(AD350), ISTEXT(L350)), "", IF(W350=0, Y350*AD350, W350*AD350))</f>
        <v/>
      </c>
      <c r="AF350" s="2593"/>
      <c r="AG350" s="2697">
        <f>IFERROR(IF(ISNUMBER(V350)*ISNUMBER(T350),V350/T350,0),0)</f>
        <v>0</v>
      </c>
      <c r="AH350" s="3483">
        <f>IF(AND(V350&lt;&gt;"", ISNUMBER(T350)), IFERROR(INDEX(AJ24:AJ94, MATCH(P350, AI24:AI94, 0)) * O350 * IF(ISBLANK(L350), 1, L350), 0), 0)</f>
        <v>0</v>
      </c>
      <c r="AI350" s="465"/>
      <c r="AJ350" s="465"/>
      <c r="AK350" s="465"/>
      <c r="AL350" s="465"/>
      <c r="AM350" s="2127" t="str">
        <f>A350</f>
        <v>►</v>
      </c>
      <c r="AN350" s="465"/>
      <c r="AO350" s="465"/>
      <c r="AP350" s="465"/>
      <c r="AQ350" s="465"/>
      <c r="AR350" s="2133"/>
      <c r="AS350" s="465"/>
      <c r="AT350" s="465"/>
      <c r="AU350" s="465"/>
      <c r="AV350" s="465"/>
      <c r="AW350" s="2133"/>
      <c r="AX350" s="466">
        <v>1</v>
      </c>
    </row>
    <row r="351" spans="1:50" s="464" customFormat="1" ht="21" customHeight="1" x14ac:dyDescent="0.25">
      <c r="A351" s="2127" t="str">
        <f>IF(H351&lt;&gt;"A", "►", "A")</f>
        <v>►</v>
      </c>
      <c r="B351" s="2128" t="str">
        <f>IF(A351="►","►",IF(A351="A",IF(ISTEXT(I351),I351,"")))</f>
        <v>►</v>
      </c>
      <c r="C351" s="2129" t="str">
        <f>IF(B351="►", "►", IFERROR(LEFT(B351, SEARCH(".", B351)-1), 0))</f>
        <v>►</v>
      </c>
      <c r="D351" s="2433" t="str">
        <f>IF(B351="►","►",IFERROR(MID(B351,SEARCH(".",B351)+1,SEARCH(".",B351,SEARCH(".",B351)+1)-SEARCH(".",B351)-1),0))</f>
        <v>►</v>
      </c>
      <c r="E351" s="2128" t="str">
        <f>IF(B351="►", "►", IFERROR(MID(B351, SEARCH(".", B351, SEARCH(".", B351)+1)+1, SEARCH(".", B351, SEARCH(".", B351, SEARCH(".", B351)+1)+1) - SEARCH(".", B351, SEARCH(".", B351)+1)-1), 0))</f>
        <v>►</v>
      </c>
      <c r="F351" s="2128" t="str">
        <f>IF(B351="►", "►", IFERROR(MID(B351, SEARCH(".", B351, SEARCH(".", B351, SEARCH(".", B351)+1)+1)+1, SEARCH(".", B351, SEARCH(".", B351, SEARCH(".", B351, SEARCH(".", B351)+1)+1)+1) - SEARCH(".", B351, SEARCH(".", B351, SEARCH(".", B351)+1)+1)-1), 0))</f>
        <v>►</v>
      </c>
      <c r="G351" s="2128" t="str">
        <f>IF(OR(B351="►", ISBLANK(B351)), "►", IFERROR(RIGHT(B351, LEN(B351)-FIND("►", B351)-1), ""))</f>
        <v>►</v>
      </c>
      <c r="H351" s="2178" t="s">
        <v>4</v>
      </c>
      <c r="I351" s="2177"/>
      <c r="J351" s="2177"/>
      <c r="K351" s="2177"/>
      <c r="L351" s="2176"/>
      <c r="M351" s="2176"/>
      <c r="N351" s="2176"/>
      <c r="O351" s="2176"/>
      <c r="P351" s="2176"/>
      <c r="Q351" s="2176"/>
      <c r="R351" s="2450"/>
      <c r="S351" s="791" t="s">
        <v>4</v>
      </c>
      <c r="T351" s="3484">
        <f>IFERROR(IF(AND(ISNUMBER(V351),J351&gt;0),J351,0),0)</f>
        <v>0</v>
      </c>
      <c r="U351" s="2453">
        <f>IFERROR(IF(AND(ISNUMBER(T351),V351&gt;0),K351,0),0)</f>
        <v>0</v>
      </c>
      <c r="V351" s="2452"/>
      <c r="W351" s="2140">
        <f>IFERROR(IF(V351&gt;0, AH351*AG351*Q351, 0), 0)</f>
        <v>0</v>
      </c>
      <c r="X351" s="301" t="str">
        <f>IF(OR(W351=0, ISBLANK(P351)), "", TEXT(ROUND(W351/INDEX(AJ24:AJ94, MATCH(P351, AI24:AI94, 0)), 0),"# ##0") &amp; " " &amp; P351)</f>
        <v/>
      </c>
      <c r="Y351" s="82">
        <f>IFERROR(IF(V351&gt;0, L351*AG351*Q351, 0), 0)</f>
        <v>0</v>
      </c>
      <c r="Z351" s="2141">
        <f>IFERROR(IF(V351&gt;0,M351,0),0)</f>
        <v>0</v>
      </c>
      <c r="AA351" s="2142" t="str">
        <f>IF(V351&gt;0,R351,"")</f>
        <v/>
      </c>
      <c r="AB351" s="2143"/>
      <c r="AC351" s="2140">
        <f>IF(ISBLANK(AB351), W351, W351*(1-AB351/100))</f>
        <v>0</v>
      </c>
      <c r="AD351" s="2144"/>
      <c r="AE351" s="2145" t="str">
        <f>IF(OR(ISBLANK(AD351), ISTEXT(L351)), "", IF(W351=0, Y351*AD351, W351*AD351))</f>
        <v/>
      </c>
      <c r="AF351" s="2593"/>
      <c r="AG351" s="2697">
        <f>IFERROR(IF(ISNUMBER(V351)*ISNUMBER(T351),V351/T351,0),0)</f>
        <v>0</v>
      </c>
      <c r="AH351" s="3483">
        <f>IF(AND(V351&lt;&gt;"", ISNUMBER(T351)), IFERROR(INDEX(AJ24:AJ94, MATCH(P351, AI24:AI94, 0)) * O351 * IF(ISBLANK(L351), 1, L351), 0), 0)</f>
        <v>0</v>
      </c>
      <c r="AI351" s="465"/>
      <c r="AJ351" s="465"/>
      <c r="AK351" s="465"/>
      <c r="AL351" s="465"/>
      <c r="AM351" s="2127" t="str">
        <f>A351</f>
        <v>►</v>
      </c>
      <c r="AN351" s="465"/>
      <c r="AO351" s="465"/>
      <c r="AP351" s="465"/>
      <c r="AQ351" s="465"/>
      <c r="AR351" s="2133"/>
      <c r="AS351" s="465"/>
      <c r="AT351" s="465"/>
      <c r="AU351" s="465"/>
      <c r="AV351" s="465"/>
      <c r="AW351" s="2133"/>
      <c r="AX351" s="466">
        <v>1</v>
      </c>
    </row>
    <row r="352" spans="1:50" s="464" customFormat="1" ht="21" customHeight="1" x14ac:dyDescent="0.25">
      <c r="A352" s="2127" t="str">
        <f>IF(H352&lt;&gt;"A", "►", "A")</f>
        <v>►</v>
      </c>
      <c r="B352" s="2128" t="str">
        <f>IF(A352="►","►",IF(A352="A",IF(ISTEXT(I352),I352,"")))</f>
        <v>►</v>
      </c>
      <c r="C352" s="2129" t="str">
        <f>IF(B352="►", "►", IFERROR(LEFT(B352, SEARCH(".", B352)-1), 0))</f>
        <v>►</v>
      </c>
      <c r="D352" s="2433" t="str">
        <f>IF(B352="►","►",IFERROR(MID(B352,SEARCH(".",B352)+1,SEARCH(".",B352,SEARCH(".",B352)+1)-SEARCH(".",B352)-1),0))</f>
        <v>►</v>
      </c>
      <c r="E352" s="2128" t="str">
        <f>IF(B352="►", "►", IFERROR(MID(B352, SEARCH(".", B352, SEARCH(".", B352)+1)+1, SEARCH(".", B352, SEARCH(".", B352, SEARCH(".", B352)+1)+1) - SEARCH(".", B352, SEARCH(".", B352)+1)-1), 0))</f>
        <v>►</v>
      </c>
      <c r="F352" s="2128" t="str">
        <f>IF(B352="►", "►", IFERROR(MID(B352, SEARCH(".", B352, SEARCH(".", B352, SEARCH(".", B352)+1)+1)+1, SEARCH(".", B352, SEARCH(".", B352, SEARCH(".", B352, SEARCH(".", B352)+1)+1)+1) - SEARCH(".", B352, SEARCH(".", B352, SEARCH(".", B352)+1)+1)-1), 0))</f>
        <v>►</v>
      </c>
      <c r="G352" s="2128" t="str">
        <f>IF(OR(B352="►", ISBLANK(B352)), "►", IFERROR(RIGHT(B352, LEN(B352)-FIND("►", B352)-1), ""))</f>
        <v>►</v>
      </c>
      <c r="H352" s="2178" t="s">
        <v>4</v>
      </c>
      <c r="I352" s="2177"/>
      <c r="J352" s="2177"/>
      <c r="K352" s="2177"/>
      <c r="L352" s="2176"/>
      <c r="M352" s="2176"/>
      <c r="N352" s="2176"/>
      <c r="O352" s="2176"/>
      <c r="P352" s="2176"/>
      <c r="Q352" s="2176"/>
      <c r="R352" s="2450"/>
      <c r="S352" s="791" t="s">
        <v>4</v>
      </c>
      <c r="T352" s="3484">
        <f>IFERROR(IF(AND(ISNUMBER(V352),J352&gt;0),J352,0),0)</f>
        <v>0</v>
      </c>
      <c r="U352" s="2453">
        <f>IFERROR(IF(AND(ISNUMBER(T352),V352&gt;0),K352,0),0)</f>
        <v>0</v>
      </c>
      <c r="V352" s="2452"/>
      <c r="W352" s="2148">
        <f>IFERROR(IF(V352&gt;0, AH352*AG352*Q352, 0), 0)</f>
        <v>0</v>
      </c>
      <c r="X352" s="299" t="str">
        <f>IF(OR(W352=0, ISBLANK(P352)), "", TEXT(ROUND(W352/INDEX(AJ24:AJ94, MATCH(P352, AI24:AI94, 0)), 0),"# ##0") &amp; " " &amp; P352)</f>
        <v/>
      </c>
      <c r="Y352" s="77">
        <f>IFERROR(IF(V352&gt;0, L352*AG352*Q352, 0), 0)</f>
        <v>0</v>
      </c>
      <c r="Z352" s="2149">
        <f>IFERROR(IF(V352&gt;0,M352,0),0)</f>
        <v>0</v>
      </c>
      <c r="AA352" s="2137" t="str">
        <f>IF(V352&gt;0,R352,"")</f>
        <v/>
      </c>
      <c r="AB352" s="2143"/>
      <c r="AC352" s="2148">
        <f>IF(ISBLANK(AB352), W352, W352*(1-AB352/100))</f>
        <v>0</v>
      </c>
      <c r="AD352" s="2144"/>
      <c r="AE352" s="2150" t="str">
        <f>IF(OR(ISBLANK(AD352), ISTEXT(L352)), "", IF(W352=0, Y352*AD352, W352*AD352))</f>
        <v/>
      </c>
      <c r="AF352" s="2593"/>
      <c r="AG352" s="2697">
        <f>IFERROR(IF(ISNUMBER(V352)*ISNUMBER(T352),V352/T352,0),0)</f>
        <v>0</v>
      </c>
      <c r="AH352" s="3483">
        <f>IF(AND(V352&lt;&gt;"", ISNUMBER(T352)), IFERROR(INDEX(AJ24:AJ94, MATCH(P352, AI24:AI94, 0)) * O352 * IF(ISBLANK(L352), 1, L352), 0), 0)</f>
        <v>0</v>
      </c>
      <c r="AI352" s="465"/>
      <c r="AJ352" s="465"/>
      <c r="AK352" s="465"/>
      <c r="AL352" s="465"/>
      <c r="AM352" s="2127" t="str">
        <f>A352</f>
        <v>►</v>
      </c>
      <c r="AN352" s="465"/>
      <c r="AO352" s="465"/>
      <c r="AP352" s="465"/>
      <c r="AQ352" s="465"/>
      <c r="AR352" s="2133"/>
      <c r="AS352" s="465"/>
      <c r="AT352" s="465"/>
      <c r="AU352" s="465"/>
      <c r="AV352" s="465"/>
      <c r="AW352" s="2133"/>
      <c r="AX352" s="466">
        <v>1</v>
      </c>
    </row>
    <row r="353" spans="1:50" s="464" customFormat="1" ht="21" customHeight="1" x14ac:dyDescent="0.25">
      <c r="A353" s="2127" t="str">
        <f>IF(H353&lt;&gt;"A", "►", "A")</f>
        <v>►</v>
      </c>
      <c r="B353" s="2128" t="str">
        <f>IF(A353="►","►",IF(A353="A",IF(ISTEXT(I353),I353,"")))</f>
        <v>►</v>
      </c>
      <c r="C353" s="2129" t="str">
        <f>IF(B353="►", "►", IFERROR(LEFT(B353, SEARCH(".", B353)-1), 0))</f>
        <v>►</v>
      </c>
      <c r="D353" s="2433" t="str">
        <f>IF(B353="►","►",IFERROR(MID(B353,SEARCH(".",B353)+1,SEARCH(".",B353,SEARCH(".",B353)+1)-SEARCH(".",B353)-1),0))</f>
        <v>►</v>
      </c>
      <c r="E353" s="2128" t="str">
        <f>IF(B353="►", "►", IFERROR(MID(B353, SEARCH(".", B353, SEARCH(".", B353)+1)+1, SEARCH(".", B353, SEARCH(".", B353, SEARCH(".", B353)+1)+1) - SEARCH(".", B353, SEARCH(".", B353)+1)-1), 0))</f>
        <v>►</v>
      </c>
      <c r="F353" s="2128" t="str">
        <f>IF(B353="►", "►", IFERROR(MID(B353, SEARCH(".", B353, SEARCH(".", B353, SEARCH(".", B353)+1)+1)+1, SEARCH(".", B353, SEARCH(".", B353, SEARCH(".", B353, SEARCH(".", B353)+1)+1)+1) - SEARCH(".", B353, SEARCH(".", B353, SEARCH(".", B353)+1)+1)-1), 0))</f>
        <v>►</v>
      </c>
      <c r="G353" s="2128" t="str">
        <f>IF(OR(B353="►", ISBLANK(B353)), "►", IFERROR(RIGHT(B353, LEN(B353)-FIND("►", B353)-1), ""))</f>
        <v>►</v>
      </c>
      <c r="H353" s="2178" t="s">
        <v>4</v>
      </c>
      <c r="I353" s="2177"/>
      <c r="J353" s="2177"/>
      <c r="K353" s="2177"/>
      <c r="L353" s="2176"/>
      <c r="M353" s="2176"/>
      <c r="N353" s="2176"/>
      <c r="O353" s="2176"/>
      <c r="P353" s="2176"/>
      <c r="Q353" s="2176"/>
      <c r="R353" s="2450"/>
      <c r="S353" s="791" t="s">
        <v>4</v>
      </c>
      <c r="T353" s="3484">
        <f>IFERROR(IF(AND(ISNUMBER(V353),J353&gt;0),J353,0),0)</f>
        <v>0</v>
      </c>
      <c r="U353" s="2453">
        <f>IFERROR(IF(AND(ISNUMBER(T353),V353&gt;0),K353,0),0)</f>
        <v>0</v>
      </c>
      <c r="V353" s="2452"/>
      <c r="W353" s="2140">
        <f>IFERROR(IF(V353&gt;0, AH353*AG353*Q353, 0), 0)</f>
        <v>0</v>
      </c>
      <c r="X353" s="301" t="str">
        <f>IF(OR(W353=0, ISBLANK(P353)), "", TEXT(ROUND(W353/INDEX(AJ24:AJ94, MATCH(P353, AI24:AI94, 0)), 0),"# ##0") &amp; " " &amp; P353)</f>
        <v/>
      </c>
      <c r="Y353" s="82">
        <f>IFERROR(IF(V353&gt;0, L353*AG353*Q353, 0), 0)</f>
        <v>0</v>
      </c>
      <c r="Z353" s="2141">
        <f>IFERROR(IF(V353&gt;0,M353,0),0)</f>
        <v>0</v>
      </c>
      <c r="AA353" s="2142" t="str">
        <f>IF(V353&gt;0,R353,"")</f>
        <v/>
      </c>
      <c r="AB353" s="2143"/>
      <c r="AC353" s="2140">
        <f>IF(ISBLANK(AB353), W353, W353*(1-AB353/100))</f>
        <v>0</v>
      </c>
      <c r="AD353" s="2144"/>
      <c r="AE353" s="2145" t="str">
        <f>IF(OR(ISBLANK(AD353), ISTEXT(L353)), "", IF(W353=0, Y353*AD353, W353*AD353))</f>
        <v/>
      </c>
      <c r="AF353" s="2593"/>
      <c r="AG353" s="2697">
        <f>IFERROR(IF(ISNUMBER(V353)*ISNUMBER(T353),V353/T353,0),0)</f>
        <v>0</v>
      </c>
      <c r="AH353" s="3483">
        <f>IF(AND(V353&lt;&gt;"", ISNUMBER(T353)), IFERROR(INDEX(AJ24:AJ94, MATCH(P353, AI24:AI94, 0)) * O353 * IF(ISBLANK(L353), 1, L353), 0), 0)</f>
        <v>0</v>
      </c>
      <c r="AI353" s="465"/>
      <c r="AJ353" s="465"/>
      <c r="AK353" s="465"/>
      <c r="AL353" s="465"/>
      <c r="AM353" s="2127" t="str">
        <f>A353</f>
        <v>►</v>
      </c>
      <c r="AN353" s="465"/>
      <c r="AO353" s="465"/>
      <c r="AP353" s="465"/>
      <c r="AQ353" s="465"/>
      <c r="AR353" s="2133"/>
      <c r="AS353" s="465"/>
      <c r="AT353" s="465"/>
      <c r="AU353" s="465"/>
      <c r="AV353" s="465"/>
      <c r="AW353" s="2133"/>
      <c r="AX353" s="466">
        <v>1</v>
      </c>
    </row>
    <row r="354" spans="1:50" s="464" customFormat="1" ht="21" customHeight="1" x14ac:dyDescent="0.25">
      <c r="A354" s="2127" t="str">
        <f>IF(H354&lt;&gt;"A", "►", "A")</f>
        <v>►</v>
      </c>
      <c r="B354" s="2128" t="str">
        <f>IF(A354="►","►",IF(A354="A",IF(ISTEXT(I354),I354,"")))</f>
        <v>►</v>
      </c>
      <c r="C354" s="2129" t="str">
        <f>IF(B354="►", "►", IFERROR(LEFT(B354, SEARCH(".", B354)-1), 0))</f>
        <v>►</v>
      </c>
      <c r="D354" s="2433" t="str">
        <f>IF(B354="►","►",IFERROR(MID(B354,SEARCH(".",B354)+1,SEARCH(".",B354,SEARCH(".",B354)+1)-SEARCH(".",B354)-1),0))</f>
        <v>►</v>
      </c>
      <c r="E354" s="2128" t="str">
        <f>IF(B354="►", "►", IFERROR(MID(B354, SEARCH(".", B354, SEARCH(".", B354)+1)+1, SEARCH(".", B354, SEARCH(".", B354, SEARCH(".", B354)+1)+1) - SEARCH(".", B354, SEARCH(".", B354)+1)-1), 0))</f>
        <v>►</v>
      </c>
      <c r="F354" s="2128" t="str">
        <f>IF(B354="►", "►", IFERROR(MID(B354, SEARCH(".", B354, SEARCH(".", B354, SEARCH(".", B354)+1)+1)+1, SEARCH(".", B354, SEARCH(".", B354, SEARCH(".", B354, SEARCH(".", B354)+1)+1)+1) - SEARCH(".", B354, SEARCH(".", B354, SEARCH(".", B354)+1)+1)-1), 0))</f>
        <v>►</v>
      </c>
      <c r="G354" s="2128" t="str">
        <f>IF(OR(B354="►", ISBLANK(B354)), "►", IFERROR(RIGHT(B354, LEN(B354)-FIND("►", B354)-1), ""))</f>
        <v>►</v>
      </c>
      <c r="H354" s="2178" t="s">
        <v>4</v>
      </c>
      <c r="I354" s="2177"/>
      <c r="J354" s="2177"/>
      <c r="K354" s="2177"/>
      <c r="L354" s="2176"/>
      <c r="M354" s="2176"/>
      <c r="N354" s="2176"/>
      <c r="O354" s="2176"/>
      <c r="P354" s="2176"/>
      <c r="Q354" s="2176"/>
      <c r="R354" s="2450"/>
      <c r="S354" s="791" t="s">
        <v>4</v>
      </c>
      <c r="T354" s="3484">
        <f>IFERROR(IF(AND(ISNUMBER(V354),J354&gt;0),J354,0),0)</f>
        <v>0</v>
      </c>
      <c r="U354" s="2453">
        <f>IFERROR(IF(AND(ISNUMBER(T354),V354&gt;0),K354,0),0)</f>
        <v>0</v>
      </c>
      <c r="V354" s="2452"/>
      <c r="W354" s="2148">
        <f>IFERROR(IF(V354&gt;0, AH354*AG354*Q354, 0), 0)</f>
        <v>0</v>
      </c>
      <c r="X354" s="299" t="str">
        <f>IF(OR(W354=0, ISBLANK(P354)), "", TEXT(ROUND(W354/INDEX(AJ24:AJ94, MATCH(P354, AI24:AI94, 0)), 0),"# ##0") &amp; " " &amp; P354)</f>
        <v/>
      </c>
      <c r="Y354" s="77">
        <f>IFERROR(IF(V354&gt;0, L354*AG354*Q354, 0), 0)</f>
        <v>0</v>
      </c>
      <c r="Z354" s="2149">
        <f>IFERROR(IF(V354&gt;0,M354,0),0)</f>
        <v>0</v>
      </c>
      <c r="AA354" s="2137" t="str">
        <f>IF(V354&gt;0,R354,"")</f>
        <v/>
      </c>
      <c r="AB354" s="2143"/>
      <c r="AC354" s="2148">
        <f>IF(ISBLANK(AB354), W354, W354*(1-AB354/100))</f>
        <v>0</v>
      </c>
      <c r="AD354" s="2144"/>
      <c r="AE354" s="2150" t="str">
        <f>IF(OR(ISBLANK(AD354), ISTEXT(L354)), "", IF(W354=0, Y354*AD354, W354*AD354))</f>
        <v/>
      </c>
      <c r="AF354" s="2593"/>
      <c r="AG354" s="2697">
        <f>IFERROR(IF(ISNUMBER(V354)*ISNUMBER(T354),V354/T354,0),0)</f>
        <v>0</v>
      </c>
      <c r="AH354" s="3483">
        <f>IF(AND(V354&lt;&gt;"", ISNUMBER(T354)), IFERROR(INDEX(AJ24:AJ94, MATCH(P354, AI24:AI94, 0)) * O354 * IF(ISBLANK(L354), 1, L354), 0), 0)</f>
        <v>0</v>
      </c>
      <c r="AI354" s="465"/>
      <c r="AJ354" s="465"/>
      <c r="AK354" s="465"/>
      <c r="AL354" s="465"/>
      <c r="AM354" s="2127" t="str">
        <f>A354</f>
        <v>►</v>
      </c>
      <c r="AN354" s="465"/>
      <c r="AO354" s="465"/>
      <c r="AP354" s="465"/>
      <c r="AQ354" s="465"/>
      <c r="AR354" s="2133"/>
      <c r="AS354" s="465"/>
      <c r="AT354" s="465"/>
      <c r="AU354" s="465"/>
      <c r="AV354" s="465"/>
      <c r="AW354" s="2133"/>
      <c r="AX354" s="466">
        <v>1</v>
      </c>
    </row>
    <row r="355" spans="1:50" s="464" customFormat="1" ht="21" customHeight="1" x14ac:dyDescent="0.25">
      <c r="A355" s="2127" t="str">
        <f>IF(H355&lt;&gt;"A", "►", "A")</f>
        <v>►</v>
      </c>
      <c r="B355" s="2128" t="str">
        <f>IF(A355="►","►",IF(A355="A",IF(ISTEXT(I355),I355,"")))</f>
        <v>►</v>
      </c>
      <c r="C355" s="2129" t="str">
        <f>IF(B355="►", "►", IFERROR(LEFT(B355, SEARCH(".", B355)-1), 0))</f>
        <v>►</v>
      </c>
      <c r="D355" s="2433" t="str">
        <f>IF(B355="►","►",IFERROR(MID(B355,SEARCH(".",B355)+1,SEARCH(".",B355,SEARCH(".",B355)+1)-SEARCH(".",B355)-1),0))</f>
        <v>►</v>
      </c>
      <c r="E355" s="2128" t="str">
        <f>IF(B355="►", "►", IFERROR(MID(B355, SEARCH(".", B355, SEARCH(".", B355)+1)+1, SEARCH(".", B355, SEARCH(".", B355, SEARCH(".", B355)+1)+1) - SEARCH(".", B355, SEARCH(".", B355)+1)-1), 0))</f>
        <v>►</v>
      </c>
      <c r="F355" s="2128" t="str">
        <f>IF(B355="►", "►", IFERROR(MID(B355, SEARCH(".", B355, SEARCH(".", B355, SEARCH(".", B355)+1)+1)+1, SEARCH(".", B355, SEARCH(".", B355, SEARCH(".", B355, SEARCH(".", B355)+1)+1)+1) - SEARCH(".", B355, SEARCH(".", B355, SEARCH(".", B355)+1)+1)-1), 0))</f>
        <v>►</v>
      </c>
      <c r="G355" s="2128" t="str">
        <f>IF(OR(B355="►", ISBLANK(B355)), "►", IFERROR(RIGHT(B355, LEN(B355)-FIND("►", B355)-1), ""))</f>
        <v>►</v>
      </c>
      <c r="H355" s="2178" t="s">
        <v>4</v>
      </c>
      <c r="I355" s="2177"/>
      <c r="J355" s="2177"/>
      <c r="K355" s="2177"/>
      <c r="L355" s="2176"/>
      <c r="M355" s="2176"/>
      <c r="N355" s="2176"/>
      <c r="O355" s="2176"/>
      <c r="P355" s="2176"/>
      <c r="Q355" s="2176"/>
      <c r="R355" s="2450"/>
      <c r="S355" s="791" t="s">
        <v>4</v>
      </c>
      <c r="T355" s="3484">
        <f>IFERROR(IF(AND(ISNUMBER(V355),J355&gt;0),J355,0),0)</f>
        <v>0</v>
      </c>
      <c r="U355" s="2453">
        <f>IFERROR(IF(AND(ISNUMBER(T355),V355&gt;0),K355,0),0)</f>
        <v>0</v>
      </c>
      <c r="V355" s="2452"/>
      <c r="W355" s="2140">
        <f>IFERROR(IF(V355&gt;0, AH355*AG355*Q355, 0), 0)</f>
        <v>0</v>
      </c>
      <c r="X355" s="301" t="str">
        <f>IF(OR(W355=0, ISBLANK(P355)), "", TEXT(ROUND(W355/INDEX(AJ24:AJ94, MATCH(P355, AI24:AI94, 0)), 0),"# ##0") &amp; " " &amp; P355)</f>
        <v/>
      </c>
      <c r="Y355" s="82">
        <f>IFERROR(IF(V355&gt;0, L355*AG355*Q355, 0), 0)</f>
        <v>0</v>
      </c>
      <c r="Z355" s="2141">
        <f>IFERROR(IF(V355&gt;0,M355,0),0)</f>
        <v>0</v>
      </c>
      <c r="AA355" s="2142" t="str">
        <f>IF(V355&gt;0,R355,"")</f>
        <v/>
      </c>
      <c r="AB355" s="2143"/>
      <c r="AC355" s="2140">
        <f>IF(ISBLANK(AB355), W355, W355*(1-AB355/100))</f>
        <v>0</v>
      </c>
      <c r="AD355" s="2144"/>
      <c r="AE355" s="2145" t="str">
        <f>IF(OR(ISBLANK(AD355), ISTEXT(L355)), "", IF(W355=0, Y355*AD355, W355*AD355))</f>
        <v/>
      </c>
      <c r="AF355" s="2593"/>
      <c r="AG355" s="2697">
        <f>IFERROR(IF(ISNUMBER(V355)*ISNUMBER(T355),V355/T355,0),0)</f>
        <v>0</v>
      </c>
      <c r="AH355" s="3483">
        <f>IF(AND(V355&lt;&gt;"", ISNUMBER(T355)), IFERROR(INDEX(AJ24:AJ94, MATCH(P355, AI24:AI94, 0)) * O355 * IF(ISBLANK(L355), 1, L355), 0), 0)</f>
        <v>0</v>
      </c>
      <c r="AI355" s="465"/>
      <c r="AJ355" s="465"/>
      <c r="AK355" s="465"/>
      <c r="AL355" s="465"/>
      <c r="AM355" s="2127" t="str">
        <f>A355</f>
        <v>►</v>
      </c>
      <c r="AN355" s="465"/>
      <c r="AO355" s="465"/>
      <c r="AP355" s="465"/>
      <c r="AQ355" s="465"/>
      <c r="AR355" s="2133"/>
      <c r="AS355" s="465"/>
      <c r="AT355" s="465"/>
      <c r="AU355" s="465"/>
      <c r="AV355" s="465"/>
      <c r="AW355" s="2133"/>
      <c r="AX355" s="466">
        <v>1</v>
      </c>
    </row>
    <row r="356" spans="1:50" s="464" customFormat="1" ht="21" customHeight="1" x14ac:dyDescent="0.25">
      <c r="A356" s="2127" t="str">
        <f>IF(H356&lt;&gt;"A", "►", "A")</f>
        <v>►</v>
      </c>
      <c r="B356" s="2128" t="str">
        <f>IF(A356="►","►",IF(A356="A",IF(ISTEXT(I356),I356,"")))</f>
        <v>►</v>
      </c>
      <c r="C356" s="2129" t="str">
        <f>IF(B356="►", "►", IFERROR(LEFT(B356, SEARCH(".", B356)-1), 0))</f>
        <v>►</v>
      </c>
      <c r="D356" s="2433" t="str">
        <f>IF(B356="►","►",IFERROR(MID(B356,SEARCH(".",B356)+1,SEARCH(".",B356,SEARCH(".",B356)+1)-SEARCH(".",B356)-1),0))</f>
        <v>►</v>
      </c>
      <c r="E356" s="2128" t="str">
        <f>IF(B356="►", "►", IFERROR(MID(B356, SEARCH(".", B356, SEARCH(".", B356)+1)+1, SEARCH(".", B356, SEARCH(".", B356, SEARCH(".", B356)+1)+1) - SEARCH(".", B356, SEARCH(".", B356)+1)-1), 0))</f>
        <v>►</v>
      </c>
      <c r="F356" s="2128" t="str">
        <f>IF(B356="►", "►", IFERROR(MID(B356, SEARCH(".", B356, SEARCH(".", B356, SEARCH(".", B356)+1)+1)+1, SEARCH(".", B356, SEARCH(".", B356, SEARCH(".", B356, SEARCH(".", B356)+1)+1)+1) - SEARCH(".", B356, SEARCH(".", B356, SEARCH(".", B356)+1)+1)-1), 0))</f>
        <v>►</v>
      </c>
      <c r="G356" s="2128" t="str">
        <f>IF(OR(B356="►", ISBLANK(B356)), "►", IFERROR(RIGHT(B356, LEN(B356)-FIND("►", B356)-1), ""))</f>
        <v>►</v>
      </c>
      <c r="H356" s="2178" t="s">
        <v>4</v>
      </c>
      <c r="I356" s="2177"/>
      <c r="J356" s="2177"/>
      <c r="K356" s="2177"/>
      <c r="L356" s="2176"/>
      <c r="M356" s="2176"/>
      <c r="N356" s="2176"/>
      <c r="O356" s="2176"/>
      <c r="P356" s="2176"/>
      <c r="Q356" s="2176"/>
      <c r="R356" s="2450"/>
      <c r="S356" s="791" t="s">
        <v>4</v>
      </c>
      <c r="T356" s="3484">
        <f>IFERROR(IF(AND(ISNUMBER(V356),J356&gt;0),J356,0),0)</f>
        <v>0</v>
      </c>
      <c r="U356" s="2453">
        <f>IFERROR(IF(AND(ISNUMBER(T356),V356&gt;0),K356,0),0)</f>
        <v>0</v>
      </c>
      <c r="V356" s="2452"/>
      <c r="W356" s="2148">
        <f>IFERROR(IF(V356&gt;0, AH356*AG356*Q356, 0), 0)</f>
        <v>0</v>
      </c>
      <c r="X356" s="299" t="str">
        <f>IF(OR(W356=0, ISBLANK(P356)), "", TEXT(ROUND(W356/INDEX(AJ24:AJ94, MATCH(P356, AI24:AI94, 0)), 0),"# ##0") &amp; " " &amp; P356)</f>
        <v/>
      </c>
      <c r="Y356" s="77">
        <f>IFERROR(IF(V356&gt;0, L356*AG356*Q356, 0), 0)</f>
        <v>0</v>
      </c>
      <c r="Z356" s="2149">
        <f>IFERROR(IF(V356&gt;0,M356,0),0)</f>
        <v>0</v>
      </c>
      <c r="AA356" s="2137" t="str">
        <f>IF(V356&gt;0,R356,"")</f>
        <v/>
      </c>
      <c r="AB356" s="2143"/>
      <c r="AC356" s="2148">
        <f>IF(ISBLANK(AB356), W356, W356*(1-AB356/100))</f>
        <v>0</v>
      </c>
      <c r="AD356" s="2144"/>
      <c r="AE356" s="2150" t="str">
        <f>IF(OR(ISBLANK(AD356), ISTEXT(L356)), "", IF(W356=0, Y356*AD356, W356*AD356))</f>
        <v/>
      </c>
      <c r="AF356" s="2593"/>
      <c r="AG356" s="2697">
        <f>IFERROR(IF(ISNUMBER(V356)*ISNUMBER(T356),V356/T356,0),0)</f>
        <v>0</v>
      </c>
      <c r="AH356" s="3483">
        <f>IF(AND(V356&lt;&gt;"", ISNUMBER(T356)), IFERROR(INDEX(AJ24:AJ94, MATCH(P356, AI24:AI94, 0)) * O356 * IF(ISBLANK(L356), 1, L356), 0), 0)</f>
        <v>0</v>
      </c>
      <c r="AI356" s="465"/>
      <c r="AJ356" s="465"/>
      <c r="AK356" s="465"/>
      <c r="AL356" s="465"/>
      <c r="AM356" s="2127" t="str">
        <f>A356</f>
        <v>►</v>
      </c>
      <c r="AN356" s="465"/>
      <c r="AO356" s="465"/>
      <c r="AP356" s="465"/>
      <c r="AQ356" s="465"/>
      <c r="AR356" s="2133"/>
      <c r="AS356" s="465"/>
      <c r="AT356" s="465"/>
      <c r="AU356" s="465"/>
      <c r="AV356" s="465"/>
      <c r="AW356" s="2133"/>
      <c r="AX356" s="466">
        <v>1</v>
      </c>
    </row>
    <row r="357" spans="1:50" s="464" customFormat="1" ht="21" customHeight="1" x14ac:dyDescent="0.25">
      <c r="A357" s="2127" t="str">
        <f>IF(H357&lt;&gt;"A", "►", "A")</f>
        <v>►</v>
      </c>
      <c r="B357" s="2128" t="str">
        <f>IF(A357="►","►",IF(A357="A",IF(ISTEXT(I357),I357,"")))</f>
        <v>►</v>
      </c>
      <c r="C357" s="2129" t="str">
        <f>IF(B357="►", "►", IFERROR(LEFT(B357, SEARCH(".", B357)-1), 0))</f>
        <v>►</v>
      </c>
      <c r="D357" s="2433" t="str">
        <f>IF(B357="►","►",IFERROR(MID(B357,SEARCH(".",B357)+1,SEARCH(".",B357,SEARCH(".",B357)+1)-SEARCH(".",B357)-1),0))</f>
        <v>►</v>
      </c>
      <c r="E357" s="2128" t="str">
        <f>IF(B357="►", "►", IFERROR(MID(B357, SEARCH(".", B357, SEARCH(".", B357)+1)+1, SEARCH(".", B357, SEARCH(".", B357, SEARCH(".", B357)+1)+1) - SEARCH(".", B357, SEARCH(".", B357)+1)-1), 0))</f>
        <v>►</v>
      </c>
      <c r="F357" s="2128" t="str">
        <f>IF(B357="►", "►", IFERROR(MID(B357, SEARCH(".", B357, SEARCH(".", B357, SEARCH(".", B357)+1)+1)+1, SEARCH(".", B357, SEARCH(".", B357, SEARCH(".", B357, SEARCH(".", B357)+1)+1)+1) - SEARCH(".", B357, SEARCH(".", B357, SEARCH(".", B357)+1)+1)-1), 0))</f>
        <v>►</v>
      </c>
      <c r="G357" s="2128" t="str">
        <f>IF(OR(B357="►", ISBLANK(B357)), "►", IFERROR(RIGHT(B357, LEN(B357)-FIND("►", B357)-1), ""))</f>
        <v>►</v>
      </c>
      <c r="H357" s="2178" t="s">
        <v>4</v>
      </c>
      <c r="I357" s="2177"/>
      <c r="J357" s="2177"/>
      <c r="K357" s="2177"/>
      <c r="L357" s="2176"/>
      <c r="M357" s="2176"/>
      <c r="N357" s="2176"/>
      <c r="O357" s="2176"/>
      <c r="P357" s="2176"/>
      <c r="Q357" s="2176"/>
      <c r="R357" s="2450"/>
      <c r="S357" s="791" t="s">
        <v>4</v>
      </c>
      <c r="T357" s="3484">
        <f>IFERROR(IF(AND(ISNUMBER(V357),J357&gt;0),J357,0),0)</f>
        <v>0</v>
      </c>
      <c r="U357" s="2453">
        <f>IFERROR(IF(AND(ISNUMBER(T357),V357&gt;0),K357,0),0)</f>
        <v>0</v>
      </c>
      <c r="V357" s="2452"/>
      <c r="W357" s="2140">
        <f>IFERROR(IF(V357&gt;0, AH357*AG357*Q357, 0), 0)</f>
        <v>0</v>
      </c>
      <c r="X357" s="301" t="str">
        <f>IF(OR(W357=0, ISBLANK(P357)), "", TEXT(ROUND(W357/INDEX(AJ24:AJ94, MATCH(P357, AI24:AI94, 0)), 0),"# ##0") &amp; " " &amp; P357)</f>
        <v/>
      </c>
      <c r="Y357" s="82">
        <f>IFERROR(IF(V357&gt;0, L357*AG357*Q357, 0), 0)</f>
        <v>0</v>
      </c>
      <c r="Z357" s="2141">
        <f>IFERROR(IF(V357&gt;0,M357,0),0)</f>
        <v>0</v>
      </c>
      <c r="AA357" s="2142" t="str">
        <f>IF(V357&gt;0,R357,"")</f>
        <v/>
      </c>
      <c r="AB357" s="2143"/>
      <c r="AC357" s="2140">
        <f>IF(ISBLANK(AB357), W357, W357*(1-AB357/100))</f>
        <v>0</v>
      </c>
      <c r="AD357" s="2144"/>
      <c r="AE357" s="2145" t="str">
        <f>IF(OR(ISBLANK(AD357), ISTEXT(L357)), "", IF(W357=0, Y357*AD357, W357*AD357))</f>
        <v/>
      </c>
      <c r="AF357" s="2593"/>
      <c r="AG357" s="2697">
        <f>IFERROR(IF(ISNUMBER(V357)*ISNUMBER(T357),V357/T357,0),0)</f>
        <v>0</v>
      </c>
      <c r="AH357" s="3483">
        <f>IF(AND(V357&lt;&gt;"", ISNUMBER(T357)), IFERROR(INDEX(AJ24:AJ94, MATCH(P357, AI24:AI94, 0)) * O357 * IF(ISBLANK(L357), 1, L357), 0), 0)</f>
        <v>0</v>
      </c>
      <c r="AI357" s="465"/>
      <c r="AJ357" s="465"/>
      <c r="AK357" s="465"/>
      <c r="AL357" s="465"/>
      <c r="AM357" s="2127" t="str">
        <f>A357</f>
        <v>►</v>
      </c>
      <c r="AN357" s="465"/>
      <c r="AO357" s="465"/>
      <c r="AP357" s="465"/>
      <c r="AQ357" s="465"/>
      <c r="AR357" s="2133"/>
      <c r="AS357" s="465"/>
      <c r="AT357" s="465"/>
      <c r="AU357" s="465"/>
      <c r="AV357" s="465"/>
      <c r="AW357" s="2133"/>
      <c r="AX357" s="466">
        <v>1</v>
      </c>
    </row>
    <row r="358" spans="1:50" s="464" customFormat="1" ht="21" customHeight="1" x14ac:dyDescent="0.25">
      <c r="A358" s="2127" t="str">
        <f>IF(H358&lt;&gt;"A", "►", "A")</f>
        <v>►</v>
      </c>
      <c r="B358" s="2128" t="str">
        <f>IF(A358="►","►",IF(A358="A",IF(ISTEXT(I358),I358,"")))</f>
        <v>►</v>
      </c>
      <c r="C358" s="2129" t="str">
        <f>IF(B358="►", "►", IFERROR(LEFT(B358, SEARCH(".", B358)-1), 0))</f>
        <v>►</v>
      </c>
      <c r="D358" s="2433" t="str">
        <f>IF(B358="►","►",IFERROR(MID(B358,SEARCH(".",B358)+1,SEARCH(".",B358,SEARCH(".",B358)+1)-SEARCH(".",B358)-1),0))</f>
        <v>►</v>
      </c>
      <c r="E358" s="2128" t="str">
        <f>IF(B358="►", "►", IFERROR(MID(B358, SEARCH(".", B358, SEARCH(".", B358)+1)+1, SEARCH(".", B358, SEARCH(".", B358, SEARCH(".", B358)+1)+1) - SEARCH(".", B358, SEARCH(".", B358)+1)-1), 0))</f>
        <v>►</v>
      </c>
      <c r="F358" s="2128" t="str">
        <f>IF(B358="►", "►", IFERROR(MID(B358, SEARCH(".", B358, SEARCH(".", B358, SEARCH(".", B358)+1)+1)+1, SEARCH(".", B358, SEARCH(".", B358, SEARCH(".", B358, SEARCH(".", B358)+1)+1)+1) - SEARCH(".", B358, SEARCH(".", B358, SEARCH(".", B358)+1)+1)-1), 0))</f>
        <v>►</v>
      </c>
      <c r="G358" s="2128" t="str">
        <f>IF(OR(B358="►", ISBLANK(B358)), "►", IFERROR(RIGHT(B358, LEN(B358)-FIND("►", B358)-1), ""))</f>
        <v>►</v>
      </c>
      <c r="H358" s="2178" t="s">
        <v>4</v>
      </c>
      <c r="I358" s="2177"/>
      <c r="J358" s="2177"/>
      <c r="K358" s="2177"/>
      <c r="L358" s="2176"/>
      <c r="M358" s="2176"/>
      <c r="N358" s="2176"/>
      <c r="O358" s="2176"/>
      <c r="P358" s="2176"/>
      <c r="Q358" s="2176"/>
      <c r="R358" s="2450"/>
      <c r="S358" s="791" t="s">
        <v>4</v>
      </c>
      <c r="T358" s="3484">
        <f>IFERROR(IF(AND(ISNUMBER(V358),J358&gt;0),J358,0),0)</f>
        <v>0</v>
      </c>
      <c r="U358" s="2453">
        <f>IFERROR(IF(AND(ISNUMBER(T358),V358&gt;0),K358,0),0)</f>
        <v>0</v>
      </c>
      <c r="V358" s="2452"/>
      <c r="W358" s="2148">
        <f>IFERROR(IF(V358&gt;0, AH358*AG358*Q358, 0), 0)</f>
        <v>0</v>
      </c>
      <c r="X358" s="299" t="str">
        <f>IF(OR(W358=0, ISBLANK(P358)), "", TEXT(ROUND(W358/INDEX(AJ24:AJ94, MATCH(P358, AI24:AI94, 0)), 0),"# ##0") &amp; " " &amp; P358)</f>
        <v/>
      </c>
      <c r="Y358" s="77">
        <f>IFERROR(IF(V358&gt;0, L358*AG358*Q358, 0), 0)</f>
        <v>0</v>
      </c>
      <c r="Z358" s="2149">
        <f>IFERROR(IF(V358&gt;0,M358,0),0)</f>
        <v>0</v>
      </c>
      <c r="AA358" s="2137" t="str">
        <f>IF(V358&gt;0,R358,"")</f>
        <v/>
      </c>
      <c r="AB358" s="2143"/>
      <c r="AC358" s="2148">
        <f>IF(ISBLANK(AB358), W358, W358*(1-AB358/100))</f>
        <v>0</v>
      </c>
      <c r="AD358" s="2144"/>
      <c r="AE358" s="2150" t="str">
        <f>IF(OR(ISBLANK(AD358), ISTEXT(L358)), "", IF(W358=0, Y358*AD358, W358*AD358))</f>
        <v/>
      </c>
      <c r="AF358" s="2593"/>
      <c r="AG358" s="2697">
        <f>IFERROR(IF(ISNUMBER(V358)*ISNUMBER(T358),V358/T358,0),0)</f>
        <v>0</v>
      </c>
      <c r="AH358" s="3483">
        <f>IF(AND(V358&lt;&gt;"", ISNUMBER(T358)), IFERROR(INDEX(AJ24:AJ94, MATCH(P358, AI24:AI94, 0)) * O358 * IF(ISBLANK(L358), 1, L358), 0), 0)</f>
        <v>0</v>
      </c>
      <c r="AI358" s="465"/>
      <c r="AJ358" s="465"/>
      <c r="AK358" s="465"/>
      <c r="AL358" s="465"/>
      <c r="AM358" s="2127" t="str">
        <f>A358</f>
        <v>►</v>
      </c>
      <c r="AN358" s="465"/>
      <c r="AO358" s="465"/>
      <c r="AP358" s="465"/>
      <c r="AQ358" s="465"/>
      <c r="AR358" s="2133"/>
      <c r="AS358" s="465"/>
      <c r="AT358" s="465"/>
      <c r="AU358" s="465"/>
      <c r="AV358" s="465"/>
      <c r="AW358" s="2133"/>
      <c r="AX358" s="466">
        <v>1</v>
      </c>
    </row>
    <row r="359" spans="1:50" s="464" customFormat="1" ht="21" customHeight="1" x14ac:dyDescent="0.25">
      <c r="A359" s="2127" t="str">
        <f>IF(H359&lt;&gt;"A", "►", "A")</f>
        <v>►</v>
      </c>
      <c r="B359" s="2128" t="str">
        <f>IF(A359="►","►",IF(A359="A",IF(ISTEXT(I359),I359,"")))</f>
        <v>►</v>
      </c>
      <c r="C359" s="2129" t="str">
        <f>IF(B359="►", "►", IFERROR(LEFT(B359, SEARCH(".", B359)-1), 0))</f>
        <v>►</v>
      </c>
      <c r="D359" s="2433" t="str">
        <f>IF(B359="►","►",IFERROR(MID(B359,SEARCH(".",B359)+1,SEARCH(".",B359,SEARCH(".",B359)+1)-SEARCH(".",B359)-1),0))</f>
        <v>►</v>
      </c>
      <c r="E359" s="2128" t="str">
        <f>IF(B359="►", "►", IFERROR(MID(B359, SEARCH(".", B359, SEARCH(".", B359)+1)+1, SEARCH(".", B359, SEARCH(".", B359, SEARCH(".", B359)+1)+1) - SEARCH(".", B359, SEARCH(".", B359)+1)-1), 0))</f>
        <v>►</v>
      </c>
      <c r="F359" s="2128" t="str">
        <f>IF(B359="►", "►", IFERROR(MID(B359, SEARCH(".", B359, SEARCH(".", B359, SEARCH(".", B359)+1)+1)+1, SEARCH(".", B359, SEARCH(".", B359, SEARCH(".", B359, SEARCH(".", B359)+1)+1)+1) - SEARCH(".", B359, SEARCH(".", B359, SEARCH(".", B359)+1)+1)-1), 0))</f>
        <v>►</v>
      </c>
      <c r="G359" s="2128" t="str">
        <f>IF(OR(B359="►", ISBLANK(B359)), "►", IFERROR(RIGHT(B359, LEN(B359)-FIND("►", B359)-1), ""))</f>
        <v>►</v>
      </c>
      <c r="H359" s="2178" t="s">
        <v>4</v>
      </c>
      <c r="I359" s="2177"/>
      <c r="J359" s="2177"/>
      <c r="K359" s="2177"/>
      <c r="L359" s="2176"/>
      <c r="M359" s="2176"/>
      <c r="N359" s="2176"/>
      <c r="O359" s="2176"/>
      <c r="P359" s="2176"/>
      <c r="Q359" s="2176"/>
      <c r="R359" s="2450"/>
      <c r="S359" s="791" t="s">
        <v>4</v>
      </c>
      <c r="T359" s="3484">
        <f>IFERROR(IF(AND(ISNUMBER(V359),J359&gt;0),J359,0),0)</f>
        <v>0</v>
      </c>
      <c r="U359" s="2453">
        <f>IFERROR(IF(AND(ISNUMBER(T359),V359&gt;0),K359,0),0)</f>
        <v>0</v>
      </c>
      <c r="V359" s="2452"/>
      <c r="W359" s="2140">
        <f>IFERROR(IF(V359&gt;0, AH359*AG359*Q359, 0), 0)</f>
        <v>0</v>
      </c>
      <c r="X359" s="301" t="str">
        <f>IF(OR(W359=0, ISBLANK(P359)), "", TEXT(ROUND(W359/INDEX(AJ24:AJ94, MATCH(P359, AI24:AI94, 0)), 0),"# ##0") &amp; " " &amp; P359)</f>
        <v/>
      </c>
      <c r="Y359" s="82">
        <f>IFERROR(IF(V359&gt;0, L359*AG359*Q359, 0), 0)</f>
        <v>0</v>
      </c>
      <c r="Z359" s="2141">
        <f>IFERROR(IF(V359&gt;0,M359,0),0)</f>
        <v>0</v>
      </c>
      <c r="AA359" s="2142" t="str">
        <f>IF(V359&gt;0,R359,"")</f>
        <v/>
      </c>
      <c r="AB359" s="2143"/>
      <c r="AC359" s="2140">
        <f>IF(ISBLANK(AB359), W359, W359*(1-AB359/100))</f>
        <v>0</v>
      </c>
      <c r="AD359" s="2144"/>
      <c r="AE359" s="2145" t="str">
        <f>IF(OR(ISBLANK(AD359), ISTEXT(L359)), "", IF(W359=0, Y359*AD359, W359*AD359))</f>
        <v/>
      </c>
      <c r="AF359" s="2593"/>
      <c r="AG359" s="2697">
        <f>IFERROR(IF(ISNUMBER(V359)*ISNUMBER(T359),V359/T359,0),0)</f>
        <v>0</v>
      </c>
      <c r="AH359" s="3483">
        <f>IF(AND(V359&lt;&gt;"", ISNUMBER(T359)), IFERROR(INDEX(AJ24:AJ94, MATCH(P359, AI24:AI94, 0)) * O359 * IF(ISBLANK(L359), 1, L359), 0), 0)</f>
        <v>0</v>
      </c>
      <c r="AI359" s="465"/>
      <c r="AJ359" s="465"/>
      <c r="AK359" s="465"/>
      <c r="AL359" s="465"/>
      <c r="AM359" s="2127" t="str">
        <f>A359</f>
        <v>►</v>
      </c>
      <c r="AN359" s="465"/>
      <c r="AO359" s="465"/>
      <c r="AP359" s="465"/>
      <c r="AQ359" s="465"/>
      <c r="AR359" s="2133"/>
      <c r="AS359" s="465"/>
      <c r="AT359" s="465"/>
      <c r="AU359" s="465"/>
      <c r="AV359" s="465"/>
      <c r="AW359" s="2133"/>
      <c r="AX359" s="466">
        <v>1</v>
      </c>
    </row>
    <row r="360" spans="1:50" s="464" customFormat="1" ht="21" customHeight="1" x14ac:dyDescent="0.25">
      <c r="A360" s="2127" t="str">
        <f>IF(H360&lt;&gt;"A", "►", "A")</f>
        <v>►</v>
      </c>
      <c r="B360" s="2128" t="str">
        <f>IF(A360="►","►",IF(A360="A",IF(ISTEXT(I360),I360,"")))</f>
        <v>►</v>
      </c>
      <c r="C360" s="2129" t="str">
        <f>IF(B360="►", "►", IFERROR(LEFT(B360, SEARCH(".", B360)-1), 0))</f>
        <v>►</v>
      </c>
      <c r="D360" s="2433" t="str">
        <f>IF(B360="►","►",IFERROR(MID(B360,SEARCH(".",B360)+1,SEARCH(".",B360,SEARCH(".",B360)+1)-SEARCH(".",B360)-1),0))</f>
        <v>►</v>
      </c>
      <c r="E360" s="2128" t="str">
        <f>IF(B360="►", "►", IFERROR(MID(B360, SEARCH(".", B360, SEARCH(".", B360)+1)+1, SEARCH(".", B360, SEARCH(".", B360, SEARCH(".", B360)+1)+1) - SEARCH(".", B360, SEARCH(".", B360)+1)-1), 0))</f>
        <v>►</v>
      </c>
      <c r="F360" s="2128" t="str">
        <f>IF(B360="►", "►", IFERROR(MID(B360, SEARCH(".", B360, SEARCH(".", B360, SEARCH(".", B360)+1)+1)+1, SEARCH(".", B360, SEARCH(".", B360, SEARCH(".", B360, SEARCH(".", B360)+1)+1)+1) - SEARCH(".", B360, SEARCH(".", B360, SEARCH(".", B360)+1)+1)-1), 0))</f>
        <v>►</v>
      </c>
      <c r="G360" s="2128" t="str">
        <f>IF(OR(B360="►", ISBLANK(B360)), "►", IFERROR(RIGHT(B360, LEN(B360)-FIND("►", B360)-1), ""))</f>
        <v>►</v>
      </c>
      <c r="H360" s="2178" t="s">
        <v>4</v>
      </c>
      <c r="I360" s="2177"/>
      <c r="J360" s="2177"/>
      <c r="K360" s="2177"/>
      <c r="L360" s="2176"/>
      <c r="M360" s="2176"/>
      <c r="N360" s="2176"/>
      <c r="O360" s="2176"/>
      <c r="P360" s="2176"/>
      <c r="Q360" s="2176"/>
      <c r="R360" s="2450"/>
      <c r="S360" s="791" t="s">
        <v>4</v>
      </c>
      <c r="T360" s="3484">
        <f>IFERROR(IF(AND(ISNUMBER(V360),J360&gt;0),J360,0),0)</f>
        <v>0</v>
      </c>
      <c r="U360" s="2453">
        <f>IFERROR(IF(AND(ISNUMBER(T360),V360&gt;0),K360,0),0)</f>
        <v>0</v>
      </c>
      <c r="V360" s="2452"/>
      <c r="W360" s="2148">
        <f>IFERROR(IF(V360&gt;0, AH360*AG360*Q360, 0), 0)</f>
        <v>0</v>
      </c>
      <c r="X360" s="299" t="str">
        <f>IF(OR(W360=0, ISBLANK(P360)), "", TEXT(ROUND(W360/INDEX(AJ24:AJ94, MATCH(P360, AI24:AI94, 0)), 0),"# ##0") &amp; " " &amp; P360)</f>
        <v/>
      </c>
      <c r="Y360" s="77">
        <f>IFERROR(IF(V360&gt;0, L360*AG360*Q360, 0), 0)</f>
        <v>0</v>
      </c>
      <c r="Z360" s="2149">
        <f>IFERROR(IF(V360&gt;0,M360,0),0)</f>
        <v>0</v>
      </c>
      <c r="AA360" s="2137" t="str">
        <f>IF(V360&gt;0,R360,"")</f>
        <v/>
      </c>
      <c r="AB360" s="2143"/>
      <c r="AC360" s="2148">
        <f>IF(ISBLANK(AB360), W360, W360*(1-AB360/100))</f>
        <v>0</v>
      </c>
      <c r="AD360" s="2144"/>
      <c r="AE360" s="2150" t="str">
        <f>IF(OR(ISBLANK(AD360), ISTEXT(L360)), "", IF(W360=0, Y360*AD360, W360*AD360))</f>
        <v/>
      </c>
      <c r="AF360" s="2593"/>
      <c r="AG360" s="2697">
        <f>IFERROR(IF(ISNUMBER(V360)*ISNUMBER(T360),V360/T360,0),0)</f>
        <v>0</v>
      </c>
      <c r="AH360" s="3483">
        <f>IF(AND(V360&lt;&gt;"", ISNUMBER(T360)), IFERROR(INDEX(AJ24:AJ94, MATCH(P360, AI24:AI94, 0)) * O360 * IF(ISBLANK(L360), 1, L360), 0), 0)</f>
        <v>0</v>
      </c>
      <c r="AI360" s="465"/>
      <c r="AJ360" s="465"/>
      <c r="AK360" s="465"/>
      <c r="AL360" s="465"/>
      <c r="AM360" s="2127" t="str">
        <f>A360</f>
        <v>►</v>
      </c>
      <c r="AN360" s="465"/>
      <c r="AO360" s="465"/>
      <c r="AP360" s="465"/>
      <c r="AQ360" s="465"/>
      <c r="AR360" s="2133"/>
      <c r="AS360" s="465"/>
      <c r="AT360" s="465"/>
      <c r="AU360" s="465"/>
      <c r="AV360" s="465"/>
      <c r="AW360" s="2133"/>
      <c r="AX360" s="466">
        <v>1</v>
      </c>
    </row>
    <row r="361" spans="1:50" s="464" customFormat="1" ht="21" customHeight="1" x14ac:dyDescent="0.25">
      <c r="A361" s="2127" t="str">
        <f>IF(H361&lt;&gt;"A", "►", "A")</f>
        <v>►</v>
      </c>
      <c r="B361" s="2128" t="str">
        <f>IF(A361="►","►",IF(A361="A",IF(ISTEXT(I361),I361,"")))</f>
        <v>►</v>
      </c>
      <c r="C361" s="2129" t="str">
        <f>IF(B361="►", "►", IFERROR(LEFT(B361, SEARCH(".", B361)-1), 0))</f>
        <v>►</v>
      </c>
      <c r="D361" s="2433" t="str">
        <f>IF(B361="►","►",IFERROR(MID(B361,SEARCH(".",B361)+1,SEARCH(".",B361,SEARCH(".",B361)+1)-SEARCH(".",B361)-1),0))</f>
        <v>►</v>
      </c>
      <c r="E361" s="2128" t="str">
        <f>IF(B361="►", "►", IFERROR(MID(B361, SEARCH(".", B361, SEARCH(".", B361)+1)+1, SEARCH(".", B361, SEARCH(".", B361, SEARCH(".", B361)+1)+1) - SEARCH(".", B361, SEARCH(".", B361)+1)-1), 0))</f>
        <v>►</v>
      </c>
      <c r="F361" s="2128" t="str">
        <f>IF(B361="►", "►", IFERROR(MID(B361, SEARCH(".", B361, SEARCH(".", B361, SEARCH(".", B361)+1)+1)+1, SEARCH(".", B361, SEARCH(".", B361, SEARCH(".", B361, SEARCH(".", B361)+1)+1)+1) - SEARCH(".", B361, SEARCH(".", B361, SEARCH(".", B361)+1)+1)-1), 0))</f>
        <v>►</v>
      </c>
      <c r="G361" s="2128" t="str">
        <f>IF(OR(B361="►", ISBLANK(B361)), "►", IFERROR(RIGHT(B361, LEN(B361)-FIND("►", B361)-1), ""))</f>
        <v>►</v>
      </c>
      <c r="H361" s="2178" t="s">
        <v>4</v>
      </c>
      <c r="I361" s="2177"/>
      <c r="J361" s="2177"/>
      <c r="K361" s="2177"/>
      <c r="L361" s="2176"/>
      <c r="M361" s="2176"/>
      <c r="N361" s="2176"/>
      <c r="O361" s="2176"/>
      <c r="P361" s="2176"/>
      <c r="Q361" s="2176"/>
      <c r="R361" s="2450"/>
      <c r="S361" s="791" t="s">
        <v>4</v>
      </c>
      <c r="T361" s="3484">
        <f>IFERROR(IF(AND(ISNUMBER(V361),J361&gt;0),J361,0),0)</f>
        <v>0</v>
      </c>
      <c r="U361" s="2453">
        <f>IFERROR(IF(AND(ISNUMBER(T361),V361&gt;0),K361,0),0)</f>
        <v>0</v>
      </c>
      <c r="V361" s="2452"/>
      <c r="W361" s="2140">
        <f>IFERROR(IF(V361&gt;0, AH361*AG361*Q361, 0), 0)</f>
        <v>0</v>
      </c>
      <c r="X361" s="301" t="str">
        <f>IF(OR(W361=0, ISBLANK(P361)), "", TEXT(ROUND(W361/INDEX(AJ24:AJ94, MATCH(P361, AI24:AI94, 0)), 0),"# ##0") &amp; " " &amp; P361)</f>
        <v/>
      </c>
      <c r="Y361" s="82">
        <f>IFERROR(IF(V361&gt;0, L361*AG361*Q361, 0), 0)</f>
        <v>0</v>
      </c>
      <c r="Z361" s="2141">
        <f>IFERROR(IF(V361&gt;0,M361,0),0)</f>
        <v>0</v>
      </c>
      <c r="AA361" s="2142" t="str">
        <f>IF(V361&gt;0,R361,"")</f>
        <v/>
      </c>
      <c r="AB361" s="2143"/>
      <c r="AC361" s="2140">
        <f>IF(ISBLANK(AB361), W361, W361*(1-AB361/100))</f>
        <v>0</v>
      </c>
      <c r="AD361" s="2144"/>
      <c r="AE361" s="2145" t="str">
        <f>IF(OR(ISBLANK(AD361), ISTEXT(L361)), "", IF(W361=0, Y361*AD361, W361*AD361))</f>
        <v/>
      </c>
      <c r="AF361" s="2593"/>
      <c r="AG361" s="2697">
        <f>IFERROR(IF(ISNUMBER(V361)*ISNUMBER(T361),V361/T361,0),0)</f>
        <v>0</v>
      </c>
      <c r="AH361" s="3483">
        <f>IF(AND(V361&lt;&gt;"", ISNUMBER(T361)), IFERROR(INDEX(AJ24:AJ94, MATCH(P361, AI24:AI94, 0)) * O361 * IF(ISBLANK(L361), 1, L361), 0), 0)</f>
        <v>0</v>
      </c>
      <c r="AI361" s="465"/>
      <c r="AJ361" s="465"/>
      <c r="AK361" s="465"/>
      <c r="AL361" s="465"/>
      <c r="AM361" s="2127" t="str">
        <f>A361</f>
        <v>►</v>
      </c>
      <c r="AN361" s="465"/>
      <c r="AO361" s="465"/>
      <c r="AP361" s="465"/>
      <c r="AQ361" s="465"/>
      <c r="AR361" s="2133"/>
      <c r="AS361" s="465"/>
      <c r="AT361" s="465"/>
      <c r="AU361" s="465"/>
      <c r="AV361" s="465"/>
      <c r="AW361" s="2133"/>
      <c r="AX361" s="466">
        <v>1</v>
      </c>
    </row>
    <row r="362" spans="1:50" s="464" customFormat="1" ht="21" customHeight="1" x14ac:dyDescent="0.25">
      <c r="A362" s="2127" t="str">
        <f>IF(H362&lt;&gt;"A", "►", "A")</f>
        <v>►</v>
      </c>
      <c r="B362" s="2128" t="str">
        <f>IF(A362="►","►",IF(A362="A",IF(ISTEXT(I362),I362,"")))</f>
        <v>►</v>
      </c>
      <c r="C362" s="2129" t="str">
        <f>IF(B362="►", "►", IFERROR(LEFT(B362, SEARCH(".", B362)-1), 0))</f>
        <v>►</v>
      </c>
      <c r="D362" s="2433" t="str">
        <f>IF(B362="►","►",IFERROR(MID(B362,SEARCH(".",B362)+1,SEARCH(".",B362,SEARCH(".",B362)+1)-SEARCH(".",B362)-1),0))</f>
        <v>►</v>
      </c>
      <c r="E362" s="2128" t="str">
        <f>IF(B362="►", "►", IFERROR(MID(B362, SEARCH(".", B362, SEARCH(".", B362)+1)+1, SEARCH(".", B362, SEARCH(".", B362, SEARCH(".", B362)+1)+1) - SEARCH(".", B362, SEARCH(".", B362)+1)-1), 0))</f>
        <v>►</v>
      </c>
      <c r="F362" s="2128" t="str">
        <f>IF(B362="►", "►", IFERROR(MID(B362, SEARCH(".", B362, SEARCH(".", B362, SEARCH(".", B362)+1)+1)+1, SEARCH(".", B362, SEARCH(".", B362, SEARCH(".", B362, SEARCH(".", B362)+1)+1)+1) - SEARCH(".", B362, SEARCH(".", B362, SEARCH(".", B362)+1)+1)-1), 0))</f>
        <v>►</v>
      </c>
      <c r="G362" s="2128" t="str">
        <f>IF(OR(B362="►", ISBLANK(B362)), "►", IFERROR(RIGHT(B362, LEN(B362)-FIND("►", B362)-1), ""))</f>
        <v>►</v>
      </c>
      <c r="H362" s="2178" t="s">
        <v>4</v>
      </c>
      <c r="I362" s="2177"/>
      <c r="J362" s="2177"/>
      <c r="K362" s="2177"/>
      <c r="L362" s="2176"/>
      <c r="M362" s="2176"/>
      <c r="N362" s="2176"/>
      <c r="O362" s="2176"/>
      <c r="P362" s="2176"/>
      <c r="Q362" s="2176"/>
      <c r="R362" s="2450"/>
      <c r="S362" s="791" t="s">
        <v>4</v>
      </c>
      <c r="T362" s="3484">
        <f>IFERROR(IF(AND(ISNUMBER(V362),J362&gt;0),J362,0),0)</f>
        <v>0</v>
      </c>
      <c r="U362" s="2453">
        <f>IFERROR(IF(AND(ISNUMBER(T362),V362&gt;0),K362,0),0)</f>
        <v>0</v>
      </c>
      <c r="V362" s="2452"/>
      <c r="W362" s="2148">
        <f>IFERROR(IF(V362&gt;0, AH362*AG362*Q362, 0), 0)</f>
        <v>0</v>
      </c>
      <c r="X362" s="299" t="str">
        <f>IF(OR(W362=0, ISBLANK(P362)), "", TEXT(ROUND(W362/INDEX(AJ24:AJ94, MATCH(P362, AI24:AI94, 0)), 0),"# ##0") &amp; " " &amp; P362)</f>
        <v/>
      </c>
      <c r="Y362" s="77">
        <f>IFERROR(IF(V362&gt;0, L362*AG362*Q362, 0), 0)</f>
        <v>0</v>
      </c>
      <c r="Z362" s="2149">
        <f>IFERROR(IF(V362&gt;0,M362,0),0)</f>
        <v>0</v>
      </c>
      <c r="AA362" s="2137" t="str">
        <f>IF(V362&gt;0,R362,"")</f>
        <v/>
      </c>
      <c r="AB362" s="2143"/>
      <c r="AC362" s="2148">
        <f>IF(ISBLANK(AB362), W362, W362*(1-AB362/100))</f>
        <v>0</v>
      </c>
      <c r="AD362" s="2144"/>
      <c r="AE362" s="2150" t="str">
        <f>IF(OR(ISBLANK(AD362), ISTEXT(L362)), "", IF(W362=0, Y362*AD362, W362*AD362))</f>
        <v/>
      </c>
      <c r="AF362" s="2593"/>
      <c r="AG362" s="2697">
        <f>IFERROR(IF(ISNUMBER(V362)*ISNUMBER(T362),V362/T362,0),0)</f>
        <v>0</v>
      </c>
      <c r="AH362" s="3483">
        <f>IF(AND(V362&lt;&gt;"", ISNUMBER(T362)), IFERROR(INDEX(AJ24:AJ94, MATCH(P362, AI24:AI94, 0)) * O362 * IF(ISBLANK(L362), 1, L362), 0), 0)</f>
        <v>0</v>
      </c>
      <c r="AI362" s="465"/>
      <c r="AJ362" s="465"/>
      <c r="AK362" s="465"/>
      <c r="AL362" s="465"/>
      <c r="AM362" s="2127" t="str">
        <f>A362</f>
        <v>►</v>
      </c>
      <c r="AN362" s="465"/>
      <c r="AO362" s="465"/>
      <c r="AP362" s="465"/>
      <c r="AQ362" s="465"/>
      <c r="AR362" s="2133"/>
      <c r="AS362" s="465"/>
      <c r="AT362" s="465"/>
      <c r="AU362" s="465"/>
      <c r="AV362" s="465"/>
      <c r="AW362" s="2133"/>
      <c r="AX362" s="466">
        <v>1</v>
      </c>
    </row>
    <row r="363" spans="1:50" s="464" customFormat="1" ht="21" customHeight="1" x14ac:dyDescent="0.25">
      <c r="A363" s="2127" t="str">
        <f>IF(H363&lt;&gt;"A", "►", "A")</f>
        <v>►</v>
      </c>
      <c r="B363" s="2128" t="str">
        <f>IF(A363="►","►",IF(A363="A",IF(ISTEXT(I363),I363,"")))</f>
        <v>►</v>
      </c>
      <c r="C363" s="2129" t="str">
        <f>IF(B363="►", "►", IFERROR(LEFT(B363, SEARCH(".", B363)-1), 0))</f>
        <v>►</v>
      </c>
      <c r="D363" s="2433" t="str">
        <f>IF(B363="►","►",IFERROR(MID(B363,SEARCH(".",B363)+1,SEARCH(".",B363,SEARCH(".",B363)+1)-SEARCH(".",B363)-1),0))</f>
        <v>►</v>
      </c>
      <c r="E363" s="2128" t="str">
        <f>IF(B363="►", "►", IFERROR(MID(B363, SEARCH(".", B363, SEARCH(".", B363)+1)+1, SEARCH(".", B363, SEARCH(".", B363, SEARCH(".", B363)+1)+1) - SEARCH(".", B363, SEARCH(".", B363)+1)-1), 0))</f>
        <v>►</v>
      </c>
      <c r="F363" s="2128" t="str">
        <f>IF(B363="►", "►", IFERROR(MID(B363, SEARCH(".", B363, SEARCH(".", B363, SEARCH(".", B363)+1)+1)+1, SEARCH(".", B363, SEARCH(".", B363, SEARCH(".", B363, SEARCH(".", B363)+1)+1)+1) - SEARCH(".", B363, SEARCH(".", B363, SEARCH(".", B363)+1)+1)-1), 0))</f>
        <v>►</v>
      </c>
      <c r="G363" s="2128" t="str">
        <f>IF(OR(B363="►", ISBLANK(B363)), "►", IFERROR(RIGHT(B363, LEN(B363)-FIND("►", B363)-1), ""))</f>
        <v>►</v>
      </c>
      <c r="H363" s="2178" t="s">
        <v>4</v>
      </c>
      <c r="I363" s="2177"/>
      <c r="J363" s="2177"/>
      <c r="K363" s="2177"/>
      <c r="L363" s="2176"/>
      <c r="M363" s="2176"/>
      <c r="N363" s="2176"/>
      <c r="O363" s="2176"/>
      <c r="P363" s="2176"/>
      <c r="Q363" s="2176"/>
      <c r="R363" s="2450"/>
      <c r="S363" s="791" t="s">
        <v>4</v>
      </c>
      <c r="T363" s="3484">
        <f>IFERROR(IF(AND(ISNUMBER(V363),J363&gt;0),J363,0),0)</f>
        <v>0</v>
      </c>
      <c r="U363" s="2453">
        <f>IFERROR(IF(AND(ISNUMBER(T363),V363&gt;0),K363,0),0)</f>
        <v>0</v>
      </c>
      <c r="V363" s="2452"/>
      <c r="W363" s="2140">
        <f>IFERROR(IF(V363&gt;0, AH363*AG363*Q363, 0), 0)</f>
        <v>0</v>
      </c>
      <c r="X363" s="301" t="str">
        <f>IF(OR(W363=0, ISBLANK(P363)), "", TEXT(ROUND(W363/INDEX(AJ24:AJ94, MATCH(P363, AI24:AI94, 0)), 0),"# ##0") &amp; " " &amp; P363)</f>
        <v/>
      </c>
      <c r="Y363" s="82">
        <f>IFERROR(IF(V363&gt;0, L363*AG363*Q363, 0), 0)</f>
        <v>0</v>
      </c>
      <c r="Z363" s="2141">
        <f>IFERROR(IF(V363&gt;0,M363,0),0)</f>
        <v>0</v>
      </c>
      <c r="AA363" s="2142" t="str">
        <f>IF(V363&gt;0,R363,"")</f>
        <v/>
      </c>
      <c r="AB363" s="2143"/>
      <c r="AC363" s="2140">
        <f>IF(ISBLANK(AB363), W363, W363*(1-AB363/100))</f>
        <v>0</v>
      </c>
      <c r="AD363" s="2144"/>
      <c r="AE363" s="2145" t="str">
        <f>IF(OR(ISBLANK(AD363), ISTEXT(L363)), "", IF(W363=0, Y363*AD363, W363*AD363))</f>
        <v/>
      </c>
      <c r="AF363" s="2593"/>
      <c r="AG363" s="2697">
        <f>IFERROR(IF(ISNUMBER(V363)*ISNUMBER(T363),V363/T363,0),0)</f>
        <v>0</v>
      </c>
      <c r="AH363" s="3483">
        <f>IF(AND(V363&lt;&gt;"", ISNUMBER(T363)), IFERROR(INDEX(AJ24:AJ94, MATCH(P363, AI24:AI94, 0)) * O363 * IF(ISBLANK(L363), 1, L363), 0), 0)</f>
        <v>0</v>
      </c>
      <c r="AI363" s="465"/>
      <c r="AJ363" s="465"/>
      <c r="AK363" s="465"/>
      <c r="AL363" s="465"/>
      <c r="AM363" s="2127" t="str">
        <f>A363</f>
        <v>►</v>
      </c>
      <c r="AN363" s="465"/>
      <c r="AO363" s="465"/>
      <c r="AP363" s="465"/>
      <c r="AQ363" s="465"/>
      <c r="AR363" s="2133"/>
      <c r="AS363" s="465"/>
      <c r="AT363" s="465"/>
      <c r="AU363" s="465"/>
      <c r="AV363" s="465"/>
      <c r="AW363" s="2133"/>
      <c r="AX363" s="466">
        <v>1</v>
      </c>
    </row>
    <row r="364" spans="1:50" s="464" customFormat="1" ht="21" customHeight="1" x14ac:dyDescent="0.25">
      <c r="A364" s="2127" t="str">
        <f>IF(H364&lt;&gt;"A", "►", "A")</f>
        <v>►</v>
      </c>
      <c r="B364" s="2128" t="str">
        <f>IF(A364="►","►",IF(A364="A",IF(ISTEXT(I364),I364,"")))</f>
        <v>►</v>
      </c>
      <c r="C364" s="2129" t="str">
        <f>IF(B364="►", "►", IFERROR(LEFT(B364, SEARCH(".", B364)-1), 0))</f>
        <v>►</v>
      </c>
      <c r="D364" s="2433" t="str">
        <f>IF(B364="►","►",IFERROR(MID(B364,SEARCH(".",B364)+1,SEARCH(".",B364,SEARCH(".",B364)+1)-SEARCH(".",B364)-1),0))</f>
        <v>►</v>
      </c>
      <c r="E364" s="2128" t="str">
        <f>IF(B364="►", "►", IFERROR(MID(B364, SEARCH(".", B364, SEARCH(".", B364)+1)+1, SEARCH(".", B364, SEARCH(".", B364, SEARCH(".", B364)+1)+1) - SEARCH(".", B364, SEARCH(".", B364)+1)-1), 0))</f>
        <v>►</v>
      </c>
      <c r="F364" s="2128" t="str">
        <f>IF(B364="►", "►", IFERROR(MID(B364, SEARCH(".", B364, SEARCH(".", B364, SEARCH(".", B364)+1)+1)+1, SEARCH(".", B364, SEARCH(".", B364, SEARCH(".", B364, SEARCH(".", B364)+1)+1)+1) - SEARCH(".", B364, SEARCH(".", B364, SEARCH(".", B364)+1)+1)-1), 0))</f>
        <v>►</v>
      </c>
      <c r="G364" s="2128" t="str">
        <f>IF(OR(B364="►", ISBLANK(B364)), "►", IFERROR(RIGHT(B364, LEN(B364)-FIND("►", B364)-1), ""))</f>
        <v>►</v>
      </c>
      <c r="H364" s="2178" t="s">
        <v>4</v>
      </c>
      <c r="I364" s="2177"/>
      <c r="J364" s="2177"/>
      <c r="K364" s="2177"/>
      <c r="L364" s="2176"/>
      <c r="M364" s="2176"/>
      <c r="N364" s="2176"/>
      <c r="O364" s="2176"/>
      <c r="P364" s="2176"/>
      <c r="Q364" s="2176"/>
      <c r="R364" s="2450"/>
      <c r="S364" s="791" t="s">
        <v>4</v>
      </c>
      <c r="T364" s="3484">
        <f>IFERROR(IF(AND(ISNUMBER(V364),J364&gt;0),J364,0),0)</f>
        <v>0</v>
      </c>
      <c r="U364" s="2453">
        <f>IFERROR(IF(AND(ISNUMBER(T364),V364&gt;0),K364,0),0)</f>
        <v>0</v>
      </c>
      <c r="V364" s="2452"/>
      <c r="W364" s="2148">
        <f>IFERROR(IF(V364&gt;0, AH364*AG364*Q364, 0), 0)</f>
        <v>0</v>
      </c>
      <c r="X364" s="299" t="str">
        <f>IF(OR(W364=0, ISBLANK(P364)), "", TEXT(ROUND(W364/INDEX(AJ24:AJ94, MATCH(P364, AI24:AI94, 0)), 0),"# ##0") &amp; " " &amp; P364)</f>
        <v/>
      </c>
      <c r="Y364" s="77">
        <f>IFERROR(IF(V364&gt;0, L364*AG364*Q364, 0), 0)</f>
        <v>0</v>
      </c>
      <c r="Z364" s="2149">
        <f>IFERROR(IF(V364&gt;0,M364,0),0)</f>
        <v>0</v>
      </c>
      <c r="AA364" s="2137" t="str">
        <f>IF(V364&gt;0,R364,"")</f>
        <v/>
      </c>
      <c r="AB364" s="2143"/>
      <c r="AC364" s="2148">
        <f>IF(ISBLANK(AB364), W364, W364*(1-AB364/100))</f>
        <v>0</v>
      </c>
      <c r="AD364" s="2144"/>
      <c r="AE364" s="2150" t="str">
        <f>IF(OR(ISBLANK(AD364), ISTEXT(L364)), "", IF(W364=0, Y364*AD364, W364*AD364))</f>
        <v/>
      </c>
      <c r="AF364" s="2593"/>
      <c r="AG364" s="2697">
        <f>IFERROR(IF(ISNUMBER(V364)*ISNUMBER(T364),V364/T364,0),0)</f>
        <v>0</v>
      </c>
      <c r="AH364" s="3483">
        <f>IF(AND(V364&lt;&gt;"", ISNUMBER(T364)), IFERROR(INDEX(AJ24:AJ94, MATCH(P364, AI24:AI94, 0)) * O364 * IF(ISBLANK(L364), 1, L364), 0), 0)</f>
        <v>0</v>
      </c>
      <c r="AI364" s="465"/>
      <c r="AJ364" s="465"/>
      <c r="AK364" s="465"/>
      <c r="AL364" s="465"/>
      <c r="AM364" s="2127" t="str">
        <f>A364</f>
        <v>►</v>
      </c>
      <c r="AN364" s="465"/>
      <c r="AO364" s="465"/>
      <c r="AP364" s="465"/>
      <c r="AQ364" s="465"/>
      <c r="AR364" s="2133"/>
      <c r="AS364" s="465"/>
      <c r="AT364" s="465"/>
      <c r="AU364" s="465"/>
      <c r="AV364" s="465"/>
      <c r="AW364" s="2133"/>
      <c r="AX364" s="466">
        <v>1</v>
      </c>
    </row>
    <row r="365" spans="1:50" s="464" customFormat="1" ht="21" customHeight="1" x14ac:dyDescent="0.25">
      <c r="A365" s="2127" t="str">
        <f>IF(H365&lt;&gt;"A", "►", "A")</f>
        <v>►</v>
      </c>
      <c r="B365" s="2128" t="str">
        <f>IF(A365="►","►",IF(A365="A",IF(ISTEXT(I365),I365,"")))</f>
        <v>►</v>
      </c>
      <c r="C365" s="2129" t="str">
        <f>IF(B365="►", "►", IFERROR(LEFT(B365, SEARCH(".", B365)-1), 0))</f>
        <v>►</v>
      </c>
      <c r="D365" s="2433" t="str">
        <f>IF(B365="►","►",IFERROR(MID(B365,SEARCH(".",B365)+1,SEARCH(".",B365,SEARCH(".",B365)+1)-SEARCH(".",B365)-1),0))</f>
        <v>►</v>
      </c>
      <c r="E365" s="2128" t="str">
        <f>IF(B365="►", "►", IFERROR(MID(B365, SEARCH(".", B365, SEARCH(".", B365)+1)+1, SEARCH(".", B365, SEARCH(".", B365, SEARCH(".", B365)+1)+1) - SEARCH(".", B365, SEARCH(".", B365)+1)-1), 0))</f>
        <v>►</v>
      </c>
      <c r="F365" s="2128" t="str">
        <f>IF(B365="►", "►", IFERROR(MID(B365, SEARCH(".", B365, SEARCH(".", B365, SEARCH(".", B365)+1)+1)+1, SEARCH(".", B365, SEARCH(".", B365, SEARCH(".", B365, SEARCH(".", B365)+1)+1)+1) - SEARCH(".", B365, SEARCH(".", B365, SEARCH(".", B365)+1)+1)-1), 0))</f>
        <v>►</v>
      </c>
      <c r="G365" s="2128" t="str">
        <f>IF(OR(B365="►", ISBLANK(B365)), "►", IFERROR(RIGHT(B365, LEN(B365)-FIND("►", B365)-1), ""))</f>
        <v>►</v>
      </c>
      <c r="H365" s="2178" t="s">
        <v>4</v>
      </c>
      <c r="I365" s="2177"/>
      <c r="J365" s="2177"/>
      <c r="K365" s="2177"/>
      <c r="L365" s="2176"/>
      <c r="M365" s="2176"/>
      <c r="N365" s="2176"/>
      <c r="O365" s="2176"/>
      <c r="P365" s="2176"/>
      <c r="Q365" s="2176"/>
      <c r="R365" s="2450"/>
      <c r="S365" s="791" t="s">
        <v>4</v>
      </c>
      <c r="T365" s="3484">
        <f>IFERROR(IF(AND(ISNUMBER(V365),J365&gt;0),J365,0),0)</f>
        <v>0</v>
      </c>
      <c r="U365" s="2453">
        <f>IFERROR(IF(AND(ISNUMBER(T365),V365&gt;0),K365,0),0)</f>
        <v>0</v>
      </c>
      <c r="V365" s="2452"/>
      <c r="W365" s="2140">
        <f>IFERROR(IF(V365&gt;0, AH365*AG365*Q365, 0), 0)</f>
        <v>0</v>
      </c>
      <c r="X365" s="301" t="str">
        <f>IF(OR(W365=0, ISBLANK(P365)), "", TEXT(ROUND(W365/INDEX(AJ24:AJ94, MATCH(P365, AI24:AI94, 0)), 0),"# ##0") &amp; " " &amp; P365)</f>
        <v/>
      </c>
      <c r="Y365" s="82">
        <f>IFERROR(IF(V365&gt;0, L365*AG365*Q365, 0), 0)</f>
        <v>0</v>
      </c>
      <c r="Z365" s="2141">
        <f>IFERROR(IF(V365&gt;0,M365,0),0)</f>
        <v>0</v>
      </c>
      <c r="AA365" s="2142" t="str">
        <f>IF(V365&gt;0,R365,"")</f>
        <v/>
      </c>
      <c r="AB365" s="2143"/>
      <c r="AC365" s="2140">
        <f>IF(ISBLANK(AB365), W365, W365*(1-AB365/100))</f>
        <v>0</v>
      </c>
      <c r="AD365" s="2144"/>
      <c r="AE365" s="2145" t="str">
        <f>IF(OR(ISBLANK(AD365), ISTEXT(L365)), "", IF(W365=0, Y365*AD365, W365*AD365))</f>
        <v/>
      </c>
      <c r="AF365" s="2593"/>
      <c r="AG365" s="2697">
        <f>IFERROR(IF(ISNUMBER(V365)*ISNUMBER(T365),V365/T365,0),0)</f>
        <v>0</v>
      </c>
      <c r="AH365" s="3483">
        <f>IF(AND(V365&lt;&gt;"", ISNUMBER(T365)), IFERROR(INDEX(AJ24:AJ94, MATCH(P365, AI24:AI94, 0)) * O365 * IF(ISBLANK(L365), 1, L365), 0), 0)</f>
        <v>0</v>
      </c>
      <c r="AI365" s="465"/>
      <c r="AJ365" s="465"/>
      <c r="AK365" s="465"/>
      <c r="AL365" s="465"/>
      <c r="AM365" s="2127" t="str">
        <f>A365</f>
        <v>►</v>
      </c>
      <c r="AN365" s="465"/>
      <c r="AO365" s="465"/>
      <c r="AP365" s="465"/>
      <c r="AQ365" s="465"/>
      <c r="AR365" s="2133"/>
      <c r="AS365" s="465"/>
      <c r="AT365" s="465"/>
      <c r="AU365" s="465"/>
      <c r="AV365" s="465"/>
      <c r="AW365" s="2133"/>
      <c r="AX365" s="466">
        <v>1</v>
      </c>
    </row>
    <row r="366" spans="1:50" s="464" customFormat="1" ht="21" customHeight="1" x14ac:dyDescent="0.25">
      <c r="A366" s="2127" t="str">
        <f>IF(H366&lt;&gt;"A", "►", "A")</f>
        <v>►</v>
      </c>
      <c r="B366" s="2128" t="str">
        <f>IF(A366="►","►",IF(A366="A",IF(ISTEXT(I366),I366,"")))</f>
        <v>►</v>
      </c>
      <c r="C366" s="2129" t="str">
        <f>IF(B366="►", "►", IFERROR(LEFT(B366, SEARCH(".", B366)-1), 0))</f>
        <v>►</v>
      </c>
      <c r="D366" s="2433" t="str">
        <f>IF(B366="►","►",IFERROR(MID(B366,SEARCH(".",B366)+1,SEARCH(".",B366,SEARCH(".",B366)+1)-SEARCH(".",B366)-1),0))</f>
        <v>►</v>
      </c>
      <c r="E366" s="2128" t="str">
        <f>IF(B366="►", "►", IFERROR(MID(B366, SEARCH(".", B366, SEARCH(".", B366)+1)+1, SEARCH(".", B366, SEARCH(".", B366, SEARCH(".", B366)+1)+1) - SEARCH(".", B366, SEARCH(".", B366)+1)-1), 0))</f>
        <v>►</v>
      </c>
      <c r="F366" s="2128" t="str">
        <f>IF(B366="►", "►", IFERROR(MID(B366, SEARCH(".", B366, SEARCH(".", B366, SEARCH(".", B366)+1)+1)+1, SEARCH(".", B366, SEARCH(".", B366, SEARCH(".", B366, SEARCH(".", B366)+1)+1)+1) - SEARCH(".", B366, SEARCH(".", B366, SEARCH(".", B366)+1)+1)-1), 0))</f>
        <v>►</v>
      </c>
      <c r="G366" s="2128" t="str">
        <f>IF(OR(B366="►", ISBLANK(B366)), "►", IFERROR(RIGHT(B366, LEN(B366)-FIND("►", B366)-1), ""))</f>
        <v>►</v>
      </c>
      <c r="H366" s="2178" t="s">
        <v>4</v>
      </c>
      <c r="I366" s="2177"/>
      <c r="J366" s="2177"/>
      <c r="K366" s="2177"/>
      <c r="L366" s="2176"/>
      <c r="M366" s="2176"/>
      <c r="N366" s="2176"/>
      <c r="O366" s="2176"/>
      <c r="P366" s="2176"/>
      <c r="Q366" s="2176"/>
      <c r="R366" s="2450"/>
      <c r="S366" s="791" t="s">
        <v>4</v>
      </c>
      <c r="T366" s="3484">
        <f>IFERROR(IF(AND(ISNUMBER(V366),J366&gt;0),J366,0),0)</f>
        <v>0</v>
      </c>
      <c r="U366" s="2453">
        <f>IFERROR(IF(AND(ISNUMBER(T366),V366&gt;0),K366,0),0)</f>
        <v>0</v>
      </c>
      <c r="V366" s="2452"/>
      <c r="W366" s="2148">
        <f>IFERROR(IF(V366&gt;0, AH366*AG366*Q366, 0), 0)</f>
        <v>0</v>
      </c>
      <c r="X366" s="299" t="str">
        <f>IF(OR(W366=0, ISBLANK(P366)), "", TEXT(ROUND(W366/INDEX(AJ24:AJ94, MATCH(P366, AI24:AI94, 0)), 0),"# ##0") &amp; " " &amp; P366)</f>
        <v/>
      </c>
      <c r="Y366" s="77">
        <f>IFERROR(IF(V366&gt;0, L366*AG366*Q366, 0), 0)</f>
        <v>0</v>
      </c>
      <c r="Z366" s="2149">
        <f>IFERROR(IF(V366&gt;0,M366,0),0)</f>
        <v>0</v>
      </c>
      <c r="AA366" s="2137" t="str">
        <f>IF(V366&gt;0,R366,"")</f>
        <v/>
      </c>
      <c r="AB366" s="2143"/>
      <c r="AC366" s="2148">
        <f>IF(ISBLANK(AB366), W366, W366*(1-AB366/100))</f>
        <v>0</v>
      </c>
      <c r="AD366" s="2144"/>
      <c r="AE366" s="2150" t="str">
        <f>IF(OR(ISBLANK(AD366), ISTEXT(L366)), "", IF(W366=0, Y366*AD366, W366*AD366))</f>
        <v/>
      </c>
      <c r="AF366" s="2593"/>
      <c r="AG366" s="2697">
        <f>IFERROR(IF(ISNUMBER(V366)*ISNUMBER(T366),V366/T366,0),0)</f>
        <v>0</v>
      </c>
      <c r="AH366" s="3483">
        <f>IF(AND(V366&lt;&gt;"", ISNUMBER(T366)), IFERROR(INDEX(AJ24:AJ94, MATCH(P366, AI24:AI94, 0)) * O366 * IF(ISBLANK(L366), 1, L366), 0), 0)</f>
        <v>0</v>
      </c>
      <c r="AI366" s="465"/>
      <c r="AJ366" s="465"/>
      <c r="AK366" s="465"/>
      <c r="AL366" s="465"/>
      <c r="AM366" s="2127" t="str">
        <f>A366</f>
        <v>►</v>
      </c>
      <c r="AN366" s="465"/>
      <c r="AO366" s="465"/>
      <c r="AP366" s="465"/>
      <c r="AQ366" s="465"/>
      <c r="AR366" s="2133"/>
      <c r="AS366" s="465"/>
      <c r="AT366" s="465"/>
      <c r="AU366" s="465"/>
      <c r="AV366" s="465"/>
      <c r="AW366" s="2133"/>
      <c r="AX366" s="466">
        <v>1</v>
      </c>
    </row>
    <row r="367" spans="1:50" s="464" customFormat="1" ht="21" customHeight="1" x14ac:dyDescent="0.25">
      <c r="A367" s="2127" t="str">
        <f>IF(H367&lt;&gt;"A", "►", "A")</f>
        <v>►</v>
      </c>
      <c r="B367" s="2128" t="str">
        <f>IF(A367="►","►",IF(A367="A",IF(ISTEXT(I367),I367,"")))</f>
        <v>►</v>
      </c>
      <c r="C367" s="2129" t="str">
        <f>IF(B367="►", "►", IFERROR(LEFT(B367, SEARCH(".", B367)-1), 0))</f>
        <v>►</v>
      </c>
      <c r="D367" s="2433" t="str">
        <f>IF(B367="►","►",IFERROR(MID(B367,SEARCH(".",B367)+1,SEARCH(".",B367,SEARCH(".",B367)+1)-SEARCH(".",B367)-1),0))</f>
        <v>►</v>
      </c>
      <c r="E367" s="2128" t="str">
        <f>IF(B367="►", "►", IFERROR(MID(B367, SEARCH(".", B367, SEARCH(".", B367)+1)+1, SEARCH(".", B367, SEARCH(".", B367, SEARCH(".", B367)+1)+1) - SEARCH(".", B367, SEARCH(".", B367)+1)-1), 0))</f>
        <v>►</v>
      </c>
      <c r="F367" s="2128" t="str">
        <f>IF(B367="►", "►", IFERROR(MID(B367, SEARCH(".", B367, SEARCH(".", B367, SEARCH(".", B367)+1)+1)+1, SEARCH(".", B367, SEARCH(".", B367, SEARCH(".", B367, SEARCH(".", B367)+1)+1)+1) - SEARCH(".", B367, SEARCH(".", B367, SEARCH(".", B367)+1)+1)-1), 0))</f>
        <v>►</v>
      </c>
      <c r="G367" s="2128" t="str">
        <f>IF(OR(B367="►", ISBLANK(B367)), "►", IFERROR(RIGHT(B367, LEN(B367)-FIND("►", B367)-1), ""))</f>
        <v>►</v>
      </c>
      <c r="H367" s="2178" t="s">
        <v>4</v>
      </c>
      <c r="I367" s="2177"/>
      <c r="J367" s="2177"/>
      <c r="K367" s="2177"/>
      <c r="L367" s="2176"/>
      <c r="M367" s="2176"/>
      <c r="N367" s="2176"/>
      <c r="O367" s="2176"/>
      <c r="P367" s="2176"/>
      <c r="Q367" s="2176"/>
      <c r="R367" s="2450"/>
      <c r="S367" s="791" t="s">
        <v>4</v>
      </c>
      <c r="T367" s="3484">
        <f>IFERROR(IF(AND(ISNUMBER(V367),J367&gt;0),J367,0),0)</f>
        <v>0</v>
      </c>
      <c r="U367" s="2453">
        <f>IFERROR(IF(AND(ISNUMBER(T367),V367&gt;0),K367,0),0)</f>
        <v>0</v>
      </c>
      <c r="V367" s="2452"/>
      <c r="W367" s="2140">
        <f>IFERROR(IF(V367&gt;0, AH367*AG367*Q367, 0), 0)</f>
        <v>0</v>
      </c>
      <c r="X367" s="301" t="str">
        <f>IF(OR(W367=0, ISBLANK(P367)), "", TEXT(ROUND(W367/INDEX(AJ24:AJ94, MATCH(P367, AI24:AI94, 0)), 0),"# ##0") &amp; " " &amp; P367)</f>
        <v/>
      </c>
      <c r="Y367" s="82">
        <f>IFERROR(IF(V367&gt;0, L367*AG367*Q367, 0), 0)</f>
        <v>0</v>
      </c>
      <c r="Z367" s="2141">
        <f>IFERROR(IF(V367&gt;0,M367,0),0)</f>
        <v>0</v>
      </c>
      <c r="AA367" s="2142" t="str">
        <f>IF(V367&gt;0,R367,"")</f>
        <v/>
      </c>
      <c r="AB367" s="2143"/>
      <c r="AC367" s="2140">
        <f>IF(ISBLANK(AB367), W367, W367*(1-AB367/100))</f>
        <v>0</v>
      </c>
      <c r="AD367" s="2144"/>
      <c r="AE367" s="2145" t="str">
        <f>IF(OR(ISBLANK(AD367), ISTEXT(L367)), "", IF(W367=0, Y367*AD367, W367*AD367))</f>
        <v/>
      </c>
      <c r="AF367" s="2593"/>
      <c r="AG367" s="2697">
        <f>IFERROR(IF(ISNUMBER(V367)*ISNUMBER(T367),V367/T367,0),0)</f>
        <v>0</v>
      </c>
      <c r="AH367" s="3483">
        <f>IF(AND(V367&lt;&gt;"", ISNUMBER(T367)), IFERROR(INDEX(AJ24:AJ94, MATCH(P367, AI24:AI94, 0)) * O367 * IF(ISBLANK(L367), 1, L367), 0), 0)</f>
        <v>0</v>
      </c>
      <c r="AI367" s="465"/>
      <c r="AJ367" s="465"/>
      <c r="AK367" s="465"/>
      <c r="AL367" s="465"/>
      <c r="AM367" s="2127" t="str">
        <f>A367</f>
        <v>►</v>
      </c>
      <c r="AN367" s="465"/>
      <c r="AO367" s="465"/>
      <c r="AP367" s="465"/>
      <c r="AQ367" s="2133"/>
      <c r="AR367" s="2133"/>
      <c r="AS367" s="465"/>
      <c r="AT367" s="465"/>
      <c r="AU367" s="465"/>
      <c r="AV367" s="465"/>
      <c r="AW367" s="2133"/>
      <c r="AX367" s="466">
        <v>1</v>
      </c>
    </row>
    <row r="368" spans="1:50" s="464" customFormat="1" ht="21" customHeight="1" x14ac:dyDescent="0.25">
      <c r="A368" s="2127" t="str">
        <f>IF(H368&lt;&gt;"A", "►", "A")</f>
        <v>►</v>
      </c>
      <c r="B368" s="2128" t="str">
        <f>IF(A368="►","►",IF(A368="A",IF(ISTEXT(I368),I368,"")))</f>
        <v>►</v>
      </c>
      <c r="C368" s="2129" t="str">
        <f>IF(B368="►", "►", IFERROR(LEFT(B368, SEARCH(".", B368)-1), 0))</f>
        <v>►</v>
      </c>
      <c r="D368" s="2433" t="str">
        <f>IF(B368="►","►",IFERROR(MID(B368,SEARCH(".",B368)+1,SEARCH(".",B368,SEARCH(".",B368)+1)-SEARCH(".",B368)-1),0))</f>
        <v>►</v>
      </c>
      <c r="E368" s="2128" t="str">
        <f>IF(B368="►", "►", IFERROR(MID(B368, SEARCH(".", B368, SEARCH(".", B368)+1)+1, SEARCH(".", B368, SEARCH(".", B368, SEARCH(".", B368)+1)+1) - SEARCH(".", B368, SEARCH(".", B368)+1)-1), 0))</f>
        <v>►</v>
      </c>
      <c r="F368" s="2128" t="str">
        <f>IF(B368="►", "►", IFERROR(MID(B368, SEARCH(".", B368, SEARCH(".", B368, SEARCH(".", B368)+1)+1)+1, SEARCH(".", B368, SEARCH(".", B368, SEARCH(".", B368, SEARCH(".", B368)+1)+1)+1) - SEARCH(".", B368, SEARCH(".", B368, SEARCH(".", B368)+1)+1)-1), 0))</f>
        <v>►</v>
      </c>
      <c r="G368" s="2128" t="str">
        <f>IF(OR(B368="►", ISBLANK(B368)), "►", IFERROR(RIGHT(B368, LEN(B368)-FIND("►", B368)-1), ""))</f>
        <v>►</v>
      </c>
      <c r="H368" s="2178" t="s">
        <v>4</v>
      </c>
      <c r="I368" s="2177"/>
      <c r="J368" s="2177"/>
      <c r="K368" s="2177"/>
      <c r="L368" s="2176"/>
      <c r="M368" s="2176"/>
      <c r="N368" s="2176"/>
      <c r="O368" s="2176"/>
      <c r="P368" s="2176"/>
      <c r="Q368" s="2176"/>
      <c r="R368" s="2450"/>
      <c r="S368" s="791" t="s">
        <v>4</v>
      </c>
      <c r="T368" s="3484">
        <f>IFERROR(IF(AND(ISNUMBER(V368),J368&gt;0),J368,0),0)</f>
        <v>0</v>
      </c>
      <c r="U368" s="2453">
        <f>IFERROR(IF(AND(ISNUMBER(T368),V368&gt;0),K368,0),0)</f>
        <v>0</v>
      </c>
      <c r="V368" s="2452"/>
      <c r="W368" s="2148">
        <f>IFERROR(IF(V368&gt;0, AH368*AG368*Q368, 0), 0)</f>
        <v>0</v>
      </c>
      <c r="X368" s="299" t="str">
        <f>IF(OR(W368=0, ISBLANK(P368)), "", TEXT(ROUND(W368/INDEX(AJ24:AJ94, MATCH(P368, AI24:AI94, 0)), 0),"# ##0") &amp; " " &amp; P368)</f>
        <v/>
      </c>
      <c r="Y368" s="77">
        <f>IFERROR(IF(V368&gt;0, L368*AG368*Q368, 0), 0)</f>
        <v>0</v>
      </c>
      <c r="Z368" s="2149">
        <f>IFERROR(IF(V368&gt;0,M368,0),0)</f>
        <v>0</v>
      </c>
      <c r="AA368" s="2137" t="str">
        <f>IF(V368&gt;0,R368,"")</f>
        <v/>
      </c>
      <c r="AB368" s="2143"/>
      <c r="AC368" s="2148">
        <f>IF(ISBLANK(AB368), W368, W368*(1-AB368/100))</f>
        <v>0</v>
      </c>
      <c r="AD368" s="2144"/>
      <c r="AE368" s="2150" t="str">
        <f>IF(OR(ISBLANK(AD368), ISTEXT(L368)), "", IF(W368=0, Y368*AD368, W368*AD368))</f>
        <v/>
      </c>
      <c r="AF368" s="2593"/>
      <c r="AG368" s="2697">
        <f>IFERROR(IF(ISNUMBER(V368)*ISNUMBER(T368),V368/T368,0),0)</f>
        <v>0</v>
      </c>
      <c r="AH368" s="3483">
        <f>IF(AND(V368&lt;&gt;"", ISNUMBER(T368)), IFERROR(INDEX(AJ24:AJ94, MATCH(P368, AI24:AI94, 0)) * O368 * IF(ISBLANK(L368), 1, L368), 0), 0)</f>
        <v>0</v>
      </c>
      <c r="AI368" s="465"/>
      <c r="AJ368" s="465"/>
      <c r="AK368" s="465"/>
      <c r="AL368" s="465"/>
      <c r="AM368" s="2127" t="str">
        <f>A368</f>
        <v>►</v>
      </c>
      <c r="AN368" s="465"/>
      <c r="AO368" s="465"/>
      <c r="AP368" s="465"/>
      <c r="AQ368" s="2133"/>
      <c r="AR368" s="2133"/>
      <c r="AS368" s="465"/>
      <c r="AT368" s="465"/>
      <c r="AU368" s="465"/>
      <c r="AV368" s="465"/>
      <c r="AW368" s="2133"/>
      <c r="AX368" s="466">
        <v>1</v>
      </c>
    </row>
    <row r="369" spans="1:50" s="464" customFormat="1" ht="21" customHeight="1" x14ac:dyDescent="0.25">
      <c r="A369" s="2127" t="str">
        <f>IF(H369&lt;&gt;"A", "►", "A")</f>
        <v>►</v>
      </c>
      <c r="B369" s="2128" t="str">
        <f>IF(A369="►","►",IF(A369="A",IF(ISTEXT(I369),I369,"")))</f>
        <v>►</v>
      </c>
      <c r="C369" s="2129" t="str">
        <f>IF(B369="►", "►", IFERROR(LEFT(B369, SEARCH(".", B369)-1), 0))</f>
        <v>►</v>
      </c>
      <c r="D369" s="2433" t="str">
        <f>IF(B369="►","►",IFERROR(MID(B369,SEARCH(".",B369)+1,SEARCH(".",B369,SEARCH(".",B369)+1)-SEARCH(".",B369)-1),0))</f>
        <v>►</v>
      </c>
      <c r="E369" s="2128" t="str">
        <f>IF(B369="►", "►", IFERROR(MID(B369, SEARCH(".", B369, SEARCH(".", B369)+1)+1, SEARCH(".", B369, SEARCH(".", B369, SEARCH(".", B369)+1)+1) - SEARCH(".", B369, SEARCH(".", B369)+1)-1), 0))</f>
        <v>►</v>
      </c>
      <c r="F369" s="2128" t="str">
        <f>IF(B369="►", "►", IFERROR(MID(B369, SEARCH(".", B369, SEARCH(".", B369, SEARCH(".", B369)+1)+1)+1, SEARCH(".", B369, SEARCH(".", B369, SEARCH(".", B369, SEARCH(".", B369)+1)+1)+1) - SEARCH(".", B369, SEARCH(".", B369, SEARCH(".", B369)+1)+1)-1), 0))</f>
        <v>►</v>
      </c>
      <c r="G369" s="2128" t="str">
        <f>IF(OR(B369="►", ISBLANK(B369)), "►", IFERROR(RIGHT(B369, LEN(B369)-FIND("►", B369)-1), ""))</f>
        <v>►</v>
      </c>
      <c r="H369" s="2178" t="s">
        <v>4</v>
      </c>
      <c r="I369" s="2177"/>
      <c r="J369" s="2177"/>
      <c r="K369" s="2177"/>
      <c r="L369" s="2176"/>
      <c r="M369" s="2176"/>
      <c r="N369" s="2176"/>
      <c r="O369" s="2176"/>
      <c r="P369" s="2176"/>
      <c r="Q369" s="2176"/>
      <c r="R369" s="2450"/>
      <c r="S369" s="791" t="s">
        <v>4</v>
      </c>
      <c r="T369" s="3484">
        <f>IFERROR(IF(AND(ISNUMBER(V369),J369&gt;0),J369,0),0)</f>
        <v>0</v>
      </c>
      <c r="U369" s="2453">
        <f>IFERROR(IF(AND(ISNUMBER(T369),V369&gt;0),K369,0),0)</f>
        <v>0</v>
      </c>
      <c r="V369" s="2452"/>
      <c r="W369" s="2140">
        <f>IFERROR(IF(V369&gt;0, AH369*AG369*Q369, 0), 0)</f>
        <v>0</v>
      </c>
      <c r="X369" s="301" t="str">
        <f>IF(OR(W369=0, ISBLANK(P369)), "", TEXT(ROUND(W369/INDEX(AJ24:AJ94, MATCH(P369, AI24:AI94, 0)), 0),"# ##0") &amp; " " &amp; P369)</f>
        <v/>
      </c>
      <c r="Y369" s="82">
        <f>IFERROR(IF(V369&gt;0, L369*AG369*Q369, 0), 0)</f>
        <v>0</v>
      </c>
      <c r="Z369" s="2141">
        <f>IFERROR(IF(V369&gt;0,M369,0),0)</f>
        <v>0</v>
      </c>
      <c r="AA369" s="2142" t="str">
        <f>IF(V369&gt;0,R369,"")</f>
        <v/>
      </c>
      <c r="AB369" s="2143"/>
      <c r="AC369" s="2140">
        <f>IF(ISBLANK(AB369), W369, W369*(1-AB369/100))</f>
        <v>0</v>
      </c>
      <c r="AD369" s="2144"/>
      <c r="AE369" s="2145" t="str">
        <f>IF(OR(ISBLANK(AD369), ISTEXT(L369)), "", IF(W369=0, Y369*AD369, W369*AD369))</f>
        <v/>
      </c>
      <c r="AF369" s="2593"/>
      <c r="AG369" s="2697">
        <f>IFERROR(IF(ISNUMBER(V369)*ISNUMBER(T369),V369/T369,0),0)</f>
        <v>0</v>
      </c>
      <c r="AH369" s="3483">
        <f>IF(AND(V369&lt;&gt;"", ISNUMBER(T369)), IFERROR(INDEX(AJ24:AJ94, MATCH(P369, AI24:AI94, 0)) * O369 * IF(ISBLANK(L369), 1, L369), 0), 0)</f>
        <v>0</v>
      </c>
      <c r="AI369" s="465"/>
      <c r="AJ369" s="465"/>
      <c r="AK369" s="465"/>
      <c r="AL369" s="465"/>
      <c r="AM369" s="2127" t="str">
        <f>A369</f>
        <v>►</v>
      </c>
      <c r="AN369" s="465"/>
      <c r="AO369" s="465"/>
      <c r="AP369" s="465"/>
      <c r="AQ369" s="2133"/>
      <c r="AR369" s="2133"/>
      <c r="AS369" s="465"/>
      <c r="AT369" s="465"/>
      <c r="AU369" s="465"/>
      <c r="AV369" s="465"/>
      <c r="AW369" s="2133"/>
      <c r="AX369" s="466">
        <v>1</v>
      </c>
    </row>
    <row r="370" spans="1:50" s="464" customFormat="1" ht="21" customHeight="1" x14ac:dyDescent="0.25">
      <c r="A370" s="2127" t="str">
        <f>IF(H370&lt;&gt;"A", "►", "A")</f>
        <v>►</v>
      </c>
      <c r="B370" s="2128" t="str">
        <f>IF(A370="►","►",IF(A370="A",IF(ISTEXT(I370),I370,"")))</f>
        <v>►</v>
      </c>
      <c r="C370" s="2129" t="str">
        <f>IF(B370="►", "►", IFERROR(LEFT(B370, SEARCH(".", B370)-1), 0))</f>
        <v>►</v>
      </c>
      <c r="D370" s="2433" t="str">
        <f>IF(B370="►","►",IFERROR(MID(B370,SEARCH(".",B370)+1,SEARCH(".",B370,SEARCH(".",B370)+1)-SEARCH(".",B370)-1),0))</f>
        <v>►</v>
      </c>
      <c r="E370" s="2128" t="str">
        <f>IF(B370="►", "►", IFERROR(MID(B370, SEARCH(".", B370, SEARCH(".", B370)+1)+1, SEARCH(".", B370, SEARCH(".", B370, SEARCH(".", B370)+1)+1) - SEARCH(".", B370, SEARCH(".", B370)+1)-1), 0))</f>
        <v>►</v>
      </c>
      <c r="F370" s="2128" t="str">
        <f>IF(B370="►", "►", IFERROR(MID(B370, SEARCH(".", B370, SEARCH(".", B370, SEARCH(".", B370)+1)+1)+1, SEARCH(".", B370, SEARCH(".", B370, SEARCH(".", B370, SEARCH(".", B370)+1)+1)+1) - SEARCH(".", B370, SEARCH(".", B370, SEARCH(".", B370)+1)+1)-1), 0))</f>
        <v>►</v>
      </c>
      <c r="G370" s="2128" t="str">
        <f>IF(OR(B370="►", ISBLANK(B370)), "►", IFERROR(RIGHT(B370, LEN(B370)-FIND("►", B370)-1), ""))</f>
        <v>►</v>
      </c>
      <c r="H370" s="2178" t="s">
        <v>4</v>
      </c>
      <c r="I370" s="2177"/>
      <c r="J370" s="2177"/>
      <c r="K370" s="2177"/>
      <c r="L370" s="2176"/>
      <c r="M370" s="2176"/>
      <c r="N370" s="2176"/>
      <c r="O370" s="2176"/>
      <c r="P370" s="2176"/>
      <c r="Q370" s="2176"/>
      <c r="R370" s="2450"/>
      <c r="S370" s="791" t="s">
        <v>4</v>
      </c>
      <c r="T370" s="3484">
        <f>IFERROR(IF(AND(ISNUMBER(V370),J370&gt;0),J370,0),0)</f>
        <v>0</v>
      </c>
      <c r="U370" s="2453">
        <f>IFERROR(IF(AND(ISNUMBER(T370),V370&gt;0),K370,0),0)</f>
        <v>0</v>
      </c>
      <c r="V370" s="2452"/>
      <c r="W370" s="2148">
        <f>IFERROR(IF(V370&gt;0, AH370*AG370*Q370, 0), 0)</f>
        <v>0</v>
      </c>
      <c r="X370" s="299" t="str">
        <f>IF(OR(W370=0, ISBLANK(P370)), "", TEXT(ROUND(W370/INDEX(AJ24:AJ94, MATCH(P370, AI24:AI94, 0)), 0),"# ##0") &amp; " " &amp; P370)</f>
        <v/>
      </c>
      <c r="Y370" s="77">
        <f>IFERROR(IF(V370&gt;0, L370*AG370*Q370, 0), 0)</f>
        <v>0</v>
      </c>
      <c r="Z370" s="2149">
        <f>IFERROR(IF(V370&gt;0,M370,0),0)</f>
        <v>0</v>
      </c>
      <c r="AA370" s="2137" t="str">
        <f>IF(V370&gt;0,R370,"")</f>
        <v/>
      </c>
      <c r="AB370" s="2143"/>
      <c r="AC370" s="2148">
        <f>IF(ISBLANK(AB370), W370, W370*(1-AB370/100))</f>
        <v>0</v>
      </c>
      <c r="AD370" s="2144"/>
      <c r="AE370" s="2150" t="str">
        <f>IF(OR(ISBLANK(AD370), ISTEXT(L370)), "", IF(W370=0, Y370*AD370, W370*AD370))</f>
        <v/>
      </c>
      <c r="AF370" s="2593"/>
      <c r="AG370" s="2697">
        <f>IFERROR(IF(ISNUMBER(V370)*ISNUMBER(T370),V370/T370,0),0)</f>
        <v>0</v>
      </c>
      <c r="AH370" s="3483">
        <f>IF(AND(V370&lt;&gt;"", ISNUMBER(T370)), IFERROR(INDEX(AJ24:AJ94, MATCH(P370, AI24:AI94, 0)) * O370 * IF(ISBLANK(L370), 1, L370), 0), 0)</f>
        <v>0</v>
      </c>
      <c r="AI370" s="465"/>
      <c r="AJ370" s="465"/>
      <c r="AK370" s="465"/>
      <c r="AL370" s="465"/>
      <c r="AM370" s="2127" t="str">
        <f>A370</f>
        <v>►</v>
      </c>
      <c r="AN370" s="465"/>
      <c r="AO370" s="465"/>
      <c r="AP370" s="465"/>
      <c r="AQ370" s="2133"/>
      <c r="AR370" s="2133"/>
      <c r="AS370" s="465"/>
      <c r="AT370" s="465"/>
      <c r="AU370" s="465"/>
      <c r="AV370" s="465"/>
      <c r="AW370" s="2133"/>
      <c r="AX370" s="466">
        <v>1</v>
      </c>
    </row>
    <row r="371" spans="1:50" s="464" customFormat="1" ht="21" customHeight="1" x14ac:dyDescent="0.25">
      <c r="A371" s="2127" t="str">
        <f>IF(H371&lt;&gt;"A", "►", "A")</f>
        <v>►</v>
      </c>
      <c r="B371" s="2128" t="str">
        <f>IF(A371="►","►",IF(A371="A",IF(ISTEXT(I371),I371,"")))</f>
        <v>►</v>
      </c>
      <c r="C371" s="2129" t="str">
        <f>IF(B371="►", "►", IFERROR(LEFT(B371, SEARCH(".", B371)-1), 0))</f>
        <v>►</v>
      </c>
      <c r="D371" s="2433" t="str">
        <f>IF(B371="►","►",IFERROR(MID(B371,SEARCH(".",B371)+1,SEARCH(".",B371,SEARCH(".",B371)+1)-SEARCH(".",B371)-1),0))</f>
        <v>►</v>
      </c>
      <c r="E371" s="2128" t="str">
        <f>IF(B371="►", "►", IFERROR(MID(B371, SEARCH(".", B371, SEARCH(".", B371)+1)+1, SEARCH(".", B371, SEARCH(".", B371, SEARCH(".", B371)+1)+1) - SEARCH(".", B371, SEARCH(".", B371)+1)-1), 0))</f>
        <v>►</v>
      </c>
      <c r="F371" s="2128" t="str">
        <f>IF(B371="►", "►", IFERROR(MID(B371, SEARCH(".", B371, SEARCH(".", B371, SEARCH(".", B371)+1)+1)+1, SEARCH(".", B371, SEARCH(".", B371, SEARCH(".", B371, SEARCH(".", B371)+1)+1)+1) - SEARCH(".", B371, SEARCH(".", B371, SEARCH(".", B371)+1)+1)-1), 0))</f>
        <v>►</v>
      </c>
      <c r="G371" s="2128" t="str">
        <f>IF(OR(B371="►", ISBLANK(B371)), "►", IFERROR(RIGHT(B371, LEN(B371)-FIND("►", B371)-1), ""))</f>
        <v>►</v>
      </c>
      <c r="H371" s="2178" t="s">
        <v>4</v>
      </c>
      <c r="I371" s="2177"/>
      <c r="J371" s="2177"/>
      <c r="K371" s="2177"/>
      <c r="L371" s="2176"/>
      <c r="M371" s="2176"/>
      <c r="N371" s="2176"/>
      <c r="O371" s="2176"/>
      <c r="P371" s="2176"/>
      <c r="Q371" s="2176"/>
      <c r="R371" s="2450"/>
      <c r="S371" s="791" t="s">
        <v>4</v>
      </c>
      <c r="T371" s="3484">
        <f>IFERROR(IF(AND(ISNUMBER(V371),J371&gt;0),J371,0),0)</f>
        <v>0</v>
      </c>
      <c r="U371" s="2453">
        <f>IFERROR(IF(AND(ISNUMBER(T371),V371&gt;0),K371,0),0)</f>
        <v>0</v>
      </c>
      <c r="V371" s="2452"/>
      <c r="W371" s="2140">
        <f>IFERROR(IF(V371&gt;0, AH371*AG371*Q371, 0), 0)</f>
        <v>0</v>
      </c>
      <c r="X371" s="301" t="str">
        <f>IF(OR(W371=0, ISBLANK(P371)), "", TEXT(ROUND(W371/INDEX(AJ24:AJ94, MATCH(P371, AI24:AI94, 0)), 0),"# ##0") &amp; " " &amp; P371)</f>
        <v/>
      </c>
      <c r="Y371" s="82">
        <f>IFERROR(IF(V371&gt;0, L371*AG371*Q371, 0), 0)</f>
        <v>0</v>
      </c>
      <c r="Z371" s="2141">
        <f>IFERROR(IF(V371&gt;0,M371,0),0)</f>
        <v>0</v>
      </c>
      <c r="AA371" s="2142" t="str">
        <f>IF(V371&gt;0,R371,"")</f>
        <v/>
      </c>
      <c r="AB371" s="2143"/>
      <c r="AC371" s="2140">
        <f>IF(ISBLANK(AB371), W371, W371*(1-AB371/100))</f>
        <v>0</v>
      </c>
      <c r="AD371" s="2144"/>
      <c r="AE371" s="2145" t="str">
        <f>IF(OR(ISBLANK(AD371), ISTEXT(L371)), "", IF(W371=0, Y371*AD371, W371*AD371))</f>
        <v/>
      </c>
      <c r="AF371" s="2593"/>
      <c r="AG371" s="2697">
        <f>IFERROR(IF(ISNUMBER(V371)*ISNUMBER(T371),V371/T371,0),0)</f>
        <v>0</v>
      </c>
      <c r="AH371" s="3483">
        <f>IF(AND(V371&lt;&gt;"", ISNUMBER(T371)), IFERROR(INDEX(AJ24:AJ94, MATCH(P371, AI24:AI94, 0)) * O371 * IF(ISBLANK(L371), 1, L371), 0), 0)</f>
        <v>0</v>
      </c>
      <c r="AI371" s="465"/>
      <c r="AJ371" s="465"/>
      <c r="AK371" s="465"/>
      <c r="AL371" s="465"/>
      <c r="AM371" s="2127" t="str">
        <f>A371</f>
        <v>►</v>
      </c>
      <c r="AN371" s="465"/>
      <c r="AO371" s="465"/>
      <c r="AP371" s="465"/>
      <c r="AQ371" s="2133"/>
      <c r="AR371" s="2133"/>
      <c r="AS371" s="465"/>
      <c r="AT371" s="465"/>
      <c r="AU371" s="465"/>
      <c r="AV371" s="465"/>
      <c r="AW371" s="2133"/>
      <c r="AX371" s="466">
        <v>1</v>
      </c>
    </row>
    <row r="372" spans="1:50" s="464" customFormat="1" ht="21" customHeight="1" x14ac:dyDescent="0.25">
      <c r="A372" s="2127" t="str">
        <f>IF(H372&lt;&gt;"A", "►", "A")</f>
        <v>►</v>
      </c>
      <c r="B372" s="2128" t="str">
        <f>IF(A372="►","►",IF(A372="A",IF(ISTEXT(I372),I372,"")))</f>
        <v>►</v>
      </c>
      <c r="C372" s="2129" t="str">
        <f>IF(B372="►", "►", IFERROR(LEFT(B372, SEARCH(".", B372)-1), 0))</f>
        <v>►</v>
      </c>
      <c r="D372" s="2433" t="str">
        <f>IF(B372="►","►",IFERROR(MID(B372,SEARCH(".",B372)+1,SEARCH(".",B372,SEARCH(".",B372)+1)-SEARCH(".",B372)-1),0))</f>
        <v>►</v>
      </c>
      <c r="E372" s="2128" t="str">
        <f>IF(B372="►", "►", IFERROR(MID(B372, SEARCH(".", B372, SEARCH(".", B372)+1)+1, SEARCH(".", B372, SEARCH(".", B372, SEARCH(".", B372)+1)+1) - SEARCH(".", B372, SEARCH(".", B372)+1)-1), 0))</f>
        <v>►</v>
      </c>
      <c r="F372" s="2128" t="str">
        <f>IF(B372="►", "►", IFERROR(MID(B372, SEARCH(".", B372, SEARCH(".", B372, SEARCH(".", B372)+1)+1)+1, SEARCH(".", B372, SEARCH(".", B372, SEARCH(".", B372, SEARCH(".", B372)+1)+1)+1) - SEARCH(".", B372, SEARCH(".", B372, SEARCH(".", B372)+1)+1)-1), 0))</f>
        <v>►</v>
      </c>
      <c r="G372" s="2128" t="str">
        <f>IF(OR(B372="►", ISBLANK(B372)), "►", IFERROR(RIGHT(B372, LEN(B372)-FIND("►", B372)-1), ""))</f>
        <v>►</v>
      </c>
      <c r="H372" s="2178" t="s">
        <v>4</v>
      </c>
      <c r="I372" s="2177"/>
      <c r="J372" s="2177"/>
      <c r="K372" s="2177"/>
      <c r="L372" s="2176"/>
      <c r="M372" s="2176"/>
      <c r="N372" s="2176"/>
      <c r="O372" s="2176"/>
      <c r="P372" s="2176"/>
      <c r="Q372" s="2176"/>
      <c r="R372" s="2450"/>
      <c r="S372" s="791" t="s">
        <v>4</v>
      </c>
      <c r="T372" s="3484">
        <f>IFERROR(IF(AND(ISNUMBER(V372),J372&gt;0),J372,0),0)</f>
        <v>0</v>
      </c>
      <c r="U372" s="2453">
        <f>IFERROR(IF(AND(ISNUMBER(T372),V372&gt;0),K372,0),0)</f>
        <v>0</v>
      </c>
      <c r="V372" s="2452"/>
      <c r="W372" s="2148">
        <f>IFERROR(IF(V372&gt;0, AH372*AG372*Q372, 0), 0)</f>
        <v>0</v>
      </c>
      <c r="X372" s="299" t="str">
        <f>IF(OR(W372=0, ISBLANK(P372)), "", TEXT(ROUND(W372/INDEX(AJ24:AJ94, MATCH(P372, AI24:AI94, 0)), 0),"# ##0") &amp; " " &amp; P372)</f>
        <v/>
      </c>
      <c r="Y372" s="77">
        <f>IFERROR(IF(V372&gt;0, L372*AG372*Q372, 0), 0)</f>
        <v>0</v>
      </c>
      <c r="Z372" s="2149">
        <f>IFERROR(IF(V372&gt;0,M372,0),0)</f>
        <v>0</v>
      </c>
      <c r="AA372" s="2137" t="str">
        <f>IF(V372&gt;0,R372,"")</f>
        <v/>
      </c>
      <c r="AB372" s="2143"/>
      <c r="AC372" s="2148">
        <f>IF(ISBLANK(AB372), W372, W372*(1-AB372/100))</f>
        <v>0</v>
      </c>
      <c r="AD372" s="2144"/>
      <c r="AE372" s="2150" t="str">
        <f>IF(OR(ISBLANK(AD372), ISTEXT(L372)), "", IF(W372=0, Y372*AD372, W372*AD372))</f>
        <v/>
      </c>
      <c r="AF372" s="2593"/>
      <c r="AG372" s="2697">
        <f>IFERROR(IF(ISNUMBER(V372)*ISNUMBER(T372),V372/T372,0),0)</f>
        <v>0</v>
      </c>
      <c r="AH372" s="3483">
        <f>IF(AND(V372&lt;&gt;"", ISNUMBER(T372)), IFERROR(INDEX(AJ24:AJ94, MATCH(P372, AI24:AI94, 0)) * O372 * IF(ISBLANK(L372), 1, L372), 0), 0)</f>
        <v>0</v>
      </c>
      <c r="AI372" s="465"/>
      <c r="AJ372" s="465"/>
      <c r="AK372" s="465"/>
      <c r="AL372" s="465"/>
      <c r="AM372" s="2127" t="str">
        <f>A372</f>
        <v>►</v>
      </c>
      <c r="AN372" s="465"/>
      <c r="AO372" s="465"/>
      <c r="AP372" s="465"/>
      <c r="AQ372" s="2133"/>
      <c r="AR372" s="2133"/>
      <c r="AS372" s="465"/>
      <c r="AT372" s="465"/>
      <c r="AU372" s="465"/>
      <c r="AV372" s="465"/>
      <c r="AW372" s="2133"/>
      <c r="AX372" s="466">
        <v>1</v>
      </c>
    </row>
    <row r="373" spans="1:50" s="464" customFormat="1" ht="21" customHeight="1" x14ac:dyDescent="0.25">
      <c r="A373" s="2127" t="str">
        <f>IF(H373&lt;&gt;"A", "►", "A")</f>
        <v>►</v>
      </c>
      <c r="B373" s="2128" t="str">
        <f>IF(A373="►","►",IF(A373="A",IF(ISTEXT(I373),I373,"")))</f>
        <v>►</v>
      </c>
      <c r="C373" s="2129" t="str">
        <f>IF(B373="►", "►", IFERROR(LEFT(B373, SEARCH(".", B373)-1), 0))</f>
        <v>►</v>
      </c>
      <c r="D373" s="2433" t="str">
        <f>IF(B373="►","►",IFERROR(MID(B373,SEARCH(".",B373)+1,SEARCH(".",B373,SEARCH(".",B373)+1)-SEARCH(".",B373)-1),0))</f>
        <v>►</v>
      </c>
      <c r="E373" s="2128" t="str">
        <f>IF(B373="►", "►", IFERROR(MID(B373, SEARCH(".", B373, SEARCH(".", B373)+1)+1, SEARCH(".", B373, SEARCH(".", B373, SEARCH(".", B373)+1)+1) - SEARCH(".", B373, SEARCH(".", B373)+1)-1), 0))</f>
        <v>►</v>
      </c>
      <c r="F373" s="2128" t="str">
        <f>IF(B373="►", "►", IFERROR(MID(B373, SEARCH(".", B373, SEARCH(".", B373, SEARCH(".", B373)+1)+1)+1, SEARCH(".", B373, SEARCH(".", B373, SEARCH(".", B373, SEARCH(".", B373)+1)+1)+1) - SEARCH(".", B373, SEARCH(".", B373, SEARCH(".", B373)+1)+1)-1), 0))</f>
        <v>►</v>
      </c>
      <c r="G373" s="2128" t="str">
        <f>IF(OR(B373="►", ISBLANK(B373)), "►", IFERROR(RIGHT(B373, LEN(B373)-FIND("►", B373)-1), ""))</f>
        <v>►</v>
      </c>
      <c r="H373" s="2178" t="s">
        <v>4</v>
      </c>
      <c r="I373" s="2177"/>
      <c r="J373" s="2177"/>
      <c r="K373" s="2177"/>
      <c r="L373" s="2176"/>
      <c r="M373" s="2176"/>
      <c r="N373" s="2176"/>
      <c r="O373" s="2176"/>
      <c r="P373" s="2176"/>
      <c r="Q373" s="2176"/>
      <c r="R373" s="2450"/>
      <c r="S373" s="791" t="s">
        <v>4</v>
      </c>
      <c r="T373" s="3484">
        <f>IFERROR(IF(AND(ISNUMBER(V373),J373&gt;0),J373,0),0)</f>
        <v>0</v>
      </c>
      <c r="U373" s="2453">
        <f>IFERROR(IF(AND(ISNUMBER(T373),V373&gt;0),K373,0),0)</f>
        <v>0</v>
      </c>
      <c r="V373" s="2452"/>
      <c r="W373" s="2140">
        <f>IFERROR(IF(V373&gt;0, AH373*AG373*Q373, 0), 0)</f>
        <v>0</v>
      </c>
      <c r="X373" s="301" t="str">
        <f>IF(OR(W373=0, ISBLANK(P373)), "", TEXT(ROUND(W373/INDEX(AJ24:AJ94, MATCH(P373, AI24:AI94, 0)), 0),"# ##0") &amp; " " &amp; P373)</f>
        <v/>
      </c>
      <c r="Y373" s="82">
        <f>IFERROR(IF(V373&gt;0, L373*AG373*Q373, 0), 0)</f>
        <v>0</v>
      </c>
      <c r="Z373" s="2141">
        <f>IFERROR(IF(V373&gt;0,M373,0),0)</f>
        <v>0</v>
      </c>
      <c r="AA373" s="2142" t="str">
        <f>IF(V373&gt;0,R373,"")</f>
        <v/>
      </c>
      <c r="AB373" s="2143"/>
      <c r="AC373" s="2140">
        <f>IF(ISBLANK(AB373), W373, W373*(1-AB373/100))</f>
        <v>0</v>
      </c>
      <c r="AD373" s="2144"/>
      <c r="AE373" s="2145" t="str">
        <f>IF(OR(ISBLANK(AD373), ISTEXT(L373)), "", IF(W373=0, Y373*AD373, W373*AD373))</f>
        <v/>
      </c>
      <c r="AF373" s="2593"/>
      <c r="AG373" s="2697">
        <f>IFERROR(IF(ISNUMBER(V373)*ISNUMBER(T373),V373/T373,0),0)</f>
        <v>0</v>
      </c>
      <c r="AH373" s="3483">
        <f>IF(AND(V373&lt;&gt;"", ISNUMBER(T373)), IFERROR(INDEX(AJ24:AJ94, MATCH(P373, AI24:AI94, 0)) * O373 * IF(ISBLANK(L373), 1, L373), 0), 0)</f>
        <v>0</v>
      </c>
      <c r="AI373" s="465"/>
      <c r="AJ373" s="465"/>
      <c r="AK373" s="465"/>
      <c r="AL373" s="465"/>
      <c r="AM373" s="2127" t="str">
        <f>A373</f>
        <v>►</v>
      </c>
      <c r="AN373" s="465"/>
      <c r="AO373" s="465"/>
      <c r="AP373" s="465"/>
      <c r="AQ373" s="2133"/>
      <c r="AR373" s="2133"/>
      <c r="AS373" s="465"/>
      <c r="AT373" s="465"/>
      <c r="AU373" s="465"/>
      <c r="AV373" s="465"/>
      <c r="AW373" s="2133"/>
      <c r="AX373" s="466">
        <v>1</v>
      </c>
    </row>
    <row r="374" spans="1:50" s="464" customFormat="1" ht="21" customHeight="1" x14ac:dyDescent="0.25">
      <c r="A374" s="2127" t="str">
        <f>IF(H374&lt;&gt;"A", "►", "A")</f>
        <v>►</v>
      </c>
      <c r="B374" s="2128" t="str">
        <f>IF(A374="►","►",IF(A374="A",IF(ISTEXT(I374),I374,"")))</f>
        <v>►</v>
      </c>
      <c r="C374" s="2129" t="str">
        <f>IF(B374="►", "►", IFERROR(LEFT(B374, SEARCH(".", B374)-1), 0))</f>
        <v>►</v>
      </c>
      <c r="D374" s="2433" t="str">
        <f>IF(B374="►","►",IFERROR(MID(B374,SEARCH(".",B374)+1,SEARCH(".",B374,SEARCH(".",B374)+1)-SEARCH(".",B374)-1),0))</f>
        <v>►</v>
      </c>
      <c r="E374" s="2128" t="str">
        <f>IF(B374="►", "►", IFERROR(MID(B374, SEARCH(".", B374, SEARCH(".", B374)+1)+1, SEARCH(".", B374, SEARCH(".", B374, SEARCH(".", B374)+1)+1) - SEARCH(".", B374, SEARCH(".", B374)+1)-1), 0))</f>
        <v>►</v>
      </c>
      <c r="F374" s="2128" t="str">
        <f>IF(B374="►", "►", IFERROR(MID(B374, SEARCH(".", B374, SEARCH(".", B374, SEARCH(".", B374)+1)+1)+1, SEARCH(".", B374, SEARCH(".", B374, SEARCH(".", B374, SEARCH(".", B374)+1)+1)+1) - SEARCH(".", B374, SEARCH(".", B374, SEARCH(".", B374)+1)+1)-1), 0))</f>
        <v>►</v>
      </c>
      <c r="G374" s="2128" t="str">
        <f>IF(OR(B374="►", ISBLANK(B374)), "►", IFERROR(RIGHT(B374, LEN(B374)-FIND("►", B374)-1), ""))</f>
        <v>►</v>
      </c>
      <c r="H374" s="2178" t="s">
        <v>4</v>
      </c>
      <c r="I374" s="2177"/>
      <c r="J374" s="2177"/>
      <c r="K374" s="2177"/>
      <c r="L374" s="2176"/>
      <c r="M374" s="2176"/>
      <c r="N374" s="2176"/>
      <c r="O374" s="2176"/>
      <c r="P374" s="2176"/>
      <c r="Q374" s="2176"/>
      <c r="R374" s="2450"/>
      <c r="S374" s="791" t="s">
        <v>4</v>
      </c>
      <c r="T374" s="3484">
        <f>IFERROR(IF(AND(ISNUMBER(V374),J374&gt;0),J374,0),0)</f>
        <v>0</v>
      </c>
      <c r="U374" s="2453">
        <f>IFERROR(IF(AND(ISNUMBER(T374),V374&gt;0),K374,0),0)</f>
        <v>0</v>
      </c>
      <c r="V374" s="2452"/>
      <c r="W374" s="2148">
        <f>IFERROR(IF(V374&gt;0, AH374*AG374*Q374, 0), 0)</f>
        <v>0</v>
      </c>
      <c r="X374" s="299" t="str">
        <f>IF(OR(W374=0, ISBLANK(P374)), "", TEXT(ROUND(W374/INDEX(AJ24:AJ94, MATCH(P374, AI24:AI94, 0)), 0),"# ##0") &amp; " " &amp; P374)</f>
        <v/>
      </c>
      <c r="Y374" s="77">
        <f>IFERROR(IF(V374&gt;0, L374*AG374*Q374, 0), 0)</f>
        <v>0</v>
      </c>
      <c r="Z374" s="2149">
        <f>IFERROR(IF(V374&gt;0,M374,0),0)</f>
        <v>0</v>
      </c>
      <c r="AA374" s="2137" t="str">
        <f>IF(V374&gt;0,R374,"")</f>
        <v/>
      </c>
      <c r="AB374" s="2143"/>
      <c r="AC374" s="2148">
        <f>IF(ISBLANK(AB374), W374, W374*(1-AB374/100))</f>
        <v>0</v>
      </c>
      <c r="AD374" s="2144"/>
      <c r="AE374" s="2150" t="str">
        <f>IF(OR(ISBLANK(AD374), ISTEXT(L374)), "", IF(W374=0, Y374*AD374, W374*AD374))</f>
        <v/>
      </c>
      <c r="AF374" s="2593"/>
      <c r="AG374" s="2697">
        <f>IFERROR(IF(ISNUMBER(V374)*ISNUMBER(T374),V374/T374,0),0)</f>
        <v>0</v>
      </c>
      <c r="AH374" s="3483">
        <f>IF(AND(V374&lt;&gt;"", ISNUMBER(T374)), IFERROR(INDEX(AJ24:AJ94, MATCH(P374, AI24:AI94, 0)) * O374 * IF(ISBLANK(L374), 1, L374), 0), 0)</f>
        <v>0</v>
      </c>
      <c r="AI374" s="465"/>
      <c r="AJ374" s="465"/>
      <c r="AK374" s="465"/>
      <c r="AL374" s="465"/>
      <c r="AM374" s="2127" t="str">
        <f>A374</f>
        <v>►</v>
      </c>
      <c r="AN374" s="465"/>
      <c r="AO374" s="465"/>
      <c r="AP374" s="465"/>
      <c r="AQ374" s="2133"/>
      <c r="AR374" s="2133"/>
      <c r="AS374" s="465"/>
      <c r="AT374" s="465"/>
      <c r="AU374" s="465"/>
      <c r="AV374" s="465"/>
      <c r="AW374" s="2133"/>
      <c r="AX374" s="466">
        <v>1</v>
      </c>
    </row>
    <row r="375" spans="1:50" s="464" customFormat="1" ht="21" customHeight="1" x14ac:dyDescent="0.25">
      <c r="A375" s="2127" t="str">
        <f>IF(H375&lt;&gt;"A", "►", "A")</f>
        <v>►</v>
      </c>
      <c r="B375" s="2128" t="str">
        <f>IF(A375="►","►",IF(A375="A",IF(ISTEXT(I375),I375,"")))</f>
        <v>►</v>
      </c>
      <c r="C375" s="2129" t="str">
        <f>IF(B375="►", "►", IFERROR(LEFT(B375, SEARCH(".", B375)-1), 0))</f>
        <v>►</v>
      </c>
      <c r="D375" s="2433" t="str">
        <f>IF(B375="►","►",IFERROR(MID(B375,SEARCH(".",B375)+1,SEARCH(".",B375,SEARCH(".",B375)+1)-SEARCH(".",B375)-1),0))</f>
        <v>►</v>
      </c>
      <c r="E375" s="2128" t="str">
        <f>IF(B375="►", "►", IFERROR(MID(B375, SEARCH(".", B375, SEARCH(".", B375)+1)+1, SEARCH(".", B375, SEARCH(".", B375, SEARCH(".", B375)+1)+1) - SEARCH(".", B375, SEARCH(".", B375)+1)-1), 0))</f>
        <v>►</v>
      </c>
      <c r="F375" s="2128" t="str">
        <f>IF(B375="►", "►", IFERROR(MID(B375, SEARCH(".", B375, SEARCH(".", B375, SEARCH(".", B375)+1)+1)+1, SEARCH(".", B375, SEARCH(".", B375, SEARCH(".", B375, SEARCH(".", B375)+1)+1)+1) - SEARCH(".", B375, SEARCH(".", B375, SEARCH(".", B375)+1)+1)-1), 0))</f>
        <v>►</v>
      </c>
      <c r="G375" s="2128" t="str">
        <f>IF(OR(B375="►", ISBLANK(B375)), "►", IFERROR(RIGHT(B375, LEN(B375)-FIND("►", B375)-1), ""))</f>
        <v>►</v>
      </c>
      <c r="H375" s="2178" t="s">
        <v>4</v>
      </c>
      <c r="I375" s="2177"/>
      <c r="J375" s="2177"/>
      <c r="K375" s="2177"/>
      <c r="L375" s="2176"/>
      <c r="M375" s="2176"/>
      <c r="N375" s="2176"/>
      <c r="O375" s="2176"/>
      <c r="P375" s="2176"/>
      <c r="Q375" s="2176"/>
      <c r="R375" s="2450"/>
      <c r="S375" s="791" t="s">
        <v>4</v>
      </c>
      <c r="T375" s="3484">
        <f>IFERROR(IF(AND(ISNUMBER(V375),J375&gt;0),J375,0),0)</f>
        <v>0</v>
      </c>
      <c r="U375" s="2453">
        <f>IFERROR(IF(AND(ISNUMBER(T375),V375&gt;0),K375,0),0)</f>
        <v>0</v>
      </c>
      <c r="V375" s="2452"/>
      <c r="W375" s="2140">
        <f>IFERROR(IF(V375&gt;0, AH375*AG375*Q375, 0), 0)</f>
        <v>0</v>
      </c>
      <c r="X375" s="301" t="str">
        <f>IF(OR(W375=0, ISBLANK(P375)), "", TEXT(ROUND(W375/INDEX(AJ24:AJ94, MATCH(P375, AI24:AI94, 0)), 0),"# ##0") &amp; " " &amp; P375)</f>
        <v/>
      </c>
      <c r="Y375" s="82">
        <f>IFERROR(IF(V375&gt;0, L375*AG375*Q375, 0), 0)</f>
        <v>0</v>
      </c>
      <c r="Z375" s="2141">
        <f>IFERROR(IF(V375&gt;0,M375,0),0)</f>
        <v>0</v>
      </c>
      <c r="AA375" s="2142" t="str">
        <f>IF(V375&gt;0,R375,"")</f>
        <v/>
      </c>
      <c r="AB375" s="2143"/>
      <c r="AC375" s="2140">
        <f>IF(ISBLANK(AB375), W375, W375*(1-AB375/100))</f>
        <v>0</v>
      </c>
      <c r="AD375" s="2144"/>
      <c r="AE375" s="2145" t="str">
        <f>IF(OR(ISBLANK(AD375), ISTEXT(L375)), "", IF(W375=0, Y375*AD375, W375*AD375))</f>
        <v/>
      </c>
      <c r="AF375" s="2593"/>
      <c r="AG375" s="2697">
        <f>IFERROR(IF(ISNUMBER(V375)*ISNUMBER(T375),V375/T375,0),0)</f>
        <v>0</v>
      </c>
      <c r="AH375" s="3483">
        <f>IF(AND(V375&lt;&gt;"", ISNUMBER(T375)), IFERROR(INDEX(AJ24:AJ94, MATCH(P375, AI24:AI94, 0)) * O375 * IF(ISBLANK(L375), 1, L375), 0), 0)</f>
        <v>0</v>
      </c>
      <c r="AI375" s="465"/>
      <c r="AJ375" s="465"/>
      <c r="AK375" s="465"/>
      <c r="AL375" s="465"/>
      <c r="AM375" s="2127" t="str">
        <f>A375</f>
        <v>►</v>
      </c>
      <c r="AN375" s="465"/>
      <c r="AO375" s="465"/>
      <c r="AP375" s="465"/>
      <c r="AQ375" s="2133"/>
      <c r="AR375" s="2133"/>
      <c r="AS375" s="465"/>
      <c r="AT375" s="465"/>
      <c r="AU375" s="465"/>
      <c r="AV375" s="465"/>
      <c r="AW375" s="2133"/>
      <c r="AX375" s="466">
        <v>1</v>
      </c>
    </row>
    <row r="376" spans="1:50" s="464" customFormat="1" ht="21" customHeight="1" x14ac:dyDescent="0.25">
      <c r="A376" s="2127" t="str">
        <f>IF(H376&lt;&gt;"A", "►", "A")</f>
        <v>►</v>
      </c>
      <c r="B376" s="2128" t="str">
        <f>IF(A376="►","►",IF(A376="A",IF(ISTEXT(I376),I376,"")))</f>
        <v>►</v>
      </c>
      <c r="C376" s="2129" t="str">
        <f>IF(B376="►", "►", IFERROR(LEFT(B376, SEARCH(".", B376)-1), 0))</f>
        <v>►</v>
      </c>
      <c r="D376" s="2433" t="str">
        <f>IF(B376="►","►",IFERROR(MID(B376,SEARCH(".",B376)+1,SEARCH(".",B376,SEARCH(".",B376)+1)-SEARCH(".",B376)-1),0))</f>
        <v>►</v>
      </c>
      <c r="E376" s="2128" t="str">
        <f>IF(B376="►", "►", IFERROR(MID(B376, SEARCH(".", B376, SEARCH(".", B376)+1)+1, SEARCH(".", B376, SEARCH(".", B376, SEARCH(".", B376)+1)+1) - SEARCH(".", B376, SEARCH(".", B376)+1)-1), 0))</f>
        <v>►</v>
      </c>
      <c r="F376" s="2128" t="str">
        <f>IF(B376="►", "►", IFERROR(MID(B376, SEARCH(".", B376, SEARCH(".", B376, SEARCH(".", B376)+1)+1)+1, SEARCH(".", B376, SEARCH(".", B376, SEARCH(".", B376, SEARCH(".", B376)+1)+1)+1) - SEARCH(".", B376, SEARCH(".", B376, SEARCH(".", B376)+1)+1)-1), 0))</f>
        <v>►</v>
      </c>
      <c r="G376" s="2128" t="str">
        <f>IF(OR(B376="►", ISBLANK(B376)), "►", IFERROR(RIGHT(B376, LEN(B376)-FIND("►", B376)-1), ""))</f>
        <v>►</v>
      </c>
      <c r="H376" s="2178" t="s">
        <v>4</v>
      </c>
      <c r="I376" s="2177"/>
      <c r="J376" s="2177"/>
      <c r="K376" s="2177"/>
      <c r="L376" s="2176"/>
      <c r="M376" s="2176"/>
      <c r="N376" s="2176"/>
      <c r="O376" s="2176"/>
      <c r="P376" s="2176"/>
      <c r="Q376" s="2176"/>
      <c r="R376" s="2450"/>
      <c r="S376" s="791" t="s">
        <v>4</v>
      </c>
      <c r="T376" s="3484">
        <f>IFERROR(IF(AND(ISNUMBER(V376),J376&gt;0),J376,0),0)</f>
        <v>0</v>
      </c>
      <c r="U376" s="2453">
        <f>IFERROR(IF(AND(ISNUMBER(T376),V376&gt;0),K376,0),0)</f>
        <v>0</v>
      </c>
      <c r="V376" s="2452"/>
      <c r="W376" s="2148">
        <f>IFERROR(IF(V376&gt;0, AH376*AG376*Q376, 0), 0)</f>
        <v>0</v>
      </c>
      <c r="X376" s="299" t="str">
        <f>IF(OR(W376=0, ISBLANK(P376)), "", TEXT(ROUND(W376/INDEX(AJ24:AJ94, MATCH(P376, AI24:AI94, 0)), 0),"# ##0") &amp; " " &amp; P376)</f>
        <v/>
      </c>
      <c r="Y376" s="77">
        <f>IFERROR(IF(V376&gt;0, L376*AG376*Q376, 0), 0)</f>
        <v>0</v>
      </c>
      <c r="Z376" s="2149">
        <f>IFERROR(IF(V376&gt;0,M376,0),0)</f>
        <v>0</v>
      </c>
      <c r="AA376" s="2137" t="str">
        <f>IF(V376&gt;0,R376,"")</f>
        <v/>
      </c>
      <c r="AB376" s="2143"/>
      <c r="AC376" s="2148">
        <f>IF(ISBLANK(AB376), W376, W376*(1-AB376/100))</f>
        <v>0</v>
      </c>
      <c r="AD376" s="2144"/>
      <c r="AE376" s="2150" t="str">
        <f>IF(OR(ISBLANK(AD376), ISTEXT(L376)), "", IF(W376=0, Y376*AD376, W376*AD376))</f>
        <v/>
      </c>
      <c r="AF376" s="2593"/>
      <c r="AG376" s="2697">
        <f>IFERROR(IF(ISNUMBER(V376)*ISNUMBER(T376),V376/T376,0),0)</f>
        <v>0</v>
      </c>
      <c r="AH376" s="3483">
        <f>IF(AND(V376&lt;&gt;"", ISNUMBER(T376)), IFERROR(INDEX(AJ24:AJ94, MATCH(P376, AI24:AI94, 0)) * O376 * IF(ISBLANK(L376), 1, L376), 0), 0)</f>
        <v>0</v>
      </c>
      <c r="AI376" s="465"/>
      <c r="AJ376" s="465"/>
      <c r="AK376" s="465"/>
      <c r="AL376" s="465"/>
      <c r="AM376" s="2127" t="str">
        <f>A376</f>
        <v>►</v>
      </c>
      <c r="AN376" s="465"/>
      <c r="AO376" s="465"/>
      <c r="AP376" s="465"/>
      <c r="AQ376" s="465"/>
      <c r="AR376" s="2133"/>
      <c r="AS376" s="465"/>
      <c r="AT376" s="465"/>
      <c r="AU376" s="465"/>
      <c r="AV376" s="465"/>
      <c r="AW376" s="2133"/>
      <c r="AX376" s="466">
        <v>1</v>
      </c>
    </row>
    <row r="377" spans="1:50" s="464" customFormat="1" ht="21" customHeight="1" x14ac:dyDescent="0.25">
      <c r="A377" s="2127" t="str">
        <f>IF(H377&lt;&gt;"A", "►", "A")</f>
        <v>►</v>
      </c>
      <c r="B377" s="2128" t="str">
        <f>IF(A377="►","►",IF(A377="A",IF(ISTEXT(I377),I377,"")))</f>
        <v>►</v>
      </c>
      <c r="C377" s="2129" t="str">
        <f>IF(B377="►", "►", IFERROR(LEFT(B377, SEARCH(".", B377)-1), 0))</f>
        <v>►</v>
      </c>
      <c r="D377" s="2433" t="str">
        <f>IF(B377="►","►",IFERROR(MID(B377,SEARCH(".",B377)+1,SEARCH(".",B377,SEARCH(".",B377)+1)-SEARCH(".",B377)-1),0))</f>
        <v>►</v>
      </c>
      <c r="E377" s="2128" t="str">
        <f>IF(B377="►", "►", IFERROR(MID(B377, SEARCH(".", B377, SEARCH(".", B377)+1)+1, SEARCH(".", B377, SEARCH(".", B377, SEARCH(".", B377)+1)+1) - SEARCH(".", B377, SEARCH(".", B377)+1)-1), 0))</f>
        <v>►</v>
      </c>
      <c r="F377" s="2128" t="str">
        <f>IF(B377="►", "►", IFERROR(MID(B377, SEARCH(".", B377, SEARCH(".", B377, SEARCH(".", B377)+1)+1)+1, SEARCH(".", B377, SEARCH(".", B377, SEARCH(".", B377, SEARCH(".", B377)+1)+1)+1) - SEARCH(".", B377, SEARCH(".", B377, SEARCH(".", B377)+1)+1)-1), 0))</f>
        <v>►</v>
      </c>
      <c r="G377" s="2128" t="str">
        <f>IF(OR(B377="►", ISBLANK(B377)), "►", IFERROR(RIGHT(B377, LEN(B377)-FIND("►", B377)-1), ""))</f>
        <v>►</v>
      </c>
      <c r="H377" s="2178" t="s">
        <v>4</v>
      </c>
      <c r="I377" s="2177"/>
      <c r="J377" s="2177"/>
      <c r="K377" s="2177"/>
      <c r="L377" s="2176"/>
      <c r="M377" s="2176"/>
      <c r="N377" s="2176"/>
      <c r="O377" s="2176"/>
      <c r="P377" s="2176"/>
      <c r="Q377" s="2176"/>
      <c r="R377" s="2450"/>
      <c r="S377" s="791" t="s">
        <v>4</v>
      </c>
      <c r="T377" s="3484">
        <f>IFERROR(IF(AND(ISNUMBER(V377),J377&gt;0),J377,0),0)</f>
        <v>0</v>
      </c>
      <c r="U377" s="2453">
        <f>IFERROR(IF(AND(ISNUMBER(T377),V377&gt;0),K377,0),0)</f>
        <v>0</v>
      </c>
      <c r="V377" s="2452"/>
      <c r="W377" s="2140">
        <f>IFERROR(IF(V377&gt;0, AH377*AG377*Q377, 0), 0)</f>
        <v>0</v>
      </c>
      <c r="X377" s="301" t="str">
        <f>IF(OR(W377=0, ISBLANK(P377)), "", TEXT(ROUND(W377/INDEX(AJ24:AJ94, MATCH(P377, AI24:AI94, 0)), 0),"# ##0") &amp; " " &amp; P377)</f>
        <v/>
      </c>
      <c r="Y377" s="82">
        <f>IFERROR(IF(V377&gt;0, L377*AG377*Q377, 0), 0)</f>
        <v>0</v>
      </c>
      <c r="Z377" s="2141">
        <f>IFERROR(IF(V377&gt;0,M377,0),0)</f>
        <v>0</v>
      </c>
      <c r="AA377" s="2142" t="str">
        <f>IF(V377&gt;0,R377,"")</f>
        <v/>
      </c>
      <c r="AB377" s="2143"/>
      <c r="AC377" s="2140">
        <f>IF(ISBLANK(AB377), W377, W377*(1-AB377/100))</f>
        <v>0</v>
      </c>
      <c r="AD377" s="2144"/>
      <c r="AE377" s="2145" t="str">
        <f>IF(OR(ISBLANK(AD377), ISTEXT(L377)), "", IF(W377=0, Y377*AD377, W377*AD377))</f>
        <v/>
      </c>
      <c r="AF377" s="2593"/>
      <c r="AG377" s="2697">
        <f>IFERROR(IF(ISNUMBER(V377)*ISNUMBER(T377),V377/T377,0),0)</f>
        <v>0</v>
      </c>
      <c r="AH377" s="3483">
        <f>IF(AND(V377&lt;&gt;"", ISNUMBER(T377)), IFERROR(INDEX(AJ24:AJ94, MATCH(P377, AI24:AI94, 0)) * O377 * IF(ISBLANK(L377), 1, L377), 0), 0)</f>
        <v>0</v>
      </c>
      <c r="AI377" s="465"/>
      <c r="AJ377" s="465"/>
      <c r="AK377" s="465"/>
      <c r="AL377" s="465"/>
      <c r="AM377" s="2127" t="str">
        <f>A377</f>
        <v>►</v>
      </c>
      <c r="AN377" s="465"/>
      <c r="AO377" s="465"/>
      <c r="AP377" s="465"/>
      <c r="AQ377" s="465"/>
      <c r="AR377" s="2133"/>
      <c r="AS377" s="465"/>
      <c r="AT377" s="465"/>
      <c r="AU377" s="465"/>
      <c r="AV377" s="465"/>
      <c r="AW377" s="2133"/>
      <c r="AX377" s="466">
        <v>1</v>
      </c>
    </row>
    <row r="378" spans="1:50" s="464" customFormat="1" ht="21" customHeight="1" x14ac:dyDescent="0.25">
      <c r="A378" s="2127" t="str">
        <f>IF(H378&lt;&gt;"A", "►", "A")</f>
        <v>►</v>
      </c>
      <c r="B378" s="2128" t="str">
        <f>IF(A378="►","►",IF(A378="A",IF(ISTEXT(I378),I378,"")))</f>
        <v>►</v>
      </c>
      <c r="C378" s="2129" t="str">
        <f>IF(B378="►", "►", IFERROR(LEFT(B378, SEARCH(".", B378)-1), 0))</f>
        <v>►</v>
      </c>
      <c r="D378" s="2433" t="str">
        <f>IF(B378="►","►",IFERROR(MID(B378,SEARCH(".",B378)+1,SEARCH(".",B378,SEARCH(".",B378)+1)-SEARCH(".",B378)-1),0))</f>
        <v>►</v>
      </c>
      <c r="E378" s="2128" t="str">
        <f>IF(B378="►", "►", IFERROR(MID(B378, SEARCH(".", B378, SEARCH(".", B378)+1)+1, SEARCH(".", B378, SEARCH(".", B378, SEARCH(".", B378)+1)+1) - SEARCH(".", B378, SEARCH(".", B378)+1)-1), 0))</f>
        <v>►</v>
      </c>
      <c r="F378" s="2128" t="str">
        <f>IF(B378="►", "►", IFERROR(MID(B378, SEARCH(".", B378, SEARCH(".", B378, SEARCH(".", B378)+1)+1)+1, SEARCH(".", B378, SEARCH(".", B378, SEARCH(".", B378, SEARCH(".", B378)+1)+1)+1) - SEARCH(".", B378, SEARCH(".", B378, SEARCH(".", B378)+1)+1)-1), 0))</f>
        <v>►</v>
      </c>
      <c r="G378" s="2128" t="str">
        <f>IF(OR(B378="►", ISBLANK(B378)), "►", IFERROR(RIGHT(B378, LEN(B378)-FIND("►", B378)-1), ""))</f>
        <v>►</v>
      </c>
      <c r="H378" s="2178" t="s">
        <v>4</v>
      </c>
      <c r="I378" s="2177"/>
      <c r="J378" s="2177"/>
      <c r="K378" s="2177"/>
      <c r="L378" s="2176"/>
      <c r="M378" s="2176"/>
      <c r="N378" s="2176"/>
      <c r="O378" s="2176"/>
      <c r="P378" s="2176"/>
      <c r="Q378" s="2176"/>
      <c r="R378" s="2450"/>
      <c r="S378" s="791" t="s">
        <v>4</v>
      </c>
      <c r="T378" s="3484">
        <f>IFERROR(IF(AND(ISNUMBER(V378),J378&gt;0),J378,0),0)</f>
        <v>0</v>
      </c>
      <c r="U378" s="2453">
        <f>IFERROR(IF(AND(ISNUMBER(T378),V378&gt;0),K378,0),0)</f>
        <v>0</v>
      </c>
      <c r="V378" s="2452"/>
      <c r="W378" s="2148">
        <f>IFERROR(IF(V378&gt;0, AH378*AG378*Q378, 0), 0)</f>
        <v>0</v>
      </c>
      <c r="X378" s="299" t="str">
        <f>IF(OR(W378=0, ISBLANK(P378)), "", TEXT(ROUND(W378/INDEX(AJ24:AJ94, MATCH(P378, AI24:AI94, 0)), 0),"# ##0") &amp; " " &amp; P378)</f>
        <v/>
      </c>
      <c r="Y378" s="77">
        <f>IFERROR(IF(V378&gt;0, L378*AG378*Q378, 0), 0)</f>
        <v>0</v>
      </c>
      <c r="Z378" s="2149">
        <f>IFERROR(IF(V378&gt;0,M378,0),0)</f>
        <v>0</v>
      </c>
      <c r="AA378" s="2137" t="str">
        <f>IF(V378&gt;0,R378,"")</f>
        <v/>
      </c>
      <c r="AB378" s="2143"/>
      <c r="AC378" s="2148">
        <f>IF(ISBLANK(AB378), W378, W378*(1-AB378/100))</f>
        <v>0</v>
      </c>
      <c r="AD378" s="2144"/>
      <c r="AE378" s="2150" t="str">
        <f>IF(OR(ISBLANK(AD378), ISTEXT(L378)), "", IF(W378=0, Y378*AD378, W378*AD378))</f>
        <v/>
      </c>
      <c r="AF378" s="2593"/>
      <c r="AG378" s="2697">
        <f>IFERROR(IF(ISNUMBER(V378)*ISNUMBER(T378),V378/T378,0),0)</f>
        <v>0</v>
      </c>
      <c r="AH378" s="3483">
        <f>IF(AND(V378&lt;&gt;"", ISNUMBER(T378)), IFERROR(INDEX(AJ24:AJ94, MATCH(P378, AI24:AI94, 0)) * O378 * IF(ISBLANK(L378), 1, L378), 0), 0)</f>
        <v>0</v>
      </c>
      <c r="AI378" s="465"/>
      <c r="AJ378" s="465"/>
      <c r="AK378" s="465"/>
      <c r="AL378" s="465"/>
      <c r="AM378" s="2127" t="str">
        <f>A378</f>
        <v>►</v>
      </c>
      <c r="AN378" s="465"/>
      <c r="AO378" s="465"/>
      <c r="AP378" s="465"/>
      <c r="AQ378" s="465"/>
      <c r="AR378" s="2133"/>
      <c r="AS378" s="465"/>
      <c r="AT378" s="465"/>
      <c r="AU378" s="465"/>
      <c r="AV378" s="465"/>
      <c r="AW378" s="2133"/>
      <c r="AX378" s="466">
        <v>1</v>
      </c>
    </row>
    <row r="379" spans="1:50" s="464" customFormat="1" ht="21" customHeight="1" x14ac:dyDescent="0.25">
      <c r="A379" s="2127" t="str">
        <f>IF(H379&lt;&gt;"A", "►", "A")</f>
        <v>►</v>
      </c>
      <c r="B379" s="2128" t="str">
        <f>IF(A379="►","►",IF(A379="A",IF(ISTEXT(I379),I379,"")))</f>
        <v>►</v>
      </c>
      <c r="C379" s="2129" t="str">
        <f>IF(B379="►", "►", IFERROR(LEFT(B379, SEARCH(".", B379)-1), 0))</f>
        <v>►</v>
      </c>
      <c r="D379" s="2433" t="str">
        <f>IF(B379="►","►",IFERROR(MID(B379,SEARCH(".",B379)+1,SEARCH(".",B379,SEARCH(".",B379)+1)-SEARCH(".",B379)-1),0))</f>
        <v>►</v>
      </c>
      <c r="E379" s="2128" t="str">
        <f>IF(B379="►", "►", IFERROR(MID(B379, SEARCH(".", B379, SEARCH(".", B379)+1)+1, SEARCH(".", B379, SEARCH(".", B379, SEARCH(".", B379)+1)+1) - SEARCH(".", B379, SEARCH(".", B379)+1)-1), 0))</f>
        <v>►</v>
      </c>
      <c r="F379" s="2128" t="str">
        <f>IF(B379="►", "►", IFERROR(MID(B379, SEARCH(".", B379, SEARCH(".", B379, SEARCH(".", B379)+1)+1)+1, SEARCH(".", B379, SEARCH(".", B379, SEARCH(".", B379, SEARCH(".", B379)+1)+1)+1) - SEARCH(".", B379, SEARCH(".", B379, SEARCH(".", B379)+1)+1)-1), 0))</f>
        <v>►</v>
      </c>
      <c r="G379" s="2128" t="str">
        <f>IF(OR(B379="►", ISBLANK(B379)), "►", IFERROR(RIGHT(B379, LEN(B379)-FIND("►", B379)-1), ""))</f>
        <v>►</v>
      </c>
      <c r="H379" s="2178" t="s">
        <v>4</v>
      </c>
      <c r="I379" s="2177"/>
      <c r="J379" s="2177"/>
      <c r="K379" s="2177"/>
      <c r="L379" s="2176"/>
      <c r="M379" s="2176"/>
      <c r="N379" s="2176"/>
      <c r="O379" s="2176"/>
      <c r="P379" s="2176"/>
      <c r="Q379" s="2176"/>
      <c r="R379" s="2450"/>
      <c r="S379" s="791" t="s">
        <v>4</v>
      </c>
      <c r="T379" s="3484">
        <f>IFERROR(IF(AND(ISNUMBER(V379),J379&gt;0),J379,0),0)</f>
        <v>0</v>
      </c>
      <c r="U379" s="2453">
        <f>IFERROR(IF(AND(ISNUMBER(T379),V379&gt;0),K379,0),0)</f>
        <v>0</v>
      </c>
      <c r="V379" s="2452"/>
      <c r="W379" s="2140">
        <f>IFERROR(IF(V379&gt;0, AH379*AG379*Q379, 0), 0)</f>
        <v>0</v>
      </c>
      <c r="X379" s="301" t="str">
        <f>IF(OR(W379=0, ISBLANK(P379)), "", TEXT(ROUND(W379/INDEX(AJ24:AJ94, MATCH(P379, AI24:AI94, 0)), 0),"# ##0") &amp; " " &amp; P379)</f>
        <v/>
      </c>
      <c r="Y379" s="82">
        <f>IFERROR(IF(V379&gt;0, L379*AG379*Q379, 0), 0)</f>
        <v>0</v>
      </c>
      <c r="Z379" s="2141">
        <f>IFERROR(IF(V379&gt;0,M379,0),0)</f>
        <v>0</v>
      </c>
      <c r="AA379" s="2142" t="str">
        <f>IF(V379&gt;0,R379,"")</f>
        <v/>
      </c>
      <c r="AB379" s="2143"/>
      <c r="AC379" s="2140">
        <f>IF(ISBLANK(AB379), W379, W379*(1-AB379/100))</f>
        <v>0</v>
      </c>
      <c r="AD379" s="2144"/>
      <c r="AE379" s="2145" t="str">
        <f>IF(OR(ISBLANK(AD379), ISTEXT(L379)), "", IF(W379=0, Y379*AD379, W379*AD379))</f>
        <v/>
      </c>
      <c r="AF379" s="2593"/>
      <c r="AG379" s="2697">
        <f>IFERROR(IF(ISNUMBER(V379)*ISNUMBER(T379),V379/T379,0),0)</f>
        <v>0</v>
      </c>
      <c r="AH379" s="3483">
        <f>IF(AND(V379&lt;&gt;"", ISNUMBER(T379)), IFERROR(INDEX(AJ24:AJ94, MATCH(P379, AI24:AI94, 0)) * O379 * IF(ISBLANK(L379), 1, L379), 0), 0)</f>
        <v>0</v>
      </c>
      <c r="AI379" s="465"/>
      <c r="AJ379" s="465"/>
      <c r="AK379" s="465"/>
      <c r="AL379" s="465"/>
      <c r="AM379" s="2127" t="str">
        <f>A379</f>
        <v>►</v>
      </c>
      <c r="AN379" s="465"/>
      <c r="AO379" s="465"/>
      <c r="AP379" s="465"/>
      <c r="AQ379" s="465"/>
      <c r="AR379" s="2133"/>
      <c r="AS379" s="465"/>
      <c r="AT379" s="465"/>
      <c r="AU379" s="465"/>
      <c r="AV379" s="465"/>
      <c r="AW379" s="2133"/>
      <c r="AX379" s="466">
        <v>1</v>
      </c>
    </row>
    <row r="380" spans="1:50" s="464" customFormat="1" ht="21" customHeight="1" x14ac:dyDescent="0.25">
      <c r="A380" s="2127" t="str">
        <f>IF(H380&lt;&gt;"A", "►", "A")</f>
        <v>►</v>
      </c>
      <c r="B380" s="2128" t="str">
        <f>IF(A380="►","►",IF(A380="A",IF(ISTEXT(I380),I380,"")))</f>
        <v>►</v>
      </c>
      <c r="C380" s="2129" t="str">
        <f>IF(B380="►", "►", IFERROR(LEFT(B380, SEARCH(".", B380)-1), 0))</f>
        <v>►</v>
      </c>
      <c r="D380" s="2433" t="str">
        <f>IF(B380="►","►",IFERROR(MID(B380,SEARCH(".",B380)+1,SEARCH(".",B380,SEARCH(".",B380)+1)-SEARCH(".",B380)-1),0))</f>
        <v>►</v>
      </c>
      <c r="E380" s="2128" t="str">
        <f>IF(B380="►", "►", IFERROR(MID(B380, SEARCH(".", B380, SEARCH(".", B380)+1)+1, SEARCH(".", B380, SEARCH(".", B380, SEARCH(".", B380)+1)+1) - SEARCH(".", B380, SEARCH(".", B380)+1)-1), 0))</f>
        <v>►</v>
      </c>
      <c r="F380" s="2128" t="str">
        <f>IF(B380="►", "►", IFERROR(MID(B380, SEARCH(".", B380, SEARCH(".", B380, SEARCH(".", B380)+1)+1)+1, SEARCH(".", B380, SEARCH(".", B380, SEARCH(".", B380, SEARCH(".", B380)+1)+1)+1) - SEARCH(".", B380, SEARCH(".", B380, SEARCH(".", B380)+1)+1)-1), 0))</f>
        <v>►</v>
      </c>
      <c r="G380" s="2128" t="str">
        <f>IF(OR(B380="►", ISBLANK(B380)), "►", IFERROR(RIGHT(B380, LEN(B380)-FIND("►", B380)-1), ""))</f>
        <v>►</v>
      </c>
      <c r="H380" s="2178" t="s">
        <v>4</v>
      </c>
      <c r="I380" s="2177"/>
      <c r="J380" s="2177"/>
      <c r="K380" s="2177"/>
      <c r="L380" s="2176"/>
      <c r="M380" s="2176"/>
      <c r="N380" s="2176"/>
      <c r="O380" s="2176"/>
      <c r="P380" s="2176"/>
      <c r="Q380" s="2176"/>
      <c r="R380" s="2450"/>
      <c r="S380" s="791" t="s">
        <v>4</v>
      </c>
      <c r="T380" s="3484">
        <f>IFERROR(IF(AND(ISNUMBER(V380),J380&gt;0),J380,0),0)</f>
        <v>0</v>
      </c>
      <c r="U380" s="2453">
        <f>IFERROR(IF(AND(ISNUMBER(T380),V380&gt;0),K380,0),0)</f>
        <v>0</v>
      </c>
      <c r="V380" s="2452"/>
      <c r="W380" s="2148">
        <f>IFERROR(IF(V380&gt;0, AH380*AG380*Q380, 0), 0)</f>
        <v>0</v>
      </c>
      <c r="X380" s="299" t="str">
        <f>IF(OR(W380=0, ISBLANK(P380)), "", TEXT(ROUND(W380/INDEX(AJ24:AJ94, MATCH(P380, AI24:AI94, 0)), 0),"# ##0") &amp; " " &amp; P380)</f>
        <v/>
      </c>
      <c r="Y380" s="77">
        <f>IFERROR(IF(V380&gt;0, L380*AG380*Q380, 0), 0)</f>
        <v>0</v>
      </c>
      <c r="Z380" s="2149">
        <f>IFERROR(IF(V380&gt;0,M380,0),0)</f>
        <v>0</v>
      </c>
      <c r="AA380" s="2137" t="str">
        <f>IF(V380&gt;0,R380,"")</f>
        <v/>
      </c>
      <c r="AB380" s="2143"/>
      <c r="AC380" s="2148">
        <f>IF(ISBLANK(AB380), W380, W380*(1-AB380/100))</f>
        <v>0</v>
      </c>
      <c r="AD380" s="2144"/>
      <c r="AE380" s="2150" t="str">
        <f>IF(OR(ISBLANK(AD380), ISTEXT(L380)), "", IF(W380=0, Y380*AD380, W380*AD380))</f>
        <v/>
      </c>
      <c r="AF380" s="2593"/>
      <c r="AG380" s="2697">
        <f>IFERROR(IF(ISNUMBER(V380)*ISNUMBER(T380),V380/T380,0),0)</f>
        <v>0</v>
      </c>
      <c r="AH380" s="3483">
        <f>IF(AND(V380&lt;&gt;"", ISNUMBER(T380)), IFERROR(INDEX(AJ24:AJ94, MATCH(P380, AI24:AI94, 0)) * O380 * IF(ISBLANK(L380), 1, L380), 0), 0)</f>
        <v>0</v>
      </c>
      <c r="AI380" s="465"/>
      <c r="AJ380" s="465"/>
      <c r="AK380" s="465"/>
      <c r="AL380" s="465"/>
      <c r="AM380" s="2127" t="str">
        <f>A380</f>
        <v>►</v>
      </c>
      <c r="AN380" s="465"/>
      <c r="AO380" s="465"/>
      <c r="AP380" s="465"/>
      <c r="AQ380" s="465"/>
      <c r="AR380" s="2133"/>
      <c r="AS380" s="465"/>
      <c r="AT380" s="465"/>
      <c r="AU380" s="465"/>
      <c r="AV380" s="465"/>
      <c r="AW380" s="2133"/>
      <c r="AX380" s="466">
        <v>1</v>
      </c>
    </row>
    <row r="381" spans="1:50" s="464" customFormat="1" ht="21" customHeight="1" x14ac:dyDescent="0.25">
      <c r="A381" s="2127" t="str">
        <f>IF(H381&lt;&gt;"A", "►", "A")</f>
        <v>►</v>
      </c>
      <c r="B381" s="2128" t="str">
        <f>IF(A381="►","►",IF(A381="A",IF(ISTEXT(I381),I381,"")))</f>
        <v>►</v>
      </c>
      <c r="C381" s="2129" t="str">
        <f>IF(B381="►", "►", IFERROR(LEFT(B381, SEARCH(".", B381)-1), 0))</f>
        <v>►</v>
      </c>
      <c r="D381" s="2433" t="str">
        <f>IF(B381="►","►",IFERROR(MID(B381,SEARCH(".",B381)+1,SEARCH(".",B381,SEARCH(".",B381)+1)-SEARCH(".",B381)-1),0))</f>
        <v>►</v>
      </c>
      <c r="E381" s="2128" t="str">
        <f>IF(B381="►", "►", IFERROR(MID(B381, SEARCH(".", B381, SEARCH(".", B381)+1)+1, SEARCH(".", B381, SEARCH(".", B381, SEARCH(".", B381)+1)+1) - SEARCH(".", B381, SEARCH(".", B381)+1)-1), 0))</f>
        <v>►</v>
      </c>
      <c r="F381" s="2128" t="str">
        <f>IF(B381="►", "►", IFERROR(MID(B381, SEARCH(".", B381, SEARCH(".", B381, SEARCH(".", B381)+1)+1)+1, SEARCH(".", B381, SEARCH(".", B381, SEARCH(".", B381, SEARCH(".", B381)+1)+1)+1) - SEARCH(".", B381, SEARCH(".", B381, SEARCH(".", B381)+1)+1)-1), 0))</f>
        <v>►</v>
      </c>
      <c r="G381" s="2128" t="str">
        <f>IF(OR(B381="►", ISBLANK(B381)), "►", IFERROR(RIGHT(B381, LEN(B381)-FIND("►", B381)-1), ""))</f>
        <v>►</v>
      </c>
      <c r="H381" s="2178" t="s">
        <v>4</v>
      </c>
      <c r="I381" s="2177"/>
      <c r="J381" s="2177"/>
      <c r="K381" s="2177"/>
      <c r="L381" s="2176"/>
      <c r="M381" s="2176"/>
      <c r="N381" s="2176"/>
      <c r="O381" s="2176"/>
      <c r="P381" s="2176"/>
      <c r="Q381" s="2176"/>
      <c r="R381" s="2450"/>
      <c r="S381" s="791" t="s">
        <v>4</v>
      </c>
      <c r="T381" s="3484">
        <f>IFERROR(IF(AND(ISNUMBER(V381),J381&gt;0),J381,0),0)</f>
        <v>0</v>
      </c>
      <c r="U381" s="2453">
        <f>IFERROR(IF(AND(ISNUMBER(T381),V381&gt;0),K381,0),0)</f>
        <v>0</v>
      </c>
      <c r="V381" s="2452"/>
      <c r="W381" s="2140">
        <f>IFERROR(IF(V381&gt;0, AH381*AG381*Q381, 0), 0)</f>
        <v>0</v>
      </c>
      <c r="X381" s="301" t="str">
        <f>IF(OR(W381=0, ISBLANK(P381)), "", TEXT(ROUND(W381/INDEX(AJ24:AJ94, MATCH(P381, AI24:AI94, 0)), 0),"# ##0") &amp; " " &amp; P381)</f>
        <v/>
      </c>
      <c r="Y381" s="82">
        <f>IFERROR(IF(V381&gt;0, L381*AG381*Q381, 0), 0)</f>
        <v>0</v>
      </c>
      <c r="Z381" s="2141">
        <f>IFERROR(IF(V381&gt;0,M381,0),0)</f>
        <v>0</v>
      </c>
      <c r="AA381" s="2142" t="str">
        <f>IF(V381&gt;0,R381,"")</f>
        <v/>
      </c>
      <c r="AB381" s="2143"/>
      <c r="AC381" s="2140">
        <f>IF(ISBLANK(AB381), W381, W381*(1-AB381/100))</f>
        <v>0</v>
      </c>
      <c r="AD381" s="2144"/>
      <c r="AE381" s="2145" t="str">
        <f>IF(OR(ISBLANK(AD381), ISTEXT(L381)), "", IF(W381=0, Y381*AD381, W381*AD381))</f>
        <v/>
      </c>
      <c r="AF381" s="2593"/>
      <c r="AG381" s="2697">
        <f>IFERROR(IF(ISNUMBER(V381)*ISNUMBER(T381),V381/T381,0),0)</f>
        <v>0</v>
      </c>
      <c r="AH381" s="3483">
        <f>IF(AND(V381&lt;&gt;"", ISNUMBER(T381)), IFERROR(INDEX(AJ24:AJ94, MATCH(P381, AI24:AI94, 0)) * O381 * IF(ISBLANK(L381), 1, L381), 0), 0)</f>
        <v>0</v>
      </c>
      <c r="AI381" s="465"/>
      <c r="AJ381" s="465"/>
      <c r="AK381" s="465"/>
      <c r="AL381" s="465"/>
      <c r="AM381" s="2127" t="str">
        <f>A381</f>
        <v>►</v>
      </c>
      <c r="AN381" s="465"/>
      <c r="AO381" s="465"/>
      <c r="AP381" s="465"/>
      <c r="AQ381" s="465"/>
      <c r="AR381" s="2133"/>
      <c r="AS381" s="465"/>
      <c r="AT381" s="465"/>
      <c r="AU381" s="465"/>
      <c r="AV381" s="465"/>
      <c r="AW381" s="2133"/>
      <c r="AX381" s="466">
        <v>1</v>
      </c>
    </row>
    <row r="382" spans="1:50" s="464" customFormat="1" ht="21" customHeight="1" x14ac:dyDescent="0.25">
      <c r="A382" s="2127" t="str">
        <f>IF(H382&lt;&gt;"A", "►", "A")</f>
        <v>►</v>
      </c>
      <c r="B382" s="2128" t="str">
        <f>IF(A382="►","►",IF(A382="A",IF(ISTEXT(I382),I382,"")))</f>
        <v>►</v>
      </c>
      <c r="C382" s="2129" t="str">
        <f>IF(B382="►", "►", IFERROR(LEFT(B382, SEARCH(".", B382)-1), 0))</f>
        <v>►</v>
      </c>
      <c r="D382" s="2433" t="str">
        <f>IF(B382="►","►",IFERROR(MID(B382,SEARCH(".",B382)+1,SEARCH(".",B382,SEARCH(".",B382)+1)-SEARCH(".",B382)-1),0))</f>
        <v>►</v>
      </c>
      <c r="E382" s="2128" t="str">
        <f>IF(B382="►", "►", IFERROR(MID(B382, SEARCH(".", B382, SEARCH(".", B382)+1)+1, SEARCH(".", B382, SEARCH(".", B382, SEARCH(".", B382)+1)+1) - SEARCH(".", B382, SEARCH(".", B382)+1)-1), 0))</f>
        <v>►</v>
      </c>
      <c r="F382" s="2128" t="str">
        <f>IF(B382="►", "►", IFERROR(MID(B382, SEARCH(".", B382, SEARCH(".", B382, SEARCH(".", B382)+1)+1)+1, SEARCH(".", B382, SEARCH(".", B382, SEARCH(".", B382, SEARCH(".", B382)+1)+1)+1) - SEARCH(".", B382, SEARCH(".", B382, SEARCH(".", B382)+1)+1)-1), 0))</f>
        <v>►</v>
      </c>
      <c r="G382" s="2128" t="str">
        <f>IF(OR(B382="►", ISBLANK(B382)), "►", IFERROR(RIGHT(B382, LEN(B382)-FIND("►", B382)-1), ""))</f>
        <v>►</v>
      </c>
      <c r="H382" s="2178" t="s">
        <v>4</v>
      </c>
      <c r="I382" s="2177"/>
      <c r="J382" s="2177"/>
      <c r="K382" s="2177"/>
      <c r="L382" s="2176"/>
      <c r="M382" s="2176"/>
      <c r="N382" s="2176"/>
      <c r="O382" s="2176"/>
      <c r="P382" s="2176"/>
      <c r="Q382" s="2176"/>
      <c r="R382" s="2450"/>
      <c r="S382" s="791" t="s">
        <v>4</v>
      </c>
      <c r="T382" s="3484">
        <f>IFERROR(IF(AND(ISNUMBER(V382),J382&gt;0),J382,0),0)</f>
        <v>0</v>
      </c>
      <c r="U382" s="2453">
        <f>IFERROR(IF(AND(ISNUMBER(T382),V382&gt;0),K382,0),0)</f>
        <v>0</v>
      </c>
      <c r="V382" s="2452"/>
      <c r="W382" s="2148">
        <f>IFERROR(IF(V382&gt;0, AH382*AG382*Q382, 0), 0)</f>
        <v>0</v>
      </c>
      <c r="X382" s="299" t="str">
        <f>IF(OR(W382=0, ISBLANK(P382)), "", TEXT(ROUND(W382/INDEX(AJ24:AJ94, MATCH(P382, AI24:AI94, 0)), 0),"# ##0") &amp; " " &amp; P382)</f>
        <v/>
      </c>
      <c r="Y382" s="77">
        <f>IFERROR(IF(V382&gt;0, L382*AG382*Q382, 0), 0)</f>
        <v>0</v>
      </c>
      <c r="Z382" s="2149">
        <f>IFERROR(IF(V382&gt;0,M382,0),0)</f>
        <v>0</v>
      </c>
      <c r="AA382" s="2137" t="str">
        <f>IF(V382&gt;0,R382,"")</f>
        <v/>
      </c>
      <c r="AB382" s="2143"/>
      <c r="AC382" s="2148">
        <f>IF(ISBLANK(AB382), W382, W382*(1-AB382/100))</f>
        <v>0</v>
      </c>
      <c r="AD382" s="2144"/>
      <c r="AE382" s="2150" t="str">
        <f>IF(OR(ISBLANK(AD382), ISTEXT(L382)), "", IF(W382=0, Y382*AD382, W382*AD382))</f>
        <v/>
      </c>
      <c r="AF382" s="2593"/>
      <c r="AG382" s="2697">
        <f>IFERROR(IF(ISNUMBER(V382)*ISNUMBER(T382),V382/T382,0),0)</f>
        <v>0</v>
      </c>
      <c r="AH382" s="3483">
        <f>IF(AND(V382&lt;&gt;"", ISNUMBER(T382)), IFERROR(INDEX(AJ24:AJ94, MATCH(P382, AI24:AI94, 0)) * O382 * IF(ISBLANK(L382), 1, L382), 0), 0)</f>
        <v>0</v>
      </c>
      <c r="AI382" s="465"/>
      <c r="AJ382" s="465"/>
      <c r="AK382" s="465"/>
      <c r="AL382" s="465"/>
      <c r="AM382" s="2127" t="str">
        <f>A382</f>
        <v>►</v>
      </c>
      <c r="AN382" s="465"/>
      <c r="AO382" s="465"/>
      <c r="AP382" s="465"/>
      <c r="AQ382" s="465"/>
      <c r="AR382" s="2133"/>
      <c r="AS382" s="465"/>
      <c r="AT382" s="465"/>
      <c r="AU382" s="465"/>
      <c r="AV382" s="465"/>
      <c r="AW382" s="2133"/>
      <c r="AX382" s="466">
        <v>1</v>
      </c>
    </row>
    <row r="383" spans="1:50" s="464" customFormat="1" ht="21" customHeight="1" x14ac:dyDescent="0.25">
      <c r="A383" s="2127" t="str">
        <f>IF(H383&lt;&gt;"A", "►", "A")</f>
        <v>►</v>
      </c>
      <c r="B383" s="2128" t="str">
        <f>IF(A383="►","►",IF(A383="A",IF(ISTEXT(I383),I383,"")))</f>
        <v>►</v>
      </c>
      <c r="C383" s="2129" t="str">
        <f>IF(B383="►", "►", IFERROR(LEFT(B383, SEARCH(".", B383)-1), 0))</f>
        <v>►</v>
      </c>
      <c r="D383" s="2433" t="str">
        <f>IF(B383="►","►",IFERROR(MID(B383,SEARCH(".",B383)+1,SEARCH(".",B383,SEARCH(".",B383)+1)-SEARCH(".",B383)-1),0))</f>
        <v>►</v>
      </c>
      <c r="E383" s="2128" t="str">
        <f>IF(B383="►", "►", IFERROR(MID(B383, SEARCH(".", B383, SEARCH(".", B383)+1)+1, SEARCH(".", B383, SEARCH(".", B383, SEARCH(".", B383)+1)+1) - SEARCH(".", B383, SEARCH(".", B383)+1)-1), 0))</f>
        <v>►</v>
      </c>
      <c r="F383" s="2128" t="str">
        <f>IF(B383="►", "►", IFERROR(MID(B383, SEARCH(".", B383, SEARCH(".", B383, SEARCH(".", B383)+1)+1)+1, SEARCH(".", B383, SEARCH(".", B383, SEARCH(".", B383, SEARCH(".", B383)+1)+1)+1) - SEARCH(".", B383, SEARCH(".", B383, SEARCH(".", B383)+1)+1)-1), 0))</f>
        <v>►</v>
      </c>
      <c r="G383" s="2128" t="str">
        <f>IF(OR(B383="►", ISBLANK(B383)), "►", IFERROR(RIGHT(B383, LEN(B383)-FIND("►", B383)-1), ""))</f>
        <v>►</v>
      </c>
      <c r="H383" s="2178" t="s">
        <v>4</v>
      </c>
      <c r="I383" s="2177"/>
      <c r="J383" s="2177"/>
      <c r="K383" s="2177"/>
      <c r="L383" s="2176"/>
      <c r="M383" s="2176"/>
      <c r="N383" s="2176"/>
      <c r="O383" s="2176"/>
      <c r="P383" s="2176"/>
      <c r="Q383" s="2176"/>
      <c r="R383" s="2450"/>
      <c r="S383" s="791" t="s">
        <v>4</v>
      </c>
      <c r="T383" s="3484">
        <f>IFERROR(IF(AND(ISNUMBER(V383),J383&gt;0),J383,0),0)</f>
        <v>0</v>
      </c>
      <c r="U383" s="2453">
        <f>IFERROR(IF(AND(ISNUMBER(T383),V383&gt;0),K383,0),0)</f>
        <v>0</v>
      </c>
      <c r="V383" s="2452"/>
      <c r="W383" s="2140">
        <f>IFERROR(IF(V383&gt;0, AH383*AG383*Q383, 0), 0)</f>
        <v>0</v>
      </c>
      <c r="X383" s="301" t="str">
        <f>IF(OR(W383=0, ISBLANK(P383)), "", TEXT(ROUND(W383/INDEX(AJ24:AJ94, MATCH(P383, AI24:AI94, 0)), 0),"# ##0") &amp; " " &amp; P383)</f>
        <v/>
      </c>
      <c r="Y383" s="82">
        <f>IFERROR(IF(V383&gt;0, L383*AG383*Q383, 0), 0)</f>
        <v>0</v>
      </c>
      <c r="Z383" s="2155">
        <f>IFERROR(IF(V383&gt;0,M383,0),0)</f>
        <v>0</v>
      </c>
      <c r="AA383" s="2156" t="str">
        <f>IF(V383&gt;0,R383,"")</f>
        <v/>
      </c>
      <c r="AB383" s="2143"/>
      <c r="AC383" s="2140">
        <f>IF(ISBLANK(AB383), W383, W383*(1-AB383/100))</f>
        <v>0</v>
      </c>
      <c r="AD383" s="2144"/>
      <c r="AE383" s="2145" t="str">
        <f>IF(OR(ISBLANK(AD383), ISTEXT(L383)), "", IF(W383=0, Y383*AD383, W383*AD383))</f>
        <v/>
      </c>
      <c r="AF383" s="2593"/>
      <c r="AG383" s="2697">
        <f>IFERROR(IF(ISNUMBER(V383)*ISNUMBER(T383),V383/T383,0),0)</f>
        <v>0</v>
      </c>
      <c r="AH383" s="3483">
        <f>IF(AND(V383&lt;&gt;"", ISNUMBER(T383)), IFERROR(INDEX(AJ24:AJ94, MATCH(P383, AI24:AI94, 0)) * O383 * IF(ISBLANK(L383), 1, L383), 0), 0)</f>
        <v>0</v>
      </c>
      <c r="AI383" s="465"/>
      <c r="AJ383" s="465"/>
      <c r="AK383" s="465"/>
      <c r="AL383" s="465"/>
      <c r="AM383" s="2127" t="str">
        <f>A383</f>
        <v>►</v>
      </c>
      <c r="AN383" s="465"/>
      <c r="AO383" s="465"/>
      <c r="AP383" s="465"/>
      <c r="AQ383" s="465"/>
      <c r="AR383" s="2133"/>
      <c r="AS383" s="465"/>
      <c r="AT383" s="465"/>
      <c r="AU383" s="465"/>
      <c r="AV383" s="465"/>
      <c r="AW383" s="2133"/>
      <c r="AX383" s="466">
        <v>1</v>
      </c>
    </row>
    <row r="384" spans="1:50" s="464" customFormat="1" ht="21" customHeight="1" x14ac:dyDescent="0.25">
      <c r="A384" s="2127" t="str">
        <f>IF(H384&lt;&gt;"A", "►", "A")</f>
        <v>►</v>
      </c>
      <c r="B384" s="2128" t="str">
        <f>IF(A384="►","►",IF(A384="A",IF(ISTEXT(I384),I384,"")))</f>
        <v>►</v>
      </c>
      <c r="C384" s="2129" t="str">
        <f>IF(B384="►", "►", IFERROR(LEFT(B384, SEARCH(".", B384)-1), 0))</f>
        <v>►</v>
      </c>
      <c r="D384" s="2433" t="str">
        <f>IF(B384="►","►",IFERROR(MID(B384,SEARCH(".",B384)+1,SEARCH(".",B384,SEARCH(".",B384)+1)-SEARCH(".",B384)-1),0))</f>
        <v>►</v>
      </c>
      <c r="E384" s="2128" t="str">
        <f>IF(B384="►", "►", IFERROR(MID(B384, SEARCH(".", B384, SEARCH(".", B384)+1)+1, SEARCH(".", B384, SEARCH(".", B384, SEARCH(".", B384)+1)+1) - SEARCH(".", B384, SEARCH(".", B384)+1)-1), 0))</f>
        <v>►</v>
      </c>
      <c r="F384" s="2128" t="str">
        <f>IF(B384="►", "►", IFERROR(MID(B384, SEARCH(".", B384, SEARCH(".", B384, SEARCH(".", B384)+1)+1)+1, SEARCH(".", B384, SEARCH(".", B384, SEARCH(".", B384, SEARCH(".", B384)+1)+1)+1) - SEARCH(".", B384, SEARCH(".", B384, SEARCH(".", B384)+1)+1)-1), 0))</f>
        <v>►</v>
      </c>
      <c r="G384" s="2128" t="str">
        <f>IF(OR(B384="►", ISBLANK(B384)), "►", IFERROR(RIGHT(B384, LEN(B384)-FIND("►", B384)-1), ""))</f>
        <v>►</v>
      </c>
      <c r="H384" s="2178" t="s">
        <v>4</v>
      </c>
      <c r="I384" s="2177"/>
      <c r="J384" s="2177"/>
      <c r="K384" s="2177"/>
      <c r="L384" s="2176"/>
      <c r="M384" s="2176"/>
      <c r="N384" s="2176"/>
      <c r="O384" s="2176"/>
      <c r="P384" s="2176"/>
      <c r="Q384" s="2176"/>
      <c r="R384" s="2450"/>
      <c r="S384" s="791" t="s">
        <v>4</v>
      </c>
      <c r="T384" s="3484">
        <f>IFERROR(IF(AND(ISNUMBER(V384),J384&gt;0),J384,0),0)</f>
        <v>0</v>
      </c>
      <c r="U384" s="2453">
        <f>IFERROR(IF(AND(ISNUMBER(T384),V384&gt;0),K384,0),0)</f>
        <v>0</v>
      </c>
      <c r="V384" s="2452"/>
      <c r="W384" s="2148">
        <f>IFERROR(IF(V384&gt;0, AH384*AG384*Q384, 0), 0)</f>
        <v>0</v>
      </c>
      <c r="X384" s="299" t="str">
        <f>IF(OR(W384=0, ISBLANK(P384)), "", TEXT(ROUND(W384/INDEX(AJ24:AJ94, MATCH(P384, AI24:AI94, 0)), 0),"# ##0") &amp; " " &amp; P384)</f>
        <v/>
      </c>
      <c r="Y384" s="77">
        <f>IFERROR(IF(V384&gt;0, L384*AG384*Q384, 0), 0)</f>
        <v>0</v>
      </c>
      <c r="Z384" s="2149">
        <f>IFERROR(IF(V384&gt;0,M384,0),0)</f>
        <v>0</v>
      </c>
      <c r="AA384" s="2137" t="str">
        <f>IF(V384&gt;0,R384,"")</f>
        <v/>
      </c>
      <c r="AB384" s="2143"/>
      <c r="AC384" s="2148">
        <f>IF(ISBLANK(AB384), W384, W384*(1-AB384/100))</f>
        <v>0</v>
      </c>
      <c r="AD384" s="2144"/>
      <c r="AE384" s="2150" t="str">
        <f>IF(OR(ISBLANK(AD384), ISTEXT(L384)), "", IF(W384=0, Y384*AD384, W384*AD384))</f>
        <v/>
      </c>
      <c r="AF384" s="2593"/>
      <c r="AG384" s="2697">
        <f>IFERROR(IF(ISNUMBER(V384)*ISNUMBER(T384),V384/T384,0),0)</f>
        <v>0</v>
      </c>
      <c r="AH384" s="3483">
        <f>IF(AND(V384&lt;&gt;"", ISNUMBER(T384)), IFERROR(INDEX(AJ24:AJ94, MATCH(P384, AI24:AI94, 0)) * O384 * IF(ISBLANK(L384), 1, L384), 0), 0)</f>
        <v>0</v>
      </c>
      <c r="AI384" s="465"/>
      <c r="AJ384" s="465"/>
      <c r="AK384" s="465"/>
      <c r="AL384" s="465"/>
      <c r="AM384" s="2127" t="str">
        <f>A384</f>
        <v>►</v>
      </c>
      <c r="AN384" s="465"/>
      <c r="AO384" s="465"/>
      <c r="AP384" s="465"/>
      <c r="AQ384" s="465"/>
      <c r="AR384" s="2133"/>
      <c r="AS384" s="465"/>
      <c r="AT384" s="465"/>
      <c r="AU384" s="465"/>
      <c r="AV384" s="465"/>
      <c r="AW384" s="2133"/>
      <c r="AX384" s="466">
        <v>1</v>
      </c>
    </row>
    <row r="385" spans="1:52" s="464" customFormat="1" ht="21" customHeight="1" x14ac:dyDescent="0.25">
      <c r="A385" s="2127" t="str">
        <f>IF(H385&lt;&gt;"A", "►", "A")</f>
        <v>►</v>
      </c>
      <c r="B385" s="2128" t="str">
        <f>IF(A385="►","►",IF(A385="A",IF(ISTEXT(I385),I385,"")))</f>
        <v>►</v>
      </c>
      <c r="C385" s="2129" t="str">
        <f>IF(B385="►", "►", IFERROR(LEFT(B385, SEARCH(".", B385)-1), 0))</f>
        <v>►</v>
      </c>
      <c r="D385" s="2433" t="str">
        <f>IF(B385="►","►",IFERROR(MID(B385,SEARCH(".",B385)+1,SEARCH(".",B385,SEARCH(".",B385)+1)-SEARCH(".",B385)-1),0))</f>
        <v>►</v>
      </c>
      <c r="E385" s="2128" t="str">
        <f>IF(B385="►", "►", IFERROR(MID(B385, SEARCH(".", B385, SEARCH(".", B385)+1)+1, SEARCH(".", B385, SEARCH(".", B385, SEARCH(".", B385)+1)+1) - SEARCH(".", B385, SEARCH(".", B385)+1)-1), 0))</f>
        <v>►</v>
      </c>
      <c r="F385" s="2128" t="str">
        <f>IF(B385="►", "►", IFERROR(MID(B385, SEARCH(".", B385, SEARCH(".", B385, SEARCH(".", B385)+1)+1)+1, SEARCH(".", B385, SEARCH(".", B385, SEARCH(".", B385, SEARCH(".", B385)+1)+1)+1) - SEARCH(".", B385, SEARCH(".", B385, SEARCH(".", B385)+1)+1)-1), 0))</f>
        <v>►</v>
      </c>
      <c r="G385" s="2128" t="str">
        <f>IF(OR(B385="►", ISBLANK(B385)), "►", IFERROR(RIGHT(B385, LEN(B385)-FIND("►", B385)-1), ""))</f>
        <v>►</v>
      </c>
      <c r="H385" s="2178" t="s">
        <v>4</v>
      </c>
      <c r="I385" s="2177"/>
      <c r="J385" s="2177"/>
      <c r="K385" s="2177"/>
      <c r="L385" s="2176"/>
      <c r="M385" s="2176"/>
      <c r="N385" s="2176"/>
      <c r="O385" s="2176"/>
      <c r="P385" s="2176"/>
      <c r="Q385" s="2176"/>
      <c r="R385" s="2450"/>
      <c r="S385" s="791" t="s">
        <v>4</v>
      </c>
      <c r="T385" s="3484">
        <f>IFERROR(IF(AND(ISNUMBER(V385),J385&gt;0),J385,0),0)</f>
        <v>0</v>
      </c>
      <c r="U385" s="2453">
        <f>IFERROR(IF(AND(ISNUMBER(T385),V385&gt;0),K385,0),0)</f>
        <v>0</v>
      </c>
      <c r="V385" s="2452"/>
      <c r="W385" s="2140">
        <f>IFERROR(IF(V385&gt;0, AH385*AG385*Q385, 0), 0)</f>
        <v>0</v>
      </c>
      <c r="X385" s="301" t="str">
        <f>IF(OR(W385=0, ISBLANK(P385)), "", TEXT(ROUND(W385/INDEX(AJ24:AJ94, MATCH(P385, AI24:AI94, 0)), 0),"# ##0") &amp; " " &amp; P385)</f>
        <v/>
      </c>
      <c r="Y385" s="82">
        <f>IFERROR(IF(V385&gt;0, L385*AG385*Q385, 0), 0)</f>
        <v>0</v>
      </c>
      <c r="Z385" s="2141">
        <f>IFERROR(IF(V385&gt;0,M385,0),0)</f>
        <v>0</v>
      </c>
      <c r="AA385" s="2142" t="str">
        <f>IF(V385&gt;0,R385,"")</f>
        <v/>
      </c>
      <c r="AB385" s="2143"/>
      <c r="AC385" s="2140">
        <f>IF(ISBLANK(AB385), W385, W385*(1-AB385/100))</f>
        <v>0</v>
      </c>
      <c r="AD385" s="2144"/>
      <c r="AE385" s="2145" t="str">
        <f>IF(OR(ISBLANK(AD385), ISTEXT(L385)), "", IF(W385=0, Y385*AD385, W385*AD385))</f>
        <v/>
      </c>
      <c r="AF385" s="2593"/>
      <c r="AG385" s="2697">
        <f>IFERROR(IF(ISNUMBER(V385)*ISNUMBER(T385),V385/T385,0),0)</f>
        <v>0</v>
      </c>
      <c r="AH385" s="3483">
        <f>IF(AND(V385&lt;&gt;"", ISNUMBER(T385)), IFERROR(INDEX(AJ24:AJ94, MATCH(P385, AI24:AI94, 0)) * O385 * IF(ISBLANK(L385), 1, L385), 0), 0)</f>
        <v>0</v>
      </c>
      <c r="AI385" s="465"/>
      <c r="AJ385" s="465"/>
      <c r="AK385" s="465"/>
      <c r="AL385" s="465"/>
      <c r="AM385" s="2127" t="str">
        <f>A385</f>
        <v>►</v>
      </c>
      <c r="AN385" s="465"/>
      <c r="AO385" s="465"/>
      <c r="AP385" s="465"/>
      <c r="AQ385" s="465"/>
      <c r="AR385" s="2133"/>
      <c r="AS385" s="465"/>
      <c r="AT385" s="465"/>
      <c r="AU385" s="465"/>
      <c r="AV385" s="465"/>
      <c r="AW385" s="2133"/>
      <c r="AX385" s="466">
        <v>1</v>
      </c>
    </row>
    <row r="386" spans="1:52" s="464" customFormat="1" ht="21" customHeight="1" x14ac:dyDescent="0.25">
      <c r="A386" s="2127" t="str">
        <f>IF(H386&lt;&gt;"A", "►", "A")</f>
        <v>►</v>
      </c>
      <c r="B386" s="2128" t="str">
        <f>IF(A386="►","►",IF(A386="A",IF(ISTEXT(I386),I386,"")))</f>
        <v>►</v>
      </c>
      <c r="C386" s="2129" t="str">
        <f>IF(B386="►", "►", IFERROR(LEFT(B386, SEARCH(".", B386)-1), 0))</f>
        <v>►</v>
      </c>
      <c r="D386" s="2433" t="str">
        <f>IF(B386="►","►",IFERROR(MID(B386,SEARCH(".",B386)+1,SEARCH(".",B386,SEARCH(".",B386)+1)-SEARCH(".",B386)-1),0))</f>
        <v>►</v>
      </c>
      <c r="E386" s="2128" t="str">
        <f>IF(B386="►", "►", IFERROR(MID(B386, SEARCH(".", B386, SEARCH(".", B386)+1)+1, SEARCH(".", B386, SEARCH(".", B386, SEARCH(".", B386)+1)+1) - SEARCH(".", B386, SEARCH(".", B386)+1)-1), 0))</f>
        <v>►</v>
      </c>
      <c r="F386" s="2128" t="str">
        <f>IF(B386="►", "►", IFERROR(MID(B386, SEARCH(".", B386, SEARCH(".", B386, SEARCH(".", B386)+1)+1)+1, SEARCH(".", B386, SEARCH(".", B386, SEARCH(".", B386, SEARCH(".", B386)+1)+1)+1) - SEARCH(".", B386, SEARCH(".", B386, SEARCH(".", B386)+1)+1)-1), 0))</f>
        <v>►</v>
      </c>
      <c r="G386" s="2128" t="str">
        <f>IF(OR(B386="►", ISBLANK(B386)), "►", IFERROR(RIGHT(B386, LEN(B386)-FIND("►", B386)-1), ""))</f>
        <v>►</v>
      </c>
      <c r="H386" s="2178" t="s">
        <v>4</v>
      </c>
      <c r="I386" s="2177"/>
      <c r="J386" s="2177"/>
      <c r="K386" s="2177"/>
      <c r="L386" s="2176"/>
      <c r="M386" s="2176"/>
      <c r="N386" s="2176"/>
      <c r="O386" s="2176"/>
      <c r="P386" s="2176"/>
      <c r="Q386" s="2176"/>
      <c r="R386" s="2450"/>
      <c r="S386" s="791" t="s">
        <v>4</v>
      </c>
      <c r="T386" s="3484">
        <f>IFERROR(IF(AND(ISNUMBER(V386),J386&gt;0),J386,0),0)</f>
        <v>0</v>
      </c>
      <c r="U386" s="2453">
        <f>IFERROR(IF(AND(ISNUMBER(T386),V386&gt;0),K386,0),0)</f>
        <v>0</v>
      </c>
      <c r="V386" s="2452"/>
      <c r="W386" s="2148">
        <f>IFERROR(IF(V386&gt;0, AH386*AG386*Q386, 0), 0)</f>
        <v>0</v>
      </c>
      <c r="X386" s="299" t="str">
        <f>IF(OR(W386=0, ISBLANK(P386)), "", TEXT(ROUND(W386/INDEX(AJ24:AJ94, MATCH(P386, AI24:AI94, 0)), 0),"# ##0") &amp; " " &amp; P386)</f>
        <v/>
      </c>
      <c r="Y386" s="77">
        <f>IFERROR(IF(V386&gt;0, L386*AG386*Q386, 0), 0)</f>
        <v>0</v>
      </c>
      <c r="Z386" s="2149">
        <f>IFERROR(IF(V386&gt;0,M386,0),0)</f>
        <v>0</v>
      </c>
      <c r="AA386" s="2137" t="str">
        <f>IF(V386&gt;0,R386,"")</f>
        <v/>
      </c>
      <c r="AB386" s="2143"/>
      <c r="AC386" s="2148">
        <f>IF(ISBLANK(AB386), W386, W386*(1-AB386/100))</f>
        <v>0</v>
      </c>
      <c r="AD386" s="2144"/>
      <c r="AE386" s="2150" t="str">
        <f>IF(OR(ISBLANK(AD386), ISTEXT(L386)), "", IF(W386=0, Y386*AD386, W386*AD386))</f>
        <v/>
      </c>
      <c r="AF386" s="2593"/>
      <c r="AG386" s="2697">
        <f>IFERROR(IF(ISNUMBER(V386)*ISNUMBER(T386),V386/T386,0),0)</f>
        <v>0</v>
      </c>
      <c r="AH386" s="3483">
        <f>IF(AND(V386&lt;&gt;"", ISNUMBER(T386)), IFERROR(INDEX(AJ24:AJ94, MATCH(P386, AI24:AI94, 0)) * O386 * IF(ISBLANK(L386), 1, L386), 0), 0)</f>
        <v>0</v>
      </c>
      <c r="AI386" s="465"/>
      <c r="AJ386" s="465"/>
      <c r="AK386" s="465"/>
      <c r="AL386" s="465"/>
      <c r="AM386" s="2127" t="str">
        <f>A386</f>
        <v>►</v>
      </c>
      <c r="AN386" s="465"/>
      <c r="AO386" s="465"/>
      <c r="AP386" s="465"/>
      <c r="AQ386" s="465"/>
      <c r="AR386" s="2133"/>
      <c r="AS386" s="465"/>
      <c r="AT386" s="465"/>
      <c r="AU386" s="465"/>
      <c r="AV386" s="465"/>
      <c r="AW386" s="2133"/>
      <c r="AX386" s="466">
        <v>1</v>
      </c>
    </row>
    <row r="387" spans="1:52" s="464" customFormat="1" ht="21" customHeight="1" x14ac:dyDescent="0.25">
      <c r="A387" s="2127" t="str">
        <f>IF(H387&lt;&gt;"A", "►", "A")</f>
        <v>►</v>
      </c>
      <c r="B387" s="2128" t="str">
        <f>IF(A387="►","►",IF(A387="A",IF(ISTEXT(I387),I387,"")))</f>
        <v>►</v>
      </c>
      <c r="C387" s="2129" t="str">
        <f>IF(B387="►", "►", IFERROR(LEFT(B387, SEARCH(".", B387)-1), 0))</f>
        <v>►</v>
      </c>
      <c r="D387" s="2433" t="str">
        <f>IF(B387="►","►",IFERROR(MID(B387,SEARCH(".",B387)+1,SEARCH(".",B387,SEARCH(".",B387)+1)-SEARCH(".",B387)-1),0))</f>
        <v>►</v>
      </c>
      <c r="E387" s="2128" t="str">
        <f>IF(B387="►", "►", IFERROR(MID(B387, SEARCH(".", B387, SEARCH(".", B387)+1)+1, SEARCH(".", B387, SEARCH(".", B387, SEARCH(".", B387)+1)+1) - SEARCH(".", B387, SEARCH(".", B387)+1)-1), 0))</f>
        <v>►</v>
      </c>
      <c r="F387" s="2128" t="str">
        <f>IF(B387="►", "►", IFERROR(MID(B387, SEARCH(".", B387, SEARCH(".", B387, SEARCH(".", B387)+1)+1)+1, SEARCH(".", B387, SEARCH(".", B387, SEARCH(".", B387, SEARCH(".", B387)+1)+1)+1) - SEARCH(".", B387, SEARCH(".", B387, SEARCH(".", B387)+1)+1)-1), 0))</f>
        <v>►</v>
      </c>
      <c r="G387" s="2128" t="str">
        <f>IF(OR(B387="►", ISBLANK(B387)), "►", IFERROR(RIGHT(B387, LEN(B387)-FIND("►", B387)-1), ""))</f>
        <v>►</v>
      </c>
      <c r="H387" s="2178" t="s">
        <v>4</v>
      </c>
      <c r="I387" s="2177"/>
      <c r="J387" s="2177"/>
      <c r="K387" s="2177"/>
      <c r="L387" s="2176"/>
      <c r="M387" s="2176"/>
      <c r="N387" s="2176"/>
      <c r="O387" s="2176"/>
      <c r="P387" s="2176"/>
      <c r="Q387" s="2176"/>
      <c r="R387" s="2450"/>
      <c r="S387" s="791" t="s">
        <v>4</v>
      </c>
      <c r="T387" s="3484">
        <f>IFERROR(IF(AND(ISNUMBER(V387),J387&gt;0),J387,0),0)</f>
        <v>0</v>
      </c>
      <c r="U387" s="2453">
        <f>IFERROR(IF(AND(ISNUMBER(T387),V387&gt;0),K387,0),0)</f>
        <v>0</v>
      </c>
      <c r="V387" s="2452"/>
      <c r="W387" s="2140">
        <f>IFERROR(IF(V387&gt;0, AH387*AG387*Q387, 0), 0)</f>
        <v>0</v>
      </c>
      <c r="X387" s="301" t="str">
        <f>IF(OR(W387=0, ISBLANK(P387)), "", TEXT(ROUND(W387/INDEX(AJ24:AJ94, MATCH(P387, AI24:AI94, 0)), 0),"# ##0") &amp; " " &amp; P387)</f>
        <v/>
      </c>
      <c r="Y387" s="82">
        <f>IFERROR(IF(V387&gt;0, L387*AG387*Q387, 0), 0)</f>
        <v>0</v>
      </c>
      <c r="Z387" s="2141">
        <f>IFERROR(IF(V387&gt;0,M387,0),0)</f>
        <v>0</v>
      </c>
      <c r="AA387" s="2142" t="str">
        <f>IF(V387&gt;0,R387,"")</f>
        <v/>
      </c>
      <c r="AB387" s="2143"/>
      <c r="AC387" s="2140">
        <f>IF(ISBLANK(AB387), W387, W387*(1-AB387/100))</f>
        <v>0</v>
      </c>
      <c r="AD387" s="2144"/>
      <c r="AE387" s="2145" t="str">
        <f>IF(OR(ISBLANK(AD387), ISTEXT(L387)), "", IF(W387=0, Y387*AD387, W387*AD387))</f>
        <v/>
      </c>
      <c r="AF387" s="2593"/>
      <c r="AG387" s="2697">
        <f>IFERROR(IF(ISNUMBER(V387)*ISNUMBER(T387),V387/T387,0),0)</f>
        <v>0</v>
      </c>
      <c r="AH387" s="3483">
        <f>IF(AND(V387&lt;&gt;"", ISNUMBER(T387)), IFERROR(INDEX(AJ24:AJ94, MATCH(P387, AI24:AI94, 0)) * O387 * IF(ISBLANK(L387), 1, L387), 0), 0)</f>
        <v>0</v>
      </c>
      <c r="AI387" s="465"/>
      <c r="AJ387" s="465"/>
      <c r="AK387" s="465"/>
      <c r="AL387" s="465"/>
      <c r="AM387" s="2127" t="str">
        <f>A387</f>
        <v>►</v>
      </c>
      <c r="AN387" s="465"/>
      <c r="AO387" s="465"/>
      <c r="AP387" s="465"/>
      <c r="AQ387" s="465"/>
      <c r="AR387" s="2133"/>
      <c r="AS387" s="465"/>
      <c r="AT387" s="465"/>
      <c r="AU387" s="465"/>
      <c r="AV387" s="465"/>
      <c r="AW387" s="2133"/>
      <c r="AX387" s="466">
        <v>1</v>
      </c>
    </row>
    <row r="388" spans="1:52" s="464" customFormat="1" ht="21" customHeight="1" x14ac:dyDescent="0.25">
      <c r="A388" s="2127" t="str">
        <f>IF(H388&lt;&gt;"A", "►", "A")</f>
        <v>►</v>
      </c>
      <c r="B388" s="2128" t="str">
        <f>IF(A388="►","►",IF(A388="A",IF(ISTEXT(I388),I388,"")))</f>
        <v>►</v>
      </c>
      <c r="C388" s="2129" t="str">
        <f>IF(B388="►", "►", IFERROR(LEFT(B388, SEARCH(".", B388)-1), 0))</f>
        <v>►</v>
      </c>
      <c r="D388" s="2433" t="str">
        <f>IF(B388="►","►",IFERROR(MID(B388,SEARCH(".",B388)+1,SEARCH(".",B388,SEARCH(".",B388)+1)-SEARCH(".",B388)-1),0))</f>
        <v>►</v>
      </c>
      <c r="E388" s="2128" t="str">
        <f>IF(B388="►", "►", IFERROR(MID(B388, SEARCH(".", B388, SEARCH(".", B388)+1)+1, SEARCH(".", B388, SEARCH(".", B388, SEARCH(".", B388)+1)+1) - SEARCH(".", B388, SEARCH(".", B388)+1)-1), 0))</f>
        <v>►</v>
      </c>
      <c r="F388" s="2128" t="str">
        <f>IF(B388="►", "►", IFERROR(MID(B388, SEARCH(".", B388, SEARCH(".", B388, SEARCH(".", B388)+1)+1)+1, SEARCH(".", B388, SEARCH(".", B388, SEARCH(".", B388, SEARCH(".", B388)+1)+1)+1) - SEARCH(".", B388, SEARCH(".", B388, SEARCH(".", B388)+1)+1)-1), 0))</f>
        <v>►</v>
      </c>
      <c r="G388" s="2128" t="str">
        <f>IF(OR(B388="►", ISBLANK(B388)), "►", IFERROR(RIGHT(B388, LEN(B388)-FIND("►", B388)-1), ""))</f>
        <v>►</v>
      </c>
      <c r="H388" s="2178" t="s">
        <v>4</v>
      </c>
      <c r="I388" s="2177"/>
      <c r="J388" s="2177"/>
      <c r="K388" s="2177"/>
      <c r="L388" s="2176"/>
      <c r="M388" s="2176"/>
      <c r="N388" s="2176"/>
      <c r="O388" s="2176"/>
      <c r="P388" s="2176"/>
      <c r="Q388" s="2176"/>
      <c r="R388" s="2450"/>
      <c r="S388" s="791" t="s">
        <v>4</v>
      </c>
      <c r="T388" s="3484">
        <f>IFERROR(IF(AND(ISNUMBER(V388),J388&gt;0),J388,0),0)</f>
        <v>0</v>
      </c>
      <c r="U388" s="2453">
        <f>IFERROR(IF(AND(ISNUMBER(T388),V388&gt;0),K388,0),0)</f>
        <v>0</v>
      </c>
      <c r="V388" s="2452"/>
      <c r="W388" s="2159">
        <f>IFERROR(IF(V388&gt;0, AH388*AG388*Q388, 0), 0)</f>
        <v>0</v>
      </c>
      <c r="X388" s="2160" t="str">
        <f>IF(OR(W388=0, ISBLANK(P388)), "", TEXT(ROUND(W388/INDEX(AJ24:AJ94, MATCH(P388, AI24:AI94, 0)), 0),"# ##0") &amp; " " &amp; P388)</f>
        <v/>
      </c>
      <c r="Y388" s="77">
        <f>IFERROR(IF(V388&gt;0, L388*AG388*Q388, 0), 0)</f>
        <v>0</v>
      </c>
      <c r="Z388" s="2149">
        <f>IFERROR(IF(V388&gt;0,M388,0),0)</f>
        <v>0</v>
      </c>
      <c r="AA388" s="2137" t="str">
        <f>IF(V388&gt;0,R388,"")</f>
        <v/>
      </c>
      <c r="AB388" s="2143"/>
      <c r="AC388" s="2148">
        <f>IF(ISBLANK(AB388), W388, W388*(1-AB388/100))</f>
        <v>0</v>
      </c>
      <c r="AD388" s="2144"/>
      <c r="AE388" s="2150" t="str">
        <f>IF(OR(ISBLANK(AD388), ISTEXT(L388)), "", IF(W388=0, Y388*AD388, W388*AD388))</f>
        <v/>
      </c>
      <c r="AF388" s="2593"/>
      <c r="AG388" s="2697">
        <f>IFERROR(IF(ISNUMBER(V388)*ISNUMBER(T388),V388/T388,0),0)</f>
        <v>0</v>
      </c>
      <c r="AH388" s="3483">
        <f>IF(AND(V388&lt;&gt;"", ISNUMBER(T388)), IFERROR(INDEX(AJ24:AJ94, MATCH(P388, AI24:AI94, 0)) * O388 * IF(ISBLANK(L388), 1, L388), 0), 0)</f>
        <v>0</v>
      </c>
      <c r="AI388" s="465"/>
      <c r="AJ388" s="465"/>
      <c r="AK388" s="465"/>
      <c r="AL388" s="465"/>
      <c r="AM388" s="2127" t="str">
        <f>A388</f>
        <v>►</v>
      </c>
      <c r="AN388" s="465"/>
      <c r="AO388" s="465"/>
      <c r="AP388" s="465"/>
      <c r="AQ388" s="465"/>
      <c r="AR388" s="2133"/>
      <c r="AS388" s="465"/>
      <c r="AT388" s="465"/>
      <c r="AU388" s="465"/>
      <c r="AV388" s="465"/>
      <c r="AW388" s="2133"/>
      <c r="AX388" s="466">
        <v>1</v>
      </c>
    </row>
    <row r="389" spans="1:52" ht="21" customHeight="1" x14ac:dyDescent="0.25">
      <c r="A389" s="2127" t="str">
        <f>IF(H389&lt;&gt;"A", "►", "A")</f>
        <v>►</v>
      </c>
      <c r="B389" s="2128" t="str">
        <f>IF(A389="►","►",IF(A389="A",IF(ISTEXT(I389),I389,"")))</f>
        <v>►</v>
      </c>
      <c r="C389" s="2129" t="str">
        <f>IF(B389="►", "►", IFERROR(LEFT(B389, SEARCH(".", B389)-1), 0))</f>
        <v>►</v>
      </c>
      <c r="D389" s="2433" t="str">
        <f>IF(B389="►","►",IFERROR(MID(B389,SEARCH(".",B389)+1,SEARCH(".",B389,SEARCH(".",B389)+1)-SEARCH(".",B389)-1),0))</f>
        <v>►</v>
      </c>
      <c r="E389" s="2128" t="str">
        <f>IF(B389="►", "►", IFERROR(MID(B389, SEARCH(".", B389, SEARCH(".", B389)+1)+1, SEARCH(".", B389, SEARCH(".", B389, SEARCH(".", B389)+1)+1) - SEARCH(".", B389, SEARCH(".", B389)+1)-1), 0))</f>
        <v>►</v>
      </c>
      <c r="F389" s="2128" t="str">
        <f>IF(B389="►", "►", IFERROR(MID(B389, SEARCH(".", B389, SEARCH(".", B389, SEARCH(".", B389)+1)+1)+1, SEARCH(".", B389, SEARCH(".", B389, SEARCH(".", B389, SEARCH(".", B389)+1)+1)+1) - SEARCH(".", B389, SEARCH(".", B389, SEARCH(".", B389)+1)+1)-1), 0))</f>
        <v>►</v>
      </c>
      <c r="G389" s="2128" t="str">
        <f>IF(OR(B389="►", ISBLANK(B389)), "►", IFERROR(RIGHT(B389, LEN(B389)-FIND("►", B389)-1), ""))</f>
        <v>►</v>
      </c>
      <c r="H389" s="2178" t="s">
        <v>4</v>
      </c>
      <c r="I389" s="2177"/>
      <c r="J389" s="2177"/>
      <c r="K389" s="2177"/>
      <c r="L389" s="2176"/>
      <c r="M389" s="2176"/>
      <c r="N389" s="2176"/>
      <c r="O389" s="2176"/>
      <c r="P389" s="2176"/>
      <c r="Q389" s="2176"/>
      <c r="R389" s="2450"/>
      <c r="S389" s="791" t="s">
        <v>4</v>
      </c>
      <c r="T389" s="3484">
        <f>IFERROR(IF(AND(ISNUMBER(V389),J389&gt;0),J389,0),0)</f>
        <v>0</v>
      </c>
      <c r="U389" s="2453">
        <f>IFERROR(IF(AND(ISNUMBER(T389),V389&gt;0),K389,0),0)</f>
        <v>0</v>
      </c>
      <c r="V389" s="2452"/>
      <c r="W389" s="2140">
        <f>IFERROR(IF(V389&gt;0, AH389*AG389*Q389, 0), 0)</f>
        <v>0</v>
      </c>
      <c r="X389" s="301" t="str">
        <f>IF(OR(W389=0, ISBLANK(P389)), "", TEXT(ROUND(W389/INDEX(AJ24:AJ94, MATCH(P389, AI24:AI94, 0)), 0),"# ##0") &amp; " " &amp; P389)</f>
        <v/>
      </c>
      <c r="Y389" s="82">
        <f>IFERROR(IF(V389&gt;0, L389*AG389*Q389, 0), 0)</f>
        <v>0</v>
      </c>
      <c r="Z389" s="2141">
        <f>IFERROR(IF(V389&gt;0,M389,0),0)</f>
        <v>0</v>
      </c>
      <c r="AA389" s="2142" t="str">
        <f>IF(V389&gt;0,R389,"")</f>
        <v/>
      </c>
      <c r="AB389" s="2143"/>
      <c r="AC389" s="2140">
        <f>IF(ISBLANK(AB389), W389, W389*(1-AB389/100))</f>
        <v>0</v>
      </c>
      <c r="AD389" s="2144"/>
      <c r="AE389" s="2145" t="str">
        <f>IF(OR(ISBLANK(AD389), ISTEXT(L389)), "", IF(W389=0, Y389*AD389, W389*AD389))</f>
        <v/>
      </c>
      <c r="AF389" s="2593"/>
      <c r="AG389" s="2697">
        <f>IFERROR(IF(ISNUMBER(V389)*ISNUMBER(T389),V389/T389,0),0)</f>
        <v>0</v>
      </c>
      <c r="AH389" s="3483">
        <f>IF(AND(V389&lt;&gt;"", ISNUMBER(T389)), IFERROR(INDEX(AJ24:AJ94, MATCH(P389, AI24:AI94, 0)) * O389 * IF(ISBLANK(L389), 1, L389), 0), 0)</f>
        <v>0</v>
      </c>
      <c r="AI389" s="465"/>
      <c r="AJ389" s="465"/>
      <c r="AK389" s="465"/>
      <c r="AL389" s="465"/>
      <c r="AM389" s="2127" t="str">
        <f>A389</f>
        <v>►</v>
      </c>
      <c r="AR389" s="2133"/>
      <c r="AW389" s="2133"/>
      <c r="AX389" s="466">
        <v>1</v>
      </c>
    </row>
    <row r="390" spans="1:52" ht="21" customHeight="1" x14ac:dyDescent="0.25">
      <c r="A390" s="2127" t="str">
        <f>IF(H390&lt;&gt;"A", "►", "A")</f>
        <v>►</v>
      </c>
      <c r="B390" s="2128" t="str">
        <f>IF(A390="►","►",IF(A390="A",IF(ISTEXT(I390),I390,"")))</f>
        <v>►</v>
      </c>
      <c r="C390" s="2129" t="str">
        <f>IF(B390="►", "►", IFERROR(LEFT(B390, SEARCH(".", B390)-1), 0))</f>
        <v>►</v>
      </c>
      <c r="D390" s="2433" t="str">
        <f>IF(B390="►","►",IFERROR(MID(B390,SEARCH(".",B390)+1,SEARCH(".",B390,SEARCH(".",B390)+1)-SEARCH(".",B390)-1),0))</f>
        <v>►</v>
      </c>
      <c r="E390" s="2128" t="str">
        <f>IF(B390="►", "►", IFERROR(MID(B390, SEARCH(".", B390, SEARCH(".", B390)+1)+1, SEARCH(".", B390, SEARCH(".", B390, SEARCH(".", B390)+1)+1) - SEARCH(".", B390, SEARCH(".", B390)+1)-1), 0))</f>
        <v>►</v>
      </c>
      <c r="F390" s="2128" t="str">
        <f>IF(B390="►", "►", IFERROR(MID(B390, SEARCH(".", B390, SEARCH(".", B390, SEARCH(".", B390)+1)+1)+1, SEARCH(".", B390, SEARCH(".", B390, SEARCH(".", B390, SEARCH(".", B390)+1)+1)+1) - SEARCH(".", B390, SEARCH(".", B390, SEARCH(".", B390)+1)+1)-1), 0))</f>
        <v>►</v>
      </c>
      <c r="G390" s="2128" t="str">
        <f>IF(OR(B390="►", ISBLANK(B390)), "►", IFERROR(RIGHT(B390, LEN(B390)-FIND("►", B390)-1), ""))</f>
        <v>►</v>
      </c>
      <c r="H390" s="2178" t="s">
        <v>4</v>
      </c>
      <c r="I390" s="2177"/>
      <c r="J390" s="2177"/>
      <c r="K390" s="2177"/>
      <c r="L390" s="2176"/>
      <c r="M390" s="2176"/>
      <c r="N390" s="2176"/>
      <c r="O390" s="2176"/>
      <c r="P390" s="2176"/>
      <c r="Q390" s="2176"/>
      <c r="R390" s="2450"/>
      <c r="S390" s="791" t="s">
        <v>4</v>
      </c>
      <c r="T390" s="3484">
        <f>IFERROR(IF(AND(ISNUMBER(V390),J390&gt;0),J390,0),0)</f>
        <v>0</v>
      </c>
      <c r="U390" s="2453">
        <f>IFERROR(IF(AND(ISNUMBER(T390),V390&gt;0),K390,0),0)</f>
        <v>0</v>
      </c>
      <c r="V390" s="2452"/>
      <c r="W390" s="2148">
        <f>IFERROR(IF(V390&gt;0, AH390*AG390*Q390, 0), 0)</f>
        <v>0</v>
      </c>
      <c r="X390" s="299" t="str">
        <f>IF(OR(W390=0, ISBLANK(P390)), "", TEXT(ROUND(W390/INDEX(AJ24:AJ94, MATCH(P390, AI24:AI94, 0)), 0),"# ##0") &amp; " " &amp; P390)</f>
        <v/>
      </c>
      <c r="Y390" s="77">
        <f>IFERROR(IF(V390&gt;0, L390*AG390*Q390, 0), 0)</f>
        <v>0</v>
      </c>
      <c r="Z390" s="2149">
        <f>IFERROR(IF(V390&gt;0,M390,0),0)</f>
        <v>0</v>
      </c>
      <c r="AA390" s="2137" t="str">
        <f>IF(V390&gt;0,R390,"")</f>
        <v/>
      </c>
      <c r="AB390" s="2143"/>
      <c r="AC390" s="2148">
        <f>IF(ISBLANK(AB390), W390, W390*(1-AB390/100))</f>
        <v>0</v>
      </c>
      <c r="AD390" s="2144"/>
      <c r="AE390" s="2150" t="str">
        <f>IF(OR(ISBLANK(AD390), ISTEXT(L390)), "", IF(W390=0, Y390*AD390, W390*AD390))</f>
        <v/>
      </c>
      <c r="AF390" s="2593"/>
      <c r="AG390" s="2697">
        <f>IFERROR(IF(ISNUMBER(V390)*ISNUMBER(T390),V390/T390,0),0)</f>
        <v>0</v>
      </c>
      <c r="AH390" s="3483">
        <f>IF(AND(V390&lt;&gt;"", ISNUMBER(T390)), IFERROR(INDEX(AJ24:AJ94, MATCH(P390, AI24:AI94, 0)) * O390 * IF(ISBLANK(L390), 1, L390), 0), 0)</f>
        <v>0</v>
      </c>
      <c r="AI390" s="465"/>
      <c r="AJ390" s="465"/>
      <c r="AK390" s="465"/>
      <c r="AL390" s="465"/>
      <c r="AM390" s="2127" t="str">
        <f>A390</f>
        <v>►</v>
      </c>
      <c r="AR390" s="2133"/>
      <c r="AW390" s="2133"/>
      <c r="AX390" s="466">
        <v>1</v>
      </c>
    </row>
    <row r="391" spans="1:52" ht="21" customHeight="1" x14ac:dyDescent="0.25">
      <c r="A391" s="2127" t="str">
        <f>IF(H391&lt;&gt;"A", "►", "A")</f>
        <v>►</v>
      </c>
      <c r="B391" s="2128" t="str">
        <f>IF(A391="►","►",IF(A391="A",IF(ISTEXT(I391),I391,"")))</f>
        <v>►</v>
      </c>
      <c r="C391" s="2129" t="str">
        <f>IF(B391="►", "►", IFERROR(LEFT(B391, SEARCH(".", B391)-1), 0))</f>
        <v>►</v>
      </c>
      <c r="D391" s="2433" t="str">
        <f>IF(B391="►","►",IFERROR(MID(B391,SEARCH(".",B391)+1,SEARCH(".",B391,SEARCH(".",B391)+1)-SEARCH(".",B391)-1),0))</f>
        <v>►</v>
      </c>
      <c r="E391" s="2128" t="str">
        <f>IF(B391="►", "►", IFERROR(MID(B391, SEARCH(".", B391, SEARCH(".", B391)+1)+1, SEARCH(".", B391, SEARCH(".", B391, SEARCH(".", B391)+1)+1) - SEARCH(".", B391, SEARCH(".", B391)+1)-1), 0))</f>
        <v>►</v>
      </c>
      <c r="F391" s="2128" t="str">
        <f>IF(B391="►", "►", IFERROR(MID(B391, SEARCH(".", B391, SEARCH(".", B391, SEARCH(".", B391)+1)+1)+1, SEARCH(".", B391, SEARCH(".", B391, SEARCH(".", B391, SEARCH(".", B391)+1)+1)+1) - SEARCH(".", B391, SEARCH(".", B391, SEARCH(".", B391)+1)+1)-1), 0))</f>
        <v>►</v>
      </c>
      <c r="G391" s="2128" t="str">
        <f>IF(OR(B391="►", ISBLANK(B391)), "►", IFERROR(RIGHT(B391, LEN(B391)-FIND("►", B391)-1), ""))</f>
        <v>►</v>
      </c>
      <c r="H391" s="2178" t="s">
        <v>4</v>
      </c>
      <c r="I391" s="2177"/>
      <c r="J391" s="2177"/>
      <c r="K391" s="2177"/>
      <c r="L391" s="2176"/>
      <c r="M391" s="2176"/>
      <c r="N391" s="2176"/>
      <c r="O391" s="2176"/>
      <c r="P391" s="2176"/>
      <c r="Q391" s="2176"/>
      <c r="R391" s="2450"/>
      <c r="S391" s="791" t="s">
        <v>4</v>
      </c>
      <c r="T391" s="3484">
        <f>IFERROR(IF(AND(ISNUMBER(V391),J391&gt;0),J391,0),0)</f>
        <v>0</v>
      </c>
      <c r="U391" s="2453">
        <f>IFERROR(IF(AND(ISNUMBER(T391),V391&gt;0),K391,0),0)</f>
        <v>0</v>
      </c>
      <c r="V391" s="2452"/>
      <c r="W391" s="2140">
        <f>IFERROR(IF(V391&gt;0, AH391*AG391*Q391, 0), 0)</f>
        <v>0</v>
      </c>
      <c r="X391" s="301" t="str">
        <f>IF(OR(W391=0, ISBLANK(P391)), "", TEXT(ROUND(W391/INDEX(AJ24:AJ94, MATCH(P391, AI24:AI94, 0)), 0),"# ##0") &amp; " " &amp; P391)</f>
        <v/>
      </c>
      <c r="Y391" s="82">
        <f>IFERROR(IF(V391&gt;0, L391*AG391*Q391, 0), 0)</f>
        <v>0</v>
      </c>
      <c r="Z391" s="2141">
        <f>IFERROR(IF(V391&gt;0,M391,0),0)</f>
        <v>0</v>
      </c>
      <c r="AA391" s="2142" t="str">
        <f>IF(V391&gt;0,R391,"")</f>
        <v/>
      </c>
      <c r="AB391" s="2143"/>
      <c r="AC391" s="2140">
        <f>IF(ISBLANK(AB391), W391, W391*(1-AB391/100))</f>
        <v>0</v>
      </c>
      <c r="AD391" s="2144"/>
      <c r="AE391" s="2145" t="str">
        <f>IF(OR(ISBLANK(AD391), ISTEXT(L391)), "", IF(W391=0, Y391*AD391, W391*AD391))</f>
        <v/>
      </c>
      <c r="AF391" s="2593"/>
      <c r="AG391" s="2697">
        <f>IFERROR(IF(ISNUMBER(V391)*ISNUMBER(T391),V391/T391,0),0)</f>
        <v>0</v>
      </c>
      <c r="AH391" s="3483">
        <f>IF(AND(V391&lt;&gt;"", ISNUMBER(T391)), IFERROR(INDEX(AJ24:AJ94, MATCH(P391, AI24:AI94, 0)) * O391 * IF(ISBLANK(L391), 1, L391), 0), 0)</f>
        <v>0</v>
      </c>
      <c r="AI391" s="465"/>
      <c r="AJ391" s="465"/>
      <c r="AK391" s="465"/>
      <c r="AL391" s="465"/>
      <c r="AM391" s="2127" t="str">
        <f>A391</f>
        <v>►</v>
      </c>
      <c r="AR391" s="2133"/>
      <c r="AW391" s="2133"/>
      <c r="AX391" s="466">
        <v>1</v>
      </c>
    </row>
    <row r="392" spans="1:52" ht="21" customHeight="1" x14ac:dyDescent="0.25">
      <c r="A392" s="2127" t="str">
        <f>IF(H392&lt;&gt;"A", "►", "A")</f>
        <v>►</v>
      </c>
      <c r="B392" s="2128" t="str">
        <f>IF(A392="►","►",IF(A392="A",IF(ISTEXT(I392),I392,"")))</f>
        <v>►</v>
      </c>
      <c r="C392" s="2129" t="str">
        <f>IF(B392="►", "►", IFERROR(LEFT(B392, SEARCH(".", B392)-1), 0))</f>
        <v>►</v>
      </c>
      <c r="D392" s="2433" t="str">
        <f>IF(B392="►","►",IFERROR(MID(B392,SEARCH(".",B392)+1,SEARCH(".",B392,SEARCH(".",B392)+1)-SEARCH(".",B392)-1),0))</f>
        <v>►</v>
      </c>
      <c r="E392" s="2128" t="str">
        <f>IF(B392="►", "►", IFERROR(MID(B392, SEARCH(".", B392, SEARCH(".", B392)+1)+1, SEARCH(".", B392, SEARCH(".", B392, SEARCH(".", B392)+1)+1) - SEARCH(".", B392, SEARCH(".", B392)+1)-1), 0))</f>
        <v>►</v>
      </c>
      <c r="F392" s="2128" t="str">
        <f>IF(B392="►", "►", IFERROR(MID(B392, SEARCH(".", B392, SEARCH(".", B392, SEARCH(".", B392)+1)+1)+1, SEARCH(".", B392, SEARCH(".", B392, SEARCH(".", B392, SEARCH(".", B392)+1)+1)+1) - SEARCH(".", B392, SEARCH(".", B392, SEARCH(".", B392)+1)+1)-1), 0))</f>
        <v>►</v>
      </c>
      <c r="G392" s="2128" t="str">
        <f>IF(OR(B392="►", ISBLANK(B392)), "►", IFERROR(RIGHT(B392, LEN(B392)-FIND("►", B392)-1), ""))</f>
        <v>►</v>
      </c>
      <c r="H392" s="2178" t="s">
        <v>4</v>
      </c>
      <c r="I392" s="2177"/>
      <c r="J392" s="2177"/>
      <c r="K392" s="2177"/>
      <c r="L392" s="2176"/>
      <c r="M392" s="2176"/>
      <c r="N392" s="2176"/>
      <c r="O392" s="2176"/>
      <c r="P392" s="2176"/>
      <c r="Q392" s="2176"/>
      <c r="R392" s="2450"/>
      <c r="S392" s="791" t="s">
        <v>4</v>
      </c>
      <c r="T392" s="3484">
        <f>IFERROR(IF(AND(ISNUMBER(V392),J392&gt;0),J392,0),0)</f>
        <v>0</v>
      </c>
      <c r="U392" s="2453">
        <f>IFERROR(IF(AND(ISNUMBER(T392),V392&gt;0),K392,0),0)</f>
        <v>0</v>
      </c>
      <c r="V392" s="2452"/>
      <c r="W392" s="2148">
        <f>IFERROR(IF(V392&gt;0, AH392*AG392*Q392, 0), 0)</f>
        <v>0</v>
      </c>
      <c r="X392" s="299" t="str">
        <f>IF(OR(W392=0, ISBLANK(P392)), "", TEXT(ROUND(W392/INDEX(AJ24:AJ94, MATCH(P392, AI24:AI94, 0)), 0),"# ##0") &amp; " " &amp; P392)</f>
        <v/>
      </c>
      <c r="Y392" s="77">
        <f>IFERROR(IF(V392&gt;0, L392*AG392*Q392, 0), 0)</f>
        <v>0</v>
      </c>
      <c r="Z392" s="2149">
        <f>IFERROR(IF(V392&gt;0,M392,0),0)</f>
        <v>0</v>
      </c>
      <c r="AA392" s="2137" t="str">
        <f>IF(V392&gt;0,R392,"")</f>
        <v/>
      </c>
      <c r="AB392" s="2143"/>
      <c r="AC392" s="2148">
        <f>IF(ISBLANK(AB392), W392, W392*(1-AB392/100))</f>
        <v>0</v>
      </c>
      <c r="AD392" s="2144"/>
      <c r="AE392" s="2150" t="str">
        <f>IF(OR(ISBLANK(AD392), ISTEXT(L392)), "", IF(W392=0, Y392*AD392, W392*AD392))</f>
        <v/>
      </c>
      <c r="AF392" s="2593"/>
      <c r="AG392" s="2697">
        <f>IFERROR(IF(ISNUMBER(V392)*ISNUMBER(T392),V392/T392,0),0)</f>
        <v>0</v>
      </c>
      <c r="AH392" s="3483">
        <f>IF(AND(V392&lt;&gt;"", ISNUMBER(T392)), IFERROR(INDEX(AJ24:AJ94, MATCH(P392, AI24:AI94, 0)) * O392 * IF(ISBLANK(L392), 1, L392), 0), 0)</f>
        <v>0</v>
      </c>
      <c r="AI392" s="465"/>
      <c r="AJ392" s="465"/>
      <c r="AK392" s="465"/>
      <c r="AL392" s="465"/>
      <c r="AM392" s="2127" t="str">
        <f>A392</f>
        <v>►</v>
      </c>
      <c r="AR392" s="2133"/>
      <c r="AW392" s="2133"/>
      <c r="AX392" s="466">
        <v>1</v>
      </c>
    </row>
    <row r="393" spans="1:52" ht="21" customHeight="1" x14ac:dyDescent="0.25">
      <c r="A393" s="2127" t="str">
        <f>IF(H393&lt;&gt;"A", "►", "A")</f>
        <v>►</v>
      </c>
      <c r="B393" s="2128" t="str">
        <f>IF(A393="►","►",IF(A393="A",IF(ISTEXT(I393),I393,"")))</f>
        <v>►</v>
      </c>
      <c r="C393" s="2129" t="str">
        <f>IF(B393="►", "►", IFERROR(LEFT(B393, SEARCH(".", B393)-1), 0))</f>
        <v>►</v>
      </c>
      <c r="D393" s="2433" t="str">
        <f>IF(B393="►","►",IFERROR(MID(B393,SEARCH(".",B393)+1,SEARCH(".",B393,SEARCH(".",B393)+1)-SEARCH(".",B393)-1),0))</f>
        <v>►</v>
      </c>
      <c r="E393" s="2128" t="str">
        <f>IF(B393="►", "►", IFERROR(MID(B393, SEARCH(".", B393, SEARCH(".", B393)+1)+1, SEARCH(".", B393, SEARCH(".", B393, SEARCH(".", B393)+1)+1) - SEARCH(".", B393, SEARCH(".", B393)+1)-1), 0))</f>
        <v>►</v>
      </c>
      <c r="F393" s="2128" t="str">
        <f>IF(B393="►", "►", IFERROR(MID(B393, SEARCH(".", B393, SEARCH(".", B393, SEARCH(".", B393)+1)+1)+1, SEARCH(".", B393, SEARCH(".", B393, SEARCH(".", B393, SEARCH(".", B393)+1)+1)+1) - SEARCH(".", B393, SEARCH(".", B393, SEARCH(".", B393)+1)+1)-1), 0))</f>
        <v>►</v>
      </c>
      <c r="G393" s="2128" t="str">
        <f>IF(OR(B393="►", ISBLANK(B393)), "►", IFERROR(RIGHT(B393, LEN(B393)-FIND("►", B393)-1), ""))</f>
        <v>►</v>
      </c>
      <c r="H393" s="2178" t="s">
        <v>4</v>
      </c>
      <c r="I393" s="2177"/>
      <c r="J393" s="2177"/>
      <c r="K393" s="2177"/>
      <c r="L393" s="2176"/>
      <c r="M393" s="2176"/>
      <c r="N393" s="2176"/>
      <c r="O393" s="2176"/>
      <c r="P393" s="2176"/>
      <c r="Q393" s="2176"/>
      <c r="R393" s="2450"/>
      <c r="S393" s="791" t="s">
        <v>4</v>
      </c>
      <c r="T393" s="3484">
        <f>IFERROR(IF(AND(ISNUMBER(V393),J393&gt;0),J393,0),0)</f>
        <v>0</v>
      </c>
      <c r="U393" s="2453">
        <f>IFERROR(IF(AND(ISNUMBER(T393),V393&gt;0),K393,0),0)</f>
        <v>0</v>
      </c>
      <c r="V393" s="2452"/>
      <c r="W393" s="2140">
        <f>IFERROR(IF(V393&gt;0, AH393*AG393*Q393, 0), 0)</f>
        <v>0</v>
      </c>
      <c r="X393" s="301" t="str">
        <f>IF(OR(W393=0, ISBLANK(P393)), "", TEXT(ROUND(W393/INDEX(AJ24:AJ94, MATCH(P393, AI24:AI94, 0)), 0),"# ##0") &amp; " " &amp; P393)</f>
        <v/>
      </c>
      <c r="Y393" s="82">
        <f>IFERROR(IF(V393&gt;0, L393*AG393*Q393, 0), 0)</f>
        <v>0</v>
      </c>
      <c r="Z393" s="2141">
        <f>IFERROR(IF(V393&gt;0,M393,0),0)</f>
        <v>0</v>
      </c>
      <c r="AA393" s="2142" t="str">
        <f>IF(V393&gt;0,R393,"")</f>
        <v/>
      </c>
      <c r="AB393" s="2143"/>
      <c r="AC393" s="2140">
        <f>IF(ISBLANK(AB393), W393, W393*(1-AB393/100))</f>
        <v>0</v>
      </c>
      <c r="AD393" s="2144"/>
      <c r="AE393" s="2145" t="str">
        <f>IF(OR(ISBLANK(AD393), ISTEXT(L393)), "", IF(W393=0, Y393*AD393, W393*AD393))</f>
        <v/>
      </c>
      <c r="AF393" s="2593"/>
      <c r="AG393" s="2697">
        <f>IFERROR(IF(ISNUMBER(V393)*ISNUMBER(T393),V393/T393,0),0)</f>
        <v>0</v>
      </c>
      <c r="AH393" s="3483">
        <f>IF(AND(V393&lt;&gt;"", ISNUMBER(T393)), IFERROR(INDEX(AJ24:AJ94, MATCH(P393, AI24:AI94, 0)) * O393 * IF(ISBLANK(L393), 1, L393), 0), 0)</f>
        <v>0</v>
      </c>
      <c r="AI393" s="465"/>
      <c r="AJ393" s="465"/>
      <c r="AK393" s="465"/>
      <c r="AL393" s="465"/>
      <c r="AM393" s="2127" t="str">
        <f>A393</f>
        <v>►</v>
      </c>
      <c r="AR393" s="2133"/>
      <c r="AW393" s="2133"/>
      <c r="AX393" s="466">
        <v>1</v>
      </c>
    </row>
    <row r="394" spans="1:52" ht="21" customHeight="1" x14ac:dyDescent="0.25">
      <c r="A394" s="2127" t="str">
        <f>IF(H394&lt;&gt;"A", "►", "A")</f>
        <v>►</v>
      </c>
      <c r="B394" s="2128" t="str">
        <f>IF(A394="►","►",IF(A394="A",IF(ISTEXT(I394),I394,"")))</f>
        <v>►</v>
      </c>
      <c r="C394" s="2129" t="str">
        <f>IF(B394="►", "►", IFERROR(LEFT(B394, SEARCH(".", B394)-1), 0))</f>
        <v>►</v>
      </c>
      <c r="D394" s="2433" t="str">
        <f>IF(B394="►","►",IFERROR(MID(B394,SEARCH(".",B394)+1,SEARCH(".",B394,SEARCH(".",B394)+1)-SEARCH(".",B394)-1),0))</f>
        <v>►</v>
      </c>
      <c r="E394" s="2128" t="str">
        <f>IF(B394="►", "►", IFERROR(MID(B394, SEARCH(".", B394, SEARCH(".", B394)+1)+1, SEARCH(".", B394, SEARCH(".", B394, SEARCH(".", B394)+1)+1) - SEARCH(".", B394, SEARCH(".", B394)+1)-1), 0))</f>
        <v>►</v>
      </c>
      <c r="F394" s="2128" t="str">
        <f>IF(B394="►", "►", IFERROR(MID(B394, SEARCH(".", B394, SEARCH(".", B394, SEARCH(".", B394)+1)+1)+1, SEARCH(".", B394, SEARCH(".", B394, SEARCH(".", B394, SEARCH(".", B394)+1)+1)+1) - SEARCH(".", B394, SEARCH(".", B394, SEARCH(".", B394)+1)+1)-1), 0))</f>
        <v>►</v>
      </c>
      <c r="G394" s="2128" t="str">
        <f>IF(OR(B394="►", ISBLANK(B394)), "►", IFERROR(RIGHT(B394, LEN(B394)-FIND("►", B394)-1), ""))</f>
        <v>►</v>
      </c>
      <c r="H394" s="2178" t="s">
        <v>4</v>
      </c>
      <c r="I394" s="2177"/>
      <c r="J394" s="2177"/>
      <c r="K394" s="2177"/>
      <c r="L394" s="2176"/>
      <c r="M394" s="2176"/>
      <c r="N394" s="2176"/>
      <c r="O394" s="2176"/>
      <c r="P394" s="2176"/>
      <c r="Q394" s="2176"/>
      <c r="R394" s="2450"/>
      <c r="S394" s="791" t="s">
        <v>4</v>
      </c>
      <c r="T394" s="3484">
        <f>IFERROR(IF(AND(ISNUMBER(V394),J394&gt;0),J394,0),0)</f>
        <v>0</v>
      </c>
      <c r="U394" s="2453">
        <f>IFERROR(IF(AND(ISNUMBER(T394),V394&gt;0),K394,0),0)</f>
        <v>0</v>
      </c>
      <c r="V394" s="2452"/>
      <c r="W394" s="2148">
        <f>IFERROR(IF(V394&gt;0, AH394*AG394*Q394, 0), 0)</f>
        <v>0</v>
      </c>
      <c r="X394" s="299" t="str">
        <f>IF(OR(W394=0, ISBLANK(P394)), "", TEXT(ROUND(W394/INDEX(AJ24:AJ94, MATCH(P394, AI24:AI94, 0)), 0),"# ##0") &amp; " " &amp; P394)</f>
        <v/>
      </c>
      <c r="Y394" s="77">
        <f>IFERROR(IF(V394&gt;0, L394*AG394*Q394, 0), 0)</f>
        <v>0</v>
      </c>
      <c r="Z394" s="2149">
        <f>IFERROR(IF(V394&gt;0,M394,0),0)</f>
        <v>0</v>
      </c>
      <c r="AA394" s="2137" t="str">
        <f>IF(V394&gt;0,R394,"")</f>
        <v/>
      </c>
      <c r="AB394" s="2143"/>
      <c r="AC394" s="2148">
        <f>IF(ISBLANK(AB394), W394, W394*(1-AB394/100))</f>
        <v>0</v>
      </c>
      <c r="AD394" s="2144"/>
      <c r="AE394" s="2150" t="str">
        <f>IF(OR(ISBLANK(AD394), ISTEXT(L394)), "", IF(W394=0, Y394*AD394, W394*AD394))</f>
        <v/>
      </c>
      <c r="AF394" s="2593"/>
      <c r="AG394" s="2697">
        <f>IFERROR(IF(ISNUMBER(V394)*ISNUMBER(T394),V394/T394,0),0)</f>
        <v>0</v>
      </c>
      <c r="AH394" s="3483">
        <f>IF(AND(V394&lt;&gt;"", ISNUMBER(T394)), IFERROR(INDEX(AJ24:AJ94, MATCH(P394, AI24:AI94, 0)) * O394 * IF(ISBLANK(L394), 1, L394), 0), 0)</f>
        <v>0</v>
      </c>
      <c r="AI394" s="465"/>
      <c r="AJ394" s="465"/>
      <c r="AK394" s="465"/>
      <c r="AL394" s="465"/>
      <c r="AM394" s="2127" t="str">
        <f>A394</f>
        <v>►</v>
      </c>
      <c r="AR394" s="2133"/>
      <c r="AW394" s="2133"/>
      <c r="AX394" s="466">
        <v>1</v>
      </c>
    </row>
    <row r="395" spans="1:52" ht="21" customHeight="1" x14ac:dyDescent="0.25">
      <c r="A395" s="2127" t="str">
        <f>IF(H395&lt;&gt;"A", "►", "A")</f>
        <v>►</v>
      </c>
      <c r="B395" s="2128" t="str">
        <f>IF(A395="►","►",IF(A395="A",IF(ISTEXT(I395),I395,"")))</f>
        <v>►</v>
      </c>
      <c r="C395" s="2129" t="str">
        <f>IF(B395="►", "►", IFERROR(LEFT(B395, SEARCH(".", B395)-1), 0))</f>
        <v>►</v>
      </c>
      <c r="D395" s="2433" t="str">
        <f>IF(B395="►","►",IFERROR(MID(B395,SEARCH(".",B395)+1,SEARCH(".",B395,SEARCH(".",B395)+1)-SEARCH(".",B395)-1),0))</f>
        <v>►</v>
      </c>
      <c r="E395" s="2128" t="str">
        <f>IF(B395="►", "►", IFERROR(MID(B395, SEARCH(".", B395, SEARCH(".", B395)+1)+1, SEARCH(".", B395, SEARCH(".", B395, SEARCH(".", B395)+1)+1) - SEARCH(".", B395, SEARCH(".", B395)+1)-1), 0))</f>
        <v>►</v>
      </c>
      <c r="F395" s="2128" t="str">
        <f>IF(B395="►", "►", IFERROR(MID(B395, SEARCH(".", B395, SEARCH(".", B395, SEARCH(".", B395)+1)+1)+1, SEARCH(".", B395, SEARCH(".", B395, SEARCH(".", B395, SEARCH(".", B395)+1)+1)+1) - SEARCH(".", B395, SEARCH(".", B395, SEARCH(".", B395)+1)+1)-1), 0))</f>
        <v>►</v>
      </c>
      <c r="G395" s="2128" t="str">
        <f>IF(OR(B395="►", ISBLANK(B395)), "►", IFERROR(RIGHT(B395, LEN(B395)-FIND("►", B395)-1), ""))</f>
        <v>►</v>
      </c>
      <c r="H395" s="2178" t="s">
        <v>4</v>
      </c>
      <c r="I395" s="2177"/>
      <c r="J395" s="2177"/>
      <c r="K395" s="2177"/>
      <c r="L395" s="2176"/>
      <c r="M395" s="2176"/>
      <c r="N395" s="2176"/>
      <c r="O395" s="2176"/>
      <c r="P395" s="2176"/>
      <c r="Q395" s="2176"/>
      <c r="R395" s="2450"/>
      <c r="S395" s="791" t="s">
        <v>4</v>
      </c>
      <c r="T395" s="3484">
        <f>IFERROR(IF(AND(ISNUMBER(V395),J395&gt;0),J395,0),0)</f>
        <v>0</v>
      </c>
      <c r="U395" s="2453">
        <f>IFERROR(IF(AND(ISNUMBER(T395),V395&gt;0),K395,0),0)</f>
        <v>0</v>
      </c>
      <c r="V395" s="2452"/>
      <c r="W395" s="2140">
        <f>IFERROR(IF(V395&gt;0, AH395*AG395*Q395, 0), 0)</f>
        <v>0</v>
      </c>
      <c r="X395" s="301" t="str">
        <f>IF(OR(W395=0, ISBLANK(P395)), "", TEXT(ROUND(W395/INDEX(AJ24:AJ94, MATCH(P395, AI24:AI94, 0)), 0),"# ##0") &amp; " " &amp; P395)</f>
        <v/>
      </c>
      <c r="Y395" s="82">
        <f>IFERROR(IF(V395&gt;0, L395*AG395*Q395, 0), 0)</f>
        <v>0</v>
      </c>
      <c r="Z395" s="2141">
        <f>IFERROR(IF(V395&gt;0,M395,0),0)</f>
        <v>0</v>
      </c>
      <c r="AA395" s="2142" t="str">
        <f>IF(V395&gt;0,R395,"")</f>
        <v/>
      </c>
      <c r="AB395" s="2143"/>
      <c r="AC395" s="2140">
        <f>IF(ISBLANK(AB395), W395, W395*(1-AB395/100))</f>
        <v>0</v>
      </c>
      <c r="AD395" s="2144"/>
      <c r="AE395" s="2145" t="str">
        <f>IF(OR(ISBLANK(AD395), ISTEXT(L395)), "", IF(W395=0, Y395*AD395, W395*AD395))</f>
        <v/>
      </c>
      <c r="AF395" s="2593"/>
      <c r="AG395" s="2697">
        <f>IFERROR(IF(ISNUMBER(V395)*ISNUMBER(T395),V395/T395,0),0)</f>
        <v>0</v>
      </c>
      <c r="AH395" s="3483">
        <f>IF(AND(V395&lt;&gt;"", ISNUMBER(T395)), IFERROR(INDEX(AJ24:AJ94, MATCH(P395, AI24:AI94, 0)) * O395 * IF(ISBLANK(L395), 1, L395), 0), 0)</f>
        <v>0</v>
      </c>
      <c r="AI395" s="465"/>
      <c r="AJ395" s="465"/>
      <c r="AK395" s="465"/>
      <c r="AL395" s="465"/>
      <c r="AM395" s="2127" t="str">
        <f>A395</f>
        <v>►</v>
      </c>
      <c r="AR395" s="2133"/>
      <c r="AW395" s="2133"/>
      <c r="AX395" s="466">
        <v>1</v>
      </c>
    </row>
    <row r="396" spans="1:52" ht="21" customHeight="1" x14ac:dyDescent="0.25">
      <c r="A396" s="2127" t="str">
        <f>IF(H396&lt;&gt;"A", "►", "A")</f>
        <v>►</v>
      </c>
      <c r="B396" s="2128" t="str">
        <f>IF(A396="►","►",IF(A396="A",IF(ISTEXT(I396),I396,"")))</f>
        <v>►</v>
      </c>
      <c r="C396" s="2129" t="str">
        <f>IF(B396="►", "►", IFERROR(LEFT(B396, SEARCH(".", B396)-1), 0))</f>
        <v>►</v>
      </c>
      <c r="D396" s="2433" t="str">
        <f>IF(B396="►","►",IFERROR(MID(B396,SEARCH(".",B396)+1,SEARCH(".",B396,SEARCH(".",B396)+1)-SEARCH(".",B396)-1),0))</f>
        <v>►</v>
      </c>
      <c r="E396" s="2128" t="str">
        <f>IF(B396="►", "►", IFERROR(MID(B396, SEARCH(".", B396, SEARCH(".", B396)+1)+1, SEARCH(".", B396, SEARCH(".", B396, SEARCH(".", B396)+1)+1) - SEARCH(".", B396, SEARCH(".", B396)+1)-1), 0))</f>
        <v>►</v>
      </c>
      <c r="F396" s="2128" t="str">
        <f>IF(B396="►", "►", IFERROR(MID(B396, SEARCH(".", B396, SEARCH(".", B396, SEARCH(".", B396)+1)+1)+1, SEARCH(".", B396, SEARCH(".", B396, SEARCH(".", B396, SEARCH(".", B396)+1)+1)+1) - SEARCH(".", B396, SEARCH(".", B396, SEARCH(".", B396)+1)+1)-1), 0))</f>
        <v>►</v>
      </c>
      <c r="G396" s="2128" t="str">
        <f>IF(OR(B396="►", ISBLANK(B396)), "►", IFERROR(RIGHT(B396, LEN(B396)-FIND("►", B396)-1), ""))</f>
        <v>►</v>
      </c>
      <c r="H396" s="2178" t="s">
        <v>4</v>
      </c>
      <c r="I396" s="2177"/>
      <c r="J396" s="2177"/>
      <c r="K396" s="2177"/>
      <c r="L396" s="2176"/>
      <c r="M396" s="2176"/>
      <c r="N396" s="2176"/>
      <c r="O396" s="2176"/>
      <c r="P396" s="2176"/>
      <c r="Q396" s="2176"/>
      <c r="R396" s="2450"/>
      <c r="S396" s="791" t="s">
        <v>4</v>
      </c>
      <c r="T396" s="3484">
        <f>IFERROR(IF(AND(ISNUMBER(V396),J396&gt;0),J396,0),0)</f>
        <v>0</v>
      </c>
      <c r="U396" s="2453">
        <f>IFERROR(IF(AND(ISNUMBER(T396),V396&gt;0),K396,0),0)</f>
        <v>0</v>
      </c>
      <c r="V396" s="2452"/>
      <c r="W396" s="2148">
        <f>IFERROR(IF(V396&gt;0, AH396*AG396*Q396, 0), 0)</f>
        <v>0</v>
      </c>
      <c r="X396" s="299" t="str">
        <f>IF(OR(W396=0, ISBLANK(P396)), "", TEXT(ROUND(W396/INDEX(AJ24:AJ94, MATCH(P396, AI24:AI94, 0)), 0),"# ##0") &amp; " " &amp; P396)</f>
        <v/>
      </c>
      <c r="Y396" s="77">
        <f>IFERROR(IF(V396&gt;0, L396*AG396*Q396, 0), 0)</f>
        <v>0</v>
      </c>
      <c r="Z396" s="2149">
        <f>IFERROR(IF(V396&gt;0,M396,0),0)</f>
        <v>0</v>
      </c>
      <c r="AA396" s="2137" t="str">
        <f>IF(V396&gt;0,R396,"")</f>
        <v/>
      </c>
      <c r="AB396" s="2143"/>
      <c r="AC396" s="2148">
        <f>IF(ISBLANK(AB396), W396, W396*(1-AB396/100))</f>
        <v>0</v>
      </c>
      <c r="AD396" s="2144"/>
      <c r="AE396" s="2150" t="str">
        <f>IF(OR(ISBLANK(AD396), ISTEXT(L396)), "", IF(W396=0, Y396*AD396, W396*AD396))</f>
        <v/>
      </c>
      <c r="AF396" s="2593"/>
      <c r="AG396" s="2697">
        <f>IFERROR(IF(ISNUMBER(V396)*ISNUMBER(T396),V396/T396,0),0)</f>
        <v>0</v>
      </c>
      <c r="AH396" s="3483">
        <f>IF(AND(V396&lt;&gt;"", ISNUMBER(T396)), IFERROR(INDEX(AJ24:AJ94, MATCH(P396, AI24:AI94, 0)) * O396 * IF(ISBLANK(L396), 1, L396), 0), 0)</f>
        <v>0</v>
      </c>
      <c r="AI396" s="465"/>
      <c r="AJ396" s="465"/>
      <c r="AK396" s="465"/>
      <c r="AL396" s="465"/>
      <c r="AM396" s="2127" t="str">
        <f>A396</f>
        <v>►</v>
      </c>
      <c r="AR396" s="2133"/>
      <c r="AW396" s="2133"/>
      <c r="AX396" s="466">
        <v>1</v>
      </c>
    </row>
    <row r="397" spans="1:52" ht="21" customHeight="1" x14ac:dyDescent="0.25">
      <c r="A397" s="2127" t="str">
        <f>IF(H397&lt;&gt;"A", "►", "A")</f>
        <v>►</v>
      </c>
      <c r="B397" s="2128" t="str">
        <f>IF(A397="►","►",IF(A397="A",IF(ISTEXT(I397),I397,"")))</f>
        <v>►</v>
      </c>
      <c r="C397" s="2129" t="str">
        <f>IF(B397="►", "►", IFERROR(LEFT(B397, SEARCH(".", B397)-1), 0))</f>
        <v>►</v>
      </c>
      <c r="D397" s="2433" t="str">
        <f>IF(B397="►","►",IFERROR(MID(B397,SEARCH(".",B397)+1,SEARCH(".",B397,SEARCH(".",B397)+1)-SEARCH(".",B397)-1),0))</f>
        <v>►</v>
      </c>
      <c r="E397" s="2128" t="str">
        <f>IF(B397="►", "►", IFERROR(MID(B397, SEARCH(".", B397, SEARCH(".", B397)+1)+1, SEARCH(".", B397, SEARCH(".", B397, SEARCH(".", B397)+1)+1) - SEARCH(".", B397, SEARCH(".", B397)+1)-1), 0))</f>
        <v>►</v>
      </c>
      <c r="F397" s="2128" t="str">
        <f>IF(B397="►", "►", IFERROR(MID(B397, SEARCH(".", B397, SEARCH(".", B397, SEARCH(".", B397)+1)+1)+1, SEARCH(".", B397, SEARCH(".", B397, SEARCH(".", B397, SEARCH(".", B397)+1)+1)+1) - SEARCH(".", B397, SEARCH(".", B397, SEARCH(".", B397)+1)+1)-1), 0))</f>
        <v>►</v>
      </c>
      <c r="G397" s="2128" t="str">
        <f>IF(OR(B397="►", ISBLANK(B397)), "►", IFERROR(RIGHT(B397, LEN(B397)-FIND("►", B397)-1), ""))</f>
        <v>►</v>
      </c>
      <c r="H397" s="2178" t="s">
        <v>4</v>
      </c>
      <c r="I397" s="2177"/>
      <c r="J397" s="2177"/>
      <c r="K397" s="2177"/>
      <c r="L397" s="2176"/>
      <c r="M397" s="2176"/>
      <c r="N397" s="2176"/>
      <c r="O397" s="2176"/>
      <c r="P397" s="2176"/>
      <c r="Q397" s="2176"/>
      <c r="R397" s="2450"/>
      <c r="S397" s="791" t="s">
        <v>4</v>
      </c>
      <c r="T397" s="3484">
        <f>IFERROR(IF(AND(ISNUMBER(V397),J397&gt;0),J397,0),0)</f>
        <v>0</v>
      </c>
      <c r="U397" s="2453">
        <f>IFERROR(IF(AND(ISNUMBER(T397),V397&gt;0),K397,0),0)</f>
        <v>0</v>
      </c>
      <c r="V397" s="2452"/>
      <c r="W397" s="2140">
        <f>IFERROR(IF(V397&gt;0, AH397*AG397*Q397, 0), 0)</f>
        <v>0</v>
      </c>
      <c r="X397" s="301" t="str">
        <f>IF(OR(W397=0, ISBLANK(P397)), "", TEXT(ROUND(W397/INDEX(AJ24:AJ94, MATCH(P397, AI24:AI94, 0)), 0),"# ##0") &amp; " " &amp; P397)</f>
        <v/>
      </c>
      <c r="Y397" s="82">
        <f>IFERROR(IF(V397&gt;0, L397*AG397*Q397, 0), 0)</f>
        <v>0</v>
      </c>
      <c r="Z397" s="2141">
        <f>IFERROR(IF(V397&gt;0,M397,0),0)</f>
        <v>0</v>
      </c>
      <c r="AA397" s="2142" t="str">
        <f>IF(V397&gt;0,R397,"")</f>
        <v/>
      </c>
      <c r="AB397" s="2143"/>
      <c r="AC397" s="2140">
        <f>IF(ISBLANK(AB397), W397, W397*(1-AB397/100))</f>
        <v>0</v>
      </c>
      <c r="AD397" s="2144"/>
      <c r="AE397" s="2145" t="str">
        <f>IF(OR(ISBLANK(AD397), ISTEXT(L397)), "", IF(W397=0, Y397*AD397, W397*AD397))</f>
        <v/>
      </c>
      <c r="AF397" s="2593"/>
      <c r="AG397" s="2697">
        <f>IFERROR(IF(ISNUMBER(V397)*ISNUMBER(T397),V397/T397,0),0)</f>
        <v>0</v>
      </c>
      <c r="AH397" s="3483">
        <f>IF(AND(V397&lt;&gt;"", ISNUMBER(T397)), IFERROR(INDEX(AJ24:AJ94, MATCH(P397, AI24:AI94, 0)) * O397 * IF(ISBLANK(L397), 1, L397), 0), 0)</f>
        <v>0</v>
      </c>
      <c r="AI397" s="465"/>
      <c r="AJ397" s="465"/>
      <c r="AK397" s="465"/>
      <c r="AL397" s="465"/>
      <c r="AM397" s="2127" t="str">
        <f>A397</f>
        <v>►</v>
      </c>
      <c r="AR397" s="2133"/>
      <c r="AW397" s="2133"/>
      <c r="AX397" s="466">
        <v>1</v>
      </c>
    </row>
    <row r="398" spans="1:52" ht="21" customHeight="1" x14ac:dyDescent="0.25">
      <c r="A398" s="2127" t="str">
        <f>IF(H398&lt;&gt;"A", "►", "A")</f>
        <v>►</v>
      </c>
      <c r="B398" s="2128" t="str">
        <f>IF(A398="►","►",IF(A398="A",IF(ISTEXT(I398),I398,"")))</f>
        <v>►</v>
      </c>
      <c r="C398" s="2129" t="str">
        <f>IF(B398="►", "►", IFERROR(LEFT(B398, SEARCH(".", B398)-1), 0))</f>
        <v>►</v>
      </c>
      <c r="D398" s="2433" t="str">
        <f>IF(B398="►","►",IFERROR(MID(B398,SEARCH(".",B398)+1,SEARCH(".",B398,SEARCH(".",B398)+1)-SEARCH(".",B398)-1),0))</f>
        <v>►</v>
      </c>
      <c r="E398" s="2128" t="str">
        <f>IF(B398="►", "►", IFERROR(MID(B398, SEARCH(".", B398, SEARCH(".", B398)+1)+1, SEARCH(".", B398, SEARCH(".", B398, SEARCH(".", B398)+1)+1) - SEARCH(".", B398, SEARCH(".", B398)+1)-1), 0))</f>
        <v>►</v>
      </c>
      <c r="F398" s="2128" t="str">
        <f>IF(B398="►", "►", IFERROR(MID(B398, SEARCH(".", B398, SEARCH(".", B398, SEARCH(".", B398)+1)+1)+1, SEARCH(".", B398, SEARCH(".", B398, SEARCH(".", B398, SEARCH(".", B398)+1)+1)+1) - SEARCH(".", B398, SEARCH(".", B398, SEARCH(".", B398)+1)+1)-1), 0))</f>
        <v>►</v>
      </c>
      <c r="G398" s="2128" t="str">
        <f>IF(OR(B398="►", ISBLANK(B398)), "►", IFERROR(RIGHT(B398, LEN(B398)-FIND("►", B398)-1), ""))</f>
        <v>►</v>
      </c>
      <c r="H398" s="2178" t="s">
        <v>4</v>
      </c>
      <c r="I398" s="2177"/>
      <c r="J398" s="2177"/>
      <c r="K398" s="2177"/>
      <c r="L398" s="2176"/>
      <c r="M398" s="2176"/>
      <c r="N398" s="2176"/>
      <c r="O398" s="2176"/>
      <c r="P398" s="2176"/>
      <c r="Q398" s="2176"/>
      <c r="R398" s="2450"/>
      <c r="S398" s="791" t="s">
        <v>4</v>
      </c>
      <c r="T398" s="3484">
        <f>IFERROR(IF(AND(ISNUMBER(V398),J398&gt;0),J398,0),0)</f>
        <v>0</v>
      </c>
      <c r="U398" s="2453">
        <f>IFERROR(IF(AND(ISNUMBER(T398),V398&gt;0),K398,0),0)</f>
        <v>0</v>
      </c>
      <c r="V398" s="2452"/>
      <c r="W398" s="2148">
        <f>IFERROR(IF(V398&gt;0, AH398*AG398*Q398, 0), 0)</f>
        <v>0</v>
      </c>
      <c r="X398" s="299" t="str">
        <f>IF(OR(W398=0, ISBLANK(P398)), "", TEXT(ROUND(W398/INDEX(AJ24:AJ94, MATCH(P398, AI24:AI94, 0)), 0),"# ##0") &amp; " " &amp; P398)</f>
        <v/>
      </c>
      <c r="Y398" s="77">
        <f>IFERROR(IF(V398&gt;0, L398*AG398*Q398, 0), 0)</f>
        <v>0</v>
      </c>
      <c r="Z398" s="2149">
        <f>IFERROR(IF(V398&gt;0,M398,0),0)</f>
        <v>0</v>
      </c>
      <c r="AA398" s="2137" t="str">
        <f>IF(V398&gt;0,R398,"")</f>
        <v/>
      </c>
      <c r="AB398" s="2143"/>
      <c r="AC398" s="2148">
        <f>IF(ISBLANK(AB398), W398, W398*(1-AB398/100))</f>
        <v>0</v>
      </c>
      <c r="AD398" s="2144"/>
      <c r="AE398" s="2150" t="str">
        <f>IF(OR(ISBLANK(AD398), ISTEXT(L398)), "", IF(W398=0, Y398*AD398, W398*AD398))</f>
        <v/>
      </c>
      <c r="AF398" s="2593"/>
      <c r="AG398" s="2697">
        <f>IFERROR(IF(ISNUMBER(V398)*ISNUMBER(T398),V398/T398,0),0)</f>
        <v>0</v>
      </c>
      <c r="AH398" s="3483">
        <f>IF(AND(V398&lt;&gt;"", ISNUMBER(T398)), IFERROR(INDEX(AJ24:AJ94, MATCH(P398, AI24:AI94, 0)) * O398 * IF(ISBLANK(L398), 1, L398), 0), 0)</f>
        <v>0</v>
      </c>
      <c r="AI398" s="465"/>
      <c r="AJ398" s="465"/>
      <c r="AK398" s="465"/>
      <c r="AL398" s="465"/>
      <c r="AM398" s="2127" t="str">
        <f>A398</f>
        <v>►</v>
      </c>
      <c r="AR398" s="2133"/>
      <c r="AW398" s="2133"/>
      <c r="AX398" s="466">
        <v>1</v>
      </c>
    </row>
    <row r="399" spans="1:52" ht="21" customHeight="1" x14ac:dyDescent="0.25">
      <c r="A399" s="2127" t="str">
        <f>IF(H399&lt;&gt;"A", "►", "A")</f>
        <v>►</v>
      </c>
      <c r="B399" s="2128" t="str">
        <f>IF(A399="►","►",IF(A399="A",IF(ISTEXT(I399),I399,"")))</f>
        <v>►</v>
      </c>
      <c r="C399" s="2129" t="str">
        <f>IF(B399="►", "►", IFERROR(LEFT(B399, SEARCH(".", B399)-1), 0))</f>
        <v>►</v>
      </c>
      <c r="D399" s="2433" t="str">
        <f>IF(B399="►","►",IFERROR(MID(B399,SEARCH(".",B399)+1,SEARCH(".",B399,SEARCH(".",B399)+1)-SEARCH(".",B399)-1),0))</f>
        <v>►</v>
      </c>
      <c r="E399" s="2128" t="str">
        <f>IF(B399="►", "►", IFERROR(MID(B399, SEARCH(".", B399, SEARCH(".", B399)+1)+1, SEARCH(".", B399, SEARCH(".", B399, SEARCH(".", B399)+1)+1) - SEARCH(".", B399, SEARCH(".", B399)+1)-1), 0))</f>
        <v>►</v>
      </c>
      <c r="F399" s="2128" t="str">
        <f>IF(B399="►", "►", IFERROR(MID(B399, SEARCH(".", B399, SEARCH(".", B399, SEARCH(".", B399)+1)+1)+1, SEARCH(".", B399, SEARCH(".", B399, SEARCH(".", B399, SEARCH(".", B399)+1)+1)+1) - SEARCH(".", B399, SEARCH(".", B399, SEARCH(".", B399)+1)+1)-1), 0))</f>
        <v>►</v>
      </c>
      <c r="G399" s="2128" t="str">
        <f>IF(OR(B399="►", ISBLANK(B399)), "►", IFERROR(RIGHT(B399, LEN(B399)-FIND("►", B399)-1), ""))</f>
        <v>►</v>
      </c>
      <c r="H399" s="2178" t="s">
        <v>4</v>
      </c>
      <c r="I399" s="2177"/>
      <c r="J399" s="2177"/>
      <c r="K399" s="2177"/>
      <c r="L399" s="2176"/>
      <c r="M399" s="2176"/>
      <c r="N399" s="2176"/>
      <c r="O399" s="2176"/>
      <c r="P399" s="2176"/>
      <c r="Q399" s="2176"/>
      <c r="R399" s="2450"/>
      <c r="S399" s="791" t="s">
        <v>4</v>
      </c>
      <c r="T399" s="3484">
        <f>IFERROR(IF(AND(ISNUMBER(V399),J399&gt;0),J399,0),0)</f>
        <v>0</v>
      </c>
      <c r="U399" s="2453">
        <f>IFERROR(IF(AND(ISNUMBER(T399),V399&gt;0),K399,0),0)</f>
        <v>0</v>
      </c>
      <c r="V399" s="2452"/>
      <c r="W399" s="2140">
        <f>IFERROR(IF(V399&gt;0, AH399*AG399*Q399, 0), 0)</f>
        <v>0</v>
      </c>
      <c r="X399" s="301" t="str">
        <f>IF(OR(W399=0, ISBLANK(P399)), "", TEXT(ROUND(W399/INDEX(AJ24:AJ94, MATCH(P399, AI24:AI94, 0)), 0),"# ##0") &amp; " " &amp; P399)</f>
        <v/>
      </c>
      <c r="Y399" s="82">
        <f>IFERROR(IF(V399&gt;0, L399*AG399*Q399, 0), 0)</f>
        <v>0</v>
      </c>
      <c r="Z399" s="2141">
        <f>IFERROR(IF(V399&gt;0,M399,0),0)</f>
        <v>0</v>
      </c>
      <c r="AA399" s="2142" t="str">
        <f>IF(V399&gt;0,R399,"")</f>
        <v/>
      </c>
      <c r="AB399" s="2143"/>
      <c r="AC399" s="2140">
        <f>IF(ISBLANK(AB399), W399, W399*(1-AB399/100))</f>
        <v>0</v>
      </c>
      <c r="AD399" s="2144"/>
      <c r="AE399" s="2145" t="str">
        <f>IF(OR(ISBLANK(AD399), ISTEXT(L399)), "", IF(W399=0, Y399*AD399, W399*AD399))</f>
        <v/>
      </c>
      <c r="AF399" s="2593"/>
      <c r="AG399" s="2697">
        <f>IFERROR(IF(ISNUMBER(V399)*ISNUMBER(T399),V399/T399,0),0)</f>
        <v>0</v>
      </c>
      <c r="AH399" s="3483">
        <f>IF(AND(V399&lt;&gt;"", ISNUMBER(T399)), IFERROR(INDEX(AJ24:AJ94, MATCH(P399, AI24:AI94, 0)) * O399 * IF(ISBLANK(L399), 1, L399), 0), 0)</f>
        <v>0</v>
      </c>
      <c r="AI399" s="465"/>
      <c r="AJ399" s="465"/>
      <c r="AK399" s="465"/>
      <c r="AL399" s="465"/>
      <c r="AM399" s="2127" t="str">
        <f>A399</f>
        <v>►</v>
      </c>
      <c r="AR399" s="2133"/>
      <c r="AW399" s="2133"/>
      <c r="AX399" s="466">
        <v>1</v>
      </c>
    </row>
    <row r="400" spans="1:52" s="465" customFormat="1" ht="21" customHeight="1" x14ac:dyDescent="0.25">
      <c r="A400" s="2127" t="str">
        <f>IF(H400&lt;&gt;"A", "►", "A")</f>
        <v>►</v>
      </c>
      <c r="B400" s="2128" t="str">
        <f>IF(A400="►","►",IF(A400="A",IF(ISTEXT(I400),I400,"")))</f>
        <v>►</v>
      </c>
      <c r="C400" s="2129" t="str">
        <f>IF(B400="►", "►", IFERROR(LEFT(B400, SEARCH(".", B400)-1), 0))</f>
        <v>►</v>
      </c>
      <c r="D400" s="2433" t="str">
        <f>IF(B400="►","►",IFERROR(MID(B400,SEARCH(".",B400)+1,SEARCH(".",B400,SEARCH(".",B400)+1)-SEARCH(".",B400)-1),0))</f>
        <v>►</v>
      </c>
      <c r="E400" s="2128" t="str">
        <f>IF(B400="►", "►", IFERROR(MID(B400, SEARCH(".", B400, SEARCH(".", B400)+1)+1, SEARCH(".", B400, SEARCH(".", B400, SEARCH(".", B400)+1)+1) - SEARCH(".", B400, SEARCH(".", B400)+1)-1), 0))</f>
        <v>►</v>
      </c>
      <c r="F400" s="2128" t="str">
        <f>IF(B400="►", "►", IFERROR(MID(B400, SEARCH(".", B400, SEARCH(".", B400, SEARCH(".", B400)+1)+1)+1, SEARCH(".", B400, SEARCH(".", B400, SEARCH(".", B400, SEARCH(".", B400)+1)+1)+1) - SEARCH(".", B400, SEARCH(".", B400, SEARCH(".", B400)+1)+1)-1), 0))</f>
        <v>►</v>
      </c>
      <c r="G400" s="2128" t="str">
        <f>IF(OR(B400="►", ISBLANK(B400)), "►", IFERROR(RIGHT(B400, LEN(B400)-FIND("►", B400)-1), ""))</f>
        <v>►</v>
      </c>
      <c r="H400" s="2178" t="s">
        <v>4</v>
      </c>
      <c r="I400" s="2177"/>
      <c r="J400" s="2177"/>
      <c r="K400" s="2177"/>
      <c r="L400" s="2176"/>
      <c r="M400" s="2176"/>
      <c r="N400" s="2176"/>
      <c r="O400" s="2176"/>
      <c r="P400" s="2176"/>
      <c r="Q400" s="2176"/>
      <c r="R400" s="2450"/>
      <c r="S400" s="791" t="s">
        <v>4</v>
      </c>
      <c r="T400" s="3484">
        <f>IFERROR(IF(AND(ISNUMBER(V400),J400&gt;0),J400,0),0)</f>
        <v>0</v>
      </c>
      <c r="U400" s="2453">
        <f>IFERROR(IF(AND(ISNUMBER(T400),V400&gt;0),K400,0),0)</f>
        <v>0</v>
      </c>
      <c r="V400" s="2452"/>
      <c r="W400" s="2148">
        <f>IFERROR(IF(V400&gt;0, AH400*AG400*Q400, 0), 0)</f>
        <v>0</v>
      </c>
      <c r="X400" s="299" t="str">
        <f>IF(OR(W400=0, ISBLANK(P400)), "", TEXT(ROUND(W400/INDEX(AJ24:AJ94, MATCH(P400, AI24:AI94, 0)), 0),"# ##0") &amp; " " &amp; P400)</f>
        <v/>
      </c>
      <c r="Y400" s="77">
        <f>IFERROR(IF(V400&gt;0, L400*AG400*Q400, 0), 0)</f>
        <v>0</v>
      </c>
      <c r="Z400" s="2149">
        <f>IFERROR(IF(V400&gt;0,M400,0),0)</f>
        <v>0</v>
      </c>
      <c r="AA400" s="2137" t="str">
        <f>IF(V400&gt;0,R400,"")</f>
        <v/>
      </c>
      <c r="AB400" s="2143"/>
      <c r="AC400" s="2148">
        <f>IF(ISBLANK(AB400), W400, W400*(1-AB400/100))</f>
        <v>0</v>
      </c>
      <c r="AD400" s="2144"/>
      <c r="AE400" s="2150" t="str">
        <f>IF(OR(ISBLANK(AD400), ISTEXT(L400)), "", IF(W400=0, Y400*AD400, W400*AD400))</f>
        <v/>
      </c>
      <c r="AF400" s="2593"/>
      <c r="AG400" s="2697">
        <f>IFERROR(IF(ISNUMBER(V400)*ISNUMBER(T400),V400/T400,0),0)</f>
        <v>0</v>
      </c>
      <c r="AH400" s="3483">
        <f>IF(AND(V400&lt;&gt;"", ISNUMBER(T400)), IFERROR(INDEX(AJ24:AJ94, MATCH(P400, AI24:AI94, 0)) * O400 * IF(ISBLANK(L400), 1, L400), 0), 0)</f>
        <v>0</v>
      </c>
      <c r="AM400" s="2127" t="str">
        <f>A400</f>
        <v>►</v>
      </c>
      <c r="AR400" s="2133"/>
      <c r="AW400" s="2133"/>
      <c r="AX400" s="466">
        <v>1</v>
      </c>
      <c r="AY400" s="464"/>
      <c r="AZ400" s="464"/>
    </row>
    <row r="401" spans="1:52" s="465" customFormat="1" ht="21" customHeight="1" x14ac:dyDescent="0.25">
      <c r="A401" s="2127" t="str">
        <f>IF(H401&lt;&gt;"A", "►", "A")</f>
        <v>►</v>
      </c>
      <c r="B401" s="2128" t="str">
        <f>IF(A401="►","►",IF(A401="A",IF(ISTEXT(I401),I401,"")))</f>
        <v>►</v>
      </c>
      <c r="C401" s="2129" t="str">
        <f>IF(B401="►", "►", IFERROR(LEFT(B401, SEARCH(".", B401)-1), 0))</f>
        <v>►</v>
      </c>
      <c r="D401" s="2433" t="str">
        <f>IF(B401="►","►",IFERROR(MID(B401,SEARCH(".",B401)+1,SEARCH(".",B401,SEARCH(".",B401)+1)-SEARCH(".",B401)-1),0))</f>
        <v>►</v>
      </c>
      <c r="E401" s="2128" t="str">
        <f>IF(B401="►", "►", IFERROR(MID(B401, SEARCH(".", B401, SEARCH(".", B401)+1)+1, SEARCH(".", B401, SEARCH(".", B401, SEARCH(".", B401)+1)+1) - SEARCH(".", B401, SEARCH(".", B401)+1)-1), 0))</f>
        <v>►</v>
      </c>
      <c r="F401" s="2128" t="str">
        <f>IF(B401="►", "►", IFERROR(MID(B401, SEARCH(".", B401, SEARCH(".", B401, SEARCH(".", B401)+1)+1)+1, SEARCH(".", B401, SEARCH(".", B401, SEARCH(".", B401, SEARCH(".", B401)+1)+1)+1) - SEARCH(".", B401, SEARCH(".", B401, SEARCH(".", B401)+1)+1)-1), 0))</f>
        <v>►</v>
      </c>
      <c r="G401" s="2128" t="str">
        <f>IF(OR(B401="►", ISBLANK(B401)), "►", IFERROR(RIGHT(B401, LEN(B401)-FIND("►", B401)-1), ""))</f>
        <v>►</v>
      </c>
      <c r="H401" s="2178" t="s">
        <v>4</v>
      </c>
      <c r="I401" s="2177"/>
      <c r="J401" s="2177"/>
      <c r="K401" s="2177"/>
      <c r="L401" s="2176"/>
      <c r="M401" s="2176"/>
      <c r="N401" s="2176"/>
      <c r="O401" s="2176"/>
      <c r="P401" s="2176"/>
      <c r="Q401" s="2176"/>
      <c r="R401" s="2450"/>
      <c r="S401" s="791" t="s">
        <v>4</v>
      </c>
      <c r="T401" s="3484">
        <f>IFERROR(IF(AND(ISNUMBER(V401),J401&gt;0),J401,0),0)</f>
        <v>0</v>
      </c>
      <c r="U401" s="2453">
        <f>IFERROR(IF(AND(ISNUMBER(T401),V401&gt;0),K401,0),0)</f>
        <v>0</v>
      </c>
      <c r="V401" s="2452"/>
      <c r="W401" s="2140">
        <f>IFERROR(IF(V401&gt;0, AH401*AG401*Q401, 0), 0)</f>
        <v>0</v>
      </c>
      <c r="X401" s="301" t="str">
        <f>IF(OR(W401=0, ISBLANK(P401)), "", TEXT(ROUND(W401/INDEX(AJ24:AJ94, MATCH(P401, AI24:AI94, 0)), 0),"# ##0") &amp; " " &amp; P401)</f>
        <v/>
      </c>
      <c r="Y401" s="82">
        <f>IFERROR(IF(V401&gt;0, L401*AG401*Q401, 0), 0)</f>
        <v>0</v>
      </c>
      <c r="Z401" s="2141">
        <f>IFERROR(IF(V401&gt;0,M401,0),0)</f>
        <v>0</v>
      </c>
      <c r="AA401" s="2142" t="str">
        <f>IF(V401&gt;0,R401,"")</f>
        <v/>
      </c>
      <c r="AB401" s="2143"/>
      <c r="AC401" s="2140">
        <f>IF(ISBLANK(AB401), W401, W401*(1-AB401/100))</f>
        <v>0</v>
      </c>
      <c r="AD401" s="2144"/>
      <c r="AE401" s="2145" t="str">
        <f>IF(OR(ISBLANK(AD401), ISTEXT(L401)), "", IF(W401=0, Y401*AD401, W401*AD401))</f>
        <v/>
      </c>
      <c r="AF401" s="2593"/>
      <c r="AG401" s="2697">
        <f>IFERROR(IF(ISNUMBER(V401)*ISNUMBER(T401),V401/T401,0),0)</f>
        <v>0</v>
      </c>
      <c r="AH401" s="3483">
        <f>IF(AND(V401&lt;&gt;"", ISNUMBER(T401)), IFERROR(INDEX(AJ24:AJ94, MATCH(P401, AI24:AI94, 0)) * O401 * IF(ISBLANK(L401), 1, L401), 0), 0)</f>
        <v>0</v>
      </c>
      <c r="AM401" s="2127" t="str">
        <f>A401</f>
        <v>►</v>
      </c>
      <c r="AR401" s="2133"/>
      <c r="AW401" s="2133"/>
      <c r="AX401" s="466">
        <v>1</v>
      </c>
      <c r="AY401" s="464"/>
      <c r="AZ401" s="464"/>
    </row>
    <row r="402" spans="1:52" s="465" customFormat="1" ht="21" customHeight="1" x14ac:dyDescent="0.25">
      <c r="A402" s="2127" t="str">
        <f>IF(H402&lt;&gt;"A", "►", "A")</f>
        <v>►</v>
      </c>
      <c r="B402" s="2128" t="str">
        <f>IF(A402="►","►",IF(A402="A",IF(ISTEXT(I402),I402,"")))</f>
        <v>►</v>
      </c>
      <c r="C402" s="2129" t="str">
        <f>IF(B402="►", "►", IFERROR(LEFT(B402, SEARCH(".", B402)-1), 0))</f>
        <v>►</v>
      </c>
      <c r="D402" s="2433" t="str">
        <f>IF(B402="►","►",IFERROR(MID(B402,SEARCH(".",B402)+1,SEARCH(".",B402,SEARCH(".",B402)+1)-SEARCH(".",B402)-1),0))</f>
        <v>►</v>
      </c>
      <c r="E402" s="2128" t="str">
        <f>IF(B402="►", "►", IFERROR(MID(B402, SEARCH(".", B402, SEARCH(".", B402)+1)+1, SEARCH(".", B402, SEARCH(".", B402, SEARCH(".", B402)+1)+1) - SEARCH(".", B402, SEARCH(".", B402)+1)-1), 0))</f>
        <v>►</v>
      </c>
      <c r="F402" s="2128" t="str">
        <f>IF(B402="►", "►", IFERROR(MID(B402, SEARCH(".", B402, SEARCH(".", B402, SEARCH(".", B402)+1)+1)+1, SEARCH(".", B402, SEARCH(".", B402, SEARCH(".", B402, SEARCH(".", B402)+1)+1)+1) - SEARCH(".", B402, SEARCH(".", B402, SEARCH(".", B402)+1)+1)-1), 0))</f>
        <v>►</v>
      </c>
      <c r="G402" s="2128" t="str">
        <f>IF(OR(B402="►", ISBLANK(B402)), "►", IFERROR(RIGHT(B402, LEN(B402)-FIND("►", B402)-1), ""))</f>
        <v>►</v>
      </c>
      <c r="H402" s="2178" t="s">
        <v>4</v>
      </c>
      <c r="I402" s="2177"/>
      <c r="J402" s="2177"/>
      <c r="K402" s="2177"/>
      <c r="L402" s="2176"/>
      <c r="M402" s="2176"/>
      <c r="N402" s="2176"/>
      <c r="O402" s="2176"/>
      <c r="P402" s="2176"/>
      <c r="Q402" s="2176"/>
      <c r="R402" s="2450"/>
      <c r="S402" s="791" t="s">
        <v>4</v>
      </c>
      <c r="T402" s="3484">
        <f>IFERROR(IF(AND(ISNUMBER(V402),J402&gt;0),J402,0),0)</f>
        <v>0</v>
      </c>
      <c r="U402" s="2453">
        <f>IFERROR(IF(AND(ISNUMBER(T402),V402&gt;0),K402,0),0)</f>
        <v>0</v>
      </c>
      <c r="V402" s="2452"/>
      <c r="W402" s="2148">
        <f>IFERROR(IF(V402&gt;0, AH402*AG402*Q402, 0), 0)</f>
        <v>0</v>
      </c>
      <c r="X402" s="299" t="str">
        <f>IF(OR(W402=0, ISBLANK(P402)), "", TEXT(ROUND(W402/INDEX(AJ24:AJ94, MATCH(P402, AI24:AI94, 0)), 0),"# ##0") &amp; " " &amp; P402)</f>
        <v/>
      </c>
      <c r="Y402" s="77">
        <f>IFERROR(IF(V402&gt;0, L402*AG402*Q402, 0), 0)</f>
        <v>0</v>
      </c>
      <c r="Z402" s="2149">
        <f>IFERROR(IF(V402&gt;0,M402,0),0)</f>
        <v>0</v>
      </c>
      <c r="AA402" s="2137" t="str">
        <f>IF(V402&gt;0,R402,"")</f>
        <v/>
      </c>
      <c r="AB402" s="2143"/>
      <c r="AC402" s="2148">
        <f>IF(ISBLANK(AB402), W402, W402*(1-AB402/100))</f>
        <v>0</v>
      </c>
      <c r="AD402" s="2144"/>
      <c r="AE402" s="2150" t="str">
        <f>IF(OR(ISBLANK(AD402), ISTEXT(L402)), "", IF(W402=0, Y402*AD402, W402*AD402))</f>
        <v/>
      </c>
      <c r="AF402" s="2593"/>
      <c r="AG402" s="2697">
        <f>IFERROR(IF(ISNUMBER(V402)*ISNUMBER(T402),V402/T402,0),0)</f>
        <v>0</v>
      </c>
      <c r="AH402" s="3483">
        <f>IF(AND(V402&lt;&gt;"", ISNUMBER(T402)), IFERROR(INDEX(AJ24:AJ94, MATCH(P402, AI24:AI94, 0)) * O402 * IF(ISBLANK(L402), 1, L402), 0), 0)</f>
        <v>0</v>
      </c>
      <c r="AM402" s="2127" t="str">
        <f>A402</f>
        <v>►</v>
      </c>
      <c r="AR402" s="2133"/>
      <c r="AW402" s="2133"/>
      <c r="AX402" s="466">
        <v>1</v>
      </c>
      <c r="AY402" s="464"/>
      <c r="AZ402" s="464"/>
    </row>
    <row r="403" spans="1:52" s="465" customFormat="1" ht="21" customHeight="1" x14ac:dyDescent="0.25">
      <c r="A403" s="2127" t="str">
        <f>IF(H403&lt;&gt;"A", "►", "A")</f>
        <v>►</v>
      </c>
      <c r="B403" s="2128" t="str">
        <f>IF(A403="►","►",IF(A403="A",IF(ISTEXT(I403),I403,"")))</f>
        <v>►</v>
      </c>
      <c r="C403" s="2129" t="str">
        <f>IF(B403="►", "►", IFERROR(LEFT(B403, SEARCH(".", B403)-1), 0))</f>
        <v>►</v>
      </c>
      <c r="D403" s="2433" t="str">
        <f>IF(B403="►","►",IFERROR(MID(B403,SEARCH(".",B403)+1,SEARCH(".",B403,SEARCH(".",B403)+1)-SEARCH(".",B403)-1),0))</f>
        <v>►</v>
      </c>
      <c r="E403" s="2128" t="str">
        <f>IF(B403="►", "►", IFERROR(MID(B403, SEARCH(".", B403, SEARCH(".", B403)+1)+1, SEARCH(".", B403, SEARCH(".", B403, SEARCH(".", B403)+1)+1) - SEARCH(".", B403, SEARCH(".", B403)+1)-1), 0))</f>
        <v>►</v>
      </c>
      <c r="F403" s="2128" t="str">
        <f>IF(B403="►", "►", IFERROR(MID(B403, SEARCH(".", B403, SEARCH(".", B403, SEARCH(".", B403)+1)+1)+1, SEARCH(".", B403, SEARCH(".", B403, SEARCH(".", B403, SEARCH(".", B403)+1)+1)+1) - SEARCH(".", B403, SEARCH(".", B403, SEARCH(".", B403)+1)+1)-1), 0))</f>
        <v>►</v>
      </c>
      <c r="G403" s="2128" t="str">
        <f>IF(OR(B403="►", ISBLANK(B403)), "►", IFERROR(RIGHT(B403, LEN(B403)-FIND("►", B403)-1), ""))</f>
        <v>►</v>
      </c>
      <c r="H403" s="2178" t="s">
        <v>4</v>
      </c>
      <c r="I403" s="2177"/>
      <c r="J403" s="2177"/>
      <c r="K403" s="2177"/>
      <c r="L403" s="2176"/>
      <c r="M403" s="2176"/>
      <c r="N403" s="2176"/>
      <c r="O403" s="2176"/>
      <c r="P403" s="2176"/>
      <c r="Q403" s="2176"/>
      <c r="R403" s="2450"/>
      <c r="S403" s="791" t="s">
        <v>4</v>
      </c>
      <c r="T403" s="3484">
        <f>IFERROR(IF(AND(ISNUMBER(V403),J403&gt;0),J403,0),0)</f>
        <v>0</v>
      </c>
      <c r="U403" s="2453">
        <f>IFERROR(IF(AND(ISNUMBER(T403),V403&gt;0),K403,0),0)</f>
        <v>0</v>
      </c>
      <c r="V403" s="2452"/>
      <c r="W403" s="2140">
        <f>IFERROR(IF(V403&gt;0, AH403*AG403*Q403, 0), 0)</f>
        <v>0</v>
      </c>
      <c r="X403" s="301" t="str">
        <f>IF(OR(W403=0, ISBLANK(P403)), "", TEXT(ROUND(W403/INDEX(AJ24:AJ94, MATCH(P403, AI24:AI94, 0)), 0),"# ##0") &amp; " " &amp; P403)</f>
        <v/>
      </c>
      <c r="Y403" s="82">
        <f>IFERROR(IF(V403&gt;0, L403*AG403*Q403, 0), 0)</f>
        <v>0</v>
      </c>
      <c r="Z403" s="2141">
        <f>IFERROR(IF(V403&gt;0,M403,0),0)</f>
        <v>0</v>
      </c>
      <c r="AA403" s="2142" t="str">
        <f>IF(V403&gt;0,R403,"")</f>
        <v/>
      </c>
      <c r="AB403" s="2143"/>
      <c r="AC403" s="2140">
        <f>IF(ISBLANK(AB403), W403, W403*(1-AB403/100))</f>
        <v>0</v>
      </c>
      <c r="AD403" s="2144"/>
      <c r="AE403" s="2145" t="str">
        <f>IF(OR(ISBLANK(AD403), ISTEXT(L403)), "", IF(W403=0, Y403*AD403, W403*AD403))</f>
        <v/>
      </c>
      <c r="AF403" s="2593"/>
      <c r="AG403" s="2697">
        <f>IFERROR(IF(ISNUMBER(V403)*ISNUMBER(T403),V403/T403,0),0)</f>
        <v>0</v>
      </c>
      <c r="AH403" s="3483">
        <f>IF(AND(V403&lt;&gt;"", ISNUMBER(T403)), IFERROR(INDEX(AJ24:AJ94, MATCH(P403, AI24:AI94, 0)) * O403 * IF(ISBLANK(L403), 1, L403), 0), 0)</f>
        <v>0</v>
      </c>
      <c r="AM403" s="2127" t="str">
        <f>A403</f>
        <v>►</v>
      </c>
      <c r="AR403" s="2133"/>
      <c r="AW403" s="2133"/>
      <c r="AX403" s="466">
        <v>1</v>
      </c>
      <c r="AY403" s="464"/>
      <c r="AZ403" s="464"/>
    </row>
    <row r="404" spans="1:52" s="465" customFormat="1" ht="21" customHeight="1" x14ac:dyDescent="0.25">
      <c r="A404" s="2127" t="str">
        <f>IF(H404&lt;&gt;"A", "►", "A")</f>
        <v>►</v>
      </c>
      <c r="B404" s="2128" t="str">
        <f>IF(A404="►","►",IF(A404="A",IF(ISTEXT(I404),I404,"")))</f>
        <v>►</v>
      </c>
      <c r="C404" s="2129" t="str">
        <f>IF(B404="►", "►", IFERROR(LEFT(B404, SEARCH(".", B404)-1), 0))</f>
        <v>►</v>
      </c>
      <c r="D404" s="2433" t="str">
        <f>IF(B404="►","►",IFERROR(MID(B404,SEARCH(".",B404)+1,SEARCH(".",B404,SEARCH(".",B404)+1)-SEARCH(".",B404)-1),0))</f>
        <v>►</v>
      </c>
      <c r="E404" s="2128" t="str">
        <f>IF(B404="►", "►", IFERROR(MID(B404, SEARCH(".", B404, SEARCH(".", B404)+1)+1, SEARCH(".", B404, SEARCH(".", B404, SEARCH(".", B404)+1)+1) - SEARCH(".", B404, SEARCH(".", B404)+1)-1), 0))</f>
        <v>►</v>
      </c>
      <c r="F404" s="2128" t="str">
        <f>IF(B404="►", "►", IFERROR(MID(B404, SEARCH(".", B404, SEARCH(".", B404, SEARCH(".", B404)+1)+1)+1, SEARCH(".", B404, SEARCH(".", B404, SEARCH(".", B404, SEARCH(".", B404)+1)+1)+1) - SEARCH(".", B404, SEARCH(".", B404, SEARCH(".", B404)+1)+1)-1), 0))</f>
        <v>►</v>
      </c>
      <c r="G404" s="2128" t="str">
        <f>IF(OR(B404="►", ISBLANK(B404)), "►", IFERROR(RIGHT(B404, LEN(B404)-FIND("►", B404)-1), ""))</f>
        <v>►</v>
      </c>
      <c r="H404" s="2178" t="s">
        <v>4</v>
      </c>
      <c r="I404" s="2177"/>
      <c r="J404" s="2177"/>
      <c r="K404" s="2177"/>
      <c r="L404" s="2176"/>
      <c r="M404" s="2176"/>
      <c r="N404" s="2176"/>
      <c r="O404" s="2176"/>
      <c r="P404" s="2176"/>
      <c r="Q404" s="2176"/>
      <c r="R404" s="2450"/>
      <c r="S404" s="791" t="s">
        <v>4</v>
      </c>
      <c r="T404" s="3484">
        <f>IFERROR(IF(AND(ISNUMBER(V404),J404&gt;0),J404,0),0)</f>
        <v>0</v>
      </c>
      <c r="U404" s="2453">
        <f>IFERROR(IF(AND(ISNUMBER(T404),V404&gt;0),K404,0),0)</f>
        <v>0</v>
      </c>
      <c r="V404" s="2452"/>
      <c r="W404" s="2148">
        <f>IFERROR(IF(V404&gt;0, AH404*AG404*Q404, 0), 0)</f>
        <v>0</v>
      </c>
      <c r="X404" s="299" t="str">
        <f>IF(OR(W404=0, ISBLANK(P404)), "", TEXT(ROUND(W404/INDEX(AJ24:AJ94, MATCH(P404, AI24:AI94, 0)), 0),"# ##0") &amp; " " &amp; P404)</f>
        <v/>
      </c>
      <c r="Y404" s="77">
        <f>IFERROR(IF(V404&gt;0, L404*AG404*Q404, 0), 0)</f>
        <v>0</v>
      </c>
      <c r="Z404" s="2149">
        <f>IFERROR(IF(V404&gt;0,M404,0),0)</f>
        <v>0</v>
      </c>
      <c r="AA404" s="2137" t="str">
        <f>IF(V404&gt;0,R404,"")</f>
        <v/>
      </c>
      <c r="AB404" s="2143"/>
      <c r="AC404" s="2148">
        <f>IF(ISBLANK(AB404), W404, W404*(1-AB404/100))</f>
        <v>0</v>
      </c>
      <c r="AD404" s="2144"/>
      <c r="AE404" s="2150" t="str">
        <f>IF(OR(ISBLANK(AD404), ISTEXT(L404)), "", IF(W404=0, Y404*AD404, W404*AD404))</f>
        <v/>
      </c>
      <c r="AF404" s="2593"/>
      <c r="AG404" s="2697">
        <f>IFERROR(IF(ISNUMBER(V404)*ISNUMBER(T404),V404/T404,0),0)</f>
        <v>0</v>
      </c>
      <c r="AH404" s="3483">
        <f>IF(AND(V404&lt;&gt;"", ISNUMBER(T404)), IFERROR(INDEX(AJ24:AJ94, MATCH(P404, AI24:AI94, 0)) * O404 * IF(ISBLANK(L404), 1, L404), 0), 0)</f>
        <v>0</v>
      </c>
      <c r="AM404" s="2127" t="str">
        <f>A404</f>
        <v>►</v>
      </c>
      <c r="AR404" s="2133"/>
      <c r="AW404" s="2133"/>
      <c r="AX404" s="466">
        <v>1</v>
      </c>
      <c r="AY404" s="464"/>
      <c r="AZ404" s="464"/>
    </row>
    <row r="405" spans="1:52" s="465" customFormat="1" ht="21" customHeight="1" x14ac:dyDescent="0.25">
      <c r="A405" s="2127" t="str">
        <f>IF(H405&lt;&gt;"A", "►", "A")</f>
        <v>►</v>
      </c>
      <c r="B405" s="2128" t="str">
        <f>IF(A405="►","►",IF(A405="A",IF(ISTEXT(I405),I405,"")))</f>
        <v>►</v>
      </c>
      <c r="C405" s="2129" t="str">
        <f>IF(B405="►", "►", IFERROR(LEFT(B405, SEARCH(".", B405)-1), 0))</f>
        <v>►</v>
      </c>
      <c r="D405" s="2433" t="str">
        <f>IF(B405="►","►",IFERROR(MID(B405,SEARCH(".",B405)+1,SEARCH(".",B405,SEARCH(".",B405)+1)-SEARCH(".",B405)-1),0))</f>
        <v>►</v>
      </c>
      <c r="E405" s="2128" t="str">
        <f>IF(B405="►", "►", IFERROR(MID(B405, SEARCH(".", B405, SEARCH(".", B405)+1)+1, SEARCH(".", B405, SEARCH(".", B405, SEARCH(".", B405)+1)+1) - SEARCH(".", B405, SEARCH(".", B405)+1)-1), 0))</f>
        <v>►</v>
      </c>
      <c r="F405" s="2128" t="str">
        <f>IF(B405="►", "►", IFERROR(MID(B405, SEARCH(".", B405, SEARCH(".", B405, SEARCH(".", B405)+1)+1)+1, SEARCH(".", B405, SEARCH(".", B405, SEARCH(".", B405, SEARCH(".", B405)+1)+1)+1) - SEARCH(".", B405, SEARCH(".", B405, SEARCH(".", B405)+1)+1)-1), 0))</f>
        <v>►</v>
      </c>
      <c r="G405" s="2128" t="str">
        <f>IF(OR(B405="►", ISBLANK(B405)), "►", IFERROR(RIGHT(B405, LEN(B405)-FIND("►", B405)-1), ""))</f>
        <v>►</v>
      </c>
      <c r="H405" s="2178" t="s">
        <v>4</v>
      </c>
      <c r="I405" s="2177"/>
      <c r="J405" s="2177"/>
      <c r="K405" s="2177"/>
      <c r="L405" s="2176"/>
      <c r="M405" s="2176"/>
      <c r="N405" s="2176"/>
      <c r="O405" s="2176"/>
      <c r="P405" s="2176"/>
      <c r="Q405" s="2176"/>
      <c r="R405" s="2450"/>
      <c r="S405" s="791" t="s">
        <v>4</v>
      </c>
      <c r="T405" s="3484">
        <f>IFERROR(IF(AND(ISNUMBER(V405),J405&gt;0),J405,0),0)</f>
        <v>0</v>
      </c>
      <c r="U405" s="2453">
        <f>IFERROR(IF(AND(ISNUMBER(T405),V405&gt;0),K405,0),0)</f>
        <v>0</v>
      </c>
      <c r="V405" s="2452"/>
      <c r="W405" s="2140">
        <f>IFERROR(IF(V405&gt;0, AH405*AG405*Q405, 0), 0)</f>
        <v>0</v>
      </c>
      <c r="X405" s="301" t="str">
        <f>IF(OR(W405=0, ISBLANK(P405)), "", TEXT(ROUND(W405/INDEX(AJ24:AJ94, MATCH(P405, AI24:AI94, 0)), 0),"# ##0") &amp; " " &amp; P405)</f>
        <v/>
      </c>
      <c r="Y405" s="82">
        <f>IFERROR(IF(V405&gt;0, L405*AG405*Q405, 0), 0)</f>
        <v>0</v>
      </c>
      <c r="Z405" s="2141">
        <f>IFERROR(IF(V405&gt;0,M405,0),0)</f>
        <v>0</v>
      </c>
      <c r="AA405" s="2142" t="str">
        <f>IF(V405&gt;0,R405,"")</f>
        <v/>
      </c>
      <c r="AB405" s="2143"/>
      <c r="AC405" s="2140">
        <f>IF(ISBLANK(AB405), W405, W405*(1-AB405/100))</f>
        <v>0</v>
      </c>
      <c r="AD405" s="2144"/>
      <c r="AE405" s="2145" t="str">
        <f>IF(OR(ISBLANK(AD405), ISTEXT(L405)), "", IF(W405=0, Y405*AD405, W405*AD405))</f>
        <v/>
      </c>
      <c r="AF405" s="2593"/>
      <c r="AG405" s="2697">
        <f>IFERROR(IF(ISNUMBER(V405)*ISNUMBER(T405),V405/T405,0),0)</f>
        <v>0</v>
      </c>
      <c r="AH405" s="3483">
        <f>IF(AND(V405&lt;&gt;"", ISNUMBER(T405)), IFERROR(INDEX(AJ24:AJ94, MATCH(P405, AI24:AI94, 0)) * O405 * IF(ISBLANK(L405), 1, L405), 0), 0)</f>
        <v>0</v>
      </c>
      <c r="AM405" s="2127" t="str">
        <f>A405</f>
        <v>►</v>
      </c>
      <c r="AR405" s="2133"/>
      <c r="AW405" s="2133"/>
      <c r="AX405" s="466">
        <v>1</v>
      </c>
      <c r="AY405" s="464"/>
      <c r="AZ405" s="464"/>
    </row>
    <row r="406" spans="1:52" s="465" customFormat="1" ht="21" customHeight="1" x14ac:dyDescent="0.25">
      <c r="A406" s="2127" t="str">
        <f>IF(H406&lt;&gt;"A", "►", "A")</f>
        <v>►</v>
      </c>
      <c r="B406" s="2128" t="str">
        <f>IF(A406="►","►",IF(A406="A",IF(ISTEXT(I406),I406,"")))</f>
        <v>►</v>
      </c>
      <c r="C406" s="2129" t="str">
        <f>IF(B406="►", "►", IFERROR(LEFT(B406, SEARCH(".", B406)-1), 0))</f>
        <v>►</v>
      </c>
      <c r="D406" s="2433" t="str">
        <f>IF(B406="►","►",IFERROR(MID(B406,SEARCH(".",B406)+1,SEARCH(".",B406,SEARCH(".",B406)+1)-SEARCH(".",B406)-1),0))</f>
        <v>►</v>
      </c>
      <c r="E406" s="2128" t="str">
        <f>IF(B406="►", "►", IFERROR(MID(B406, SEARCH(".", B406, SEARCH(".", B406)+1)+1, SEARCH(".", B406, SEARCH(".", B406, SEARCH(".", B406)+1)+1) - SEARCH(".", B406, SEARCH(".", B406)+1)-1), 0))</f>
        <v>►</v>
      </c>
      <c r="F406" s="2128" t="str">
        <f>IF(B406="►", "►", IFERROR(MID(B406, SEARCH(".", B406, SEARCH(".", B406, SEARCH(".", B406)+1)+1)+1, SEARCH(".", B406, SEARCH(".", B406, SEARCH(".", B406, SEARCH(".", B406)+1)+1)+1) - SEARCH(".", B406, SEARCH(".", B406, SEARCH(".", B406)+1)+1)-1), 0))</f>
        <v>►</v>
      </c>
      <c r="G406" s="2128" t="str">
        <f>IF(OR(B406="►", ISBLANK(B406)), "►", IFERROR(RIGHT(B406, LEN(B406)-FIND("►", B406)-1), ""))</f>
        <v>►</v>
      </c>
      <c r="H406" s="2178" t="s">
        <v>4</v>
      </c>
      <c r="I406" s="2177"/>
      <c r="J406" s="2177"/>
      <c r="K406" s="2177"/>
      <c r="L406" s="2176"/>
      <c r="M406" s="2176"/>
      <c r="N406" s="2176"/>
      <c r="O406" s="2176"/>
      <c r="P406" s="2176"/>
      <c r="Q406" s="2176"/>
      <c r="R406" s="2450"/>
      <c r="S406" s="791" t="s">
        <v>4</v>
      </c>
      <c r="T406" s="3484">
        <f>IFERROR(IF(AND(ISNUMBER(V406),J406&gt;0),J406,0),0)</f>
        <v>0</v>
      </c>
      <c r="U406" s="2453">
        <f>IFERROR(IF(AND(ISNUMBER(T406),V406&gt;0),K406,0),0)</f>
        <v>0</v>
      </c>
      <c r="V406" s="2452"/>
      <c r="W406" s="2148">
        <f>IFERROR(IF(V406&gt;0, AH406*AG406*Q406, 0), 0)</f>
        <v>0</v>
      </c>
      <c r="X406" s="299" t="str">
        <f>IF(OR(W406=0, ISBLANK(P406)), "", TEXT(ROUND(W406/INDEX(AJ24:AJ94, MATCH(P406, AI24:AI94, 0)), 0),"# ##0") &amp; " " &amp; P406)</f>
        <v/>
      </c>
      <c r="Y406" s="77">
        <f>IFERROR(IF(V406&gt;0, L406*AG406*Q406, 0), 0)</f>
        <v>0</v>
      </c>
      <c r="Z406" s="2149">
        <f>IFERROR(IF(V406&gt;0,M406,0),0)</f>
        <v>0</v>
      </c>
      <c r="AA406" s="2137" t="str">
        <f>IF(V406&gt;0,R406,"")</f>
        <v/>
      </c>
      <c r="AB406" s="2143"/>
      <c r="AC406" s="2148">
        <f>IF(ISBLANK(AB406), W406, W406*(1-AB406/100))</f>
        <v>0</v>
      </c>
      <c r="AD406" s="2144"/>
      <c r="AE406" s="2150" t="str">
        <f>IF(OR(ISBLANK(AD406), ISTEXT(L406)), "", IF(W406=0, Y406*AD406, W406*AD406))</f>
        <v/>
      </c>
      <c r="AF406" s="2593"/>
      <c r="AG406" s="2697">
        <f>IFERROR(IF(ISNUMBER(V406)*ISNUMBER(T406),V406/T406,0),0)</f>
        <v>0</v>
      </c>
      <c r="AH406" s="3483">
        <f>IF(AND(V406&lt;&gt;"", ISNUMBER(T406)), IFERROR(INDEX(AJ24:AJ94, MATCH(P406, AI24:AI94, 0)) * O406 * IF(ISBLANK(L406), 1, L406), 0), 0)</f>
        <v>0</v>
      </c>
      <c r="AM406" s="2127" t="str">
        <f>A406</f>
        <v>►</v>
      </c>
      <c r="AR406" s="2133"/>
      <c r="AW406" s="2133"/>
      <c r="AX406" s="466">
        <v>1</v>
      </c>
      <c r="AY406" s="464"/>
      <c r="AZ406" s="464"/>
    </row>
    <row r="407" spans="1:52" s="465" customFormat="1" ht="21" customHeight="1" x14ac:dyDescent="0.25">
      <c r="A407" s="2127" t="str">
        <f>IF(H407&lt;&gt;"A", "►", "A")</f>
        <v>►</v>
      </c>
      <c r="B407" s="2128" t="str">
        <f>IF(A407="►","►",IF(A407="A",IF(ISTEXT(I407),I407,"")))</f>
        <v>►</v>
      </c>
      <c r="C407" s="2129" t="str">
        <f>IF(B407="►", "►", IFERROR(LEFT(B407, SEARCH(".", B407)-1), 0))</f>
        <v>►</v>
      </c>
      <c r="D407" s="2433" t="str">
        <f>IF(B407="►","►",IFERROR(MID(B407,SEARCH(".",B407)+1,SEARCH(".",B407,SEARCH(".",B407)+1)-SEARCH(".",B407)-1),0))</f>
        <v>►</v>
      </c>
      <c r="E407" s="2128" t="str">
        <f>IF(B407="►", "►", IFERROR(MID(B407, SEARCH(".", B407, SEARCH(".", B407)+1)+1, SEARCH(".", B407, SEARCH(".", B407, SEARCH(".", B407)+1)+1) - SEARCH(".", B407, SEARCH(".", B407)+1)-1), 0))</f>
        <v>►</v>
      </c>
      <c r="F407" s="2128" t="str">
        <f>IF(B407="►", "►", IFERROR(MID(B407, SEARCH(".", B407, SEARCH(".", B407, SEARCH(".", B407)+1)+1)+1, SEARCH(".", B407, SEARCH(".", B407, SEARCH(".", B407, SEARCH(".", B407)+1)+1)+1) - SEARCH(".", B407, SEARCH(".", B407, SEARCH(".", B407)+1)+1)-1), 0))</f>
        <v>►</v>
      </c>
      <c r="G407" s="2128" t="str">
        <f>IF(OR(B407="►", ISBLANK(B407)), "►", IFERROR(RIGHT(B407, LEN(B407)-FIND("►", B407)-1), ""))</f>
        <v>►</v>
      </c>
      <c r="H407" s="2178" t="s">
        <v>4</v>
      </c>
      <c r="I407" s="2177"/>
      <c r="J407" s="2177"/>
      <c r="K407" s="2177"/>
      <c r="L407" s="2176"/>
      <c r="M407" s="2176"/>
      <c r="N407" s="2176"/>
      <c r="O407" s="2176"/>
      <c r="P407" s="2176"/>
      <c r="Q407" s="2176"/>
      <c r="R407" s="2450"/>
      <c r="S407" s="791" t="s">
        <v>4</v>
      </c>
      <c r="T407" s="3484">
        <f>IFERROR(IF(AND(ISNUMBER(V407),J407&gt;0),J407,0),0)</f>
        <v>0</v>
      </c>
      <c r="U407" s="2453">
        <f>IFERROR(IF(AND(ISNUMBER(T407),V407&gt;0),K407,0),0)</f>
        <v>0</v>
      </c>
      <c r="V407" s="2452"/>
      <c r="W407" s="2140">
        <f>IFERROR(IF(V407&gt;0, AH407*AG407*Q407, 0), 0)</f>
        <v>0</v>
      </c>
      <c r="X407" s="301" t="str">
        <f>IF(OR(W407=0, ISBLANK(P407)), "", TEXT(ROUND(W407/INDEX(AJ24:AJ94, MATCH(P407, AI24:AI94, 0)), 0),"# ##0") &amp; " " &amp; P407)</f>
        <v/>
      </c>
      <c r="Y407" s="82">
        <f>IFERROR(IF(V407&gt;0, L407*AG407*Q407, 0), 0)</f>
        <v>0</v>
      </c>
      <c r="Z407" s="2141">
        <f>IFERROR(IF(V407&gt;0,M407,0),0)</f>
        <v>0</v>
      </c>
      <c r="AA407" s="2142" t="str">
        <f>IF(V407&gt;0,R407,"")</f>
        <v/>
      </c>
      <c r="AB407" s="2143"/>
      <c r="AC407" s="2140">
        <f>IF(ISBLANK(AB407), W407, W407*(1-AB407/100))</f>
        <v>0</v>
      </c>
      <c r="AD407" s="2144"/>
      <c r="AE407" s="2145" t="str">
        <f>IF(OR(ISBLANK(AD407), ISTEXT(L407)), "", IF(W407=0, Y407*AD407, W407*AD407))</f>
        <v/>
      </c>
      <c r="AF407" s="2593"/>
      <c r="AG407" s="2697">
        <f>IFERROR(IF(ISNUMBER(V407)*ISNUMBER(T407),V407/T407,0),0)</f>
        <v>0</v>
      </c>
      <c r="AH407" s="3483">
        <f>IF(AND(V407&lt;&gt;"", ISNUMBER(T407)), IFERROR(INDEX(AJ24:AJ94, MATCH(P407, AI24:AI94, 0)) * O407 * IF(ISBLANK(L407), 1, L407), 0), 0)</f>
        <v>0</v>
      </c>
      <c r="AM407" s="2127" t="str">
        <f>A407</f>
        <v>►</v>
      </c>
      <c r="AR407" s="2133"/>
      <c r="AW407" s="2133"/>
      <c r="AX407" s="466">
        <v>1</v>
      </c>
      <c r="AY407" s="464"/>
      <c r="AZ407" s="464"/>
    </row>
    <row r="408" spans="1:52" s="465" customFormat="1" ht="21" customHeight="1" x14ac:dyDescent="0.25">
      <c r="A408" s="2127" t="str">
        <f>IF(H408&lt;&gt;"A", "►", "A")</f>
        <v>►</v>
      </c>
      <c r="B408" s="2128" t="str">
        <f>IF(A408="►","►",IF(A408="A",IF(ISTEXT(I408),I408,"")))</f>
        <v>►</v>
      </c>
      <c r="C408" s="2129" t="str">
        <f>IF(B408="►", "►", IFERROR(LEFT(B408, SEARCH(".", B408)-1), 0))</f>
        <v>►</v>
      </c>
      <c r="D408" s="2433" t="str">
        <f>IF(B408="►","►",IFERROR(MID(B408,SEARCH(".",B408)+1,SEARCH(".",B408,SEARCH(".",B408)+1)-SEARCH(".",B408)-1),0))</f>
        <v>►</v>
      </c>
      <c r="E408" s="2128" t="str">
        <f>IF(B408="►", "►", IFERROR(MID(B408, SEARCH(".", B408, SEARCH(".", B408)+1)+1, SEARCH(".", B408, SEARCH(".", B408, SEARCH(".", B408)+1)+1) - SEARCH(".", B408, SEARCH(".", B408)+1)-1), 0))</f>
        <v>►</v>
      </c>
      <c r="F408" s="2128" t="str">
        <f>IF(B408="►", "►", IFERROR(MID(B408, SEARCH(".", B408, SEARCH(".", B408, SEARCH(".", B408)+1)+1)+1, SEARCH(".", B408, SEARCH(".", B408, SEARCH(".", B408, SEARCH(".", B408)+1)+1)+1) - SEARCH(".", B408, SEARCH(".", B408, SEARCH(".", B408)+1)+1)-1), 0))</f>
        <v>►</v>
      </c>
      <c r="G408" s="2128" t="str">
        <f>IF(OR(B408="►", ISBLANK(B408)), "►", IFERROR(RIGHT(B408, LEN(B408)-FIND("►", B408)-1), ""))</f>
        <v>►</v>
      </c>
      <c r="H408" s="2178" t="s">
        <v>4</v>
      </c>
      <c r="I408" s="2177"/>
      <c r="J408" s="2177"/>
      <c r="K408" s="2177"/>
      <c r="L408" s="2176"/>
      <c r="M408" s="2176"/>
      <c r="N408" s="2176"/>
      <c r="O408" s="2176"/>
      <c r="P408" s="2176"/>
      <c r="Q408" s="2176"/>
      <c r="R408" s="2450"/>
      <c r="S408" s="791" t="s">
        <v>4</v>
      </c>
      <c r="T408" s="3484">
        <f>IFERROR(IF(AND(ISNUMBER(V408),J408&gt;0),J408,0),0)</f>
        <v>0</v>
      </c>
      <c r="U408" s="2453">
        <f>IFERROR(IF(AND(ISNUMBER(T408),V408&gt;0),K408,0),0)</f>
        <v>0</v>
      </c>
      <c r="V408" s="2452"/>
      <c r="W408" s="2148">
        <f>IFERROR(IF(V408&gt;0, AH408*AG408*Q408, 0), 0)</f>
        <v>0</v>
      </c>
      <c r="X408" s="299" t="str">
        <f>IF(OR(W408=0, ISBLANK(P408)), "", TEXT(ROUND(W408/INDEX(AJ24:AJ94, MATCH(P408, AI24:AI94, 0)), 0),"# ##0") &amp; " " &amp; P408)</f>
        <v/>
      </c>
      <c r="Y408" s="77">
        <f>IFERROR(IF(V408&gt;0, L408*AG408*Q408, 0), 0)</f>
        <v>0</v>
      </c>
      <c r="Z408" s="2149">
        <f>IFERROR(IF(V408&gt;0,M408,0),0)</f>
        <v>0</v>
      </c>
      <c r="AA408" s="2137" t="str">
        <f>IF(V408&gt;0,R408,"")</f>
        <v/>
      </c>
      <c r="AB408" s="2143"/>
      <c r="AC408" s="2148">
        <f>IF(ISBLANK(AB408), W408, W408*(1-AB408/100))</f>
        <v>0</v>
      </c>
      <c r="AD408" s="2144"/>
      <c r="AE408" s="2150" t="str">
        <f>IF(OR(ISBLANK(AD408), ISTEXT(L408)), "", IF(W408=0, Y408*AD408, W408*AD408))</f>
        <v/>
      </c>
      <c r="AF408" s="2593"/>
      <c r="AG408" s="2697">
        <f>IFERROR(IF(ISNUMBER(V408)*ISNUMBER(T408),V408/T408,0),0)</f>
        <v>0</v>
      </c>
      <c r="AH408" s="3483">
        <f>IF(AND(V408&lt;&gt;"", ISNUMBER(T408)), IFERROR(INDEX(AJ24:AJ94, MATCH(P408, AI24:AI94, 0)) * O408 * IF(ISBLANK(L408), 1, L408), 0), 0)</f>
        <v>0</v>
      </c>
      <c r="AM408" s="2127" t="str">
        <f>A408</f>
        <v>►</v>
      </c>
      <c r="AR408" s="2133"/>
      <c r="AW408" s="2133"/>
      <c r="AX408" s="466">
        <v>1</v>
      </c>
      <c r="AY408" s="464"/>
      <c r="AZ408" s="464"/>
    </row>
    <row r="409" spans="1:52" s="464" customFormat="1" ht="21" customHeight="1" x14ac:dyDescent="0.25">
      <c r="A409" s="2127" t="str">
        <f>IF(H409&lt;&gt;"A", "►", "A")</f>
        <v>►</v>
      </c>
      <c r="B409" s="2128" t="str">
        <f>IF(A409="►","►",IF(A409="A",IF(ISTEXT(I409),I409,"")))</f>
        <v>►</v>
      </c>
      <c r="C409" s="2129" t="str">
        <f>IF(B409="►", "►", IFERROR(LEFT(B409, SEARCH(".", B409)-1), 0))</f>
        <v>►</v>
      </c>
      <c r="D409" s="2433" t="str">
        <f>IF(B409="►","►",IFERROR(MID(B409,SEARCH(".",B409)+1,SEARCH(".",B409,SEARCH(".",B409)+1)-SEARCH(".",B409)-1),0))</f>
        <v>►</v>
      </c>
      <c r="E409" s="2128" t="str">
        <f>IF(B409="►", "►", IFERROR(MID(B409, SEARCH(".", B409, SEARCH(".", B409)+1)+1, SEARCH(".", B409, SEARCH(".", B409, SEARCH(".", B409)+1)+1) - SEARCH(".", B409, SEARCH(".", B409)+1)-1), 0))</f>
        <v>►</v>
      </c>
      <c r="F409" s="2128" t="str">
        <f>IF(B409="►", "►", IFERROR(MID(B409, SEARCH(".", B409, SEARCH(".", B409, SEARCH(".", B409)+1)+1)+1, SEARCH(".", B409, SEARCH(".", B409, SEARCH(".", B409, SEARCH(".", B409)+1)+1)+1) - SEARCH(".", B409, SEARCH(".", B409, SEARCH(".", B409)+1)+1)-1), 0))</f>
        <v>►</v>
      </c>
      <c r="G409" s="2128" t="str">
        <f>IF(OR(B409="►", ISBLANK(B409)), "►", IFERROR(RIGHT(B409, LEN(B409)-FIND("►", B409)-1), ""))</f>
        <v>►</v>
      </c>
      <c r="H409" s="2178" t="s">
        <v>4</v>
      </c>
      <c r="I409" s="2177"/>
      <c r="J409" s="2177"/>
      <c r="K409" s="2177"/>
      <c r="L409" s="2176"/>
      <c r="M409" s="2176"/>
      <c r="N409" s="2176"/>
      <c r="O409" s="2176"/>
      <c r="P409" s="2176"/>
      <c r="Q409" s="2176"/>
      <c r="R409" s="2450"/>
      <c r="S409" s="791" t="s">
        <v>4</v>
      </c>
      <c r="T409" s="3484">
        <f>IFERROR(IF(AND(ISNUMBER(V409),J409&gt;0),J409,0),0)</f>
        <v>0</v>
      </c>
      <c r="U409" s="2453">
        <f>IFERROR(IF(AND(ISNUMBER(T409),V409&gt;0),K409,0),0)</f>
        <v>0</v>
      </c>
      <c r="V409" s="2452"/>
      <c r="W409" s="2140">
        <f>IFERROR(IF(V409&gt;0, AH409*AG409*Q409, 0), 0)</f>
        <v>0</v>
      </c>
      <c r="X409" s="301" t="str">
        <f>IF(OR(W409=0, ISBLANK(P409)), "", TEXT(ROUND(W409/INDEX(AJ24:AJ94, MATCH(P409, AI24:AI94, 0)), 0),"# ##0") &amp; " " &amp; P409)</f>
        <v/>
      </c>
      <c r="Y409" s="82">
        <f>IFERROR(IF(V409&gt;0, L409*AG409*Q409, 0), 0)</f>
        <v>0</v>
      </c>
      <c r="Z409" s="2141">
        <f>IFERROR(IF(V409&gt;0,M409,0),0)</f>
        <v>0</v>
      </c>
      <c r="AA409" s="2142" t="str">
        <f>IF(V409&gt;0,R409,"")</f>
        <v/>
      </c>
      <c r="AB409" s="2143"/>
      <c r="AC409" s="2140">
        <f>IF(ISBLANK(AB409), W409, W409*(1-AB409/100))</f>
        <v>0</v>
      </c>
      <c r="AD409" s="2144"/>
      <c r="AE409" s="2145" t="str">
        <f>IF(OR(ISBLANK(AD409), ISTEXT(L409)), "", IF(W409=0, Y409*AD409, W409*AD409))</f>
        <v/>
      </c>
      <c r="AF409" s="2593"/>
      <c r="AG409" s="2697">
        <f>IFERROR(IF(ISNUMBER(V409)*ISNUMBER(T409),V409/T409,0),0)</f>
        <v>0</v>
      </c>
      <c r="AH409" s="3483">
        <f>IF(AND(V409&lt;&gt;"", ISNUMBER(T409)), IFERROR(INDEX(AJ24:AJ94, MATCH(P409, AI24:AI94, 0)) * O409 * IF(ISBLANK(L409), 1, L409), 0), 0)</f>
        <v>0</v>
      </c>
      <c r="AI409" s="465"/>
      <c r="AJ409" s="465"/>
      <c r="AK409" s="465"/>
      <c r="AL409" s="465"/>
      <c r="AM409" s="2127" t="str">
        <f>A409</f>
        <v>►</v>
      </c>
      <c r="AN409" s="465"/>
      <c r="AO409" s="465"/>
      <c r="AP409" s="465"/>
      <c r="AQ409" s="465"/>
      <c r="AR409" s="2133"/>
      <c r="AS409" s="465"/>
      <c r="AT409" s="465"/>
      <c r="AU409" s="465"/>
      <c r="AV409" s="465"/>
      <c r="AW409" s="2133"/>
      <c r="AX409" s="466">
        <v>1</v>
      </c>
    </row>
    <row r="410" spans="1:52" s="464" customFormat="1" ht="21" customHeight="1" x14ac:dyDescent="0.25">
      <c r="A410" s="2127" t="str">
        <f>IF(H410&lt;&gt;"A", "►", "A")</f>
        <v>►</v>
      </c>
      <c r="B410" s="2128" t="str">
        <f>IF(A410="►","►",IF(A410="A",IF(ISTEXT(I410),I410,"")))</f>
        <v>►</v>
      </c>
      <c r="C410" s="2129" t="str">
        <f>IF(B410="►", "►", IFERROR(LEFT(B410, SEARCH(".", B410)-1), 0))</f>
        <v>►</v>
      </c>
      <c r="D410" s="2433" t="str">
        <f>IF(B410="►","►",IFERROR(MID(B410,SEARCH(".",B410)+1,SEARCH(".",B410,SEARCH(".",B410)+1)-SEARCH(".",B410)-1),0))</f>
        <v>►</v>
      </c>
      <c r="E410" s="2128" t="str">
        <f>IF(B410="►", "►", IFERROR(MID(B410, SEARCH(".", B410, SEARCH(".", B410)+1)+1, SEARCH(".", B410, SEARCH(".", B410, SEARCH(".", B410)+1)+1) - SEARCH(".", B410, SEARCH(".", B410)+1)-1), 0))</f>
        <v>►</v>
      </c>
      <c r="F410" s="2128" t="str">
        <f>IF(B410="►", "►", IFERROR(MID(B410, SEARCH(".", B410, SEARCH(".", B410, SEARCH(".", B410)+1)+1)+1, SEARCH(".", B410, SEARCH(".", B410, SEARCH(".", B410, SEARCH(".", B410)+1)+1)+1) - SEARCH(".", B410, SEARCH(".", B410, SEARCH(".", B410)+1)+1)-1), 0))</f>
        <v>►</v>
      </c>
      <c r="G410" s="2128" t="str">
        <f>IF(OR(B410="►", ISBLANK(B410)), "►", IFERROR(RIGHT(B410, LEN(B410)-FIND("►", B410)-1), ""))</f>
        <v>►</v>
      </c>
      <c r="H410" s="2178" t="s">
        <v>4</v>
      </c>
      <c r="I410" s="2177"/>
      <c r="J410" s="2177"/>
      <c r="K410" s="2177"/>
      <c r="L410" s="2176"/>
      <c r="M410" s="2176"/>
      <c r="N410" s="2176"/>
      <c r="O410" s="2176"/>
      <c r="P410" s="2176"/>
      <c r="Q410" s="2176"/>
      <c r="R410" s="2450"/>
      <c r="S410" s="791" t="s">
        <v>4</v>
      </c>
      <c r="T410" s="3484">
        <f>IFERROR(IF(AND(ISNUMBER(V410),J410&gt;0),J410,0),0)</f>
        <v>0</v>
      </c>
      <c r="U410" s="2453">
        <f>IFERROR(IF(AND(ISNUMBER(T410),V410&gt;0),K410,0),0)</f>
        <v>0</v>
      </c>
      <c r="V410" s="2452"/>
      <c r="W410" s="2148">
        <f>IFERROR(IF(V410&gt;0, AH410*AG410*Q410, 0), 0)</f>
        <v>0</v>
      </c>
      <c r="X410" s="299" t="str">
        <f>IF(OR(W410=0, ISBLANK(P410)), "", TEXT(ROUND(W410/INDEX(AJ24:AJ94, MATCH(P410, AI24:AI94, 0)), 0),"# ##0") &amp; " " &amp; P410)</f>
        <v/>
      </c>
      <c r="Y410" s="77">
        <f>IFERROR(IF(V410&gt;0, L410*AG410*Q410, 0), 0)</f>
        <v>0</v>
      </c>
      <c r="Z410" s="2149">
        <f>IFERROR(IF(V410&gt;0,M410,0),0)</f>
        <v>0</v>
      </c>
      <c r="AA410" s="2137" t="str">
        <f>IF(V410&gt;0,R410,"")</f>
        <v/>
      </c>
      <c r="AB410" s="2143"/>
      <c r="AC410" s="2148">
        <f>IF(ISBLANK(AB410), W410, W410*(1-AB410/100))</f>
        <v>0</v>
      </c>
      <c r="AD410" s="2144"/>
      <c r="AE410" s="2150" t="str">
        <f>IF(OR(ISBLANK(AD410), ISTEXT(L410)), "", IF(W410=0, Y410*AD410, W410*AD410))</f>
        <v/>
      </c>
      <c r="AF410" s="2593"/>
      <c r="AG410" s="2697">
        <f>IFERROR(IF(ISNUMBER(V410)*ISNUMBER(T410),V410/T410,0),0)</f>
        <v>0</v>
      </c>
      <c r="AH410" s="3483">
        <f>IF(AND(V410&lt;&gt;"", ISNUMBER(T410)), IFERROR(INDEX(AJ24:AJ94, MATCH(P410, AI24:AI94, 0)) * O410 * IF(ISBLANK(L410), 1, L410), 0), 0)</f>
        <v>0</v>
      </c>
      <c r="AI410" s="465"/>
      <c r="AJ410" s="465"/>
      <c r="AK410" s="465"/>
      <c r="AL410" s="465"/>
      <c r="AM410" s="2127" t="str">
        <f>A410</f>
        <v>►</v>
      </c>
      <c r="AN410" s="465"/>
      <c r="AO410" s="465"/>
      <c r="AP410" s="465"/>
      <c r="AQ410" s="465"/>
      <c r="AR410" s="2133"/>
      <c r="AS410" s="465"/>
      <c r="AT410" s="465"/>
      <c r="AU410" s="465"/>
      <c r="AV410" s="465"/>
      <c r="AW410" s="2133"/>
      <c r="AX410" s="466">
        <v>1</v>
      </c>
    </row>
    <row r="411" spans="1:52" s="464" customFormat="1" ht="21" customHeight="1" x14ac:dyDescent="0.25">
      <c r="A411" s="2127" t="str">
        <f>IF(H411&lt;&gt;"A", "►", "A")</f>
        <v>►</v>
      </c>
      <c r="B411" s="2128" t="str">
        <f>IF(A411="►","►",IF(A411="A",IF(ISTEXT(I411),I411,"")))</f>
        <v>►</v>
      </c>
      <c r="C411" s="2129" t="str">
        <f>IF(B411="►", "►", IFERROR(LEFT(B411, SEARCH(".", B411)-1), 0))</f>
        <v>►</v>
      </c>
      <c r="D411" s="2433" t="str">
        <f>IF(B411="►","►",IFERROR(MID(B411,SEARCH(".",B411)+1,SEARCH(".",B411,SEARCH(".",B411)+1)-SEARCH(".",B411)-1),0))</f>
        <v>►</v>
      </c>
      <c r="E411" s="2128" t="str">
        <f>IF(B411="►", "►", IFERROR(MID(B411, SEARCH(".", B411, SEARCH(".", B411)+1)+1, SEARCH(".", B411, SEARCH(".", B411, SEARCH(".", B411)+1)+1) - SEARCH(".", B411, SEARCH(".", B411)+1)-1), 0))</f>
        <v>►</v>
      </c>
      <c r="F411" s="2128" t="str">
        <f>IF(B411="►", "►", IFERROR(MID(B411, SEARCH(".", B411, SEARCH(".", B411, SEARCH(".", B411)+1)+1)+1, SEARCH(".", B411, SEARCH(".", B411, SEARCH(".", B411, SEARCH(".", B411)+1)+1)+1) - SEARCH(".", B411, SEARCH(".", B411, SEARCH(".", B411)+1)+1)-1), 0))</f>
        <v>►</v>
      </c>
      <c r="G411" s="2128" t="str">
        <f>IF(OR(B411="►", ISBLANK(B411)), "►", IFERROR(RIGHT(B411, LEN(B411)-FIND("►", B411)-1), ""))</f>
        <v>►</v>
      </c>
      <c r="H411" s="2178" t="s">
        <v>4</v>
      </c>
      <c r="I411" s="2177"/>
      <c r="J411" s="2177"/>
      <c r="K411" s="2177"/>
      <c r="L411" s="2176"/>
      <c r="M411" s="2176"/>
      <c r="N411" s="2176"/>
      <c r="O411" s="2176"/>
      <c r="P411" s="2176"/>
      <c r="Q411" s="2176"/>
      <c r="R411" s="2450"/>
      <c r="S411" s="791" t="s">
        <v>4</v>
      </c>
      <c r="T411" s="3484">
        <f>IFERROR(IF(AND(ISNUMBER(V411),J411&gt;0),J411,0),0)</f>
        <v>0</v>
      </c>
      <c r="U411" s="2453">
        <f>IFERROR(IF(AND(ISNUMBER(T411),V411&gt;0),K411,0),0)</f>
        <v>0</v>
      </c>
      <c r="V411" s="2452"/>
      <c r="W411" s="2140">
        <f>IFERROR(IF(V411&gt;0, AH411*AG411*Q411, 0), 0)</f>
        <v>0</v>
      </c>
      <c r="X411" s="301" t="str">
        <f>IF(OR(W411=0, ISBLANK(P411)), "", TEXT(ROUND(W411/INDEX(AJ24:AJ94, MATCH(P411, AI24:AI94, 0)), 0),"# ##0") &amp; " " &amp; P411)</f>
        <v/>
      </c>
      <c r="Y411" s="82">
        <f>IFERROR(IF(V411&gt;0, L411*AG411*Q411, 0), 0)</f>
        <v>0</v>
      </c>
      <c r="Z411" s="2141">
        <f>IFERROR(IF(V411&gt;0,M411,0),0)</f>
        <v>0</v>
      </c>
      <c r="AA411" s="2142" t="str">
        <f>IF(V411&gt;0,R411,"")</f>
        <v/>
      </c>
      <c r="AB411" s="2143"/>
      <c r="AC411" s="2140">
        <f>IF(ISBLANK(AB411), W411, W411*(1-AB411/100))</f>
        <v>0</v>
      </c>
      <c r="AD411" s="2144"/>
      <c r="AE411" s="2145" t="str">
        <f>IF(OR(ISBLANK(AD411), ISTEXT(L411)), "", IF(W411=0, Y411*AD411, W411*AD411))</f>
        <v/>
      </c>
      <c r="AF411" s="2593"/>
      <c r="AG411" s="2697">
        <f>IFERROR(IF(ISNUMBER(V411)*ISNUMBER(T411),V411/T411,0),0)</f>
        <v>0</v>
      </c>
      <c r="AH411" s="3483">
        <f>IF(AND(V411&lt;&gt;"", ISNUMBER(T411)), IFERROR(INDEX(AJ24:AJ94, MATCH(P411, AI24:AI94, 0)) * O411 * IF(ISBLANK(L411), 1, L411), 0), 0)</f>
        <v>0</v>
      </c>
      <c r="AI411" s="465"/>
      <c r="AJ411" s="465"/>
      <c r="AK411" s="465"/>
      <c r="AL411" s="465"/>
      <c r="AM411" s="2127" t="str">
        <f>A411</f>
        <v>►</v>
      </c>
      <c r="AN411" s="465"/>
      <c r="AO411" s="465"/>
      <c r="AP411" s="465"/>
      <c r="AQ411" s="465"/>
      <c r="AR411" s="2133"/>
      <c r="AS411" s="465"/>
      <c r="AT411" s="465"/>
      <c r="AU411" s="465"/>
      <c r="AV411" s="465"/>
      <c r="AW411" s="2133"/>
      <c r="AX411" s="466">
        <v>1</v>
      </c>
    </row>
    <row r="412" spans="1:52" s="464" customFormat="1" ht="21" customHeight="1" x14ac:dyDescent="0.25">
      <c r="A412" s="2127" t="str">
        <f>IF(H412&lt;&gt;"A", "►", "A")</f>
        <v>►</v>
      </c>
      <c r="B412" s="2128" t="str">
        <f>IF(A412="►","►",IF(A412="A",IF(ISTEXT(I412),I412,"")))</f>
        <v>►</v>
      </c>
      <c r="C412" s="2129" t="str">
        <f>IF(B412="►", "►", IFERROR(LEFT(B412, SEARCH(".", B412)-1), 0))</f>
        <v>►</v>
      </c>
      <c r="D412" s="2433" t="str">
        <f>IF(B412="►","►",IFERROR(MID(B412,SEARCH(".",B412)+1,SEARCH(".",B412,SEARCH(".",B412)+1)-SEARCH(".",B412)-1),0))</f>
        <v>►</v>
      </c>
      <c r="E412" s="2128" t="str">
        <f>IF(B412="►", "►", IFERROR(MID(B412, SEARCH(".", B412, SEARCH(".", B412)+1)+1, SEARCH(".", B412, SEARCH(".", B412, SEARCH(".", B412)+1)+1) - SEARCH(".", B412, SEARCH(".", B412)+1)-1), 0))</f>
        <v>►</v>
      </c>
      <c r="F412" s="2128" t="str">
        <f>IF(B412="►", "►", IFERROR(MID(B412, SEARCH(".", B412, SEARCH(".", B412, SEARCH(".", B412)+1)+1)+1, SEARCH(".", B412, SEARCH(".", B412, SEARCH(".", B412, SEARCH(".", B412)+1)+1)+1) - SEARCH(".", B412, SEARCH(".", B412, SEARCH(".", B412)+1)+1)-1), 0))</f>
        <v>►</v>
      </c>
      <c r="G412" s="2128" t="str">
        <f>IF(OR(B412="►", ISBLANK(B412)), "►", IFERROR(RIGHT(B412, LEN(B412)-FIND("►", B412)-1), ""))</f>
        <v>►</v>
      </c>
      <c r="H412" s="2178" t="s">
        <v>4</v>
      </c>
      <c r="I412" s="2177"/>
      <c r="J412" s="2177"/>
      <c r="K412" s="2177"/>
      <c r="L412" s="2176"/>
      <c r="M412" s="2176"/>
      <c r="N412" s="2176"/>
      <c r="O412" s="2176"/>
      <c r="P412" s="2176"/>
      <c r="Q412" s="2176"/>
      <c r="R412" s="2450"/>
      <c r="S412" s="791" t="s">
        <v>4</v>
      </c>
      <c r="T412" s="3484">
        <f>IFERROR(IF(AND(ISNUMBER(V412),J412&gt;0),J412,0),0)</f>
        <v>0</v>
      </c>
      <c r="U412" s="2453">
        <f>IFERROR(IF(AND(ISNUMBER(T412),V412&gt;0),K412,0),0)</f>
        <v>0</v>
      </c>
      <c r="V412" s="2452"/>
      <c r="W412" s="2148">
        <f>IFERROR(IF(V412&gt;0, AH412*AG412*Q412, 0), 0)</f>
        <v>0</v>
      </c>
      <c r="X412" s="299" t="str">
        <f>IF(OR(W412=0, ISBLANK(P412)), "", TEXT(ROUND(W412/INDEX(AJ24:AJ94, MATCH(P412, AI24:AI94, 0)), 0),"# ##0") &amp; " " &amp; P412)</f>
        <v/>
      </c>
      <c r="Y412" s="77">
        <f>IFERROR(IF(V412&gt;0, L412*AG412*Q412, 0), 0)</f>
        <v>0</v>
      </c>
      <c r="Z412" s="2149">
        <f>IFERROR(IF(V412&gt;0,M412,0),0)</f>
        <v>0</v>
      </c>
      <c r="AA412" s="2137" t="str">
        <f>IF(V412&gt;0,R412,"")</f>
        <v/>
      </c>
      <c r="AB412" s="2143"/>
      <c r="AC412" s="2148">
        <f>IF(ISBLANK(AB412), W412, W412*(1-AB412/100))</f>
        <v>0</v>
      </c>
      <c r="AD412" s="2144"/>
      <c r="AE412" s="2150" t="str">
        <f>IF(OR(ISBLANK(AD412), ISTEXT(L412)), "", IF(W412=0, Y412*AD412, W412*AD412))</f>
        <v/>
      </c>
      <c r="AF412" s="2593"/>
      <c r="AG412" s="2697">
        <f>IFERROR(IF(ISNUMBER(V412)*ISNUMBER(T412),V412/T412,0),0)</f>
        <v>0</v>
      </c>
      <c r="AH412" s="3483">
        <f>IF(AND(V412&lt;&gt;"", ISNUMBER(T412)), IFERROR(INDEX(AJ24:AJ94, MATCH(P412, AI24:AI94, 0)) * O412 * IF(ISBLANK(L412), 1, L412), 0), 0)</f>
        <v>0</v>
      </c>
      <c r="AI412" s="465"/>
      <c r="AJ412" s="465"/>
      <c r="AK412" s="465"/>
      <c r="AL412" s="465"/>
      <c r="AM412" s="2127" t="str">
        <f>A412</f>
        <v>►</v>
      </c>
      <c r="AN412" s="465"/>
      <c r="AO412" s="465"/>
      <c r="AP412" s="465"/>
      <c r="AQ412" s="465"/>
      <c r="AR412" s="2133"/>
      <c r="AS412" s="465"/>
      <c r="AT412" s="465"/>
      <c r="AU412" s="465"/>
      <c r="AV412" s="465"/>
      <c r="AW412" s="2133"/>
      <c r="AX412" s="466">
        <v>1</v>
      </c>
    </row>
    <row r="413" spans="1:52" s="464" customFormat="1" ht="21" customHeight="1" x14ac:dyDescent="0.25">
      <c r="A413" s="2127" t="str">
        <f>IF(H413&lt;&gt;"A", "►", "A")</f>
        <v>►</v>
      </c>
      <c r="B413" s="2128" t="str">
        <f>IF(A413="►","►",IF(A413="A",IF(ISTEXT(I413),I413,"")))</f>
        <v>►</v>
      </c>
      <c r="C413" s="2129" t="str">
        <f>IF(B413="►", "►", IFERROR(LEFT(B413, SEARCH(".", B413)-1), 0))</f>
        <v>►</v>
      </c>
      <c r="D413" s="2433" t="str">
        <f>IF(B413="►","►",IFERROR(MID(B413,SEARCH(".",B413)+1,SEARCH(".",B413,SEARCH(".",B413)+1)-SEARCH(".",B413)-1),0))</f>
        <v>►</v>
      </c>
      <c r="E413" s="2128" t="str">
        <f>IF(B413="►", "►", IFERROR(MID(B413, SEARCH(".", B413, SEARCH(".", B413)+1)+1, SEARCH(".", B413, SEARCH(".", B413, SEARCH(".", B413)+1)+1) - SEARCH(".", B413, SEARCH(".", B413)+1)-1), 0))</f>
        <v>►</v>
      </c>
      <c r="F413" s="2128" t="str">
        <f>IF(B413="►", "►", IFERROR(MID(B413, SEARCH(".", B413, SEARCH(".", B413, SEARCH(".", B413)+1)+1)+1, SEARCH(".", B413, SEARCH(".", B413, SEARCH(".", B413, SEARCH(".", B413)+1)+1)+1) - SEARCH(".", B413, SEARCH(".", B413, SEARCH(".", B413)+1)+1)-1), 0))</f>
        <v>►</v>
      </c>
      <c r="G413" s="2128" t="str">
        <f>IF(OR(B413="►", ISBLANK(B413)), "►", IFERROR(RIGHT(B413, LEN(B413)-FIND("►", B413)-1), ""))</f>
        <v>►</v>
      </c>
      <c r="H413" s="2178" t="s">
        <v>4</v>
      </c>
      <c r="I413" s="2177"/>
      <c r="J413" s="2177"/>
      <c r="K413" s="2177"/>
      <c r="L413" s="2176"/>
      <c r="M413" s="2176"/>
      <c r="N413" s="2176"/>
      <c r="O413" s="2176"/>
      <c r="P413" s="2176"/>
      <c r="Q413" s="2176"/>
      <c r="R413" s="2450"/>
      <c r="S413" s="791" t="s">
        <v>4</v>
      </c>
      <c r="T413" s="3484">
        <f>IFERROR(IF(AND(ISNUMBER(V413),J413&gt;0),J413,0),0)</f>
        <v>0</v>
      </c>
      <c r="U413" s="2453">
        <f>IFERROR(IF(AND(ISNUMBER(T413),V413&gt;0),K413,0),0)</f>
        <v>0</v>
      </c>
      <c r="V413" s="2452"/>
      <c r="W413" s="2140">
        <f>IFERROR(IF(V413&gt;0, AH413*AG413*Q413, 0), 0)</f>
        <v>0</v>
      </c>
      <c r="X413" s="301" t="str">
        <f>IF(OR(W413=0, ISBLANK(P413)), "", TEXT(ROUND(W413/INDEX(AJ24:AJ94, MATCH(P413, AI24:AI94, 0)), 0),"# ##0") &amp; " " &amp; P413)</f>
        <v/>
      </c>
      <c r="Y413" s="82">
        <f>IFERROR(IF(V413&gt;0, L413*AG413*Q413, 0), 0)</f>
        <v>0</v>
      </c>
      <c r="Z413" s="2141">
        <f>IFERROR(IF(V413&gt;0,M413,0),0)</f>
        <v>0</v>
      </c>
      <c r="AA413" s="2142" t="str">
        <f>IF(V413&gt;0,R413,"")</f>
        <v/>
      </c>
      <c r="AB413" s="2143"/>
      <c r="AC413" s="2140">
        <f>IF(ISBLANK(AB413), W413, W413*(1-AB413/100))</f>
        <v>0</v>
      </c>
      <c r="AD413" s="2144"/>
      <c r="AE413" s="2145" t="str">
        <f>IF(OR(ISBLANK(AD413), ISTEXT(L413)), "", IF(W413=0, Y413*AD413, W413*AD413))</f>
        <v/>
      </c>
      <c r="AF413" s="2593"/>
      <c r="AG413" s="2697">
        <f>IFERROR(IF(ISNUMBER(V413)*ISNUMBER(T413),V413/T413,0),0)</f>
        <v>0</v>
      </c>
      <c r="AH413" s="3483">
        <f>IF(AND(V413&lt;&gt;"", ISNUMBER(T413)), IFERROR(INDEX(AJ24:AJ94, MATCH(P413, AI24:AI94, 0)) * O413 * IF(ISBLANK(L413), 1, L413), 0), 0)</f>
        <v>0</v>
      </c>
      <c r="AI413" s="465"/>
      <c r="AJ413" s="465"/>
      <c r="AK413" s="465"/>
      <c r="AL413" s="465"/>
      <c r="AM413" s="2127" t="str">
        <f>A413</f>
        <v>►</v>
      </c>
      <c r="AN413" s="465"/>
      <c r="AO413" s="465"/>
      <c r="AP413" s="465"/>
      <c r="AQ413" s="465"/>
      <c r="AR413" s="2133"/>
      <c r="AS413" s="465"/>
      <c r="AT413" s="465"/>
      <c r="AU413" s="465"/>
      <c r="AV413" s="465"/>
      <c r="AW413" s="2133"/>
      <c r="AX413" s="466">
        <v>1</v>
      </c>
    </row>
    <row r="414" spans="1:52" s="464" customFormat="1" ht="21" customHeight="1" x14ac:dyDescent="0.25">
      <c r="A414" s="2127" t="str">
        <f>IF(H414&lt;&gt;"A", "►", "A")</f>
        <v>►</v>
      </c>
      <c r="B414" s="2128" t="str">
        <f>IF(A414="►","►",IF(A414="A",IF(ISTEXT(I414),I414,"")))</f>
        <v>►</v>
      </c>
      <c r="C414" s="2129" t="str">
        <f>IF(B414="►", "►", IFERROR(LEFT(B414, SEARCH(".", B414)-1), 0))</f>
        <v>►</v>
      </c>
      <c r="D414" s="2433" t="str">
        <f>IF(B414="►","►",IFERROR(MID(B414,SEARCH(".",B414)+1,SEARCH(".",B414,SEARCH(".",B414)+1)-SEARCH(".",B414)-1),0))</f>
        <v>►</v>
      </c>
      <c r="E414" s="2128" t="str">
        <f>IF(B414="►", "►", IFERROR(MID(B414, SEARCH(".", B414, SEARCH(".", B414)+1)+1, SEARCH(".", B414, SEARCH(".", B414, SEARCH(".", B414)+1)+1) - SEARCH(".", B414, SEARCH(".", B414)+1)-1), 0))</f>
        <v>►</v>
      </c>
      <c r="F414" s="2128" t="str">
        <f>IF(B414="►", "►", IFERROR(MID(B414, SEARCH(".", B414, SEARCH(".", B414, SEARCH(".", B414)+1)+1)+1, SEARCH(".", B414, SEARCH(".", B414, SEARCH(".", B414, SEARCH(".", B414)+1)+1)+1) - SEARCH(".", B414, SEARCH(".", B414, SEARCH(".", B414)+1)+1)-1), 0))</f>
        <v>►</v>
      </c>
      <c r="G414" s="2128" t="str">
        <f>IF(OR(B414="►", ISBLANK(B414)), "►", IFERROR(RIGHT(B414, LEN(B414)-FIND("►", B414)-1), ""))</f>
        <v>►</v>
      </c>
      <c r="H414" s="2178" t="s">
        <v>4</v>
      </c>
      <c r="I414" s="2177"/>
      <c r="J414" s="2177"/>
      <c r="K414" s="2177"/>
      <c r="L414" s="2176"/>
      <c r="M414" s="2176"/>
      <c r="N414" s="2176"/>
      <c r="O414" s="2176"/>
      <c r="P414" s="2176"/>
      <c r="Q414" s="2176"/>
      <c r="R414" s="2450"/>
      <c r="S414" s="791" t="s">
        <v>4</v>
      </c>
      <c r="T414" s="3484">
        <f>IFERROR(IF(AND(ISNUMBER(V414),J414&gt;0),J414,0),0)</f>
        <v>0</v>
      </c>
      <c r="U414" s="2453">
        <f>IFERROR(IF(AND(ISNUMBER(T414),V414&gt;0),K414,0),0)</f>
        <v>0</v>
      </c>
      <c r="V414" s="2452"/>
      <c r="W414" s="2148">
        <f>IFERROR(IF(V414&gt;0, AH414*AG414*Q414, 0), 0)</f>
        <v>0</v>
      </c>
      <c r="X414" s="299" t="str">
        <f>IF(OR(W414=0, ISBLANK(P414)), "", TEXT(ROUND(W414/INDEX(AJ24:AJ94, MATCH(P414, AI24:AI94, 0)), 0),"# ##0") &amp; " " &amp; P414)</f>
        <v/>
      </c>
      <c r="Y414" s="77">
        <f>IFERROR(IF(V414&gt;0, L414*AG414*Q414, 0), 0)</f>
        <v>0</v>
      </c>
      <c r="Z414" s="2149">
        <f>IFERROR(IF(V414&gt;0,M414,0),0)</f>
        <v>0</v>
      </c>
      <c r="AA414" s="2137" t="str">
        <f>IF(V414&gt;0,R414,"")</f>
        <v/>
      </c>
      <c r="AB414" s="2143"/>
      <c r="AC414" s="2148">
        <f>IF(ISBLANK(AB414), W414, W414*(1-AB414/100))</f>
        <v>0</v>
      </c>
      <c r="AD414" s="2144"/>
      <c r="AE414" s="2150" t="str">
        <f>IF(OR(ISBLANK(AD414), ISTEXT(L414)), "", IF(W414=0, Y414*AD414, W414*AD414))</f>
        <v/>
      </c>
      <c r="AF414" s="2593"/>
      <c r="AG414" s="2697">
        <f>IFERROR(IF(ISNUMBER(V414)*ISNUMBER(T414),V414/T414,0),0)</f>
        <v>0</v>
      </c>
      <c r="AH414" s="3483">
        <f>IF(AND(V414&lt;&gt;"", ISNUMBER(T414)), IFERROR(INDEX(AJ24:AJ94, MATCH(P414, AI24:AI94, 0)) * O414 * IF(ISBLANK(L414), 1, L414), 0), 0)</f>
        <v>0</v>
      </c>
      <c r="AI414" s="465"/>
      <c r="AJ414" s="465"/>
      <c r="AK414" s="465"/>
      <c r="AL414" s="465"/>
      <c r="AM414" s="2127" t="str">
        <f>A414</f>
        <v>►</v>
      </c>
      <c r="AN414" s="465"/>
      <c r="AO414" s="465"/>
      <c r="AP414" s="465"/>
      <c r="AQ414" s="465"/>
      <c r="AR414" s="2133"/>
      <c r="AS414" s="465"/>
      <c r="AT414" s="465"/>
      <c r="AU414" s="465"/>
      <c r="AV414" s="465"/>
      <c r="AW414" s="2133"/>
      <c r="AX414" s="466">
        <v>1</v>
      </c>
    </row>
    <row r="415" spans="1:52" s="464" customFormat="1" ht="21" customHeight="1" x14ac:dyDescent="0.25">
      <c r="A415" s="2127" t="str">
        <f>IF(H415&lt;&gt;"A", "►", "A")</f>
        <v>►</v>
      </c>
      <c r="B415" s="2128" t="str">
        <f>IF(A415="►","►",IF(A415="A",IF(ISTEXT(I415),I415,"")))</f>
        <v>►</v>
      </c>
      <c r="C415" s="2129" t="str">
        <f>IF(B415="►", "►", IFERROR(LEFT(B415, SEARCH(".", B415)-1), 0))</f>
        <v>►</v>
      </c>
      <c r="D415" s="2433" t="str">
        <f>IF(B415="►","►",IFERROR(MID(B415,SEARCH(".",B415)+1,SEARCH(".",B415,SEARCH(".",B415)+1)-SEARCH(".",B415)-1),0))</f>
        <v>►</v>
      </c>
      <c r="E415" s="2128" t="str">
        <f>IF(B415="►", "►", IFERROR(MID(B415, SEARCH(".", B415, SEARCH(".", B415)+1)+1, SEARCH(".", B415, SEARCH(".", B415, SEARCH(".", B415)+1)+1) - SEARCH(".", B415, SEARCH(".", B415)+1)-1), 0))</f>
        <v>►</v>
      </c>
      <c r="F415" s="2128" t="str">
        <f>IF(B415="►", "►", IFERROR(MID(B415, SEARCH(".", B415, SEARCH(".", B415, SEARCH(".", B415)+1)+1)+1, SEARCH(".", B415, SEARCH(".", B415, SEARCH(".", B415, SEARCH(".", B415)+1)+1)+1) - SEARCH(".", B415, SEARCH(".", B415, SEARCH(".", B415)+1)+1)-1), 0))</f>
        <v>►</v>
      </c>
      <c r="G415" s="2128" t="str">
        <f>IF(OR(B415="►", ISBLANK(B415)), "►", IFERROR(RIGHT(B415, LEN(B415)-FIND("►", B415)-1), ""))</f>
        <v>►</v>
      </c>
      <c r="H415" s="2178" t="s">
        <v>4</v>
      </c>
      <c r="I415" s="2177"/>
      <c r="J415" s="2177"/>
      <c r="K415" s="2177"/>
      <c r="L415" s="2176"/>
      <c r="M415" s="2176"/>
      <c r="N415" s="2176"/>
      <c r="O415" s="2176"/>
      <c r="P415" s="2176"/>
      <c r="Q415" s="2176"/>
      <c r="R415" s="2450"/>
      <c r="S415" s="791" t="s">
        <v>4</v>
      </c>
      <c r="T415" s="3484">
        <f>IFERROR(IF(AND(ISNUMBER(V415),J415&gt;0),J415,0),0)</f>
        <v>0</v>
      </c>
      <c r="U415" s="2453">
        <f>IFERROR(IF(AND(ISNUMBER(T415),V415&gt;0),K415,0),0)</f>
        <v>0</v>
      </c>
      <c r="V415" s="2452"/>
      <c r="W415" s="2140">
        <f>IFERROR(IF(V415&gt;0, AH415*AG415*Q415, 0), 0)</f>
        <v>0</v>
      </c>
      <c r="X415" s="301" t="str">
        <f>IF(OR(W415=0, ISBLANK(P415)), "", TEXT(ROUND(W415/INDEX(AJ24:AJ94, MATCH(P415, AI24:AI94, 0)), 0),"# ##0") &amp; " " &amp; P415)</f>
        <v/>
      </c>
      <c r="Y415" s="82">
        <f>IFERROR(IF(V415&gt;0, L415*AG415*Q415, 0), 0)</f>
        <v>0</v>
      </c>
      <c r="Z415" s="2141">
        <f>IFERROR(IF(V415&gt;0,M415,0),0)</f>
        <v>0</v>
      </c>
      <c r="AA415" s="2142" t="str">
        <f>IF(V415&gt;0,R415,"")</f>
        <v/>
      </c>
      <c r="AB415" s="2143"/>
      <c r="AC415" s="2140">
        <f>IF(ISBLANK(AB415), W415, W415*(1-AB415/100))</f>
        <v>0</v>
      </c>
      <c r="AD415" s="2144"/>
      <c r="AE415" s="2145" t="str">
        <f>IF(OR(ISBLANK(AD415), ISTEXT(L415)), "", IF(W415=0, Y415*AD415, W415*AD415))</f>
        <v/>
      </c>
      <c r="AF415" s="2593"/>
      <c r="AG415" s="2697">
        <f>IFERROR(IF(ISNUMBER(V415)*ISNUMBER(T415),V415/T415,0),0)</f>
        <v>0</v>
      </c>
      <c r="AH415" s="3483">
        <f>IF(AND(V415&lt;&gt;"", ISNUMBER(T415)), IFERROR(INDEX(AJ24:AJ94, MATCH(P415, AI24:AI94, 0)) * O415 * IF(ISBLANK(L415), 1, L415), 0), 0)</f>
        <v>0</v>
      </c>
      <c r="AI415" s="465"/>
      <c r="AJ415" s="465"/>
      <c r="AK415" s="465"/>
      <c r="AL415" s="465"/>
      <c r="AM415" s="2127" t="str">
        <f>A415</f>
        <v>►</v>
      </c>
      <c r="AN415" s="465"/>
      <c r="AO415" s="465"/>
      <c r="AP415" s="465"/>
      <c r="AQ415" s="465"/>
      <c r="AR415" s="2133"/>
      <c r="AS415" s="465"/>
      <c r="AT415" s="465"/>
      <c r="AU415" s="465"/>
      <c r="AV415" s="465"/>
      <c r="AW415" s="2133"/>
      <c r="AX415" s="466">
        <v>1</v>
      </c>
    </row>
    <row r="416" spans="1:52" s="464" customFormat="1" ht="21" customHeight="1" x14ac:dyDescent="0.25">
      <c r="A416" s="2127" t="str">
        <f>IF(H416&lt;&gt;"A", "►", "A")</f>
        <v>►</v>
      </c>
      <c r="B416" s="2128" t="str">
        <f>IF(A416="►","►",IF(A416="A",IF(ISTEXT(I416),I416,"")))</f>
        <v>►</v>
      </c>
      <c r="C416" s="2129" t="str">
        <f>IF(B416="►", "►", IFERROR(LEFT(B416, SEARCH(".", B416)-1), 0))</f>
        <v>►</v>
      </c>
      <c r="D416" s="2433" t="str">
        <f>IF(B416="►","►",IFERROR(MID(B416,SEARCH(".",B416)+1,SEARCH(".",B416,SEARCH(".",B416)+1)-SEARCH(".",B416)-1),0))</f>
        <v>►</v>
      </c>
      <c r="E416" s="2128" t="str">
        <f>IF(B416="►", "►", IFERROR(MID(B416, SEARCH(".", B416, SEARCH(".", B416)+1)+1, SEARCH(".", B416, SEARCH(".", B416, SEARCH(".", B416)+1)+1) - SEARCH(".", B416, SEARCH(".", B416)+1)-1), 0))</f>
        <v>►</v>
      </c>
      <c r="F416" s="2128" t="str">
        <f>IF(B416="►", "►", IFERROR(MID(B416, SEARCH(".", B416, SEARCH(".", B416, SEARCH(".", B416)+1)+1)+1, SEARCH(".", B416, SEARCH(".", B416, SEARCH(".", B416, SEARCH(".", B416)+1)+1)+1) - SEARCH(".", B416, SEARCH(".", B416, SEARCH(".", B416)+1)+1)-1), 0))</f>
        <v>►</v>
      </c>
      <c r="G416" s="2128" t="str">
        <f>IF(OR(B416="►", ISBLANK(B416)), "►", IFERROR(RIGHT(B416, LEN(B416)-FIND("►", B416)-1), ""))</f>
        <v>►</v>
      </c>
      <c r="H416" s="2178" t="s">
        <v>4</v>
      </c>
      <c r="I416" s="2177"/>
      <c r="J416" s="2177"/>
      <c r="K416" s="2177"/>
      <c r="L416" s="2176"/>
      <c r="M416" s="2176"/>
      <c r="N416" s="2176"/>
      <c r="O416" s="2176"/>
      <c r="P416" s="2176"/>
      <c r="Q416" s="2176"/>
      <c r="R416" s="2450"/>
      <c r="S416" s="791" t="s">
        <v>4</v>
      </c>
      <c r="T416" s="3484">
        <f>IFERROR(IF(AND(ISNUMBER(V416),J416&gt;0),J416,0),0)</f>
        <v>0</v>
      </c>
      <c r="U416" s="2453">
        <f>IFERROR(IF(AND(ISNUMBER(T416),V416&gt;0),K416,0),0)</f>
        <v>0</v>
      </c>
      <c r="V416" s="2452"/>
      <c r="W416" s="2148">
        <f>IFERROR(IF(V416&gt;0, AH416*AG416*Q416, 0), 0)</f>
        <v>0</v>
      </c>
      <c r="X416" s="299" t="str">
        <f>IF(OR(W416=0, ISBLANK(P416)), "", TEXT(ROUND(W416/INDEX(AJ24:AJ94, MATCH(P416, AI24:AI94, 0)), 0),"# ##0") &amp; " " &amp; P416)</f>
        <v/>
      </c>
      <c r="Y416" s="77">
        <f>IFERROR(IF(V416&gt;0, L416*AG416*Q416, 0), 0)</f>
        <v>0</v>
      </c>
      <c r="Z416" s="2149">
        <f>IFERROR(IF(V416&gt;0,M416,0),0)</f>
        <v>0</v>
      </c>
      <c r="AA416" s="2137" t="str">
        <f>IF(V416&gt;0,R416,"")</f>
        <v/>
      </c>
      <c r="AB416" s="2143"/>
      <c r="AC416" s="2148">
        <f>IF(ISBLANK(AB416), W416, W416*(1-AB416/100))</f>
        <v>0</v>
      </c>
      <c r="AD416" s="2144"/>
      <c r="AE416" s="2150" t="str">
        <f>IF(OR(ISBLANK(AD416), ISTEXT(L416)), "", IF(W416=0, Y416*AD416, W416*AD416))</f>
        <v/>
      </c>
      <c r="AF416" s="2593"/>
      <c r="AG416" s="2697">
        <f>IFERROR(IF(ISNUMBER(V416)*ISNUMBER(T416),V416/T416,0),0)</f>
        <v>0</v>
      </c>
      <c r="AH416" s="3483">
        <f>IF(AND(V416&lt;&gt;"", ISNUMBER(T416)), IFERROR(INDEX(AJ24:AJ94, MATCH(P416, AI24:AI94, 0)) * O416 * IF(ISBLANK(L416), 1, L416), 0), 0)</f>
        <v>0</v>
      </c>
      <c r="AI416" s="465"/>
      <c r="AJ416" s="465"/>
      <c r="AK416" s="465"/>
      <c r="AL416" s="465"/>
      <c r="AM416" s="2127" t="str">
        <f>A416</f>
        <v>►</v>
      </c>
      <c r="AN416" s="465"/>
      <c r="AO416" s="465"/>
      <c r="AP416" s="465"/>
      <c r="AQ416" s="465"/>
      <c r="AR416" s="2133"/>
      <c r="AS416" s="465"/>
      <c r="AT416" s="465"/>
      <c r="AU416" s="465"/>
      <c r="AV416" s="465"/>
      <c r="AW416" s="2133"/>
      <c r="AX416" s="466">
        <v>1</v>
      </c>
    </row>
    <row r="417" spans="1:52" s="464" customFormat="1" ht="21" customHeight="1" x14ac:dyDescent="0.25">
      <c r="A417" s="2127" t="str">
        <f>IF(H417&lt;&gt;"A", "►", "A")</f>
        <v>►</v>
      </c>
      <c r="B417" s="2128" t="str">
        <f>IF(A417="►","►",IF(A417="A",IF(ISTEXT(I417),I417,"")))</f>
        <v>►</v>
      </c>
      <c r="C417" s="2129" t="str">
        <f>IF(B417="►", "►", IFERROR(LEFT(B417, SEARCH(".", B417)-1), 0))</f>
        <v>►</v>
      </c>
      <c r="D417" s="2433" t="str">
        <f>IF(B417="►","►",IFERROR(MID(B417,SEARCH(".",B417)+1,SEARCH(".",B417,SEARCH(".",B417)+1)-SEARCH(".",B417)-1),0))</f>
        <v>►</v>
      </c>
      <c r="E417" s="2128" t="str">
        <f>IF(B417="►", "►", IFERROR(MID(B417, SEARCH(".", B417, SEARCH(".", B417)+1)+1, SEARCH(".", B417, SEARCH(".", B417, SEARCH(".", B417)+1)+1) - SEARCH(".", B417, SEARCH(".", B417)+1)-1), 0))</f>
        <v>►</v>
      </c>
      <c r="F417" s="2128" t="str">
        <f>IF(B417="►", "►", IFERROR(MID(B417, SEARCH(".", B417, SEARCH(".", B417, SEARCH(".", B417)+1)+1)+1, SEARCH(".", B417, SEARCH(".", B417, SEARCH(".", B417, SEARCH(".", B417)+1)+1)+1) - SEARCH(".", B417, SEARCH(".", B417, SEARCH(".", B417)+1)+1)-1), 0))</f>
        <v>►</v>
      </c>
      <c r="G417" s="2128" t="str">
        <f>IF(OR(B417="►", ISBLANK(B417)), "►", IFERROR(RIGHT(B417, LEN(B417)-FIND("►", B417)-1), ""))</f>
        <v>►</v>
      </c>
      <c r="H417" s="2178" t="s">
        <v>4</v>
      </c>
      <c r="I417" s="2177"/>
      <c r="J417" s="2177"/>
      <c r="K417" s="2177"/>
      <c r="L417" s="2176"/>
      <c r="M417" s="2176"/>
      <c r="N417" s="2176"/>
      <c r="O417" s="2176"/>
      <c r="P417" s="2176"/>
      <c r="Q417" s="2176"/>
      <c r="R417" s="2450"/>
      <c r="S417" s="791" t="s">
        <v>4</v>
      </c>
      <c r="T417" s="3484">
        <f>IFERROR(IF(AND(ISNUMBER(V417),J417&gt;0),J417,0),0)</f>
        <v>0</v>
      </c>
      <c r="U417" s="2453">
        <f>IFERROR(IF(AND(ISNUMBER(T417),V417&gt;0),K417,0),0)</f>
        <v>0</v>
      </c>
      <c r="V417" s="2452"/>
      <c r="W417" s="2140">
        <f>IFERROR(IF(V417&gt;0, AH417*AG417*Q417, 0), 0)</f>
        <v>0</v>
      </c>
      <c r="X417" s="301" t="str">
        <f>IF(OR(W417=0, ISBLANK(P417)), "", TEXT(ROUND(W417/INDEX(AJ24:AJ94, MATCH(P417, AI24:AI94, 0)), 0),"# ##0") &amp; " " &amp; P417)</f>
        <v/>
      </c>
      <c r="Y417" s="82">
        <f>IFERROR(IF(V417&gt;0, L417*AG417*Q417, 0), 0)</f>
        <v>0</v>
      </c>
      <c r="Z417" s="2141">
        <f>IFERROR(IF(V417&gt;0,M417,0),0)</f>
        <v>0</v>
      </c>
      <c r="AA417" s="2142" t="str">
        <f>IF(V417&gt;0,R417,"")</f>
        <v/>
      </c>
      <c r="AB417" s="2143"/>
      <c r="AC417" s="2140">
        <f>IF(ISBLANK(AB417), W417, W417*(1-AB417/100))</f>
        <v>0</v>
      </c>
      <c r="AD417" s="2144"/>
      <c r="AE417" s="2145" t="str">
        <f>IF(OR(ISBLANK(AD417), ISTEXT(L417)), "", IF(W417=0, Y417*AD417, W417*AD417))</f>
        <v/>
      </c>
      <c r="AF417" s="2593"/>
      <c r="AG417" s="2697">
        <f>IFERROR(IF(ISNUMBER(V417)*ISNUMBER(T417),V417/T417,0),0)</f>
        <v>0</v>
      </c>
      <c r="AH417" s="3483">
        <f>IF(AND(V417&lt;&gt;"", ISNUMBER(T417)), IFERROR(INDEX(AJ24:AJ94, MATCH(P417, AI24:AI94, 0)) * O417 * IF(ISBLANK(L417), 1, L417), 0), 0)</f>
        <v>0</v>
      </c>
      <c r="AI417" s="465"/>
      <c r="AJ417" s="465"/>
      <c r="AK417" s="465"/>
      <c r="AL417" s="465"/>
      <c r="AM417" s="2127" t="str">
        <f>A417</f>
        <v>►</v>
      </c>
      <c r="AN417" s="465"/>
      <c r="AO417" s="465"/>
      <c r="AP417" s="465"/>
      <c r="AQ417" s="465"/>
      <c r="AR417" s="2133"/>
      <c r="AS417" s="465"/>
      <c r="AT417" s="465"/>
      <c r="AU417" s="465"/>
      <c r="AV417" s="465"/>
      <c r="AW417" s="2133"/>
      <c r="AX417" s="466">
        <v>1</v>
      </c>
    </row>
    <row r="418" spans="1:52" s="465" customFormat="1" ht="21" customHeight="1" x14ac:dyDescent="0.25">
      <c r="A418" s="2127" t="str">
        <f>IF(H418&lt;&gt;"A", "►", "A")</f>
        <v>►</v>
      </c>
      <c r="B418" s="2128" t="str">
        <f>IF(A418="►","►",IF(A418="A",IF(ISTEXT(I418),I418,"")))</f>
        <v>►</v>
      </c>
      <c r="C418" s="2129" t="str">
        <f>IF(B418="►", "►", IFERROR(LEFT(B418, SEARCH(".", B418)-1), 0))</f>
        <v>►</v>
      </c>
      <c r="D418" s="2433" t="str">
        <f>IF(B418="►","►",IFERROR(MID(B418,SEARCH(".",B418)+1,SEARCH(".",B418,SEARCH(".",B418)+1)-SEARCH(".",B418)-1),0))</f>
        <v>►</v>
      </c>
      <c r="E418" s="2128" t="str">
        <f>IF(B418="►", "►", IFERROR(MID(B418, SEARCH(".", B418, SEARCH(".", B418)+1)+1, SEARCH(".", B418, SEARCH(".", B418, SEARCH(".", B418)+1)+1) - SEARCH(".", B418, SEARCH(".", B418)+1)-1), 0))</f>
        <v>►</v>
      </c>
      <c r="F418" s="2128" t="str">
        <f>IF(B418="►", "►", IFERROR(MID(B418, SEARCH(".", B418, SEARCH(".", B418, SEARCH(".", B418)+1)+1)+1, SEARCH(".", B418, SEARCH(".", B418, SEARCH(".", B418, SEARCH(".", B418)+1)+1)+1) - SEARCH(".", B418, SEARCH(".", B418, SEARCH(".", B418)+1)+1)-1), 0))</f>
        <v>►</v>
      </c>
      <c r="G418" s="2128" t="str">
        <f>IF(OR(B418="►", ISBLANK(B418)), "►", IFERROR(RIGHT(B418, LEN(B418)-FIND("►", B418)-1), ""))</f>
        <v>►</v>
      </c>
      <c r="H418" s="2178" t="s">
        <v>4</v>
      </c>
      <c r="I418" s="2177"/>
      <c r="J418" s="2177"/>
      <c r="K418" s="2177"/>
      <c r="L418" s="2176"/>
      <c r="M418" s="2176"/>
      <c r="N418" s="2176"/>
      <c r="O418" s="2176"/>
      <c r="P418" s="2176"/>
      <c r="Q418" s="2176"/>
      <c r="R418" s="2450"/>
      <c r="S418" s="791" t="s">
        <v>4</v>
      </c>
      <c r="T418" s="3484">
        <f>IFERROR(IF(AND(ISNUMBER(V418),J418&gt;0),J418,0),0)</f>
        <v>0</v>
      </c>
      <c r="U418" s="2453">
        <f>IFERROR(IF(AND(ISNUMBER(T418),V418&gt;0),K418,0),0)</f>
        <v>0</v>
      </c>
      <c r="V418" s="2452"/>
      <c r="W418" s="2148">
        <f>IFERROR(IF(V418&gt;0, AH418*AG418*Q418, 0), 0)</f>
        <v>0</v>
      </c>
      <c r="X418" s="299" t="str">
        <f>IF(OR(W418=0, ISBLANK(P418)), "", TEXT(ROUND(W418/INDEX(AJ24:AJ94, MATCH(P418, AI24:AI94, 0)), 0),"# ##0") &amp; " " &amp; P418)</f>
        <v/>
      </c>
      <c r="Y418" s="77">
        <f>IFERROR(IF(V418&gt;0, L418*AG418*Q418, 0), 0)</f>
        <v>0</v>
      </c>
      <c r="Z418" s="2149">
        <f>IFERROR(IF(V418&gt;0,M418,0),0)</f>
        <v>0</v>
      </c>
      <c r="AA418" s="2137" t="str">
        <f>IF(V418&gt;0,R418,"")</f>
        <v/>
      </c>
      <c r="AB418" s="2143"/>
      <c r="AC418" s="2148">
        <f>IF(ISBLANK(AB418), W418, W418*(1-AB418/100))</f>
        <v>0</v>
      </c>
      <c r="AD418" s="2144"/>
      <c r="AE418" s="2150" t="str">
        <f>IF(OR(ISBLANK(AD418), ISTEXT(L418)), "", IF(W418=0, Y418*AD418, W418*AD418))</f>
        <v/>
      </c>
      <c r="AF418" s="2593"/>
      <c r="AG418" s="2697">
        <f>IFERROR(IF(ISNUMBER(V418)*ISNUMBER(T418),V418/T418,0),0)</f>
        <v>0</v>
      </c>
      <c r="AH418" s="3483">
        <f>IF(AND(V418&lt;&gt;"", ISNUMBER(T418)), IFERROR(INDEX(AJ24:AJ94, MATCH(P418, AI24:AI94, 0)) * O418 * IF(ISBLANK(L418), 1, L418), 0), 0)</f>
        <v>0</v>
      </c>
      <c r="AM418" s="2127" t="str">
        <f>A418</f>
        <v>►</v>
      </c>
      <c r="AR418" s="2133"/>
      <c r="AW418" s="2133"/>
      <c r="AX418" s="466">
        <v>1</v>
      </c>
      <c r="AY418" s="464"/>
      <c r="AZ418" s="464"/>
    </row>
    <row r="419" spans="1:52" s="465" customFormat="1" ht="21" customHeight="1" x14ac:dyDescent="0.25">
      <c r="A419" s="2127" t="str">
        <f>IF(H419&lt;&gt;"A", "►", "A")</f>
        <v>►</v>
      </c>
      <c r="B419" s="2128" t="str">
        <f>IF(A419="►","►",IF(A419="A",IF(ISTEXT(I419),I419,"")))</f>
        <v>►</v>
      </c>
      <c r="C419" s="2129" t="str">
        <f>IF(B419="►", "►", IFERROR(LEFT(B419, SEARCH(".", B419)-1), 0))</f>
        <v>►</v>
      </c>
      <c r="D419" s="2433" t="str">
        <f>IF(B419="►","►",IFERROR(MID(B419,SEARCH(".",B419)+1,SEARCH(".",B419,SEARCH(".",B419)+1)-SEARCH(".",B419)-1),0))</f>
        <v>►</v>
      </c>
      <c r="E419" s="2128" t="str">
        <f>IF(B419="►", "►", IFERROR(MID(B419, SEARCH(".", B419, SEARCH(".", B419)+1)+1, SEARCH(".", B419, SEARCH(".", B419, SEARCH(".", B419)+1)+1) - SEARCH(".", B419, SEARCH(".", B419)+1)-1), 0))</f>
        <v>►</v>
      </c>
      <c r="F419" s="2128" t="str">
        <f>IF(B419="►", "►", IFERROR(MID(B419, SEARCH(".", B419, SEARCH(".", B419, SEARCH(".", B419)+1)+1)+1, SEARCH(".", B419, SEARCH(".", B419, SEARCH(".", B419, SEARCH(".", B419)+1)+1)+1) - SEARCH(".", B419, SEARCH(".", B419, SEARCH(".", B419)+1)+1)-1), 0))</f>
        <v>►</v>
      </c>
      <c r="G419" s="2128" t="str">
        <f>IF(OR(B419="►", ISBLANK(B419)), "►", IFERROR(RIGHT(B419, LEN(B419)-FIND("►", B419)-1), ""))</f>
        <v>►</v>
      </c>
      <c r="H419" s="2178" t="s">
        <v>4</v>
      </c>
      <c r="I419" s="2177"/>
      <c r="J419" s="2177"/>
      <c r="K419" s="2177"/>
      <c r="L419" s="2176"/>
      <c r="M419" s="2176"/>
      <c r="N419" s="2176"/>
      <c r="O419" s="2176"/>
      <c r="P419" s="2176"/>
      <c r="Q419" s="2176"/>
      <c r="R419" s="2450"/>
      <c r="S419" s="791" t="s">
        <v>4</v>
      </c>
      <c r="T419" s="3484">
        <f>IFERROR(IF(AND(ISNUMBER(V419),J419&gt;0),J419,0),0)</f>
        <v>0</v>
      </c>
      <c r="U419" s="2453">
        <f>IFERROR(IF(AND(ISNUMBER(T419),V419&gt;0),K419,0),0)</f>
        <v>0</v>
      </c>
      <c r="V419" s="2452"/>
      <c r="W419" s="2140">
        <f>IFERROR(IF(V419&gt;0, AH419*AG419*Q419, 0), 0)</f>
        <v>0</v>
      </c>
      <c r="X419" s="301" t="str">
        <f>IF(OR(W419=0, ISBLANK(P419)), "", TEXT(ROUND(W419/INDEX(AJ24:AJ94, MATCH(P419, AI24:AI94, 0)), 0),"# ##0") &amp; " " &amp; P419)</f>
        <v/>
      </c>
      <c r="Y419" s="82">
        <f>IFERROR(IF(V419&gt;0, L419*AG419*Q419, 0), 0)</f>
        <v>0</v>
      </c>
      <c r="Z419" s="2141">
        <f>IFERROR(IF(V419&gt;0,M419,0),0)</f>
        <v>0</v>
      </c>
      <c r="AA419" s="2142" t="str">
        <f>IF(V419&gt;0,R419,"")</f>
        <v/>
      </c>
      <c r="AB419" s="2143"/>
      <c r="AC419" s="2140">
        <f>IF(ISBLANK(AB419), W419, W419*(1-AB419/100))</f>
        <v>0</v>
      </c>
      <c r="AD419" s="2144"/>
      <c r="AE419" s="2145" t="str">
        <f>IF(OR(ISBLANK(AD419), ISTEXT(L419)), "", IF(W419=0, Y419*AD419, W419*AD419))</f>
        <v/>
      </c>
      <c r="AF419" s="2593"/>
      <c r="AG419" s="2697">
        <f>IFERROR(IF(ISNUMBER(V419)*ISNUMBER(T419),V419/T419,0),0)</f>
        <v>0</v>
      </c>
      <c r="AH419" s="3483">
        <f>IF(AND(V419&lt;&gt;"", ISNUMBER(T419)), IFERROR(INDEX(AJ24:AJ94, MATCH(P419, AI24:AI94, 0)) * O419 * IF(ISBLANK(L419), 1, L419), 0), 0)</f>
        <v>0</v>
      </c>
      <c r="AM419" s="2127" t="str">
        <f>A419</f>
        <v>►</v>
      </c>
      <c r="AR419" s="2133"/>
      <c r="AW419" s="2133"/>
      <c r="AX419" s="466">
        <v>1</v>
      </c>
      <c r="AY419" s="464"/>
      <c r="AZ419" s="464"/>
    </row>
    <row r="420" spans="1:52" s="465" customFormat="1" ht="21" customHeight="1" x14ac:dyDescent="0.25">
      <c r="A420" s="2127" t="str">
        <f>IF(H420&lt;&gt;"A", "►", "A")</f>
        <v>►</v>
      </c>
      <c r="B420" s="2128" t="str">
        <f>IF(A420="►","►",IF(A420="A",IF(ISTEXT(I420),I420,"")))</f>
        <v>►</v>
      </c>
      <c r="C420" s="2129" t="str">
        <f>IF(B420="►", "►", IFERROR(LEFT(B420, SEARCH(".", B420)-1), 0))</f>
        <v>►</v>
      </c>
      <c r="D420" s="2433" t="str">
        <f>IF(B420="►","►",IFERROR(MID(B420,SEARCH(".",B420)+1,SEARCH(".",B420,SEARCH(".",B420)+1)-SEARCH(".",B420)-1),0))</f>
        <v>►</v>
      </c>
      <c r="E420" s="2128" t="str">
        <f>IF(B420="►", "►", IFERROR(MID(B420, SEARCH(".", B420, SEARCH(".", B420)+1)+1, SEARCH(".", B420, SEARCH(".", B420, SEARCH(".", B420)+1)+1) - SEARCH(".", B420, SEARCH(".", B420)+1)-1), 0))</f>
        <v>►</v>
      </c>
      <c r="F420" s="2128" t="str">
        <f>IF(B420="►", "►", IFERROR(MID(B420, SEARCH(".", B420, SEARCH(".", B420, SEARCH(".", B420)+1)+1)+1, SEARCH(".", B420, SEARCH(".", B420, SEARCH(".", B420, SEARCH(".", B420)+1)+1)+1) - SEARCH(".", B420, SEARCH(".", B420, SEARCH(".", B420)+1)+1)-1), 0))</f>
        <v>►</v>
      </c>
      <c r="G420" s="2128" t="str">
        <f>IF(OR(B420="►", ISBLANK(B420)), "►", IFERROR(RIGHT(B420, LEN(B420)-FIND("►", B420)-1), ""))</f>
        <v>►</v>
      </c>
      <c r="H420" s="2178" t="s">
        <v>4</v>
      </c>
      <c r="I420" s="2177"/>
      <c r="J420" s="2177"/>
      <c r="K420" s="2177"/>
      <c r="L420" s="2176"/>
      <c r="M420" s="2176"/>
      <c r="N420" s="2176"/>
      <c r="O420" s="2176"/>
      <c r="P420" s="2176"/>
      <c r="Q420" s="2176"/>
      <c r="R420" s="2450"/>
      <c r="S420" s="791" t="s">
        <v>4</v>
      </c>
      <c r="T420" s="3484">
        <f>IFERROR(IF(AND(ISNUMBER(V420),J420&gt;0),J420,0),0)</f>
        <v>0</v>
      </c>
      <c r="U420" s="2453">
        <f>IFERROR(IF(AND(ISNUMBER(T420),V420&gt;0),K420,0),0)</f>
        <v>0</v>
      </c>
      <c r="V420" s="2452"/>
      <c r="W420" s="2148">
        <f>IFERROR(IF(V420&gt;0, AH420*AG420*Q420, 0), 0)</f>
        <v>0</v>
      </c>
      <c r="X420" s="299" t="str">
        <f>IF(OR(W420=0, ISBLANK(P420)), "", TEXT(ROUND(W420/INDEX(AJ24:AJ94, MATCH(P420, AI24:AI94, 0)), 0),"# ##0") &amp; " " &amp; P420)</f>
        <v/>
      </c>
      <c r="Y420" s="77">
        <f>IFERROR(IF(V420&gt;0, L420*AG420*Q420, 0), 0)</f>
        <v>0</v>
      </c>
      <c r="Z420" s="2149">
        <f>IFERROR(IF(V420&gt;0,M420,0),0)</f>
        <v>0</v>
      </c>
      <c r="AA420" s="2137" t="str">
        <f>IF(V420&gt;0,R420,"")</f>
        <v/>
      </c>
      <c r="AB420" s="2143"/>
      <c r="AC420" s="2148">
        <f>IF(ISBLANK(AB420), W420, W420*(1-AB420/100))</f>
        <v>0</v>
      </c>
      <c r="AD420" s="2144"/>
      <c r="AE420" s="2150" t="str">
        <f>IF(OR(ISBLANK(AD420), ISTEXT(L420)), "", IF(W420=0, Y420*AD420, W420*AD420))</f>
        <v/>
      </c>
      <c r="AF420" s="2593"/>
      <c r="AG420" s="2697">
        <f>IFERROR(IF(ISNUMBER(V420)*ISNUMBER(T420),V420/T420,0),0)</f>
        <v>0</v>
      </c>
      <c r="AH420" s="3483">
        <f>IF(AND(V420&lt;&gt;"", ISNUMBER(T420)), IFERROR(INDEX(AJ24:AJ94, MATCH(P420, AI24:AI94, 0)) * O420 * IF(ISBLANK(L420), 1, L420), 0), 0)</f>
        <v>0</v>
      </c>
      <c r="AM420" s="2127" t="str">
        <f>A420</f>
        <v>►</v>
      </c>
      <c r="AR420" s="2133"/>
      <c r="AW420" s="2133"/>
      <c r="AX420" s="466">
        <v>1</v>
      </c>
      <c r="AY420" s="464"/>
      <c r="AZ420" s="464"/>
    </row>
    <row r="421" spans="1:52" s="465" customFormat="1" ht="21" customHeight="1" x14ac:dyDescent="0.25">
      <c r="A421" s="2127" t="str">
        <f>IF(H421&lt;&gt;"A", "►", "A")</f>
        <v>►</v>
      </c>
      <c r="B421" s="2128" t="str">
        <f>IF(A421="►","►",IF(A421="A",IF(ISTEXT(I421),I421,"")))</f>
        <v>►</v>
      </c>
      <c r="C421" s="2129" t="str">
        <f>IF(B421="►", "►", IFERROR(LEFT(B421, SEARCH(".", B421)-1), 0))</f>
        <v>►</v>
      </c>
      <c r="D421" s="2433" t="str">
        <f>IF(B421="►","►",IFERROR(MID(B421,SEARCH(".",B421)+1,SEARCH(".",B421,SEARCH(".",B421)+1)-SEARCH(".",B421)-1),0))</f>
        <v>►</v>
      </c>
      <c r="E421" s="2128" t="str">
        <f>IF(B421="►", "►", IFERROR(MID(B421, SEARCH(".", B421, SEARCH(".", B421)+1)+1, SEARCH(".", B421, SEARCH(".", B421, SEARCH(".", B421)+1)+1) - SEARCH(".", B421, SEARCH(".", B421)+1)-1), 0))</f>
        <v>►</v>
      </c>
      <c r="F421" s="2128" t="str">
        <f>IF(B421="►", "►", IFERROR(MID(B421, SEARCH(".", B421, SEARCH(".", B421, SEARCH(".", B421)+1)+1)+1, SEARCH(".", B421, SEARCH(".", B421, SEARCH(".", B421, SEARCH(".", B421)+1)+1)+1) - SEARCH(".", B421, SEARCH(".", B421, SEARCH(".", B421)+1)+1)-1), 0))</f>
        <v>►</v>
      </c>
      <c r="G421" s="2128" t="str">
        <f>IF(OR(B421="►", ISBLANK(B421)), "►", IFERROR(RIGHT(B421, LEN(B421)-FIND("►", B421)-1), ""))</f>
        <v>►</v>
      </c>
      <c r="H421" s="2178" t="s">
        <v>4</v>
      </c>
      <c r="I421" s="2177"/>
      <c r="J421" s="2177"/>
      <c r="K421" s="2177"/>
      <c r="L421" s="2176"/>
      <c r="M421" s="2176"/>
      <c r="N421" s="2176"/>
      <c r="O421" s="2176"/>
      <c r="P421" s="2176"/>
      <c r="Q421" s="2176"/>
      <c r="R421" s="2450"/>
      <c r="S421" s="791" t="s">
        <v>4</v>
      </c>
      <c r="T421" s="3484">
        <f>IFERROR(IF(AND(ISNUMBER(V421),J421&gt;0),J421,0),0)</f>
        <v>0</v>
      </c>
      <c r="U421" s="2453">
        <f>IFERROR(IF(AND(ISNUMBER(T421),V421&gt;0),K421,0),0)</f>
        <v>0</v>
      </c>
      <c r="V421" s="2452"/>
      <c r="W421" s="2140">
        <f>IFERROR(IF(V421&gt;0, AH421*AG421*Q421, 0), 0)</f>
        <v>0</v>
      </c>
      <c r="X421" s="301" t="str">
        <f>IF(OR(W421=0, ISBLANK(P421)), "", TEXT(ROUND(W421/INDEX(AJ24:AJ94, MATCH(P421, AI24:AI94, 0)), 0),"# ##0") &amp; " " &amp; P421)</f>
        <v/>
      </c>
      <c r="Y421" s="82">
        <f>IFERROR(IF(V421&gt;0, L421*AG421*Q421, 0), 0)</f>
        <v>0</v>
      </c>
      <c r="Z421" s="2155">
        <f>IFERROR(IF(V421&gt;0,M421,0),0)</f>
        <v>0</v>
      </c>
      <c r="AA421" s="2156" t="str">
        <f>IF(V421&gt;0,R421,"")</f>
        <v/>
      </c>
      <c r="AB421" s="2143"/>
      <c r="AC421" s="2140">
        <f>IF(ISBLANK(AB421), W421, W421*(1-AB421/100))</f>
        <v>0</v>
      </c>
      <c r="AD421" s="2144"/>
      <c r="AE421" s="2145" t="str">
        <f>IF(OR(ISBLANK(AD421), ISTEXT(L421)), "", IF(W421=0, Y421*AD421, W421*AD421))</f>
        <v/>
      </c>
      <c r="AF421" s="2593"/>
      <c r="AG421" s="2697">
        <f>IFERROR(IF(ISNUMBER(V421)*ISNUMBER(T421),V421/T421,0),0)</f>
        <v>0</v>
      </c>
      <c r="AH421" s="3483">
        <f>IF(AND(V421&lt;&gt;"", ISNUMBER(T421)), IFERROR(INDEX(AJ24:AJ94, MATCH(P421, AI24:AI94, 0)) * O421 * IF(ISBLANK(L421), 1, L421), 0), 0)</f>
        <v>0</v>
      </c>
      <c r="AM421" s="2127" t="str">
        <f>A421</f>
        <v>►</v>
      </c>
      <c r="AR421" s="2133"/>
      <c r="AW421" s="2133"/>
      <c r="AX421" s="466">
        <v>1</v>
      </c>
      <c r="AY421" s="464"/>
      <c r="AZ421" s="464"/>
    </row>
    <row r="422" spans="1:52" s="465" customFormat="1" ht="21" customHeight="1" x14ac:dyDescent="0.25">
      <c r="A422" s="2127" t="str">
        <f>IF(H422&lt;&gt;"A", "►", "A")</f>
        <v>►</v>
      </c>
      <c r="B422" s="2128" t="str">
        <f>IF(A422="►","►",IF(A422="A",IF(ISTEXT(I422),I422,"")))</f>
        <v>►</v>
      </c>
      <c r="C422" s="2129" t="str">
        <f>IF(B422="►", "►", IFERROR(LEFT(B422, SEARCH(".", B422)-1), 0))</f>
        <v>►</v>
      </c>
      <c r="D422" s="2433" t="str">
        <f>IF(B422="►","►",IFERROR(MID(B422,SEARCH(".",B422)+1,SEARCH(".",B422,SEARCH(".",B422)+1)-SEARCH(".",B422)-1),0))</f>
        <v>►</v>
      </c>
      <c r="E422" s="2128" t="str">
        <f>IF(B422="►", "►", IFERROR(MID(B422, SEARCH(".", B422, SEARCH(".", B422)+1)+1, SEARCH(".", B422, SEARCH(".", B422, SEARCH(".", B422)+1)+1) - SEARCH(".", B422, SEARCH(".", B422)+1)-1), 0))</f>
        <v>►</v>
      </c>
      <c r="F422" s="2128" t="str">
        <f>IF(B422="►", "►", IFERROR(MID(B422, SEARCH(".", B422, SEARCH(".", B422, SEARCH(".", B422)+1)+1)+1, SEARCH(".", B422, SEARCH(".", B422, SEARCH(".", B422, SEARCH(".", B422)+1)+1)+1) - SEARCH(".", B422, SEARCH(".", B422, SEARCH(".", B422)+1)+1)-1), 0))</f>
        <v>►</v>
      </c>
      <c r="G422" s="2128" t="str">
        <f>IF(OR(B422="►", ISBLANK(B422)), "►", IFERROR(RIGHT(B422, LEN(B422)-FIND("►", B422)-1), ""))</f>
        <v>►</v>
      </c>
      <c r="H422" s="2178" t="s">
        <v>4</v>
      </c>
      <c r="I422" s="2177"/>
      <c r="J422" s="2177"/>
      <c r="K422" s="2177"/>
      <c r="L422" s="2176"/>
      <c r="M422" s="2176"/>
      <c r="N422" s="2176"/>
      <c r="O422" s="2176"/>
      <c r="P422" s="2176"/>
      <c r="Q422" s="2176"/>
      <c r="R422" s="2450"/>
      <c r="S422" s="791" t="s">
        <v>4</v>
      </c>
      <c r="T422" s="3484">
        <f>IFERROR(IF(AND(ISNUMBER(V422),J422&gt;0),J422,0),0)</f>
        <v>0</v>
      </c>
      <c r="U422" s="2453">
        <f>IFERROR(IF(AND(ISNUMBER(T422),V422&gt;0),K422,0),0)</f>
        <v>0</v>
      </c>
      <c r="V422" s="2452"/>
      <c r="W422" s="2148">
        <f>IFERROR(IF(V422&gt;0, AH422*AG422*Q422, 0), 0)</f>
        <v>0</v>
      </c>
      <c r="X422" s="299" t="str">
        <f>IF(OR(W422=0, ISBLANK(P422)), "", TEXT(ROUND(W422/INDEX(AJ24:AJ94, MATCH(P422, AI24:AI94, 0)), 0),"# ##0") &amp; " " &amp; P422)</f>
        <v/>
      </c>
      <c r="Y422" s="77">
        <f>IFERROR(IF(V422&gt;0, L422*AG422*Q422, 0), 0)</f>
        <v>0</v>
      </c>
      <c r="Z422" s="2149">
        <f>IFERROR(IF(V422&gt;0,M422,0),0)</f>
        <v>0</v>
      </c>
      <c r="AA422" s="2137" t="str">
        <f>IF(V422&gt;0,R422,"")</f>
        <v/>
      </c>
      <c r="AB422" s="2143"/>
      <c r="AC422" s="2148">
        <f>IF(ISBLANK(AB422), W422, W422*(1-AB422/100))</f>
        <v>0</v>
      </c>
      <c r="AD422" s="2144"/>
      <c r="AE422" s="2150" t="str">
        <f>IF(OR(ISBLANK(AD422), ISTEXT(L422)), "", IF(W422=0, Y422*AD422, W422*AD422))</f>
        <v/>
      </c>
      <c r="AF422" s="2593"/>
      <c r="AG422" s="2697">
        <f>IFERROR(IF(ISNUMBER(V422)*ISNUMBER(T422),V422/T422,0),0)</f>
        <v>0</v>
      </c>
      <c r="AH422" s="3483">
        <f>IF(AND(V422&lt;&gt;"", ISNUMBER(T422)), IFERROR(INDEX(AJ24:AJ94, MATCH(P422, AI24:AI94, 0)) * O422 * IF(ISBLANK(L422), 1, L422), 0), 0)</f>
        <v>0</v>
      </c>
      <c r="AM422" s="2127" t="str">
        <f>A422</f>
        <v>►</v>
      </c>
      <c r="AR422" s="2133"/>
      <c r="AW422" s="2133"/>
      <c r="AX422" s="466">
        <v>1</v>
      </c>
      <c r="AY422" s="464"/>
      <c r="AZ422" s="464"/>
    </row>
    <row r="423" spans="1:52" s="465" customFormat="1" ht="21" customHeight="1" x14ac:dyDescent="0.25">
      <c r="A423" s="2127" t="str">
        <f>IF(H423&lt;&gt;"A", "►", "A")</f>
        <v>►</v>
      </c>
      <c r="B423" s="2128" t="str">
        <f>IF(A423="►","►",IF(A423="A",IF(ISTEXT(I423),I423,"")))</f>
        <v>►</v>
      </c>
      <c r="C423" s="2129" t="str">
        <f>IF(B423="►", "►", IFERROR(LEFT(B423, SEARCH(".", B423)-1), 0))</f>
        <v>►</v>
      </c>
      <c r="D423" s="2433" t="str">
        <f>IF(B423="►","►",IFERROR(MID(B423,SEARCH(".",B423)+1,SEARCH(".",B423,SEARCH(".",B423)+1)-SEARCH(".",B423)-1),0))</f>
        <v>►</v>
      </c>
      <c r="E423" s="2128" t="str">
        <f>IF(B423="►", "►", IFERROR(MID(B423, SEARCH(".", B423, SEARCH(".", B423)+1)+1, SEARCH(".", B423, SEARCH(".", B423, SEARCH(".", B423)+1)+1) - SEARCH(".", B423, SEARCH(".", B423)+1)-1), 0))</f>
        <v>►</v>
      </c>
      <c r="F423" s="2128" t="str">
        <f>IF(B423="►", "►", IFERROR(MID(B423, SEARCH(".", B423, SEARCH(".", B423, SEARCH(".", B423)+1)+1)+1, SEARCH(".", B423, SEARCH(".", B423, SEARCH(".", B423, SEARCH(".", B423)+1)+1)+1) - SEARCH(".", B423, SEARCH(".", B423, SEARCH(".", B423)+1)+1)-1), 0))</f>
        <v>►</v>
      </c>
      <c r="G423" s="2128" t="str">
        <f>IF(OR(B423="►", ISBLANK(B423)), "►", IFERROR(RIGHT(B423, LEN(B423)-FIND("►", B423)-1), ""))</f>
        <v>►</v>
      </c>
      <c r="H423" s="2178" t="s">
        <v>4</v>
      </c>
      <c r="I423" s="2177"/>
      <c r="J423" s="2177"/>
      <c r="K423" s="2177"/>
      <c r="L423" s="2176"/>
      <c r="M423" s="2176"/>
      <c r="N423" s="2176"/>
      <c r="O423" s="2176"/>
      <c r="P423" s="2176"/>
      <c r="Q423" s="2176"/>
      <c r="R423" s="2450"/>
      <c r="S423" s="791" t="s">
        <v>4</v>
      </c>
      <c r="T423" s="3484">
        <f>IFERROR(IF(AND(ISNUMBER(V423),J423&gt;0),J423,0),0)</f>
        <v>0</v>
      </c>
      <c r="U423" s="2453">
        <f>IFERROR(IF(AND(ISNUMBER(T423),V423&gt;0),K423,0),0)</f>
        <v>0</v>
      </c>
      <c r="V423" s="2452"/>
      <c r="W423" s="2140">
        <f>IFERROR(IF(V423&gt;0, AH423*AG423*Q423, 0), 0)</f>
        <v>0</v>
      </c>
      <c r="X423" s="301" t="str">
        <f>IF(OR(W423=0, ISBLANK(P423)), "", TEXT(ROUND(W423/INDEX(AJ24:AJ94, MATCH(P423, AI24:AI94, 0)), 0),"# ##0") &amp; " " &amp; P423)</f>
        <v/>
      </c>
      <c r="Y423" s="82">
        <f>IFERROR(IF(V423&gt;0, L423*AG423*Q423, 0), 0)</f>
        <v>0</v>
      </c>
      <c r="Z423" s="2141">
        <f>IFERROR(IF(V423&gt;0,M423,0),0)</f>
        <v>0</v>
      </c>
      <c r="AA423" s="2142" t="str">
        <f>IF(V423&gt;0,R423,"")</f>
        <v/>
      </c>
      <c r="AB423" s="2143"/>
      <c r="AC423" s="2140">
        <f>IF(ISBLANK(AB423), W423, W423*(1-AB423/100))</f>
        <v>0</v>
      </c>
      <c r="AD423" s="2144"/>
      <c r="AE423" s="2145" t="str">
        <f>IF(OR(ISBLANK(AD423), ISTEXT(L423)), "", IF(W423=0, Y423*AD423, W423*AD423))</f>
        <v/>
      </c>
      <c r="AF423" s="2593"/>
      <c r="AG423" s="2697">
        <f>IFERROR(IF(ISNUMBER(V423)*ISNUMBER(T423),V423/T423,0),0)</f>
        <v>0</v>
      </c>
      <c r="AH423" s="3483">
        <f>IF(AND(V423&lt;&gt;"", ISNUMBER(T423)), IFERROR(INDEX(AJ24:AJ94, MATCH(P423, AI24:AI94, 0)) * O423 * IF(ISBLANK(L423), 1, L423), 0), 0)</f>
        <v>0</v>
      </c>
      <c r="AM423" s="2127" t="str">
        <f>A423</f>
        <v>►</v>
      </c>
      <c r="AR423" s="2133"/>
      <c r="AW423" s="2133"/>
      <c r="AX423" s="466">
        <v>1</v>
      </c>
      <c r="AY423" s="464"/>
      <c r="AZ423" s="464"/>
    </row>
    <row r="424" spans="1:52" s="465" customFormat="1" ht="21" customHeight="1" x14ac:dyDescent="0.25">
      <c r="A424" s="2127" t="str">
        <f>IF(H424&lt;&gt;"A", "►", "A")</f>
        <v>►</v>
      </c>
      <c r="B424" s="2128" t="str">
        <f>IF(A424="►","►",IF(A424="A",IF(ISTEXT(I424),I424,"")))</f>
        <v>►</v>
      </c>
      <c r="C424" s="2129" t="str">
        <f>IF(B424="►", "►", IFERROR(LEFT(B424, SEARCH(".", B424)-1), 0))</f>
        <v>►</v>
      </c>
      <c r="D424" s="2433" t="str">
        <f>IF(B424="►","►",IFERROR(MID(B424,SEARCH(".",B424)+1,SEARCH(".",B424,SEARCH(".",B424)+1)-SEARCH(".",B424)-1),0))</f>
        <v>►</v>
      </c>
      <c r="E424" s="2128" t="str">
        <f>IF(B424="►", "►", IFERROR(MID(B424, SEARCH(".", B424, SEARCH(".", B424)+1)+1, SEARCH(".", B424, SEARCH(".", B424, SEARCH(".", B424)+1)+1) - SEARCH(".", B424, SEARCH(".", B424)+1)-1), 0))</f>
        <v>►</v>
      </c>
      <c r="F424" s="2128" t="str">
        <f>IF(B424="►", "►", IFERROR(MID(B424, SEARCH(".", B424, SEARCH(".", B424, SEARCH(".", B424)+1)+1)+1, SEARCH(".", B424, SEARCH(".", B424, SEARCH(".", B424, SEARCH(".", B424)+1)+1)+1) - SEARCH(".", B424, SEARCH(".", B424, SEARCH(".", B424)+1)+1)-1), 0))</f>
        <v>►</v>
      </c>
      <c r="G424" s="2128" t="str">
        <f>IF(OR(B424="►", ISBLANK(B424)), "►", IFERROR(RIGHT(B424, LEN(B424)-FIND("►", B424)-1), ""))</f>
        <v>►</v>
      </c>
      <c r="H424" s="2178" t="s">
        <v>4</v>
      </c>
      <c r="I424" s="2177"/>
      <c r="J424" s="2177"/>
      <c r="K424" s="2177"/>
      <c r="L424" s="2176"/>
      <c r="M424" s="2176"/>
      <c r="N424" s="2176"/>
      <c r="O424" s="2176"/>
      <c r="P424" s="2176"/>
      <c r="Q424" s="2176"/>
      <c r="R424" s="2450"/>
      <c r="S424" s="791" t="s">
        <v>4</v>
      </c>
      <c r="T424" s="3484">
        <f>IFERROR(IF(AND(ISNUMBER(V424),J424&gt;0),J424,0),0)</f>
        <v>0</v>
      </c>
      <c r="U424" s="2453">
        <f>IFERROR(IF(AND(ISNUMBER(T424),V424&gt;0),K424,0),0)</f>
        <v>0</v>
      </c>
      <c r="V424" s="2452"/>
      <c r="W424" s="2148">
        <f>IFERROR(IF(V424&gt;0, AH424*AG424*Q424, 0), 0)</f>
        <v>0</v>
      </c>
      <c r="X424" s="299" t="str">
        <f>IF(OR(W424=0, ISBLANK(P424)), "", TEXT(ROUND(W424/INDEX(AJ24:AJ94, MATCH(P424, AI24:AI94, 0)), 0),"# ##0") &amp; " " &amp; P424)</f>
        <v/>
      </c>
      <c r="Y424" s="77">
        <f>IFERROR(IF(V424&gt;0, L424*AG424*Q424, 0), 0)</f>
        <v>0</v>
      </c>
      <c r="Z424" s="2149">
        <f>IFERROR(IF(V424&gt;0,M424,0),0)</f>
        <v>0</v>
      </c>
      <c r="AA424" s="2137" t="str">
        <f>IF(V424&gt;0,R424,"")</f>
        <v/>
      </c>
      <c r="AB424" s="2143"/>
      <c r="AC424" s="2148">
        <f>IF(ISBLANK(AB424), W424, W424*(1-AB424/100))</f>
        <v>0</v>
      </c>
      <c r="AD424" s="2144"/>
      <c r="AE424" s="2150" t="str">
        <f>IF(OR(ISBLANK(AD424), ISTEXT(L424)), "", IF(W424=0, Y424*AD424, W424*AD424))</f>
        <v/>
      </c>
      <c r="AF424" s="2593"/>
      <c r="AG424" s="2697">
        <f>IFERROR(IF(ISNUMBER(V424)*ISNUMBER(T424),V424/T424,0),0)</f>
        <v>0</v>
      </c>
      <c r="AH424" s="3483">
        <f>IF(AND(V424&lt;&gt;"", ISNUMBER(T424)), IFERROR(INDEX(AJ24:AJ94, MATCH(P424, AI24:AI94, 0)) * O424 * IF(ISBLANK(L424), 1, L424), 0), 0)</f>
        <v>0</v>
      </c>
      <c r="AM424" s="2127" t="str">
        <f>A424</f>
        <v>►</v>
      </c>
      <c r="AR424" s="2133"/>
      <c r="AW424" s="2133"/>
      <c r="AX424" s="466">
        <v>1</v>
      </c>
      <c r="AY424" s="464"/>
      <c r="AZ424" s="464"/>
    </row>
    <row r="425" spans="1:52" s="465" customFormat="1" ht="21" customHeight="1" x14ac:dyDescent="0.25">
      <c r="A425" s="2127" t="str">
        <f>IF(H425&lt;&gt;"A", "►", "A")</f>
        <v>►</v>
      </c>
      <c r="B425" s="2128" t="str">
        <f>IF(A425="►","►",IF(A425="A",IF(ISTEXT(I425),I425,"")))</f>
        <v>►</v>
      </c>
      <c r="C425" s="2129" t="str">
        <f>IF(B425="►", "►", IFERROR(LEFT(B425, SEARCH(".", B425)-1), 0))</f>
        <v>►</v>
      </c>
      <c r="D425" s="2433" t="str">
        <f>IF(B425="►","►",IFERROR(MID(B425,SEARCH(".",B425)+1,SEARCH(".",B425,SEARCH(".",B425)+1)-SEARCH(".",B425)-1),0))</f>
        <v>►</v>
      </c>
      <c r="E425" s="2128" t="str">
        <f>IF(B425="►", "►", IFERROR(MID(B425, SEARCH(".", B425, SEARCH(".", B425)+1)+1, SEARCH(".", B425, SEARCH(".", B425, SEARCH(".", B425)+1)+1) - SEARCH(".", B425, SEARCH(".", B425)+1)-1), 0))</f>
        <v>►</v>
      </c>
      <c r="F425" s="2128" t="str">
        <f>IF(B425="►", "►", IFERROR(MID(B425, SEARCH(".", B425, SEARCH(".", B425, SEARCH(".", B425)+1)+1)+1, SEARCH(".", B425, SEARCH(".", B425, SEARCH(".", B425, SEARCH(".", B425)+1)+1)+1) - SEARCH(".", B425, SEARCH(".", B425, SEARCH(".", B425)+1)+1)-1), 0))</f>
        <v>►</v>
      </c>
      <c r="G425" s="2128" t="str">
        <f>IF(OR(B425="►", ISBLANK(B425)), "►", IFERROR(RIGHT(B425, LEN(B425)-FIND("►", B425)-1), ""))</f>
        <v>►</v>
      </c>
      <c r="H425" s="2178" t="s">
        <v>4</v>
      </c>
      <c r="I425" s="2177"/>
      <c r="J425" s="2177"/>
      <c r="K425" s="2177"/>
      <c r="L425" s="2176"/>
      <c r="M425" s="2176"/>
      <c r="N425" s="2176"/>
      <c r="O425" s="2176"/>
      <c r="P425" s="2176"/>
      <c r="Q425" s="2176"/>
      <c r="R425" s="2450"/>
      <c r="S425" s="791" t="s">
        <v>4</v>
      </c>
      <c r="T425" s="3484">
        <f>IFERROR(IF(AND(ISNUMBER(V425),J425&gt;0),J425,0),0)</f>
        <v>0</v>
      </c>
      <c r="U425" s="2453">
        <f>IFERROR(IF(AND(ISNUMBER(T425),V425&gt;0),K425,0),0)</f>
        <v>0</v>
      </c>
      <c r="V425" s="2452"/>
      <c r="W425" s="2140">
        <f>IFERROR(IF(V425&gt;0, AH425*AG425*Q425, 0), 0)</f>
        <v>0</v>
      </c>
      <c r="X425" s="301" t="str">
        <f>IF(OR(W425=0, ISBLANK(P425)), "", TEXT(ROUND(W425/INDEX(AJ24:AJ94, MATCH(P425, AI24:AI94, 0)), 0),"# ##0") &amp; " " &amp; P425)</f>
        <v/>
      </c>
      <c r="Y425" s="82">
        <f>IFERROR(IF(V425&gt;0, L425*AG425*Q425, 0), 0)</f>
        <v>0</v>
      </c>
      <c r="Z425" s="2141">
        <f>IFERROR(IF(V425&gt;0,M425,0),0)</f>
        <v>0</v>
      </c>
      <c r="AA425" s="2142" t="str">
        <f>IF(V425&gt;0,R425,"")</f>
        <v/>
      </c>
      <c r="AB425" s="2143"/>
      <c r="AC425" s="2140">
        <f>IF(ISBLANK(AB425), W425, W425*(1-AB425/100))</f>
        <v>0</v>
      </c>
      <c r="AD425" s="2144"/>
      <c r="AE425" s="2145" t="str">
        <f>IF(OR(ISBLANK(AD425), ISTEXT(L425)), "", IF(W425=0, Y425*AD425, W425*AD425))</f>
        <v/>
      </c>
      <c r="AF425" s="2593"/>
      <c r="AG425" s="2697">
        <f>IFERROR(IF(ISNUMBER(V425)*ISNUMBER(T425),V425/T425,0),0)</f>
        <v>0</v>
      </c>
      <c r="AH425" s="3483">
        <f>IF(AND(V425&lt;&gt;"", ISNUMBER(T425)), IFERROR(INDEX(AJ24:AJ94, MATCH(P425, AI24:AI94, 0)) * O425 * IF(ISBLANK(L425), 1, L425), 0), 0)</f>
        <v>0</v>
      </c>
      <c r="AM425" s="2127" t="str">
        <f>A425</f>
        <v>►</v>
      </c>
      <c r="AR425" s="2133"/>
      <c r="AW425" s="2133"/>
      <c r="AX425" s="466">
        <v>1</v>
      </c>
      <c r="AY425" s="464"/>
      <c r="AZ425" s="464"/>
    </row>
    <row r="426" spans="1:52" s="465" customFormat="1" ht="21" customHeight="1" x14ac:dyDescent="0.25">
      <c r="A426" s="2127" t="str">
        <f>IF(H426&lt;&gt;"A", "►", "A")</f>
        <v>►</v>
      </c>
      <c r="B426" s="2128" t="str">
        <f>IF(A426="►","►",IF(A426="A",IF(ISTEXT(I426),I426,"")))</f>
        <v>►</v>
      </c>
      <c r="C426" s="2129" t="str">
        <f>IF(B426="►", "►", IFERROR(LEFT(B426, SEARCH(".", B426)-1), 0))</f>
        <v>►</v>
      </c>
      <c r="D426" s="2433" t="str">
        <f>IF(B426="►","►",IFERROR(MID(B426,SEARCH(".",B426)+1,SEARCH(".",B426,SEARCH(".",B426)+1)-SEARCH(".",B426)-1),0))</f>
        <v>►</v>
      </c>
      <c r="E426" s="2128" t="str">
        <f>IF(B426="►", "►", IFERROR(MID(B426, SEARCH(".", B426, SEARCH(".", B426)+1)+1, SEARCH(".", B426, SEARCH(".", B426, SEARCH(".", B426)+1)+1) - SEARCH(".", B426, SEARCH(".", B426)+1)-1), 0))</f>
        <v>►</v>
      </c>
      <c r="F426" s="2128" t="str">
        <f>IF(B426="►", "►", IFERROR(MID(B426, SEARCH(".", B426, SEARCH(".", B426, SEARCH(".", B426)+1)+1)+1, SEARCH(".", B426, SEARCH(".", B426, SEARCH(".", B426, SEARCH(".", B426)+1)+1)+1) - SEARCH(".", B426, SEARCH(".", B426, SEARCH(".", B426)+1)+1)-1), 0))</f>
        <v>►</v>
      </c>
      <c r="G426" s="2128" t="str">
        <f>IF(OR(B426="►", ISBLANK(B426)), "►", IFERROR(RIGHT(B426, LEN(B426)-FIND("►", B426)-1), ""))</f>
        <v>►</v>
      </c>
      <c r="H426" s="2178" t="s">
        <v>4</v>
      </c>
      <c r="I426" s="2177"/>
      <c r="J426" s="2177"/>
      <c r="K426" s="2177"/>
      <c r="L426" s="2176"/>
      <c r="M426" s="2176"/>
      <c r="N426" s="2176"/>
      <c r="O426" s="2176"/>
      <c r="P426" s="2176"/>
      <c r="Q426" s="2176"/>
      <c r="R426" s="2450"/>
      <c r="S426" s="791" t="s">
        <v>4</v>
      </c>
      <c r="T426" s="3484">
        <f>IFERROR(IF(AND(ISNUMBER(V426),J426&gt;0),J426,0),0)</f>
        <v>0</v>
      </c>
      <c r="U426" s="2453">
        <f>IFERROR(IF(AND(ISNUMBER(T426),V426&gt;0),K426,0),0)</f>
        <v>0</v>
      </c>
      <c r="V426" s="2452"/>
      <c r="W426" s="2159">
        <f>IFERROR(IF(V426&gt;0, AH426*AG426*Q426, 0), 0)</f>
        <v>0</v>
      </c>
      <c r="X426" s="2160" t="str">
        <f>IF(OR(W426=0, ISBLANK(P426)), "", TEXT(ROUND(W426/INDEX(AJ24:AJ94, MATCH(P426, AI24:AI94, 0)), 0),"# ##0") &amp; " " &amp; P426)</f>
        <v/>
      </c>
      <c r="Y426" s="77">
        <f>IFERROR(IF(V426&gt;0, L426*AG426*Q426, 0), 0)</f>
        <v>0</v>
      </c>
      <c r="Z426" s="2149">
        <f>IFERROR(IF(V426&gt;0,M426,0),0)</f>
        <v>0</v>
      </c>
      <c r="AA426" s="2137" t="str">
        <f>IF(V426&gt;0,R426,"")</f>
        <v/>
      </c>
      <c r="AB426" s="2143"/>
      <c r="AC426" s="2148">
        <f>IF(ISBLANK(AB426), W426, W426*(1-AB426/100))</f>
        <v>0</v>
      </c>
      <c r="AD426" s="2144"/>
      <c r="AE426" s="2150" t="str">
        <f>IF(OR(ISBLANK(AD426), ISTEXT(L426)), "", IF(W426=0, Y426*AD426, W426*AD426))</f>
        <v/>
      </c>
      <c r="AF426" s="2593"/>
      <c r="AG426" s="2697">
        <f>IFERROR(IF(ISNUMBER(V426)*ISNUMBER(T426),V426/T426,0),0)</f>
        <v>0</v>
      </c>
      <c r="AH426" s="3483">
        <f>IF(AND(V426&lt;&gt;"", ISNUMBER(T426)), IFERROR(INDEX(AJ24:AJ94, MATCH(P426, AI24:AI94, 0)) * O426 * IF(ISBLANK(L426), 1, L426), 0), 0)</f>
        <v>0</v>
      </c>
      <c r="AM426" s="2127" t="str">
        <f>A426</f>
        <v>►</v>
      </c>
      <c r="AR426" s="2133"/>
      <c r="AW426" s="2133"/>
      <c r="AX426" s="466">
        <v>1</v>
      </c>
      <c r="AY426" s="464"/>
      <c r="AZ426" s="464"/>
    </row>
    <row r="427" spans="1:52" s="465" customFormat="1" ht="21" customHeight="1" x14ac:dyDescent="0.25">
      <c r="A427" s="2127" t="str">
        <f>IF(H427&lt;&gt;"A", "►", "A")</f>
        <v>►</v>
      </c>
      <c r="B427" s="2128" t="str">
        <f>IF(A427="►","►",IF(A427="A",IF(ISTEXT(I427),I427,"")))</f>
        <v>►</v>
      </c>
      <c r="C427" s="2129" t="str">
        <f>IF(B427="►", "►", IFERROR(LEFT(B427, SEARCH(".", B427)-1), 0))</f>
        <v>►</v>
      </c>
      <c r="D427" s="2433" t="str">
        <f>IF(B427="►","►",IFERROR(MID(B427,SEARCH(".",B427)+1,SEARCH(".",B427,SEARCH(".",B427)+1)-SEARCH(".",B427)-1),0))</f>
        <v>►</v>
      </c>
      <c r="E427" s="2128" t="str">
        <f>IF(B427="►", "►", IFERROR(MID(B427, SEARCH(".", B427, SEARCH(".", B427)+1)+1, SEARCH(".", B427, SEARCH(".", B427, SEARCH(".", B427)+1)+1) - SEARCH(".", B427, SEARCH(".", B427)+1)-1), 0))</f>
        <v>►</v>
      </c>
      <c r="F427" s="2128" t="str">
        <f>IF(B427="►", "►", IFERROR(MID(B427, SEARCH(".", B427, SEARCH(".", B427, SEARCH(".", B427)+1)+1)+1, SEARCH(".", B427, SEARCH(".", B427, SEARCH(".", B427, SEARCH(".", B427)+1)+1)+1) - SEARCH(".", B427, SEARCH(".", B427, SEARCH(".", B427)+1)+1)-1), 0))</f>
        <v>►</v>
      </c>
      <c r="G427" s="2128" t="str">
        <f>IF(OR(B427="►", ISBLANK(B427)), "►", IFERROR(RIGHT(B427, LEN(B427)-FIND("►", B427)-1), ""))</f>
        <v>►</v>
      </c>
      <c r="H427" s="2178" t="s">
        <v>4</v>
      </c>
      <c r="I427" s="2177"/>
      <c r="J427" s="2177"/>
      <c r="K427" s="2177"/>
      <c r="L427" s="2176"/>
      <c r="M427" s="2176"/>
      <c r="N427" s="2176"/>
      <c r="O427" s="2176"/>
      <c r="P427" s="2176"/>
      <c r="Q427" s="2176"/>
      <c r="R427" s="2450"/>
      <c r="S427" s="791" t="s">
        <v>4</v>
      </c>
      <c r="T427" s="3484">
        <f>IFERROR(IF(AND(ISNUMBER(V427),J427&gt;0),J427,0),0)</f>
        <v>0</v>
      </c>
      <c r="U427" s="2453">
        <f>IFERROR(IF(AND(ISNUMBER(T427),V427&gt;0),K427,0),0)</f>
        <v>0</v>
      </c>
      <c r="V427" s="2452"/>
      <c r="W427" s="2140">
        <f>IFERROR(IF(V427&gt;0, AH427*AG427*Q427, 0), 0)</f>
        <v>0</v>
      </c>
      <c r="X427" s="301" t="str">
        <f>IF(OR(W427=0, ISBLANK(P427)), "", TEXT(ROUND(W427/INDEX(AJ24:AJ94, MATCH(P427, AI24:AI94, 0)), 0),"# ##0") &amp; " " &amp; P427)</f>
        <v/>
      </c>
      <c r="Y427" s="82">
        <f>IFERROR(IF(V427&gt;0, L427*AG427*Q427, 0), 0)</f>
        <v>0</v>
      </c>
      <c r="Z427" s="2141">
        <f>IFERROR(IF(V427&gt;0,M427,0),0)</f>
        <v>0</v>
      </c>
      <c r="AA427" s="2142" t="str">
        <f>IF(V427&gt;0,R427,"")</f>
        <v/>
      </c>
      <c r="AB427" s="2143"/>
      <c r="AC427" s="2140">
        <f>IF(ISBLANK(AB427), W427, W427*(1-AB427/100))</f>
        <v>0</v>
      </c>
      <c r="AD427" s="2144"/>
      <c r="AE427" s="2145" t="str">
        <f>IF(OR(ISBLANK(AD427), ISTEXT(L427)), "", IF(W427=0, Y427*AD427, W427*AD427))</f>
        <v/>
      </c>
      <c r="AF427" s="2593"/>
      <c r="AG427" s="2697">
        <f>IFERROR(IF(ISNUMBER(V427)*ISNUMBER(T427),V427/T427,0),0)</f>
        <v>0</v>
      </c>
      <c r="AH427" s="3483">
        <f>IF(AND(V427&lt;&gt;"", ISNUMBER(T427)), IFERROR(INDEX(AJ24:AJ94, MATCH(P427, AI24:AI94, 0)) * O427 * IF(ISBLANK(L427), 1, L427), 0), 0)</f>
        <v>0</v>
      </c>
      <c r="AM427" s="2127" t="str">
        <f>A427</f>
        <v>►</v>
      </c>
      <c r="AR427" s="2133"/>
      <c r="AW427" s="2133"/>
      <c r="AX427" s="466">
        <v>1</v>
      </c>
      <c r="AY427" s="464"/>
      <c r="AZ427" s="464"/>
    </row>
    <row r="428" spans="1:52" s="465" customFormat="1" ht="21" customHeight="1" x14ac:dyDescent="0.25">
      <c r="A428" s="2127" t="str">
        <f>IF(H428&lt;&gt;"A", "►", "A")</f>
        <v>►</v>
      </c>
      <c r="B428" s="2128" t="str">
        <f>IF(A428="►","►",IF(A428="A",IF(ISTEXT(I428),I428,"")))</f>
        <v>►</v>
      </c>
      <c r="C428" s="2129" t="str">
        <f>IF(B428="►", "►", IFERROR(LEFT(B428, SEARCH(".", B428)-1), 0))</f>
        <v>►</v>
      </c>
      <c r="D428" s="2433" t="str">
        <f>IF(B428="►","►",IFERROR(MID(B428,SEARCH(".",B428)+1,SEARCH(".",B428,SEARCH(".",B428)+1)-SEARCH(".",B428)-1),0))</f>
        <v>►</v>
      </c>
      <c r="E428" s="2128" t="str">
        <f>IF(B428="►", "►", IFERROR(MID(B428, SEARCH(".", B428, SEARCH(".", B428)+1)+1, SEARCH(".", B428, SEARCH(".", B428, SEARCH(".", B428)+1)+1) - SEARCH(".", B428, SEARCH(".", B428)+1)-1), 0))</f>
        <v>►</v>
      </c>
      <c r="F428" s="2128" t="str">
        <f>IF(B428="►", "►", IFERROR(MID(B428, SEARCH(".", B428, SEARCH(".", B428, SEARCH(".", B428)+1)+1)+1, SEARCH(".", B428, SEARCH(".", B428, SEARCH(".", B428, SEARCH(".", B428)+1)+1)+1) - SEARCH(".", B428, SEARCH(".", B428, SEARCH(".", B428)+1)+1)-1), 0))</f>
        <v>►</v>
      </c>
      <c r="G428" s="2128" t="str">
        <f>IF(OR(B428="►", ISBLANK(B428)), "►", IFERROR(RIGHT(B428, LEN(B428)-FIND("►", B428)-1), ""))</f>
        <v>►</v>
      </c>
      <c r="H428" s="2178" t="s">
        <v>4</v>
      </c>
      <c r="I428" s="2177"/>
      <c r="J428" s="2177"/>
      <c r="K428" s="2177"/>
      <c r="L428" s="2176"/>
      <c r="M428" s="2176"/>
      <c r="N428" s="2176"/>
      <c r="O428" s="2176"/>
      <c r="P428" s="2176"/>
      <c r="Q428" s="2176"/>
      <c r="R428" s="2450"/>
      <c r="S428" s="791" t="s">
        <v>4</v>
      </c>
      <c r="T428" s="3484">
        <f>IFERROR(IF(AND(ISNUMBER(V428),J428&gt;0),J428,0),0)</f>
        <v>0</v>
      </c>
      <c r="U428" s="2453">
        <f>IFERROR(IF(AND(ISNUMBER(T428),V428&gt;0),K428,0),0)</f>
        <v>0</v>
      </c>
      <c r="V428" s="2452"/>
      <c r="W428" s="2148">
        <f>IFERROR(IF(V428&gt;0, AH428*AG428*Q428, 0), 0)</f>
        <v>0</v>
      </c>
      <c r="X428" s="299" t="str">
        <f>IF(OR(W428=0, ISBLANK(P428)), "", TEXT(ROUND(W428/INDEX(AJ24:AJ94, MATCH(P428, AI24:AI94, 0)), 0),"# ##0") &amp; " " &amp; P428)</f>
        <v/>
      </c>
      <c r="Y428" s="77">
        <f>IFERROR(IF(V428&gt;0, L428*AG428*Q428, 0), 0)</f>
        <v>0</v>
      </c>
      <c r="Z428" s="2149">
        <f>IFERROR(IF(V428&gt;0,M428,0),0)</f>
        <v>0</v>
      </c>
      <c r="AA428" s="2137" t="str">
        <f>IF(V428&gt;0,R428,"")</f>
        <v/>
      </c>
      <c r="AB428" s="2143"/>
      <c r="AC428" s="2148">
        <f>IF(ISBLANK(AB428), W428, W428*(1-AB428/100))</f>
        <v>0</v>
      </c>
      <c r="AD428" s="2144"/>
      <c r="AE428" s="2150" t="str">
        <f>IF(OR(ISBLANK(AD428), ISTEXT(L428)), "", IF(W428=0, Y428*AD428, W428*AD428))</f>
        <v/>
      </c>
      <c r="AF428" s="2593"/>
      <c r="AG428" s="2697">
        <f>IFERROR(IF(ISNUMBER(V428)*ISNUMBER(T428),V428/T428,0),0)</f>
        <v>0</v>
      </c>
      <c r="AH428" s="3483">
        <f>IF(AND(V428&lt;&gt;"", ISNUMBER(T428)), IFERROR(INDEX(AJ24:AJ94, MATCH(P428, AI24:AI94, 0)) * O428 * IF(ISBLANK(L428), 1, L428), 0), 0)</f>
        <v>0</v>
      </c>
      <c r="AM428" s="2127" t="str">
        <f>A428</f>
        <v>►</v>
      </c>
      <c r="AR428" s="2133"/>
      <c r="AW428" s="2133"/>
      <c r="AX428" s="466">
        <v>1</v>
      </c>
      <c r="AY428" s="464"/>
      <c r="AZ428" s="464"/>
    </row>
    <row r="429" spans="1:52" s="465" customFormat="1" ht="21" customHeight="1" x14ac:dyDescent="0.25">
      <c r="A429" s="2127" t="str">
        <f>IF(H429&lt;&gt;"A", "►", "A")</f>
        <v>►</v>
      </c>
      <c r="B429" s="2128" t="str">
        <f>IF(A429="►","►",IF(A429="A",IF(ISTEXT(I429),I429,"")))</f>
        <v>►</v>
      </c>
      <c r="C429" s="2129" t="str">
        <f>IF(B429="►", "►", IFERROR(LEFT(B429, SEARCH(".", B429)-1), 0))</f>
        <v>►</v>
      </c>
      <c r="D429" s="2433" t="str">
        <f>IF(B429="►","►",IFERROR(MID(B429,SEARCH(".",B429)+1,SEARCH(".",B429,SEARCH(".",B429)+1)-SEARCH(".",B429)-1),0))</f>
        <v>►</v>
      </c>
      <c r="E429" s="2128" t="str">
        <f>IF(B429="►", "►", IFERROR(MID(B429, SEARCH(".", B429, SEARCH(".", B429)+1)+1, SEARCH(".", B429, SEARCH(".", B429, SEARCH(".", B429)+1)+1) - SEARCH(".", B429, SEARCH(".", B429)+1)-1), 0))</f>
        <v>►</v>
      </c>
      <c r="F429" s="2128" t="str">
        <f>IF(B429="►", "►", IFERROR(MID(B429, SEARCH(".", B429, SEARCH(".", B429, SEARCH(".", B429)+1)+1)+1, SEARCH(".", B429, SEARCH(".", B429, SEARCH(".", B429, SEARCH(".", B429)+1)+1)+1) - SEARCH(".", B429, SEARCH(".", B429, SEARCH(".", B429)+1)+1)-1), 0))</f>
        <v>►</v>
      </c>
      <c r="G429" s="2128" t="str">
        <f>IF(OR(B429="►", ISBLANK(B429)), "►", IFERROR(RIGHT(B429, LEN(B429)-FIND("►", B429)-1), ""))</f>
        <v>►</v>
      </c>
      <c r="H429" s="2178" t="s">
        <v>4</v>
      </c>
      <c r="I429" s="2177"/>
      <c r="J429" s="2177"/>
      <c r="K429" s="2177"/>
      <c r="L429" s="2176"/>
      <c r="M429" s="2176"/>
      <c r="N429" s="2176"/>
      <c r="O429" s="2176"/>
      <c r="P429" s="2176"/>
      <c r="Q429" s="2176"/>
      <c r="R429" s="2450"/>
      <c r="S429" s="791" t="s">
        <v>4</v>
      </c>
      <c r="T429" s="3484">
        <f>IFERROR(IF(AND(ISNUMBER(V429),J429&gt;0),J429,0),0)</f>
        <v>0</v>
      </c>
      <c r="U429" s="2453">
        <f>IFERROR(IF(AND(ISNUMBER(T429),V429&gt;0),K429,0),0)</f>
        <v>0</v>
      </c>
      <c r="V429" s="2452"/>
      <c r="W429" s="2140">
        <f>IFERROR(IF(V429&gt;0, AH429*AG429*Q429, 0), 0)</f>
        <v>0</v>
      </c>
      <c r="X429" s="301" t="str">
        <f>IF(OR(W429=0, ISBLANK(P429)), "", TEXT(ROUND(W429/INDEX(AJ24:AJ94, MATCH(P429, AI24:AI94, 0)), 0),"# ##0") &amp; " " &amp; P429)</f>
        <v/>
      </c>
      <c r="Y429" s="82">
        <f>IFERROR(IF(V429&gt;0, L429*AG429*Q429, 0), 0)</f>
        <v>0</v>
      </c>
      <c r="Z429" s="2141">
        <f>IFERROR(IF(V429&gt;0,M429,0),0)</f>
        <v>0</v>
      </c>
      <c r="AA429" s="2142" t="str">
        <f>IF(V429&gt;0,R429,"")</f>
        <v/>
      </c>
      <c r="AB429" s="2143"/>
      <c r="AC429" s="2140">
        <f>IF(ISBLANK(AB429), W429, W429*(1-AB429/100))</f>
        <v>0</v>
      </c>
      <c r="AD429" s="2144"/>
      <c r="AE429" s="2145" t="str">
        <f>IF(OR(ISBLANK(AD429), ISTEXT(L429)), "", IF(W429=0, Y429*AD429, W429*AD429))</f>
        <v/>
      </c>
      <c r="AF429" s="2593"/>
      <c r="AG429" s="2697">
        <f>IFERROR(IF(ISNUMBER(V429)*ISNUMBER(T429),V429/T429,0),0)</f>
        <v>0</v>
      </c>
      <c r="AH429" s="3483">
        <f>IF(AND(V429&lt;&gt;"", ISNUMBER(T429)), IFERROR(INDEX(AJ24:AJ94, MATCH(P429, AI24:AI94, 0)) * O429 * IF(ISBLANK(L429), 1, L429), 0), 0)</f>
        <v>0</v>
      </c>
      <c r="AM429" s="2127" t="str">
        <f>A429</f>
        <v>►</v>
      </c>
      <c r="AR429" s="2133"/>
      <c r="AW429" s="2133"/>
      <c r="AX429" s="466">
        <v>1</v>
      </c>
      <c r="AY429" s="464"/>
      <c r="AZ429" s="464"/>
    </row>
    <row r="430" spans="1:52" s="465" customFormat="1" ht="21" customHeight="1" x14ac:dyDescent="0.25">
      <c r="A430" s="2127" t="str">
        <f>IF(H430&lt;&gt;"A", "►", "A")</f>
        <v>►</v>
      </c>
      <c r="B430" s="2128" t="str">
        <f>IF(A430="►","►",IF(A430="A",IF(ISTEXT(I430),I430,"")))</f>
        <v>►</v>
      </c>
      <c r="C430" s="2129" t="str">
        <f>IF(B430="►", "►", IFERROR(LEFT(B430, SEARCH(".", B430)-1), 0))</f>
        <v>►</v>
      </c>
      <c r="D430" s="2433" t="str">
        <f>IF(B430="►","►",IFERROR(MID(B430,SEARCH(".",B430)+1,SEARCH(".",B430,SEARCH(".",B430)+1)-SEARCH(".",B430)-1),0))</f>
        <v>►</v>
      </c>
      <c r="E430" s="2128" t="str">
        <f>IF(B430="►", "►", IFERROR(MID(B430, SEARCH(".", B430, SEARCH(".", B430)+1)+1, SEARCH(".", B430, SEARCH(".", B430, SEARCH(".", B430)+1)+1) - SEARCH(".", B430, SEARCH(".", B430)+1)-1), 0))</f>
        <v>►</v>
      </c>
      <c r="F430" s="2128" t="str">
        <f>IF(B430="►", "►", IFERROR(MID(B430, SEARCH(".", B430, SEARCH(".", B430, SEARCH(".", B430)+1)+1)+1, SEARCH(".", B430, SEARCH(".", B430, SEARCH(".", B430, SEARCH(".", B430)+1)+1)+1) - SEARCH(".", B430, SEARCH(".", B430, SEARCH(".", B430)+1)+1)-1), 0))</f>
        <v>►</v>
      </c>
      <c r="G430" s="2128" t="str">
        <f>IF(OR(B430="►", ISBLANK(B430)), "►", IFERROR(RIGHT(B430, LEN(B430)-FIND("►", B430)-1), ""))</f>
        <v>►</v>
      </c>
      <c r="H430" s="2178" t="s">
        <v>4</v>
      </c>
      <c r="I430" s="2177"/>
      <c r="J430" s="2177"/>
      <c r="K430" s="2177"/>
      <c r="L430" s="2176"/>
      <c r="M430" s="2176"/>
      <c r="N430" s="2176"/>
      <c r="O430" s="2176"/>
      <c r="P430" s="2176"/>
      <c r="Q430" s="2176"/>
      <c r="R430" s="2450"/>
      <c r="S430" s="791" t="s">
        <v>4</v>
      </c>
      <c r="T430" s="3484">
        <f>IFERROR(IF(AND(ISNUMBER(V430),J430&gt;0),J430,0),0)</f>
        <v>0</v>
      </c>
      <c r="U430" s="2453">
        <f>IFERROR(IF(AND(ISNUMBER(T430),V430&gt;0),K430,0),0)</f>
        <v>0</v>
      </c>
      <c r="V430" s="2452"/>
      <c r="W430" s="2148">
        <f>IFERROR(IF(V430&gt;0, AH430*AG430*Q430, 0), 0)</f>
        <v>0</v>
      </c>
      <c r="X430" s="299" t="str">
        <f>IF(OR(W430=0, ISBLANK(P430)), "", TEXT(ROUND(W430/INDEX(AJ24:AJ94, MATCH(P430, AI24:AI94, 0)), 0),"# ##0") &amp; " " &amp; P430)</f>
        <v/>
      </c>
      <c r="Y430" s="77">
        <f>IFERROR(IF(V430&gt;0, L430*AG430*Q430, 0), 0)</f>
        <v>0</v>
      </c>
      <c r="Z430" s="2149">
        <f>IFERROR(IF(V430&gt;0,M430,0),0)</f>
        <v>0</v>
      </c>
      <c r="AA430" s="2137" t="str">
        <f>IF(V430&gt;0,R430,"")</f>
        <v/>
      </c>
      <c r="AB430" s="2143"/>
      <c r="AC430" s="2148">
        <f>IF(ISBLANK(AB430), W430, W430*(1-AB430/100))</f>
        <v>0</v>
      </c>
      <c r="AD430" s="2144"/>
      <c r="AE430" s="2150" t="str">
        <f>IF(OR(ISBLANK(AD430), ISTEXT(L430)), "", IF(W430=0, Y430*AD430, W430*AD430))</f>
        <v/>
      </c>
      <c r="AF430" s="2593"/>
      <c r="AG430" s="2697">
        <f>IFERROR(IF(ISNUMBER(V430)*ISNUMBER(T430),V430/T430,0),0)</f>
        <v>0</v>
      </c>
      <c r="AH430" s="3483">
        <f>IF(AND(V430&lt;&gt;"", ISNUMBER(T430)), IFERROR(INDEX(AJ24:AJ94, MATCH(P430, AI24:AI94, 0)) * O430 * IF(ISBLANK(L430), 1, L430), 0), 0)</f>
        <v>0</v>
      </c>
      <c r="AM430" s="2127" t="str">
        <f>A430</f>
        <v>►</v>
      </c>
      <c r="AR430" s="2133"/>
      <c r="AW430" s="2133"/>
      <c r="AX430" s="466">
        <v>1</v>
      </c>
      <c r="AY430" s="464"/>
      <c r="AZ430" s="464"/>
    </row>
    <row r="431" spans="1:52" s="465" customFormat="1" ht="21" customHeight="1" x14ac:dyDescent="0.25">
      <c r="A431" s="2127" t="str">
        <f>IF(H431&lt;&gt;"A", "►", "A")</f>
        <v>►</v>
      </c>
      <c r="B431" s="2128" t="str">
        <f>IF(A431="►","►",IF(A431="A",IF(ISTEXT(I431),I431,"")))</f>
        <v>►</v>
      </c>
      <c r="C431" s="2129" t="str">
        <f>IF(B431="►", "►", IFERROR(LEFT(B431, SEARCH(".", B431)-1), 0))</f>
        <v>►</v>
      </c>
      <c r="D431" s="2433" t="str">
        <f>IF(B431="►","►",IFERROR(MID(B431,SEARCH(".",B431)+1,SEARCH(".",B431,SEARCH(".",B431)+1)-SEARCH(".",B431)-1),0))</f>
        <v>►</v>
      </c>
      <c r="E431" s="2128" t="str">
        <f>IF(B431="►", "►", IFERROR(MID(B431, SEARCH(".", B431, SEARCH(".", B431)+1)+1, SEARCH(".", B431, SEARCH(".", B431, SEARCH(".", B431)+1)+1) - SEARCH(".", B431, SEARCH(".", B431)+1)-1), 0))</f>
        <v>►</v>
      </c>
      <c r="F431" s="2128" t="str">
        <f>IF(B431="►", "►", IFERROR(MID(B431, SEARCH(".", B431, SEARCH(".", B431, SEARCH(".", B431)+1)+1)+1, SEARCH(".", B431, SEARCH(".", B431, SEARCH(".", B431, SEARCH(".", B431)+1)+1)+1) - SEARCH(".", B431, SEARCH(".", B431, SEARCH(".", B431)+1)+1)-1), 0))</f>
        <v>►</v>
      </c>
      <c r="G431" s="2128" t="str">
        <f>IF(OR(B431="►", ISBLANK(B431)), "►", IFERROR(RIGHT(B431, LEN(B431)-FIND("►", B431)-1), ""))</f>
        <v>►</v>
      </c>
      <c r="H431" s="2178" t="s">
        <v>4</v>
      </c>
      <c r="I431" s="2177"/>
      <c r="J431" s="2177"/>
      <c r="K431" s="2177"/>
      <c r="L431" s="2176"/>
      <c r="M431" s="2176"/>
      <c r="N431" s="2176"/>
      <c r="O431" s="2176"/>
      <c r="P431" s="2176"/>
      <c r="Q431" s="2176"/>
      <c r="R431" s="2450"/>
      <c r="S431" s="791" t="s">
        <v>4</v>
      </c>
      <c r="T431" s="3484">
        <f>IFERROR(IF(AND(ISNUMBER(V431),J431&gt;0),J431,0),0)</f>
        <v>0</v>
      </c>
      <c r="U431" s="2453">
        <f>IFERROR(IF(AND(ISNUMBER(T431),V431&gt;0),K431,0),0)</f>
        <v>0</v>
      </c>
      <c r="V431" s="2452"/>
      <c r="W431" s="2140">
        <f>IFERROR(IF(V431&gt;0, AH431*AG431*Q431, 0), 0)</f>
        <v>0</v>
      </c>
      <c r="X431" s="301" t="str">
        <f>IF(OR(W431=0, ISBLANK(P431)), "", TEXT(ROUND(W431/INDEX(AJ24:AJ94, MATCH(P431, AI24:AI94, 0)), 0),"# ##0") &amp; " " &amp; P431)</f>
        <v/>
      </c>
      <c r="Y431" s="82">
        <f>IFERROR(IF(V431&gt;0, L431*AG431*Q431, 0), 0)</f>
        <v>0</v>
      </c>
      <c r="Z431" s="2141">
        <f>IFERROR(IF(V431&gt;0,M431,0),0)</f>
        <v>0</v>
      </c>
      <c r="AA431" s="2142" t="str">
        <f>IF(V431&gt;0,R431,"")</f>
        <v/>
      </c>
      <c r="AB431" s="2143"/>
      <c r="AC431" s="2140">
        <f>IF(ISBLANK(AB431), W431, W431*(1-AB431/100))</f>
        <v>0</v>
      </c>
      <c r="AD431" s="2144"/>
      <c r="AE431" s="2145" t="str">
        <f>IF(OR(ISBLANK(AD431), ISTEXT(L431)), "", IF(W431=0, Y431*AD431, W431*AD431))</f>
        <v/>
      </c>
      <c r="AF431" s="2593"/>
      <c r="AG431" s="2697">
        <f>IFERROR(IF(ISNUMBER(V431)*ISNUMBER(T431),V431/T431,0),0)</f>
        <v>0</v>
      </c>
      <c r="AH431" s="3483">
        <f>IF(AND(V431&lt;&gt;"", ISNUMBER(T431)), IFERROR(INDEX(AJ24:AJ94, MATCH(P431, AI24:AI94, 0)) * O431 * IF(ISBLANK(L431), 1, L431), 0), 0)</f>
        <v>0</v>
      </c>
      <c r="AM431" s="2127" t="str">
        <f>A431</f>
        <v>►</v>
      </c>
      <c r="AR431" s="2133"/>
      <c r="AW431" s="2133"/>
      <c r="AX431" s="466">
        <v>1</v>
      </c>
      <c r="AY431" s="464"/>
      <c r="AZ431" s="464"/>
    </row>
    <row r="432" spans="1:52" s="465" customFormat="1" ht="21" customHeight="1" x14ac:dyDescent="0.25">
      <c r="A432" s="2127" t="str">
        <f>IF(H432&lt;&gt;"A", "►", "A")</f>
        <v>►</v>
      </c>
      <c r="B432" s="2128" t="str">
        <f>IF(A432="►","►",IF(A432="A",IF(ISTEXT(I432),I432,"")))</f>
        <v>►</v>
      </c>
      <c r="C432" s="2129" t="str">
        <f>IF(B432="►", "►", IFERROR(LEFT(B432, SEARCH(".", B432)-1), 0))</f>
        <v>►</v>
      </c>
      <c r="D432" s="2433" t="str">
        <f>IF(B432="►","►",IFERROR(MID(B432,SEARCH(".",B432)+1,SEARCH(".",B432,SEARCH(".",B432)+1)-SEARCH(".",B432)-1),0))</f>
        <v>►</v>
      </c>
      <c r="E432" s="2128" t="str">
        <f>IF(B432="►", "►", IFERROR(MID(B432, SEARCH(".", B432, SEARCH(".", B432)+1)+1, SEARCH(".", B432, SEARCH(".", B432, SEARCH(".", B432)+1)+1) - SEARCH(".", B432, SEARCH(".", B432)+1)-1), 0))</f>
        <v>►</v>
      </c>
      <c r="F432" s="2128" t="str">
        <f>IF(B432="►", "►", IFERROR(MID(B432, SEARCH(".", B432, SEARCH(".", B432, SEARCH(".", B432)+1)+1)+1, SEARCH(".", B432, SEARCH(".", B432, SEARCH(".", B432, SEARCH(".", B432)+1)+1)+1) - SEARCH(".", B432, SEARCH(".", B432, SEARCH(".", B432)+1)+1)-1), 0))</f>
        <v>►</v>
      </c>
      <c r="G432" s="2128" t="str">
        <f>IF(OR(B432="►", ISBLANK(B432)), "►", IFERROR(RIGHT(B432, LEN(B432)-FIND("►", B432)-1), ""))</f>
        <v>►</v>
      </c>
      <c r="H432" s="2178" t="s">
        <v>4</v>
      </c>
      <c r="I432" s="2177"/>
      <c r="J432" s="2177"/>
      <c r="K432" s="2177"/>
      <c r="L432" s="2176"/>
      <c r="M432" s="2176"/>
      <c r="N432" s="2176"/>
      <c r="O432" s="2176"/>
      <c r="P432" s="2176"/>
      <c r="Q432" s="2176"/>
      <c r="R432" s="2450"/>
      <c r="S432" s="791" t="s">
        <v>4</v>
      </c>
      <c r="T432" s="3484">
        <f>IFERROR(IF(AND(ISNUMBER(V432),J432&gt;0),J432,0),0)</f>
        <v>0</v>
      </c>
      <c r="U432" s="2453">
        <f>IFERROR(IF(AND(ISNUMBER(T432),V432&gt;0),K432,0),0)</f>
        <v>0</v>
      </c>
      <c r="V432" s="2452"/>
      <c r="W432" s="2148">
        <f>IFERROR(IF(V432&gt;0, AH432*AG432*Q432, 0), 0)</f>
        <v>0</v>
      </c>
      <c r="X432" s="299" t="str">
        <f>IF(OR(W432=0, ISBLANK(P432)), "", TEXT(ROUND(W432/INDEX(AJ24:AJ94, MATCH(P432, AI24:AI94, 0)), 0),"# ##0") &amp; " " &amp; P432)</f>
        <v/>
      </c>
      <c r="Y432" s="77">
        <f>IFERROR(IF(V432&gt;0, L432*AG432*Q432, 0), 0)</f>
        <v>0</v>
      </c>
      <c r="Z432" s="2149">
        <f>IFERROR(IF(V432&gt;0,M432,0),0)</f>
        <v>0</v>
      </c>
      <c r="AA432" s="2137" t="str">
        <f>IF(V432&gt;0,R432,"")</f>
        <v/>
      </c>
      <c r="AB432" s="2143"/>
      <c r="AC432" s="2148">
        <f>IF(ISBLANK(AB432), W432, W432*(1-AB432/100))</f>
        <v>0</v>
      </c>
      <c r="AD432" s="2144"/>
      <c r="AE432" s="2150" t="str">
        <f>IF(OR(ISBLANK(AD432), ISTEXT(L432)), "", IF(W432=0, Y432*AD432, W432*AD432))</f>
        <v/>
      </c>
      <c r="AF432" s="2593"/>
      <c r="AG432" s="2697">
        <f>IFERROR(IF(ISNUMBER(V432)*ISNUMBER(T432),V432/T432,0),0)</f>
        <v>0</v>
      </c>
      <c r="AH432" s="3483">
        <f>IF(AND(V432&lt;&gt;"", ISNUMBER(T432)), IFERROR(INDEX(AJ24:AJ94, MATCH(P432, AI24:AI94, 0)) * O432 * IF(ISBLANK(L432), 1, L432), 0), 0)</f>
        <v>0</v>
      </c>
      <c r="AM432" s="2127" t="str">
        <f>A432</f>
        <v>►</v>
      </c>
      <c r="AR432" s="2133"/>
      <c r="AW432" s="2133"/>
      <c r="AX432" s="466">
        <v>1</v>
      </c>
      <c r="AY432" s="464"/>
      <c r="AZ432" s="464"/>
    </row>
    <row r="433" spans="1:52" s="465" customFormat="1" ht="21" customHeight="1" x14ac:dyDescent="0.25">
      <c r="A433" s="2127" t="str">
        <f>IF(H433&lt;&gt;"A", "►", "A")</f>
        <v>►</v>
      </c>
      <c r="B433" s="2128" t="str">
        <f>IF(A433="►","►",IF(A433="A",IF(ISTEXT(I433),I433,"")))</f>
        <v>►</v>
      </c>
      <c r="C433" s="2129" t="str">
        <f>IF(B433="►", "►", IFERROR(LEFT(B433, SEARCH(".", B433)-1), 0))</f>
        <v>►</v>
      </c>
      <c r="D433" s="2433" t="str">
        <f>IF(B433="►","►",IFERROR(MID(B433,SEARCH(".",B433)+1,SEARCH(".",B433,SEARCH(".",B433)+1)-SEARCH(".",B433)-1),0))</f>
        <v>►</v>
      </c>
      <c r="E433" s="2128" t="str">
        <f>IF(B433="►", "►", IFERROR(MID(B433, SEARCH(".", B433, SEARCH(".", B433)+1)+1, SEARCH(".", B433, SEARCH(".", B433, SEARCH(".", B433)+1)+1) - SEARCH(".", B433, SEARCH(".", B433)+1)-1), 0))</f>
        <v>►</v>
      </c>
      <c r="F433" s="2128" t="str">
        <f>IF(B433="►", "►", IFERROR(MID(B433, SEARCH(".", B433, SEARCH(".", B433, SEARCH(".", B433)+1)+1)+1, SEARCH(".", B433, SEARCH(".", B433, SEARCH(".", B433, SEARCH(".", B433)+1)+1)+1) - SEARCH(".", B433, SEARCH(".", B433, SEARCH(".", B433)+1)+1)-1), 0))</f>
        <v>►</v>
      </c>
      <c r="G433" s="2128" t="str">
        <f>IF(OR(B433="►", ISBLANK(B433)), "►", IFERROR(RIGHT(B433, LEN(B433)-FIND("►", B433)-1), ""))</f>
        <v>►</v>
      </c>
      <c r="H433" s="2178" t="s">
        <v>4</v>
      </c>
      <c r="I433" s="2177"/>
      <c r="J433" s="2177"/>
      <c r="K433" s="2177"/>
      <c r="L433" s="2176"/>
      <c r="M433" s="2176"/>
      <c r="N433" s="2176"/>
      <c r="O433" s="2176"/>
      <c r="P433" s="2176"/>
      <c r="Q433" s="2176"/>
      <c r="R433" s="2450"/>
      <c r="S433" s="791" t="s">
        <v>4</v>
      </c>
      <c r="T433" s="3484">
        <f>IFERROR(IF(AND(ISNUMBER(V433),J433&gt;0),J433,0),0)</f>
        <v>0</v>
      </c>
      <c r="U433" s="2453">
        <f>IFERROR(IF(AND(ISNUMBER(T433),V433&gt;0),K433,0),0)</f>
        <v>0</v>
      </c>
      <c r="V433" s="2452"/>
      <c r="W433" s="2140">
        <f>IFERROR(IF(V433&gt;0, AH433*AG433*Q433, 0), 0)</f>
        <v>0</v>
      </c>
      <c r="X433" s="301" t="str">
        <f>IF(OR(W433=0, ISBLANK(P433)), "", TEXT(ROUND(W433/INDEX(AJ24:AJ94, MATCH(P433, AI24:AI94, 0)), 0),"# ##0") &amp; " " &amp; P433)</f>
        <v/>
      </c>
      <c r="Y433" s="82">
        <f>IFERROR(IF(V433&gt;0, L433*AG433*Q433, 0), 0)</f>
        <v>0</v>
      </c>
      <c r="Z433" s="2141">
        <f>IFERROR(IF(V433&gt;0,M433,0),0)</f>
        <v>0</v>
      </c>
      <c r="AA433" s="2142" t="str">
        <f>IF(V433&gt;0,R433,"")</f>
        <v/>
      </c>
      <c r="AB433" s="2143"/>
      <c r="AC433" s="2140">
        <f>IF(ISBLANK(AB433), W433, W433*(1-AB433/100))</f>
        <v>0</v>
      </c>
      <c r="AD433" s="2144"/>
      <c r="AE433" s="2145" t="str">
        <f>IF(OR(ISBLANK(AD433), ISTEXT(L433)), "", IF(W433=0, Y433*AD433, W433*AD433))</f>
        <v/>
      </c>
      <c r="AF433" s="2593"/>
      <c r="AG433" s="2697">
        <f>IFERROR(IF(ISNUMBER(V433)*ISNUMBER(T433),V433/T433,0),0)</f>
        <v>0</v>
      </c>
      <c r="AH433" s="3483">
        <f>IF(AND(V433&lt;&gt;"", ISNUMBER(T433)), IFERROR(INDEX(AJ24:AJ94, MATCH(P433, AI24:AI94, 0)) * O433 * IF(ISBLANK(L433), 1, L433), 0), 0)</f>
        <v>0</v>
      </c>
      <c r="AM433" s="2127" t="str">
        <f>A433</f>
        <v>►</v>
      </c>
      <c r="AR433" s="2133"/>
      <c r="AW433" s="2133"/>
      <c r="AX433" s="466">
        <v>1</v>
      </c>
      <c r="AY433" s="464"/>
      <c r="AZ433" s="464"/>
    </row>
    <row r="434" spans="1:52" s="465" customFormat="1" ht="21" customHeight="1" x14ac:dyDescent="0.25">
      <c r="A434" s="2127" t="str">
        <f>IF(H434&lt;&gt;"A", "►", "A")</f>
        <v>►</v>
      </c>
      <c r="B434" s="2128" t="str">
        <f>IF(A434="►","►",IF(A434="A",IF(ISTEXT(I434),I434,"")))</f>
        <v>►</v>
      </c>
      <c r="C434" s="2129" t="str">
        <f>IF(B434="►", "►", IFERROR(LEFT(B434, SEARCH(".", B434)-1), 0))</f>
        <v>►</v>
      </c>
      <c r="D434" s="2433" t="str">
        <f>IF(B434="►","►",IFERROR(MID(B434,SEARCH(".",B434)+1,SEARCH(".",B434,SEARCH(".",B434)+1)-SEARCH(".",B434)-1),0))</f>
        <v>►</v>
      </c>
      <c r="E434" s="2128" t="str">
        <f>IF(B434="►", "►", IFERROR(MID(B434, SEARCH(".", B434, SEARCH(".", B434)+1)+1, SEARCH(".", B434, SEARCH(".", B434, SEARCH(".", B434)+1)+1) - SEARCH(".", B434, SEARCH(".", B434)+1)-1), 0))</f>
        <v>►</v>
      </c>
      <c r="F434" s="2128" t="str">
        <f>IF(B434="►", "►", IFERROR(MID(B434, SEARCH(".", B434, SEARCH(".", B434, SEARCH(".", B434)+1)+1)+1, SEARCH(".", B434, SEARCH(".", B434, SEARCH(".", B434, SEARCH(".", B434)+1)+1)+1) - SEARCH(".", B434, SEARCH(".", B434, SEARCH(".", B434)+1)+1)-1), 0))</f>
        <v>►</v>
      </c>
      <c r="G434" s="2128" t="str">
        <f>IF(OR(B434="►", ISBLANK(B434)), "►", IFERROR(RIGHT(B434, LEN(B434)-FIND("►", B434)-1), ""))</f>
        <v>►</v>
      </c>
      <c r="H434" s="2178" t="s">
        <v>4</v>
      </c>
      <c r="I434" s="2177"/>
      <c r="J434" s="2177"/>
      <c r="K434" s="2177"/>
      <c r="L434" s="2176"/>
      <c r="M434" s="2176"/>
      <c r="N434" s="2176"/>
      <c r="O434" s="2176"/>
      <c r="P434" s="2176"/>
      <c r="Q434" s="2176"/>
      <c r="R434" s="2450"/>
      <c r="S434" s="791" t="s">
        <v>4</v>
      </c>
      <c r="T434" s="3484">
        <f>IFERROR(IF(AND(ISNUMBER(V434),J434&gt;0),J434,0),0)</f>
        <v>0</v>
      </c>
      <c r="U434" s="2453">
        <f>IFERROR(IF(AND(ISNUMBER(T434),V434&gt;0),K434,0),0)</f>
        <v>0</v>
      </c>
      <c r="V434" s="2452"/>
      <c r="W434" s="2148">
        <f>IFERROR(IF(V434&gt;0, AH434*AG434*Q434, 0), 0)</f>
        <v>0</v>
      </c>
      <c r="X434" s="299" t="str">
        <f>IF(OR(W434=0, ISBLANK(P434)), "", TEXT(ROUND(W434/INDEX(AJ24:AJ94, MATCH(P434, AI24:AI94, 0)), 0),"# ##0") &amp; " " &amp; P434)</f>
        <v/>
      </c>
      <c r="Y434" s="77">
        <f>IFERROR(IF(V434&gt;0, L434*AG434*Q434, 0), 0)</f>
        <v>0</v>
      </c>
      <c r="Z434" s="2149">
        <f>IFERROR(IF(V434&gt;0,M434,0),0)</f>
        <v>0</v>
      </c>
      <c r="AA434" s="2137" t="str">
        <f>IF(V434&gt;0,R434,"")</f>
        <v/>
      </c>
      <c r="AB434" s="2143"/>
      <c r="AC434" s="2148">
        <f>IF(ISBLANK(AB434), W434, W434*(1-AB434/100))</f>
        <v>0</v>
      </c>
      <c r="AD434" s="2144"/>
      <c r="AE434" s="2150" t="str">
        <f>IF(OR(ISBLANK(AD434), ISTEXT(L434)), "", IF(W434=0, Y434*AD434, W434*AD434))</f>
        <v/>
      </c>
      <c r="AF434" s="2593"/>
      <c r="AG434" s="2697">
        <f>IFERROR(IF(ISNUMBER(V434)*ISNUMBER(T434),V434/T434,0),0)</f>
        <v>0</v>
      </c>
      <c r="AH434" s="3483">
        <f>IF(AND(V434&lt;&gt;"", ISNUMBER(T434)), IFERROR(INDEX(AJ24:AJ94, MATCH(P434, AI24:AI94, 0)) * O434 * IF(ISBLANK(L434), 1, L434), 0), 0)</f>
        <v>0</v>
      </c>
      <c r="AM434" s="2127" t="str">
        <f>A434</f>
        <v>►</v>
      </c>
      <c r="AR434" s="2133"/>
      <c r="AW434" s="2133"/>
      <c r="AX434" s="466">
        <v>1</v>
      </c>
      <c r="AY434" s="464"/>
      <c r="AZ434" s="464"/>
    </row>
    <row r="435" spans="1:52" s="465" customFormat="1" ht="21" customHeight="1" x14ac:dyDescent="0.25">
      <c r="A435" s="2127" t="str">
        <f>IF(H435&lt;&gt;"A", "►", "A")</f>
        <v>►</v>
      </c>
      <c r="B435" s="2128" t="str">
        <f>IF(A435="►","►",IF(A435="A",IF(ISTEXT(I435),I435,"")))</f>
        <v>►</v>
      </c>
      <c r="C435" s="2129" t="str">
        <f>IF(B435="►", "►", IFERROR(LEFT(B435, SEARCH(".", B435)-1), 0))</f>
        <v>►</v>
      </c>
      <c r="D435" s="2433" t="str">
        <f>IF(B435="►","►",IFERROR(MID(B435,SEARCH(".",B435)+1,SEARCH(".",B435,SEARCH(".",B435)+1)-SEARCH(".",B435)-1),0))</f>
        <v>►</v>
      </c>
      <c r="E435" s="2128" t="str">
        <f>IF(B435="►", "►", IFERROR(MID(B435, SEARCH(".", B435, SEARCH(".", B435)+1)+1, SEARCH(".", B435, SEARCH(".", B435, SEARCH(".", B435)+1)+1) - SEARCH(".", B435, SEARCH(".", B435)+1)-1), 0))</f>
        <v>►</v>
      </c>
      <c r="F435" s="2128" t="str">
        <f>IF(B435="►", "►", IFERROR(MID(B435, SEARCH(".", B435, SEARCH(".", B435, SEARCH(".", B435)+1)+1)+1, SEARCH(".", B435, SEARCH(".", B435, SEARCH(".", B435, SEARCH(".", B435)+1)+1)+1) - SEARCH(".", B435, SEARCH(".", B435, SEARCH(".", B435)+1)+1)-1), 0))</f>
        <v>►</v>
      </c>
      <c r="G435" s="2128" t="str">
        <f>IF(OR(B435="►", ISBLANK(B435)), "►", IFERROR(RIGHT(B435, LEN(B435)-FIND("►", B435)-1), ""))</f>
        <v>►</v>
      </c>
      <c r="H435" s="2178" t="s">
        <v>4</v>
      </c>
      <c r="I435" s="2177"/>
      <c r="J435" s="2177"/>
      <c r="K435" s="2177"/>
      <c r="L435" s="2176"/>
      <c r="M435" s="2176"/>
      <c r="N435" s="2176"/>
      <c r="O435" s="2176"/>
      <c r="P435" s="2176"/>
      <c r="Q435" s="2176"/>
      <c r="R435" s="2450"/>
      <c r="S435" s="791" t="s">
        <v>4</v>
      </c>
      <c r="T435" s="3484">
        <f>IFERROR(IF(AND(ISNUMBER(V435),J435&gt;0),J435,0),0)</f>
        <v>0</v>
      </c>
      <c r="U435" s="2453">
        <f>IFERROR(IF(AND(ISNUMBER(T435),V435&gt;0),K435,0),0)</f>
        <v>0</v>
      </c>
      <c r="V435" s="2452"/>
      <c r="W435" s="2140">
        <f>IFERROR(IF(V435&gt;0, AH435*AG435*Q435, 0), 0)</f>
        <v>0</v>
      </c>
      <c r="X435" s="301" t="str">
        <f>IF(OR(W435=0, ISBLANK(P435)), "", TEXT(ROUND(W435/INDEX(AJ24:AJ94, MATCH(P435, AI24:AI94, 0)), 0),"# ##0") &amp; " " &amp; P435)</f>
        <v/>
      </c>
      <c r="Y435" s="82">
        <f>IFERROR(IF(V435&gt;0, L435*AG435*Q435, 0), 0)</f>
        <v>0</v>
      </c>
      <c r="Z435" s="2141">
        <f>IFERROR(IF(V435&gt;0,M435,0),0)</f>
        <v>0</v>
      </c>
      <c r="AA435" s="2142" t="str">
        <f>IF(V435&gt;0,R435,"")</f>
        <v/>
      </c>
      <c r="AB435" s="2143"/>
      <c r="AC435" s="2140">
        <f>IF(ISBLANK(AB435), W435, W435*(1-AB435/100))</f>
        <v>0</v>
      </c>
      <c r="AD435" s="2144"/>
      <c r="AE435" s="2145" t="str">
        <f>IF(OR(ISBLANK(AD435), ISTEXT(L435)), "", IF(W435=0, Y435*AD435, W435*AD435))</f>
        <v/>
      </c>
      <c r="AF435" s="2593"/>
      <c r="AG435" s="2697">
        <f>IFERROR(IF(ISNUMBER(V435)*ISNUMBER(T435),V435/T435,0),0)</f>
        <v>0</v>
      </c>
      <c r="AH435" s="3483">
        <f>IF(AND(V435&lt;&gt;"", ISNUMBER(T435)), IFERROR(INDEX(AJ24:AJ94, MATCH(P435, AI24:AI94, 0)) * O435 * IF(ISBLANK(L435), 1, L435), 0), 0)</f>
        <v>0</v>
      </c>
      <c r="AM435" s="2127" t="str">
        <f>A435</f>
        <v>►</v>
      </c>
      <c r="AR435" s="2133"/>
      <c r="AW435" s="2133"/>
      <c r="AX435" s="466">
        <v>1</v>
      </c>
      <c r="AY435" s="464"/>
      <c r="AZ435" s="464"/>
    </row>
    <row r="436" spans="1:52" s="465" customFormat="1" ht="21" customHeight="1" x14ac:dyDescent="0.25">
      <c r="A436" s="2127" t="str">
        <f>IF(H436&lt;&gt;"A", "►", "A")</f>
        <v>►</v>
      </c>
      <c r="B436" s="2128" t="str">
        <f>IF(A436="►","►",IF(A436="A",IF(ISTEXT(I436),I436,"")))</f>
        <v>►</v>
      </c>
      <c r="C436" s="2129" t="str">
        <f>IF(B436="►", "►", IFERROR(LEFT(B436, SEARCH(".", B436)-1), 0))</f>
        <v>►</v>
      </c>
      <c r="D436" s="2433" t="str">
        <f>IF(B436="►","►",IFERROR(MID(B436,SEARCH(".",B436)+1,SEARCH(".",B436,SEARCH(".",B436)+1)-SEARCH(".",B436)-1),0))</f>
        <v>►</v>
      </c>
      <c r="E436" s="2128" t="str">
        <f>IF(B436="►", "►", IFERROR(MID(B436, SEARCH(".", B436, SEARCH(".", B436)+1)+1, SEARCH(".", B436, SEARCH(".", B436, SEARCH(".", B436)+1)+1) - SEARCH(".", B436, SEARCH(".", B436)+1)-1), 0))</f>
        <v>►</v>
      </c>
      <c r="F436" s="2128" t="str">
        <f>IF(B436="►", "►", IFERROR(MID(B436, SEARCH(".", B436, SEARCH(".", B436, SEARCH(".", B436)+1)+1)+1, SEARCH(".", B436, SEARCH(".", B436, SEARCH(".", B436, SEARCH(".", B436)+1)+1)+1) - SEARCH(".", B436, SEARCH(".", B436, SEARCH(".", B436)+1)+1)-1), 0))</f>
        <v>►</v>
      </c>
      <c r="G436" s="2128" t="str">
        <f>IF(OR(B436="►", ISBLANK(B436)), "►", IFERROR(RIGHT(B436, LEN(B436)-FIND("►", B436)-1), ""))</f>
        <v>►</v>
      </c>
      <c r="H436" s="2178" t="s">
        <v>4</v>
      </c>
      <c r="I436" s="2177"/>
      <c r="J436" s="2177"/>
      <c r="K436" s="2177"/>
      <c r="L436" s="2176"/>
      <c r="M436" s="2176"/>
      <c r="N436" s="2176"/>
      <c r="O436" s="2176"/>
      <c r="P436" s="2176"/>
      <c r="Q436" s="2176"/>
      <c r="R436" s="2450"/>
      <c r="S436" s="791" t="s">
        <v>4</v>
      </c>
      <c r="T436" s="3484">
        <f>IFERROR(IF(AND(ISNUMBER(V436),J436&gt;0),J436,0),0)</f>
        <v>0</v>
      </c>
      <c r="U436" s="2453">
        <f>IFERROR(IF(AND(ISNUMBER(T436),V436&gt;0),K436,0),0)</f>
        <v>0</v>
      </c>
      <c r="V436" s="2452"/>
      <c r="W436" s="2148">
        <f>IFERROR(IF(V436&gt;0, AH436*AG436*Q436, 0), 0)</f>
        <v>0</v>
      </c>
      <c r="X436" s="299" t="str">
        <f>IF(OR(W436=0, ISBLANK(P436)), "", TEXT(ROUND(W436/INDEX(AJ24:AJ94, MATCH(P436, AI24:AI94, 0)), 0),"# ##0") &amp; " " &amp; P436)</f>
        <v/>
      </c>
      <c r="Y436" s="77">
        <f>IFERROR(IF(V436&gt;0, L436*AG436*Q436, 0), 0)</f>
        <v>0</v>
      </c>
      <c r="Z436" s="2149">
        <f>IFERROR(IF(V436&gt;0,M436,0),0)</f>
        <v>0</v>
      </c>
      <c r="AA436" s="2137" t="str">
        <f>IF(V436&gt;0,R436,"")</f>
        <v/>
      </c>
      <c r="AB436" s="2143"/>
      <c r="AC436" s="2148">
        <f>IF(ISBLANK(AB436), W436, W436*(1-AB436/100))</f>
        <v>0</v>
      </c>
      <c r="AD436" s="2144"/>
      <c r="AE436" s="2150" t="str">
        <f>IF(OR(ISBLANK(AD436), ISTEXT(L436)), "", IF(W436=0, Y436*AD436, W436*AD436))</f>
        <v/>
      </c>
      <c r="AF436" s="2593"/>
      <c r="AG436" s="2697">
        <f>IFERROR(IF(ISNUMBER(V436)*ISNUMBER(T436),V436/T436,0),0)</f>
        <v>0</v>
      </c>
      <c r="AH436" s="3483">
        <f>IF(AND(V436&lt;&gt;"", ISNUMBER(T436)), IFERROR(INDEX(AJ24:AJ94, MATCH(P436, AI24:AI94, 0)) * O436 * IF(ISBLANK(L436), 1, L436), 0), 0)</f>
        <v>0</v>
      </c>
      <c r="AM436" s="2127" t="str">
        <f>A436</f>
        <v>►</v>
      </c>
      <c r="AR436" s="2133"/>
      <c r="AW436" s="2133"/>
      <c r="AX436" s="466">
        <v>1</v>
      </c>
      <c r="AY436" s="464"/>
      <c r="AZ436" s="464"/>
    </row>
    <row r="437" spans="1:52" s="465" customFormat="1" ht="21" customHeight="1" x14ac:dyDescent="0.25">
      <c r="A437" s="2127" t="str">
        <f>IF(H437&lt;&gt;"A", "►", "A")</f>
        <v>►</v>
      </c>
      <c r="B437" s="2128" t="str">
        <f>IF(A437="►","►",IF(A437="A",IF(ISTEXT(I437),I437,"")))</f>
        <v>►</v>
      </c>
      <c r="C437" s="2129" t="str">
        <f>IF(B437="►", "►", IFERROR(LEFT(B437, SEARCH(".", B437)-1), 0))</f>
        <v>►</v>
      </c>
      <c r="D437" s="2433" t="str">
        <f>IF(B437="►","►",IFERROR(MID(B437,SEARCH(".",B437)+1,SEARCH(".",B437,SEARCH(".",B437)+1)-SEARCH(".",B437)-1),0))</f>
        <v>►</v>
      </c>
      <c r="E437" s="2128" t="str">
        <f>IF(B437="►", "►", IFERROR(MID(B437, SEARCH(".", B437, SEARCH(".", B437)+1)+1, SEARCH(".", B437, SEARCH(".", B437, SEARCH(".", B437)+1)+1) - SEARCH(".", B437, SEARCH(".", B437)+1)-1), 0))</f>
        <v>►</v>
      </c>
      <c r="F437" s="2128" t="str">
        <f>IF(B437="►", "►", IFERROR(MID(B437, SEARCH(".", B437, SEARCH(".", B437, SEARCH(".", B437)+1)+1)+1, SEARCH(".", B437, SEARCH(".", B437, SEARCH(".", B437, SEARCH(".", B437)+1)+1)+1) - SEARCH(".", B437, SEARCH(".", B437, SEARCH(".", B437)+1)+1)-1), 0))</f>
        <v>►</v>
      </c>
      <c r="G437" s="2128" t="str">
        <f>IF(OR(B437="►", ISBLANK(B437)), "►", IFERROR(RIGHT(B437, LEN(B437)-FIND("►", B437)-1), ""))</f>
        <v>►</v>
      </c>
      <c r="H437" s="2178" t="s">
        <v>4</v>
      </c>
      <c r="I437" s="2177"/>
      <c r="J437" s="2177"/>
      <c r="K437" s="2177"/>
      <c r="L437" s="2176"/>
      <c r="M437" s="2176"/>
      <c r="N437" s="2176"/>
      <c r="O437" s="2176"/>
      <c r="P437" s="2176"/>
      <c r="Q437" s="2176"/>
      <c r="R437" s="2450"/>
      <c r="S437" s="791" t="s">
        <v>4</v>
      </c>
      <c r="T437" s="3484">
        <f>IFERROR(IF(AND(ISNUMBER(V437),J437&gt;0),J437,0),0)</f>
        <v>0</v>
      </c>
      <c r="U437" s="2453">
        <f>IFERROR(IF(AND(ISNUMBER(T437),V437&gt;0),K437,0),0)</f>
        <v>0</v>
      </c>
      <c r="V437" s="2452"/>
      <c r="W437" s="2140">
        <f>IFERROR(IF(V437&gt;0, AH437*AG437*Q437, 0), 0)</f>
        <v>0</v>
      </c>
      <c r="X437" s="301" t="str">
        <f>IF(OR(W437=0, ISBLANK(P437)), "", TEXT(ROUND(W437/INDEX(AJ24:AJ94, MATCH(P437, AI24:AI94, 0)), 0),"# ##0") &amp; " " &amp; P437)</f>
        <v/>
      </c>
      <c r="Y437" s="82">
        <f>IFERROR(IF(V437&gt;0, L437*AG437*Q437, 0), 0)</f>
        <v>0</v>
      </c>
      <c r="Z437" s="2141">
        <f>IFERROR(IF(V437&gt;0,M437,0),0)</f>
        <v>0</v>
      </c>
      <c r="AA437" s="2142" t="str">
        <f>IF(V437&gt;0,R437,"")</f>
        <v/>
      </c>
      <c r="AB437" s="2143"/>
      <c r="AC437" s="2140">
        <f>IF(ISBLANK(AB437), W437, W437*(1-AB437/100))</f>
        <v>0</v>
      </c>
      <c r="AD437" s="2144"/>
      <c r="AE437" s="2145" t="str">
        <f>IF(OR(ISBLANK(AD437), ISTEXT(L437)), "", IF(W437=0, Y437*AD437, W437*AD437))</f>
        <v/>
      </c>
      <c r="AF437" s="2593"/>
      <c r="AG437" s="2697">
        <f>IFERROR(IF(ISNUMBER(V437)*ISNUMBER(T437),V437/T437,0),0)</f>
        <v>0</v>
      </c>
      <c r="AH437" s="3483">
        <f>IF(AND(V437&lt;&gt;"", ISNUMBER(T437)), IFERROR(INDEX(AJ24:AJ94, MATCH(P437, AI24:AI94, 0)) * O437 * IF(ISBLANK(L437), 1, L437), 0), 0)</f>
        <v>0</v>
      </c>
      <c r="AM437" s="2127" t="str">
        <f>A437</f>
        <v>►</v>
      </c>
      <c r="AR437" s="2133"/>
      <c r="AW437" s="2133"/>
      <c r="AX437" s="466">
        <v>1</v>
      </c>
      <c r="AY437" s="464"/>
      <c r="AZ437" s="464"/>
    </row>
    <row r="438" spans="1:52" s="465" customFormat="1" ht="21" customHeight="1" x14ac:dyDescent="0.25">
      <c r="A438" s="2127" t="str">
        <f>IF(H438&lt;&gt;"A", "►", "A")</f>
        <v>►</v>
      </c>
      <c r="B438" s="2128" t="str">
        <f>IF(A438="►","►",IF(A438="A",IF(ISTEXT(I438),I438,"")))</f>
        <v>►</v>
      </c>
      <c r="C438" s="2129" t="str">
        <f>IF(B438="►", "►", IFERROR(LEFT(B438, SEARCH(".", B438)-1), 0))</f>
        <v>►</v>
      </c>
      <c r="D438" s="2433" t="str">
        <f>IF(B438="►","►",IFERROR(MID(B438,SEARCH(".",B438)+1,SEARCH(".",B438,SEARCH(".",B438)+1)-SEARCH(".",B438)-1),0))</f>
        <v>►</v>
      </c>
      <c r="E438" s="2128" t="str">
        <f>IF(B438="►", "►", IFERROR(MID(B438, SEARCH(".", B438, SEARCH(".", B438)+1)+1, SEARCH(".", B438, SEARCH(".", B438, SEARCH(".", B438)+1)+1) - SEARCH(".", B438, SEARCH(".", B438)+1)-1), 0))</f>
        <v>►</v>
      </c>
      <c r="F438" s="2128" t="str">
        <f>IF(B438="►", "►", IFERROR(MID(B438, SEARCH(".", B438, SEARCH(".", B438, SEARCH(".", B438)+1)+1)+1, SEARCH(".", B438, SEARCH(".", B438, SEARCH(".", B438, SEARCH(".", B438)+1)+1)+1) - SEARCH(".", B438, SEARCH(".", B438, SEARCH(".", B438)+1)+1)-1), 0))</f>
        <v>►</v>
      </c>
      <c r="G438" s="2128" t="str">
        <f>IF(OR(B438="►", ISBLANK(B438)), "►", IFERROR(RIGHT(B438, LEN(B438)-FIND("►", B438)-1), ""))</f>
        <v>►</v>
      </c>
      <c r="H438" s="2178" t="s">
        <v>4</v>
      </c>
      <c r="I438" s="2177"/>
      <c r="J438" s="2177"/>
      <c r="K438" s="2177"/>
      <c r="L438" s="2176"/>
      <c r="M438" s="2176"/>
      <c r="N438" s="2176"/>
      <c r="O438" s="2176"/>
      <c r="P438" s="2176"/>
      <c r="Q438" s="2176"/>
      <c r="R438" s="2450"/>
      <c r="S438" s="791" t="s">
        <v>4</v>
      </c>
      <c r="T438" s="3484">
        <f>IFERROR(IF(AND(ISNUMBER(V438),J438&gt;0),J438,0),0)</f>
        <v>0</v>
      </c>
      <c r="U438" s="2453">
        <f>IFERROR(IF(AND(ISNUMBER(T438),V438&gt;0),K438,0),0)</f>
        <v>0</v>
      </c>
      <c r="V438" s="2452"/>
      <c r="W438" s="2148">
        <f>IFERROR(IF(V438&gt;0, AH438*AG438*Q438, 0), 0)</f>
        <v>0</v>
      </c>
      <c r="X438" s="299" t="str">
        <f>IF(OR(W438=0, ISBLANK(P438)), "", TEXT(ROUND(W438/INDEX(AJ24:AJ94, MATCH(P438, AI24:AI94, 0)), 0),"# ##0") &amp; " " &amp; P438)</f>
        <v/>
      </c>
      <c r="Y438" s="77">
        <f>IFERROR(IF(V438&gt;0, L438*AG438*Q438, 0), 0)</f>
        <v>0</v>
      </c>
      <c r="Z438" s="2149">
        <f>IFERROR(IF(V438&gt;0,M438,0),0)</f>
        <v>0</v>
      </c>
      <c r="AA438" s="2137" t="str">
        <f>IF(V438&gt;0,R438,"")</f>
        <v/>
      </c>
      <c r="AB438" s="2143"/>
      <c r="AC438" s="2148">
        <f>IF(ISBLANK(AB438), W438, W438*(1-AB438/100))</f>
        <v>0</v>
      </c>
      <c r="AD438" s="2144"/>
      <c r="AE438" s="2150" t="str">
        <f>IF(OR(ISBLANK(AD438), ISTEXT(L438)), "", IF(W438=0, Y438*AD438, W438*AD438))</f>
        <v/>
      </c>
      <c r="AF438" s="2593"/>
      <c r="AG438" s="2697">
        <f>IFERROR(IF(ISNUMBER(V438)*ISNUMBER(T438),V438/T438,0),0)</f>
        <v>0</v>
      </c>
      <c r="AH438" s="3483">
        <f>IF(AND(V438&lt;&gt;"", ISNUMBER(T438)), IFERROR(INDEX(AJ24:AJ94, MATCH(P438, AI24:AI94, 0)) * O438 * IF(ISBLANK(L438), 1, L438), 0), 0)</f>
        <v>0</v>
      </c>
      <c r="AM438" s="2127" t="str">
        <f>A438</f>
        <v>►</v>
      </c>
      <c r="AR438" s="2133"/>
      <c r="AW438" s="2133"/>
      <c r="AX438" s="466">
        <v>1</v>
      </c>
      <c r="AY438" s="464"/>
      <c r="AZ438" s="464"/>
    </row>
    <row r="439" spans="1:52" s="465" customFormat="1" ht="21" customHeight="1" x14ac:dyDescent="0.25">
      <c r="A439" s="2127" t="str">
        <f>IF(H439&lt;&gt;"A", "►", "A")</f>
        <v>►</v>
      </c>
      <c r="B439" s="2128" t="str">
        <f>IF(A439="►","►",IF(A439="A",IF(ISTEXT(I439),I439,"")))</f>
        <v>►</v>
      </c>
      <c r="C439" s="2129" t="str">
        <f>IF(B439="►", "►", IFERROR(LEFT(B439, SEARCH(".", B439)-1), 0))</f>
        <v>►</v>
      </c>
      <c r="D439" s="2433" t="str">
        <f>IF(B439="►","►",IFERROR(MID(B439,SEARCH(".",B439)+1,SEARCH(".",B439,SEARCH(".",B439)+1)-SEARCH(".",B439)-1),0))</f>
        <v>►</v>
      </c>
      <c r="E439" s="2128" t="str">
        <f>IF(B439="►", "►", IFERROR(MID(B439, SEARCH(".", B439, SEARCH(".", B439)+1)+1, SEARCH(".", B439, SEARCH(".", B439, SEARCH(".", B439)+1)+1) - SEARCH(".", B439, SEARCH(".", B439)+1)-1), 0))</f>
        <v>►</v>
      </c>
      <c r="F439" s="2128" t="str">
        <f>IF(B439="►", "►", IFERROR(MID(B439, SEARCH(".", B439, SEARCH(".", B439, SEARCH(".", B439)+1)+1)+1, SEARCH(".", B439, SEARCH(".", B439, SEARCH(".", B439, SEARCH(".", B439)+1)+1)+1) - SEARCH(".", B439, SEARCH(".", B439, SEARCH(".", B439)+1)+1)-1), 0))</f>
        <v>►</v>
      </c>
      <c r="G439" s="2128" t="str">
        <f>IF(OR(B439="►", ISBLANK(B439)), "►", IFERROR(RIGHT(B439, LEN(B439)-FIND("►", B439)-1), ""))</f>
        <v>►</v>
      </c>
      <c r="H439" s="2178" t="s">
        <v>4</v>
      </c>
      <c r="I439" s="2177"/>
      <c r="J439" s="2177"/>
      <c r="K439" s="2177"/>
      <c r="L439" s="2176"/>
      <c r="M439" s="2176"/>
      <c r="N439" s="2176"/>
      <c r="O439" s="2176"/>
      <c r="P439" s="2176"/>
      <c r="Q439" s="2176"/>
      <c r="R439" s="2450"/>
      <c r="S439" s="791" t="s">
        <v>4</v>
      </c>
      <c r="T439" s="3484">
        <f>IFERROR(IF(AND(ISNUMBER(V439),J439&gt;0),J439,0),0)</f>
        <v>0</v>
      </c>
      <c r="U439" s="2453">
        <f>IFERROR(IF(AND(ISNUMBER(T439),V439&gt;0),K439,0),0)</f>
        <v>0</v>
      </c>
      <c r="V439" s="2452"/>
      <c r="W439" s="2140">
        <f>IFERROR(IF(V439&gt;0, AH439*AG439*Q439, 0), 0)</f>
        <v>0</v>
      </c>
      <c r="X439" s="301" t="str">
        <f>IF(OR(W439=0, ISBLANK(P439)), "", TEXT(ROUND(W439/INDEX(AJ24:AJ94, MATCH(P439, AI24:AI94, 0)), 0),"# ##0") &amp; " " &amp; P439)</f>
        <v/>
      </c>
      <c r="Y439" s="82">
        <f>IFERROR(IF(V439&gt;0, L439*AG439*Q439, 0), 0)</f>
        <v>0</v>
      </c>
      <c r="Z439" s="2141">
        <f>IFERROR(IF(V439&gt;0,M439,0),0)</f>
        <v>0</v>
      </c>
      <c r="AA439" s="2142" t="str">
        <f>IF(V439&gt;0,R439,"")</f>
        <v/>
      </c>
      <c r="AB439" s="2143"/>
      <c r="AC439" s="2140">
        <f>IF(ISBLANK(AB439), W439, W439*(1-AB439/100))</f>
        <v>0</v>
      </c>
      <c r="AD439" s="2144"/>
      <c r="AE439" s="2145" t="str">
        <f>IF(OR(ISBLANK(AD439), ISTEXT(L439)), "", IF(W439=0, Y439*AD439, W439*AD439))</f>
        <v/>
      </c>
      <c r="AF439" s="2593"/>
      <c r="AG439" s="2697">
        <f>IFERROR(IF(ISNUMBER(V439)*ISNUMBER(T439),V439/T439,0),0)</f>
        <v>0</v>
      </c>
      <c r="AH439" s="3483">
        <f>IF(AND(V439&lt;&gt;"", ISNUMBER(T439)), IFERROR(INDEX(AJ24:AJ94, MATCH(P439, AI24:AI94, 0)) * O439 * IF(ISBLANK(L439), 1, L439), 0), 0)</f>
        <v>0</v>
      </c>
      <c r="AM439" s="2127" t="str">
        <f>A439</f>
        <v>►</v>
      </c>
      <c r="AR439" s="2133"/>
      <c r="AW439" s="2133"/>
      <c r="AX439" s="466">
        <v>1</v>
      </c>
      <c r="AY439" s="464"/>
      <c r="AZ439" s="464"/>
    </row>
    <row r="440" spans="1:52" s="465" customFormat="1" ht="21" customHeight="1" x14ac:dyDescent="0.25">
      <c r="A440" s="2127" t="str">
        <f>IF(H440&lt;&gt;"A", "►", "A")</f>
        <v>►</v>
      </c>
      <c r="B440" s="2128" t="str">
        <f>IF(A440="►","►",IF(A440="A",IF(ISTEXT(I440),I440,"")))</f>
        <v>►</v>
      </c>
      <c r="C440" s="2129" t="str">
        <f>IF(B440="►", "►", IFERROR(LEFT(B440, SEARCH(".", B440)-1), 0))</f>
        <v>►</v>
      </c>
      <c r="D440" s="2433" t="str">
        <f>IF(B440="►","►",IFERROR(MID(B440,SEARCH(".",B440)+1,SEARCH(".",B440,SEARCH(".",B440)+1)-SEARCH(".",B440)-1),0))</f>
        <v>►</v>
      </c>
      <c r="E440" s="2128" t="str">
        <f>IF(B440="►", "►", IFERROR(MID(B440, SEARCH(".", B440, SEARCH(".", B440)+1)+1, SEARCH(".", B440, SEARCH(".", B440, SEARCH(".", B440)+1)+1) - SEARCH(".", B440, SEARCH(".", B440)+1)-1), 0))</f>
        <v>►</v>
      </c>
      <c r="F440" s="2128" t="str">
        <f>IF(B440="►", "►", IFERROR(MID(B440, SEARCH(".", B440, SEARCH(".", B440, SEARCH(".", B440)+1)+1)+1, SEARCH(".", B440, SEARCH(".", B440, SEARCH(".", B440, SEARCH(".", B440)+1)+1)+1) - SEARCH(".", B440, SEARCH(".", B440, SEARCH(".", B440)+1)+1)-1), 0))</f>
        <v>►</v>
      </c>
      <c r="G440" s="2128" t="str">
        <f>IF(OR(B440="►", ISBLANK(B440)), "►", IFERROR(RIGHT(B440, LEN(B440)-FIND("►", B440)-1), ""))</f>
        <v>►</v>
      </c>
      <c r="H440" s="2178" t="s">
        <v>4</v>
      </c>
      <c r="I440" s="2177"/>
      <c r="J440" s="2177"/>
      <c r="K440" s="2177"/>
      <c r="L440" s="2176"/>
      <c r="M440" s="2176"/>
      <c r="N440" s="2176"/>
      <c r="O440" s="2176"/>
      <c r="P440" s="2176"/>
      <c r="Q440" s="2176"/>
      <c r="R440" s="2450"/>
      <c r="S440" s="791" t="s">
        <v>4</v>
      </c>
      <c r="T440" s="3484">
        <f>IFERROR(IF(AND(ISNUMBER(V440),J440&gt;0),J440,0),0)</f>
        <v>0</v>
      </c>
      <c r="U440" s="2453">
        <f>IFERROR(IF(AND(ISNUMBER(T440),V440&gt;0),K440,0),0)</f>
        <v>0</v>
      </c>
      <c r="V440" s="2452"/>
      <c r="W440" s="2148">
        <f>IFERROR(IF(V440&gt;0, AH440*AG440*Q440, 0), 0)</f>
        <v>0</v>
      </c>
      <c r="X440" s="299" t="str">
        <f>IF(OR(W440=0, ISBLANK(P440)), "", TEXT(ROUND(W440/INDEX(AJ24:AJ94, MATCH(P440, AI24:AI94, 0)), 0),"# ##0") &amp; " " &amp; P440)</f>
        <v/>
      </c>
      <c r="Y440" s="77">
        <f>IFERROR(IF(V440&gt;0, L440*AG440*Q440, 0), 0)</f>
        <v>0</v>
      </c>
      <c r="Z440" s="2149">
        <f>IFERROR(IF(V440&gt;0,M440,0),0)</f>
        <v>0</v>
      </c>
      <c r="AA440" s="2137" t="str">
        <f>IF(V440&gt;0,R440,"")</f>
        <v/>
      </c>
      <c r="AB440" s="2143"/>
      <c r="AC440" s="2148">
        <f>IF(ISBLANK(AB440), W440, W440*(1-AB440/100))</f>
        <v>0</v>
      </c>
      <c r="AD440" s="2144"/>
      <c r="AE440" s="2150" t="str">
        <f>IF(OR(ISBLANK(AD440), ISTEXT(L440)), "", IF(W440=0, Y440*AD440, W440*AD440))</f>
        <v/>
      </c>
      <c r="AF440" s="2593"/>
      <c r="AG440" s="2697">
        <f>IFERROR(IF(ISNUMBER(V440)*ISNUMBER(T440),V440/T440,0),0)</f>
        <v>0</v>
      </c>
      <c r="AH440" s="3483">
        <f>IF(AND(V440&lt;&gt;"", ISNUMBER(T440)), IFERROR(INDEX(AJ24:AJ94, MATCH(P440, AI24:AI94, 0)) * O440 * IF(ISBLANK(L440), 1, L440), 0), 0)</f>
        <v>0</v>
      </c>
      <c r="AM440" s="2127" t="str">
        <f>A440</f>
        <v>►</v>
      </c>
      <c r="AR440" s="2133"/>
      <c r="AW440" s="2133"/>
      <c r="AX440" s="466">
        <v>1</v>
      </c>
      <c r="AY440" s="464"/>
      <c r="AZ440" s="464"/>
    </row>
    <row r="441" spans="1:52" s="465" customFormat="1" ht="21" customHeight="1" x14ac:dyDescent="0.25">
      <c r="A441" s="2127" t="str">
        <f>IF(H441&lt;&gt;"A", "►", "A")</f>
        <v>►</v>
      </c>
      <c r="B441" s="2128" t="str">
        <f>IF(A441="►","►",IF(A441="A",IF(ISTEXT(I441),I441,"")))</f>
        <v>►</v>
      </c>
      <c r="C441" s="2129" t="str">
        <f>IF(B441="►", "►", IFERROR(LEFT(B441, SEARCH(".", B441)-1), 0))</f>
        <v>►</v>
      </c>
      <c r="D441" s="2433" t="str">
        <f>IF(B441="►","►",IFERROR(MID(B441,SEARCH(".",B441)+1,SEARCH(".",B441,SEARCH(".",B441)+1)-SEARCH(".",B441)-1),0))</f>
        <v>►</v>
      </c>
      <c r="E441" s="2128" t="str">
        <f>IF(B441="►", "►", IFERROR(MID(B441, SEARCH(".", B441, SEARCH(".", B441)+1)+1, SEARCH(".", B441, SEARCH(".", B441, SEARCH(".", B441)+1)+1) - SEARCH(".", B441, SEARCH(".", B441)+1)-1), 0))</f>
        <v>►</v>
      </c>
      <c r="F441" s="2128" t="str">
        <f>IF(B441="►", "►", IFERROR(MID(B441, SEARCH(".", B441, SEARCH(".", B441, SEARCH(".", B441)+1)+1)+1, SEARCH(".", B441, SEARCH(".", B441, SEARCH(".", B441, SEARCH(".", B441)+1)+1)+1) - SEARCH(".", B441, SEARCH(".", B441, SEARCH(".", B441)+1)+1)-1), 0))</f>
        <v>►</v>
      </c>
      <c r="G441" s="2128" t="str">
        <f>IF(OR(B441="►", ISBLANK(B441)), "►", IFERROR(RIGHT(B441, LEN(B441)-FIND("►", B441)-1), ""))</f>
        <v>►</v>
      </c>
      <c r="H441" s="2178" t="s">
        <v>4</v>
      </c>
      <c r="I441" s="2177"/>
      <c r="J441" s="2177"/>
      <c r="K441" s="2177"/>
      <c r="L441" s="2176"/>
      <c r="M441" s="2176"/>
      <c r="N441" s="2176"/>
      <c r="O441" s="2176"/>
      <c r="P441" s="2176"/>
      <c r="Q441" s="2176"/>
      <c r="R441" s="2450"/>
      <c r="S441" s="791" t="s">
        <v>4</v>
      </c>
      <c r="T441" s="3484">
        <f>IFERROR(IF(AND(ISNUMBER(V441),J441&gt;0),J441,0),0)</f>
        <v>0</v>
      </c>
      <c r="U441" s="2453">
        <f>IFERROR(IF(AND(ISNUMBER(T441),V441&gt;0),K441,0),0)</f>
        <v>0</v>
      </c>
      <c r="V441" s="2452"/>
      <c r="W441" s="2140">
        <f>IFERROR(IF(V441&gt;0, AH441*AG441*Q441, 0), 0)</f>
        <v>0</v>
      </c>
      <c r="X441" s="301" t="str">
        <f>IF(OR(W441=0, ISBLANK(P441)), "", TEXT(ROUND(W441/INDEX(AJ24:AJ94, MATCH(P441, AI24:AI94, 0)), 0),"# ##0") &amp; " " &amp; P441)</f>
        <v/>
      </c>
      <c r="Y441" s="82">
        <f>IFERROR(IF(V441&gt;0, L441*AG441*Q441, 0), 0)</f>
        <v>0</v>
      </c>
      <c r="Z441" s="2141">
        <f>IFERROR(IF(V441&gt;0,M441,0),0)</f>
        <v>0</v>
      </c>
      <c r="AA441" s="2142" t="str">
        <f>IF(V441&gt;0,R441,"")</f>
        <v/>
      </c>
      <c r="AB441" s="2143"/>
      <c r="AC441" s="2140">
        <f>IF(ISBLANK(AB441), W441, W441*(1-AB441/100))</f>
        <v>0</v>
      </c>
      <c r="AD441" s="2144"/>
      <c r="AE441" s="2145" t="str">
        <f>IF(OR(ISBLANK(AD441), ISTEXT(L441)), "", IF(W441=0, Y441*AD441, W441*AD441))</f>
        <v/>
      </c>
      <c r="AF441" s="2593"/>
      <c r="AG441" s="2697">
        <f>IFERROR(IF(ISNUMBER(V441)*ISNUMBER(T441),V441/T441,0),0)</f>
        <v>0</v>
      </c>
      <c r="AH441" s="3483">
        <f>IF(AND(V441&lt;&gt;"", ISNUMBER(T441)), IFERROR(INDEX(AJ24:AJ94, MATCH(P441, AI24:AI94, 0)) * O441 * IF(ISBLANK(L441), 1, L441), 0), 0)</f>
        <v>0</v>
      </c>
      <c r="AM441" s="2127" t="str">
        <f>A441</f>
        <v>►</v>
      </c>
      <c r="AR441" s="2133"/>
      <c r="AW441" s="2133"/>
      <c r="AX441" s="466">
        <v>1</v>
      </c>
      <c r="AY441" s="464"/>
      <c r="AZ441" s="464"/>
    </row>
    <row r="442" spans="1:52" s="465" customFormat="1" ht="21" customHeight="1" x14ac:dyDescent="0.25">
      <c r="A442" s="2127" t="str">
        <f>IF(H442&lt;&gt;"A", "►", "A")</f>
        <v>►</v>
      </c>
      <c r="B442" s="2128" t="str">
        <f>IF(A442="►","►",IF(A442="A",IF(ISTEXT(I442),I442,"")))</f>
        <v>►</v>
      </c>
      <c r="C442" s="2129" t="str">
        <f>IF(B442="►", "►", IFERROR(LEFT(B442, SEARCH(".", B442)-1), 0))</f>
        <v>►</v>
      </c>
      <c r="D442" s="2433" t="str">
        <f>IF(B442="►","►",IFERROR(MID(B442,SEARCH(".",B442)+1,SEARCH(".",B442,SEARCH(".",B442)+1)-SEARCH(".",B442)-1),0))</f>
        <v>►</v>
      </c>
      <c r="E442" s="2128" t="str">
        <f>IF(B442="►", "►", IFERROR(MID(B442, SEARCH(".", B442, SEARCH(".", B442)+1)+1, SEARCH(".", B442, SEARCH(".", B442, SEARCH(".", B442)+1)+1) - SEARCH(".", B442, SEARCH(".", B442)+1)-1), 0))</f>
        <v>►</v>
      </c>
      <c r="F442" s="2128" t="str">
        <f>IF(B442="►", "►", IFERROR(MID(B442, SEARCH(".", B442, SEARCH(".", B442, SEARCH(".", B442)+1)+1)+1, SEARCH(".", B442, SEARCH(".", B442, SEARCH(".", B442, SEARCH(".", B442)+1)+1)+1) - SEARCH(".", B442, SEARCH(".", B442, SEARCH(".", B442)+1)+1)-1), 0))</f>
        <v>►</v>
      </c>
      <c r="G442" s="2128" t="str">
        <f>IF(OR(B442="►", ISBLANK(B442)), "►", IFERROR(RIGHT(B442, LEN(B442)-FIND("►", B442)-1), ""))</f>
        <v>►</v>
      </c>
      <c r="H442" s="2178" t="s">
        <v>4</v>
      </c>
      <c r="I442" s="2177"/>
      <c r="J442" s="2177"/>
      <c r="K442" s="2177"/>
      <c r="L442" s="2176"/>
      <c r="M442" s="2176"/>
      <c r="N442" s="2176"/>
      <c r="O442" s="2176"/>
      <c r="P442" s="2176"/>
      <c r="Q442" s="2176"/>
      <c r="R442" s="2450"/>
      <c r="S442" s="791" t="s">
        <v>4</v>
      </c>
      <c r="T442" s="3484">
        <f>IFERROR(IF(AND(ISNUMBER(V442),J442&gt;0),J442,0),0)</f>
        <v>0</v>
      </c>
      <c r="U442" s="2453">
        <f>IFERROR(IF(AND(ISNUMBER(T442),V442&gt;0),K442,0),0)</f>
        <v>0</v>
      </c>
      <c r="V442" s="2452"/>
      <c r="W442" s="2148">
        <f>IFERROR(IF(V442&gt;0, AH442*AG442*Q442, 0), 0)</f>
        <v>0</v>
      </c>
      <c r="X442" s="299" t="str">
        <f>IF(OR(W442=0, ISBLANK(P442)), "", TEXT(ROUND(W442/INDEX(AJ24:AJ94, MATCH(P442, AI24:AI94, 0)), 0),"# ##0") &amp; " " &amp; P442)</f>
        <v/>
      </c>
      <c r="Y442" s="77">
        <f>IFERROR(IF(V442&gt;0, L442*AG442*Q442, 0), 0)</f>
        <v>0</v>
      </c>
      <c r="Z442" s="2149">
        <f>IFERROR(IF(V442&gt;0,M442,0),0)</f>
        <v>0</v>
      </c>
      <c r="AA442" s="2137" t="str">
        <f>IF(V442&gt;0,R442,"")</f>
        <v/>
      </c>
      <c r="AB442" s="2143"/>
      <c r="AC442" s="2148">
        <f>IF(ISBLANK(AB442), W442, W442*(1-AB442/100))</f>
        <v>0</v>
      </c>
      <c r="AD442" s="2144"/>
      <c r="AE442" s="2150" t="str">
        <f>IF(OR(ISBLANK(AD442), ISTEXT(L442)), "", IF(W442=0, Y442*AD442, W442*AD442))</f>
        <v/>
      </c>
      <c r="AF442" s="2593"/>
      <c r="AG442" s="2697">
        <f>IFERROR(IF(ISNUMBER(V442)*ISNUMBER(T442),V442/T442,0),0)</f>
        <v>0</v>
      </c>
      <c r="AH442" s="3483">
        <f>IF(AND(V442&lt;&gt;"", ISNUMBER(T442)), IFERROR(INDEX(AJ24:AJ94, MATCH(P442, AI24:AI94, 0)) * O442 * IF(ISBLANK(L442), 1, L442), 0), 0)</f>
        <v>0</v>
      </c>
      <c r="AM442" s="2127" t="str">
        <f>A442</f>
        <v>►</v>
      </c>
      <c r="AR442" s="2133"/>
      <c r="AW442" s="2133"/>
      <c r="AX442" s="466">
        <v>1</v>
      </c>
      <c r="AY442" s="464"/>
      <c r="AZ442" s="464"/>
    </row>
    <row r="443" spans="1:52" s="465" customFormat="1" ht="21" customHeight="1" x14ac:dyDescent="0.25">
      <c r="A443" s="2127" t="str">
        <f>IF(H443&lt;&gt;"A", "►", "A")</f>
        <v>►</v>
      </c>
      <c r="B443" s="2128" t="str">
        <f>IF(A443="►","►",IF(A443="A",IF(ISTEXT(I443),I443,"")))</f>
        <v>►</v>
      </c>
      <c r="C443" s="2129" t="str">
        <f>IF(B443="►", "►", IFERROR(LEFT(B443, SEARCH(".", B443)-1), 0))</f>
        <v>►</v>
      </c>
      <c r="D443" s="2433" t="str">
        <f>IF(B443="►","►",IFERROR(MID(B443,SEARCH(".",B443)+1,SEARCH(".",B443,SEARCH(".",B443)+1)-SEARCH(".",B443)-1),0))</f>
        <v>►</v>
      </c>
      <c r="E443" s="2128" t="str">
        <f>IF(B443="►", "►", IFERROR(MID(B443, SEARCH(".", B443, SEARCH(".", B443)+1)+1, SEARCH(".", B443, SEARCH(".", B443, SEARCH(".", B443)+1)+1) - SEARCH(".", B443, SEARCH(".", B443)+1)-1), 0))</f>
        <v>►</v>
      </c>
      <c r="F443" s="2128" t="str">
        <f>IF(B443="►", "►", IFERROR(MID(B443, SEARCH(".", B443, SEARCH(".", B443, SEARCH(".", B443)+1)+1)+1, SEARCH(".", B443, SEARCH(".", B443, SEARCH(".", B443, SEARCH(".", B443)+1)+1)+1) - SEARCH(".", B443, SEARCH(".", B443, SEARCH(".", B443)+1)+1)-1), 0))</f>
        <v>►</v>
      </c>
      <c r="G443" s="2128" t="str">
        <f>IF(OR(B443="►", ISBLANK(B443)), "►", IFERROR(RIGHT(B443, LEN(B443)-FIND("►", B443)-1), ""))</f>
        <v>►</v>
      </c>
      <c r="H443" s="2178" t="s">
        <v>4</v>
      </c>
      <c r="I443" s="2177"/>
      <c r="J443" s="2177"/>
      <c r="K443" s="2177"/>
      <c r="L443" s="2176"/>
      <c r="M443" s="2176"/>
      <c r="N443" s="2176"/>
      <c r="O443" s="2176"/>
      <c r="P443" s="2176"/>
      <c r="Q443" s="2176"/>
      <c r="R443" s="2450"/>
      <c r="S443" s="791" t="s">
        <v>4</v>
      </c>
      <c r="T443" s="3484">
        <f>IFERROR(IF(AND(ISNUMBER(V443),J443&gt;0),J443,0),0)</f>
        <v>0</v>
      </c>
      <c r="U443" s="2453">
        <f>IFERROR(IF(AND(ISNUMBER(T443),V443&gt;0),K443,0),0)</f>
        <v>0</v>
      </c>
      <c r="V443" s="2452"/>
      <c r="W443" s="2140">
        <f>IFERROR(IF(V443&gt;0, AH443*AG443*Q443, 0), 0)</f>
        <v>0</v>
      </c>
      <c r="X443" s="301" t="str">
        <f>IF(OR(W443=0, ISBLANK(P443)), "", TEXT(ROUND(W443/INDEX(AJ24:AJ94, MATCH(P443, AI24:AI94, 0)), 0),"# ##0") &amp; " " &amp; P443)</f>
        <v/>
      </c>
      <c r="Y443" s="82">
        <f>IFERROR(IF(V443&gt;0, L443*AG443*Q443, 0), 0)</f>
        <v>0</v>
      </c>
      <c r="Z443" s="2141">
        <f>IFERROR(IF(V443&gt;0,M443,0),0)</f>
        <v>0</v>
      </c>
      <c r="AA443" s="2142" t="str">
        <f>IF(V443&gt;0,R443,"")</f>
        <v/>
      </c>
      <c r="AB443" s="2143"/>
      <c r="AC443" s="2140">
        <f>IF(ISBLANK(AB443), W443, W443*(1-AB443/100))</f>
        <v>0</v>
      </c>
      <c r="AD443" s="2144"/>
      <c r="AE443" s="2145" t="str">
        <f>IF(OR(ISBLANK(AD443), ISTEXT(L443)), "", IF(W443=0, Y443*AD443, W443*AD443))</f>
        <v/>
      </c>
      <c r="AF443" s="2593"/>
      <c r="AG443" s="2697">
        <f>IFERROR(IF(ISNUMBER(V443)*ISNUMBER(T443),V443/T443,0),0)</f>
        <v>0</v>
      </c>
      <c r="AH443" s="3483">
        <f>IF(AND(V443&lt;&gt;"", ISNUMBER(T443)), IFERROR(INDEX(AJ24:AJ94, MATCH(P443, AI24:AI94, 0)) * O443 * IF(ISBLANK(L443), 1, L443), 0), 0)</f>
        <v>0</v>
      </c>
      <c r="AM443" s="2127" t="str">
        <f>A443</f>
        <v>►</v>
      </c>
      <c r="AR443" s="2133"/>
      <c r="AW443" s="2133"/>
      <c r="AX443" s="466">
        <v>1</v>
      </c>
      <c r="AY443" s="464"/>
      <c r="AZ443" s="464"/>
    </row>
    <row r="444" spans="1:52" s="465" customFormat="1" ht="21" customHeight="1" x14ac:dyDescent="0.25">
      <c r="A444" s="2127" t="str">
        <f>IF(H444&lt;&gt;"A", "►", "A")</f>
        <v>►</v>
      </c>
      <c r="B444" s="2128" t="str">
        <f>IF(A444="►","►",IF(A444="A",IF(ISTEXT(I444),I444,"")))</f>
        <v>►</v>
      </c>
      <c r="C444" s="2129" t="str">
        <f>IF(B444="►", "►", IFERROR(LEFT(B444, SEARCH(".", B444)-1), 0))</f>
        <v>►</v>
      </c>
      <c r="D444" s="2433" t="str">
        <f>IF(B444="►","►",IFERROR(MID(B444,SEARCH(".",B444)+1,SEARCH(".",B444,SEARCH(".",B444)+1)-SEARCH(".",B444)-1),0))</f>
        <v>►</v>
      </c>
      <c r="E444" s="2128" t="str">
        <f>IF(B444="►", "►", IFERROR(MID(B444, SEARCH(".", B444, SEARCH(".", B444)+1)+1, SEARCH(".", B444, SEARCH(".", B444, SEARCH(".", B444)+1)+1) - SEARCH(".", B444, SEARCH(".", B444)+1)-1), 0))</f>
        <v>►</v>
      </c>
      <c r="F444" s="2128" t="str">
        <f>IF(B444="►", "►", IFERROR(MID(B444, SEARCH(".", B444, SEARCH(".", B444, SEARCH(".", B444)+1)+1)+1, SEARCH(".", B444, SEARCH(".", B444, SEARCH(".", B444, SEARCH(".", B444)+1)+1)+1) - SEARCH(".", B444, SEARCH(".", B444, SEARCH(".", B444)+1)+1)-1), 0))</f>
        <v>►</v>
      </c>
      <c r="G444" s="2128" t="str">
        <f>IF(OR(B444="►", ISBLANK(B444)), "►", IFERROR(RIGHT(B444, LEN(B444)-FIND("►", B444)-1), ""))</f>
        <v>►</v>
      </c>
      <c r="H444" s="2178" t="s">
        <v>4</v>
      </c>
      <c r="I444" s="2177"/>
      <c r="J444" s="2177"/>
      <c r="K444" s="2177"/>
      <c r="L444" s="2176"/>
      <c r="M444" s="2176"/>
      <c r="N444" s="2176"/>
      <c r="O444" s="2176"/>
      <c r="P444" s="2176"/>
      <c r="Q444" s="2176"/>
      <c r="R444" s="2450"/>
      <c r="S444" s="791" t="s">
        <v>4</v>
      </c>
      <c r="T444" s="3484">
        <f>IFERROR(IF(AND(ISNUMBER(V444),J444&gt;0),J444,0),0)</f>
        <v>0</v>
      </c>
      <c r="U444" s="2453">
        <f>IFERROR(IF(AND(ISNUMBER(T444),V444&gt;0),K444,0),0)</f>
        <v>0</v>
      </c>
      <c r="V444" s="2452"/>
      <c r="W444" s="2148">
        <f>IFERROR(IF(V444&gt;0, AH444*AG444*Q444, 0), 0)</f>
        <v>0</v>
      </c>
      <c r="X444" s="299" t="str">
        <f>IF(OR(W444=0, ISBLANK(P444)), "", TEXT(ROUND(W444/INDEX(AJ24:AJ94, MATCH(P444, AI24:AI94, 0)), 0),"# ##0") &amp; " " &amp; P444)</f>
        <v/>
      </c>
      <c r="Y444" s="77">
        <f>IFERROR(IF(V444&gt;0, L444*AG444*Q444, 0), 0)</f>
        <v>0</v>
      </c>
      <c r="Z444" s="2149">
        <f>IFERROR(IF(V444&gt;0,M444,0),0)</f>
        <v>0</v>
      </c>
      <c r="AA444" s="2137" t="str">
        <f>IF(V444&gt;0,R444,"")</f>
        <v/>
      </c>
      <c r="AB444" s="2143"/>
      <c r="AC444" s="2148">
        <f>IF(ISBLANK(AB444), W444, W444*(1-AB444/100))</f>
        <v>0</v>
      </c>
      <c r="AD444" s="2144"/>
      <c r="AE444" s="2150" t="str">
        <f>IF(OR(ISBLANK(AD444), ISTEXT(L444)), "", IF(W444=0, Y444*AD444, W444*AD444))</f>
        <v/>
      </c>
      <c r="AF444" s="2593"/>
      <c r="AG444" s="2697">
        <f>IFERROR(IF(ISNUMBER(V444)*ISNUMBER(T444),V444/T444,0),0)</f>
        <v>0</v>
      </c>
      <c r="AH444" s="3483">
        <f>IF(AND(V444&lt;&gt;"", ISNUMBER(T444)), IFERROR(INDEX(AJ24:AJ94, MATCH(P444, AI24:AI94, 0)) * O444 * IF(ISBLANK(L444), 1, L444), 0), 0)</f>
        <v>0</v>
      </c>
      <c r="AM444" s="2127" t="str">
        <f>A444</f>
        <v>►</v>
      </c>
      <c r="AR444" s="2133"/>
      <c r="AW444" s="2133"/>
      <c r="AX444" s="466">
        <v>1</v>
      </c>
      <c r="AY444" s="464"/>
      <c r="AZ444" s="464"/>
    </row>
    <row r="445" spans="1:52" s="465" customFormat="1" ht="21" customHeight="1" x14ac:dyDescent="0.25">
      <c r="A445" s="2127" t="str">
        <f>IF(H445&lt;&gt;"A", "►", "A")</f>
        <v>►</v>
      </c>
      <c r="B445" s="2128" t="str">
        <f>IF(A445="►","►",IF(A445="A",IF(ISTEXT(I445),I445,"")))</f>
        <v>►</v>
      </c>
      <c r="C445" s="2129" t="str">
        <f>IF(B445="►", "►", IFERROR(LEFT(B445, SEARCH(".", B445)-1), 0))</f>
        <v>►</v>
      </c>
      <c r="D445" s="2433" t="str">
        <f>IF(B445="►","►",IFERROR(MID(B445,SEARCH(".",B445)+1,SEARCH(".",B445,SEARCH(".",B445)+1)-SEARCH(".",B445)-1),0))</f>
        <v>►</v>
      </c>
      <c r="E445" s="2128" t="str">
        <f>IF(B445="►", "►", IFERROR(MID(B445, SEARCH(".", B445, SEARCH(".", B445)+1)+1, SEARCH(".", B445, SEARCH(".", B445, SEARCH(".", B445)+1)+1) - SEARCH(".", B445, SEARCH(".", B445)+1)-1), 0))</f>
        <v>►</v>
      </c>
      <c r="F445" s="2128" t="str">
        <f>IF(B445="►", "►", IFERROR(MID(B445, SEARCH(".", B445, SEARCH(".", B445, SEARCH(".", B445)+1)+1)+1, SEARCH(".", B445, SEARCH(".", B445, SEARCH(".", B445, SEARCH(".", B445)+1)+1)+1) - SEARCH(".", B445, SEARCH(".", B445, SEARCH(".", B445)+1)+1)-1), 0))</f>
        <v>►</v>
      </c>
      <c r="G445" s="2128" t="str">
        <f>IF(OR(B445="►", ISBLANK(B445)), "►", IFERROR(RIGHT(B445, LEN(B445)-FIND("►", B445)-1), ""))</f>
        <v>►</v>
      </c>
      <c r="H445" s="2178" t="s">
        <v>4</v>
      </c>
      <c r="I445" s="2177"/>
      <c r="J445" s="2177"/>
      <c r="K445" s="2177"/>
      <c r="L445" s="2176"/>
      <c r="M445" s="2176"/>
      <c r="N445" s="2176"/>
      <c r="O445" s="2176"/>
      <c r="P445" s="2176"/>
      <c r="Q445" s="2176"/>
      <c r="R445" s="2450"/>
      <c r="S445" s="791" t="s">
        <v>4</v>
      </c>
      <c r="T445" s="3484">
        <f>IFERROR(IF(AND(ISNUMBER(V445),J445&gt;0),J445,0),0)</f>
        <v>0</v>
      </c>
      <c r="U445" s="2453">
        <f>IFERROR(IF(AND(ISNUMBER(T445),V445&gt;0),K445,0),0)</f>
        <v>0</v>
      </c>
      <c r="V445" s="2452"/>
      <c r="W445" s="2140">
        <f>IFERROR(IF(V445&gt;0, AH445*AG445*Q445, 0), 0)</f>
        <v>0</v>
      </c>
      <c r="X445" s="301" t="str">
        <f>IF(OR(W445=0, ISBLANK(P445)), "", TEXT(ROUND(W445/INDEX(AJ24:AJ94, MATCH(P445, AI24:AI94, 0)), 0),"# ##0") &amp; " " &amp; P445)</f>
        <v/>
      </c>
      <c r="Y445" s="82">
        <f>IFERROR(IF(V445&gt;0, L445*AG445*Q445, 0), 0)</f>
        <v>0</v>
      </c>
      <c r="Z445" s="2141">
        <f>IFERROR(IF(V445&gt;0,M445,0),0)</f>
        <v>0</v>
      </c>
      <c r="AA445" s="2142" t="str">
        <f>IF(V445&gt;0,R445,"")</f>
        <v/>
      </c>
      <c r="AB445" s="2143"/>
      <c r="AC445" s="2140">
        <f>IF(ISBLANK(AB445), W445, W445*(1-AB445/100))</f>
        <v>0</v>
      </c>
      <c r="AD445" s="2144"/>
      <c r="AE445" s="2145" t="str">
        <f>IF(OR(ISBLANK(AD445), ISTEXT(L445)), "", IF(W445=0, Y445*AD445, W445*AD445))</f>
        <v/>
      </c>
      <c r="AF445" s="2593"/>
      <c r="AG445" s="2697">
        <f>IFERROR(IF(ISNUMBER(V445)*ISNUMBER(T445),V445/T445,0),0)</f>
        <v>0</v>
      </c>
      <c r="AH445" s="3483">
        <f>IF(AND(V445&lt;&gt;"", ISNUMBER(T445)), IFERROR(INDEX(AJ24:AJ94, MATCH(P445, AI24:AI94, 0)) * O445 * IF(ISBLANK(L445), 1, L445), 0), 0)</f>
        <v>0</v>
      </c>
      <c r="AM445" s="2127" t="str">
        <f>A445</f>
        <v>►</v>
      </c>
      <c r="AR445" s="2133"/>
      <c r="AW445" s="2133"/>
      <c r="AX445" s="466">
        <v>1</v>
      </c>
      <c r="AY445" s="464"/>
      <c r="AZ445" s="464"/>
    </row>
    <row r="446" spans="1:52" s="465" customFormat="1" ht="21" customHeight="1" x14ac:dyDescent="0.25">
      <c r="A446" s="2127" t="str">
        <f>IF(H446&lt;&gt;"A", "►", "A")</f>
        <v>►</v>
      </c>
      <c r="B446" s="2128" t="str">
        <f>IF(A446="►","►",IF(A446="A",IF(ISTEXT(I446),I446,"")))</f>
        <v>►</v>
      </c>
      <c r="C446" s="2129" t="str">
        <f>IF(B446="►", "►", IFERROR(LEFT(B446, SEARCH(".", B446)-1), 0))</f>
        <v>►</v>
      </c>
      <c r="D446" s="2433" t="str">
        <f>IF(B446="►","►",IFERROR(MID(B446,SEARCH(".",B446)+1,SEARCH(".",B446,SEARCH(".",B446)+1)-SEARCH(".",B446)-1),0))</f>
        <v>►</v>
      </c>
      <c r="E446" s="2128" t="str">
        <f>IF(B446="►", "►", IFERROR(MID(B446, SEARCH(".", B446, SEARCH(".", B446)+1)+1, SEARCH(".", B446, SEARCH(".", B446, SEARCH(".", B446)+1)+1) - SEARCH(".", B446, SEARCH(".", B446)+1)-1), 0))</f>
        <v>►</v>
      </c>
      <c r="F446" s="2128" t="str">
        <f>IF(B446="►", "►", IFERROR(MID(B446, SEARCH(".", B446, SEARCH(".", B446, SEARCH(".", B446)+1)+1)+1, SEARCH(".", B446, SEARCH(".", B446, SEARCH(".", B446, SEARCH(".", B446)+1)+1)+1) - SEARCH(".", B446, SEARCH(".", B446, SEARCH(".", B446)+1)+1)-1), 0))</f>
        <v>►</v>
      </c>
      <c r="G446" s="2128" t="str">
        <f>IF(OR(B446="►", ISBLANK(B446)), "►", IFERROR(RIGHT(B446, LEN(B446)-FIND("►", B446)-1), ""))</f>
        <v>►</v>
      </c>
      <c r="H446" s="2178" t="s">
        <v>4</v>
      </c>
      <c r="I446" s="2177"/>
      <c r="J446" s="2177"/>
      <c r="K446" s="2177"/>
      <c r="L446" s="2176"/>
      <c r="M446" s="2176"/>
      <c r="N446" s="2176"/>
      <c r="O446" s="2176"/>
      <c r="P446" s="2176"/>
      <c r="Q446" s="2176"/>
      <c r="R446" s="2450"/>
      <c r="S446" s="791" t="s">
        <v>4</v>
      </c>
      <c r="T446" s="3484">
        <f>IFERROR(IF(AND(ISNUMBER(V446),J446&gt;0),J446,0),0)</f>
        <v>0</v>
      </c>
      <c r="U446" s="2453">
        <f>IFERROR(IF(AND(ISNUMBER(T446),V446&gt;0),K446,0),0)</f>
        <v>0</v>
      </c>
      <c r="V446" s="2452"/>
      <c r="W446" s="2148">
        <f>IFERROR(IF(V446&gt;0, AH446*AG446*Q446, 0), 0)</f>
        <v>0</v>
      </c>
      <c r="X446" s="299" t="str">
        <f>IF(OR(W446=0, ISBLANK(P446)), "", TEXT(ROUND(W446/INDEX(AJ24:AJ94, MATCH(P446, AI24:AI94, 0)), 0),"# ##0") &amp; " " &amp; P446)</f>
        <v/>
      </c>
      <c r="Y446" s="77">
        <f>IFERROR(IF(V446&gt;0, L446*AG446*Q446, 0), 0)</f>
        <v>0</v>
      </c>
      <c r="Z446" s="2149">
        <f>IFERROR(IF(V446&gt;0,M446,0),0)</f>
        <v>0</v>
      </c>
      <c r="AA446" s="2137" t="str">
        <f>IF(V446&gt;0,R446,"")</f>
        <v/>
      </c>
      <c r="AB446" s="2143"/>
      <c r="AC446" s="2148">
        <f>IF(ISBLANK(AB446), W446, W446*(1-AB446/100))</f>
        <v>0</v>
      </c>
      <c r="AD446" s="2144"/>
      <c r="AE446" s="2150" t="str">
        <f>IF(OR(ISBLANK(AD446), ISTEXT(L446)), "", IF(W446=0, Y446*AD446, W446*AD446))</f>
        <v/>
      </c>
      <c r="AF446" s="2593"/>
      <c r="AG446" s="2697">
        <f>IFERROR(IF(ISNUMBER(V446)*ISNUMBER(T446),V446/T446,0),0)</f>
        <v>0</v>
      </c>
      <c r="AH446" s="3483">
        <f>IF(AND(V446&lt;&gt;"", ISNUMBER(T446)), IFERROR(INDEX(AJ24:AJ94, MATCH(P446, AI24:AI94, 0)) * O446 * IF(ISBLANK(L446), 1, L446), 0), 0)</f>
        <v>0</v>
      </c>
      <c r="AM446" s="2127" t="str">
        <f>A446</f>
        <v>►</v>
      </c>
      <c r="AR446" s="2133"/>
      <c r="AW446" s="2133"/>
      <c r="AX446" s="466">
        <v>1</v>
      </c>
      <c r="AY446" s="464"/>
      <c r="AZ446" s="464"/>
    </row>
    <row r="447" spans="1:52" s="465" customFormat="1" ht="21" customHeight="1" x14ac:dyDescent="0.25">
      <c r="A447" s="2127" t="str">
        <f>IF(H447&lt;&gt;"A", "►", "A")</f>
        <v>►</v>
      </c>
      <c r="B447" s="2128" t="str">
        <f>IF(A447="►","►",IF(A447="A",IF(ISTEXT(I447),I447,"")))</f>
        <v>►</v>
      </c>
      <c r="C447" s="2129" t="str">
        <f>IF(B447="►", "►", IFERROR(LEFT(B447, SEARCH(".", B447)-1), 0))</f>
        <v>►</v>
      </c>
      <c r="D447" s="2433" t="str">
        <f>IF(B447="►","►",IFERROR(MID(B447,SEARCH(".",B447)+1,SEARCH(".",B447,SEARCH(".",B447)+1)-SEARCH(".",B447)-1),0))</f>
        <v>►</v>
      </c>
      <c r="E447" s="2128" t="str">
        <f>IF(B447="►", "►", IFERROR(MID(B447, SEARCH(".", B447, SEARCH(".", B447)+1)+1, SEARCH(".", B447, SEARCH(".", B447, SEARCH(".", B447)+1)+1) - SEARCH(".", B447, SEARCH(".", B447)+1)-1), 0))</f>
        <v>►</v>
      </c>
      <c r="F447" s="2128" t="str">
        <f>IF(B447="►", "►", IFERROR(MID(B447, SEARCH(".", B447, SEARCH(".", B447, SEARCH(".", B447)+1)+1)+1, SEARCH(".", B447, SEARCH(".", B447, SEARCH(".", B447, SEARCH(".", B447)+1)+1)+1) - SEARCH(".", B447, SEARCH(".", B447, SEARCH(".", B447)+1)+1)-1), 0))</f>
        <v>►</v>
      </c>
      <c r="G447" s="2128" t="str">
        <f>IF(OR(B447="►", ISBLANK(B447)), "►", IFERROR(RIGHT(B447, LEN(B447)-FIND("►", B447)-1), ""))</f>
        <v>►</v>
      </c>
      <c r="H447" s="2178" t="s">
        <v>4</v>
      </c>
      <c r="I447" s="2177"/>
      <c r="J447" s="2177"/>
      <c r="K447" s="2177"/>
      <c r="L447" s="2176"/>
      <c r="M447" s="2176"/>
      <c r="N447" s="2176"/>
      <c r="O447" s="2176"/>
      <c r="P447" s="2176"/>
      <c r="Q447" s="2176"/>
      <c r="R447" s="2450"/>
      <c r="S447" s="791" t="s">
        <v>4</v>
      </c>
      <c r="T447" s="3484">
        <f>IFERROR(IF(AND(ISNUMBER(V447),J447&gt;0),J447,0),0)</f>
        <v>0</v>
      </c>
      <c r="U447" s="2453">
        <f>IFERROR(IF(AND(ISNUMBER(T447),V447&gt;0),K447,0),0)</f>
        <v>0</v>
      </c>
      <c r="V447" s="2452"/>
      <c r="W447" s="2140">
        <f>IFERROR(IF(V447&gt;0, AH447*AG447*Q447, 0), 0)</f>
        <v>0</v>
      </c>
      <c r="X447" s="301" t="str">
        <f>IF(OR(W447=0, ISBLANK(P447)), "", TEXT(ROUND(W447/INDEX(AJ24:AJ94, MATCH(P447, AI24:AI94, 0)), 0),"# ##0") &amp; " " &amp; P447)</f>
        <v/>
      </c>
      <c r="Y447" s="82">
        <f>IFERROR(IF(V447&gt;0, L447*AG447*Q447, 0), 0)</f>
        <v>0</v>
      </c>
      <c r="Z447" s="2141">
        <f>IFERROR(IF(V447&gt;0,M447,0),0)</f>
        <v>0</v>
      </c>
      <c r="AA447" s="2142" t="str">
        <f>IF(V447&gt;0,R447,"")</f>
        <v/>
      </c>
      <c r="AB447" s="2143"/>
      <c r="AC447" s="2140">
        <f>IF(ISBLANK(AB447), W447, W447*(1-AB447/100))</f>
        <v>0</v>
      </c>
      <c r="AD447" s="2144"/>
      <c r="AE447" s="2145" t="str">
        <f>IF(OR(ISBLANK(AD447), ISTEXT(L447)), "", IF(W447=0, Y447*AD447, W447*AD447))</f>
        <v/>
      </c>
      <c r="AF447" s="2593"/>
      <c r="AG447" s="2697">
        <f>IFERROR(IF(ISNUMBER(V447)*ISNUMBER(T447),V447/T447,0),0)</f>
        <v>0</v>
      </c>
      <c r="AH447" s="3483">
        <f>IF(AND(V447&lt;&gt;"", ISNUMBER(T447)), IFERROR(INDEX(AJ24:AJ94, MATCH(P447, AI24:AI94, 0)) * O447 * IF(ISBLANK(L447), 1, L447), 0), 0)</f>
        <v>0</v>
      </c>
      <c r="AM447" s="2127" t="str">
        <f>A447</f>
        <v>►</v>
      </c>
      <c r="AR447" s="2133"/>
      <c r="AW447" s="2133"/>
      <c r="AX447" s="466">
        <v>1</v>
      </c>
      <c r="AY447" s="464"/>
      <c r="AZ447" s="464"/>
    </row>
    <row r="448" spans="1:52" s="465" customFormat="1" ht="21" customHeight="1" x14ac:dyDescent="0.25">
      <c r="A448" s="2127" t="str">
        <f>IF(H448&lt;&gt;"A", "►", "A")</f>
        <v>►</v>
      </c>
      <c r="B448" s="2128" t="str">
        <f>IF(A448="►","►",IF(A448="A",IF(ISTEXT(I448),I448,"")))</f>
        <v>►</v>
      </c>
      <c r="C448" s="2129" t="str">
        <f>IF(B448="►", "►", IFERROR(LEFT(B448, SEARCH(".", B448)-1), 0))</f>
        <v>►</v>
      </c>
      <c r="D448" s="2433" t="str">
        <f>IF(B448="►","►",IFERROR(MID(B448,SEARCH(".",B448)+1,SEARCH(".",B448,SEARCH(".",B448)+1)-SEARCH(".",B448)-1),0))</f>
        <v>►</v>
      </c>
      <c r="E448" s="2128" t="str">
        <f>IF(B448="►", "►", IFERROR(MID(B448, SEARCH(".", B448, SEARCH(".", B448)+1)+1, SEARCH(".", B448, SEARCH(".", B448, SEARCH(".", B448)+1)+1) - SEARCH(".", B448, SEARCH(".", B448)+1)-1), 0))</f>
        <v>►</v>
      </c>
      <c r="F448" s="2128" t="str">
        <f>IF(B448="►", "►", IFERROR(MID(B448, SEARCH(".", B448, SEARCH(".", B448, SEARCH(".", B448)+1)+1)+1, SEARCH(".", B448, SEARCH(".", B448, SEARCH(".", B448, SEARCH(".", B448)+1)+1)+1) - SEARCH(".", B448, SEARCH(".", B448, SEARCH(".", B448)+1)+1)-1), 0))</f>
        <v>►</v>
      </c>
      <c r="G448" s="2128" t="str">
        <f>IF(OR(B448="►", ISBLANK(B448)), "►", IFERROR(RIGHT(B448, LEN(B448)-FIND("►", B448)-1), ""))</f>
        <v>►</v>
      </c>
      <c r="H448" s="2178" t="s">
        <v>4</v>
      </c>
      <c r="I448" s="2177"/>
      <c r="J448" s="2177"/>
      <c r="K448" s="2177"/>
      <c r="L448" s="2176"/>
      <c r="M448" s="2176"/>
      <c r="N448" s="2176"/>
      <c r="O448" s="2176"/>
      <c r="P448" s="2176"/>
      <c r="Q448" s="2176"/>
      <c r="R448" s="2450"/>
      <c r="S448" s="791" t="s">
        <v>4</v>
      </c>
      <c r="T448" s="3484">
        <f>IFERROR(IF(AND(ISNUMBER(V448),J448&gt;0),J448,0),0)</f>
        <v>0</v>
      </c>
      <c r="U448" s="2453">
        <f>IFERROR(IF(AND(ISNUMBER(T448),V448&gt;0),K448,0),0)</f>
        <v>0</v>
      </c>
      <c r="V448" s="2452"/>
      <c r="W448" s="2148">
        <f>IFERROR(IF(V448&gt;0, AH448*AG448*Q448, 0), 0)</f>
        <v>0</v>
      </c>
      <c r="X448" s="299" t="str">
        <f>IF(OR(W448=0, ISBLANK(P448)), "", TEXT(ROUND(W448/INDEX(AJ24:AJ94, MATCH(P448, AI24:AI94, 0)), 0),"# ##0") &amp; " " &amp; P448)</f>
        <v/>
      </c>
      <c r="Y448" s="77">
        <f>IFERROR(IF(V448&gt;0, L448*AG448*Q448, 0), 0)</f>
        <v>0</v>
      </c>
      <c r="Z448" s="2149">
        <f>IFERROR(IF(V448&gt;0,M448,0),0)</f>
        <v>0</v>
      </c>
      <c r="AA448" s="2137" t="str">
        <f>IF(V448&gt;0,R448,"")</f>
        <v/>
      </c>
      <c r="AB448" s="2143"/>
      <c r="AC448" s="2148">
        <f>IF(ISBLANK(AB448), W448, W448*(1-AB448/100))</f>
        <v>0</v>
      </c>
      <c r="AD448" s="2144"/>
      <c r="AE448" s="2150" t="str">
        <f>IF(OR(ISBLANK(AD448), ISTEXT(L448)), "", IF(W448=0, Y448*AD448, W448*AD448))</f>
        <v/>
      </c>
      <c r="AF448" s="2593"/>
      <c r="AG448" s="2697">
        <f>IFERROR(IF(ISNUMBER(V448)*ISNUMBER(T448),V448/T448,0),0)</f>
        <v>0</v>
      </c>
      <c r="AH448" s="3483">
        <f>IF(AND(V448&lt;&gt;"", ISNUMBER(T448)), IFERROR(INDEX(AJ24:AJ94, MATCH(P448, AI24:AI94, 0)) * O448 * IF(ISBLANK(L448), 1, L448), 0), 0)</f>
        <v>0</v>
      </c>
      <c r="AM448" s="2127" t="str">
        <f>A448</f>
        <v>►</v>
      </c>
      <c r="AR448" s="2133"/>
      <c r="AW448" s="2133"/>
      <c r="AX448" s="466">
        <v>1</v>
      </c>
      <c r="AY448" s="464"/>
      <c r="AZ448" s="464"/>
    </row>
    <row r="449" spans="1:52" s="465" customFormat="1" ht="21" customHeight="1" x14ac:dyDescent="0.25">
      <c r="A449" s="2127" t="str">
        <f>IF(H449&lt;&gt;"A", "►", "A")</f>
        <v>►</v>
      </c>
      <c r="B449" s="2128" t="str">
        <f>IF(A449="►","►",IF(A449="A",IF(ISTEXT(I449),I449,"")))</f>
        <v>►</v>
      </c>
      <c r="C449" s="2129" t="str">
        <f>IF(B449="►", "►", IFERROR(LEFT(B449, SEARCH(".", B449)-1), 0))</f>
        <v>►</v>
      </c>
      <c r="D449" s="2433" t="str">
        <f>IF(B449="►","►",IFERROR(MID(B449,SEARCH(".",B449)+1,SEARCH(".",B449,SEARCH(".",B449)+1)-SEARCH(".",B449)-1),0))</f>
        <v>►</v>
      </c>
      <c r="E449" s="2128" t="str">
        <f>IF(B449="►", "►", IFERROR(MID(B449, SEARCH(".", B449, SEARCH(".", B449)+1)+1, SEARCH(".", B449, SEARCH(".", B449, SEARCH(".", B449)+1)+1) - SEARCH(".", B449, SEARCH(".", B449)+1)-1), 0))</f>
        <v>►</v>
      </c>
      <c r="F449" s="2128" t="str">
        <f>IF(B449="►", "►", IFERROR(MID(B449, SEARCH(".", B449, SEARCH(".", B449, SEARCH(".", B449)+1)+1)+1, SEARCH(".", B449, SEARCH(".", B449, SEARCH(".", B449, SEARCH(".", B449)+1)+1)+1) - SEARCH(".", B449, SEARCH(".", B449, SEARCH(".", B449)+1)+1)-1), 0))</f>
        <v>►</v>
      </c>
      <c r="G449" s="2128" t="str">
        <f>IF(OR(B449="►", ISBLANK(B449)), "►", IFERROR(RIGHT(B449, LEN(B449)-FIND("►", B449)-1), ""))</f>
        <v>►</v>
      </c>
      <c r="H449" s="2178" t="s">
        <v>4</v>
      </c>
      <c r="I449" s="2177"/>
      <c r="J449" s="2177"/>
      <c r="K449" s="2177"/>
      <c r="L449" s="2176"/>
      <c r="M449" s="2176"/>
      <c r="N449" s="2176"/>
      <c r="O449" s="2176"/>
      <c r="P449" s="2176"/>
      <c r="Q449" s="2176"/>
      <c r="R449" s="2450"/>
      <c r="S449" s="791" t="s">
        <v>4</v>
      </c>
      <c r="T449" s="3484">
        <f>IFERROR(IF(AND(ISNUMBER(V449),J449&gt;0),J449,0),0)</f>
        <v>0</v>
      </c>
      <c r="U449" s="2453">
        <f>IFERROR(IF(AND(ISNUMBER(T449),V449&gt;0),K449,0),0)</f>
        <v>0</v>
      </c>
      <c r="V449" s="2452"/>
      <c r="W449" s="2140">
        <f>IFERROR(IF(V449&gt;0, AH449*AG449*Q449, 0), 0)</f>
        <v>0</v>
      </c>
      <c r="X449" s="301" t="str">
        <f>IF(OR(W449=0, ISBLANK(P449)), "", TEXT(ROUND(W449/INDEX(AJ24:AJ94, MATCH(P449, AI24:AI94, 0)), 0),"# ##0") &amp; " " &amp; P449)</f>
        <v/>
      </c>
      <c r="Y449" s="82">
        <f>IFERROR(IF(V449&gt;0, L449*AG449*Q449, 0), 0)</f>
        <v>0</v>
      </c>
      <c r="Z449" s="2141">
        <f>IFERROR(IF(V449&gt;0,M449,0),0)</f>
        <v>0</v>
      </c>
      <c r="AA449" s="2142" t="str">
        <f>IF(V449&gt;0,R449,"")</f>
        <v/>
      </c>
      <c r="AB449" s="2143"/>
      <c r="AC449" s="2140">
        <f>IF(ISBLANK(AB449), W449, W449*(1-AB449/100))</f>
        <v>0</v>
      </c>
      <c r="AD449" s="2144"/>
      <c r="AE449" s="2145" t="str">
        <f>IF(OR(ISBLANK(AD449), ISTEXT(L449)), "", IF(W449=0, Y449*AD449, W449*AD449))</f>
        <v/>
      </c>
      <c r="AF449" s="2593"/>
      <c r="AG449" s="2697">
        <f>IFERROR(IF(ISNUMBER(V449)*ISNUMBER(T449),V449/T449,0),0)</f>
        <v>0</v>
      </c>
      <c r="AH449" s="3483">
        <f>IF(AND(V449&lt;&gt;"", ISNUMBER(T449)), IFERROR(INDEX(AJ24:AJ94, MATCH(P449, AI24:AI94, 0)) * O449 * IF(ISBLANK(L449), 1, L449), 0), 0)</f>
        <v>0</v>
      </c>
      <c r="AM449" s="2127" t="str">
        <f>A449</f>
        <v>►</v>
      </c>
      <c r="AR449" s="2133"/>
      <c r="AW449" s="2133"/>
      <c r="AX449" s="466">
        <v>1</v>
      </c>
      <c r="AY449" s="464"/>
      <c r="AZ449" s="464"/>
    </row>
    <row r="450" spans="1:52" s="465" customFormat="1" ht="21" customHeight="1" x14ac:dyDescent="0.25">
      <c r="A450" s="2127" t="str">
        <f>IF(H450&lt;&gt;"A", "►", "A")</f>
        <v>►</v>
      </c>
      <c r="B450" s="2128" t="str">
        <f>IF(A450="►","►",IF(A450="A",IF(ISTEXT(I450),I450,"")))</f>
        <v>►</v>
      </c>
      <c r="C450" s="2129" t="str">
        <f>IF(B450="►", "►", IFERROR(LEFT(B450, SEARCH(".", B450)-1), 0))</f>
        <v>►</v>
      </c>
      <c r="D450" s="2433" t="str">
        <f>IF(B450="►","►",IFERROR(MID(B450,SEARCH(".",B450)+1,SEARCH(".",B450,SEARCH(".",B450)+1)-SEARCH(".",B450)-1),0))</f>
        <v>►</v>
      </c>
      <c r="E450" s="2128" t="str">
        <f>IF(B450="►", "►", IFERROR(MID(B450, SEARCH(".", B450, SEARCH(".", B450)+1)+1, SEARCH(".", B450, SEARCH(".", B450, SEARCH(".", B450)+1)+1) - SEARCH(".", B450, SEARCH(".", B450)+1)-1), 0))</f>
        <v>►</v>
      </c>
      <c r="F450" s="2128" t="str">
        <f>IF(B450="►", "►", IFERROR(MID(B450, SEARCH(".", B450, SEARCH(".", B450, SEARCH(".", B450)+1)+1)+1, SEARCH(".", B450, SEARCH(".", B450, SEARCH(".", B450, SEARCH(".", B450)+1)+1)+1) - SEARCH(".", B450, SEARCH(".", B450, SEARCH(".", B450)+1)+1)-1), 0))</f>
        <v>►</v>
      </c>
      <c r="G450" s="2128" t="str">
        <f>IF(OR(B450="►", ISBLANK(B450)), "►", IFERROR(RIGHT(B450, LEN(B450)-FIND("►", B450)-1), ""))</f>
        <v>►</v>
      </c>
      <c r="H450" s="2178" t="s">
        <v>4</v>
      </c>
      <c r="I450" s="2177"/>
      <c r="J450" s="2177"/>
      <c r="K450" s="2177"/>
      <c r="L450" s="2176"/>
      <c r="M450" s="2176"/>
      <c r="N450" s="2176"/>
      <c r="O450" s="2176"/>
      <c r="P450" s="2176"/>
      <c r="Q450" s="2176"/>
      <c r="R450" s="2450"/>
      <c r="S450" s="791" t="s">
        <v>4</v>
      </c>
      <c r="T450" s="3484">
        <f>IFERROR(IF(AND(ISNUMBER(V450),J450&gt;0),J450,0),0)</f>
        <v>0</v>
      </c>
      <c r="U450" s="2453">
        <f>IFERROR(IF(AND(ISNUMBER(T450),V450&gt;0),K450,0),0)</f>
        <v>0</v>
      </c>
      <c r="V450" s="2452"/>
      <c r="W450" s="2148">
        <f>IFERROR(IF(V450&gt;0, AH450*AG450*Q450, 0), 0)</f>
        <v>0</v>
      </c>
      <c r="X450" s="299" t="str">
        <f>IF(OR(W450=0, ISBLANK(P450)), "", TEXT(ROUND(W450/INDEX(AJ24:AJ94, MATCH(P450, AI24:AI94, 0)), 0),"# ##0") &amp; " " &amp; P450)</f>
        <v/>
      </c>
      <c r="Y450" s="77">
        <f>IFERROR(IF(V450&gt;0, L450*AG450*Q450, 0), 0)</f>
        <v>0</v>
      </c>
      <c r="Z450" s="2149">
        <f>IFERROR(IF(V450&gt;0,M450,0),0)</f>
        <v>0</v>
      </c>
      <c r="AA450" s="2137" t="str">
        <f>IF(V450&gt;0,R450,"")</f>
        <v/>
      </c>
      <c r="AB450" s="2143"/>
      <c r="AC450" s="2148">
        <f>IF(ISBLANK(AB450), W450, W450*(1-AB450/100))</f>
        <v>0</v>
      </c>
      <c r="AD450" s="2144"/>
      <c r="AE450" s="2150" t="str">
        <f>IF(OR(ISBLANK(AD450), ISTEXT(L450)), "", IF(W450=0, Y450*AD450, W450*AD450))</f>
        <v/>
      </c>
      <c r="AF450" s="2593"/>
      <c r="AG450" s="2697">
        <f>IFERROR(IF(ISNUMBER(V450)*ISNUMBER(T450),V450/T450,0),0)</f>
        <v>0</v>
      </c>
      <c r="AH450" s="3483">
        <f>IF(AND(V450&lt;&gt;"", ISNUMBER(T450)), IFERROR(INDEX(AJ24:AJ94, MATCH(P450, AI24:AI94, 0)) * O450 * IF(ISBLANK(L450), 1, L450), 0), 0)</f>
        <v>0</v>
      </c>
      <c r="AM450" s="2127" t="str">
        <f>A450</f>
        <v>►</v>
      </c>
      <c r="AR450" s="2133"/>
      <c r="AW450" s="2133"/>
      <c r="AX450" s="466">
        <v>1</v>
      </c>
      <c r="AY450" s="464"/>
      <c r="AZ450" s="464"/>
    </row>
    <row r="451" spans="1:52" s="465" customFormat="1" ht="21" customHeight="1" x14ac:dyDescent="0.25">
      <c r="A451" s="2127" t="str">
        <f>IF(H451&lt;&gt;"A", "►", "A")</f>
        <v>►</v>
      </c>
      <c r="B451" s="2128" t="str">
        <f>IF(A451="►","►",IF(A451="A",IF(ISTEXT(I451),I451,"")))</f>
        <v>►</v>
      </c>
      <c r="C451" s="2129" t="str">
        <f>IF(B451="►", "►", IFERROR(LEFT(B451, SEARCH(".", B451)-1), 0))</f>
        <v>►</v>
      </c>
      <c r="D451" s="2433" t="str">
        <f>IF(B451="►","►",IFERROR(MID(B451,SEARCH(".",B451)+1,SEARCH(".",B451,SEARCH(".",B451)+1)-SEARCH(".",B451)-1),0))</f>
        <v>►</v>
      </c>
      <c r="E451" s="2128" t="str">
        <f>IF(B451="►", "►", IFERROR(MID(B451, SEARCH(".", B451, SEARCH(".", B451)+1)+1, SEARCH(".", B451, SEARCH(".", B451, SEARCH(".", B451)+1)+1) - SEARCH(".", B451, SEARCH(".", B451)+1)-1), 0))</f>
        <v>►</v>
      </c>
      <c r="F451" s="2128" t="str">
        <f>IF(B451="►", "►", IFERROR(MID(B451, SEARCH(".", B451, SEARCH(".", B451, SEARCH(".", B451)+1)+1)+1, SEARCH(".", B451, SEARCH(".", B451, SEARCH(".", B451, SEARCH(".", B451)+1)+1)+1) - SEARCH(".", B451, SEARCH(".", B451, SEARCH(".", B451)+1)+1)-1), 0))</f>
        <v>►</v>
      </c>
      <c r="G451" s="2128" t="str">
        <f>IF(OR(B451="►", ISBLANK(B451)), "►", IFERROR(RIGHT(B451, LEN(B451)-FIND("►", B451)-1), ""))</f>
        <v>►</v>
      </c>
      <c r="H451" s="2178" t="s">
        <v>4</v>
      </c>
      <c r="I451" s="2177"/>
      <c r="J451" s="2177"/>
      <c r="K451" s="2177"/>
      <c r="L451" s="2176"/>
      <c r="M451" s="2176"/>
      <c r="N451" s="2176"/>
      <c r="O451" s="2176"/>
      <c r="P451" s="2176"/>
      <c r="Q451" s="2176"/>
      <c r="R451" s="2450"/>
      <c r="S451" s="791" t="s">
        <v>4</v>
      </c>
      <c r="T451" s="3484">
        <f>IFERROR(IF(AND(ISNUMBER(V451),J451&gt;0),J451,0),0)</f>
        <v>0</v>
      </c>
      <c r="U451" s="2453">
        <f>IFERROR(IF(AND(ISNUMBER(T451),V451&gt;0),K451,0),0)</f>
        <v>0</v>
      </c>
      <c r="V451" s="2452"/>
      <c r="W451" s="2140">
        <f>IFERROR(IF(V451&gt;0, AH451*AG451*Q451, 0), 0)</f>
        <v>0</v>
      </c>
      <c r="X451" s="301" t="str">
        <f>IF(OR(W451=0, ISBLANK(P451)), "", TEXT(ROUND(W451/INDEX(AJ24:AJ94, MATCH(P451, AI24:AI94, 0)), 0),"# ##0") &amp; " " &amp; P451)</f>
        <v/>
      </c>
      <c r="Y451" s="82">
        <f>IFERROR(IF(V451&gt;0, L451*AG451*Q451, 0), 0)</f>
        <v>0</v>
      </c>
      <c r="Z451" s="2141">
        <f>IFERROR(IF(V451&gt;0,M451,0),0)</f>
        <v>0</v>
      </c>
      <c r="AA451" s="2142" t="str">
        <f>IF(V451&gt;0,R451,"")</f>
        <v/>
      </c>
      <c r="AB451" s="2143"/>
      <c r="AC451" s="2140">
        <f>IF(ISBLANK(AB451), W451, W451*(1-AB451/100))</f>
        <v>0</v>
      </c>
      <c r="AD451" s="2144"/>
      <c r="AE451" s="2145" t="str">
        <f>IF(OR(ISBLANK(AD451), ISTEXT(L451)), "", IF(W451=0, Y451*AD451, W451*AD451))</f>
        <v/>
      </c>
      <c r="AF451" s="2593"/>
      <c r="AG451" s="2697">
        <f>IFERROR(IF(ISNUMBER(V451)*ISNUMBER(T451),V451/T451,0),0)</f>
        <v>0</v>
      </c>
      <c r="AH451" s="3483">
        <f>IF(AND(V451&lt;&gt;"", ISNUMBER(T451)), IFERROR(INDEX(AJ24:AJ94, MATCH(P451, AI24:AI94, 0)) * O451 * IF(ISBLANK(L451), 1, L451), 0), 0)</f>
        <v>0</v>
      </c>
      <c r="AM451" s="2127" t="str">
        <f>A451</f>
        <v>►</v>
      </c>
      <c r="AR451" s="2133"/>
      <c r="AW451" s="2133"/>
      <c r="AX451" s="466">
        <v>1</v>
      </c>
      <c r="AY451" s="464"/>
      <c r="AZ451" s="464"/>
    </row>
    <row r="452" spans="1:52" s="465" customFormat="1" ht="21" customHeight="1" x14ac:dyDescent="0.25">
      <c r="A452" s="2127" t="str">
        <f>IF(H452&lt;&gt;"A", "►", "A")</f>
        <v>►</v>
      </c>
      <c r="B452" s="2128" t="str">
        <f>IF(A452="►","►",IF(A452="A",IF(ISTEXT(I452),I452,"")))</f>
        <v>►</v>
      </c>
      <c r="C452" s="2129" t="str">
        <f>IF(B452="►", "►", IFERROR(LEFT(B452, SEARCH(".", B452)-1), 0))</f>
        <v>►</v>
      </c>
      <c r="D452" s="2433" t="str">
        <f>IF(B452="►","►",IFERROR(MID(B452,SEARCH(".",B452)+1,SEARCH(".",B452,SEARCH(".",B452)+1)-SEARCH(".",B452)-1),0))</f>
        <v>►</v>
      </c>
      <c r="E452" s="2128" t="str">
        <f>IF(B452="►", "►", IFERROR(MID(B452, SEARCH(".", B452, SEARCH(".", B452)+1)+1, SEARCH(".", B452, SEARCH(".", B452, SEARCH(".", B452)+1)+1) - SEARCH(".", B452, SEARCH(".", B452)+1)-1), 0))</f>
        <v>►</v>
      </c>
      <c r="F452" s="2128" t="str">
        <f>IF(B452="►", "►", IFERROR(MID(B452, SEARCH(".", B452, SEARCH(".", B452, SEARCH(".", B452)+1)+1)+1, SEARCH(".", B452, SEARCH(".", B452, SEARCH(".", B452, SEARCH(".", B452)+1)+1)+1) - SEARCH(".", B452, SEARCH(".", B452, SEARCH(".", B452)+1)+1)-1), 0))</f>
        <v>►</v>
      </c>
      <c r="G452" s="2128" t="str">
        <f>IF(OR(B452="►", ISBLANK(B452)), "►", IFERROR(RIGHT(B452, LEN(B452)-FIND("►", B452)-1), ""))</f>
        <v>►</v>
      </c>
      <c r="H452" s="2178" t="s">
        <v>4</v>
      </c>
      <c r="I452" s="2177"/>
      <c r="J452" s="2177"/>
      <c r="K452" s="2177"/>
      <c r="L452" s="2176"/>
      <c r="M452" s="2176"/>
      <c r="N452" s="2176"/>
      <c r="O452" s="2176"/>
      <c r="P452" s="2176"/>
      <c r="Q452" s="2176"/>
      <c r="R452" s="2450"/>
      <c r="S452" s="791" t="s">
        <v>4</v>
      </c>
      <c r="T452" s="3484">
        <f>IFERROR(IF(AND(ISNUMBER(V452),J452&gt;0),J452,0),0)</f>
        <v>0</v>
      </c>
      <c r="U452" s="2453">
        <f>IFERROR(IF(AND(ISNUMBER(T452),V452&gt;0),K452,0),0)</f>
        <v>0</v>
      </c>
      <c r="V452" s="2452"/>
      <c r="W452" s="2148">
        <f>IFERROR(IF(V452&gt;0, AH452*AG452*Q452, 0), 0)</f>
        <v>0</v>
      </c>
      <c r="X452" s="299" t="str">
        <f>IF(OR(W452=0, ISBLANK(P452)), "", TEXT(ROUND(W452/INDEX(AJ24:AJ94, MATCH(P452, AI24:AI94, 0)), 0),"# ##0") &amp; " " &amp; P452)</f>
        <v/>
      </c>
      <c r="Y452" s="77">
        <f>IFERROR(IF(V452&gt;0, L452*AG452*Q452, 0), 0)</f>
        <v>0</v>
      </c>
      <c r="Z452" s="2149">
        <f>IFERROR(IF(V452&gt;0,M452,0),0)</f>
        <v>0</v>
      </c>
      <c r="AA452" s="2137" t="str">
        <f>IF(V452&gt;0,R452,"")</f>
        <v/>
      </c>
      <c r="AB452" s="2143"/>
      <c r="AC452" s="2148">
        <f>IF(ISBLANK(AB452), W452, W452*(1-AB452/100))</f>
        <v>0</v>
      </c>
      <c r="AD452" s="2144"/>
      <c r="AE452" s="2150" t="str">
        <f>IF(OR(ISBLANK(AD452), ISTEXT(L452)), "", IF(W452=0, Y452*AD452, W452*AD452))</f>
        <v/>
      </c>
      <c r="AF452" s="2593"/>
      <c r="AG452" s="2697">
        <f>IFERROR(IF(ISNUMBER(V452)*ISNUMBER(T452),V452/T452,0),0)</f>
        <v>0</v>
      </c>
      <c r="AH452" s="3483">
        <f>IF(AND(V452&lt;&gt;"", ISNUMBER(T452)), IFERROR(INDEX(AJ24:AJ94, MATCH(P452, AI24:AI94, 0)) * O452 * IF(ISBLANK(L452), 1, L452), 0), 0)</f>
        <v>0</v>
      </c>
      <c r="AM452" s="2127" t="str">
        <f>A452</f>
        <v>►</v>
      </c>
      <c r="AR452" s="2133"/>
      <c r="AW452" s="2133"/>
      <c r="AX452" s="466">
        <v>1</v>
      </c>
      <c r="AY452" s="464"/>
      <c r="AZ452" s="464"/>
    </row>
    <row r="453" spans="1:52" s="465" customFormat="1" ht="21" customHeight="1" x14ac:dyDescent="0.25">
      <c r="A453" s="2127" t="str">
        <f>IF(H453&lt;&gt;"A", "►", "A")</f>
        <v>►</v>
      </c>
      <c r="B453" s="2128" t="str">
        <f>IF(A453="►","►",IF(A453="A",IF(ISTEXT(I453),I453,"")))</f>
        <v>►</v>
      </c>
      <c r="C453" s="2129" t="str">
        <f>IF(B453="►", "►", IFERROR(LEFT(B453, SEARCH(".", B453)-1), 0))</f>
        <v>►</v>
      </c>
      <c r="D453" s="2433" t="str">
        <f>IF(B453="►","►",IFERROR(MID(B453,SEARCH(".",B453)+1,SEARCH(".",B453,SEARCH(".",B453)+1)-SEARCH(".",B453)-1),0))</f>
        <v>►</v>
      </c>
      <c r="E453" s="2128" t="str">
        <f>IF(B453="►", "►", IFERROR(MID(B453, SEARCH(".", B453, SEARCH(".", B453)+1)+1, SEARCH(".", B453, SEARCH(".", B453, SEARCH(".", B453)+1)+1) - SEARCH(".", B453, SEARCH(".", B453)+1)-1), 0))</f>
        <v>►</v>
      </c>
      <c r="F453" s="2128" t="str">
        <f>IF(B453="►", "►", IFERROR(MID(B453, SEARCH(".", B453, SEARCH(".", B453, SEARCH(".", B453)+1)+1)+1, SEARCH(".", B453, SEARCH(".", B453, SEARCH(".", B453, SEARCH(".", B453)+1)+1)+1) - SEARCH(".", B453, SEARCH(".", B453, SEARCH(".", B453)+1)+1)-1), 0))</f>
        <v>►</v>
      </c>
      <c r="G453" s="2128" t="str">
        <f>IF(OR(B453="►", ISBLANK(B453)), "►", IFERROR(RIGHT(B453, LEN(B453)-FIND("►", B453)-1), ""))</f>
        <v>►</v>
      </c>
      <c r="H453" s="2178" t="s">
        <v>4</v>
      </c>
      <c r="I453" s="2177"/>
      <c r="J453" s="2177"/>
      <c r="K453" s="2177"/>
      <c r="L453" s="2176"/>
      <c r="M453" s="2176"/>
      <c r="N453" s="2176"/>
      <c r="O453" s="2176"/>
      <c r="P453" s="2176"/>
      <c r="Q453" s="2176"/>
      <c r="R453" s="2450"/>
      <c r="S453" s="791" t="s">
        <v>4</v>
      </c>
      <c r="T453" s="3484">
        <f>IFERROR(IF(AND(ISNUMBER(V453),J453&gt;0),J453,0),0)</f>
        <v>0</v>
      </c>
      <c r="U453" s="2453">
        <f>IFERROR(IF(AND(ISNUMBER(T453),V453&gt;0),K453,0),0)</f>
        <v>0</v>
      </c>
      <c r="V453" s="2452"/>
      <c r="W453" s="2140">
        <f>IFERROR(IF(V453&gt;0, AH453*AG453*Q453, 0), 0)</f>
        <v>0</v>
      </c>
      <c r="X453" s="301" t="str">
        <f>IF(OR(W453=0, ISBLANK(P453)), "", TEXT(ROUND(W453/INDEX(AJ24:AJ94, MATCH(P453, AI24:AI94, 0)), 0),"# ##0") &amp; " " &amp; P453)</f>
        <v/>
      </c>
      <c r="Y453" s="82">
        <f>IFERROR(IF(V453&gt;0, L453*AG453*Q453, 0), 0)</f>
        <v>0</v>
      </c>
      <c r="Z453" s="2141">
        <f>IFERROR(IF(V453&gt;0,M453,0),0)</f>
        <v>0</v>
      </c>
      <c r="AA453" s="2142" t="str">
        <f>IF(V453&gt;0,R453,"")</f>
        <v/>
      </c>
      <c r="AB453" s="2143"/>
      <c r="AC453" s="2140">
        <f>IF(ISBLANK(AB453), W453, W453*(1-AB453/100))</f>
        <v>0</v>
      </c>
      <c r="AD453" s="2144"/>
      <c r="AE453" s="2145" t="str">
        <f>IF(OR(ISBLANK(AD453), ISTEXT(L453)), "", IF(W453=0, Y453*AD453, W453*AD453))</f>
        <v/>
      </c>
      <c r="AF453" s="2593"/>
      <c r="AG453" s="2697">
        <f>IFERROR(IF(ISNUMBER(V453)*ISNUMBER(T453),V453/T453,0),0)</f>
        <v>0</v>
      </c>
      <c r="AH453" s="3483">
        <f>IF(AND(V453&lt;&gt;"", ISNUMBER(T453)), IFERROR(INDEX(AJ24:AJ94, MATCH(P453, AI24:AI94, 0)) * O453 * IF(ISBLANK(L453), 1, L453), 0), 0)</f>
        <v>0</v>
      </c>
      <c r="AM453" s="2127" t="str">
        <f>A453</f>
        <v>►</v>
      </c>
      <c r="AR453" s="2133"/>
      <c r="AW453" s="2133"/>
      <c r="AX453" s="466">
        <v>1</v>
      </c>
      <c r="AY453" s="464"/>
      <c r="AZ453" s="464"/>
    </row>
    <row r="454" spans="1:52" s="465" customFormat="1" ht="21" customHeight="1" x14ac:dyDescent="0.25">
      <c r="A454" s="2127" t="str">
        <f>IF(H454&lt;&gt;"A", "►", "A")</f>
        <v>►</v>
      </c>
      <c r="B454" s="2128" t="str">
        <f>IF(A454="►","►",IF(A454="A",IF(ISTEXT(I454),I454,"")))</f>
        <v>►</v>
      </c>
      <c r="C454" s="2129" t="str">
        <f>IF(B454="►", "►", IFERROR(LEFT(B454, SEARCH(".", B454)-1), 0))</f>
        <v>►</v>
      </c>
      <c r="D454" s="2433" t="str">
        <f>IF(B454="►","►",IFERROR(MID(B454,SEARCH(".",B454)+1,SEARCH(".",B454,SEARCH(".",B454)+1)-SEARCH(".",B454)-1),0))</f>
        <v>►</v>
      </c>
      <c r="E454" s="2128" t="str">
        <f>IF(B454="►", "►", IFERROR(MID(B454, SEARCH(".", B454, SEARCH(".", B454)+1)+1, SEARCH(".", B454, SEARCH(".", B454, SEARCH(".", B454)+1)+1) - SEARCH(".", B454, SEARCH(".", B454)+1)-1), 0))</f>
        <v>►</v>
      </c>
      <c r="F454" s="2128" t="str">
        <f>IF(B454="►", "►", IFERROR(MID(B454, SEARCH(".", B454, SEARCH(".", B454, SEARCH(".", B454)+1)+1)+1, SEARCH(".", B454, SEARCH(".", B454, SEARCH(".", B454, SEARCH(".", B454)+1)+1)+1) - SEARCH(".", B454, SEARCH(".", B454, SEARCH(".", B454)+1)+1)-1), 0))</f>
        <v>►</v>
      </c>
      <c r="G454" s="2128" t="str">
        <f>IF(OR(B454="►", ISBLANK(B454)), "►", IFERROR(RIGHT(B454, LEN(B454)-FIND("►", B454)-1), ""))</f>
        <v>►</v>
      </c>
      <c r="H454" s="2178" t="s">
        <v>4</v>
      </c>
      <c r="I454" s="2177"/>
      <c r="J454" s="2177"/>
      <c r="K454" s="2177"/>
      <c r="L454" s="2176"/>
      <c r="M454" s="2176"/>
      <c r="N454" s="2176"/>
      <c r="O454" s="2176"/>
      <c r="P454" s="2176"/>
      <c r="Q454" s="2176"/>
      <c r="R454" s="2450"/>
      <c r="S454" s="791" t="s">
        <v>4</v>
      </c>
      <c r="T454" s="3484">
        <f>IFERROR(IF(AND(ISNUMBER(V454),J454&gt;0),J454,0),0)</f>
        <v>0</v>
      </c>
      <c r="U454" s="2453">
        <f>IFERROR(IF(AND(ISNUMBER(T454),V454&gt;0),K454,0),0)</f>
        <v>0</v>
      </c>
      <c r="V454" s="2452"/>
      <c r="W454" s="2148">
        <f>IFERROR(IF(V454&gt;0, AH454*AG454*Q454, 0), 0)</f>
        <v>0</v>
      </c>
      <c r="X454" s="299" t="str">
        <f>IF(OR(W454=0, ISBLANK(P454)), "", TEXT(ROUND(W454/INDEX(AJ24:AJ94, MATCH(P454, AI24:AI94, 0)), 0),"# ##0") &amp; " " &amp; P454)</f>
        <v/>
      </c>
      <c r="Y454" s="77">
        <f>IFERROR(IF(V454&gt;0, L454*AG454*Q454, 0), 0)</f>
        <v>0</v>
      </c>
      <c r="Z454" s="2149">
        <f>IFERROR(IF(V454&gt;0,M454,0),0)</f>
        <v>0</v>
      </c>
      <c r="AA454" s="2137" t="str">
        <f>IF(V454&gt;0,R454,"")</f>
        <v/>
      </c>
      <c r="AB454" s="2143"/>
      <c r="AC454" s="2148">
        <f>IF(ISBLANK(AB454), W454, W454*(1-AB454/100))</f>
        <v>0</v>
      </c>
      <c r="AD454" s="2144"/>
      <c r="AE454" s="2150" t="str">
        <f>IF(OR(ISBLANK(AD454), ISTEXT(L454)), "", IF(W454=0, Y454*AD454, W454*AD454))</f>
        <v/>
      </c>
      <c r="AF454" s="2593"/>
      <c r="AG454" s="2697">
        <f>IFERROR(IF(ISNUMBER(V454)*ISNUMBER(T454),V454/T454,0),0)</f>
        <v>0</v>
      </c>
      <c r="AH454" s="3483">
        <f>IF(AND(V454&lt;&gt;"", ISNUMBER(T454)), IFERROR(INDEX(AJ24:AJ94, MATCH(P454, AI24:AI94, 0)) * O454 * IF(ISBLANK(L454), 1, L454), 0), 0)</f>
        <v>0</v>
      </c>
      <c r="AM454" s="2127" t="str">
        <f>A454</f>
        <v>►</v>
      </c>
      <c r="AR454" s="2133"/>
      <c r="AW454" s="2133"/>
      <c r="AX454" s="466">
        <v>1</v>
      </c>
      <c r="AY454" s="464"/>
      <c r="AZ454" s="464"/>
    </row>
    <row r="455" spans="1:52" s="465" customFormat="1" ht="21" customHeight="1" x14ac:dyDescent="0.25">
      <c r="A455" s="2127" t="str">
        <f>IF(H455&lt;&gt;"A", "►", "A")</f>
        <v>►</v>
      </c>
      <c r="B455" s="2128" t="str">
        <f>IF(A455="►","►",IF(A455="A",IF(ISTEXT(I455),I455,"")))</f>
        <v>►</v>
      </c>
      <c r="C455" s="2129" t="str">
        <f>IF(B455="►", "►", IFERROR(LEFT(B455, SEARCH(".", B455)-1), 0))</f>
        <v>►</v>
      </c>
      <c r="D455" s="2433" t="str">
        <f>IF(B455="►","►",IFERROR(MID(B455,SEARCH(".",B455)+1,SEARCH(".",B455,SEARCH(".",B455)+1)-SEARCH(".",B455)-1),0))</f>
        <v>►</v>
      </c>
      <c r="E455" s="2128" t="str">
        <f>IF(B455="►", "►", IFERROR(MID(B455, SEARCH(".", B455, SEARCH(".", B455)+1)+1, SEARCH(".", B455, SEARCH(".", B455, SEARCH(".", B455)+1)+1) - SEARCH(".", B455, SEARCH(".", B455)+1)-1), 0))</f>
        <v>►</v>
      </c>
      <c r="F455" s="2128" t="str">
        <f>IF(B455="►", "►", IFERROR(MID(B455, SEARCH(".", B455, SEARCH(".", B455, SEARCH(".", B455)+1)+1)+1, SEARCH(".", B455, SEARCH(".", B455, SEARCH(".", B455, SEARCH(".", B455)+1)+1)+1) - SEARCH(".", B455, SEARCH(".", B455, SEARCH(".", B455)+1)+1)-1), 0))</f>
        <v>►</v>
      </c>
      <c r="G455" s="2128" t="str">
        <f>IF(OR(B455="►", ISBLANK(B455)), "►", IFERROR(RIGHT(B455, LEN(B455)-FIND("►", B455)-1), ""))</f>
        <v>►</v>
      </c>
      <c r="H455" s="2178" t="s">
        <v>4</v>
      </c>
      <c r="I455" s="2177"/>
      <c r="J455" s="2177"/>
      <c r="K455" s="2177"/>
      <c r="L455" s="2176"/>
      <c r="M455" s="2176"/>
      <c r="N455" s="2176"/>
      <c r="O455" s="2176"/>
      <c r="P455" s="2176"/>
      <c r="Q455" s="2176"/>
      <c r="R455" s="2450"/>
      <c r="S455" s="791" t="s">
        <v>4</v>
      </c>
      <c r="T455" s="3484">
        <f>IFERROR(IF(AND(ISNUMBER(V455),J455&gt;0),J455,0),0)</f>
        <v>0</v>
      </c>
      <c r="U455" s="2453">
        <f>IFERROR(IF(AND(ISNUMBER(T455),V455&gt;0),K455,0),0)</f>
        <v>0</v>
      </c>
      <c r="V455" s="2452"/>
      <c r="W455" s="2140">
        <f>IFERROR(IF(V455&gt;0, AH455*AG455*Q455, 0), 0)</f>
        <v>0</v>
      </c>
      <c r="X455" s="301" t="str">
        <f>IF(OR(W455=0, ISBLANK(P455)), "", TEXT(ROUND(W455/INDEX(AJ24:AJ94, MATCH(P455, AI24:AI94, 0)), 0),"# ##0") &amp; " " &amp; P455)</f>
        <v/>
      </c>
      <c r="Y455" s="82">
        <f>IFERROR(IF(V455&gt;0, L455*AG455*Q455, 0), 0)</f>
        <v>0</v>
      </c>
      <c r="Z455" s="2155">
        <f>IFERROR(IF(V455&gt;0,M455,0),0)</f>
        <v>0</v>
      </c>
      <c r="AA455" s="2156" t="str">
        <f>IF(V455&gt;0,R455,"")</f>
        <v/>
      </c>
      <c r="AB455" s="2143"/>
      <c r="AC455" s="2140">
        <f>IF(ISBLANK(AB455), W455, W455*(1-AB455/100))</f>
        <v>0</v>
      </c>
      <c r="AD455" s="2144"/>
      <c r="AE455" s="2145" t="str">
        <f>IF(OR(ISBLANK(AD455), ISTEXT(L455)), "", IF(W455=0, Y455*AD455, W455*AD455))</f>
        <v/>
      </c>
      <c r="AF455" s="2593"/>
      <c r="AG455" s="2697">
        <f>IFERROR(IF(ISNUMBER(V455)*ISNUMBER(T455),V455/T455,0),0)</f>
        <v>0</v>
      </c>
      <c r="AH455" s="3483">
        <f>IF(AND(V455&lt;&gt;"", ISNUMBER(T455)), IFERROR(INDEX(AJ24:AJ94, MATCH(P455, AI24:AI94, 0)) * O455 * IF(ISBLANK(L455), 1, L455), 0), 0)</f>
        <v>0</v>
      </c>
      <c r="AM455" s="2127" t="str">
        <f>A455</f>
        <v>►</v>
      </c>
      <c r="AR455" s="2133"/>
      <c r="AW455" s="2133"/>
      <c r="AX455" s="466">
        <v>1</v>
      </c>
      <c r="AY455" s="464"/>
      <c r="AZ455" s="464"/>
    </row>
    <row r="456" spans="1:52" s="465" customFormat="1" ht="21" customHeight="1" x14ac:dyDescent="0.25">
      <c r="A456" s="2127" t="str">
        <f>IF(H456&lt;&gt;"A", "►", "A")</f>
        <v>►</v>
      </c>
      <c r="B456" s="2128" t="str">
        <f>IF(A456="►","►",IF(A456="A",IF(ISTEXT(I456),I456,"")))</f>
        <v>►</v>
      </c>
      <c r="C456" s="2129" t="str">
        <f>IF(B456="►", "►", IFERROR(LEFT(B456, SEARCH(".", B456)-1), 0))</f>
        <v>►</v>
      </c>
      <c r="D456" s="2433" t="str">
        <f>IF(B456="►","►",IFERROR(MID(B456,SEARCH(".",B456)+1,SEARCH(".",B456,SEARCH(".",B456)+1)-SEARCH(".",B456)-1),0))</f>
        <v>►</v>
      </c>
      <c r="E456" s="2128" t="str">
        <f>IF(B456="►", "►", IFERROR(MID(B456, SEARCH(".", B456, SEARCH(".", B456)+1)+1, SEARCH(".", B456, SEARCH(".", B456, SEARCH(".", B456)+1)+1) - SEARCH(".", B456, SEARCH(".", B456)+1)-1), 0))</f>
        <v>►</v>
      </c>
      <c r="F456" s="2128" t="str">
        <f>IF(B456="►", "►", IFERROR(MID(B456, SEARCH(".", B456, SEARCH(".", B456, SEARCH(".", B456)+1)+1)+1, SEARCH(".", B456, SEARCH(".", B456, SEARCH(".", B456, SEARCH(".", B456)+1)+1)+1) - SEARCH(".", B456, SEARCH(".", B456, SEARCH(".", B456)+1)+1)-1), 0))</f>
        <v>►</v>
      </c>
      <c r="G456" s="2128" t="str">
        <f>IF(OR(B456="►", ISBLANK(B456)), "►", IFERROR(RIGHT(B456, LEN(B456)-FIND("►", B456)-1), ""))</f>
        <v>►</v>
      </c>
      <c r="H456" s="2178" t="s">
        <v>4</v>
      </c>
      <c r="I456" s="2177"/>
      <c r="J456" s="2177"/>
      <c r="K456" s="2177"/>
      <c r="L456" s="2176"/>
      <c r="M456" s="2176"/>
      <c r="N456" s="2176"/>
      <c r="O456" s="2176"/>
      <c r="P456" s="2176"/>
      <c r="Q456" s="2176"/>
      <c r="R456" s="2450"/>
      <c r="S456" s="791" t="s">
        <v>4</v>
      </c>
      <c r="T456" s="3484">
        <f>IFERROR(IF(AND(ISNUMBER(V456),J456&gt;0),J456,0),0)</f>
        <v>0</v>
      </c>
      <c r="U456" s="2453">
        <f>IFERROR(IF(AND(ISNUMBER(T456),V456&gt;0),K456,0),0)</f>
        <v>0</v>
      </c>
      <c r="V456" s="2452"/>
      <c r="W456" s="2148">
        <f>IFERROR(IF(V456&gt;0, AH456*AG456*Q456, 0), 0)</f>
        <v>0</v>
      </c>
      <c r="X456" s="299" t="str">
        <f>IF(OR(W456=0, ISBLANK(P456)), "", TEXT(ROUND(W456/INDEX(AJ24:AJ94, MATCH(P456, AI24:AI94, 0)), 0),"# ##0") &amp; " " &amp; P456)</f>
        <v/>
      </c>
      <c r="Y456" s="77">
        <f>IFERROR(IF(V456&gt;0, L456*AG456*Q456, 0), 0)</f>
        <v>0</v>
      </c>
      <c r="Z456" s="2149">
        <f>IFERROR(IF(V456&gt;0,M456,0),0)</f>
        <v>0</v>
      </c>
      <c r="AA456" s="2137" t="str">
        <f>IF(V456&gt;0,R456,"")</f>
        <v/>
      </c>
      <c r="AB456" s="2143"/>
      <c r="AC456" s="2148">
        <f>IF(ISBLANK(AB456), W456, W456*(1-AB456/100))</f>
        <v>0</v>
      </c>
      <c r="AD456" s="2144"/>
      <c r="AE456" s="2150" t="str">
        <f>IF(OR(ISBLANK(AD456), ISTEXT(L456)), "", IF(W456=0, Y456*AD456, W456*AD456))</f>
        <v/>
      </c>
      <c r="AF456" s="2593"/>
      <c r="AG456" s="2697">
        <f>IFERROR(IF(ISNUMBER(V456)*ISNUMBER(T456),V456/T456,0),0)</f>
        <v>0</v>
      </c>
      <c r="AH456" s="3483">
        <f>IF(AND(V456&lt;&gt;"", ISNUMBER(T456)), IFERROR(INDEX(AJ24:AJ94, MATCH(P456, AI24:AI94, 0)) * O456 * IF(ISBLANK(L456), 1, L456), 0), 0)</f>
        <v>0</v>
      </c>
      <c r="AM456" s="2127" t="str">
        <f>A456</f>
        <v>►</v>
      </c>
      <c r="AR456" s="2133"/>
      <c r="AW456" s="2133"/>
      <c r="AX456" s="466">
        <v>1</v>
      </c>
      <c r="AY456" s="464"/>
      <c r="AZ456" s="464"/>
    </row>
    <row r="457" spans="1:52" s="465" customFormat="1" ht="21" customHeight="1" x14ac:dyDescent="0.25">
      <c r="A457" s="2127" t="str">
        <f>IF(H457&lt;&gt;"A", "►", "A")</f>
        <v>►</v>
      </c>
      <c r="B457" s="2128" t="str">
        <f>IF(A457="►","►",IF(A457="A",IF(ISTEXT(I457),I457,"")))</f>
        <v>►</v>
      </c>
      <c r="C457" s="2129" t="str">
        <f>IF(B457="►", "►", IFERROR(LEFT(B457, SEARCH(".", B457)-1), 0))</f>
        <v>►</v>
      </c>
      <c r="D457" s="2433" t="str">
        <f>IF(B457="►","►",IFERROR(MID(B457,SEARCH(".",B457)+1,SEARCH(".",B457,SEARCH(".",B457)+1)-SEARCH(".",B457)-1),0))</f>
        <v>►</v>
      </c>
      <c r="E457" s="2128" t="str">
        <f>IF(B457="►", "►", IFERROR(MID(B457, SEARCH(".", B457, SEARCH(".", B457)+1)+1, SEARCH(".", B457, SEARCH(".", B457, SEARCH(".", B457)+1)+1) - SEARCH(".", B457, SEARCH(".", B457)+1)-1), 0))</f>
        <v>►</v>
      </c>
      <c r="F457" s="2128" t="str">
        <f>IF(B457="►", "►", IFERROR(MID(B457, SEARCH(".", B457, SEARCH(".", B457, SEARCH(".", B457)+1)+1)+1, SEARCH(".", B457, SEARCH(".", B457, SEARCH(".", B457, SEARCH(".", B457)+1)+1)+1) - SEARCH(".", B457, SEARCH(".", B457, SEARCH(".", B457)+1)+1)-1), 0))</f>
        <v>►</v>
      </c>
      <c r="G457" s="2128" t="str">
        <f>IF(OR(B457="►", ISBLANK(B457)), "►", IFERROR(RIGHT(B457, LEN(B457)-FIND("►", B457)-1), ""))</f>
        <v>►</v>
      </c>
      <c r="H457" s="2178" t="s">
        <v>4</v>
      </c>
      <c r="I457" s="2177"/>
      <c r="J457" s="2177"/>
      <c r="K457" s="2177"/>
      <c r="L457" s="2176"/>
      <c r="M457" s="2176"/>
      <c r="N457" s="2176"/>
      <c r="O457" s="2176"/>
      <c r="P457" s="2176"/>
      <c r="Q457" s="2176"/>
      <c r="R457" s="2450"/>
      <c r="S457" s="791" t="s">
        <v>4</v>
      </c>
      <c r="T457" s="3484">
        <f>IFERROR(IF(AND(ISNUMBER(V457),J457&gt;0),J457,0),0)</f>
        <v>0</v>
      </c>
      <c r="U457" s="2453">
        <f>IFERROR(IF(AND(ISNUMBER(T457),V457&gt;0),K457,0),0)</f>
        <v>0</v>
      </c>
      <c r="V457" s="2452"/>
      <c r="W457" s="2140">
        <f>IFERROR(IF(V457&gt;0, AH457*AG457*Q457, 0), 0)</f>
        <v>0</v>
      </c>
      <c r="X457" s="301" t="str">
        <f>IF(OR(W457=0, ISBLANK(P457)), "", TEXT(ROUND(W457/INDEX(AJ24:AJ94, MATCH(P457, AI24:AI94, 0)), 0),"# ##0") &amp; " " &amp; P457)</f>
        <v/>
      </c>
      <c r="Y457" s="82">
        <f>IFERROR(IF(V457&gt;0, L457*AG457*Q457, 0), 0)</f>
        <v>0</v>
      </c>
      <c r="Z457" s="2141">
        <f>IFERROR(IF(V457&gt;0,M457,0),0)</f>
        <v>0</v>
      </c>
      <c r="AA457" s="2142" t="str">
        <f>IF(V457&gt;0,R457,"")</f>
        <v/>
      </c>
      <c r="AB457" s="2143"/>
      <c r="AC457" s="2140">
        <f>IF(ISBLANK(AB457), W457, W457*(1-AB457/100))</f>
        <v>0</v>
      </c>
      <c r="AD457" s="2144"/>
      <c r="AE457" s="2145" t="str">
        <f>IF(OR(ISBLANK(AD457), ISTEXT(L457)), "", IF(W457=0, Y457*AD457, W457*AD457))</f>
        <v/>
      </c>
      <c r="AF457" s="2593"/>
      <c r="AG457" s="2697">
        <f>IFERROR(IF(ISNUMBER(V457)*ISNUMBER(T457),V457/T457,0),0)</f>
        <v>0</v>
      </c>
      <c r="AH457" s="3483">
        <f>IF(AND(V457&lt;&gt;"", ISNUMBER(T457)), IFERROR(INDEX(AJ24:AJ94, MATCH(P457, AI24:AI94, 0)) * O457 * IF(ISBLANK(L457), 1, L457), 0), 0)</f>
        <v>0</v>
      </c>
      <c r="AM457" s="2127" t="str">
        <f>A457</f>
        <v>►</v>
      </c>
      <c r="AR457" s="2133"/>
      <c r="AW457" s="2133"/>
      <c r="AX457" s="466">
        <v>1</v>
      </c>
      <c r="AY457" s="464"/>
      <c r="AZ457" s="464"/>
    </row>
    <row r="458" spans="1:52" s="465" customFormat="1" ht="21" customHeight="1" x14ac:dyDescent="0.25">
      <c r="A458" s="2127" t="str">
        <f>IF(H458&lt;&gt;"A", "►", "A")</f>
        <v>►</v>
      </c>
      <c r="B458" s="2128" t="str">
        <f>IF(A458="►","►",IF(A458="A",IF(ISTEXT(I458),I458,"")))</f>
        <v>►</v>
      </c>
      <c r="C458" s="2129" t="str">
        <f>IF(B458="►", "►", IFERROR(LEFT(B458, SEARCH(".", B458)-1), 0))</f>
        <v>►</v>
      </c>
      <c r="D458" s="2433" t="str">
        <f>IF(B458="►","►",IFERROR(MID(B458,SEARCH(".",B458)+1,SEARCH(".",B458,SEARCH(".",B458)+1)-SEARCH(".",B458)-1),0))</f>
        <v>►</v>
      </c>
      <c r="E458" s="2128" t="str">
        <f>IF(B458="►", "►", IFERROR(MID(B458, SEARCH(".", B458, SEARCH(".", B458)+1)+1, SEARCH(".", B458, SEARCH(".", B458, SEARCH(".", B458)+1)+1) - SEARCH(".", B458, SEARCH(".", B458)+1)-1), 0))</f>
        <v>►</v>
      </c>
      <c r="F458" s="2128" t="str">
        <f>IF(B458="►", "►", IFERROR(MID(B458, SEARCH(".", B458, SEARCH(".", B458, SEARCH(".", B458)+1)+1)+1, SEARCH(".", B458, SEARCH(".", B458, SEARCH(".", B458, SEARCH(".", B458)+1)+1)+1) - SEARCH(".", B458, SEARCH(".", B458, SEARCH(".", B458)+1)+1)-1), 0))</f>
        <v>►</v>
      </c>
      <c r="G458" s="2128" t="str">
        <f>IF(OR(B458="►", ISBLANK(B458)), "►", IFERROR(RIGHT(B458, LEN(B458)-FIND("►", B458)-1), ""))</f>
        <v>►</v>
      </c>
      <c r="H458" s="2178" t="s">
        <v>4</v>
      </c>
      <c r="I458" s="2177"/>
      <c r="J458" s="2177"/>
      <c r="K458" s="2177"/>
      <c r="L458" s="2176"/>
      <c r="M458" s="2176"/>
      <c r="N458" s="2176"/>
      <c r="O458" s="2176"/>
      <c r="P458" s="2176"/>
      <c r="Q458" s="2176"/>
      <c r="R458" s="2450"/>
      <c r="S458" s="791" t="s">
        <v>4</v>
      </c>
      <c r="T458" s="3484">
        <f>IFERROR(IF(AND(ISNUMBER(V458),J458&gt;0),J458,0),0)</f>
        <v>0</v>
      </c>
      <c r="U458" s="2453">
        <f>IFERROR(IF(AND(ISNUMBER(T458),V458&gt;0),K458,0),0)</f>
        <v>0</v>
      </c>
      <c r="V458" s="2452"/>
      <c r="W458" s="2148">
        <f>IFERROR(IF(V458&gt;0, AH458*AG458*Q458, 0), 0)</f>
        <v>0</v>
      </c>
      <c r="X458" s="299" t="str">
        <f>IF(OR(W458=0, ISBLANK(P458)), "", TEXT(ROUND(W458/INDEX(AJ24:AJ94, MATCH(P458, AI24:AI94, 0)), 0),"# ##0") &amp; " " &amp; P458)</f>
        <v/>
      </c>
      <c r="Y458" s="77">
        <f>IFERROR(IF(V458&gt;0, L458*AG458*Q458, 0), 0)</f>
        <v>0</v>
      </c>
      <c r="Z458" s="2149">
        <f>IFERROR(IF(V458&gt;0,M458,0),0)</f>
        <v>0</v>
      </c>
      <c r="AA458" s="2137" t="str">
        <f>IF(V458&gt;0,R458,"")</f>
        <v/>
      </c>
      <c r="AB458" s="2143"/>
      <c r="AC458" s="2148">
        <f>IF(ISBLANK(AB458), W458, W458*(1-AB458/100))</f>
        <v>0</v>
      </c>
      <c r="AD458" s="2144"/>
      <c r="AE458" s="2150" t="str">
        <f>IF(OR(ISBLANK(AD458), ISTEXT(L458)), "", IF(W458=0, Y458*AD458, W458*AD458))</f>
        <v/>
      </c>
      <c r="AF458" s="2593"/>
      <c r="AG458" s="2697">
        <f>IFERROR(IF(ISNUMBER(V458)*ISNUMBER(T458),V458/T458,0),0)</f>
        <v>0</v>
      </c>
      <c r="AH458" s="3483">
        <f>IF(AND(V458&lt;&gt;"", ISNUMBER(T458)), IFERROR(INDEX(AJ24:AJ94, MATCH(P458, AI24:AI94, 0)) * O458 * IF(ISBLANK(L458), 1, L458), 0), 0)</f>
        <v>0</v>
      </c>
      <c r="AM458" s="2127" t="str">
        <f>A458</f>
        <v>►</v>
      </c>
      <c r="AR458" s="2133"/>
      <c r="AW458" s="2133"/>
      <c r="AX458" s="466">
        <v>1</v>
      </c>
      <c r="AY458" s="464"/>
      <c r="AZ458" s="464"/>
    </row>
    <row r="459" spans="1:52" s="465" customFormat="1" ht="21" customHeight="1" x14ac:dyDescent="0.25">
      <c r="A459" s="2127" t="str">
        <f>IF(H459&lt;&gt;"A", "►", "A")</f>
        <v>►</v>
      </c>
      <c r="B459" s="2128" t="str">
        <f>IF(A459="►","►",IF(A459="A",IF(ISTEXT(I459),I459,"")))</f>
        <v>►</v>
      </c>
      <c r="C459" s="2129" t="str">
        <f>IF(B459="►", "►", IFERROR(LEFT(B459, SEARCH(".", B459)-1), 0))</f>
        <v>►</v>
      </c>
      <c r="D459" s="2433" t="str">
        <f>IF(B459="►","►",IFERROR(MID(B459,SEARCH(".",B459)+1,SEARCH(".",B459,SEARCH(".",B459)+1)-SEARCH(".",B459)-1),0))</f>
        <v>►</v>
      </c>
      <c r="E459" s="2128" t="str">
        <f>IF(B459="►", "►", IFERROR(MID(B459, SEARCH(".", B459, SEARCH(".", B459)+1)+1, SEARCH(".", B459, SEARCH(".", B459, SEARCH(".", B459)+1)+1) - SEARCH(".", B459, SEARCH(".", B459)+1)-1), 0))</f>
        <v>►</v>
      </c>
      <c r="F459" s="2128" t="str">
        <f>IF(B459="►", "►", IFERROR(MID(B459, SEARCH(".", B459, SEARCH(".", B459, SEARCH(".", B459)+1)+1)+1, SEARCH(".", B459, SEARCH(".", B459, SEARCH(".", B459, SEARCH(".", B459)+1)+1)+1) - SEARCH(".", B459, SEARCH(".", B459, SEARCH(".", B459)+1)+1)-1), 0))</f>
        <v>►</v>
      </c>
      <c r="G459" s="2128" t="str">
        <f>IF(OR(B459="►", ISBLANK(B459)), "►", IFERROR(RIGHT(B459, LEN(B459)-FIND("►", B459)-1), ""))</f>
        <v>►</v>
      </c>
      <c r="H459" s="2178" t="s">
        <v>4</v>
      </c>
      <c r="I459" s="2177"/>
      <c r="J459" s="2177"/>
      <c r="K459" s="2177"/>
      <c r="L459" s="2176"/>
      <c r="M459" s="2176"/>
      <c r="N459" s="2176"/>
      <c r="O459" s="2176"/>
      <c r="P459" s="2176"/>
      <c r="Q459" s="2176"/>
      <c r="R459" s="2450"/>
      <c r="S459" s="791" t="s">
        <v>4</v>
      </c>
      <c r="T459" s="3484">
        <f>IFERROR(IF(AND(ISNUMBER(V459),J459&gt;0),J459,0),0)</f>
        <v>0</v>
      </c>
      <c r="U459" s="2453">
        <f>IFERROR(IF(AND(ISNUMBER(T459),V459&gt;0),K459,0),0)</f>
        <v>0</v>
      </c>
      <c r="V459" s="2452"/>
      <c r="W459" s="2140">
        <f>IFERROR(IF(V459&gt;0, AH459*AG459*Q459, 0), 0)</f>
        <v>0</v>
      </c>
      <c r="X459" s="301" t="str">
        <f>IF(OR(W459=0, ISBLANK(P459)), "", TEXT(ROUND(W459/INDEX(AJ24:AJ94, MATCH(P459, AI24:AI94, 0)), 0),"# ##0") &amp; " " &amp; P459)</f>
        <v/>
      </c>
      <c r="Y459" s="82">
        <f>IFERROR(IF(V459&gt;0, L459*AG459*Q459, 0), 0)</f>
        <v>0</v>
      </c>
      <c r="Z459" s="2158">
        <f>IFERROR(IF(V459&gt;0,M459,0),0)</f>
        <v>0</v>
      </c>
      <c r="AA459" s="2142" t="str">
        <f>IF(V459&gt;0,R459,"")</f>
        <v/>
      </c>
      <c r="AB459" s="2143"/>
      <c r="AC459" s="2140">
        <f>IF(ISBLANK(AB459), W459, W459*(1-AB459/100))</f>
        <v>0</v>
      </c>
      <c r="AD459" s="2144"/>
      <c r="AE459" s="2145" t="str">
        <f>IF(OR(ISBLANK(AD459), ISTEXT(L459)), "", IF(W459=0, Y459*AD459, W459*AD459))</f>
        <v/>
      </c>
      <c r="AF459" s="2593"/>
      <c r="AG459" s="2697">
        <f>IFERROR(IF(ISNUMBER(V459)*ISNUMBER(T459),V459/T459,0),0)</f>
        <v>0</v>
      </c>
      <c r="AH459" s="3483">
        <f>IF(AND(V459&lt;&gt;"", ISNUMBER(T459)), IFERROR(INDEX(AJ24:AJ94, MATCH(P459, AI24:AI94, 0)) * O459 * IF(ISBLANK(L459), 1, L459), 0), 0)</f>
        <v>0</v>
      </c>
      <c r="AM459" s="2127" t="str">
        <f>A459</f>
        <v>►</v>
      </c>
      <c r="AR459" s="2133"/>
      <c r="AW459" s="2133"/>
      <c r="AX459" s="466">
        <v>1</v>
      </c>
      <c r="AY459" s="464"/>
      <c r="AZ459" s="464"/>
    </row>
    <row r="460" spans="1:52" s="465" customFormat="1" ht="21" customHeight="1" x14ac:dyDescent="0.25">
      <c r="A460" s="2127" t="str">
        <f>IF(H460&lt;&gt;"A", "►", "A")</f>
        <v>►</v>
      </c>
      <c r="B460" s="2128" t="str">
        <f>IF(A460="►","►",IF(A460="A",IF(ISTEXT(I460),I460,"")))</f>
        <v>►</v>
      </c>
      <c r="C460" s="2129" t="str">
        <f>IF(B460="►", "►", IFERROR(LEFT(B460, SEARCH(".", B460)-1), 0))</f>
        <v>►</v>
      </c>
      <c r="D460" s="2433" t="str">
        <f>IF(B460="►","►",IFERROR(MID(B460,SEARCH(".",B460)+1,SEARCH(".",B460,SEARCH(".",B460)+1)-SEARCH(".",B460)-1),0))</f>
        <v>►</v>
      </c>
      <c r="E460" s="2128" t="str">
        <f>IF(B460="►", "►", IFERROR(MID(B460, SEARCH(".", B460, SEARCH(".", B460)+1)+1, SEARCH(".", B460, SEARCH(".", B460, SEARCH(".", B460)+1)+1) - SEARCH(".", B460, SEARCH(".", B460)+1)-1), 0))</f>
        <v>►</v>
      </c>
      <c r="F460" s="2128" t="str">
        <f>IF(B460="►", "►", IFERROR(MID(B460, SEARCH(".", B460, SEARCH(".", B460, SEARCH(".", B460)+1)+1)+1, SEARCH(".", B460, SEARCH(".", B460, SEARCH(".", B460, SEARCH(".", B460)+1)+1)+1) - SEARCH(".", B460, SEARCH(".", B460, SEARCH(".", B460)+1)+1)-1), 0))</f>
        <v>►</v>
      </c>
      <c r="G460" s="2128" t="str">
        <f>IF(OR(B460="►", ISBLANK(B460)), "►", IFERROR(RIGHT(B460, LEN(B460)-FIND("►", B460)-1), ""))</f>
        <v>►</v>
      </c>
      <c r="H460" s="2178" t="s">
        <v>4</v>
      </c>
      <c r="I460" s="2177"/>
      <c r="J460" s="2177"/>
      <c r="K460" s="2177"/>
      <c r="L460" s="2176"/>
      <c r="M460" s="2176"/>
      <c r="N460" s="2176"/>
      <c r="O460" s="2176"/>
      <c r="P460" s="2176"/>
      <c r="Q460" s="2176"/>
      <c r="R460" s="2450"/>
      <c r="S460" s="791" t="s">
        <v>4</v>
      </c>
      <c r="T460" s="3484">
        <f>IFERROR(IF(AND(ISNUMBER(V460),J460&gt;0),J460,0),0)</f>
        <v>0</v>
      </c>
      <c r="U460" s="2453">
        <f>IFERROR(IF(AND(ISNUMBER(T460),V460&gt;0),K460,0),0)</f>
        <v>0</v>
      </c>
      <c r="V460" s="2452"/>
      <c r="W460" s="2159">
        <f>IFERROR(IF(V460&gt;0, AH460*AG460*Q460, 0), 0)</f>
        <v>0</v>
      </c>
      <c r="X460" s="2160" t="str">
        <f>IF(OR(W460=0, ISBLANK(P460)), "", TEXT(ROUND(W460/INDEX(AJ24:AJ94, MATCH(P460, AI24:AI94, 0)), 0),"# ##0") &amp; " " &amp; P460)</f>
        <v/>
      </c>
      <c r="Y460" s="77">
        <f>IFERROR(IF(V460&gt;0, L460*AG460*Q460, 0), 0)</f>
        <v>0</v>
      </c>
      <c r="Z460" s="2149">
        <f>IFERROR(IF(V460&gt;0,M460,0),0)</f>
        <v>0</v>
      </c>
      <c r="AA460" s="2137" t="str">
        <f>IF(V460&gt;0,R460,"")</f>
        <v/>
      </c>
      <c r="AB460" s="2143"/>
      <c r="AC460" s="2148">
        <f>IF(ISBLANK(AB460), W460, W460*(1-AB460/100))</f>
        <v>0</v>
      </c>
      <c r="AD460" s="2144"/>
      <c r="AE460" s="2150" t="str">
        <f>IF(OR(ISBLANK(AD460), ISTEXT(L460)), "", IF(W460=0, Y460*AD460, W460*AD460))</f>
        <v/>
      </c>
      <c r="AF460" s="2593"/>
      <c r="AG460" s="2697">
        <f>IFERROR(IF(ISNUMBER(V460)*ISNUMBER(T460),V460/T460,0),0)</f>
        <v>0</v>
      </c>
      <c r="AH460" s="3483">
        <f>IF(AND(V460&lt;&gt;"", ISNUMBER(T460)), IFERROR(INDEX(AJ24:AJ94, MATCH(P460, AI24:AI94, 0)) * O460 * IF(ISBLANK(L460), 1, L460), 0), 0)</f>
        <v>0</v>
      </c>
      <c r="AM460" s="2127" t="str">
        <f>A460</f>
        <v>►</v>
      </c>
      <c r="AR460" s="2133"/>
      <c r="AW460" s="2133"/>
      <c r="AX460" s="466">
        <v>1</v>
      </c>
      <c r="AY460" s="464"/>
      <c r="AZ460" s="464"/>
    </row>
    <row r="461" spans="1:52" s="465" customFormat="1" ht="21" customHeight="1" x14ac:dyDescent="0.25">
      <c r="A461" s="2127" t="str">
        <f>IF(H461&lt;&gt;"A", "►", "A")</f>
        <v>►</v>
      </c>
      <c r="B461" s="2128" t="str">
        <f>IF(A461="►","►",IF(A461="A",IF(ISTEXT(I461),I461,"")))</f>
        <v>►</v>
      </c>
      <c r="C461" s="2129" t="str">
        <f>IF(B461="►", "►", IFERROR(LEFT(B461, SEARCH(".", B461)-1), 0))</f>
        <v>►</v>
      </c>
      <c r="D461" s="2433" t="str">
        <f>IF(B461="►","►",IFERROR(MID(B461,SEARCH(".",B461)+1,SEARCH(".",B461,SEARCH(".",B461)+1)-SEARCH(".",B461)-1),0))</f>
        <v>►</v>
      </c>
      <c r="E461" s="2128" t="str">
        <f>IF(B461="►", "►", IFERROR(MID(B461, SEARCH(".", B461, SEARCH(".", B461)+1)+1, SEARCH(".", B461, SEARCH(".", B461, SEARCH(".", B461)+1)+1) - SEARCH(".", B461, SEARCH(".", B461)+1)-1), 0))</f>
        <v>►</v>
      </c>
      <c r="F461" s="2128" t="str">
        <f>IF(B461="►", "►", IFERROR(MID(B461, SEARCH(".", B461, SEARCH(".", B461, SEARCH(".", B461)+1)+1)+1, SEARCH(".", B461, SEARCH(".", B461, SEARCH(".", B461, SEARCH(".", B461)+1)+1)+1) - SEARCH(".", B461, SEARCH(".", B461, SEARCH(".", B461)+1)+1)-1), 0))</f>
        <v>►</v>
      </c>
      <c r="G461" s="2128" t="str">
        <f>IF(OR(B461="►", ISBLANK(B461)), "►", IFERROR(RIGHT(B461, LEN(B461)-FIND("►", B461)-1), ""))</f>
        <v>►</v>
      </c>
      <c r="H461" s="2178" t="s">
        <v>4</v>
      </c>
      <c r="I461" s="2177"/>
      <c r="J461" s="2177"/>
      <c r="K461" s="2177"/>
      <c r="L461" s="2176"/>
      <c r="M461" s="2176"/>
      <c r="N461" s="2176"/>
      <c r="O461" s="2176"/>
      <c r="P461" s="2176"/>
      <c r="Q461" s="2176"/>
      <c r="R461" s="2450"/>
      <c r="S461" s="791" t="s">
        <v>4</v>
      </c>
      <c r="T461" s="3484">
        <f>IFERROR(IF(AND(ISNUMBER(V461),J461&gt;0),J461,0),0)</f>
        <v>0</v>
      </c>
      <c r="U461" s="2453">
        <f>IFERROR(IF(AND(ISNUMBER(T461),V461&gt;0),K461,0),0)</f>
        <v>0</v>
      </c>
      <c r="V461" s="2452"/>
      <c r="W461" s="2140">
        <f>IFERROR(IF(V461&gt;0, AH461*AG461*Q461, 0), 0)</f>
        <v>0</v>
      </c>
      <c r="X461" s="301" t="str">
        <f>IF(OR(W461=0, ISBLANK(P461)), "", TEXT(ROUND(W461/INDEX(AJ24:AJ94, MATCH(P461, AI24:AI94, 0)), 0),"# ##0") &amp; " " &amp; P461)</f>
        <v/>
      </c>
      <c r="Y461" s="82">
        <f>IFERROR(IF(V461&gt;0, L461*AG461*Q461, 0), 0)</f>
        <v>0</v>
      </c>
      <c r="Z461" s="2141">
        <f>IFERROR(IF(V461&gt;0,M461,0),0)</f>
        <v>0</v>
      </c>
      <c r="AA461" s="2142" t="str">
        <f>IF(V461&gt;0,R461,"")</f>
        <v/>
      </c>
      <c r="AB461" s="2143"/>
      <c r="AC461" s="2140">
        <f>IF(ISBLANK(AB461), W461, W461*(1-AB461/100))</f>
        <v>0</v>
      </c>
      <c r="AD461" s="2144"/>
      <c r="AE461" s="2145" t="str">
        <f>IF(OR(ISBLANK(AD461), ISTEXT(L461)), "", IF(W461=0, Y461*AD461, W461*AD461))</f>
        <v/>
      </c>
      <c r="AF461" s="2593"/>
      <c r="AG461" s="2697">
        <f>IFERROR(IF(ISNUMBER(V461)*ISNUMBER(T461),V461/T461,0),0)</f>
        <v>0</v>
      </c>
      <c r="AH461" s="3483">
        <f>IF(AND(V461&lt;&gt;"", ISNUMBER(T461)), IFERROR(INDEX(AJ24:AJ94, MATCH(P461, AI24:AI94, 0)) * O461 * IF(ISBLANK(L461), 1, L461), 0), 0)</f>
        <v>0</v>
      </c>
      <c r="AM461" s="2127" t="str">
        <f>A461</f>
        <v>►</v>
      </c>
      <c r="AR461" s="2133"/>
      <c r="AW461" s="2133"/>
      <c r="AX461" s="466">
        <v>1</v>
      </c>
      <c r="AY461" s="464"/>
      <c r="AZ461" s="464"/>
    </row>
    <row r="462" spans="1:52" s="465" customFormat="1" ht="21" customHeight="1" x14ac:dyDescent="0.25">
      <c r="A462" s="2127" t="str">
        <f>IF(H462&lt;&gt;"A", "►", "A")</f>
        <v>►</v>
      </c>
      <c r="B462" s="2128" t="str">
        <f>IF(A462="►","►",IF(A462="A",IF(ISTEXT(I462),I462,"")))</f>
        <v>►</v>
      </c>
      <c r="C462" s="2129" t="str">
        <f>IF(B462="►", "►", IFERROR(LEFT(B462, SEARCH(".", B462)-1), 0))</f>
        <v>►</v>
      </c>
      <c r="D462" s="2433" t="str">
        <f>IF(B462="►","►",IFERROR(MID(B462,SEARCH(".",B462)+1,SEARCH(".",B462,SEARCH(".",B462)+1)-SEARCH(".",B462)-1),0))</f>
        <v>►</v>
      </c>
      <c r="E462" s="2128" t="str">
        <f>IF(B462="►", "►", IFERROR(MID(B462, SEARCH(".", B462, SEARCH(".", B462)+1)+1, SEARCH(".", B462, SEARCH(".", B462, SEARCH(".", B462)+1)+1) - SEARCH(".", B462, SEARCH(".", B462)+1)-1), 0))</f>
        <v>►</v>
      </c>
      <c r="F462" s="2128" t="str">
        <f>IF(B462="►", "►", IFERROR(MID(B462, SEARCH(".", B462, SEARCH(".", B462, SEARCH(".", B462)+1)+1)+1, SEARCH(".", B462, SEARCH(".", B462, SEARCH(".", B462, SEARCH(".", B462)+1)+1)+1) - SEARCH(".", B462, SEARCH(".", B462, SEARCH(".", B462)+1)+1)-1), 0))</f>
        <v>►</v>
      </c>
      <c r="G462" s="2128" t="str">
        <f>IF(OR(B462="►", ISBLANK(B462)), "►", IFERROR(RIGHT(B462, LEN(B462)-FIND("►", B462)-1), ""))</f>
        <v>►</v>
      </c>
      <c r="H462" s="2178" t="s">
        <v>4</v>
      </c>
      <c r="I462" s="2177"/>
      <c r="J462" s="2177"/>
      <c r="K462" s="2177"/>
      <c r="L462" s="2176"/>
      <c r="M462" s="2176"/>
      <c r="N462" s="2176"/>
      <c r="O462" s="2176"/>
      <c r="P462" s="2176"/>
      <c r="Q462" s="2176"/>
      <c r="R462" s="2450"/>
      <c r="S462" s="791" t="s">
        <v>4</v>
      </c>
      <c r="T462" s="3484">
        <f>IFERROR(IF(AND(ISNUMBER(V462),J462&gt;0),J462,0),0)</f>
        <v>0</v>
      </c>
      <c r="U462" s="2453">
        <f>IFERROR(IF(AND(ISNUMBER(T462),V462&gt;0),K462,0),0)</f>
        <v>0</v>
      </c>
      <c r="V462" s="2452"/>
      <c r="W462" s="2148">
        <f>IFERROR(IF(V462&gt;0, AH462*AG462*Q462, 0), 0)</f>
        <v>0</v>
      </c>
      <c r="X462" s="299" t="str">
        <f>IF(OR(W462=0, ISBLANK(P462)), "", TEXT(ROUND(W462/INDEX(AJ24:AJ94, MATCH(P462, AI24:AI94, 0)), 0),"# ##0") &amp; " " &amp; P462)</f>
        <v/>
      </c>
      <c r="Y462" s="77">
        <f>IFERROR(IF(V462&gt;0, L462*AG462*Q462, 0), 0)</f>
        <v>0</v>
      </c>
      <c r="Z462" s="2149">
        <f>IFERROR(IF(V462&gt;0,M462,0),0)</f>
        <v>0</v>
      </c>
      <c r="AA462" s="2137" t="str">
        <f>IF(V462&gt;0,R462,"")</f>
        <v/>
      </c>
      <c r="AB462" s="2143"/>
      <c r="AC462" s="2148">
        <f>IF(ISBLANK(AB462), W462, W462*(1-AB462/100))</f>
        <v>0</v>
      </c>
      <c r="AD462" s="2144"/>
      <c r="AE462" s="2150" t="str">
        <f>IF(OR(ISBLANK(AD462), ISTEXT(L462)), "", IF(W462=0, Y462*AD462, W462*AD462))</f>
        <v/>
      </c>
      <c r="AF462" s="2593"/>
      <c r="AG462" s="2697">
        <f>IFERROR(IF(ISNUMBER(V462)*ISNUMBER(T462),V462/T462,0),0)</f>
        <v>0</v>
      </c>
      <c r="AH462" s="3483">
        <f>IF(AND(V462&lt;&gt;"", ISNUMBER(T462)), IFERROR(INDEX(AJ24:AJ94, MATCH(P462, AI24:AI94, 0)) * O462 * IF(ISBLANK(L462), 1, L462), 0), 0)</f>
        <v>0</v>
      </c>
      <c r="AM462" s="2127" t="str">
        <f>A462</f>
        <v>►</v>
      </c>
      <c r="AR462" s="2133"/>
      <c r="AW462" s="2133"/>
      <c r="AX462" s="466">
        <v>1</v>
      </c>
      <c r="AY462" s="464"/>
      <c r="AZ462" s="464"/>
    </row>
    <row r="463" spans="1:52" s="465" customFormat="1" ht="21" customHeight="1" x14ac:dyDescent="0.25">
      <c r="A463" s="2127" t="str">
        <f>IF(H463&lt;&gt;"A", "►", "A")</f>
        <v>►</v>
      </c>
      <c r="B463" s="2128" t="str">
        <f>IF(A463="►","►",IF(A463="A",IF(ISTEXT(I463),I463,"")))</f>
        <v>►</v>
      </c>
      <c r="C463" s="2129" t="str">
        <f>IF(B463="►", "►", IFERROR(LEFT(B463, SEARCH(".", B463)-1), 0))</f>
        <v>►</v>
      </c>
      <c r="D463" s="2433" t="str">
        <f>IF(B463="►","►",IFERROR(MID(B463,SEARCH(".",B463)+1,SEARCH(".",B463,SEARCH(".",B463)+1)-SEARCH(".",B463)-1),0))</f>
        <v>►</v>
      </c>
      <c r="E463" s="2128" t="str">
        <f>IF(B463="►", "►", IFERROR(MID(B463, SEARCH(".", B463, SEARCH(".", B463)+1)+1, SEARCH(".", B463, SEARCH(".", B463, SEARCH(".", B463)+1)+1) - SEARCH(".", B463, SEARCH(".", B463)+1)-1), 0))</f>
        <v>►</v>
      </c>
      <c r="F463" s="2128" t="str">
        <f>IF(B463="►", "►", IFERROR(MID(B463, SEARCH(".", B463, SEARCH(".", B463, SEARCH(".", B463)+1)+1)+1, SEARCH(".", B463, SEARCH(".", B463, SEARCH(".", B463, SEARCH(".", B463)+1)+1)+1) - SEARCH(".", B463, SEARCH(".", B463, SEARCH(".", B463)+1)+1)-1), 0))</f>
        <v>►</v>
      </c>
      <c r="G463" s="2128" t="str">
        <f>IF(OR(B463="►", ISBLANK(B463)), "►", IFERROR(RIGHT(B463, LEN(B463)-FIND("►", B463)-1), ""))</f>
        <v>►</v>
      </c>
      <c r="H463" s="2178" t="s">
        <v>4</v>
      </c>
      <c r="I463" s="2177"/>
      <c r="J463" s="2177"/>
      <c r="K463" s="2177"/>
      <c r="L463" s="2176"/>
      <c r="M463" s="2176"/>
      <c r="N463" s="2176"/>
      <c r="O463" s="2176"/>
      <c r="P463" s="2176"/>
      <c r="Q463" s="2176"/>
      <c r="R463" s="2450"/>
      <c r="S463" s="791" t="s">
        <v>4</v>
      </c>
      <c r="T463" s="3484">
        <f>IFERROR(IF(AND(ISNUMBER(V463),J463&gt;0),J463,0),0)</f>
        <v>0</v>
      </c>
      <c r="U463" s="2453">
        <f>IFERROR(IF(AND(ISNUMBER(T463),V463&gt;0),K463,0),0)</f>
        <v>0</v>
      </c>
      <c r="V463" s="2452"/>
      <c r="W463" s="2140">
        <f>IFERROR(IF(V463&gt;0, AH463*AG463*Q463, 0), 0)</f>
        <v>0</v>
      </c>
      <c r="X463" s="301" t="str">
        <f>IF(OR(W463=0, ISBLANK(P463)), "", TEXT(ROUND(W463/INDEX(AJ24:AJ94, MATCH(P463, AI24:AI94, 0)), 0),"# ##0") &amp; " " &amp; P463)</f>
        <v/>
      </c>
      <c r="Y463" s="82">
        <f>IFERROR(IF(V463&gt;0, L463*AG463*Q463, 0), 0)</f>
        <v>0</v>
      </c>
      <c r="Z463" s="2141">
        <f>IFERROR(IF(V463&gt;0,M463,0),0)</f>
        <v>0</v>
      </c>
      <c r="AA463" s="2142" t="str">
        <f>IF(V463&gt;0,R463,"")</f>
        <v/>
      </c>
      <c r="AB463" s="2143"/>
      <c r="AC463" s="2140">
        <f>IF(ISBLANK(AB463), W463, W463*(1-AB463/100))</f>
        <v>0</v>
      </c>
      <c r="AD463" s="2144"/>
      <c r="AE463" s="2145" t="str">
        <f>IF(OR(ISBLANK(AD463), ISTEXT(L463)), "", IF(W463=0, Y463*AD463, W463*AD463))</f>
        <v/>
      </c>
      <c r="AF463" s="2593"/>
      <c r="AG463" s="2697">
        <f>IFERROR(IF(ISNUMBER(V463)*ISNUMBER(T463),V463/T463,0),0)</f>
        <v>0</v>
      </c>
      <c r="AH463" s="3483">
        <f>IF(AND(V463&lt;&gt;"", ISNUMBER(T463)), IFERROR(INDEX(AJ24:AJ94, MATCH(P463, AI24:AI94, 0)) * O463 * IF(ISBLANK(L463), 1, L463), 0), 0)</f>
        <v>0</v>
      </c>
      <c r="AM463" s="2127" t="str">
        <f>A463</f>
        <v>►</v>
      </c>
      <c r="AR463" s="2133"/>
      <c r="AW463" s="2133"/>
      <c r="AX463" s="466">
        <v>1</v>
      </c>
      <c r="AY463" s="464"/>
      <c r="AZ463" s="464"/>
    </row>
    <row r="464" spans="1:52" s="465" customFormat="1" ht="21" customHeight="1" x14ac:dyDescent="0.25">
      <c r="A464" s="2127" t="str">
        <f>IF(H464&lt;&gt;"A", "►", "A")</f>
        <v>►</v>
      </c>
      <c r="B464" s="2128" t="str">
        <f>IF(A464="►","►",IF(A464="A",IF(ISTEXT(I464),I464,"")))</f>
        <v>►</v>
      </c>
      <c r="C464" s="2129" t="str">
        <f>IF(B464="►", "►", IFERROR(LEFT(B464, SEARCH(".", B464)-1), 0))</f>
        <v>►</v>
      </c>
      <c r="D464" s="2433" t="str">
        <f>IF(B464="►","►",IFERROR(MID(B464,SEARCH(".",B464)+1,SEARCH(".",B464,SEARCH(".",B464)+1)-SEARCH(".",B464)-1),0))</f>
        <v>►</v>
      </c>
      <c r="E464" s="2128" t="str">
        <f>IF(B464="►", "►", IFERROR(MID(B464, SEARCH(".", B464, SEARCH(".", B464)+1)+1, SEARCH(".", B464, SEARCH(".", B464, SEARCH(".", B464)+1)+1) - SEARCH(".", B464, SEARCH(".", B464)+1)-1), 0))</f>
        <v>►</v>
      </c>
      <c r="F464" s="2128" t="str">
        <f>IF(B464="►", "►", IFERROR(MID(B464, SEARCH(".", B464, SEARCH(".", B464, SEARCH(".", B464)+1)+1)+1, SEARCH(".", B464, SEARCH(".", B464, SEARCH(".", B464, SEARCH(".", B464)+1)+1)+1) - SEARCH(".", B464, SEARCH(".", B464, SEARCH(".", B464)+1)+1)-1), 0))</f>
        <v>►</v>
      </c>
      <c r="G464" s="2128" t="str">
        <f>IF(OR(B464="►", ISBLANK(B464)), "►", IFERROR(RIGHT(B464, LEN(B464)-FIND("►", B464)-1), ""))</f>
        <v>►</v>
      </c>
      <c r="H464" s="2178" t="s">
        <v>4</v>
      </c>
      <c r="I464" s="2177"/>
      <c r="J464" s="2177"/>
      <c r="K464" s="2177"/>
      <c r="L464" s="2176"/>
      <c r="M464" s="2176"/>
      <c r="N464" s="2176"/>
      <c r="O464" s="2176"/>
      <c r="P464" s="2176"/>
      <c r="Q464" s="2176"/>
      <c r="R464" s="2450"/>
      <c r="S464" s="791" t="s">
        <v>4</v>
      </c>
      <c r="T464" s="3484">
        <f>IFERROR(IF(AND(ISNUMBER(V464),J464&gt;0),J464,0),0)</f>
        <v>0</v>
      </c>
      <c r="U464" s="2453">
        <f>IFERROR(IF(AND(ISNUMBER(T464),V464&gt;0),K464,0),0)</f>
        <v>0</v>
      </c>
      <c r="V464" s="2452"/>
      <c r="W464" s="2148">
        <f>IFERROR(IF(V464&gt;0, AH464*AG464*Q464, 0), 0)</f>
        <v>0</v>
      </c>
      <c r="X464" s="299" t="str">
        <f>IF(OR(W464=0, ISBLANK(P464)), "", TEXT(ROUND(W464/INDEX(AJ24:AJ94, MATCH(P464, AI24:AI94, 0)), 0),"# ##0") &amp; " " &amp; P464)</f>
        <v/>
      </c>
      <c r="Y464" s="77">
        <f>IFERROR(IF(V464&gt;0, L464*AG464*Q464, 0), 0)</f>
        <v>0</v>
      </c>
      <c r="Z464" s="2149">
        <f>IFERROR(IF(V464&gt;0,M464,0),0)</f>
        <v>0</v>
      </c>
      <c r="AA464" s="2137" t="str">
        <f>IF(V464&gt;0,R464,"")</f>
        <v/>
      </c>
      <c r="AB464" s="2143"/>
      <c r="AC464" s="2148">
        <f>IF(ISBLANK(AB464), W464, W464*(1-AB464/100))</f>
        <v>0</v>
      </c>
      <c r="AD464" s="2144"/>
      <c r="AE464" s="2150" t="str">
        <f>IF(OR(ISBLANK(AD464), ISTEXT(L464)), "", IF(W464=0, Y464*AD464, W464*AD464))</f>
        <v/>
      </c>
      <c r="AF464" s="2593"/>
      <c r="AG464" s="2697">
        <f>IFERROR(IF(ISNUMBER(V464)*ISNUMBER(T464),V464/T464,0),0)</f>
        <v>0</v>
      </c>
      <c r="AH464" s="3483">
        <f>IF(AND(V464&lt;&gt;"", ISNUMBER(T464)), IFERROR(INDEX(AJ24:AJ94, MATCH(P464, AI24:AI94, 0)) * O464 * IF(ISBLANK(L464), 1, L464), 0), 0)</f>
        <v>0</v>
      </c>
      <c r="AM464" s="2127" t="str">
        <f>A464</f>
        <v>►</v>
      </c>
      <c r="AR464" s="2133"/>
      <c r="AW464" s="2133"/>
      <c r="AX464" s="466">
        <v>1</v>
      </c>
      <c r="AY464" s="464"/>
      <c r="AZ464" s="464"/>
    </row>
    <row r="465" spans="1:52" s="465" customFormat="1" ht="21" customHeight="1" x14ac:dyDescent="0.25">
      <c r="A465" s="2127" t="str">
        <f>IF(H465&lt;&gt;"A", "►", "A")</f>
        <v>►</v>
      </c>
      <c r="B465" s="2128" t="str">
        <f>IF(A465="►","►",IF(A465="A",IF(ISTEXT(I465),I465,"")))</f>
        <v>►</v>
      </c>
      <c r="C465" s="2129" t="str">
        <f>IF(B465="►", "►", IFERROR(LEFT(B465, SEARCH(".", B465)-1), 0))</f>
        <v>►</v>
      </c>
      <c r="D465" s="2433" t="str">
        <f>IF(B465="►","►",IFERROR(MID(B465,SEARCH(".",B465)+1,SEARCH(".",B465,SEARCH(".",B465)+1)-SEARCH(".",B465)-1),0))</f>
        <v>►</v>
      </c>
      <c r="E465" s="2128" t="str">
        <f>IF(B465="►", "►", IFERROR(MID(B465, SEARCH(".", B465, SEARCH(".", B465)+1)+1, SEARCH(".", B465, SEARCH(".", B465, SEARCH(".", B465)+1)+1) - SEARCH(".", B465, SEARCH(".", B465)+1)-1), 0))</f>
        <v>►</v>
      </c>
      <c r="F465" s="2128" t="str">
        <f>IF(B465="►", "►", IFERROR(MID(B465, SEARCH(".", B465, SEARCH(".", B465, SEARCH(".", B465)+1)+1)+1, SEARCH(".", B465, SEARCH(".", B465, SEARCH(".", B465, SEARCH(".", B465)+1)+1)+1) - SEARCH(".", B465, SEARCH(".", B465, SEARCH(".", B465)+1)+1)-1), 0))</f>
        <v>►</v>
      </c>
      <c r="G465" s="2128" t="str">
        <f>IF(OR(B465="►", ISBLANK(B465)), "►", IFERROR(RIGHT(B465, LEN(B465)-FIND("►", B465)-1), ""))</f>
        <v>►</v>
      </c>
      <c r="H465" s="2178" t="s">
        <v>4</v>
      </c>
      <c r="I465" s="2177"/>
      <c r="J465" s="2177"/>
      <c r="K465" s="2177"/>
      <c r="L465" s="2176"/>
      <c r="M465" s="2176"/>
      <c r="N465" s="2176"/>
      <c r="O465" s="2176"/>
      <c r="P465" s="2176"/>
      <c r="Q465" s="2176"/>
      <c r="R465" s="2450"/>
      <c r="S465" s="791" t="s">
        <v>4</v>
      </c>
      <c r="T465" s="3484">
        <f>IFERROR(IF(AND(ISNUMBER(V465),J465&gt;0),J465,0),0)</f>
        <v>0</v>
      </c>
      <c r="U465" s="2453">
        <f>IFERROR(IF(AND(ISNUMBER(T465),V465&gt;0),K465,0),0)</f>
        <v>0</v>
      </c>
      <c r="V465" s="2452"/>
      <c r="W465" s="2140">
        <f>IFERROR(IF(V465&gt;0, AH465*AG465*Q465, 0), 0)</f>
        <v>0</v>
      </c>
      <c r="X465" s="301" t="str">
        <f>IF(OR(W465=0, ISBLANK(P465)), "", TEXT(ROUND(W465/INDEX(AJ24:AJ94, MATCH(P465, AI24:AI94, 0)), 0),"# ##0") &amp; " " &amp; P465)</f>
        <v/>
      </c>
      <c r="Y465" s="82">
        <f>IFERROR(IF(V465&gt;0, L465*AG465*Q465, 0), 0)</f>
        <v>0</v>
      </c>
      <c r="Z465" s="2141">
        <f>IFERROR(IF(V465&gt;0,M465,0),0)</f>
        <v>0</v>
      </c>
      <c r="AA465" s="2142" t="str">
        <f>IF(V465&gt;0,R465,"")</f>
        <v/>
      </c>
      <c r="AB465" s="2143"/>
      <c r="AC465" s="2140">
        <f>IF(ISBLANK(AB465), W465, W465*(1-AB465/100))</f>
        <v>0</v>
      </c>
      <c r="AD465" s="2144"/>
      <c r="AE465" s="2145" t="str">
        <f>IF(OR(ISBLANK(AD465), ISTEXT(L465)), "", IF(W465=0, Y465*AD465, W465*AD465))</f>
        <v/>
      </c>
      <c r="AF465" s="2593"/>
      <c r="AG465" s="2697">
        <f>IFERROR(IF(ISNUMBER(V465)*ISNUMBER(T465),V465/T465,0),0)</f>
        <v>0</v>
      </c>
      <c r="AH465" s="3483">
        <f>IF(AND(V465&lt;&gt;"", ISNUMBER(T465)), IFERROR(INDEX(AJ24:AJ94, MATCH(P465, AI24:AI94, 0)) * O465 * IF(ISBLANK(L465), 1, L465), 0), 0)</f>
        <v>0</v>
      </c>
      <c r="AM465" s="2127" t="str">
        <f>A465</f>
        <v>►</v>
      </c>
      <c r="AR465" s="2133"/>
      <c r="AW465" s="2133"/>
      <c r="AX465" s="466">
        <v>1</v>
      </c>
      <c r="AY465" s="464"/>
      <c r="AZ465" s="464"/>
    </row>
    <row r="466" spans="1:52" s="465" customFormat="1" ht="21" customHeight="1" x14ac:dyDescent="0.25">
      <c r="A466" s="2127" t="str">
        <f>IF(H466&lt;&gt;"A", "►", "A")</f>
        <v>►</v>
      </c>
      <c r="B466" s="2128" t="str">
        <f>IF(A466="►","►",IF(A466="A",IF(ISTEXT(I466),I466,"")))</f>
        <v>►</v>
      </c>
      <c r="C466" s="2129" t="str">
        <f>IF(B466="►", "►", IFERROR(LEFT(B466, SEARCH(".", B466)-1), 0))</f>
        <v>►</v>
      </c>
      <c r="D466" s="2433" t="str">
        <f>IF(B466="►","►",IFERROR(MID(B466,SEARCH(".",B466)+1,SEARCH(".",B466,SEARCH(".",B466)+1)-SEARCH(".",B466)-1),0))</f>
        <v>►</v>
      </c>
      <c r="E466" s="2128" t="str">
        <f>IF(B466="►", "►", IFERROR(MID(B466, SEARCH(".", B466, SEARCH(".", B466)+1)+1, SEARCH(".", B466, SEARCH(".", B466, SEARCH(".", B466)+1)+1) - SEARCH(".", B466, SEARCH(".", B466)+1)-1), 0))</f>
        <v>►</v>
      </c>
      <c r="F466" s="2128" t="str">
        <f>IF(B466="►", "►", IFERROR(MID(B466, SEARCH(".", B466, SEARCH(".", B466, SEARCH(".", B466)+1)+1)+1, SEARCH(".", B466, SEARCH(".", B466, SEARCH(".", B466, SEARCH(".", B466)+1)+1)+1) - SEARCH(".", B466, SEARCH(".", B466, SEARCH(".", B466)+1)+1)-1), 0))</f>
        <v>►</v>
      </c>
      <c r="G466" s="2128" t="str">
        <f>IF(OR(B466="►", ISBLANK(B466)), "►", IFERROR(RIGHT(B466, LEN(B466)-FIND("►", B466)-1), ""))</f>
        <v>►</v>
      </c>
      <c r="H466" s="2178" t="s">
        <v>4</v>
      </c>
      <c r="I466" s="2177"/>
      <c r="J466" s="2177"/>
      <c r="K466" s="2177"/>
      <c r="L466" s="2176"/>
      <c r="M466" s="2176"/>
      <c r="N466" s="2176"/>
      <c r="O466" s="2176"/>
      <c r="P466" s="2176"/>
      <c r="Q466" s="2176"/>
      <c r="R466" s="2450"/>
      <c r="S466" s="791" t="s">
        <v>4</v>
      </c>
      <c r="T466" s="3484">
        <f>IFERROR(IF(AND(ISNUMBER(V466),J466&gt;0),J466,0),0)</f>
        <v>0</v>
      </c>
      <c r="U466" s="2453">
        <f>IFERROR(IF(AND(ISNUMBER(T466),V466&gt;0),K466,0),0)</f>
        <v>0</v>
      </c>
      <c r="V466" s="2452"/>
      <c r="W466" s="2148">
        <f>IFERROR(IF(V466&gt;0, AH466*AG466*Q466, 0), 0)</f>
        <v>0</v>
      </c>
      <c r="X466" s="299" t="str">
        <f>IF(OR(W466=0, ISBLANK(P466)), "", TEXT(ROUND(W466/INDEX(AJ24:AJ94, MATCH(P466, AI24:AI94, 0)), 0),"# ##0") &amp; " " &amp; P466)</f>
        <v/>
      </c>
      <c r="Y466" s="77">
        <f>IFERROR(IF(V466&gt;0, L466*AG466*Q466, 0), 0)</f>
        <v>0</v>
      </c>
      <c r="Z466" s="2149">
        <f>IFERROR(IF(V466&gt;0,M466,0),0)</f>
        <v>0</v>
      </c>
      <c r="AA466" s="2137" t="str">
        <f>IF(V466&gt;0,R466,"")</f>
        <v/>
      </c>
      <c r="AB466" s="2143"/>
      <c r="AC466" s="2148">
        <f>IF(ISBLANK(AB466), W466, W466*(1-AB466/100))</f>
        <v>0</v>
      </c>
      <c r="AD466" s="2144"/>
      <c r="AE466" s="2150" t="str">
        <f>IF(OR(ISBLANK(AD466), ISTEXT(L466)), "", IF(W466=0, Y466*AD466, W466*AD466))</f>
        <v/>
      </c>
      <c r="AF466" s="2593"/>
      <c r="AG466" s="2697">
        <f>IFERROR(IF(ISNUMBER(V466)*ISNUMBER(T466),V466/T466,0),0)</f>
        <v>0</v>
      </c>
      <c r="AH466" s="3483">
        <f>IF(AND(V466&lt;&gt;"", ISNUMBER(T466)), IFERROR(INDEX(AJ24:AJ94, MATCH(P466, AI24:AI94, 0)) * O466 * IF(ISBLANK(L466), 1, L466), 0), 0)</f>
        <v>0</v>
      </c>
      <c r="AM466" s="2127" t="str">
        <f>A466</f>
        <v>►</v>
      </c>
      <c r="AR466" s="2133"/>
      <c r="AW466" s="2133"/>
      <c r="AX466" s="466">
        <v>1</v>
      </c>
      <c r="AY466" s="464"/>
      <c r="AZ466" s="464"/>
    </row>
    <row r="467" spans="1:52" s="465" customFormat="1" ht="21" customHeight="1" x14ac:dyDescent="0.25">
      <c r="A467" s="2127" t="str">
        <f>IF(H467&lt;&gt;"A", "►", "A")</f>
        <v>►</v>
      </c>
      <c r="B467" s="2128" t="str">
        <f>IF(A467="►","►",IF(A467="A",IF(ISTEXT(I467),I467,"")))</f>
        <v>►</v>
      </c>
      <c r="C467" s="2129" t="str">
        <f>IF(B467="►", "►", IFERROR(LEFT(B467, SEARCH(".", B467)-1), 0))</f>
        <v>►</v>
      </c>
      <c r="D467" s="2433" t="str">
        <f>IF(B467="►","►",IFERROR(MID(B467,SEARCH(".",B467)+1,SEARCH(".",B467,SEARCH(".",B467)+1)-SEARCH(".",B467)-1),0))</f>
        <v>►</v>
      </c>
      <c r="E467" s="2128" t="str">
        <f>IF(B467="►", "►", IFERROR(MID(B467, SEARCH(".", B467, SEARCH(".", B467)+1)+1, SEARCH(".", B467, SEARCH(".", B467, SEARCH(".", B467)+1)+1) - SEARCH(".", B467, SEARCH(".", B467)+1)-1), 0))</f>
        <v>►</v>
      </c>
      <c r="F467" s="2128" t="str">
        <f>IF(B467="►", "►", IFERROR(MID(B467, SEARCH(".", B467, SEARCH(".", B467, SEARCH(".", B467)+1)+1)+1, SEARCH(".", B467, SEARCH(".", B467, SEARCH(".", B467, SEARCH(".", B467)+1)+1)+1) - SEARCH(".", B467, SEARCH(".", B467, SEARCH(".", B467)+1)+1)-1), 0))</f>
        <v>►</v>
      </c>
      <c r="G467" s="2128" t="str">
        <f>IF(OR(B467="►", ISBLANK(B467)), "►", IFERROR(RIGHT(B467, LEN(B467)-FIND("►", B467)-1), ""))</f>
        <v>►</v>
      </c>
      <c r="H467" s="2178" t="s">
        <v>4</v>
      </c>
      <c r="I467" s="2177"/>
      <c r="J467" s="2177"/>
      <c r="K467" s="2177"/>
      <c r="L467" s="2176"/>
      <c r="M467" s="2176"/>
      <c r="N467" s="2176"/>
      <c r="O467" s="2176"/>
      <c r="P467" s="2176"/>
      <c r="Q467" s="2176"/>
      <c r="R467" s="2450"/>
      <c r="S467" s="791" t="s">
        <v>4</v>
      </c>
      <c r="T467" s="3484">
        <f>IFERROR(IF(AND(ISNUMBER(V467),J467&gt;0),J467,0),0)</f>
        <v>0</v>
      </c>
      <c r="U467" s="2453">
        <f>IFERROR(IF(AND(ISNUMBER(T467),V467&gt;0),K467,0),0)</f>
        <v>0</v>
      </c>
      <c r="V467" s="2452"/>
      <c r="W467" s="2140">
        <f>IFERROR(IF(V467&gt;0, AH467*AG467*Q467, 0), 0)</f>
        <v>0</v>
      </c>
      <c r="X467" s="301" t="str">
        <f>IF(OR(W467=0, ISBLANK(P467)), "", TEXT(ROUND(W467/INDEX(AJ24:AJ94, MATCH(P467, AI24:AI94, 0)), 0),"# ##0") &amp; " " &amp; P467)</f>
        <v/>
      </c>
      <c r="Y467" s="82">
        <f>IFERROR(IF(V467&gt;0, L467*AG467*Q467, 0), 0)</f>
        <v>0</v>
      </c>
      <c r="Z467" s="2141">
        <f>IFERROR(IF(V467&gt;0,M467,0),0)</f>
        <v>0</v>
      </c>
      <c r="AA467" s="2142" t="str">
        <f>IF(V467&gt;0,R467,"")</f>
        <v/>
      </c>
      <c r="AB467" s="2143"/>
      <c r="AC467" s="2140">
        <f>IF(ISBLANK(AB467), W467, W467*(1-AB467/100))</f>
        <v>0</v>
      </c>
      <c r="AD467" s="2144"/>
      <c r="AE467" s="2145" t="str">
        <f>IF(OR(ISBLANK(AD467), ISTEXT(L467)), "", IF(W467=0, Y467*AD467, W467*AD467))</f>
        <v/>
      </c>
      <c r="AF467" s="2593"/>
      <c r="AG467" s="2697">
        <f>IFERROR(IF(ISNUMBER(V467)*ISNUMBER(T467),V467/T467,0),0)</f>
        <v>0</v>
      </c>
      <c r="AH467" s="3483">
        <f>IF(AND(V467&lt;&gt;"", ISNUMBER(T467)), IFERROR(INDEX(AJ24:AJ94, MATCH(P467, AI24:AI94, 0)) * O467 * IF(ISBLANK(L467), 1, L467), 0), 0)</f>
        <v>0</v>
      </c>
      <c r="AM467" s="2127" t="str">
        <f>A467</f>
        <v>►</v>
      </c>
      <c r="AR467" s="2133"/>
      <c r="AW467" s="2133"/>
      <c r="AX467" s="466">
        <v>1</v>
      </c>
      <c r="AY467" s="464"/>
      <c r="AZ467" s="464"/>
    </row>
    <row r="468" spans="1:52" s="465" customFormat="1" ht="21" customHeight="1" x14ac:dyDescent="0.25">
      <c r="A468" s="2127" t="str">
        <f>IF(H468&lt;&gt;"A", "►", "A")</f>
        <v>►</v>
      </c>
      <c r="B468" s="2128" t="str">
        <f>IF(A468="►","►",IF(A468="A",IF(ISTEXT(I468),I468,"")))</f>
        <v>►</v>
      </c>
      <c r="C468" s="2129" t="str">
        <f>IF(B468="►", "►", IFERROR(LEFT(B468, SEARCH(".", B468)-1), 0))</f>
        <v>►</v>
      </c>
      <c r="D468" s="2433" t="str">
        <f>IF(B468="►","►",IFERROR(MID(B468,SEARCH(".",B468)+1,SEARCH(".",B468,SEARCH(".",B468)+1)-SEARCH(".",B468)-1),0))</f>
        <v>►</v>
      </c>
      <c r="E468" s="2128" t="str">
        <f>IF(B468="►", "►", IFERROR(MID(B468, SEARCH(".", B468, SEARCH(".", B468)+1)+1, SEARCH(".", B468, SEARCH(".", B468, SEARCH(".", B468)+1)+1) - SEARCH(".", B468, SEARCH(".", B468)+1)-1), 0))</f>
        <v>►</v>
      </c>
      <c r="F468" s="2128" t="str">
        <f>IF(B468="►", "►", IFERROR(MID(B468, SEARCH(".", B468, SEARCH(".", B468, SEARCH(".", B468)+1)+1)+1, SEARCH(".", B468, SEARCH(".", B468, SEARCH(".", B468, SEARCH(".", B468)+1)+1)+1) - SEARCH(".", B468, SEARCH(".", B468, SEARCH(".", B468)+1)+1)-1), 0))</f>
        <v>►</v>
      </c>
      <c r="G468" s="2128" t="str">
        <f>IF(OR(B468="►", ISBLANK(B468)), "►", IFERROR(RIGHT(B468, LEN(B468)-FIND("►", B468)-1), ""))</f>
        <v>►</v>
      </c>
      <c r="H468" s="2178" t="s">
        <v>4</v>
      </c>
      <c r="I468" s="2177"/>
      <c r="J468" s="2177"/>
      <c r="K468" s="2177"/>
      <c r="L468" s="2176"/>
      <c r="M468" s="2176"/>
      <c r="N468" s="2176"/>
      <c r="O468" s="2176"/>
      <c r="P468" s="2176"/>
      <c r="Q468" s="2176"/>
      <c r="R468" s="2450"/>
      <c r="S468" s="791" t="s">
        <v>4</v>
      </c>
      <c r="T468" s="3484">
        <f>IFERROR(IF(AND(ISNUMBER(V468),J468&gt;0),J468,0),0)</f>
        <v>0</v>
      </c>
      <c r="U468" s="2453">
        <f>IFERROR(IF(AND(ISNUMBER(T468),V468&gt;0),K468,0),0)</f>
        <v>0</v>
      </c>
      <c r="V468" s="2452"/>
      <c r="W468" s="2148">
        <f>IFERROR(IF(V468&gt;0, AH468*AG468*Q468, 0), 0)</f>
        <v>0</v>
      </c>
      <c r="X468" s="299" t="str">
        <f>IF(OR(W468=0, ISBLANK(P468)), "", TEXT(ROUND(W468/INDEX(AJ24:AJ94, MATCH(P468, AI24:AI94, 0)), 0),"# ##0") &amp; " " &amp; P468)</f>
        <v/>
      </c>
      <c r="Y468" s="77">
        <f>IFERROR(IF(V468&gt;0, L468*AG468*Q468, 0), 0)</f>
        <v>0</v>
      </c>
      <c r="Z468" s="2149">
        <f>IFERROR(IF(V468&gt;0,M468,0),0)</f>
        <v>0</v>
      </c>
      <c r="AA468" s="2137" t="str">
        <f>IF(V468&gt;0,R468,"")</f>
        <v/>
      </c>
      <c r="AB468" s="2143"/>
      <c r="AC468" s="2148">
        <f>IF(ISBLANK(AB468), W468, W468*(1-AB468/100))</f>
        <v>0</v>
      </c>
      <c r="AD468" s="2144"/>
      <c r="AE468" s="2150" t="str">
        <f>IF(OR(ISBLANK(AD468), ISTEXT(L468)), "", IF(W468=0, Y468*AD468, W468*AD468))</f>
        <v/>
      </c>
      <c r="AF468" s="2593"/>
      <c r="AG468" s="2697">
        <f>IFERROR(IF(ISNUMBER(V468)*ISNUMBER(T468),V468/T468,0),0)</f>
        <v>0</v>
      </c>
      <c r="AH468" s="3483">
        <f>IF(AND(V468&lt;&gt;"", ISNUMBER(T468)), IFERROR(INDEX(AJ24:AJ94, MATCH(P468, AI24:AI94, 0)) * O468 * IF(ISBLANK(L468), 1, L468), 0), 0)</f>
        <v>0</v>
      </c>
      <c r="AI468" s="2133"/>
      <c r="AJ468" s="2133"/>
      <c r="AK468" s="2133"/>
      <c r="AL468" s="2133"/>
      <c r="AM468" s="2127" t="str">
        <f>A468</f>
        <v>►</v>
      </c>
      <c r="AR468" s="2133"/>
      <c r="AW468" s="2133"/>
      <c r="AX468" s="466">
        <v>1</v>
      </c>
      <c r="AY468" s="464"/>
      <c r="AZ468" s="464"/>
    </row>
    <row r="469" spans="1:52" s="465" customFormat="1" ht="21" customHeight="1" x14ac:dyDescent="0.25">
      <c r="A469" s="2127" t="str">
        <f>IF(H469&lt;&gt;"A", "►", "A")</f>
        <v>►</v>
      </c>
      <c r="B469" s="2128" t="str">
        <f>IF(A469="►","►",IF(A469="A",IF(ISTEXT(I469),I469,"")))</f>
        <v>►</v>
      </c>
      <c r="C469" s="2129" t="str">
        <f>IF(B469="►", "►", IFERROR(LEFT(B469, SEARCH(".", B469)-1), 0))</f>
        <v>►</v>
      </c>
      <c r="D469" s="2433" t="str">
        <f>IF(B469="►","►",IFERROR(MID(B469,SEARCH(".",B469)+1,SEARCH(".",B469,SEARCH(".",B469)+1)-SEARCH(".",B469)-1),0))</f>
        <v>►</v>
      </c>
      <c r="E469" s="2128" t="str">
        <f>IF(B469="►", "►", IFERROR(MID(B469, SEARCH(".", B469, SEARCH(".", B469)+1)+1, SEARCH(".", B469, SEARCH(".", B469, SEARCH(".", B469)+1)+1) - SEARCH(".", B469, SEARCH(".", B469)+1)-1), 0))</f>
        <v>►</v>
      </c>
      <c r="F469" s="2128" t="str">
        <f>IF(B469="►", "►", IFERROR(MID(B469, SEARCH(".", B469, SEARCH(".", B469, SEARCH(".", B469)+1)+1)+1, SEARCH(".", B469, SEARCH(".", B469, SEARCH(".", B469, SEARCH(".", B469)+1)+1)+1) - SEARCH(".", B469, SEARCH(".", B469, SEARCH(".", B469)+1)+1)-1), 0))</f>
        <v>►</v>
      </c>
      <c r="G469" s="2128" t="str">
        <f>IF(OR(B469="►", ISBLANK(B469)), "►", IFERROR(RIGHT(B469, LEN(B469)-FIND("►", B469)-1), ""))</f>
        <v>►</v>
      </c>
      <c r="H469" s="2178" t="s">
        <v>4</v>
      </c>
      <c r="I469" s="2177"/>
      <c r="J469" s="2177"/>
      <c r="K469" s="2177"/>
      <c r="L469" s="2176"/>
      <c r="M469" s="2176"/>
      <c r="N469" s="2176"/>
      <c r="O469" s="2176"/>
      <c r="P469" s="2176"/>
      <c r="Q469" s="2176"/>
      <c r="R469" s="2450"/>
      <c r="S469" s="791" t="s">
        <v>4</v>
      </c>
      <c r="T469" s="3484">
        <f>IFERROR(IF(AND(ISNUMBER(V469),J469&gt;0),J469,0),0)</f>
        <v>0</v>
      </c>
      <c r="U469" s="2453">
        <f>IFERROR(IF(AND(ISNUMBER(T469),V469&gt;0),K469,0),0)</f>
        <v>0</v>
      </c>
      <c r="V469" s="2452"/>
      <c r="W469" s="2140">
        <f>IFERROR(IF(V469&gt;0, AH469*AG469*Q469, 0), 0)</f>
        <v>0</v>
      </c>
      <c r="X469" s="301" t="str">
        <f>IF(OR(W469=0, ISBLANK(P469)), "", TEXT(ROUND(W469/INDEX(AJ24:AJ94, MATCH(P469, AI24:AI94, 0)), 0),"# ##0") &amp; " " &amp; P469)</f>
        <v/>
      </c>
      <c r="Y469" s="82">
        <f>IFERROR(IF(V469&gt;0, L469*AG469*Q469, 0), 0)</f>
        <v>0</v>
      </c>
      <c r="Z469" s="2141">
        <f>IFERROR(IF(V469&gt;0,M469,0),0)</f>
        <v>0</v>
      </c>
      <c r="AA469" s="2142" t="str">
        <f>IF(V469&gt;0,R469,"")</f>
        <v/>
      </c>
      <c r="AB469" s="2143"/>
      <c r="AC469" s="2140">
        <f>IF(ISBLANK(AB469), W469, W469*(1-AB469/100))</f>
        <v>0</v>
      </c>
      <c r="AD469" s="2144"/>
      <c r="AE469" s="2145" t="str">
        <f>IF(OR(ISBLANK(AD469), ISTEXT(L469)), "", IF(W469=0, Y469*AD469, W469*AD469))</f>
        <v/>
      </c>
      <c r="AF469" s="2593"/>
      <c r="AG469" s="2697">
        <f>IFERROR(IF(ISNUMBER(V469)*ISNUMBER(T469),V469/T469,0),0)</f>
        <v>0</v>
      </c>
      <c r="AH469" s="3483">
        <f>IF(AND(V469&lt;&gt;"", ISNUMBER(T469)), IFERROR(INDEX(AJ24:AJ94, MATCH(P469, AI24:AI94, 0)) * O469 * IF(ISBLANK(L469), 1, L469), 0), 0)</f>
        <v>0</v>
      </c>
      <c r="AI469" s="2133"/>
      <c r="AJ469" s="2133"/>
      <c r="AK469" s="2133"/>
      <c r="AL469" s="2133"/>
      <c r="AM469" s="2127" t="str">
        <f>A469</f>
        <v>►</v>
      </c>
      <c r="AR469" s="2133"/>
      <c r="AW469" s="2133"/>
      <c r="AX469" s="466">
        <v>1</v>
      </c>
      <c r="AY469" s="464"/>
      <c r="AZ469" s="464"/>
    </row>
    <row r="470" spans="1:52" s="465" customFormat="1" ht="21" customHeight="1" x14ac:dyDescent="0.25">
      <c r="A470" s="2127" t="str">
        <f>IF(H470&lt;&gt;"A", "►", "A")</f>
        <v>►</v>
      </c>
      <c r="B470" s="2128" t="str">
        <f>IF(A470="►","►",IF(A470="A",IF(ISTEXT(I470),I470,"")))</f>
        <v>►</v>
      </c>
      <c r="C470" s="2129" t="str">
        <f>IF(B470="►", "►", IFERROR(LEFT(B470, SEARCH(".", B470)-1), 0))</f>
        <v>►</v>
      </c>
      <c r="D470" s="2433" t="str">
        <f>IF(B470="►","►",IFERROR(MID(B470,SEARCH(".",B470)+1,SEARCH(".",B470,SEARCH(".",B470)+1)-SEARCH(".",B470)-1),0))</f>
        <v>►</v>
      </c>
      <c r="E470" s="2128" t="str">
        <f>IF(B470="►", "►", IFERROR(MID(B470, SEARCH(".", B470, SEARCH(".", B470)+1)+1, SEARCH(".", B470, SEARCH(".", B470, SEARCH(".", B470)+1)+1) - SEARCH(".", B470, SEARCH(".", B470)+1)-1), 0))</f>
        <v>►</v>
      </c>
      <c r="F470" s="2128" t="str">
        <f>IF(B470="►", "►", IFERROR(MID(B470, SEARCH(".", B470, SEARCH(".", B470, SEARCH(".", B470)+1)+1)+1, SEARCH(".", B470, SEARCH(".", B470, SEARCH(".", B470, SEARCH(".", B470)+1)+1)+1) - SEARCH(".", B470, SEARCH(".", B470, SEARCH(".", B470)+1)+1)-1), 0))</f>
        <v>►</v>
      </c>
      <c r="G470" s="2128" t="str">
        <f>IF(OR(B470="►", ISBLANK(B470)), "►", IFERROR(RIGHT(B470, LEN(B470)-FIND("►", B470)-1), ""))</f>
        <v>►</v>
      </c>
      <c r="H470" s="2178" t="s">
        <v>4</v>
      </c>
      <c r="I470" s="2177"/>
      <c r="J470" s="2177"/>
      <c r="K470" s="2177"/>
      <c r="L470" s="2176"/>
      <c r="M470" s="2176"/>
      <c r="N470" s="2176"/>
      <c r="O470" s="2176"/>
      <c r="P470" s="2176"/>
      <c r="Q470" s="2176"/>
      <c r="R470" s="2450"/>
      <c r="S470" s="791" t="s">
        <v>4</v>
      </c>
      <c r="T470" s="3484">
        <f>IFERROR(IF(AND(ISNUMBER(V470),J470&gt;0),J470,0),0)</f>
        <v>0</v>
      </c>
      <c r="U470" s="2453">
        <f>IFERROR(IF(AND(ISNUMBER(T470),V470&gt;0),K470,0),0)</f>
        <v>0</v>
      </c>
      <c r="V470" s="2452"/>
      <c r="W470" s="2148">
        <f>IFERROR(IF(V470&gt;0, AH470*AG470*Q470, 0), 0)</f>
        <v>0</v>
      </c>
      <c r="X470" s="299" t="str">
        <f>IF(OR(W470=0, ISBLANK(P470)), "", TEXT(ROUND(W470/INDEX(AJ24:AJ94, MATCH(P470, AI24:AI94, 0)), 0),"# ##0") &amp; " " &amp; P470)</f>
        <v/>
      </c>
      <c r="Y470" s="77">
        <f>IFERROR(IF(V470&gt;0, L470*AG470*Q470, 0), 0)</f>
        <v>0</v>
      </c>
      <c r="Z470" s="2149">
        <f>IFERROR(IF(V470&gt;0,M470,0),0)</f>
        <v>0</v>
      </c>
      <c r="AA470" s="2137" t="str">
        <f>IF(V470&gt;0,R470,"")</f>
        <v/>
      </c>
      <c r="AB470" s="2143"/>
      <c r="AC470" s="2148">
        <f>IF(ISBLANK(AB470), W470, W470*(1-AB470/100))</f>
        <v>0</v>
      </c>
      <c r="AD470" s="2144"/>
      <c r="AE470" s="2150" t="str">
        <f>IF(OR(ISBLANK(AD470), ISTEXT(L470)), "", IF(W470=0, Y470*AD470, W470*AD470))</f>
        <v/>
      </c>
      <c r="AF470" s="2593"/>
      <c r="AG470" s="2697">
        <f>IFERROR(IF(ISNUMBER(V470)*ISNUMBER(T470),V470/T470,0),0)</f>
        <v>0</v>
      </c>
      <c r="AH470" s="3483">
        <f>IF(AND(V470&lt;&gt;"", ISNUMBER(T470)), IFERROR(INDEX(AJ24:AJ94, MATCH(P470, AI24:AI94, 0)) * O470 * IF(ISBLANK(L470), 1, L470), 0), 0)</f>
        <v>0</v>
      </c>
      <c r="AI470" s="2133"/>
      <c r="AJ470" s="2133"/>
      <c r="AK470" s="2133"/>
      <c r="AL470" s="2133"/>
      <c r="AM470" s="2127" t="str">
        <f>A470</f>
        <v>►</v>
      </c>
      <c r="AR470" s="2133"/>
      <c r="AW470" s="2133"/>
      <c r="AX470" s="466">
        <v>1</v>
      </c>
      <c r="AY470" s="464"/>
      <c r="AZ470" s="464"/>
    </row>
    <row r="471" spans="1:52" s="465" customFormat="1" ht="21" customHeight="1" x14ac:dyDescent="0.25">
      <c r="A471" s="2127" t="str">
        <f>IF(H471&lt;&gt;"A", "►", "A")</f>
        <v>►</v>
      </c>
      <c r="B471" s="2128" t="str">
        <f>IF(A471="►","►",IF(A471="A",IF(ISTEXT(I471),I471,"")))</f>
        <v>►</v>
      </c>
      <c r="C471" s="2129" t="str">
        <f>IF(B471="►", "►", IFERROR(LEFT(B471, SEARCH(".", B471)-1), 0))</f>
        <v>►</v>
      </c>
      <c r="D471" s="2433" t="str">
        <f>IF(B471="►","►",IFERROR(MID(B471,SEARCH(".",B471)+1,SEARCH(".",B471,SEARCH(".",B471)+1)-SEARCH(".",B471)-1),0))</f>
        <v>►</v>
      </c>
      <c r="E471" s="2128" t="str">
        <f>IF(B471="►", "►", IFERROR(MID(B471, SEARCH(".", B471, SEARCH(".", B471)+1)+1, SEARCH(".", B471, SEARCH(".", B471, SEARCH(".", B471)+1)+1) - SEARCH(".", B471, SEARCH(".", B471)+1)-1), 0))</f>
        <v>►</v>
      </c>
      <c r="F471" s="2128" t="str">
        <f>IF(B471="►", "►", IFERROR(MID(B471, SEARCH(".", B471, SEARCH(".", B471, SEARCH(".", B471)+1)+1)+1, SEARCH(".", B471, SEARCH(".", B471, SEARCH(".", B471, SEARCH(".", B471)+1)+1)+1) - SEARCH(".", B471, SEARCH(".", B471, SEARCH(".", B471)+1)+1)-1), 0))</f>
        <v>►</v>
      </c>
      <c r="G471" s="2128" t="str">
        <f>IF(OR(B471="►", ISBLANK(B471)), "►", IFERROR(RIGHT(B471, LEN(B471)-FIND("►", B471)-1), ""))</f>
        <v>►</v>
      </c>
      <c r="H471" s="2178" t="s">
        <v>4</v>
      </c>
      <c r="I471" s="2177"/>
      <c r="J471" s="2177"/>
      <c r="K471" s="2177"/>
      <c r="L471" s="2176"/>
      <c r="M471" s="2176"/>
      <c r="N471" s="2176"/>
      <c r="O471" s="2176"/>
      <c r="P471" s="2176"/>
      <c r="Q471" s="2176"/>
      <c r="R471" s="2450"/>
      <c r="S471" s="791" t="s">
        <v>4</v>
      </c>
      <c r="T471" s="3484">
        <f>IFERROR(IF(AND(ISNUMBER(V471),J471&gt;0),J471,0),0)</f>
        <v>0</v>
      </c>
      <c r="U471" s="2453">
        <f>IFERROR(IF(AND(ISNUMBER(T471),V471&gt;0),K471,0),0)</f>
        <v>0</v>
      </c>
      <c r="V471" s="2452"/>
      <c r="W471" s="2140">
        <f>IFERROR(IF(V471&gt;0, AH471*AG471*Q471, 0), 0)</f>
        <v>0</v>
      </c>
      <c r="X471" s="301" t="str">
        <f>IF(OR(W471=0, ISBLANK(P471)), "", TEXT(ROUND(W471/INDEX(AJ24:AJ94, MATCH(P471, AI24:AI94, 0)), 0),"# ##0") &amp; " " &amp; P471)</f>
        <v/>
      </c>
      <c r="Y471" s="82">
        <f>IFERROR(IF(V471&gt;0, L471*AG471*Q471, 0), 0)</f>
        <v>0</v>
      </c>
      <c r="Z471" s="2141">
        <f>IFERROR(IF(V471&gt;0,M471,0),0)</f>
        <v>0</v>
      </c>
      <c r="AA471" s="2142" t="str">
        <f>IF(V471&gt;0,R471,"")</f>
        <v/>
      </c>
      <c r="AB471" s="2143"/>
      <c r="AC471" s="2140">
        <f>IF(ISBLANK(AB471), W471, W471*(1-AB471/100))</f>
        <v>0</v>
      </c>
      <c r="AD471" s="2144"/>
      <c r="AE471" s="2145" t="str">
        <f>IF(OR(ISBLANK(AD471), ISTEXT(L471)), "", IF(W471=0, Y471*AD471, W471*AD471))</f>
        <v/>
      </c>
      <c r="AF471" s="2593"/>
      <c r="AG471" s="2697">
        <f>IFERROR(IF(ISNUMBER(V471)*ISNUMBER(T471),V471/T471,0),0)</f>
        <v>0</v>
      </c>
      <c r="AH471" s="3483">
        <f>IF(AND(V471&lt;&gt;"", ISNUMBER(T471)), IFERROR(INDEX(AJ24:AJ94, MATCH(P471, AI24:AI94, 0)) * O471 * IF(ISBLANK(L471), 1, L471), 0), 0)</f>
        <v>0</v>
      </c>
      <c r="AI471" s="2133"/>
      <c r="AJ471" s="2133"/>
      <c r="AK471" s="2133"/>
      <c r="AL471" s="2133"/>
      <c r="AM471" s="2127" t="str">
        <f>A471</f>
        <v>►</v>
      </c>
      <c r="AR471" s="2133"/>
      <c r="AW471" s="2133"/>
      <c r="AX471" s="466">
        <v>1</v>
      </c>
      <c r="AY471" s="464"/>
      <c r="AZ471" s="464"/>
    </row>
    <row r="472" spans="1:52" s="465" customFormat="1" ht="21" customHeight="1" x14ac:dyDescent="0.25">
      <c r="A472" s="2127" t="str">
        <f>IF(H472&lt;&gt;"A", "►", "A")</f>
        <v>►</v>
      </c>
      <c r="B472" s="2128" t="str">
        <f>IF(A472="►","►",IF(A472="A",IF(ISTEXT(I472),I472,"")))</f>
        <v>►</v>
      </c>
      <c r="C472" s="2129" t="str">
        <f>IF(B472="►", "►", IFERROR(LEFT(B472, SEARCH(".", B472)-1), 0))</f>
        <v>►</v>
      </c>
      <c r="D472" s="2433" t="str">
        <f>IF(B472="►","►",IFERROR(MID(B472,SEARCH(".",B472)+1,SEARCH(".",B472,SEARCH(".",B472)+1)-SEARCH(".",B472)-1),0))</f>
        <v>►</v>
      </c>
      <c r="E472" s="2128" t="str">
        <f>IF(B472="►", "►", IFERROR(MID(B472, SEARCH(".", B472, SEARCH(".", B472)+1)+1, SEARCH(".", B472, SEARCH(".", B472, SEARCH(".", B472)+1)+1) - SEARCH(".", B472, SEARCH(".", B472)+1)-1), 0))</f>
        <v>►</v>
      </c>
      <c r="F472" s="2128" t="str">
        <f>IF(B472="►", "►", IFERROR(MID(B472, SEARCH(".", B472, SEARCH(".", B472, SEARCH(".", B472)+1)+1)+1, SEARCH(".", B472, SEARCH(".", B472, SEARCH(".", B472, SEARCH(".", B472)+1)+1)+1) - SEARCH(".", B472, SEARCH(".", B472, SEARCH(".", B472)+1)+1)-1), 0))</f>
        <v>►</v>
      </c>
      <c r="G472" s="2128" t="str">
        <f>IF(OR(B472="►", ISBLANK(B472)), "►", IFERROR(RIGHT(B472, LEN(B472)-FIND("►", B472)-1), ""))</f>
        <v>►</v>
      </c>
      <c r="H472" s="2178" t="s">
        <v>4</v>
      </c>
      <c r="I472" s="2177"/>
      <c r="J472" s="2177"/>
      <c r="K472" s="2177"/>
      <c r="L472" s="2176"/>
      <c r="M472" s="2176"/>
      <c r="N472" s="2176"/>
      <c r="O472" s="2176"/>
      <c r="P472" s="2176"/>
      <c r="Q472" s="2176"/>
      <c r="R472" s="2450"/>
      <c r="S472" s="791" t="s">
        <v>4</v>
      </c>
      <c r="T472" s="3484">
        <f>IFERROR(IF(AND(ISNUMBER(V472),J472&gt;0),J472,0),0)</f>
        <v>0</v>
      </c>
      <c r="U472" s="2453">
        <f>IFERROR(IF(AND(ISNUMBER(T472),V472&gt;0),K472,0),0)</f>
        <v>0</v>
      </c>
      <c r="V472" s="2452"/>
      <c r="W472" s="2148">
        <f>IFERROR(IF(V472&gt;0, AH472*AG472*Q472, 0), 0)</f>
        <v>0</v>
      </c>
      <c r="X472" s="299" t="str">
        <f>IF(OR(W472=0, ISBLANK(P472)), "", TEXT(ROUND(W472/INDEX(AJ24:AJ94, MATCH(P472, AI24:AI94, 0)), 0),"# ##0") &amp; " " &amp; P472)</f>
        <v/>
      </c>
      <c r="Y472" s="77">
        <f>IFERROR(IF(V472&gt;0, L472*AG472*Q472, 0), 0)</f>
        <v>0</v>
      </c>
      <c r="Z472" s="2149">
        <f>IFERROR(IF(V472&gt;0,M472,0),0)</f>
        <v>0</v>
      </c>
      <c r="AA472" s="2137" t="str">
        <f>IF(V472&gt;0,R472,"")</f>
        <v/>
      </c>
      <c r="AB472" s="2143"/>
      <c r="AC472" s="2148">
        <f>IF(ISBLANK(AB472), W472, W472*(1-AB472/100))</f>
        <v>0</v>
      </c>
      <c r="AD472" s="2144"/>
      <c r="AE472" s="2150" t="str">
        <f>IF(OR(ISBLANK(AD472), ISTEXT(L472)), "", IF(W472=0, Y472*AD472, W472*AD472))</f>
        <v/>
      </c>
      <c r="AF472" s="2593"/>
      <c r="AG472" s="2697">
        <f>IFERROR(IF(ISNUMBER(V472)*ISNUMBER(T472),V472/T472,0),0)</f>
        <v>0</v>
      </c>
      <c r="AH472" s="3483">
        <f>IF(AND(V472&lt;&gt;"", ISNUMBER(T472)), IFERROR(INDEX(AJ24:AJ94, MATCH(P472, AI24:AI94, 0)) * O472 * IF(ISBLANK(L472), 1, L472), 0), 0)</f>
        <v>0</v>
      </c>
      <c r="AI472" s="2133"/>
      <c r="AJ472" s="2133"/>
      <c r="AK472" s="2133"/>
      <c r="AL472" s="2133"/>
      <c r="AM472" s="2127" t="str">
        <f>A472</f>
        <v>►</v>
      </c>
      <c r="AR472" s="2133"/>
      <c r="AW472" s="2133"/>
      <c r="AX472" s="466">
        <v>1</v>
      </c>
      <c r="AY472" s="464"/>
      <c r="AZ472" s="464"/>
    </row>
    <row r="473" spans="1:52" s="465" customFormat="1" ht="21" customHeight="1" x14ac:dyDescent="0.25">
      <c r="A473" s="2127" t="str">
        <f>IF(H473&lt;&gt;"A", "►", "A")</f>
        <v>►</v>
      </c>
      <c r="B473" s="2128" t="str">
        <f>IF(A473="►","►",IF(A473="A",IF(ISTEXT(I473),I473,"")))</f>
        <v>►</v>
      </c>
      <c r="C473" s="2129" t="str">
        <f>IF(B473="►", "►", IFERROR(LEFT(B473, SEARCH(".", B473)-1), 0))</f>
        <v>►</v>
      </c>
      <c r="D473" s="2433" t="str">
        <f>IF(B473="►","►",IFERROR(MID(B473,SEARCH(".",B473)+1,SEARCH(".",B473,SEARCH(".",B473)+1)-SEARCH(".",B473)-1),0))</f>
        <v>►</v>
      </c>
      <c r="E473" s="2128" t="str">
        <f>IF(B473="►", "►", IFERROR(MID(B473, SEARCH(".", B473, SEARCH(".", B473)+1)+1, SEARCH(".", B473, SEARCH(".", B473, SEARCH(".", B473)+1)+1) - SEARCH(".", B473, SEARCH(".", B473)+1)-1), 0))</f>
        <v>►</v>
      </c>
      <c r="F473" s="2128" t="str">
        <f>IF(B473="►", "►", IFERROR(MID(B473, SEARCH(".", B473, SEARCH(".", B473, SEARCH(".", B473)+1)+1)+1, SEARCH(".", B473, SEARCH(".", B473, SEARCH(".", B473, SEARCH(".", B473)+1)+1)+1) - SEARCH(".", B473, SEARCH(".", B473, SEARCH(".", B473)+1)+1)-1), 0))</f>
        <v>►</v>
      </c>
      <c r="G473" s="2128" t="str">
        <f>IF(OR(B473="►", ISBLANK(B473)), "►", IFERROR(RIGHT(B473, LEN(B473)-FIND("►", B473)-1), ""))</f>
        <v>►</v>
      </c>
      <c r="H473" s="2178" t="s">
        <v>4</v>
      </c>
      <c r="I473" s="2177"/>
      <c r="J473" s="2177"/>
      <c r="K473" s="2177"/>
      <c r="L473" s="2176"/>
      <c r="M473" s="2176"/>
      <c r="N473" s="2176"/>
      <c r="O473" s="2176"/>
      <c r="P473" s="2176"/>
      <c r="Q473" s="2176"/>
      <c r="R473" s="2450"/>
      <c r="S473" s="791" t="s">
        <v>4</v>
      </c>
      <c r="T473" s="3484">
        <f>IFERROR(IF(AND(ISNUMBER(V473),J473&gt;0),J473,0),0)</f>
        <v>0</v>
      </c>
      <c r="U473" s="2453">
        <f>IFERROR(IF(AND(ISNUMBER(T473),V473&gt;0),K473,0),0)</f>
        <v>0</v>
      </c>
      <c r="V473" s="2452"/>
      <c r="W473" s="2140">
        <f>IFERROR(IF(V473&gt;0, AH473*AG473*Q473, 0), 0)</f>
        <v>0</v>
      </c>
      <c r="X473" s="301" t="str">
        <f>IF(OR(W473=0, ISBLANK(P473)), "", TEXT(ROUND(W473/INDEX(AJ24:AJ94, MATCH(P473, AI24:AI94, 0)), 0),"# ##0") &amp; " " &amp; P473)</f>
        <v/>
      </c>
      <c r="Y473" s="82">
        <f>IFERROR(IF(V473&gt;0, L473*AG473*Q473, 0), 0)</f>
        <v>0</v>
      </c>
      <c r="Z473" s="2141">
        <f>IFERROR(IF(V473&gt;0,M473,0),0)</f>
        <v>0</v>
      </c>
      <c r="AA473" s="2142" t="str">
        <f>IF(V473&gt;0,R473,"")</f>
        <v/>
      </c>
      <c r="AB473" s="2143"/>
      <c r="AC473" s="2140">
        <f>IF(ISBLANK(AB473), W473, W473*(1-AB473/100))</f>
        <v>0</v>
      </c>
      <c r="AD473" s="2144"/>
      <c r="AE473" s="2145" t="str">
        <f>IF(OR(ISBLANK(AD473), ISTEXT(L473)), "", IF(W473=0, Y473*AD473, W473*AD473))</f>
        <v/>
      </c>
      <c r="AF473" s="2593"/>
      <c r="AG473" s="2697">
        <f>IFERROR(IF(ISNUMBER(V473)*ISNUMBER(T473),V473/T473,0),0)</f>
        <v>0</v>
      </c>
      <c r="AH473" s="3483">
        <f>IF(AND(V473&lt;&gt;"", ISNUMBER(T473)), IFERROR(INDEX(AJ24:AJ94, MATCH(P473, AI24:AI94, 0)) * O473 * IF(ISBLANK(L473), 1, L473), 0), 0)</f>
        <v>0</v>
      </c>
      <c r="AI473" s="2133"/>
      <c r="AJ473" s="2133"/>
      <c r="AK473" s="2133"/>
      <c r="AL473" s="2133"/>
      <c r="AM473" s="2127" t="str">
        <f>A473</f>
        <v>►</v>
      </c>
      <c r="AR473" s="2133"/>
      <c r="AW473" s="2133"/>
      <c r="AX473" s="466">
        <v>1</v>
      </c>
      <c r="AY473" s="464"/>
      <c r="AZ473" s="464"/>
    </row>
    <row r="474" spans="1:52" s="465" customFormat="1" ht="21" customHeight="1" x14ac:dyDescent="0.25">
      <c r="A474" s="2127" t="str">
        <f>IF(H474&lt;&gt;"A", "►", "A")</f>
        <v>►</v>
      </c>
      <c r="B474" s="2128" t="str">
        <f>IF(A474="►","►",IF(A474="A",IF(ISTEXT(I474),I474,"")))</f>
        <v>►</v>
      </c>
      <c r="C474" s="2129" t="str">
        <f>IF(B474="►", "►", IFERROR(LEFT(B474, SEARCH(".", B474)-1), 0))</f>
        <v>►</v>
      </c>
      <c r="D474" s="2433" t="str">
        <f>IF(B474="►","►",IFERROR(MID(B474,SEARCH(".",B474)+1,SEARCH(".",B474,SEARCH(".",B474)+1)-SEARCH(".",B474)-1),0))</f>
        <v>►</v>
      </c>
      <c r="E474" s="2128" t="str">
        <f>IF(B474="►", "►", IFERROR(MID(B474, SEARCH(".", B474, SEARCH(".", B474)+1)+1, SEARCH(".", B474, SEARCH(".", B474, SEARCH(".", B474)+1)+1) - SEARCH(".", B474, SEARCH(".", B474)+1)-1), 0))</f>
        <v>►</v>
      </c>
      <c r="F474" s="2128" t="str">
        <f>IF(B474="►", "►", IFERROR(MID(B474, SEARCH(".", B474, SEARCH(".", B474, SEARCH(".", B474)+1)+1)+1, SEARCH(".", B474, SEARCH(".", B474, SEARCH(".", B474, SEARCH(".", B474)+1)+1)+1) - SEARCH(".", B474, SEARCH(".", B474, SEARCH(".", B474)+1)+1)-1), 0))</f>
        <v>►</v>
      </c>
      <c r="G474" s="2128" t="str">
        <f>IF(OR(B474="►", ISBLANK(B474)), "►", IFERROR(RIGHT(B474, LEN(B474)-FIND("►", B474)-1), ""))</f>
        <v>►</v>
      </c>
      <c r="H474" s="2178" t="s">
        <v>4</v>
      </c>
      <c r="I474" s="2177"/>
      <c r="J474" s="2177"/>
      <c r="K474" s="2177"/>
      <c r="L474" s="2176"/>
      <c r="M474" s="2176"/>
      <c r="N474" s="2176"/>
      <c r="O474" s="2176"/>
      <c r="P474" s="2176"/>
      <c r="Q474" s="2176"/>
      <c r="R474" s="2450"/>
      <c r="S474" s="791" t="s">
        <v>4</v>
      </c>
      <c r="T474" s="3484">
        <f>IFERROR(IF(AND(ISNUMBER(V474),J474&gt;0),J474,0),0)</f>
        <v>0</v>
      </c>
      <c r="U474" s="2453">
        <f>IFERROR(IF(AND(ISNUMBER(T474),V474&gt;0),K474,0),0)</f>
        <v>0</v>
      </c>
      <c r="V474" s="2452"/>
      <c r="W474" s="2148">
        <f>IFERROR(IF(V474&gt;0, AH474*AG474*Q474, 0), 0)</f>
        <v>0</v>
      </c>
      <c r="X474" s="299" t="str">
        <f>IF(OR(W474=0, ISBLANK(P474)), "", TEXT(ROUND(W474/INDEX(AJ24:AJ94, MATCH(P474, AI24:AI94, 0)), 0),"# ##0") &amp; " " &amp; P474)</f>
        <v/>
      </c>
      <c r="Y474" s="77">
        <f>IFERROR(IF(V474&gt;0, L474*AG474*Q474, 0), 0)</f>
        <v>0</v>
      </c>
      <c r="Z474" s="2149">
        <f>IFERROR(IF(V474&gt;0,M474,0),0)</f>
        <v>0</v>
      </c>
      <c r="AA474" s="2137" t="str">
        <f>IF(V474&gt;0,R474,"")</f>
        <v/>
      </c>
      <c r="AB474" s="2143"/>
      <c r="AC474" s="2148">
        <f>IF(ISBLANK(AB474), W474, W474*(1-AB474/100))</f>
        <v>0</v>
      </c>
      <c r="AD474" s="2144"/>
      <c r="AE474" s="2150" t="str">
        <f>IF(OR(ISBLANK(AD474), ISTEXT(L474)), "", IF(W474=0, Y474*AD474, W474*AD474))</f>
        <v/>
      </c>
      <c r="AF474" s="2593"/>
      <c r="AG474" s="2697">
        <f>IFERROR(IF(ISNUMBER(V474)*ISNUMBER(T474),V474/T474,0),0)</f>
        <v>0</v>
      </c>
      <c r="AH474" s="3483">
        <f>IF(AND(V474&lt;&gt;"", ISNUMBER(T474)), IFERROR(INDEX(AJ24:AJ94, MATCH(P474, AI24:AI94, 0)) * O474 * IF(ISBLANK(L474), 1, L474), 0), 0)</f>
        <v>0</v>
      </c>
      <c r="AI474" s="2133"/>
      <c r="AJ474" s="2133"/>
      <c r="AK474" s="2133"/>
      <c r="AL474" s="2133"/>
      <c r="AM474" s="2127" t="str">
        <f>A474</f>
        <v>►</v>
      </c>
      <c r="AR474" s="2133"/>
      <c r="AW474" s="2133"/>
      <c r="AX474" s="466">
        <v>1</v>
      </c>
      <c r="AY474" s="464"/>
      <c r="AZ474" s="464"/>
    </row>
    <row r="475" spans="1:52" s="465" customFormat="1" ht="21" customHeight="1" x14ac:dyDescent="0.25">
      <c r="A475" s="2127" t="str">
        <f>IF(H475&lt;&gt;"A", "►", "A")</f>
        <v>►</v>
      </c>
      <c r="B475" s="2128" t="str">
        <f>IF(A475="►","►",IF(A475="A",IF(ISTEXT(I475),I475,"")))</f>
        <v>►</v>
      </c>
      <c r="C475" s="2129" t="str">
        <f>IF(B475="►", "►", IFERROR(LEFT(B475, SEARCH(".", B475)-1), 0))</f>
        <v>►</v>
      </c>
      <c r="D475" s="2433" t="str">
        <f>IF(B475="►","►",IFERROR(MID(B475,SEARCH(".",B475)+1,SEARCH(".",B475,SEARCH(".",B475)+1)-SEARCH(".",B475)-1),0))</f>
        <v>►</v>
      </c>
      <c r="E475" s="2128" t="str">
        <f>IF(B475="►", "►", IFERROR(MID(B475, SEARCH(".", B475, SEARCH(".", B475)+1)+1, SEARCH(".", B475, SEARCH(".", B475, SEARCH(".", B475)+1)+1) - SEARCH(".", B475, SEARCH(".", B475)+1)-1), 0))</f>
        <v>►</v>
      </c>
      <c r="F475" s="2128" t="str">
        <f>IF(B475="►", "►", IFERROR(MID(B475, SEARCH(".", B475, SEARCH(".", B475, SEARCH(".", B475)+1)+1)+1, SEARCH(".", B475, SEARCH(".", B475, SEARCH(".", B475, SEARCH(".", B475)+1)+1)+1) - SEARCH(".", B475, SEARCH(".", B475, SEARCH(".", B475)+1)+1)-1), 0))</f>
        <v>►</v>
      </c>
      <c r="G475" s="2128" t="str">
        <f>IF(OR(B475="►", ISBLANK(B475)), "►", IFERROR(RIGHT(B475, LEN(B475)-FIND("►", B475)-1), ""))</f>
        <v>►</v>
      </c>
      <c r="H475" s="2178" t="s">
        <v>4</v>
      </c>
      <c r="I475" s="2177"/>
      <c r="J475" s="2177"/>
      <c r="K475" s="2177"/>
      <c r="L475" s="2176"/>
      <c r="M475" s="2176"/>
      <c r="N475" s="2176"/>
      <c r="O475" s="2176"/>
      <c r="P475" s="2176"/>
      <c r="Q475" s="2176"/>
      <c r="R475" s="2450"/>
      <c r="S475" s="791" t="s">
        <v>4</v>
      </c>
      <c r="T475" s="3484">
        <f>IFERROR(IF(AND(ISNUMBER(V475),J475&gt;0),J475,0),0)</f>
        <v>0</v>
      </c>
      <c r="U475" s="2453">
        <f>IFERROR(IF(AND(ISNUMBER(T475),V475&gt;0),K475,0),0)</f>
        <v>0</v>
      </c>
      <c r="V475" s="2452"/>
      <c r="W475" s="2140">
        <f>IFERROR(IF(V475&gt;0, AH475*AG475*Q475, 0), 0)</f>
        <v>0</v>
      </c>
      <c r="X475" s="301" t="str">
        <f>IF(OR(W475=0, ISBLANK(P475)), "", TEXT(ROUND(W475/INDEX(AJ24:AJ94, MATCH(P475, AI24:AI94, 0)), 0),"# ##0") &amp; " " &amp; P475)</f>
        <v/>
      </c>
      <c r="Y475" s="82">
        <f>IFERROR(IF(V475&gt;0, L475*AG475*Q475, 0), 0)</f>
        <v>0</v>
      </c>
      <c r="Z475" s="2141">
        <f>IFERROR(IF(V475&gt;0,M475,0),0)</f>
        <v>0</v>
      </c>
      <c r="AA475" s="2142" t="str">
        <f>IF(V475&gt;0,R475,"")</f>
        <v/>
      </c>
      <c r="AB475" s="2143"/>
      <c r="AC475" s="2140">
        <f>IF(ISBLANK(AB475), W475, W475*(1-AB475/100))</f>
        <v>0</v>
      </c>
      <c r="AD475" s="2144"/>
      <c r="AE475" s="2145" t="str">
        <f>IF(OR(ISBLANK(AD475), ISTEXT(L475)), "", IF(W475=0, Y475*AD475, W475*AD475))</f>
        <v/>
      </c>
      <c r="AF475" s="2593"/>
      <c r="AG475" s="2697">
        <f>IFERROR(IF(ISNUMBER(V475)*ISNUMBER(T475),V475/T475,0),0)</f>
        <v>0</v>
      </c>
      <c r="AH475" s="3483">
        <f>IF(AND(V475&lt;&gt;"", ISNUMBER(T475)), IFERROR(INDEX(AJ24:AJ94, MATCH(P475, AI24:AI94, 0)) * O475 * IF(ISBLANK(L475), 1, L475), 0), 0)</f>
        <v>0</v>
      </c>
      <c r="AI475" s="2133"/>
      <c r="AJ475" s="2133"/>
      <c r="AK475" s="2133"/>
      <c r="AL475" s="2133"/>
      <c r="AM475" s="2127" t="str">
        <f>A475</f>
        <v>►</v>
      </c>
      <c r="AR475" s="2133"/>
      <c r="AW475" s="2133"/>
      <c r="AX475" s="466">
        <v>1</v>
      </c>
      <c r="AY475" s="464"/>
      <c r="AZ475" s="464"/>
    </row>
    <row r="476" spans="1:52" s="465" customFormat="1" ht="21" customHeight="1" x14ac:dyDescent="0.25">
      <c r="A476" s="2127" t="str">
        <f>IF(H476&lt;&gt;"A", "►", "A")</f>
        <v>►</v>
      </c>
      <c r="B476" s="2128" t="str">
        <f>IF(A476="►","►",IF(A476="A",IF(ISTEXT(I476),I476,"")))</f>
        <v>►</v>
      </c>
      <c r="C476" s="2129" t="str">
        <f>IF(B476="►", "►", IFERROR(LEFT(B476, SEARCH(".", B476)-1), 0))</f>
        <v>►</v>
      </c>
      <c r="D476" s="2433" t="str">
        <f>IF(B476="►","►",IFERROR(MID(B476,SEARCH(".",B476)+1,SEARCH(".",B476,SEARCH(".",B476)+1)-SEARCH(".",B476)-1),0))</f>
        <v>►</v>
      </c>
      <c r="E476" s="2128" t="str">
        <f>IF(B476="►", "►", IFERROR(MID(B476, SEARCH(".", B476, SEARCH(".", B476)+1)+1, SEARCH(".", B476, SEARCH(".", B476, SEARCH(".", B476)+1)+1) - SEARCH(".", B476, SEARCH(".", B476)+1)-1), 0))</f>
        <v>►</v>
      </c>
      <c r="F476" s="2128" t="str">
        <f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2128" t="str">
        <f>IF(OR(B476="►", ISBLANK(B476)), "►", IFERROR(RIGHT(B476, LEN(B476)-FIND("►", B476)-1), ""))</f>
        <v>►</v>
      </c>
      <c r="H476" s="2178" t="s">
        <v>4</v>
      </c>
      <c r="I476" s="2177"/>
      <c r="J476" s="2177"/>
      <c r="K476" s="2177"/>
      <c r="L476" s="2176"/>
      <c r="M476" s="2176"/>
      <c r="N476" s="2176"/>
      <c r="O476" s="2176"/>
      <c r="P476" s="2176"/>
      <c r="Q476" s="2176"/>
      <c r="R476" s="2450"/>
      <c r="S476" s="791" t="s">
        <v>4</v>
      </c>
      <c r="T476" s="3484">
        <f>IFERROR(IF(AND(ISNUMBER(V476),J476&gt;0),J476,0),0)</f>
        <v>0</v>
      </c>
      <c r="U476" s="2453">
        <f>IFERROR(IF(AND(ISNUMBER(T476),V476&gt;0),K476,0),0)</f>
        <v>0</v>
      </c>
      <c r="V476" s="2452"/>
      <c r="W476" s="2148">
        <f>IFERROR(IF(V476&gt;0, AH476*AG476*Q476, 0), 0)</f>
        <v>0</v>
      </c>
      <c r="X476" s="299" t="str">
        <f>IF(OR(W476=0, ISBLANK(P476)), "", TEXT(ROUND(W476/INDEX(AJ24:AJ94, MATCH(P476, AI24:AI94, 0)), 0),"# ##0") &amp; " " &amp; P476)</f>
        <v/>
      </c>
      <c r="Y476" s="77">
        <f>IFERROR(IF(V476&gt;0, L476*AG476*Q476, 0), 0)</f>
        <v>0</v>
      </c>
      <c r="Z476" s="2149">
        <f>IFERROR(IF(V476&gt;0,M476,0),0)</f>
        <v>0</v>
      </c>
      <c r="AA476" s="2137" t="str">
        <f>IF(V476&gt;0,R476,"")</f>
        <v/>
      </c>
      <c r="AB476" s="2143"/>
      <c r="AC476" s="2148">
        <f>IF(ISBLANK(AB476), W476, W476*(1-AB476/100))</f>
        <v>0</v>
      </c>
      <c r="AD476" s="2144"/>
      <c r="AE476" s="2150" t="str">
        <f>IF(OR(ISBLANK(AD476), ISTEXT(L476)), "", IF(W476=0, Y476*AD476, W476*AD476))</f>
        <v/>
      </c>
      <c r="AF476" s="2593"/>
      <c r="AG476" s="2697">
        <f>IFERROR(IF(ISNUMBER(V476)*ISNUMBER(T476),V476/T476,0),0)</f>
        <v>0</v>
      </c>
      <c r="AH476" s="3483">
        <f>IF(AND(V476&lt;&gt;"", ISNUMBER(T476)), IFERROR(INDEX(AJ24:AJ94, MATCH(P476, AI24:AI94, 0)) * O476 * IF(ISBLANK(L476), 1, L476), 0), 0)</f>
        <v>0</v>
      </c>
      <c r="AI476" s="2133"/>
      <c r="AJ476" s="2133"/>
      <c r="AK476" s="2133"/>
      <c r="AL476" s="2133"/>
      <c r="AM476" s="2127" t="str">
        <f>A476</f>
        <v>►</v>
      </c>
      <c r="AR476" s="2133"/>
      <c r="AW476" s="2133"/>
      <c r="AX476" s="466">
        <v>1</v>
      </c>
      <c r="AY476" s="464"/>
      <c r="AZ476" s="464"/>
    </row>
    <row r="477" spans="1:52" s="465" customFormat="1" ht="21" customHeight="1" x14ac:dyDescent="0.25">
      <c r="A477" s="2127" t="str">
        <f>IF(H477&lt;&gt;"A", "►", "A")</f>
        <v>►</v>
      </c>
      <c r="B477" s="2128" t="str">
        <f>IF(A477="►","►",IF(A477="A",IF(ISTEXT(I477),I477,"")))</f>
        <v>►</v>
      </c>
      <c r="C477" s="2129" t="str">
        <f>IF(B477="►", "►", IFERROR(LEFT(B477, SEARCH(".", B477)-1), 0))</f>
        <v>►</v>
      </c>
      <c r="D477" s="2433" t="str">
        <f>IF(B477="►","►",IFERROR(MID(B477,SEARCH(".",B477)+1,SEARCH(".",B477,SEARCH(".",B477)+1)-SEARCH(".",B477)-1),0))</f>
        <v>►</v>
      </c>
      <c r="E477" s="2128" t="str">
        <f>IF(B477="►", "►", IFERROR(MID(B477, SEARCH(".", B477, SEARCH(".", B477)+1)+1, SEARCH(".", B477, SEARCH(".", B477, SEARCH(".", B477)+1)+1) - SEARCH(".", B477, SEARCH(".", B477)+1)-1), 0))</f>
        <v>►</v>
      </c>
      <c r="F477" s="2128" t="str">
        <f>IF(B477="►", "►", IFERROR(MID(B477, SEARCH(".", B477, SEARCH(".", B477, SEARCH(".", B477)+1)+1)+1, SEARCH(".", B477, SEARCH(".", B477, SEARCH(".", B477, SEARCH(".", B477)+1)+1)+1) - SEARCH(".", B477, SEARCH(".", B477, SEARCH(".", B477)+1)+1)-1), 0))</f>
        <v>►</v>
      </c>
      <c r="G477" s="2128" t="str">
        <f>IF(OR(B477="►", ISBLANK(B477)), "►", IFERROR(RIGHT(B477, LEN(B477)-FIND("►", B477)-1), ""))</f>
        <v>►</v>
      </c>
      <c r="H477" s="2178" t="s">
        <v>4</v>
      </c>
      <c r="I477" s="2177"/>
      <c r="J477" s="2177"/>
      <c r="K477" s="2177"/>
      <c r="L477" s="2176"/>
      <c r="M477" s="2176"/>
      <c r="N477" s="2176"/>
      <c r="O477" s="2176"/>
      <c r="P477" s="2176"/>
      <c r="Q477" s="2176"/>
      <c r="R477" s="2450"/>
      <c r="S477" s="791" t="s">
        <v>4</v>
      </c>
      <c r="T477" s="3484">
        <f>IFERROR(IF(AND(ISNUMBER(V477),J477&gt;0),J477,0),0)</f>
        <v>0</v>
      </c>
      <c r="U477" s="2453">
        <f>IFERROR(IF(AND(ISNUMBER(T477),V477&gt;0),K477,0),0)</f>
        <v>0</v>
      </c>
      <c r="V477" s="2452"/>
      <c r="W477" s="2140">
        <f>IFERROR(IF(V477&gt;0, AH477*AG477*Q477, 0), 0)</f>
        <v>0</v>
      </c>
      <c r="X477" s="301" t="str">
        <f>IF(OR(W477=0, ISBLANK(P477)), "", TEXT(ROUND(W477/INDEX(AJ24:AJ94, MATCH(P477, AI24:AI94, 0)), 0),"# ##0") &amp; " " &amp; P477)</f>
        <v/>
      </c>
      <c r="Y477" s="82">
        <f>IFERROR(IF(V477&gt;0, L477*AG477*Q477, 0), 0)</f>
        <v>0</v>
      </c>
      <c r="Z477" s="2141">
        <f>IFERROR(IF(V477&gt;0,M477,0),0)</f>
        <v>0</v>
      </c>
      <c r="AA477" s="2142" t="str">
        <f>IF(V477&gt;0,R477,"")</f>
        <v/>
      </c>
      <c r="AB477" s="2143"/>
      <c r="AC477" s="2140">
        <f>IF(ISBLANK(AB477), W477, W477*(1-AB477/100))</f>
        <v>0</v>
      </c>
      <c r="AD477" s="2144"/>
      <c r="AE477" s="2145" t="str">
        <f>IF(OR(ISBLANK(AD477), ISTEXT(L477)), "", IF(W477=0, Y477*AD477, W477*AD477))</f>
        <v/>
      </c>
      <c r="AF477" s="2593"/>
      <c r="AG477" s="2697">
        <f>IFERROR(IF(ISNUMBER(V477)*ISNUMBER(T477),V477/T477,0),0)</f>
        <v>0</v>
      </c>
      <c r="AH477" s="3483">
        <f>IF(AND(V477&lt;&gt;"", ISNUMBER(T477)), IFERROR(INDEX(AJ24:AJ94, MATCH(P477, AI24:AI94, 0)) * O477 * IF(ISBLANK(L477), 1, L477), 0), 0)</f>
        <v>0</v>
      </c>
      <c r="AI477" s="2133"/>
      <c r="AJ477" s="2133"/>
      <c r="AK477" s="2133"/>
      <c r="AL477" s="2133"/>
      <c r="AM477" s="2127" t="str">
        <f>A477</f>
        <v>►</v>
      </c>
      <c r="AR477" s="2133"/>
      <c r="AW477" s="2133"/>
      <c r="AX477" s="466">
        <v>1</v>
      </c>
      <c r="AY477" s="464"/>
      <c r="AZ477" s="464"/>
    </row>
    <row r="478" spans="1:52" s="465" customFormat="1" ht="21" customHeight="1" x14ac:dyDescent="0.25">
      <c r="A478" s="2127" t="str">
        <f>IF(H478&lt;&gt;"A", "►", "A")</f>
        <v>►</v>
      </c>
      <c r="B478" s="2128" t="str">
        <f>IF(A478="►","►",IF(A478="A",IF(ISTEXT(I478),I478,"")))</f>
        <v>►</v>
      </c>
      <c r="C478" s="2129" t="str">
        <f>IF(B478="►", "►", IFERROR(LEFT(B478, SEARCH(".", B478)-1), 0))</f>
        <v>►</v>
      </c>
      <c r="D478" s="2433" t="str">
        <f>IF(B478="►","►",IFERROR(MID(B478,SEARCH(".",B478)+1,SEARCH(".",B478,SEARCH(".",B478)+1)-SEARCH(".",B478)-1),0))</f>
        <v>►</v>
      </c>
      <c r="E478" s="2128" t="str">
        <f>IF(B478="►", "►", IFERROR(MID(B478, SEARCH(".", B478, SEARCH(".", B478)+1)+1, SEARCH(".", B478, SEARCH(".", B478, SEARCH(".", B478)+1)+1) - SEARCH(".", B478, SEARCH(".", B478)+1)-1), 0))</f>
        <v>►</v>
      </c>
      <c r="F478" s="2128" t="str">
        <f>IF(B478="►", "►", IFERROR(MID(B478, SEARCH(".", B478, SEARCH(".", B478, SEARCH(".", B478)+1)+1)+1, SEARCH(".", B478, SEARCH(".", B478, SEARCH(".", B478, SEARCH(".", B478)+1)+1)+1) - SEARCH(".", B478, SEARCH(".", B478, SEARCH(".", B478)+1)+1)-1), 0))</f>
        <v>►</v>
      </c>
      <c r="G478" s="2128" t="str">
        <f>IF(OR(B478="►", ISBLANK(B478)), "►", IFERROR(RIGHT(B478, LEN(B478)-FIND("►", B478)-1), ""))</f>
        <v>►</v>
      </c>
      <c r="H478" s="2178" t="s">
        <v>4</v>
      </c>
      <c r="I478" s="2177"/>
      <c r="J478" s="2177"/>
      <c r="K478" s="2177"/>
      <c r="L478" s="2176"/>
      <c r="M478" s="2176"/>
      <c r="N478" s="2176"/>
      <c r="O478" s="2176"/>
      <c r="P478" s="2176"/>
      <c r="Q478" s="2176"/>
      <c r="R478" s="2450"/>
      <c r="S478" s="791" t="s">
        <v>4</v>
      </c>
      <c r="T478" s="3484">
        <f>IFERROR(IF(AND(ISNUMBER(V478),J478&gt;0),J478,0),0)</f>
        <v>0</v>
      </c>
      <c r="U478" s="2453">
        <f>IFERROR(IF(AND(ISNUMBER(T478),V478&gt;0),K478,0),0)</f>
        <v>0</v>
      </c>
      <c r="V478" s="2452"/>
      <c r="W478" s="2148">
        <f>IFERROR(IF(V478&gt;0, AH478*AG478*Q478, 0), 0)</f>
        <v>0</v>
      </c>
      <c r="X478" s="299" t="str">
        <f>IF(OR(W478=0, ISBLANK(P478)), "", TEXT(ROUND(W478/INDEX(AJ24:AJ94, MATCH(P478, AI24:AI94, 0)), 0),"# ##0") &amp; " " &amp; P478)</f>
        <v/>
      </c>
      <c r="Y478" s="77">
        <f>IFERROR(IF(V478&gt;0, L478*AG478*Q478, 0), 0)</f>
        <v>0</v>
      </c>
      <c r="Z478" s="2149">
        <f>IFERROR(IF(V478&gt;0,M478,0),0)</f>
        <v>0</v>
      </c>
      <c r="AA478" s="2137" t="str">
        <f>IF(V478&gt;0,R478,"")</f>
        <v/>
      </c>
      <c r="AB478" s="2143"/>
      <c r="AC478" s="2148">
        <f>IF(ISBLANK(AB478), W478, W478*(1-AB478/100))</f>
        <v>0</v>
      </c>
      <c r="AD478" s="2144"/>
      <c r="AE478" s="2150" t="str">
        <f>IF(OR(ISBLANK(AD478), ISTEXT(L478)), "", IF(W478=0, Y478*AD478, W478*AD478))</f>
        <v/>
      </c>
      <c r="AF478" s="2593"/>
      <c r="AG478" s="2697">
        <f>IFERROR(IF(ISNUMBER(V478)*ISNUMBER(T478),V478/T478,0),0)</f>
        <v>0</v>
      </c>
      <c r="AH478" s="3483">
        <f>IF(AND(V478&lt;&gt;"", ISNUMBER(T478)), IFERROR(INDEX(AJ24:AJ94, MATCH(P478, AI24:AI94, 0)) * O478 * IF(ISBLANK(L478), 1, L478), 0), 0)</f>
        <v>0</v>
      </c>
      <c r="AI478" s="2133"/>
      <c r="AJ478" s="2133"/>
      <c r="AK478" s="2133"/>
      <c r="AL478" s="2133"/>
      <c r="AM478" s="2127" t="str">
        <f>A478</f>
        <v>►</v>
      </c>
      <c r="AR478" s="2133"/>
      <c r="AW478" s="2133"/>
      <c r="AX478" s="466">
        <v>1</v>
      </c>
      <c r="AY478" s="464"/>
      <c r="AZ478" s="464"/>
    </row>
    <row r="479" spans="1:52" s="465" customFormat="1" ht="21" customHeight="1" x14ac:dyDescent="0.25">
      <c r="A479" s="2127" t="str">
        <f>IF(H479&lt;&gt;"A", "►", "A")</f>
        <v>►</v>
      </c>
      <c r="B479" s="2128" t="str">
        <f>IF(A479="►","►",IF(A479="A",IF(ISTEXT(I479),I479,"")))</f>
        <v>►</v>
      </c>
      <c r="C479" s="2129" t="str">
        <f>IF(B479="►", "►", IFERROR(LEFT(B479, SEARCH(".", B479)-1), 0))</f>
        <v>►</v>
      </c>
      <c r="D479" s="2433" t="str">
        <f>IF(B479="►","►",IFERROR(MID(B479,SEARCH(".",B479)+1,SEARCH(".",B479,SEARCH(".",B479)+1)-SEARCH(".",B479)-1),0))</f>
        <v>►</v>
      </c>
      <c r="E479" s="2128" t="str">
        <f>IF(B479="►", "►", IFERROR(MID(B479, SEARCH(".", B479, SEARCH(".", B479)+1)+1, SEARCH(".", B479, SEARCH(".", B479, SEARCH(".", B479)+1)+1) - SEARCH(".", B479, SEARCH(".", B479)+1)-1), 0))</f>
        <v>►</v>
      </c>
      <c r="F479" s="2128" t="str">
        <f>IF(B479="►", "►", IFERROR(MID(B479, SEARCH(".", B479, SEARCH(".", B479, SEARCH(".", B479)+1)+1)+1, SEARCH(".", B479, SEARCH(".", B479, SEARCH(".", B479, SEARCH(".", B479)+1)+1)+1) - SEARCH(".", B479, SEARCH(".", B479, SEARCH(".", B479)+1)+1)-1), 0))</f>
        <v>►</v>
      </c>
      <c r="G479" s="2128" t="str">
        <f>IF(OR(B479="►", ISBLANK(B479)), "►", IFERROR(RIGHT(B479, LEN(B479)-FIND("►", B479)-1), ""))</f>
        <v>►</v>
      </c>
      <c r="H479" s="2178" t="s">
        <v>4</v>
      </c>
      <c r="I479" s="2177"/>
      <c r="J479" s="2177"/>
      <c r="K479" s="2177"/>
      <c r="L479" s="2176"/>
      <c r="M479" s="2176"/>
      <c r="N479" s="2176"/>
      <c r="O479" s="2176"/>
      <c r="P479" s="2176"/>
      <c r="Q479" s="2176"/>
      <c r="R479" s="2450"/>
      <c r="S479" s="791" t="s">
        <v>4</v>
      </c>
      <c r="T479" s="3484">
        <f>IFERROR(IF(AND(ISNUMBER(V479),J479&gt;0),J479,0),0)</f>
        <v>0</v>
      </c>
      <c r="U479" s="2453">
        <f>IFERROR(IF(AND(ISNUMBER(T479),V479&gt;0),K479,0),0)</f>
        <v>0</v>
      </c>
      <c r="V479" s="2452"/>
      <c r="W479" s="2140">
        <f>IFERROR(IF(V479&gt;0, AH479*AG479*Q479, 0), 0)</f>
        <v>0</v>
      </c>
      <c r="X479" s="301" t="str">
        <f>IF(OR(W479=0, ISBLANK(P479)), "", TEXT(ROUND(W479/INDEX(AJ24:AJ94, MATCH(P479, AI24:AI94, 0)), 0),"# ##0") &amp; " " &amp; P479)</f>
        <v/>
      </c>
      <c r="Y479" s="82">
        <f>IFERROR(IF(V479&gt;0, L479*AG479*Q479, 0), 0)</f>
        <v>0</v>
      </c>
      <c r="Z479" s="2141">
        <f>IFERROR(IF(V479&gt;0,M479,0),0)</f>
        <v>0</v>
      </c>
      <c r="AA479" s="2142" t="str">
        <f>IF(V479&gt;0,R479,"")</f>
        <v/>
      </c>
      <c r="AB479" s="2143"/>
      <c r="AC479" s="2140">
        <f>IF(ISBLANK(AB479), W479, W479*(1-AB479/100))</f>
        <v>0</v>
      </c>
      <c r="AD479" s="2144"/>
      <c r="AE479" s="2145" t="str">
        <f>IF(OR(ISBLANK(AD479), ISTEXT(L479)), "", IF(W479=0, Y479*AD479, W479*AD479))</f>
        <v/>
      </c>
      <c r="AF479" s="2593"/>
      <c r="AG479" s="2697">
        <f>IFERROR(IF(ISNUMBER(V479)*ISNUMBER(T479),V479/T479,0),0)</f>
        <v>0</v>
      </c>
      <c r="AH479" s="3483">
        <f>IF(AND(V479&lt;&gt;"", ISNUMBER(T479)), IFERROR(INDEX(AJ24:AJ94, MATCH(P479, AI24:AI94, 0)) * O479 * IF(ISBLANK(L479), 1, L479), 0), 0)</f>
        <v>0</v>
      </c>
      <c r="AI479" s="2133"/>
      <c r="AJ479" s="2133"/>
      <c r="AK479" s="2133"/>
      <c r="AL479" s="2133"/>
      <c r="AM479" s="2127" t="str">
        <f>A479</f>
        <v>►</v>
      </c>
      <c r="AR479" s="2133"/>
      <c r="AW479" s="2133"/>
      <c r="AX479" s="466">
        <v>1</v>
      </c>
      <c r="AY479" s="464"/>
      <c r="AZ479" s="464"/>
    </row>
    <row r="480" spans="1:52" s="465" customFormat="1" ht="21" customHeight="1" x14ac:dyDescent="0.25">
      <c r="A480" s="2127" t="str">
        <f>IF(H480&lt;&gt;"A", "►", "A")</f>
        <v>►</v>
      </c>
      <c r="B480" s="2128" t="str">
        <f>IF(A480="►","►",IF(A480="A",IF(ISTEXT(I480),I480,"")))</f>
        <v>►</v>
      </c>
      <c r="C480" s="2129" t="str">
        <f>IF(B480="►", "►", IFERROR(LEFT(B480, SEARCH(".", B480)-1), 0))</f>
        <v>►</v>
      </c>
      <c r="D480" s="2433" t="str">
        <f>IF(B480="►","►",IFERROR(MID(B480,SEARCH(".",B480)+1,SEARCH(".",B480,SEARCH(".",B480)+1)-SEARCH(".",B480)-1),0))</f>
        <v>►</v>
      </c>
      <c r="E480" s="2128" t="str">
        <f>IF(B480="►", "►", IFERROR(MID(B480, SEARCH(".", B480, SEARCH(".", B480)+1)+1, SEARCH(".", B480, SEARCH(".", B480, SEARCH(".", B480)+1)+1) - SEARCH(".", B480, SEARCH(".", B480)+1)-1), 0))</f>
        <v>►</v>
      </c>
      <c r="F480" s="2128" t="str">
        <f>IF(B480="►", "►", IFERROR(MID(B480, SEARCH(".", B480, SEARCH(".", B480, SEARCH(".", B480)+1)+1)+1, SEARCH(".", B480, SEARCH(".", B480, SEARCH(".", B480, SEARCH(".", B480)+1)+1)+1) - SEARCH(".", B480, SEARCH(".", B480, SEARCH(".", B480)+1)+1)-1), 0))</f>
        <v>►</v>
      </c>
      <c r="G480" s="2128" t="str">
        <f>IF(OR(B480="►", ISBLANK(B480)), "►", IFERROR(RIGHT(B480, LEN(B480)-FIND("►", B480)-1), ""))</f>
        <v>►</v>
      </c>
      <c r="H480" s="2178" t="s">
        <v>4</v>
      </c>
      <c r="I480" s="2177"/>
      <c r="J480" s="2177"/>
      <c r="K480" s="2177"/>
      <c r="L480" s="2176"/>
      <c r="M480" s="2176"/>
      <c r="N480" s="2176"/>
      <c r="O480" s="2176"/>
      <c r="P480" s="2176"/>
      <c r="Q480" s="2176"/>
      <c r="R480" s="2450"/>
      <c r="S480" s="791" t="s">
        <v>4</v>
      </c>
      <c r="T480" s="3484">
        <f>IFERROR(IF(AND(ISNUMBER(V480),J480&gt;0),J480,0),0)</f>
        <v>0</v>
      </c>
      <c r="U480" s="2453">
        <f>IFERROR(IF(AND(ISNUMBER(T480),V480&gt;0),K480,0),0)</f>
        <v>0</v>
      </c>
      <c r="V480" s="2452"/>
      <c r="W480" s="2148">
        <f>IFERROR(IF(V480&gt;0, AH480*AG480*Q480, 0), 0)</f>
        <v>0</v>
      </c>
      <c r="X480" s="299" t="str">
        <f>IF(OR(W480=0, ISBLANK(P480)), "", TEXT(ROUND(W480/INDEX(AJ24:AJ94, MATCH(P480, AI24:AI94, 0)), 0),"# ##0") &amp; " " &amp; P480)</f>
        <v/>
      </c>
      <c r="Y480" s="77">
        <f>IFERROR(IF(V480&gt;0, L480*AG480*Q480, 0), 0)</f>
        <v>0</v>
      </c>
      <c r="Z480" s="2149">
        <f>IFERROR(IF(V480&gt;0,M480,0),0)</f>
        <v>0</v>
      </c>
      <c r="AA480" s="2137" t="str">
        <f>IF(V480&gt;0,R480,"")</f>
        <v/>
      </c>
      <c r="AB480" s="2143"/>
      <c r="AC480" s="2148">
        <f>IF(ISBLANK(AB480), W480, W480*(1-AB480/100))</f>
        <v>0</v>
      </c>
      <c r="AD480" s="2144"/>
      <c r="AE480" s="2150" t="str">
        <f>IF(OR(ISBLANK(AD480), ISTEXT(L480)), "", IF(W480=0, Y480*AD480, W480*AD480))</f>
        <v/>
      </c>
      <c r="AF480" s="2593"/>
      <c r="AG480" s="2697">
        <f>IFERROR(IF(ISNUMBER(V480)*ISNUMBER(T480),V480/T480,0),0)</f>
        <v>0</v>
      </c>
      <c r="AH480" s="3483">
        <f>IF(AND(V480&lt;&gt;"", ISNUMBER(T480)), IFERROR(INDEX(AJ24:AJ94, MATCH(P480, AI24:AI94, 0)) * O480 * IF(ISBLANK(L480), 1, L480), 0), 0)</f>
        <v>0</v>
      </c>
      <c r="AI480" s="2133"/>
      <c r="AJ480" s="2133"/>
      <c r="AK480" s="2133"/>
      <c r="AL480" s="2133"/>
      <c r="AM480" s="2127" t="str">
        <f>A480</f>
        <v>►</v>
      </c>
      <c r="AR480" s="2133"/>
      <c r="AW480" s="2133"/>
      <c r="AX480" s="466">
        <v>1</v>
      </c>
      <c r="AY480" s="464"/>
      <c r="AZ480" s="464"/>
    </row>
    <row r="481" spans="1:52" s="465" customFormat="1" ht="21" customHeight="1" x14ac:dyDescent="0.25">
      <c r="A481" s="2127" t="str">
        <f>IF(H481&lt;&gt;"A", "►", "A")</f>
        <v>►</v>
      </c>
      <c r="B481" s="2128" t="str">
        <f>IF(A481="►","►",IF(A481="A",IF(ISTEXT(I481),I481,"")))</f>
        <v>►</v>
      </c>
      <c r="C481" s="2129" t="str">
        <f>IF(B481="►", "►", IFERROR(LEFT(B481, SEARCH(".", B481)-1), 0))</f>
        <v>►</v>
      </c>
      <c r="D481" s="2433" t="str">
        <f>IF(B481="►","►",IFERROR(MID(B481,SEARCH(".",B481)+1,SEARCH(".",B481,SEARCH(".",B481)+1)-SEARCH(".",B481)-1),0))</f>
        <v>►</v>
      </c>
      <c r="E481" s="2128" t="str">
        <f>IF(B481="►", "►", IFERROR(MID(B481, SEARCH(".", B481, SEARCH(".", B481)+1)+1, SEARCH(".", B481, SEARCH(".", B481, SEARCH(".", B481)+1)+1) - SEARCH(".", B481, SEARCH(".", B481)+1)-1), 0))</f>
        <v>►</v>
      </c>
      <c r="F481" s="2128" t="str">
        <f>IF(B481="►", "►", IFERROR(MID(B481, SEARCH(".", B481, SEARCH(".", B481, SEARCH(".", B481)+1)+1)+1, SEARCH(".", B481, SEARCH(".", B481, SEARCH(".", B481, SEARCH(".", B481)+1)+1)+1) - SEARCH(".", B481, SEARCH(".", B481, SEARCH(".", B481)+1)+1)-1), 0))</f>
        <v>►</v>
      </c>
      <c r="G481" s="2128" t="str">
        <f>IF(OR(B481="►", ISBLANK(B481)), "►", IFERROR(RIGHT(B481, LEN(B481)-FIND("►", B481)-1), ""))</f>
        <v>►</v>
      </c>
      <c r="H481" s="2178" t="s">
        <v>4</v>
      </c>
      <c r="I481" s="2177"/>
      <c r="J481" s="2177"/>
      <c r="K481" s="2177"/>
      <c r="L481" s="2176"/>
      <c r="M481" s="2176"/>
      <c r="N481" s="2176"/>
      <c r="O481" s="2176"/>
      <c r="P481" s="2176"/>
      <c r="Q481" s="2176"/>
      <c r="R481" s="2450"/>
      <c r="S481" s="791" t="s">
        <v>4</v>
      </c>
      <c r="T481" s="3484">
        <f>IFERROR(IF(AND(ISNUMBER(V481),J481&gt;0),J481,0),0)</f>
        <v>0</v>
      </c>
      <c r="U481" s="2453">
        <f>IFERROR(IF(AND(ISNUMBER(T481),V481&gt;0),K481,0),0)</f>
        <v>0</v>
      </c>
      <c r="V481" s="2452"/>
      <c r="W481" s="2140">
        <f>IFERROR(IF(V481&gt;0, AH481*AG481*Q481, 0), 0)</f>
        <v>0</v>
      </c>
      <c r="X481" s="301" t="str">
        <f>IF(OR(W481=0, ISBLANK(P481)), "", TEXT(ROUND(W481/INDEX(AJ24:AJ94, MATCH(P481, AI24:AI94, 0)), 0),"# ##0") &amp; " " &amp; P481)</f>
        <v/>
      </c>
      <c r="Y481" s="82">
        <f>IFERROR(IF(V481&gt;0, L481*AG481*Q481, 0), 0)</f>
        <v>0</v>
      </c>
      <c r="Z481" s="2141">
        <f>IFERROR(IF(V481&gt;0,M481,0),0)</f>
        <v>0</v>
      </c>
      <c r="AA481" s="2142" t="str">
        <f>IF(V481&gt;0,R481,"")</f>
        <v/>
      </c>
      <c r="AB481" s="2143"/>
      <c r="AC481" s="2140">
        <f>IF(ISBLANK(AB481), W481, W481*(1-AB481/100))</f>
        <v>0</v>
      </c>
      <c r="AD481" s="2144"/>
      <c r="AE481" s="2145" t="str">
        <f>IF(OR(ISBLANK(AD481), ISTEXT(L481)), "", IF(W481=0, Y481*AD481, W481*AD481))</f>
        <v/>
      </c>
      <c r="AF481" s="2593"/>
      <c r="AG481" s="2697">
        <f>IFERROR(IF(ISNUMBER(V481)*ISNUMBER(T481),V481/T481,0),0)</f>
        <v>0</v>
      </c>
      <c r="AH481" s="3483">
        <f>IF(AND(V481&lt;&gt;"", ISNUMBER(T481)), IFERROR(INDEX(AJ24:AJ94, MATCH(P481, AI24:AI94, 0)) * O481 * IF(ISBLANK(L481), 1, L481), 0), 0)</f>
        <v>0</v>
      </c>
      <c r="AI481" s="2133"/>
      <c r="AJ481" s="2133"/>
      <c r="AK481" s="2133"/>
      <c r="AL481" s="2133"/>
      <c r="AM481" s="2127" t="str">
        <f>A481</f>
        <v>►</v>
      </c>
      <c r="AR481" s="2133"/>
      <c r="AW481" s="2133"/>
      <c r="AX481" s="466">
        <v>1</v>
      </c>
      <c r="AY481" s="464"/>
      <c r="AZ481" s="464"/>
    </row>
    <row r="482" spans="1:52" s="465" customFormat="1" ht="21" customHeight="1" x14ac:dyDescent="0.25">
      <c r="A482" s="2127" t="str">
        <f>IF(H482&lt;&gt;"A", "►", "A")</f>
        <v>►</v>
      </c>
      <c r="B482" s="2128" t="str">
        <f>IF(A482="►","►",IF(A482="A",IF(ISTEXT(I482),I482,"")))</f>
        <v>►</v>
      </c>
      <c r="C482" s="2129" t="str">
        <f>IF(B482="►", "►", IFERROR(LEFT(B482, SEARCH(".", B482)-1), 0))</f>
        <v>►</v>
      </c>
      <c r="D482" s="2433" t="str">
        <f>IF(B482="►","►",IFERROR(MID(B482,SEARCH(".",B482)+1,SEARCH(".",B482,SEARCH(".",B482)+1)-SEARCH(".",B482)-1),0))</f>
        <v>►</v>
      </c>
      <c r="E482" s="2128" t="str">
        <f>IF(B482="►", "►", IFERROR(MID(B482, SEARCH(".", B482, SEARCH(".", B482)+1)+1, SEARCH(".", B482, SEARCH(".", B482, SEARCH(".", B482)+1)+1) - SEARCH(".", B482, SEARCH(".", B482)+1)-1), 0))</f>
        <v>►</v>
      </c>
      <c r="F482" s="2128" t="str">
        <f>IF(B482="►", "►", IFERROR(MID(B482, SEARCH(".", B482, SEARCH(".", B482, SEARCH(".", B482)+1)+1)+1, SEARCH(".", B482, SEARCH(".", B482, SEARCH(".", B482, SEARCH(".", B482)+1)+1)+1) - SEARCH(".", B482, SEARCH(".", B482, SEARCH(".", B482)+1)+1)-1), 0))</f>
        <v>►</v>
      </c>
      <c r="G482" s="2128" t="str">
        <f>IF(OR(B482="►", ISBLANK(B482)), "►", IFERROR(RIGHT(B482, LEN(B482)-FIND("►", B482)-1), ""))</f>
        <v>►</v>
      </c>
      <c r="H482" s="2178" t="s">
        <v>4</v>
      </c>
      <c r="I482" s="2177"/>
      <c r="J482" s="2177"/>
      <c r="K482" s="2177"/>
      <c r="L482" s="2176"/>
      <c r="M482" s="2176"/>
      <c r="N482" s="2176"/>
      <c r="O482" s="2176"/>
      <c r="P482" s="2176"/>
      <c r="Q482" s="2176"/>
      <c r="R482" s="2450"/>
      <c r="S482" s="791" t="s">
        <v>4</v>
      </c>
      <c r="T482" s="3484">
        <f>IFERROR(IF(AND(ISNUMBER(V482),J482&gt;0),J482,0),0)</f>
        <v>0</v>
      </c>
      <c r="U482" s="2453">
        <f>IFERROR(IF(AND(ISNUMBER(T482),V482&gt;0),K482,0),0)</f>
        <v>0</v>
      </c>
      <c r="V482" s="2452"/>
      <c r="W482" s="2148">
        <f>IFERROR(IF(V482&gt;0, AH482*AG482*Q482, 0), 0)</f>
        <v>0</v>
      </c>
      <c r="X482" s="299" t="str">
        <f>IF(OR(W482=0, ISBLANK(P482)), "", TEXT(ROUND(W482/INDEX(AJ24:AJ94, MATCH(P482, AI24:AI94, 0)), 0),"# ##0") &amp; " " &amp; P482)</f>
        <v/>
      </c>
      <c r="Y482" s="77">
        <f>IFERROR(IF(V482&gt;0, L482*AG482*Q482, 0), 0)</f>
        <v>0</v>
      </c>
      <c r="Z482" s="2149">
        <f>IFERROR(IF(V482&gt;0,M482,0),0)</f>
        <v>0</v>
      </c>
      <c r="AA482" s="2137" t="str">
        <f>IF(V482&gt;0,R482,"")</f>
        <v/>
      </c>
      <c r="AB482" s="2143"/>
      <c r="AC482" s="2148">
        <f>IF(ISBLANK(AB482), W482, W482*(1-AB482/100))</f>
        <v>0</v>
      </c>
      <c r="AD482" s="2144"/>
      <c r="AE482" s="2150" t="str">
        <f>IF(OR(ISBLANK(AD482), ISTEXT(L482)), "", IF(W482=0, Y482*AD482, W482*AD482))</f>
        <v/>
      </c>
      <c r="AF482" s="2593"/>
      <c r="AG482" s="2697">
        <f>IFERROR(IF(ISNUMBER(V482)*ISNUMBER(T482),V482/T482,0),0)</f>
        <v>0</v>
      </c>
      <c r="AH482" s="3483">
        <f>IF(AND(V482&lt;&gt;"", ISNUMBER(T482)), IFERROR(INDEX(AJ24:AJ94, MATCH(P482, AI24:AI94, 0)) * O482 * IF(ISBLANK(L482), 1, L482), 0), 0)</f>
        <v>0</v>
      </c>
      <c r="AI482" s="2133"/>
      <c r="AJ482" s="2133"/>
      <c r="AK482" s="2133"/>
      <c r="AL482" s="2133"/>
      <c r="AM482" s="2127" t="str">
        <f>A482</f>
        <v>►</v>
      </c>
      <c r="AR482" s="2133"/>
      <c r="AW482" s="2133"/>
      <c r="AX482" s="466">
        <v>1</v>
      </c>
      <c r="AY482" s="464"/>
      <c r="AZ482" s="464"/>
    </row>
    <row r="483" spans="1:52" s="465" customFormat="1" ht="21" customHeight="1" x14ac:dyDescent="0.25">
      <c r="A483" s="2127" t="str">
        <f>IF(H483&lt;&gt;"A", "►", "A")</f>
        <v>►</v>
      </c>
      <c r="B483" s="2128" t="str">
        <f>IF(A483="►","►",IF(A483="A",IF(ISTEXT(I483),I483,"")))</f>
        <v>►</v>
      </c>
      <c r="C483" s="2129" t="str">
        <f>IF(B483="►", "►", IFERROR(LEFT(B483, SEARCH(".", B483)-1), 0))</f>
        <v>►</v>
      </c>
      <c r="D483" s="2433" t="str">
        <f>IF(B483="►","►",IFERROR(MID(B483,SEARCH(".",B483)+1,SEARCH(".",B483,SEARCH(".",B483)+1)-SEARCH(".",B483)-1),0))</f>
        <v>►</v>
      </c>
      <c r="E483" s="2128" t="str">
        <f>IF(B483="►", "►", IFERROR(MID(B483, SEARCH(".", B483, SEARCH(".", B483)+1)+1, SEARCH(".", B483, SEARCH(".", B483, SEARCH(".", B483)+1)+1) - SEARCH(".", B483, SEARCH(".", B483)+1)-1), 0))</f>
        <v>►</v>
      </c>
      <c r="F483" s="2128" t="str">
        <f>IF(B483="►", "►", IFERROR(MID(B483, SEARCH(".", B483, SEARCH(".", B483, SEARCH(".", B483)+1)+1)+1, SEARCH(".", B483, SEARCH(".", B483, SEARCH(".", B483, SEARCH(".", B483)+1)+1)+1) - SEARCH(".", B483, SEARCH(".", B483, SEARCH(".", B483)+1)+1)-1), 0))</f>
        <v>►</v>
      </c>
      <c r="G483" s="2128" t="str">
        <f>IF(OR(B483="►", ISBLANK(B483)), "►", IFERROR(RIGHT(B483, LEN(B483)-FIND("►", B483)-1), ""))</f>
        <v>►</v>
      </c>
      <c r="H483" s="2178" t="s">
        <v>4</v>
      </c>
      <c r="I483" s="2177"/>
      <c r="J483" s="2177"/>
      <c r="K483" s="2177"/>
      <c r="L483" s="2176"/>
      <c r="M483" s="2176"/>
      <c r="N483" s="2176"/>
      <c r="O483" s="2176"/>
      <c r="P483" s="2176"/>
      <c r="Q483" s="2176"/>
      <c r="R483" s="2450"/>
      <c r="S483" s="791" t="s">
        <v>4</v>
      </c>
      <c r="T483" s="3484">
        <f>IFERROR(IF(AND(ISNUMBER(V483),J483&gt;0),J483,0),0)</f>
        <v>0</v>
      </c>
      <c r="U483" s="2453">
        <f>IFERROR(IF(AND(ISNUMBER(T483),V483&gt;0),K483,0),0)</f>
        <v>0</v>
      </c>
      <c r="V483" s="2452"/>
      <c r="W483" s="2140">
        <f>IFERROR(IF(V483&gt;0, AH483*AG483*Q483, 0), 0)</f>
        <v>0</v>
      </c>
      <c r="X483" s="301" t="str">
        <f>IF(OR(W483=0, ISBLANK(P483)), "", TEXT(ROUND(W483/INDEX(AJ24:AJ94, MATCH(P483, AI24:AI94, 0)), 0),"# ##0") &amp; " " &amp; P483)</f>
        <v/>
      </c>
      <c r="Y483" s="82">
        <f>IFERROR(IF(V483&gt;0, L483*AG483*Q483, 0), 0)</f>
        <v>0</v>
      </c>
      <c r="Z483" s="2141">
        <f>IFERROR(IF(V483&gt;0,M483,0),0)</f>
        <v>0</v>
      </c>
      <c r="AA483" s="2142" t="str">
        <f>IF(V483&gt;0,R483,"")</f>
        <v/>
      </c>
      <c r="AB483" s="2143"/>
      <c r="AC483" s="2140">
        <f>IF(ISBLANK(AB483), W483, W483*(1-AB483/100))</f>
        <v>0</v>
      </c>
      <c r="AD483" s="2144"/>
      <c r="AE483" s="2145" t="str">
        <f>IF(OR(ISBLANK(AD483), ISTEXT(L483)), "", IF(W483=0, Y483*AD483, W483*AD483))</f>
        <v/>
      </c>
      <c r="AF483" s="2593"/>
      <c r="AG483" s="2697">
        <f>IFERROR(IF(ISNUMBER(V483)*ISNUMBER(T483),V483/T483,0),0)</f>
        <v>0</v>
      </c>
      <c r="AH483" s="3483">
        <f>IF(AND(V483&lt;&gt;"", ISNUMBER(T483)), IFERROR(INDEX(AJ24:AJ94, MATCH(P483, AI24:AI94, 0)) * O483 * IF(ISBLANK(L483), 1, L483), 0), 0)</f>
        <v>0</v>
      </c>
      <c r="AI483" s="2133"/>
      <c r="AJ483" s="2133"/>
      <c r="AK483" s="2133"/>
      <c r="AL483" s="2133"/>
      <c r="AM483" s="2127" t="str">
        <f>A483</f>
        <v>►</v>
      </c>
      <c r="AR483" s="2133"/>
      <c r="AW483" s="2133"/>
      <c r="AX483" s="466">
        <v>1</v>
      </c>
      <c r="AY483" s="464"/>
      <c r="AZ483" s="464"/>
    </row>
    <row r="484" spans="1:52" s="465" customFormat="1" ht="21" customHeight="1" x14ac:dyDescent="0.25">
      <c r="A484" s="2127" t="str">
        <f>IF(H484&lt;&gt;"A", "►", "A")</f>
        <v>►</v>
      </c>
      <c r="B484" s="2128" t="str">
        <f>IF(A484="►","►",IF(A484="A",IF(ISTEXT(I484),I484,"")))</f>
        <v>►</v>
      </c>
      <c r="C484" s="2129" t="str">
        <f>IF(B484="►", "►", IFERROR(LEFT(B484, SEARCH(".", B484)-1), 0))</f>
        <v>►</v>
      </c>
      <c r="D484" s="2433" t="str">
        <f>IF(B484="►","►",IFERROR(MID(B484,SEARCH(".",B484)+1,SEARCH(".",B484,SEARCH(".",B484)+1)-SEARCH(".",B484)-1),0))</f>
        <v>►</v>
      </c>
      <c r="E484" s="2128" t="str">
        <f>IF(B484="►", "►", IFERROR(MID(B484, SEARCH(".", B484, SEARCH(".", B484)+1)+1, SEARCH(".", B484, SEARCH(".", B484, SEARCH(".", B484)+1)+1) - SEARCH(".", B484, SEARCH(".", B484)+1)-1), 0))</f>
        <v>►</v>
      </c>
      <c r="F484" s="2128" t="str">
        <f>IF(B484="►", "►", IFERROR(MID(B484, SEARCH(".", B484, SEARCH(".", B484, SEARCH(".", B484)+1)+1)+1, SEARCH(".", B484, SEARCH(".", B484, SEARCH(".", B484, SEARCH(".", B484)+1)+1)+1) - SEARCH(".", B484, SEARCH(".", B484, SEARCH(".", B484)+1)+1)-1), 0))</f>
        <v>►</v>
      </c>
      <c r="G484" s="2128" t="str">
        <f>IF(OR(B484="►", ISBLANK(B484)), "►", IFERROR(RIGHT(B484, LEN(B484)-FIND("►", B484)-1), ""))</f>
        <v>►</v>
      </c>
      <c r="H484" s="2178" t="s">
        <v>4</v>
      </c>
      <c r="I484" s="2177"/>
      <c r="J484" s="2177"/>
      <c r="K484" s="2177"/>
      <c r="L484" s="2176"/>
      <c r="M484" s="2176"/>
      <c r="N484" s="2176"/>
      <c r="O484" s="2176"/>
      <c r="P484" s="2176"/>
      <c r="Q484" s="2176"/>
      <c r="R484" s="2450"/>
      <c r="S484" s="791" t="s">
        <v>4</v>
      </c>
      <c r="T484" s="3484">
        <f>IFERROR(IF(AND(ISNUMBER(V484),J484&gt;0),J484,0),0)</f>
        <v>0</v>
      </c>
      <c r="U484" s="2453">
        <f>IFERROR(IF(AND(ISNUMBER(T484),V484&gt;0),K484,0),0)</f>
        <v>0</v>
      </c>
      <c r="V484" s="2452"/>
      <c r="W484" s="2148">
        <f>IFERROR(IF(V484&gt;0, AH484*AG484*Q484, 0), 0)</f>
        <v>0</v>
      </c>
      <c r="X484" s="299" t="str">
        <f>IF(OR(W484=0, ISBLANK(P484)), "", TEXT(ROUND(W484/INDEX(AJ24:AJ94, MATCH(P484, AI24:AI94, 0)), 0),"# ##0") &amp; " " &amp; P484)</f>
        <v/>
      </c>
      <c r="Y484" s="77">
        <f>IFERROR(IF(V484&gt;0, L484*AG484*Q484, 0), 0)</f>
        <v>0</v>
      </c>
      <c r="Z484" s="2149">
        <f>IFERROR(IF(V484&gt;0,M484,0),0)</f>
        <v>0</v>
      </c>
      <c r="AA484" s="2137" t="str">
        <f>IF(V484&gt;0,R484,"")</f>
        <v/>
      </c>
      <c r="AB484" s="2143"/>
      <c r="AC484" s="2148">
        <f>IF(ISBLANK(AB484), W484, W484*(1-AB484/100))</f>
        <v>0</v>
      </c>
      <c r="AD484" s="2144"/>
      <c r="AE484" s="2150" t="str">
        <f>IF(OR(ISBLANK(AD484), ISTEXT(L484)), "", IF(W484=0, Y484*AD484, W484*AD484))</f>
        <v/>
      </c>
      <c r="AF484" s="2593"/>
      <c r="AG484" s="2697">
        <f>IFERROR(IF(ISNUMBER(V484)*ISNUMBER(T484),V484/T484,0),0)</f>
        <v>0</v>
      </c>
      <c r="AH484" s="3483">
        <f>IF(AND(V484&lt;&gt;"", ISNUMBER(T484)), IFERROR(INDEX(AJ24:AJ94, MATCH(P484, AI24:AI94, 0)) * O484 * IF(ISBLANK(L484), 1, L484), 0), 0)</f>
        <v>0</v>
      </c>
      <c r="AI484" s="2133"/>
      <c r="AJ484" s="2133"/>
      <c r="AK484" s="2133"/>
      <c r="AL484" s="2133"/>
      <c r="AM484" s="2127" t="str">
        <f>A484</f>
        <v>►</v>
      </c>
      <c r="AR484" s="2133"/>
      <c r="AW484" s="2133"/>
      <c r="AX484" s="466">
        <v>1</v>
      </c>
      <c r="AY484" s="464"/>
      <c r="AZ484" s="464"/>
    </row>
    <row r="485" spans="1:52" s="465" customFormat="1" ht="21" customHeight="1" x14ac:dyDescent="0.25">
      <c r="A485" s="2127" t="str">
        <f>IF(H485&lt;&gt;"A", "►", "A")</f>
        <v>►</v>
      </c>
      <c r="B485" s="2128" t="str">
        <f>IF(A485="►","►",IF(A485="A",IF(ISTEXT(I485),I485,"")))</f>
        <v>►</v>
      </c>
      <c r="C485" s="2129" t="str">
        <f>IF(B485="►", "►", IFERROR(LEFT(B485, SEARCH(".", B485)-1), 0))</f>
        <v>►</v>
      </c>
      <c r="D485" s="2433" t="str">
        <f>IF(B485="►","►",IFERROR(MID(B485,SEARCH(".",B485)+1,SEARCH(".",B485,SEARCH(".",B485)+1)-SEARCH(".",B485)-1),0))</f>
        <v>►</v>
      </c>
      <c r="E485" s="2128" t="str">
        <f>IF(B485="►", "►", IFERROR(MID(B485, SEARCH(".", B485, SEARCH(".", B485)+1)+1, SEARCH(".", B485, SEARCH(".", B485, SEARCH(".", B485)+1)+1) - SEARCH(".", B485, SEARCH(".", B485)+1)-1), 0))</f>
        <v>►</v>
      </c>
      <c r="F485" s="2128" t="str">
        <f>IF(B485="►", "►", IFERROR(MID(B485, SEARCH(".", B485, SEARCH(".", B485, SEARCH(".", B485)+1)+1)+1, SEARCH(".", B485, SEARCH(".", B485, SEARCH(".", B485, SEARCH(".", B485)+1)+1)+1) - SEARCH(".", B485, SEARCH(".", B485, SEARCH(".", B485)+1)+1)-1), 0))</f>
        <v>►</v>
      </c>
      <c r="G485" s="2128" t="str">
        <f>IF(OR(B485="►", ISBLANK(B485)), "►", IFERROR(RIGHT(B485, LEN(B485)-FIND("►", B485)-1), ""))</f>
        <v>►</v>
      </c>
      <c r="H485" s="2178" t="s">
        <v>4</v>
      </c>
      <c r="I485" s="2177"/>
      <c r="J485" s="2177"/>
      <c r="K485" s="2177"/>
      <c r="L485" s="2176"/>
      <c r="M485" s="2176"/>
      <c r="N485" s="2176"/>
      <c r="O485" s="2176"/>
      <c r="P485" s="2176"/>
      <c r="Q485" s="2176"/>
      <c r="R485" s="2450"/>
      <c r="S485" s="791" t="s">
        <v>4</v>
      </c>
      <c r="T485" s="3484">
        <f>IFERROR(IF(AND(ISNUMBER(V485),J485&gt;0),J485,0),0)</f>
        <v>0</v>
      </c>
      <c r="U485" s="2453">
        <f>IFERROR(IF(AND(ISNUMBER(T485),V485&gt;0),K485,0),0)</f>
        <v>0</v>
      </c>
      <c r="V485" s="2452"/>
      <c r="W485" s="2140">
        <f>IFERROR(IF(V485&gt;0, AH485*AG485*Q485, 0), 0)</f>
        <v>0</v>
      </c>
      <c r="X485" s="301" t="str">
        <f>IF(OR(W485=0, ISBLANK(P485)), "", TEXT(ROUND(W485/INDEX(AJ24:AJ94, MATCH(P485, AI24:AI94, 0)), 0),"# ##0") &amp; " " &amp; P485)</f>
        <v/>
      </c>
      <c r="Y485" s="82">
        <f>IFERROR(IF(V485&gt;0, L485*AG485*Q485, 0), 0)</f>
        <v>0</v>
      </c>
      <c r="Z485" s="2141">
        <f>IFERROR(IF(V485&gt;0,M485,0),0)</f>
        <v>0</v>
      </c>
      <c r="AA485" s="2142" t="str">
        <f>IF(V485&gt;0,R485,"")</f>
        <v/>
      </c>
      <c r="AB485" s="2143"/>
      <c r="AC485" s="2140">
        <f>IF(ISBLANK(AB485), W485, W485*(1-AB485/100))</f>
        <v>0</v>
      </c>
      <c r="AD485" s="2144"/>
      <c r="AE485" s="2145" t="str">
        <f>IF(OR(ISBLANK(AD485), ISTEXT(L485)), "", IF(W485=0, Y485*AD485, W485*AD485))</f>
        <v/>
      </c>
      <c r="AF485" s="2593"/>
      <c r="AG485" s="2697">
        <f>IFERROR(IF(ISNUMBER(V485)*ISNUMBER(T485),V485/T485,0),0)</f>
        <v>0</v>
      </c>
      <c r="AH485" s="3483">
        <f>IF(AND(V485&lt;&gt;"", ISNUMBER(T485)), IFERROR(INDEX(AJ24:AJ94, MATCH(P485, AI24:AI94, 0)) * O485 * IF(ISBLANK(L485), 1, L485), 0), 0)</f>
        <v>0</v>
      </c>
      <c r="AI485" s="2133"/>
      <c r="AJ485" s="2133"/>
      <c r="AK485" s="2133"/>
      <c r="AL485" s="2133"/>
      <c r="AM485" s="2127" t="str">
        <f>A485</f>
        <v>►</v>
      </c>
      <c r="AR485" s="2133"/>
      <c r="AW485" s="2133"/>
      <c r="AX485" s="466">
        <v>1</v>
      </c>
      <c r="AY485" s="464"/>
      <c r="AZ485" s="464"/>
    </row>
    <row r="486" spans="1:52" s="465" customFormat="1" ht="21" customHeight="1" x14ac:dyDescent="0.25">
      <c r="A486" s="2127" t="str">
        <f>IF(H486&lt;&gt;"A", "►", "A")</f>
        <v>►</v>
      </c>
      <c r="B486" s="2128" t="str">
        <f>IF(A486="►","►",IF(A486="A",IF(ISTEXT(I486),I486,"")))</f>
        <v>►</v>
      </c>
      <c r="C486" s="2129" t="str">
        <f>IF(B486="►", "►", IFERROR(LEFT(B486, SEARCH(".", B486)-1), 0))</f>
        <v>►</v>
      </c>
      <c r="D486" s="2433" t="str">
        <f>IF(B486="►","►",IFERROR(MID(B486,SEARCH(".",B486)+1,SEARCH(".",B486,SEARCH(".",B486)+1)-SEARCH(".",B486)-1),0))</f>
        <v>►</v>
      </c>
      <c r="E486" s="2128" t="str">
        <f>IF(B486="►", "►", IFERROR(MID(B486, SEARCH(".", B486, SEARCH(".", B486)+1)+1, SEARCH(".", B486, SEARCH(".", B486, SEARCH(".", B486)+1)+1) - SEARCH(".", B486, SEARCH(".", B486)+1)-1), 0))</f>
        <v>►</v>
      </c>
      <c r="F486" s="2128" t="str">
        <f>IF(B486="►", "►", IFERROR(MID(B486, SEARCH(".", B486, SEARCH(".", B486, SEARCH(".", B486)+1)+1)+1, SEARCH(".", B486, SEARCH(".", B486, SEARCH(".", B486, SEARCH(".", B486)+1)+1)+1) - SEARCH(".", B486, SEARCH(".", B486, SEARCH(".", B486)+1)+1)-1), 0))</f>
        <v>►</v>
      </c>
      <c r="G486" s="2128" t="str">
        <f>IF(OR(B486="►", ISBLANK(B486)), "►", IFERROR(RIGHT(B486, LEN(B486)-FIND("►", B486)-1), ""))</f>
        <v>►</v>
      </c>
      <c r="H486" s="2178" t="s">
        <v>4</v>
      </c>
      <c r="I486" s="2177"/>
      <c r="J486" s="2177"/>
      <c r="K486" s="2177"/>
      <c r="L486" s="2176"/>
      <c r="M486" s="2176"/>
      <c r="N486" s="2176"/>
      <c r="O486" s="2176"/>
      <c r="P486" s="2176"/>
      <c r="Q486" s="2176"/>
      <c r="R486" s="2450"/>
      <c r="S486" s="791" t="s">
        <v>4</v>
      </c>
      <c r="T486" s="3484">
        <f>IFERROR(IF(AND(ISNUMBER(V486),J486&gt;0),J486,0),0)</f>
        <v>0</v>
      </c>
      <c r="U486" s="2453">
        <f>IFERROR(IF(AND(ISNUMBER(T486),V486&gt;0),K486,0),0)</f>
        <v>0</v>
      </c>
      <c r="V486" s="2452"/>
      <c r="W486" s="2148">
        <f>IFERROR(IF(V486&gt;0, AH486*AG486*Q486, 0), 0)</f>
        <v>0</v>
      </c>
      <c r="X486" s="299" t="str">
        <f>IF(OR(W486=0, ISBLANK(P486)), "", TEXT(ROUND(W486/INDEX(AJ24:AJ94, MATCH(P486, AI24:AI94, 0)), 0),"# ##0") &amp; " " &amp; P486)</f>
        <v/>
      </c>
      <c r="Y486" s="77">
        <f>IFERROR(IF(V486&gt;0, L486*AG486*Q486, 0), 0)</f>
        <v>0</v>
      </c>
      <c r="Z486" s="2149">
        <f>IFERROR(IF(V486&gt;0,M486,0),0)</f>
        <v>0</v>
      </c>
      <c r="AA486" s="2137" t="str">
        <f>IF(V486&gt;0,R486,"")</f>
        <v/>
      </c>
      <c r="AB486" s="2143"/>
      <c r="AC486" s="2148">
        <f>IF(ISBLANK(AB486), W486, W486*(1-AB486/100))</f>
        <v>0</v>
      </c>
      <c r="AD486" s="2144"/>
      <c r="AE486" s="2150" t="str">
        <f>IF(OR(ISBLANK(AD486), ISTEXT(L486)), "", IF(W486=0, Y486*AD486, W486*AD486))</f>
        <v/>
      </c>
      <c r="AF486" s="2593"/>
      <c r="AG486" s="2697">
        <f>IFERROR(IF(ISNUMBER(V486)*ISNUMBER(T486),V486/T486,0),0)</f>
        <v>0</v>
      </c>
      <c r="AH486" s="3483">
        <f>IF(AND(V486&lt;&gt;"", ISNUMBER(T486)), IFERROR(INDEX(AJ24:AJ94, MATCH(P486, AI24:AI94, 0)) * O486 * IF(ISBLANK(L486), 1, L486), 0), 0)</f>
        <v>0</v>
      </c>
      <c r="AI486" s="2133"/>
      <c r="AJ486" s="2133"/>
      <c r="AK486" s="2133"/>
      <c r="AL486" s="2133"/>
      <c r="AM486" s="2127" t="str">
        <f>A486</f>
        <v>►</v>
      </c>
      <c r="AR486" s="2133"/>
      <c r="AW486" s="2133"/>
      <c r="AX486" s="466">
        <v>1</v>
      </c>
      <c r="AY486" s="464"/>
      <c r="AZ486" s="464"/>
    </row>
    <row r="487" spans="1:52" s="465" customFormat="1" ht="21" customHeight="1" x14ac:dyDescent="0.25">
      <c r="A487" s="2127" t="str">
        <f>IF(H487&lt;&gt;"A", "►", "A")</f>
        <v>►</v>
      </c>
      <c r="B487" s="2128" t="str">
        <f>IF(A487="►","►",IF(A487="A",IF(ISTEXT(I487),I487,"")))</f>
        <v>►</v>
      </c>
      <c r="C487" s="2129" t="str">
        <f>IF(B487="►", "►", IFERROR(LEFT(B487, SEARCH(".", B487)-1), 0))</f>
        <v>►</v>
      </c>
      <c r="D487" s="2433" t="str">
        <f>IF(B487="►","►",IFERROR(MID(B487,SEARCH(".",B487)+1,SEARCH(".",B487,SEARCH(".",B487)+1)-SEARCH(".",B487)-1),0))</f>
        <v>►</v>
      </c>
      <c r="E487" s="2128" t="str">
        <f>IF(B487="►", "►", IFERROR(MID(B487, SEARCH(".", B487, SEARCH(".", B487)+1)+1, SEARCH(".", B487, SEARCH(".", B487, SEARCH(".", B487)+1)+1) - SEARCH(".", B487, SEARCH(".", B487)+1)-1), 0))</f>
        <v>►</v>
      </c>
      <c r="F487" s="2128" t="str">
        <f>IF(B487="►", "►", IFERROR(MID(B487, SEARCH(".", B487, SEARCH(".", B487, SEARCH(".", B487)+1)+1)+1, SEARCH(".", B487, SEARCH(".", B487, SEARCH(".", B487, SEARCH(".", B487)+1)+1)+1) - SEARCH(".", B487, SEARCH(".", B487, SEARCH(".", B487)+1)+1)-1), 0))</f>
        <v>►</v>
      </c>
      <c r="G487" s="2128" t="str">
        <f>IF(OR(B487="►", ISBLANK(B487)), "►", IFERROR(RIGHT(B487, LEN(B487)-FIND("►", B487)-1), ""))</f>
        <v>►</v>
      </c>
      <c r="H487" s="2178" t="s">
        <v>4</v>
      </c>
      <c r="I487" s="2177"/>
      <c r="J487" s="2177"/>
      <c r="K487" s="2177"/>
      <c r="L487" s="2176"/>
      <c r="M487" s="2176"/>
      <c r="N487" s="2176"/>
      <c r="O487" s="2176"/>
      <c r="P487" s="2176"/>
      <c r="Q487" s="2176"/>
      <c r="R487" s="2450"/>
      <c r="S487" s="791" t="s">
        <v>4</v>
      </c>
      <c r="T487" s="3484">
        <f>IFERROR(IF(AND(ISNUMBER(V487),J487&gt;0),J487,0),0)</f>
        <v>0</v>
      </c>
      <c r="U487" s="2453">
        <f>IFERROR(IF(AND(ISNUMBER(T487),V487&gt;0),K487,0),0)</f>
        <v>0</v>
      </c>
      <c r="V487" s="2452"/>
      <c r="W487" s="2140">
        <f>IFERROR(IF(V487&gt;0, AH487*AG487*Q487, 0), 0)</f>
        <v>0</v>
      </c>
      <c r="X487" s="301" t="str">
        <f>IF(OR(W487=0, ISBLANK(P487)), "", TEXT(ROUND(W487/INDEX(AJ24:AJ94, MATCH(P487, AI24:AI94, 0)), 0),"# ##0") &amp; " " &amp; P487)</f>
        <v/>
      </c>
      <c r="Y487" s="82">
        <f>IFERROR(IF(V487&gt;0, L487*AG487*Q487, 0), 0)</f>
        <v>0</v>
      </c>
      <c r="Z487" s="2141">
        <f>IFERROR(IF(V487&gt;0,M487,0),0)</f>
        <v>0</v>
      </c>
      <c r="AA487" s="2142" t="str">
        <f>IF(V487&gt;0,R487,"")</f>
        <v/>
      </c>
      <c r="AB487" s="2143"/>
      <c r="AC487" s="2140">
        <f>IF(ISBLANK(AB487), W487, W487*(1-AB487/100))</f>
        <v>0</v>
      </c>
      <c r="AD487" s="2144"/>
      <c r="AE487" s="2145" t="str">
        <f>IF(OR(ISBLANK(AD487), ISTEXT(L487)), "", IF(W487=0, Y487*AD487, W487*AD487))</f>
        <v/>
      </c>
      <c r="AF487" s="2593"/>
      <c r="AG487" s="2697">
        <f>IFERROR(IF(ISNUMBER(V487)*ISNUMBER(T487),V487/T487,0),0)</f>
        <v>0</v>
      </c>
      <c r="AH487" s="3483">
        <f>IF(AND(V487&lt;&gt;"", ISNUMBER(T487)), IFERROR(INDEX(AJ24:AJ94, MATCH(P487, AI24:AI94, 0)) * O487 * IF(ISBLANK(L487), 1, L487), 0), 0)</f>
        <v>0</v>
      </c>
      <c r="AI487" s="2133"/>
      <c r="AJ487" s="2133"/>
      <c r="AK487" s="2133"/>
      <c r="AL487" s="2133"/>
      <c r="AM487" s="2127" t="str">
        <f>A487</f>
        <v>►</v>
      </c>
      <c r="AR487" s="2133"/>
      <c r="AW487" s="2133"/>
      <c r="AX487" s="466">
        <v>1</v>
      </c>
      <c r="AY487" s="464"/>
      <c r="AZ487" s="464"/>
    </row>
    <row r="488" spans="1:52" s="465" customFormat="1" ht="21" customHeight="1" x14ac:dyDescent="0.25">
      <c r="A488" s="2127" t="str">
        <f>IF(H488&lt;&gt;"A", "►", "A")</f>
        <v>►</v>
      </c>
      <c r="B488" s="2128" t="str">
        <f>IF(A488="►","►",IF(A488="A",IF(ISTEXT(I488),I488,"")))</f>
        <v>►</v>
      </c>
      <c r="C488" s="2129" t="str">
        <f>IF(B488="►", "►", IFERROR(LEFT(B488, SEARCH(".", B488)-1), 0))</f>
        <v>►</v>
      </c>
      <c r="D488" s="2433" t="str">
        <f>IF(B488="►","►",IFERROR(MID(B488,SEARCH(".",B488)+1,SEARCH(".",B488,SEARCH(".",B488)+1)-SEARCH(".",B488)-1),0))</f>
        <v>►</v>
      </c>
      <c r="E488" s="2128" t="str">
        <f>IF(B488="►", "►", IFERROR(MID(B488, SEARCH(".", B488, SEARCH(".", B488)+1)+1, SEARCH(".", B488, SEARCH(".", B488, SEARCH(".", B488)+1)+1) - SEARCH(".", B488, SEARCH(".", B488)+1)-1), 0))</f>
        <v>►</v>
      </c>
      <c r="F488" s="2128" t="str">
        <f>IF(B488="►", "►", IFERROR(MID(B488, SEARCH(".", B488, SEARCH(".", B488, SEARCH(".", B488)+1)+1)+1, SEARCH(".", B488, SEARCH(".", B488, SEARCH(".", B488, SEARCH(".", B488)+1)+1)+1) - SEARCH(".", B488, SEARCH(".", B488, SEARCH(".", B488)+1)+1)-1), 0))</f>
        <v>►</v>
      </c>
      <c r="G488" s="2128" t="str">
        <f>IF(OR(B488="►", ISBLANK(B488)), "►", IFERROR(RIGHT(B488, LEN(B488)-FIND("►", B488)-1), ""))</f>
        <v>►</v>
      </c>
      <c r="H488" s="2178" t="s">
        <v>4</v>
      </c>
      <c r="I488" s="2177"/>
      <c r="J488" s="2177"/>
      <c r="K488" s="2177"/>
      <c r="L488" s="2176"/>
      <c r="M488" s="2176"/>
      <c r="N488" s="2176"/>
      <c r="O488" s="2176"/>
      <c r="P488" s="2176"/>
      <c r="Q488" s="2176"/>
      <c r="R488" s="2450"/>
      <c r="S488" s="791" t="s">
        <v>4</v>
      </c>
      <c r="T488" s="3484">
        <f>IFERROR(IF(AND(ISNUMBER(V488),J488&gt;0),J488,0),0)</f>
        <v>0</v>
      </c>
      <c r="U488" s="2453">
        <f>IFERROR(IF(AND(ISNUMBER(T488),V488&gt;0),K488,0),0)</f>
        <v>0</v>
      </c>
      <c r="V488" s="2452"/>
      <c r="W488" s="2148">
        <f>IFERROR(IF(V488&gt;0, AH488*AG488*Q488, 0), 0)</f>
        <v>0</v>
      </c>
      <c r="X488" s="299" t="str">
        <f>IF(OR(W488=0, ISBLANK(P488)), "", TEXT(ROUND(W488/INDEX(AJ24:AJ94, MATCH(P488, AI24:AI94, 0)), 0),"# ##0") &amp; " " &amp; P488)</f>
        <v/>
      </c>
      <c r="Y488" s="77">
        <f>IFERROR(IF(V488&gt;0, L488*AG488*Q488, 0), 0)</f>
        <v>0</v>
      </c>
      <c r="Z488" s="2149">
        <f>IFERROR(IF(V488&gt;0,M488,0),0)</f>
        <v>0</v>
      </c>
      <c r="AA488" s="2137" t="str">
        <f>IF(V488&gt;0,R488,"")</f>
        <v/>
      </c>
      <c r="AB488" s="2143"/>
      <c r="AC488" s="2148">
        <f>IF(ISBLANK(AB488), W488, W488*(1-AB488/100))</f>
        <v>0</v>
      </c>
      <c r="AD488" s="2144"/>
      <c r="AE488" s="2150" t="str">
        <f>IF(OR(ISBLANK(AD488), ISTEXT(L488)), "", IF(W488=0, Y488*AD488, W488*AD488))</f>
        <v/>
      </c>
      <c r="AF488" s="2593"/>
      <c r="AG488" s="2697">
        <f>IFERROR(IF(ISNUMBER(V488)*ISNUMBER(T488),V488/T488,0),0)</f>
        <v>0</v>
      </c>
      <c r="AH488" s="3483">
        <f>IF(AND(V488&lt;&gt;"", ISNUMBER(T488)), IFERROR(INDEX(AJ24:AJ94, MATCH(P488, AI24:AI94, 0)) * O488 * IF(ISBLANK(L488), 1, L488), 0), 0)</f>
        <v>0</v>
      </c>
      <c r="AI488" s="2133"/>
      <c r="AJ488" s="2133"/>
      <c r="AK488" s="2133"/>
      <c r="AL488" s="2133"/>
      <c r="AM488" s="2127" t="str">
        <f>A488</f>
        <v>►</v>
      </c>
      <c r="AR488" s="2133"/>
      <c r="AW488" s="2133"/>
      <c r="AX488" s="466">
        <v>1</v>
      </c>
      <c r="AY488" s="464"/>
      <c r="AZ488" s="464"/>
    </row>
    <row r="489" spans="1:52" s="465" customFormat="1" ht="21" customHeight="1" x14ac:dyDescent="0.25">
      <c r="A489" s="2127" t="str">
        <f>IF(H489&lt;&gt;"A", "►", "A")</f>
        <v>►</v>
      </c>
      <c r="B489" s="2128" t="str">
        <f>IF(A489="►","►",IF(A489="A",IF(ISTEXT(I489),I489,"")))</f>
        <v>►</v>
      </c>
      <c r="C489" s="2129" t="str">
        <f>IF(B489="►", "►", IFERROR(LEFT(B489, SEARCH(".", B489)-1), 0))</f>
        <v>►</v>
      </c>
      <c r="D489" s="2433" t="str">
        <f>IF(B489="►","►",IFERROR(MID(B489,SEARCH(".",B489)+1,SEARCH(".",B489,SEARCH(".",B489)+1)-SEARCH(".",B489)-1),0))</f>
        <v>►</v>
      </c>
      <c r="E489" s="2128" t="str">
        <f>IF(B489="►", "►", IFERROR(MID(B489, SEARCH(".", B489, SEARCH(".", B489)+1)+1, SEARCH(".", B489, SEARCH(".", B489, SEARCH(".", B489)+1)+1) - SEARCH(".", B489, SEARCH(".", B489)+1)-1), 0))</f>
        <v>►</v>
      </c>
      <c r="F489" s="2128" t="str">
        <f>IF(B489="►", "►", IFERROR(MID(B489, SEARCH(".", B489, SEARCH(".", B489, SEARCH(".", B489)+1)+1)+1, SEARCH(".", B489, SEARCH(".", B489, SEARCH(".", B489, SEARCH(".", B489)+1)+1)+1) - SEARCH(".", B489, SEARCH(".", B489, SEARCH(".", B489)+1)+1)-1), 0))</f>
        <v>►</v>
      </c>
      <c r="G489" s="2128" t="str">
        <f>IF(OR(B489="►", ISBLANK(B489)), "►", IFERROR(RIGHT(B489, LEN(B489)-FIND("►", B489)-1), ""))</f>
        <v>►</v>
      </c>
      <c r="H489" s="2178" t="s">
        <v>4</v>
      </c>
      <c r="I489" s="2177"/>
      <c r="J489" s="2177"/>
      <c r="K489" s="2177"/>
      <c r="L489" s="2176"/>
      <c r="M489" s="2176"/>
      <c r="N489" s="2176"/>
      <c r="O489" s="2176"/>
      <c r="P489" s="2176"/>
      <c r="Q489" s="2176"/>
      <c r="R489" s="2450"/>
      <c r="S489" s="791" t="s">
        <v>4</v>
      </c>
      <c r="T489" s="3484">
        <f>IFERROR(IF(AND(ISNUMBER(V489),J489&gt;0),J489,0),0)</f>
        <v>0</v>
      </c>
      <c r="U489" s="2453">
        <f>IFERROR(IF(AND(ISNUMBER(T489),V489&gt;0),K489,0),0)</f>
        <v>0</v>
      </c>
      <c r="V489" s="2452"/>
      <c r="W489" s="2140">
        <f>IFERROR(IF(V489&gt;0, AH489*AG489*Q489, 0), 0)</f>
        <v>0</v>
      </c>
      <c r="X489" s="301" t="str">
        <f>IF(OR(W489=0, ISBLANK(P489)), "", TEXT(ROUND(W489/INDEX(AJ24:AJ94, MATCH(P489, AI24:AI94, 0)), 0),"# ##0") &amp; " " &amp; P489)</f>
        <v/>
      </c>
      <c r="Y489" s="82">
        <f>IFERROR(IF(V489&gt;0, L489*AG489*Q489, 0), 0)</f>
        <v>0</v>
      </c>
      <c r="Z489" s="2141">
        <f>IFERROR(IF(V489&gt;0,M489,0),0)</f>
        <v>0</v>
      </c>
      <c r="AA489" s="2142" t="str">
        <f>IF(V489&gt;0,R489,"")</f>
        <v/>
      </c>
      <c r="AB489" s="2143"/>
      <c r="AC489" s="2140">
        <f>IF(ISBLANK(AB489), W489, W489*(1-AB489/100))</f>
        <v>0</v>
      </c>
      <c r="AD489" s="2144"/>
      <c r="AE489" s="2145" t="str">
        <f>IF(OR(ISBLANK(AD489), ISTEXT(L489)), "", IF(W489=0, Y489*AD489, W489*AD489))</f>
        <v/>
      </c>
      <c r="AF489" s="2593"/>
      <c r="AG489" s="2697">
        <f>IFERROR(IF(ISNUMBER(V489)*ISNUMBER(T489),V489/T489,0),0)</f>
        <v>0</v>
      </c>
      <c r="AH489" s="3483">
        <f>IF(AND(V489&lt;&gt;"", ISNUMBER(T489)), IFERROR(INDEX(AJ24:AJ94, MATCH(P489, AI24:AI94, 0)) * O489 * IF(ISBLANK(L489), 1, L489), 0), 0)</f>
        <v>0</v>
      </c>
      <c r="AI489" s="2133"/>
      <c r="AJ489" s="2133"/>
      <c r="AK489" s="2133"/>
      <c r="AL489" s="2133"/>
      <c r="AM489" s="2127" t="str">
        <f>A489</f>
        <v>►</v>
      </c>
      <c r="AR489" s="2133"/>
      <c r="AW489" s="2133"/>
      <c r="AX489" s="466">
        <v>1</v>
      </c>
      <c r="AY489" s="464"/>
      <c r="AZ489" s="464"/>
    </row>
    <row r="490" spans="1:52" s="465" customFormat="1" ht="21" customHeight="1" x14ac:dyDescent="0.25">
      <c r="A490" s="2127" t="str">
        <f>IF(H490&lt;&gt;"A", "►", "A")</f>
        <v>►</v>
      </c>
      <c r="B490" s="2128" t="str">
        <f>IF(A490="►","►",IF(A490="A",IF(ISTEXT(I490),I490,"")))</f>
        <v>►</v>
      </c>
      <c r="C490" s="2129" t="str">
        <f>IF(B490="►", "►", IFERROR(LEFT(B490, SEARCH(".", B490)-1), 0))</f>
        <v>►</v>
      </c>
      <c r="D490" s="2433" t="str">
        <f>IF(B490="►","►",IFERROR(MID(B490,SEARCH(".",B490)+1,SEARCH(".",B490,SEARCH(".",B490)+1)-SEARCH(".",B490)-1),0))</f>
        <v>►</v>
      </c>
      <c r="E490" s="2128" t="str">
        <f>IF(B490="►", "►", IFERROR(MID(B490, SEARCH(".", B490, SEARCH(".", B490)+1)+1, SEARCH(".", B490, SEARCH(".", B490, SEARCH(".", B490)+1)+1) - SEARCH(".", B490, SEARCH(".", B490)+1)-1), 0))</f>
        <v>►</v>
      </c>
      <c r="F490" s="2128" t="str">
        <f>IF(B490="►", "►", IFERROR(MID(B490, SEARCH(".", B490, SEARCH(".", B490, SEARCH(".", B490)+1)+1)+1, SEARCH(".", B490, SEARCH(".", B490, SEARCH(".", B490, SEARCH(".", B490)+1)+1)+1) - SEARCH(".", B490, SEARCH(".", B490, SEARCH(".", B490)+1)+1)-1), 0))</f>
        <v>►</v>
      </c>
      <c r="G490" s="2128" t="str">
        <f>IF(OR(B490="►", ISBLANK(B490)), "►", IFERROR(RIGHT(B490, LEN(B490)-FIND("►", B490)-1), ""))</f>
        <v>►</v>
      </c>
      <c r="H490" s="2178" t="s">
        <v>4</v>
      </c>
      <c r="I490" s="2177"/>
      <c r="J490" s="2177"/>
      <c r="K490" s="2177"/>
      <c r="L490" s="2176"/>
      <c r="M490" s="2176"/>
      <c r="N490" s="2176"/>
      <c r="O490" s="2176"/>
      <c r="P490" s="2176"/>
      <c r="Q490" s="2176"/>
      <c r="R490" s="2450"/>
      <c r="S490" s="791" t="s">
        <v>4</v>
      </c>
      <c r="T490" s="3484">
        <f>IFERROR(IF(AND(ISNUMBER(V490),J490&gt;0),J490,0),0)</f>
        <v>0</v>
      </c>
      <c r="U490" s="2453">
        <f>IFERROR(IF(AND(ISNUMBER(T490),V490&gt;0),K490,0),0)</f>
        <v>0</v>
      </c>
      <c r="V490" s="2452"/>
      <c r="W490" s="2148">
        <f>IFERROR(IF(V490&gt;0, AH490*AG490*Q490, 0), 0)</f>
        <v>0</v>
      </c>
      <c r="X490" s="299" t="str">
        <f>IF(OR(W490=0, ISBLANK(P490)), "", TEXT(ROUND(W490/INDEX(AJ24:AJ94, MATCH(P490, AI24:AI94, 0)), 0),"# ##0") &amp; " " &amp; P490)</f>
        <v/>
      </c>
      <c r="Y490" s="77">
        <f>IFERROR(IF(V490&gt;0, L490*AG490*Q490, 0), 0)</f>
        <v>0</v>
      </c>
      <c r="Z490" s="2149">
        <f>IFERROR(IF(V490&gt;0,M490,0),0)</f>
        <v>0</v>
      </c>
      <c r="AA490" s="2137" t="str">
        <f>IF(V490&gt;0,R490,"")</f>
        <v/>
      </c>
      <c r="AB490" s="2143"/>
      <c r="AC490" s="2148">
        <f>IF(ISBLANK(AB490), W490, W490*(1-AB490/100))</f>
        <v>0</v>
      </c>
      <c r="AD490" s="2144"/>
      <c r="AE490" s="2150" t="str">
        <f>IF(OR(ISBLANK(AD490), ISTEXT(L490)), "", IF(W490=0, Y490*AD490, W490*AD490))</f>
        <v/>
      </c>
      <c r="AF490" s="2593"/>
      <c r="AG490" s="2697">
        <f>IFERROR(IF(ISNUMBER(V490)*ISNUMBER(T490),V490/T490,0),0)</f>
        <v>0</v>
      </c>
      <c r="AH490" s="3483">
        <f>IF(AND(V490&lt;&gt;"", ISNUMBER(T490)), IFERROR(INDEX(AJ24:AJ94, MATCH(P490, AI24:AI94, 0)) * O490 * IF(ISBLANK(L490), 1, L490), 0), 0)</f>
        <v>0</v>
      </c>
      <c r="AI490" s="2133"/>
      <c r="AJ490" s="2133"/>
      <c r="AK490" s="2133"/>
      <c r="AL490" s="2133"/>
      <c r="AM490" s="2127" t="str">
        <f>A490</f>
        <v>►</v>
      </c>
      <c r="AR490" s="2133"/>
      <c r="AW490" s="2133"/>
      <c r="AX490" s="466">
        <v>1</v>
      </c>
      <c r="AY490" s="464"/>
      <c r="AZ490" s="464"/>
    </row>
    <row r="491" spans="1:52" s="465" customFormat="1" ht="21" customHeight="1" x14ac:dyDescent="0.25">
      <c r="A491" s="2127" t="str">
        <f>IF(H491&lt;&gt;"A", "►", "A")</f>
        <v>►</v>
      </c>
      <c r="B491" s="2128" t="str">
        <f>IF(A491="►","►",IF(A491="A",IF(ISTEXT(I491),I491,"")))</f>
        <v>►</v>
      </c>
      <c r="C491" s="2129" t="str">
        <f>IF(B491="►", "►", IFERROR(LEFT(B491, SEARCH(".", B491)-1), 0))</f>
        <v>►</v>
      </c>
      <c r="D491" s="2433" t="str">
        <f>IF(B491="►","►",IFERROR(MID(B491,SEARCH(".",B491)+1,SEARCH(".",B491,SEARCH(".",B491)+1)-SEARCH(".",B491)-1),0))</f>
        <v>►</v>
      </c>
      <c r="E491" s="2128" t="str">
        <f>IF(B491="►", "►", IFERROR(MID(B491, SEARCH(".", B491, SEARCH(".", B491)+1)+1, SEARCH(".", B491, SEARCH(".", B491, SEARCH(".", B491)+1)+1) - SEARCH(".", B491, SEARCH(".", B491)+1)-1), 0))</f>
        <v>►</v>
      </c>
      <c r="F491" s="2128" t="str">
        <f>IF(B491="►", "►", IFERROR(MID(B491, SEARCH(".", B491, SEARCH(".", B491, SEARCH(".", B491)+1)+1)+1, SEARCH(".", B491, SEARCH(".", B491, SEARCH(".", B491, SEARCH(".", B491)+1)+1)+1) - SEARCH(".", B491, SEARCH(".", B491, SEARCH(".", B491)+1)+1)-1), 0))</f>
        <v>►</v>
      </c>
      <c r="G491" s="2128" t="str">
        <f>IF(OR(B491="►", ISBLANK(B491)), "►", IFERROR(RIGHT(B491, LEN(B491)-FIND("►", B491)-1), ""))</f>
        <v>►</v>
      </c>
      <c r="H491" s="2178" t="s">
        <v>4</v>
      </c>
      <c r="I491" s="2177"/>
      <c r="J491" s="2177"/>
      <c r="K491" s="2177"/>
      <c r="L491" s="2176"/>
      <c r="M491" s="2176"/>
      <c r="N491" s="2176"/>
      <c r="O491" s="2176"/>
      <c r="P491" s="2176"/>
      <c r="Q491" s="2176"/>
      <c r="R491" s="2450"/>
      <c r="S491" s="791" t="s">
        <v>4</v>
      </c>
      <c r="T491" s="3484">
        <f>IFERROR(IF(AND(ISNUMBER(V491),J491&gt;0),J491,0),0)</f>
        <v>0</v>
      </c>
      <c r="U491" s="2453">
        <f>IFERROR(IF(AND(ISNUMBER(T491),V491&gt;0),K491,0),0)</f>
        <v>0</v>
      </c>
      <c r="V491" s="2452"/>
      <c r="W491" s="2140">
        <f>IFERROR(IF(V491&gt;0, AH491*AG491*Q491, 0), 0)</f>
        <v>0</v>
      </c>
      <c r="X491" s="301" t="str">
        <f>IF(OR(W491=0, ISBLANK(P491)), "", TEXT(ROUND(W491/INDEX(AJ24:AJ94, MATCH(P491, AI24:AI94, 0)), 0),"# ##0") &amp; " " &amp; P491)</f>
        <v/>
      </c>
      <c r="Y491" s="82">
        <f>IFERROR(IF(V491&gt;0, L491*AG491*Q491, 0), 0)</f>
        <v>0</v>
      </c>
      <c r="Z491" s="2141">
        <f>IFERROR(IF(V491&gt;0,M491,0),0)</f>
        <v>0</v>
      </c>
      <c r="AA491" s="2142" t="str">
        <f>IF(V491&gt;0,R491,"")</f>
        <v/>
      </c>
      <c r="AB491" s="2143"/>
      <c r="AC491" s="2140">
        <f>IF(ISBLANK(AB491), W491, W491*(1-AB491/100))</f>
        <v>0</v>
      </c>
      <c r="AD491" s="2144"/>
      <c r="AE491" s="2145" t="str">
        <f>IF(OR(ISBLANK(AD491), ISTEXT(L491)), "", IF(W491=0, Y491*AD491, W491*AD491))</f>
        <v/>
      </c>
      <c r="AF491" s="2593"/>
      <c r="AG491" s="2697">
        <f>IFERROR(IF(ISNUMBER(V491)*ISNUMBER(T491),V491/T491,0),0)</f>
        <v>0</v>
      </c>
      <c r="AH491" s="3483">
        <f>IF(AND(V491&lt;&gt;"", ISNUMBER(T491)), IFERROR(INDEX(AJ24:AJ94, MATCH(P491, AI24:AI94, 0)) * O491 * IF(ISBLANK(L491), 1, L491), 0), 0)</f>
        <v>0</v>
      </c>
      <c r="AI491" s="2133"/>
      <c r="AJ491" s="2133"/>
      <c r="AK491" s="2133"/>
      <c r="AL491" s="2133"/>
      <c r="AM491" s="2127" t="str">
        <f>A491</f>
        <v>►</v>
      </c>
      <c r="AR491" s="2133"/>
      <c r="AW491" s="2133"/>
      <c r="AX491" s="466">
        <v>1</v>
      </c>
      <c r="AY491" s="464"/>
      <c r="AZ491" s="464"/>
    </row>
    <row r="492" spans="1:52" s="465" customFormat="1" ht="21" customHeight="1" x14ac:dyDescent="0.25">
      <c r="A492" s="2127" t="str">
        <f>IF(H492&lt;&gt;"A", "►", "A")</f>
        <v>►</v>
      </c>
      <c r="B492" s="2128" t="str">
        <f>IF(A492="►","►",IF(A492="A",IF(ISTEXT(I492),I492,"")))</f>
        <v>►</v>
      </c>
      <c r="C492" s="2129" t="str">
        <f>IF(B492="►", "►", IFERROR(LEFT(B492, SEARCH(".", B492)-1), 0))</f>
        <v>►</v>
      </c>
      <c r="D492" s="2433" t="str">
        <f>IF(B492="►","►",IFERROR(MID(B492,SEARCH(".",B492)+1,SEARCH(".",B492,SEARCH(".",B492)+1)-SEARCH(".",B492)-1),0))</f>
        <v>►</v>
      </c>
      <c r="E492" s="2128" t="str">
        <f>IF(B492="►", "►", IFERROR(MID(B492, SEARCH(".", B492, SEARCH(".", B492)+1)+1, SEARCH(".", B492, SEARCH(".", B492, SEARCH(".", B492)+1)+1) - SEARCH(".", B492, SEARCH(".", B492)+1)-1), 0))</f>
        <v>►</v>
      </c>
      <c r="F492" s="2128" t="str">
        <f>IF(B492="►", "►", IFERROR(MID(B492, SEARCH(".", B492, SEARCH(".", B492, SEARCH(".", B492)+1)+1)+1, SEARCH(".", B492, SEARCH(".", B492, SEARCH(".", B492, SEARCH(".", B492)+1)+1)+1) - SEARCH(".", B492, SEARCH(".", B492, SEARCH(".", B492)+1)+1)-1), 0))</f>
        <v>►</v>
      </c>
      <c r="G492" s="2128" t="str">
        <f>IF(OR(B492="►", ISBLANK(B492)), "►", IFERROR(RIGHT(B492, LEN(B492)-FIND("►", B492)-1), ""))</f>
        <v>►</v>
      </c>
      <c r="H492" s="2178" t="s">
        <v>4</v>
      </c>
      <c r="I492" s="2177"/>
      <c r="J492" s="2177"/>
      <c r="K492" s="2177"/>
      <c r="L492" s="2176"/>
      <c r="M492" s="2176"/>
      <c r="N492" s="2176"/>
      <c r="O492" s="2176"/>
      <c r="P492" s="2176"/>
      <c r="Q492" s="2176"/>
      <c r="R492" s="2450"/>
      <c r="S492" s="791" t="s">
        <v>4</v>
      </c>
      <c r="T492" s="3484">
        <f>IFERROR(IF(AND(ISNUMBER(V492),J492&gt;0),J492,0),0)</f>
        <v>0</v>
      </c>
      <c r="U492" s="2453">
        <f>IFERROR(IF(AND(ISNUMBER(T492),V492&gt;0),K492,0),0)</f>
        <v>0</v>
      </c>
      <c r="V492" s="2452"/>
      <c r="W492" s="2148">
        <f>IFERROR(IF(V492&gt;0, AH492*AG492*Q492, 0), 0)</f>
        <v>0</v>
      </c>
      <c r="X492" s="299" t="str">
        <f>IF(OR(W492=0, ISBLANK(P492)), "", TEXT(ROUND(W492/INDEX(AJ24:AJ94, MATCH(P492, AI24:AI94, 0)), 0),"# ##0") &amp; " " &amp; P492)</f>
        <v/>
      </c>
      <c r="Y492" s="77">
        <f>IFERROR(IF(V492&gt;0, L492*AG492*Q492, 0), 0)</f>
        <v>0</v>
      </c>
      <c r="Z492" s="2149">
        <f>IFERROR(IF(V492&gt;0,M492,0),0)</f>
        <v>0</v>
      </c>
      <c r="AA492" s="2137" t="str">
        <f>IF(V492&gt;0,R492,"")</f>
        <v/>
      </c>
      <c r="AB492" s="2143"/>
      <c r="AC492" s="2148">
        <f>IF(ISBLANK(AB492), W492, W492*(1-AB492/100))</f>
        <v>0</v>
      </c>
      <c r="AD492" s="2144"/>
      <c r="AE492" s="2150" t="str">
        <f>IF(OR(ISBLANK(AD492), ISTEXT(L492)), "", IF(W492=0, Y492*AD492, W492*AD492))</f>
        <v/>
      </c>
      <c r="AF492" s="2593"/>
      <c r="AG492" s="2697">
        <f>IFERROR(IF(ISNUMBER(V492)*ISNUMBER(T492),V492/T492,0),0)</f>
        <v>0</v>
      </c>
      <c r="AH492" s="3483">
        <f>IF(AND(V492&lt;&gt;"", ISNUMBER(T492)), IFERROR(INDEX(AJ24:AJ94, MATCH(P492, AI24:AI94, 0)) * O492 * IF(ISBLANK(L492), 1, L492), 0), 0)</f>
        <v>0</v>
      </c>
      <c r="AI492" s="2133"/>
      <c r="AJ492" s="2133"/>
      <c r="AK492" s="2133"/>
      <c r="AL492" s="2133"/>
      <c r="AM492" s="2127" t="str">
        <f>A492</f>
        <v>►</v>
      </c>
      <c r="AR492" s="2133"/>
      <c r="AW492" s="2133"/>
      <c r="AX492" s="466">
        <v>1</v>
      </c>
      <c r="AY492" s="464"/>
      <c r="AZ492" s="464"/>
    </row>
    <row r="493" spans="1:52" s="465" customFormat="1" ht="21" customHeight="1" x14ac:dyDescent="0.25">
      <c r="A493" s="2127" t="str">
        <f>IF(H493&lt;&gt;"A", "►", "A")</f>
        <v>►</v>
      </c>
      <c r="B493" s="2128" t="str">
        <f>IF(A493="►","►",IF(A493="A",IF(ISTEXT(I493),I493,"")))</f>
        <v>►</v>
      </c>
      <c r="C493" s="2129" t="str">
        <f>IF(B493="►", "►", IFERROR(LEFT(B493, SEARCH(".", B493)-1), 0))</f>
        <v>►</v>
      </c>
      <c r="D493" s="2433" t="str">
        <f>IF(B493="►","►",IFERROR(MID(B493,SEARCH(".",B493)+1,SEARCH(".",B493,SEARCH(".",B493)+1)-SEARCH(".",B493)-1),0))</f>
        <v>►</v>
      </c>
      <c r="E493" s="2128" t="str">
        <f>IF(B493="►", "►", IFERROR(MID(B493, SEARCH(".", B493, SEARCH(".", B493)+1)+1, SEARCH(".", B493, SEARCH(".", B493, SEARCH(".", B493)+1)+1) - SEARCH(".", B493, SEARCH(".", B493)+1)-1), 0))</f>
        <v>►</v>
      </c>
      <c r="F493" s="2128" t="str">
        <f>IF(B493="►", "►", IFERROR(MID(B493, SEARCH(".", B493, SEARCH(".", B493, SEARCH(".", B493)+1)+1)+1, SEARCH(".", B493, SEARCH(".", B493, SEARCH(".", B493, SEARCH(".", B493)+1)+1)+1) - SEARCH(".", B493, SEARCH(".", B493, SEARCH(".", B493)+1)+1)-1), 0))</f>
        <v>►</v>
      </c>
      <c r="G493" s="2128" t="str">
        <f>IF(OR(B493="►", ISBLANK(B493)), "►", IFERROR(RIGHT(B493, LEN(B493)-FIND("►", B493)-1), ""))</f>
        <v>►</v>
      </c>
      <c r="H493" s="2178" t="s">
        <v>4</v>
      </c>
      <c r="I493" s="2177"/>
      <c r="J493" s="2177"/>
      <c r="K493" s="2177"/>
      <c r="L493" s="2176"/>
      <c r="M493" s="2176"/>
      <c r="N493" s="2176"/>
      <c r="O493" s="2176"/>
      <c r="P493" s="2176"/>
      <c r="Q493" s="2176"/>
      <c r="R493" s="2450"/>
      <c r="S493" s="791" t="s">
        <v>4</v>
      </c>
      <c r="T493" s="3484">
        <f>IFERROR(IF(AND(ISNUMBER(V493),J493&gt;0),J493,0),0)</f>
        <v>0</v>
      </c>
      <c r="U493" s="2453">
        <f>IFERROR(IF(AND(ISNUMBER(T493),V493&gt;0),K493,0),0)</f>
        <v>0</v>
      </c>
      <c r="V493" s="2452"/>
      <c r="W493" s="2140">
        <f>IFERROR(IF(V493&gt;0, AH493*AG493*Q493, 0), 0)</f>
        <v>0</v>
      </c>
      <c r="X493" s="301" t="str">
        <f>IF(OR(W493=0, ISBLANK(P493)), "", TEXT(ROUND(W493/INDEX(AJ24:AJ94, MATCH(P493, AI24:AI94, 0)), 0),"# ##0") &amp; " " &amp; P493)</f>
        <v/>
      </c>
      <c r="Y493" s="82">
        <f>IFERROR(IF(V493&gt;0, L493*AG493*Q493, 0), 0)</f>
        <v>0</v>
      </c>
      <c r="Z493" s="2155">
        <f>IFERROR(IF(V493&gt;0,M493,0),0)</f>
        <v>0</v>
      </c>
      <c r="AA493" s="2156" t="str">
        <f>IF(V493&gt;0,R493,"")</f>
        <v/>
      </c>
      <c r="AB493" s="2143"/>
      <c r="AC493" s="2140">
        <f>IF(ISBLANK(AB493), W493, W493*(1-AB493/100))</f>
        <v>0</v>
      </c>
      <c r="AD493" s="2144"/>
      <c r="AE493" s="2145" t="str">
        <f>IF(OR(ISBLANK(AD493), ISTEXT(L493)), "", IF(W493=0, Y493*AD493, W493*AD493))</f>
        <v/>
      </c>
      <c r="AF493" s="2593"/>
      <c r="AG493" s="2697">
        <f>IFERROR(IF(ISNUMBER(V493)*ISNUMBER(T493),V493/T493,0),0)</f>
        <v>0</v>
      </c>
      <c r="AH493" s="3483">
        <f>IF(AND(V493&lt;&gt;"", ISNUMBER(T493)), IFERROR(INDEX(AJ24:AJ94, MATCH(P493, AI24:AI94, 0)) * O493 * IF(ISBLANK(L493), 1, L493), 0), 0)</f>
        <v>0</v>
      </c>
      <c r="AI493" s="2133"/>
      <c r="AJ493" s="2133"/>
      <c r="AK493" s="2133"/>
      <c r="AL493" s="2133"/>
      <c r="AM493" s="2127" t="str">
        <f>A493</f>
        <v>►</v>
      </c>
      <c r="AR493" s="2133"/>
      <c r="AW493" s="2133"/>
      <c r="AX493" s="466">
        <v>1</v>
      </c>
      <c r="AY493" s="464"/>
      <c r="AZ493" s="464"/>
    </row>
    <row r="494" spans="1:52" s="465" customFormat="1" ht="21" customHeight="1" x14ac:dyDescent="0.25">
      <c r="A494" s="2127" t="str">
        <f>IF(H494&lt;&gt;"A", "►", "A")</f>
        <v>►</v>
      </c>
      <c r="B494" s="2128" t="str">
        <f>IF(A494="►","►",IF(A494="A",IF(ISTEXT(I494),I494,"")))</f>
        <v>►</v>
      </c>
      <c r="C494" s="2129" t="str">
        <f>IF(B494="►", "►", IFERROR(LEFT(B494, SEARCH(".", B494)-1), 0))</f>
        <v>►</v>
      </c>
      <c r="D494" s="2433" t="str">
        <f>IF(B494="►","►",IFERROR(MID(B494,SEARCH(".",B494)+1,SEARCH(".",B494,SEARCH(".",B494)+1)-SEARCH(".",B494)-1),0))</f>
        <v>►</v>
      </c>
      <c r="E494" s="2128" t="str">
        <f>IF(B494="►", "►", IFERROR(MID(B494, SEARCH(".", B494, SEARCH(".", B494)+1)+1, SEARCH(".", B494, SEARCH(".", B494, SEARCH(".", B494)+1)+1) - SEARCH(".", B494, SEARCH(".", B494)+1)-1), 0))</f>
        <v>►</v>
      </c>
      <c r="F494" s="2128" t="str">
        <f>IF(B494="►", "►", IFERROR(MID(B494, SEARCH(".", B494, SEARCH(".", B494, SEARCH(".", B494)+1)+1)+1, SEARCH(".", B494, SEARCH(".", B494, SEARCH(".", B494, SEARCH(".", B494)+1)+1)+1) - SEARCH(".", B494, SEARCH(".", B494, SEARCH(".", B494)+1)+1)-1), 0))</f>
        <v>►</v>
      </c>
      <c r="G494" s="2128" t="str">
        <f>IF(OR(B494="►", ISBLANK(B494)), "►", IFERROR(RIGHT(B494, LEN(B494)-FIND("►", B494)-1), ""))</f>
        <v>►</v>
      </c>
      <c r="H494" s="2178" t="s">
        <v>4</v>
      </c>
      <c r="I494" s="2177"/>
      <c r="J494" s="2177"/>
      <c r="K494" s="2177"/>
      <c r="L494" s="2176"/>
      <c r="M494" s="2176"/>
      <c r="N494" s="2176"/>
      <c r="O494" s="2176"/>
      <c r="P494" s="2176"/>
      <c r="Q494" s="2176"/>
      <c r="R494" s="2450"/>
      <c r="S494" s="791" t="s">
        <v>4</v>
      </c>
      <c r="T494" s="3484">
        <f>IFERROR(IF(AND(ISNUMBER(V494),J494&gt;0),J494,0),0)</f>
        <v>0</v>
      </c>
      <c r="U494" s="2453">
        <f>IFERROR(IF(AND(ISNUMBER(T494),V494&gt;0),K494,0),0)</f>
        <v>0</v>
      </c>
      <c r="V494" s="2452"/>
      <c r="W494" s="2148">
        <f>IFERROR(IF(V494&gt;0, AH494*AG494*Q494, 0), 0)</f>
        <v>0</v>
      </c>
      <c r="X494" s="299" t="str">
        <f>IF(OR(W494=0, ISBLANK(P494)), "", TEXT(ROUND(W494/INDEX(AJ24:AJ94, MATCH(P494, AI24:AI94, 0)), 0),"# ##0") &amp; " " &amp; P494)</f>
        <v/>
      </c>
      <c r="Y494" s="77">
        <f>IFERROR(IF(V494&gt;0, L494*AG494*Q494, 0), 0)</f>
        <v>0</v>
      </c>
      <c r="Z494" s="2149">
        <f>IFERROR(IF(V494&gt;0,M494,0),0)</f>
        <v>0</v>
      </c>
      <c r="AA494" s="2137" t="str">
        <f>IF(V494&gt;0,R494,"")</f>
        <v/>
      </c>
      <c r="AB494" s="2143"/>
      <c r="AC494" s="2148">
        <f>IF(ISBLANK(AB494), W494, W494*(1-AB494/100))</f>
        <v>0</v>
      </c>
      <c r="AD494" s="2144"/>
      <c r="AE494" s="2150" t="str">
        <f>IF(OR(ISBLANK(AD494), ISTEXT(L494)), "", IF(W494=0, Y494*AD494, W494*AD494))</f>
        <v/>
      </c>
      <c r="AF494" s="2593"/>
      <c r="AG494" s="2697">
        <f>IFERROR(IF(ISNUMBER(V494)*ISNUMBER(T494),V494/T494,0),0)</f>
        <v>0</v>
      </c>
      <c r="AH494" s="3483">
        <f>IF(AND(V494&lt;&gt;"", ISNUMBER(T494)), IFERROR(INDEX(AJ24:AJ94, MATCH(P494, AI24:AI94, 0)) * O494 * IF(ISBLANK(L494), 1, L494), 0), 0)</f>
        <v>0</v>
      </c>
      <c r="AI494" s="2133"/>
      <c r="AJ494" s="2133"/>
      <c r="AK494" s="2133"/>
      <c r="AL494" s="2133"/>
      <c r="AM494" s="2127" t="str">
        <f>A494</f>
        <v>►</v>
      </c>
      <c r="AR494" s="2133"/>
      <c r="AW494" s="2133"/>
      <c r="AX494" s="466">
        <v>1</v>
      </c>
      <c r="AY494" s="464"/>
      <c r="AZ494" s="464"/>
    </row>
    <row r="495" spans="1:52" s="465" customFormat="1" ht="21" customHeight="1" x14ac:dyDescent="0.25">
      <c r="A495" s="2127" t="str">
        <f>IF(H495&lt;&gt;"A", "►", "A")</f>
        <v>►</v>
      </c>
      <c r="B495" s="2128" t="str">
        <f>IF(A495="►","►",IF(A495="A",IF(ISTEXT(I495),I495,"")))</f>
        <v>►</v>
      </c>
      <c r="C495" s="2129" t="str">
        <f>IF(B495="►", "►", IFERROR(LEFT(B495, SEARCH(".", B495)-1), 0))</f>
        <v>►</v>
      </c>
      <c r="D495" s="2433" t="str">
        <f>IF(B495="►","►",IFERROR(MID(B495,SEARCH(".",B495)+1,SEARCH(".",B495,SEARCH(".",B495)+1)-SEARCH(".",B495)-1),0))</f>
        <v>►</v>
      </c>
      <c r="E495" s="2128" t="str">
        <f>IF(B495="►", "►", IFERROR(MID(B495, SEARCH(".", B495, SEARCH(".", B495)+1)+1, SEARCH(".", B495, SEARCH(".", B495, SEARCH(".", B495)+1)+1) - SEARCH(".", B495, SEARCH(".", B495)+1)-1), 0))</f>
        <v>►</v>
      </c>
      <c r="F495" s="2128" t="str">
        <f>IF(B495="►", "►", IFERROR(MID(B495, SEARCH(".", B495, SEARCH(".", B495, SEARCH(".", B495)+1)+1)+1, SEARCH(".", B495, SEARCH(".", B495, SEARCH(".", B495, SEARCH(".", B495)+1)+1)+1) - SEARCH(".", B495, SEARCH(".", B495, SEARCH(".", B495)+1)+1)-1), 0))</f>
        <v>►</v>
      </c>
      <c r="G495" s="2128" t="str">
        <f>IF(OR(B495="►", ISBLANK(B495)), "►", IFERROR(RIGHT(B495, LEN(B495)-FIND("►", B495)-1), ""))</f>
        <v>►</v>
      </c>
      <c r="H495" s="2178" t="s">
        <v>4</v>
      </c>
      <c r="I495" s="2177"/>
      <c r="J495" s="2177"/>
      <c r="K495" s="2177"/>
      <c r="L495" s="2176"/>
      <c r="M495" s="2176"/>
      <c r="N495" s="2176"/>
      <c r="O495" s="2176"/>
      <c r="P495" s="2176"/>
      <c r="Q495" s="2176"/>
      <c r="R495" s="2450"/>
      <c r="S495" s="791" t="s">
        <v>4</v>
      </c>
      <c r="T495" s="3484">
        <f>IFERROR(IF(AND(ISNUMBER(V495),J495&gt;0),J495,0),0)</f>
        <v>0</v>
      </c>
      <c r="U495" s="2453">
        <f>IFERROR(IF(AND(ISNUMBER(T495),V495&gt;0),K495,0),0)</f>
        <v>0</v>
      </c>
      <c r="V495" s="2452"/>
      <c r="W495" s="2140">
        <f>IFERROR(IF(V495&gt;0, AH495*AG495*Q495, 0), 0)</f>
        <v>0</v>
      </c>
      <c r="X495" s="301" t="str">
        <f>IF(OR(W495=0, ISBLANK(P495)), "", TEXT(ROUND(W495/INDEX(AJ24:AJ94, MATCH(P495, AI24:AI94, 0)), 0),"# ##0") &amp; " " &amp; P495)</f>
        <v/>
      </c>
      <c r="Y495" s="82">
        <f>IFERROR(IF(V495&gt;0, L495*AG495*Q495, 0), 0)</f>
        <v>0</v>
      </c>
      <c r="Z495" s="2141">
        <f>IFERROR(IF(V495&gt;0,M495,0),0)</f>
        <v>0</v>
      </c>
      <c r="AA495" s="2142" t="str">
        <f>IF(V495&gt;0,R495,"")</f>
        <v/>
      </c>
      <c r="AB495" s="2143"/>
      <c r="AC495" s="2140">
        <f>IF(ISBLANK(AB495), W495, W495*(1-AB495/100))</f>
        <v>0</v>
      </c>
      <c r="AD495" s="2144"/>
      <c r="AE495" s="2145" t="str">
        <f>IF(OR(ISBLANK(AD495), ISTEXT(L495)), "", IF(W495=0, Y495*AD495, W495*AD495))</f>
        <v/>
      </c>
      <c r="AF495" s="2593"/>
      <c r="AG495" s="2697">
        <f>IFERROR(IF(ISNUMBER(V495)*ISNUMBER(T495),V495/T495,0),0)</f>
        <v>0</v>
      </c>
      <c r="AH495" s="3483">
        <f>IF(AND(V495&lt;&gt;"", ISNUMBER(T495)), IFERROR(INDEX(AJ24:AJ94, MATCH(P495, AI24:AI94, 0)) * O495 * IF(ISBLANK(L495), 1, L495), 0), 0)</f>
        <v>0</v>
      </c>
      <c r="AI495" s="2133"/>
      <c r="AJ495" s="2133"/>
      <c r="AK495" s="2133"/>
      <c r="AL495" s="2133"/>
      <c r="AM495" s="2127" t="str">
        <f>A495</f>
        <v>►</v>
      </c>
      <c r="AR495" s="2133"/>
      <c r="AW495" s="2133"/>
      <c r="AX495" s="466">
        <v>1</v>
      </c>
      <c r="AY495" s="464"/>
      <c r="AZ495" s="464"/>
    </row>
    <row r="496" spans="1:52" s="465" customFormat="1" ht="21" customHeight="1" x14ac:dyDescent="0.25">
      <c r="A496" s="2127" t="str">
        <f>IF(H496&lt;&gt;"A", "►", "A")</f>
        <v>►</v>
      </c>
      <c r="B496" s="2128" t="str">
        <f>IF(A496="►","►",IF(A496="A",IF(ISTEXT(I496),I496,"")))</f>
        <v>►</v>
      </c>
      <c r="C496" s="2129" t="str">
        <f>IF(B496="►", "►", IFERROR(LEFT(B496, SEARCH(".", B496)-1), 0))</f>
        <v>►</v>
      </c>
      <c r="D496" s="2433" t="str">
        <f>IF(B496="►","►",IFERROR(MID(B496,SEARCH(".",B496)+1,SEARCH(".",B496,SEARCH(".",B496)+1)-SEARCH(".",B496)-1),0))</f>
        <v>►</v>
      </c>
      <c r="E496" s="2128" t="str">
        <f>IF(B496="►", "►", IFERROR(MID(B496, SEARCH(".", B496, SEARCH(".", B496)+1)+1, SEARCH(".", B496, SEARCH(".", B496, SEARCH(".", B496)+1)+1) - SEARCH(".", B496, SEARCH(".", B496)+1)-1), 0))</f>
        <v>►</v>
      </c>
      <c r="F496" s="2128" t="str">
        <f>IF(B496="►", "►", IFERROR(MID(B496, SEARCH(".", B496, SEARCH(".", B496, SEARCH(".", B496)+1)+1)+1, SEARCH(".", B496, SEARCH(".", B496, SEARCH(".", B496, SEARCH(".", B496)+1)+1)+1) - SEARCH(".", B496, SEARCH(".", B496, SEARCH(".", B496)+1)+1)-1), 0))</f>
        <v>►</v>
      </c>
      <c r="G496" s="2128" t="str">
        <f>IF(OR(B496="►", ISBLANK(B496)), "►", IFERROR(RIGHT(B496, LEN(B496)-FIND("►", B496)-1), ""))</f>
        <v>►</v>
      </c>
      <c r="H496" s="2178" t="s">
        <v>4</v>
      </c>
      <c r="I496" s="2177"/>
      <c r="J496" s="2177"/>
      <c r="K496" s="2177"/>
      <c r="L496" s="2176"/>
      <c r="M496" s="2176"/>
      <c r="N496" s="2176"/>
      <c r="O496" s="2176"/>
      <c r="P496" s="2176"/>
      <c r="Q496" s="2176"/>
      <c r="R496" s="2450"/>
      <c r="S496" s="791" t="s">
        <v>4</v>
      </c>
      <c r="T496" s="3484">
        <f>IFERROR(IF(AND(ISNUMBER(V496),J496&gt;0),J496,0),0)</f>
        <v>0</v>
      </c>
      <c r="U496" s="2453">
        <f>IFERROR(IF(AND(ISNUMBER(T496),V496&gt;0),K496,0),0)</f>
        <v>0</v>
      </c>
      <c r="V496" s="2452"/>
      <c r="W496" s="2148">
        <f>IFERROR(IF(V496&gt;0, AH496*AG496*Q496, 0), 0)</f>
        <v>0</v>
      </c>
      <c r="X496" s="299" t="str">
        <f>IF(OR(W496=0, ISBLANK(P496)), "", TEXT(ROUND(W496/INDEX(AJ24:AJ94, MATCH(P496, AI24:AI94, 0)), 0),"# ##0") &amp; " " &amp; P496)</f>
        <v/>
      </c>
      <c r="Y496" s="77">
        <f>IFERROR(IF(V496&gt;0, L496*AG496*Q496, 0), 0)</f>
        <v>0</v>
      </c>
      <c r="Z496" s="2149">
        <f>IFERROR(IF(V496&gt;0,M496,0),0)</f>
        <v>0</v>
      </c>
      <c r="AA496" s="2137" t="str">
        <f>IF(V496&gt;0,R496,"")</f>
        <v/>
      </c>
      <c r="AB496" s="2143"/>
      <c r="AC496" s="2148">
        <f>IF(ISBLANK(AB496), W496, W496*(1-AB496/100))</f>
        <v>0</v>
      </c>
      <c r="AD496" s="2144"/>
      <c r="AE496" s="2150" t="str">
        <f>IF(OR(ISBLANK(AD496), ISTEXT(L496)), "", IF(W496=0, Y496*AD496, W496*AD496))</f>
        <v/>
      </c>
      <c r="AF496" s="2593"/>
      <c r="AG496" s="2697">
        <f>IFERROR(IF(ISNUMBER(V496)*ISNUMBER(T496),V496/T496,0),0)</f>
        <v>0</v>
      </c>
      <c r="AH496" s="3483">
        <f>IF(AND(V496&lt;&gt;"", ISNUMBER(T496)), IFERROR(INDEX(AJ24:AJ94, MATCH(P496, AI24:AI94, 0)) * O496 * IF(ISBLANK(L496), 1, L496), 0), 0)</f>
        <v>0</v>
      </c>
      <c r="AI496" s="2133"/>
      <c r="AJ496" s="2133"/>
      <c r="AK496" s="2133"/>
      <c r="AL496" s="2133"/>
      <c r="AM496" s="2127" t="str">
        <f>A496</f>
        <v>►</v>
      </c>
      <c r="AR496" s="2133"/>
      <c r="AW496" s="2133"/>
      <c r="AX496" s="466">
        <v>1</v>
      </c>
      <c r="AY496" s="464"/>
      <c r="AZ496" s="464"/>
    </row>
    <row r="497" spans="1:52" s="465" customFormat="1" ht="21" customHeight="1" x14ac:dyDescent="0.25">
      <c r="A497" s="2127" t="str">
        <f>IF(H497&lt;&gt;"A", "►", "A")</f>
        <v>►</v>
      </c>
      <c r="B497" s="2128" t="str">
        <f>IF(A497="►","►",IF(A497="A",IF(ISTEXT(I497),I497,"")))</f>
        <v>►</v>
      </c>
      <c r="C497" s="2129" t="str">
        <f>IF(B497="►", "►", IFERROR(LEFT(B497, SEARCH(".", B497)-1), 0))</f>
        <v>►</v>
      </c>
      <c r="D497" s="2433" t="str">
        <f>IF(B497="►","►",IFERROR(MID(B497,SEARCH(".",B497)+1,SEARCH(".",B497,SEARCH(".",B497)+1)-SEARCH(".",B497)-1),0))</f>
        <v>►</v>
      </c>
      <c r="E497" s="2128" t="str">
        <f>IF(B497="►", "►", IFERROR(MID(B497, SEARCH(".", B497, SEARCH(".", B497)+1)+1, SEARCH(".", B497, SEARCH(".", B497, SEARCH(".", B497)+1)+1) - SEARCH(".", B497, SEARCH(".", B497)+1)-1), 0))</f>
        <v>►</v>
      </c>
      <c r="F497" s="2128" t="str">
        <f>IF(B497="►", "►", IFERROR(MID(B497, SEARCH(".", B497, SEARCH(".", B497, SEARCH(".", B497)+1)+1)+1, SEARCH(".", B497, SEARCH(".", B497, SEARCH(".", B497, SEARCH(".", B497)+1)+1)+1) - SEARCH(".", B497, SEARCH(".", B497, SEARCH(".", B497)+1)+1)-1), 0))</f>
        <v>►</v>
      </c>
      <c r="G497" s="2128" t="str">
        <f>IF(OR(B497="►", ISBLANK(B497)), "►", IFERROR(RIGHT(B497, LEN(B497)-FIND("►", B497)-1), ""))</f>
        <v>►</v>
      </c>
      <c r="H497" s="2178" t="s">
        <v>4</v>
      </c>
      <c r="I497" s="2177"/>
      <c r="J497" s="2177"/>
      <c r="K497" s="2177"/>
      <c r="L497" s="2176"/>
      <c r="M497" s="2176"/>
      <c r="N497" s="2176"/>
      <c r="O497" s="2176"/>
      <c r="P497" s="2176"/>
      <c r="Q497" s="2176"/>
      <c r="R497" s="2450"/>
      <c r="S497" s="791" t="s">
        <v>4</v>
      </c>
      <c r="T497" s="3484">
        <f>IFERROR(IF(AND(ISNUMBER(V497),J497&gt;0),J497,0),0)</f>
        <v>0</v>
      </c>
      <c r="U497" s="2453">
        <f>IFERROR(IF(AND(ISNUMBER(T497),V497&gt;0),K497,0),0)</f>
        <v>0</v>
      </c>
      <c r="V497" s="2452"/>
      <c r="W497" s="2140">
        <f>IFERROR(IF(V497&gt;0, AH497*AG497*Q497, 0), 0)</f>
        <v>0</v>
      </c>
      <c r="X497" s="301" t="str">
        <f>IF(OR(W497=0, ISBLANK(P497)), "", TEXT(ROUND(W497/INDEX(AJ24:AJ94, MATCH(P497, AI24:AI94, 0)), 0),"# ##0") &amp; " " &amp; P497)</f>
        <v/>
      </c>
      <c r="Y497" s="82">
        <f>IFERROR(IF(V497&gt;0, L497*AG497*Q497, 0), 0)</f>
        <v>0</v>
      </c>
      <c r="Z497" s="2141">
        <f>IFERROR(IF(V497&gt;0,M497,0),0)</f>
        <v>0</v>
      </c>
      <c r="AA497" s="2142" t="str">
        <f>IF(V497&gt;0,R497,"")</f>
        <v/>
      </c>
      <c r="AB497" s="2143"/>
      <c r="AC497" s="2140">
        <f>IF(ISBLANK(AB497), W497, W497*(1-AB497/100))</f>
        <v>0</v>
      </c>
      <c r="AD497" s="2144"/>
      <c r="AE497" s="2145" t="str">
        <f>IF(OR(ISBLANK(AD497), ISTEXT(L497)), "", IF(W497=0, Y497*AD497, W497*AD497))</f>
        <v/>
      </c>
      <c r="AF497" s="2593"/>
      <c r="AG497" s="2697">
        <f>IFERROR(IF(ISNUMBER(V497)*ISNUMBER(T497),V497/T497,0),0)</f>
        <v>0</v>
      </c>
      <c r="AH497" s="3483">
        <f>IF(AND(V497&lt;&gt;"", ISNUMBER(T497)), IFERROR(INDEX(AJ24:AJ94, MATCH(P497, AI24:AI94, 0)) * O497 * IF(ISBLANK(L497), 1, L497), 0), 0)</f>
        <v>0</v>
      </c>
      <c r="AI497" s="2133"/>
      <c r="AJ497" s="2133"/>
      <c r="AK497" s="2133"/>
      <c r="AL497" s="2133"/>
      <c r="AM497" s="2127" t="str">
        <f>A497</f>
        <v>►</v>
      </c>
      <c r="AR497" s="2133"/>
      <c r="AW497" s="2133"/>
      <c r="AX497" s="466">
        <v>1</v>
      </c>
      <c r="AY497" s="464"/>
      <c r="AZ497" s="464"/>
    </row>
    <row r="498" spans="1:52" s="465" customFormat="1" ht="21" customHeight="1" x14ac:dyDescent="0.25">
      <c r="A498" s="2127" t="str">
        <f>IF(H498&lt;&gt;"A", "►", "A")</f>
        <v>►</v>
      </c>
      <c r="B498" s="2128" t="str">
        <f>IF(A498="►","►",IF(A498="A",IF(ISTEXT(I498),I498,"")))</f>
        <v>►</v>
      </c>
      <c r="C498" s="2129" t="str">
        <f>IF(B498="►", "►", IFERROR(LEFT(B498, SEARCH(".", B498)-1), 0))</f>
        <v>►</v>
      </c>
      <c r="D498" s="2433" t="str">
        <f>IF(B498="►","►",IFERROR(MID(B498,SEARCH(".",B498)+1,SEARCH(".",B498,SEARCH(".",B498)+1)-SEARCH(".",B498)-1),0))</f>
        <v>►</v>
      </c>
      <c r="E498" s="2128" t="str">
        <f>IF(B498="►", "►", IFERROR(MID(B498, SEARCH(".", B498, SEARCH(".", B498)+1)+1, SEARCH(".", B498, SEARCH(".", B498, SEARCH(".", B498)+1)+1) - SEARCH(".", B498, SEARCH(".", B498)+1)-1), 0))</f>
        <v>►</v>
      </c>
      <c r="F498" s="2128" t="str">
        <f>IF(B498="►", "►", IFERROR(MID(B498, SEARCH(".", B498, SEARCH(".", B498, SEARCH(".", B498)+1)+1)+1, SEARCH(".", B498, SEARCH(".", B498, SEARCH(".", B498, SEARCH(".", B498)+1)+1)+1) - SEARCH(".", B498, SEARCH(".", B498, SEARCH(".", B498)+1)+1)-1), 0))</f>
        <v>►</v>
      </c>
      <c r="G498" s="2128" t="str">
        <f>IF(OR(B498="►", ISBLANK(B498)), "►", IFERROR(RIGHT(B498, LEN(B498)-FIND("►", B498)-1), ""))</f>
        <v>►</v>
      </c>
      <c r="H498" s="2178" t="s">
        <v>4</v>
      </c>
      <c r="I498" s="2177"/>
      <c r="J498" s="2177"/>
      <c r="K498" s="2177"/>
      <c r="L498" s="2176"/>
      <c r="M498" s="2176"/>
      <c r="N498" s="2176"/>
      <c r="O498" s="2176"/>
      <c r="P498" s="2176"/>
      <c r="Q498" s="2176"/>
      <c r="R498" s="2450"/>
      <c r="S498" s="791" t="s">
        <v>4</v>
      </c>
      <c r="T498" s="3484">
        <f>IFERROR(IF(AND(ISNUMBER(V498),J498&gt;0),J498,0),0)</f>
        <v>0</v>
      </c>
      <c r="U498" s="2453">
        <f>IFERROR(IF(AND(ISNUMBER(T498),V498&gt;0),K498,0),0)</f>
        <v>0</v>
      </c>
      <c r="V498" s="2452"/>
      <c r="W498" s="2159">
        <f>IFERROR(IF(V498&gt;0, AH498*AG498*Q498, 0), 0)</f>
        <v>0</v>
      </c>
      <c r="X498" s="2160" t="str">
        <f>IF(OR(W498=0, ISBLANK(P498)), "", TEXT(ROUND(W498/INDEX(AJ24:AJ94, MATCH(P498, AI24:AI94, 0)), 0),"# ##0") &amp; " " &amp; P498)</f>
        <v/>
      </c>
      <c r="Y498" s="77">
        <f>IFERROR(IF(V498&gt;0, L498*AG498*Q498, 0), 0)</f>
        <v>0</v>
      </c>
      <c r="Z498" s="2149">
        <f>IFERROR(IF(V498&gt;0,M498,0),0)</f>
        <v>0</v>
      </c>
      <c r="AA498" s="2137" t="str">
        <f>IF(V498&gt;0,R498,"")</f>
        <v/>
      </c>
      <c r="AB498" s="2143"/>
      <c r="AC498" s="2148">
        <f>IF(ISBLANK(AB498), W498, W498*(1-AB498/100))</f>
        <v>0</v>
      </c>
      <c r="AD498" s="2144"/>
      <c r="AE498" s="2150" t="str">
        <f>IF(OR(ISBLANK(AD498), ISTEXT(L498)), "", IF(W498=0, Y498*AD498, W498*AD498))</f>
        <v/>
      </c>
      <c r="AF498" s="2593"/>
      <c r="AG498" s="2697">
        <f>IFERROR(IF(ISNUMBER(V498)*ISNUMBER(T498),V498/T498,0),0)</f>
        <v>0</v>
      </c>
      <c r="AH498" s="3483">
        <f>IF(AND(V498&lt;&gt;"", ISNUMBER(T498)), IFERROR(INDEX(AJ24:AJ94, MATCH(P498, AI24:AI94, 0)) * O498 * IF(ISBLANK(L498), 1, L498), 0), 0)</f>
        <v>0</v>
      </c>
      <c r="AI498" s="2133"/>
      <c r="AJ498" s="2133"/>
      <c r="AK498" s="2133"/>
      <c r="AL498" s="2133"/>
      <c r="AM498" s="2127" t="str">
        <f>A498</f>
        <v>►</v>
      </c>
      <c r="AR498" s="2133"/>
      <c r="AW498" s="2133"/>
      <c r="AX498" s="466">
        <v>1</v>
      </c>
      <c r="AY498" s="464"/>
      <c r="AZ498" s="464"/>
    </row>
    <row r="499" spans="1:52" s="465" customFormat="1" ht="21" customHeight="1" x14ac:dyDescent="0.25">
      <c r="A499" s="2127" t="str">
        <f>IF(H499&lt;&gt;"A", "►", "A")</f>
        <v>►</v>
      </c>
      <c r="B499" s="2128" t="str">
        <f>IF(A499="►","►",IF(A499="A",IF(ISTEXT(I499),I499,"")))</f>
        <v>►</v>
      </c>
      <c r="C499" s="2129" t="str">
        <f>IF(B499="►", "►", IFERROR(LEFT(B499, SEARCH(".", B499)-1), 0))</f>
        <v>►</v>
      </c>
      <c r="D499" s="2433" t="str">
        <f>IF(B499="►","►",IFERROR(MID(B499,SEARCH(".",B499)+1,SEARCH(".",B499,SEARCH(".",B499)+1)-SEARCH(".",B499)-1),0))</f>
        <v>►</v>
      </c>
      <c r="E499" s="2128" t="str">
        <f>IF(B499="►", "►", IFERROR(MID(B499, SEARCH(".", B499, SEARCH(".", B499)+1)+1, SEARCH(".", B499, SEARCH(".", B499, SEARCH(".", B499)+1)+1) - SEARCH(".", B499, SEARCH(".", B499)+1)-1), 0))</f>
        <v>►</v>
      </c>
      <c r="F499" s="2128" t="str">
        <f>IF(B499="►", "►", IFERROR(MID(B499, SEARCH(".", B499, SEARCH(".", B499, SEARCH(".", B499)+1)+1)+1, SEARCH(".", B499, SEARCH(".", B499, SEARCH(".", B499, SEARCH(".", B499)+1)+1)+1) - SEARCH(".", B499, SEARCH(".", B499, SEARCH(".", B499)+1)+1)-1), 0))</f>
        <v>►</v>
      </c>
      <c r="G499" s="2128" t="str">
        <f>IF(OR(B499="►", ISBLANK(B499)), "►", IFERROR(RIGHT(B499, LEN(B499)-FIND("►", B499)-1), ""))</f>
        <v>►</v>
      </c>
      <c r="H499" s="2178" t="s">
        <v>4</v>
      </c>
      <c r="I499" s="2177"/>
      <c r="J499" s="2177"/>
      <c r="K499" s="2177"/>
      <c r="L499" s="2176"/>
      <c r="M499" s="2176"/>
      <c r="N499" s="2176"/>
      <c r="O499" s="2176"/>
      <c r="P499" s="2176"/>
      <c r="Q499" s="2176"/>
      <c r="R499" s="2450"/>
      <c r="S499" s="791" t="s">
        <v>4</v>
      </c>
      <c r="T499" s="3484">
        <f>IFERROR(IF(AND(ISNUMBER(V499),J499&gt;0),J499,0),0)</f>
        <v>0</v>
      </c>
      <c r="U499" s="2453">
        <f>IFERROR(IF(AND(ISNUMBER(T499),V499&gt;0),K499,0),0)</f>
        <v>0</v>
      </c>
      <c r="V499" s="2452"/>
      <c r="W499" s="2140">
        <f>IFERROR(IF(V499&gt;0, AH499*AG499*Q499, 0), 0)</f>
        <v>0</v>
      </c>
      <c r="X499" s="301" t="str">
        <f>IF(OR(W499=0, ISBLANK(P499)), "", TEXT(ROUND(W499/INDEX(AJ24:AJ94, MATCH(P499, AI24:AI94, 0)), 0),"# ##0") &amp; " " &amp; P499)</f>
        <v/>
      </c>
      <c r="Y499" s="82">
        <f>IFERROR(IF(V499&gt;0, L499*AG499*Q499, 0), 0)</f>
        <v>0</v>
      </c>
      <c r="Z499" s="2141">
        <f>IFERROR(IF(V499&gt;0,M499,0),0)</f>
        <v>0</v>
      </c>
      <c r="AA499" s="2142" t="str">
        <f>IF(V499&gt;0,R499,"")</f>
        <v/>
      </c>
      <c r="AB499" s="2143"/>
      <c r="AC499" s="2140">
        <f>IF(ISBLANK(AB499), W499, W499*(1-AB499/100))</f>
        <v>0</v>
      </c>
      <c r="AD499" s="2144"/>
      <c r="AE499" s="2145" t="str">
        <f>IF(OR(ISBLANK(AD499), ISTEXT(L499)), "", IF(W499=0, Y499*AD499, W499*AD499))</f>
        <v/>
      </c>
      <c r="AF499" s="2593"/>
      <c r="AG499" s="2697">
        <f>IFERROR(IF(ISNUMBER(V499)*ISNUMBER(T499),V499/T499,0),0)</f>
        <v>0</v>
      </c>
      <c r="AH499" s="3483">
        <f>IF(AND(V499&lt;&gt;"", ISNUMBER(T499)), IFERROR(INDEX(AJ24:AJ94, MATCH(P499, AI24:AI94, 0)) * O499 * IF(ISBLANK(L499), 1, L499), 0), 0)</f>
        <v>0</v>
      </c>
      <c r="AI499" s="2133"/>
      <c r="AJ499" s="2133"/>
      <c r="AK499" s="2133"/>
      <c r="AL499" s="2133"/>
      <c r="AM499" s="2127" t="str">
        <f>A499</f>
        <v>►</v>
      </c>
      <c r="AR499" s="2133"/>
      <c r="AW499" s="2133"/>
      <c r="AX499" s="466">
        <v>1</v>
      </c>
      <c r="AY499" s="464"/>
      <c r="AZ499" s="464"/>
    </row>
    <row r="500" spans="1:52" s="465" customFormat="1" ht="21" customHeight="1" x14ac:dyDescent="0.25">
      <c r="A500" s="2127" t="str">
        <f>IF(H500&lt;&gt;"A", "►", "A")</f>
        <v>►</v>
      </c>
      <c r="B500" s="2128" t="str">
        <f>IF(A500="►","►",IF(A500="A",IF(ISTEXT(I500),I500,"")))</f>
        <v>►</v>
      </c>
      <c r="C500" s="2129" t="str">
        <f>IF(B500="►", "►", IFERROR(LEFT(B500, SEARCH(".", B500)-1), 0))</f>
        <v>►</v>
      </c>
      <c r="D500" s="2433" t="str">
        <f>IF(B500="►","►",IFERROR(MID(B500,SEARCH(".",B500)+1,SEARCH(".",B500,SEARCH(".",B500)+1)-SEARCH(".",B500)-1),0))</f>
        <v>►</v>
      </c>
      <c r="E500" s="2128" t="str">
        <f>IF(B500="►", "►", IFERROR(MID(B500, SEARCH(".", B500, SEARCH(".", B500)+1)+1, SEARCH(".", B500, SEARCH(".", B500, SEARCH(".", B500)+1)+1) - SEARCH(".", B500, SEARCH(".", B500)+1)-1), 0))</f>
        <v>►</v>
      </c>
      <c r="F500" s="2128" t="str">
        <f>IF(B500="►", "►", IFERROR(MID(B500, SEARCH(".", B500, SEARCH(".", B500, SEARCH(".", B500)+1)+1)+1, SEARCH(".", B500, SEARCH(".", B500, SEARCH(".", B500, SEARCH(".", B500)+1)+1)+1) - SEARCH(".", B500, SEARCH(".", B500, SEARCH(".", B500)+1)+1)-1), 0))</f>
        <v>►</v>
      </c>
      <c r="G500" s="2128" t="str">
        <f>IF(OR(B500="►", ISBLANK(B500)), "►", IFERROR(RIGHT(B500, LEN(B500)-FIND("►", B500)-1), ""))</f>
        <v>►</v>
      </c>
      <c r="H500" s="2178" t="s">
        <v>4</v>
      </c>
      <c r="I500" s="2177"/>
      <c r="J500" s="2177"/>
      <c r="K500" s="2177"/>
      <c r="L500" s="2176"/>
      <c r="M500" s="2176"/>
      <c r="N500" s="2176"/>
      <c r="O500" s="2176"/>
      <c r="P500" s="2176"/>
      <c r="Q500" s="2176"/>
      <c r="R500" s="2450"/>
      <c r="S500" s="791" t="s">
        <v>4</v>
      </c>
      <c r="T500" s="3484">
        <f>IFERROR(IF(AND(ISNUMBER(V500),J500&gt;0),J500,0),0)</f>
        <v>0</v>
      </c>
      <c r="U500" s="2453">
        <f>IFERROR(IF(AND(ISNUMBER(T500),V500&gt;0),K500,0),0)</f>
        <v>0</v>
      </c>
      <c r="V500" s="2452"/>
      <c r="W500" s="2148">
        <f>IFERROR(IF(V500&gt;0, AH500*AG500*Q500, 0), 0)</f>
        <v>0</v>
      </c>
      <c r="X500" s="299" t="str">
        <f>IF(OR(W500=0, ISBLANK(P500)), "", TEXT(ROUND(W500/INDEX(AJ24:AJ94, MATCH(P500, AI24:AI94, 0)), 0),"# ##0") &amp; " " &amp; P500)</f>
        <v/>
      </c>
      <c r="Y500" s="77">
        <f>IFERROR(IF(V500&gt;0, L500*AG500*Q500, 0), 0)</f>
        <v>0</v>
      </c>
      <c r="Z500" s="2149">
        <f>IFERROR(IF(V500&gt;0,M500,0),0)</f>
        <v>0</v>
      </c>
      <c r="AA500" s="2137" t="str">
        <f>IF(V500&gt;0,R500,"")</f>
        <v/>
      </c>
      <c r="AB500" s="2143"/>
      <c r="AC500" s="2148">
        <f>IF(ISBLANK(AB500), W500, W500*(1-AB500/100))</f>
        <v>0</v>
      </c>
      <c r="AD500" s="2144"/>
      <c r="AE500" s="2150" t="str">
        <f>IF(OR(ISBLANK(AD500), ISTEXT(L500)), "", IF(W500=0, Y500*AD500, W500*AD500))</f>
        <v/>
      </c>
      <c r="AF500" s="2593"/>
      <c r="AG500" s="2697">
        <f>IFERROR(IF(ISNUMBER(V500)*ISNUMBER(T500),V500/T500,0),0)</f>
        <v>0</v>
      </c>
      <c r="AH500" s="3483">
        <f>IF(AND(V500&lt;&gt;"", ISNUMBER(T500)), IFERROR(INDEX(AJ24:AJ94, MATCH(P500, AI24:AI94, 0)) * O500 * IF(ISBLANK(L500), 1, L500), 0), 0)</f>
        <v>0</v>
      </c>
      <c r="AI500" s="2133"/>
      <c r="AJ500" s="2133"/>
      <c r="AK500" s="2133"/>
      <c r="AL500" s="2133"/>
      <c r="AM500" s="2127" t="str">
        <f>A500</f>
        <v>►</v>
      </c>
      <c r="AR500" s="2133"/>
      <c r="AW500" s="2133"/>
      <c r="AX500" s="466">
        <v>1</v>
      </c>
      <c r="AY500" s="464"/>
      <c r="AZ500" s="464"/>
    </row>
    <row r="501" spans="1:52" s="465" customFormat="1" ht="21" customHeight="1" x14ac:dyDescent="0.25">
      <c r="A501" s="2127" t="str">
        <f>IF(H501&lt;&gt;"A", "►", "A")</f>
        <v>►</v>
      </c>
      <c r="B501" s="2128" t="str">
        <f>IF(A501="►","►",IF(A501="A",IF(ISTEXT(I501),I501,"")))</f>
        <v>►</v>
      </c>
      <c r="C501" s="2129" t="str">
        <f>IF(B501="►", "►", IFERROR(LEFT(B501, SEARCH(".", B501)-1), 0))</f>
        <v>►</v>
      </c>
      <c r="D501" s="2433" t="str">
        <f>IF(B501="►","►",IFERROR(MID(B501,SEARCH(".",B501)+1,SEARCH(".",B501,SEARCH(".",B501)+1)-SEARCH(".",B501)-1),0))</f>
        <v>►</v>
      </c>
      <c r="E501" s="2128" t="str">
        <f>IF(B501="►", "►", IFERROR(MID(B501, SEARCH(".", B501, SEARCH(".", B501)+1)+1, SEARCH(".", B501, SEARCH(".", B501, SEARCH(".", B501)+1)+1) - SEARCH(".", B501, SEARCH(".", B501)+1)-1), 0))</f>
        <v>►</v>
      </c>
      <c r="F501" s="2128" t="str">
        <f>IF(B501="►", "►", IFERROR(MID(B501, SEARCH(".", B501, SEARCH(".", B501, SEARCH(".", B501)+1)+1)+1, SEARCH(".", B501, SEARCH(".", B501, SEARCH(".", B501, SEARCH(".", B501)+1)+1)+1) - SEARCH(".", B501, SEARCH(".", B501, SEARCH(".", B501)+1)+1)-1), 0))</f>
        <v>►</v>
      </c>
      <c r="G501" s="2128" t="str">
        <f>IF(OR(B501="►", ISBLANK(B501)), "►", IFERROR(RIGHT(B501, LEN(B501)-FIND("►", B501)-1), ""))</f>
        <v>►</v>
      </c>
      <c r="H501" s="2178" t="s">
        <v>4</v>
      </c>
      <c r="I501" s="2177"/>
      <c r="J501" s="2177"/>
      <c r="K501" s="2177"/>
      <c r="L501" s="2176"/>
      <c r="M501" s="2176"/>
      <c r="N501" s="2176"/>
      <c r="O501" s="2176"/>
      <c r="P501" s="2176"/>
      <c r="Q501" s="2176"/>
      <c r="R501" s="2450"/>
      <c r="S501" s="791" t="s">
        <v>4</v>
      </c>
      <c r="T501" s="3484">
        <f>IFERROR(IF(AND(ISNUMBER(V501),J501&gt;0),J501,0),0)</f>
        <v>0</v>
      </c>
      <c r="U501" s="2453">
        <f>IFERROR(IF(AND(ISNUMBER(T501),V501&gt;0),K501,0),0)</f>
        <v>0</v>
      </c>
      <c r="V501" s="2452"/>
      <c r="W501" s="2140">
        <f>IFERROR(IF(V501&gt;0, AH501*AG501*Q501, 0), 0)</f>
        <v>0</v>
      </c>
      <c r="X501" s="301" t="str">
        <f>IF(OR(W501=0, ISBLANK(P501)), "", TEXT(ROUND(W501/INDEX(AJ24:AJ94, MATCH(P501, AI24:AI94, 0)), 0),"# ##0") &amp; " " &amp; P501)</f>
        <v/>
      </c>
      <c r="Y501" s="82">
        <f>IFERROR(IF(V501&gt;0, L501*AG501*Q501, 0), 0)</f>
        <v>0</v>
      </c>
      <c r="Z501" s="2141">
        <f>IFERROR(IF(V501&gt;0,M501,0),0)</f>
        <v>0</v>
      </c>
      <c r="AA501" s="2142" t="str">
        <f>IF(V501&gt;0,R501,"")</f>
        <v/>
      </c>
      <c r="AB501" s="2143"/>
      <c r="AC501" s="2140">
        <f>IF(ISBLANK(AB501), W501, W501*(1-AB501/100))</f>
        <v>0</v>
      </c>
      <c r="AD501" s="2144"/>
      <c r="AE501" s="2145" t="str">
        <f>IF(OR(ISBLANK(AD501), ISTEXT(L501)), "", IF(W501=0, Y501*AD501, W501*AD501))</f>
        <v/>
      </c>
      <c r="AF501" s="2593"/>
      <c r="AG501" s="2697">
        <f>IFERROR(IF(ISNUMBER(V501)*ISNUMBER(T501),V501/T501,0),0)</f>
        <v>0</v>
      </c>
      <c r="AH501" s="3483">
        <f>IF(AND(V501&lt;&gt;"", ISNUMBER(T501)), IFERROR(INDEX(AJ24:AJ94, MATCH(P501, AI24:AI94, 0)) * O501 * IF(ISBLANK(L501), 1, L501), 0), 0)</f>
        <v>0</v>
      </c>
      <c r="AI501" s="2133"/>
      <c r="AJ501" s="2133"/>
      <c r="AK501" s="2133"/>
      <c r="AL501" s="2133"/>
      <c r="AM501" s="2127" t="str">
        <f>A501</f>
        <v>►</v>
      </c>
      <c r="AR501" s="2133"/>
      <c r="AW501" s="2133"/>
      <c r="AX501" s="466">
        <v>1</v>
      </c>
      <c r="AY501" s="464"/>
      <c r="AZ501" s="464"/>
    </row>
    <row r="502" spans="1:52" s="465" customFormat="1" ht="21" customHeight="1" x14ac:dyDescent="0.25">
      <c r="A502" s="2127" t="str">
        <f>IF(H502&lt;&gt;"A", "►", "A")</f>
        <v>►</v>
      </c>
      <c r="B502" s="2128" t="str">
        <f>IF(A502="►","►",IF(A502="A",IF(ISTEXT(I502),I502,"")))</f>
        <v>►</v>
      </c>
      <c r="C502" s="2129" t="str">
        <f>IF(B502="►", "►", IFERROR(LEFT(B502, SEARCH(".", B502)-1), 0))</f>
        <v>►</v>
      </c>
      <c r="D502" s="2433" t="str">
        <f>IF(B502="►","►",IFERROR(MID(B502,SEARCH(".",B502)+1,SEARCH(".",B502,SEARCH(".",B502)+1)-SEARCH(".",B502)-1),0))</f>
        <v>►</v>
      </c>
      <c r="E502" s="2128" t="str">
        <f>IF(B502="►", "►", IFERROR(MID(B502, SEARCH(".", B502, SEARCH(".", B502)+1)+1, SEARCH(".", B502, SEARCH(".", B502, SEARCH(".", B502)+1)+1) - SEARCH(".", B502, SEARCH(".", B502)+1)-1), 0))</f>
        <v>►</v>
      </c>
      <c r="F502" s="2128" t="str">
        <f>IF(B502="►", "►", IFERROR(MID(B502, SEARCH(".", B502, SEARCH(".", B502, SEARCH(".", B502)+1)+1)+1, SEARCH(".", B502, SEARCH(".", B502, SEARCH(".", B502, SEARCH(".", B502)+1)+1)+1) - SEARCH(".", B502, SEARCH(".", B502, SEARCH(".", B502)+1)+1)-1), 0))</f>
        <v>►</v>
      </c>
      <c r="G502" s="2128" t="str">
        <f>IF(OR(B502="►", ISBLANK(B502)), "►", IFERROR(RIGHT(B502, LEN(B502)-FIND("►", B502)-1), ""))</f>
        <v>►</v>
      </c>
      <c r="H502" s="2178" t="s">
        <v>4</v>
      </c>
      <c r="I502" s="2177"/>
      <c r="J502" s="2177"/>
      <c r="K502" s="2177"/>
      <c r="L502" s="2176"/>
      <c r="M502" s="2176"/>
      <c r="N502" s="2176"/>
      <c r="O502" s="2176"/>
      <c r="P502" s="2176"/>
      <c r="Q502" s="2176"/>
      <c r="R502" s="2450"/>
      <c r="S502" s="791" t="s">
        <v>4</v>
      </c>
      <c r="T502" s="3484">
        <f>IFERROR(IF(AND(ISNUMBER(V502),J502&gt;0),J502,0),0)</f>
        <v>0</v>
      </c>
      <c r="U502" s="2453">
        <f>IFERROR(IF(AND(ISNUMBER(T502),V502&gt;0),K502,0),0)</f>
        <v>0</v>
      </c>
      <c r="V502" s="2452"/>
      <c r="W502" s="2148">
        <f>IFERROR(IF(V502&gt;0, AH502*AG502*Q502, 0), 0)</f>
        <v>0</v>
      </c>
      <c r="X502" s="299" t="str">
        <f>IF(OR(W502=0, ISBLANK(P502)), "", TEXT(ROUND(W502/INDEX(AJ24:AJ94, MATCH(P502, AI24:AI94, 0)), 0),"# ##0") &amp; " " &amp; P502)</f>
        <v/>
      </c>
      <c r="Y502" s="77">
        <f>IFERROR(IF(V502&gt;0, L502*AG502*Q502, 0), 0)</f>
        <v>0</v>
      </c>
      <c r="Z502" s="2149">
        <f>IFERROR(IF(V502&gt;0,M502,0),0)</f>
        <v>0</v>
      </c>
      <c r="AA502" s="2137" t="str">
        <f>IF(V502&gt;0,R502,"")</f>
        <v/>
      </c>
      <c r="AB502" s="2143"/>
      <c r="AC502" s="2148">
        <f>IF(ISBLANK(AB502), W502, W502*(1-AB502/100))</f>
        <v>0</v>
      </c>
      <c r="AD502" s="2144"/>
      <c r="AE502" s="2150" t="str">
        <f>IF(OR(ISBLANK(AD502), ISTEXT(L502)), "", IF(W502=0, Y502*AD502, W502*AD502))</f>
        <v/>
      </c>
      <c r="AF502" s="2593"/>
      <c r="AG502" s="2697">
        <f>IFERROR(IF(ISNUMBER(V502)*ISNUMBER(T502),V502/T502,0),0)</f>
        <v>0</v>
      </c>
      <c r="AH502" s="3483">
        <f>IF(AND(V502&lt;&gt;"", ISNUMBER(T502)), IFERROR(INDEX(AJ24:AJ94, MATCH(P502, AI24:AI94, 0)) * O502 * IF(ISBLANK(L502), 1, L502), 0), 0)</f>
        <v>0</v>
      </c>
      <c r="AI502" s="2133"/>
      <c r="AJ502" s="2133"/>
      <c r="AK502" s="2133"/>
      <c r="AL502" s="2133"/>
      <c r="AM502" s="2127" t="str">
        <f>A502</f>
        <v>►</v>
      </c>
      <c r="AQ502" s="2133"/>
      <c r="AR502" s="2133"/>
      <c r="AW502" s="2133"/>
      <c r="AX502" s="466">
        <v>1</v>
      </c>
      <c r="AY502" s="464"/>
      <c r="AZ502" s="464"/>
    </row>
    <row r="503" spans="1:52" s="465" customFormat="1" ht="21" customHeight="1" x14ac:dyDescent="0.25">
      <c r="A503" s="2127" t="str">
        <f>IF(H503&lt;&gt;"A", "►", "A")</f>
        <v>►</v>
      </c>
      <c r="B503" s="2128" t="str">
        <f>IF(A503="►","►",IF(A503="A",IF(ISTEXT(I503),I503,"")))</f>
        <v>►</v>
      </c>
      <c r="C503" s="2129" t="str">
        <f>IF(B503="►", "►", IFERROR(LEFT(B503, SEARCH(".", B503)-1), 0))</f>
        <v>►</v>
      </c>
      <c r="D503" s="2433" t="str">
        <f>IF(B503="►","►",IFERROR(MID(B503,SEARCH(".",B503)+1,SEARCH(".",B503,SEARCH(".",B503)+1)-SEARCH(".",B503)-1),0))</f>
        <v>►</v>
      </c>
      <c r="E503" s="2128" t="str">
        <f>IF(B503="►", "►", IFERROR(MID(B503, SEARCH(".", B503, SEARCH(".", B503)+1)+1, SEARCH(".", B503, SEARCH(".", B503, SEARCH(".", B503)+1)+1) - SEARCH(".", B503, SEARCH(".", B503)+1)-1), 0))</f>
        <v>►</v>
      </c>
      <c r="F503" s="2128" t="str">
        <f>IF(B503="►", "►", IFERROR(MID(B503, SEARCH(".", B503, SEARCH(".", B503, SEARCH(".", B503)+1)+1)+1, SEARCH(".", B503, SEARCH(".", B503, SEARCH(".", B503, SEARCH(".", B503)+1)+1)+1) - SEARCH(".", B503, SEARCH(".", B503, SEARCH(".", B503)+1)+1)-1), 0))</f>
        <v>►</v>
      </c>
      <c r="G503" s="2128" t="str">
        <f>IF(OR(B503="►", ISBLANK(B503)), "►", IFERROR(RIGHT(B503, LEN(B503)-FIND("►", B503)-1), ""))</f>
        <v>►</v>
      </c>
      <c r="H503" s="2178" t="s">
        <v>4</v>
      </c>
      <c r="I503" s="2177"/>
      <c r="J503" s="2177"/>
      <c r="K503" s="2177"/>
      <c r="L503" s="2176"/>
      <c r="M503" s="2176"/>
      <c r="N503" s="2176"/>
      <c r="O503" s="2176"/>
      <c r="P503" s="2176"/>
      <c r="Q503" s="2176"/>
      <c r="R503" s="2450"/>
      <c r="S503" s="791" t="s">
        <v>4</v>
      </c>
      <c r="T503" s="3484">
        <f>IFERROR(IF(AND(ISNUMBER(V503),J503&gt;0),J503,0),0)</f>
        <v>0</v>
      </c>
      <c r="U503" s="2453">
        <f>IFERROR(IF(AND(ISNUMBER(T503),V503&gt;0),K503,0),0)</f>
        <v>0</v>
      </c>
      <c r="V503" s="2452"/>
      <c r="W503" s="2140">
        <f>IFERROR(IF(V503&gt;0, AH503*AG503*Q503, 0), 0)</f>
        <v>0</v>
      </c>
      <c r="X503" s="301" t="str">
        <f>IF(OR(W503=0, ISBLANK(P503)), "", TEXT(ROUND(W503/INDEX(AJ24:AJ94, MATCH(P503, AI24:AI94, 0)), 0),"# ##0") &amp; " " &amp; P503)</f>
        <v/>
      </c>
      <c r="Y503" s="82">
        <f>IFERROR(IF(V503&gt;0, L503*AG503*Q503, 0), 0)</f>
        <v>0</v>
      </c>
      <c r="Z503" s="2141">
        <f>IFERROR(IF(V503&gt;0,M503,0),0)</f>
        <v>0</v>
      </c>
      <c r="AA503" s="2142" t="str">
        <f>IF(V503&gt;0,R503,"")</f>
        <v/>
      </c>
      <c r="AB503" s="2143"/>
      <c r="AC503" s="2140">
        <f>IF(ISBLANK(AB503), W503, W503*(1-AB503/100))</f>
        <v>0</v>
      </c>
      <c r="AD503" s="2144"/>
      <c r="AE503" s="2145" t="str">
        <f>IF(OR(ISBLANK(AD503), ISTEXT(L503)), "", IF(W503=0, Y503*AD503, W503*AD503))</f>
        <v/>
      </c>
      <c r="AF503" s="2593"/>
      <c r="AG503" s="2697">
        <f>IFERROR(IF(ISNUMBER(V503)*ISNUMBER(T503),V503/T503,0),0)</f>
        <v>0</v>
      </c>
      <c r="AH503" s="3483">
        <f>IF(AND(V503&lt;&gt;"", ISNUMBER(T503)), IFERROR(INDEX(AJ24:AJ94, MATCH(P503, AI24:AI94, 0)) * O503 * IF(ISBLANK(L503), 1, L503), 0), 0)</f>
        <v>0</v>
      </c>
      <c r="AI503" s="2133"/>
      <c r="AJ503" s="2133"/>
      <c r="AK503" s="2133"/>
      <c r="AL503" s="2133"/>
      <c r="AM503" s="2127" t="str">
        <f>A503</f>
        <v>►</v>
      </c>
      <c r="AQ503" s="2133"/>
      <c r="AR503" s="2133"/>
      <c r="AW503" s="2133"/>
      <c r="AX503" s="466">
        <v>1</v>
      </c>
      <c r="AY503" s="464"/>
      <c r="AZ503" s="464"/>
    </row>
    <row r="504" spans="1:52" s="465" customFormat="1" ht="21" customHeight="1" x14ac:dyDescent="0.25">
      <c r="A504" s="2127" t="str">
        <f>IF(H504&lt;&gt;"A", "►", "A")</f>
        <v>►</v>
      </c>
      <c r="B504" s="2128" t="str">
        <f>IF(A504="►","►",IF(A504="A",IF(ISTEXT(I504),I504,"")))</f>
        <v>►</v>
      </c>
      <c r="C504" s="2129" t="str">
        <f>IF(B504="►", "►", IFERROR(LEFT(B504, SEARCH(".", B504)-1), 0))</f>
        <v>►</v>
      </c>
      <c r="D504" s="2433" t="str">
        <f>IF(B504="►","►",IFERROR(MID(B504,SEARCH(".",B504)+1,SEARCH(".",B504,SEARCH(".",B504)+1)-SEARCH(".",B504)-1),0))</f>
        <v>►</v>
      </c>
      <c r="E504" s="2128" t="str">
        <f>IF(B504="►", "►", IFERROR(MID(B504, SEARCH(".", B504, SEARCH(".", B504)+1)+1, SEARCH(".", B504, SEARCH(".", B504, SEARCH(".", B504)+1)+1) - SEARCH(".", B504, SEARCH(".", B504)+1)-1), 0))</f>
        <v>►</v>
      </c>
      <c r="F504" s="2128" t="str">
        <f>IF(B504="►", "►", IFERROR(MID(B504, SEARCH(".", B504, SEARCH(".", B504, SEARCH(".", B504)+1)+1)+1, SEARCH(".", B504, SEARCH(".", B504, SEARCH(".", B504, SEARCH(".", B504)+1)+1)+1) - SEARCH(".", B504, SEARCH(".", B504, SEARCH(".", B504)+1)+1)-1), 0))</f>
        <v>►</v>
      </c>
      <c r="G504" s="2128" t="str">
        <f>IF(OR(B504="►", ISBLANK(B504)), "►", IFERROR(RIGHT(B504, LEN(B504)-FIND("►", B504)-1), ""))</f>
        <v>►</v>
      </c>
      <c r="H504" s="2178" t="s">
        <v>4</v>
      </c>
      <c r="I504" s="2177"/>
      <c r="J504" s="2177"/>
      <c r="K504" s="2177"/>
      <c r="L504" s="2176"/>
      <c r="M504" s="2176"/>
      <c r="N504" s="2176"/>
      <c r="O504" s="2176"/>
      <c r="P504" s="2176"/>
      <c r="Q504" s="2176"/>
      <c r="R504" s="2450"/>
      <c r="S504" s="791" t="s">
        <v>4</v>
      </c>
      <c r="T504" s="3484">
        <f>IFERROR(IF(AND(ISNUMBER(V504),J504&gt;0),J504,0),0)</f>
        <v>0</v>
      </c>
      <c r="U504" s="2453">
        <f>IFERROR(IF(AND(ISNUMBER(T504),V504&gt;0),K504,0),0)</f>
        <v>0</v>
      </c>
      <c r="V504" s="2452"/>
      <c r="W504" s="2148">
        <f>IFERROR(IF(V504&gt;0, AH504*AG504*Q504, 0), 0)</f>
        <v>0</v>
      </c>
      <c r="X504" s="299" t="str">
        <f>IF(OR(W504=0, ISBLANK(P504)), "", TEXT(ROUND(W504/INDEX(AJ24:AJ94, MATCH(P504, AI24:AI94, 0)), 0),"# ##0") &amp; " " &amp; P504)</f>
        <v/>
      </c>
      <c r="Y504" s="77">
        <f>IFERROR(IF(V504&gt;0, L504*AG504*Q504, 0), 0)</f>
        <v>0</v>
      </c>
      <c r="Z504" s="2149">
        <f>IFERROR(IF(V504&gt;0,M504,0),0)</f>
        <v>0</v>
      </c>
      <c r="AA504" s="2137" t="str">
        <f>IF(V504&gt;0,R504,"")</f>
        <v/>
      </c>
      <c r="AB504" s="2143"/>
      <c r="AC504" s="2148">
        <f>IF(ISBLANK(AB504), W504, W504*(1-AB504/100))</f>
        <v>0</v>
      </c>
      <c r="AD504" s="2144"/>
      <c r="AE504" s="2150" t="str">
        <f>IF(OR(ISBLANK(AD504), ISTEXT(L504)), "", IF(W504=0, Y504*AD504, W504*AD504))</f>
        <v/>
      </c>
      <c r="AF504" s="2593"/>
      <c r="AG504" s="2697">
        <f>IFERROR(IF(ISNUMBER(V504)*ISNUMBER(T504),V504/T504,0),0)</f>
        <v>0</v>
      </c>
      <c r="AH504" s="3483">
        <f>IF(AND(V504&lt;&gt;"", ISNUMBER(T504)), IFERROR(INDEX(AJ24:AJ94, MATCH(P504, AI24:AI94, 0)) * O504 * IF(ISBLANK(L504), 1, L504), 0), 0)</f>
        <v>0</v>
      </c>
      <c r="AI504" s="2133"/>
      <c r="AJ504" s="2133"/>
      <c r="AK504" s="2133"/>
      <c r="AL504" s="2133"/>
      <c r="AM504" s="2127" t="str">
        <f>A504</f>
        <v>►</v>
      </c>
      <c r="AQ504" s="2133"/>
      <c r="AR504" s="2133"/>
      <c r="AW504" s="2133"/>
      <c r="AX504" s="466">
        <v>1</v>
      </c>
      <c r="AY504" s="464"/>
      <c r="AZ504" s="464"/>
    </row>
    <row r="505" spans="1:52" s="465" customFormat="1" ht="21" customHeight="1" x14ac:dyDescent="0.25">
      <c r="A505" s="2127" t="str">
        <f>IF(H505&lt;&gt;"A", "►", "A")</f>
        <v>►</v>
      </c>
      <c r="B505" s="2128" t="str">
        <f>IF(A505="►","►",IF(A505="A",IF(ISTEXT(I505),I505,"")))</f>
        <v>►</v>
      </c>
      <c r="C505" s="2129" t="str">
        <f>IF(B505="►", "►", IFERROR(LEFT(B505, SEARCH(".", B505)-1), 0))</f>
        <v>►</v>
      </c>
      <c r="D505" s="2433" t="str">
        <f>IF(B505="►","►",IFERROR(MID(B505,SEARCH(".",B505)+1,SEARCH(".",B505,SEARCH(".",B505)+1)-SEARCH(".",B505)-1),0))</f>
        <v>►</v>
      </c>
      <c r="E505" s="2128" t="str">
        <f>IF(B505="►", "►", IFERROR(MID(B505, SEARCH(".", B505, SEARCH(".", B505)+1)+1, SEARCH(".", B505, SEARCH(".", B505, SEARCH(".", B505)+1)+1) - SEARCH(".", B505, SEARCH(".", B505)+1)-1), 0))</f>
        <v>►</v>
      </c>
      <c r="F505" s="2128" t="str">
        <f>IF(B505="►", "►", IFERROR(MID(B505, SEARCH(".", B505, SEARCH(".", B505, SEARCH(".", B505)+1)+1)+1, SEARCH(".", B505, SEARCH(".", B505, SEARCH(".", B505, SEARCH(".", B505)+1)+1)+1) - SEARCH(".", B505, SEARCH(".", B505, SEARCH(".", B505)+1)+1)-1), 0))</f>
        <v>►</v>
      </c>
      <c r="G505" s="2128" t="str">
        <f>IF(OR(B505="►", ISBLANK(B505)), "►", IFERROR(RIGHT(B505, LEN(B505)-FIND("►", B505)-1), ""))</f>
        <v>►</v>
      </c>
      <c r="H505" s="2178" t="s">
        <v>4</v>
      </c>
      <c r="I505" s="2177"/>
      <c r="J505" s="2177"/>
      <c r="K505" s="2177"/>
      <c r="L505" s="2176"/>
      <c r="M505" s="2176"/>
      <c r="N505" s="2176"/>
      <c r="O505" s="2176"/>
      <c r="P505" s="2176"/>
      <c r="Q505" s="2176"/>
      <c r="R505" s="2450"/>
      <c r="S505" s="791" t="s">
        <v>4</v>
      </c>
      <c r="T505" s="3484">
        <f>IFERROR(IF(AND(ISNUMBER(V505),J505&gt;0),J505,0),0)</f>
        <v>0</v>
      </c>
      <c r="U505" s="2453">
        <f>IFERROR(IF(AND(ISNUMBER(T505),V505&gt;0),K505,0),0)</f>
        <v>0</v>
      </c>
      <c r="V505" s="2452"/>
      <c r="W505" s="2140">
        <f>IFERROR(IF(V505&gt;0, AH505*AG505*Q505, 0), 0)</f>
        <v>0</v>
      </c>
      <c r="X505" s="301" t="str">
        <f>IF(OR(W505=0, ISBLANK(P505)), "", TEXT(ROUND(W505/INDEX(AJ24:AJ94, MATCH(P505, AI24:AI94, 0)), 0),"# ##0") &amp; " " &amp; P505)</f>
        <v/>
      </c>
      <c r="Y505" s="82">
        <f>IFERROR(IF(V505&gt;0, L505*AG505*Q505, 0), 0)</f>
        <v>0</v>
      </c>
      <c r="Z505" s="2141">
        <f>IFERROR(IF(V505&gt;0,M505,0),0)</f>
        <v>0</v>
      </c>
      <c r="AA505" s="2142" t="str">
        <f>IF(V505&gt;0,R505,"")</f>
        <v/>
      </c>
      <c r="AB505" s="2143"/>
      <c r="AC505" s="2140">
        <f>IF(ISBLANK(AB505), W505, W505*(1-AB505/100))</f>
        <v>0</v>
      </c>
      <c r="AD505" s="2144"/>
      <c r="AE505" s="2145" t="str">
        <f>IF(OR(ISBLANK(AD505), ISTEXT(L505)), "", IF(W505=0, Y505*AD505, W505*AD505))</f>
        <v/>
      </c>
      <c r="AF505" s="2593"/>
      <c r="AG505" s="2697">
        <f>IFERROR(IF(ISNUMBER(V505)*ISNUMBER(T505),V505/T505,0),0)</f>
        <v>0</v>
      </c>
      <c r="AH505" s="3483">
        <f>IF(AND(V505&lt;&gt;"", ISNUMBER(T505)), IFERROR(INDEX(AJ24:AJ94, MATCH(P505, AI24:AI94, 0)) * O505 * IF(ISBLANK(L505), 1, L505), 0), 0)</f>
        <v>0</v>
      </c>
      <c r="AI505" s="2133"/>
      <c r="AJ505" s="2133"/>
      <c r="AK505" s="2133"/>
      <c r="AL505" s="2133"/>
      <c r="AM505" s="2127" t="str">
        <f>A505</f>
        <v>►</v>
      </c>
      <c r="AQ505" s="2133"/>
      <c r="AR505" s="2133"/>
      <c r="AW505" s="2133"/>
      <c r="AX505" s="466">
        <v>1</v>
      </c>
      <c r="AY505" s="464"/>
      <c r="AZ505" s="464"/>
    </row>
    <row r="506" spans="1:52" s="465" customFormat="1" ht="21" customHeight="1" x14ac:dyDescent="0.25">
      <c r="A506" s="2127" t="str">
        <f>IF(H506&lt;&gt;"A", "►", "A")</f>
        <v>►</v>
      </c>
      <c r="B506" s="2128" t="str">
        <f>IF(A506="►","►",IF(A506="A",IF(ISTEXT(I506),I506,"")))</f>
        <v>►</v>
      </c>
      <c r="C506" s="2129" t="str">
        <f>IF(B506="►", "►", IFERROR(LEFT(B506, SEARCH(".", B506)-1), 0))</f>
        <v>►</v>
      </c>
      <c r="D506" s="2433" t="str">
        <f>IF(B506="►","►",IFERROR(MID(B506,SEARCH(".",B506)+1,SEARCH(".",B506,SEARCH(".",B506)+1)-SEARCH(".",B506)-1),0))</f>
        <v>►</v>
      </c>
      <c r="E506" s="2128" t="str">
        <f>IF(B506="►", "►", IFERROR(MID(B506, SEARCH(".", B506, SEARCH(".", B506)+1)+1, SEARCH(".", B506, SEARCH(".", B506, SEARCH(".", B506)+1)+1) - SEARCH(".", B506, SEARCH(".", B506)+1)-1), 0))</f>
        <v>►</v>
      </c>
      <c r="F506" s="2128" t="str">
        <f>IF(B506="►", "►", IFERROR(MID(B506, SEARCH(".", B506, SEARCH(".", B506, SEARCH(".", B506)+1)+1)+1, SEARCH(".", B506, SEARCH(".", B506, SEARCH(".", B506, SEARCH(".", B506)+1)+1)+1) - SEARCH(".", B506, SEARCH(".", B506, SEARCH(".", B506)+1)+1)-1), 0))</f>
        <v>►</v>
      </c>
      <c r="G506" s="2128" t="str">
        <f>IF(OR(B506="►", ISBLANK(B506)), "►", IFERROR(RIGHT(B506, LEN(B506)-FIND("►", B506)-1), ""))</f>
        <v>►</v>
      </c>
      <c r="H506" s="2178" t="s">
        <v>4</v>
      </c>
      <c r="I506" s="2177"/>
      <c r="J506" s="2177"/>
      <c r="K506" s="2177"/>
      <c r="L506" s="2176"/>
      <c r="M506" s="2176"/>
      <c r="N506" s="2176"/>
      <c r="O506" s="2176"/>
      <c r="P506" s="2176"/>
      <c r="Q506" s="2176"/>
      <c r="R506" s="2450"/>
      <c r="S506" s="791" t="s">
        <v>4</v>
      </c>
      <c r="T506" s="3484">
        <f>IFERROR(IF(AND(ISNUMBER(V506),J506&gt;0),J506,0),0)</f>
        <v>0</v>
      </c>
      <c r="U506" s="2453">
        <f>IFERROR(IF(AND(ISNUMBER(T506),V506&gt;0),K506,0),0)</f>
        <v>0</v>
      </c>
      <c r="V506" s="2452"/>
      <c r="W506" s="2148">
        <f>IFERROR(IF(V506&gt;0, AH506*AG506*Q506, 0), 0)</f>
        <v>0</v>
      </c>
      <c r="X506" s="299" t="str">
        <f>IF(OR(W506=0, ISBLANK(P506)), "", TEXT(ROUND(W506/INDEX(AJ24:AJ94, MATCH(P506, AI24:AI94, 0)), 0),"# ##0") &amp; " " &amp; P506)</f>
        <v/>
      </c>
      <c r="Y506" s="77">
        <f>IFERROR(IF(V506&gt;0, L506*AG506*Q506, 0), 0)</f>
        <v>0</v>
      </c>
      <c r="Z506" s="2149">
        <f>IFERROR(IF(V506&gt;0,M506,0),0)</f>
        <v>0</v>
      </c>
      <c r="AA506" s="2137" t="str">
        <f>IF(V506&gt;0,R506,"")</f>
        <v/>
      </c>
      <c r="AB506" s="2143"/>
      <c r="AC506" s="2148">
        <f>IF(ISBLANK(AB506), W506, W506*(1-AB506/100))</f>
        <v>0</v>
      </c>
      <c r="AD506" s="2144"/>
      <c r="AE506" s="2150" t="str">
        <f>IF(OR(ISBLANK(AD506), ISTEXT(L506)), "", IF(W506=0, Y506*AD506, W506*AD506))</f>
        <v/>
      </c>
      <c r="AF506" s="2593"/>
      <c r="AG506" s="2697">
        <f>IFERROR(IF(ISNUMBER(V506)*ISNUMBER(T506),V506/T506,0),0)</f>
        <v>0</v>
      </c>
      <c r="AH506" s="3483">
        <f>IF(AND(V506&lt;&gt;"", ISNUMBER(T506)), IFERROR(INDEX(AJ24:AJ94, MATCH(P506, AI24:AI94, 0)) * O506 * IF(ISBLANK(L506), 1, L506), 0), 0)</f>
        <v>0</v>
      </c>
      <c r="AI506" s="2133"/>
      <c r="AJ506" s="2133"/>
      <c r="AK506" s="2133"/>
      <c r="AL506" s="2133"/>
      <c r="AM506" s="2127" t="str">
        <f>A506</f>
        <v>►</v>
      </c>
      <c r="AQ506" s="2133"/>
      <c r="AR506" s="2133"/>
      <c r="AW506" s="2133"/>
      <c r="AX506" s="466">
        <v>1</v>
      </c>
      <c r="AY506" s="464"/>
      <c r="AZ506" s="464"/>
    </row>
    <row r="507" spans="1:52" s="465" customFormat="1" ht="21" customHeight="1" x14ac:dyDescent="0.25">
      <c r="A507" s="2127" t="str">
        <f>IF(H507&lt;&gt;"A", "►", "A")</f>
        <v>►</v>
      </c>
      <c r="B507" s="2128" t="str">
        <f>IF(A507="►","►",IF(A507="A",IF(ISTEXT(I507),I507,"")))</f>
        <v>►</v>
      </c>
      <c r="C507" s="2129" t="str">
        <f>IF(B507="►", "►", IFERROR(LEFT(B507, SEARCH(".", B507)-1), 0))</f>
        <v>►</v>
      </c>
      <c r="D507" s="2433" t="str">
        <f>IF(B507="►","►",IFERROR(MID(B507,SEARCH(".",B507)+1,SEARCH(".",B507,SEARCH(".",B507)+1)-SEARCH(".",B507)-1),0))</f>
        <v>►</v>
      </c>
      <c r="E507" s="2128" t="str">
        <f>IF(B507="►", "►", IFERROR(MID(B507, SEARCH(".", B507, SEARCH(".", B507)+1)+1, SEARCH(".", B507, SEARCH(".", B507, SEARCH(".", B507)+1)+1) - SEARCH(".", B507, SEARCH(".", B507)+1)-1), 0))</f>
        <v>►</v>
      </c>
      <c r="F507" s="2128" t="str">
        <f>IF(B507="►", "►", IFERROR(MID(B507, SEARCH(".", B507, SEARCH(".", B507, SEARCH(".", B507)+1)+1)+1, SEARCH(".", B507, SEARCH(".", B507, SEARCH(".", B507, SEARCH(".", B507)+1)+1)+1) - SEARCH(".", B507, SEARCH(".", B507, SEARCH(".", B507)+1)+1)-1), 0))</f>
        <v>►</v>
      </c>
      <c r="G507" s="2128" t="str">
        <f>IF(OR(B507="►", ISBLANK(B507)), "►", IFERROR(RIGHT(B507, LEN(B507)-FIND("►", B507)-1), ""))</f>
        <v>►</v>
      </c>
      <c r="H507" s="2178" t="s">
        <v>4</v>
      </c>
      <c r="I507" s="2177"/>
      <c r="J507" s="2177"/>
      <c r="K507" s="2177"/>
      <c r="L507" s="2176"/>
      <c r="M507" s="2176"/>
      <c r="N507" s="2176"/>
      <c r="O507" s="2176"/>
      <c r="P507" s="2176"/>
      <c r="Q507" s="2176"/>
      <c r="R507" s="2450"/>
      <c r="S507" s="791" t="s">
        <v>4</v>
      </c>
      <c r="T507" s="3484">
        <f>IFERROR(IF(AND(ISNUMBER(V507),J507&gt;0),J507,0),0)</f>
        <v>0</v>
      </c>
      <c r="U507" s="2453">
        <f>IFERROR(IF(AND(ISNUMBER(T507),V507&gt;0),K507,0),0)</f>
        <v>0</v>
      </c>
      <c r="V507" s="2452"/>
      <c r="W507" s="2140">
        <f>IFERROR(IF(V507&gt;0, AH507*AG507*Q507, 0), 0)</f>
        <v>0</v>
      </c>
      <c r="X507" s="301" t="str">
        <f>IF(OR(W507=0, ISBLANK(P507)), "", TEXT(ROUND(W507/INDEX(AJ24:AJ94, MATCH(P507, AI24:AI94, 0)), 0),"# ##0") &amp; " " &amp; P507)</f>
        <v/>
      </c>
      <c r="Y507" s="82">
        <f>IFERROR(IF(V507&gt;0, L507*AG507*Q507, 0), 0)</f>
        <v>0</v>
      </c>
      <c r="Z507" s="2141">
        <f>IFERROR(IF(V507&gt;0,M507,0),0)</f>
        <v>0</v>
      </c>
      <c r="AA507" s="2142" t="str">
        <f>IF(V507&gt;0,R507,"")</f>
        <v/>
      </c>
      <c r="AB507" s="2143"/>
      <c r="AC507" s="2140">
        <f>IF(ISBLANK(AB507), W507, W507*(1-AB507/100))</f>
        <v>0</v>
      </c>
      <c r="AD507" s="2144"/>
      <c r="AE507" s="2145" t="str">
        <f>IF(OR(ISBLANK(AD507), ISTEXT(L507)), "", IF(W507=0, Y507*AD507, W507*AD507))</f>
        <v/>
      </c>
      <c r="AF507" s="2593"/>
      <c r="AG507" s="2697">
        <f>IFERROR(IF(ISNUMBER(V507)*ISNUMBER(T507),V507/T507,0),0)</f>
        <v>0</v>
      </c>
      <c r="AH507" s="3483">
        <f>IF(AND(V507&lt;&gt;"", ISNUMBER(T507)), IFERROR(INDEX(AJ24:AJ94, MATCH(P507, AI24:AI94, 0)) * O507 * IF(ISBLANK(L507), 1, L507), 0), 0)</f>
        <v>0</v>
      </c>
      <c r="AI507" s="2133"/>
      <c r="AJ507" s="2133"/>
      <c r="AK507" s="2133"/>
      <c r="AL507" s="2133"/>
      <c r="AM507" s="2127" t="str">
        <f>A507</f>
        <v>►</v>
      </c>
      <c r="AQ507" s="2133"/>
      <c r="AR507" s="2133"/>
      <c r="AW507" s="2133"/>
      <c r="AX507" s="466">
        <v>1</v>
      </c>
      <c r="AY507" s="464"/>
      <c r="AZ507" s="464"/>
    </row>
    <row r="508" spans="1:52" s="465" customFormat="1" ht="21" customHeight="1" x14ac:dyDescent="0.25">
      <c r="A508" s="2127" t="str">
        <f>IF(H508&lt;&gt;"A", "►", "A")</f>
        <v>►</v>
      </c>
      <c r="B508" s="2128" t="str">
        <f>IF(A508="►","►",IF(A508="A",IF(ISTEXT(I508),I508,"")))</f>
        <v>►</v>
      </c>
      <c r="C508" s="2129" t="str">
        <f>IF(B508="►", "►", IFERROR(LEFT(B508, SEARCH(".", B508)-1), 0))</f>
        <v>►</v>
      </c>
      <c r="D508" s="2433" t="str">
        <f>IF(B508="►","►",IFERROR(MID(B508,SEARCH(".",B508)+1,SEARCH(".",B508,SEARCH(".",B508)+1)-SEARCH(".",B508)-1),0))</f>
        <v>►</v>
      </c>
      <c r="E508" s="2128" t="str">
        <f>IF(B508="►", "►", IFERROR(MID(B508, SEARCH(".", B508, SEARCH(".", B508)+1)+1, SEARCH(".", B508, SEARCH(".", B508, SEARCH(".", B508)+1)+1) - SEARCH(".", B508, SEARCH(".", B508)+1)-1), 0))</f>
        <v>►</v>
      </c>
      <c r="F508" s="2128" t="str">
        <f>IF(B508="►", "►", IFERROR(MID(B508, SEARCH(".", B508, SEARCH(".", B508, SEARCH(".", B508)+1)+1)+1, SEARCH(".", B508, SEARCH(".", B508, SEARCH(".", B508, SEARCH(".", B508)+1)+1)+1) - SEARCH(".", B508, SEARCH(".", B508, SEARCH(".", B508)+1)+1)-1), 0))</f>
        <v>►</v>
      </c>
      <c r="G508" s="2128" t="str">
        <f>IF(OR(B508="►", ISBLANK(B508)), "►", IFERROR(RIGHT(B508, LEN(B508)-FIND("►", B508)-1), ""))</f>
        <v>►</v>
      </c>
      <c r="H508" s="2178" t="s">
        <v>4</v>
      </c>
      <c r="I508" s="2177"/>
      <c r="J508" s="2177"/>
      <c r="K508" s="2177"/>
      <c r="L508" s="2176"/>
      <c r="M508" s="2176"/>
      <c r="N508" s="2176"/>
      <c r="O508" s="2176"/>
      <c r="P508" s="2176"/>
      <c r="Q508" s="2176"/>
      <c r="R508" s="2450"/>
      <c r="S508" s="791" t="s">
        <v>4</v>
      </c>
      <c r="T508" s="3484">
        <f>IFERROR(IF(AND(ISNUMBER(V508),J508&gt;0),J508,0),0)</f>
        <v>0</v>
      </c>
      <c r="U508" s="2453">
        <f>IFERROR(IF(AND(ISNUMBER(T508),V508&gt;0),K508,0),0)</f>
        <v>0</v>
      </c>
      <c r="V508" s="2452"/>
      <c r="W508" s="2148">
        <f>IFERROR(IF(V508&gt;0, AH508*AG508*Q508, 0), 0)</f>
        <v>0</v>
      </c>
      <c r="X508" s="299" t="str">
        <f>IF(OR(W508=0, ISBLANK(P508)), "", TEXT(ROUND(W508/INDEX(AJ24:AJ94, MATCH(P508, AI24:AI94, 0)), 0),"# ##0") &amp; " " &amp; P508)</f>
        <v/>
      </c>
      <c r="Y508" s="77">
        <f>IFERROR(IF(V508&gt;0, L508*AG508*Q508, 0), 0)</f>
        <v>0</v>
      </c>
      <c r="Z508" s="2149">
        <f>IFERROR(IF(V508&gt;0,M508,0),0)</f>
        <v>0</v>
      </c>
      <c r="AA508" s="2137" t="str">
        <f>IF(V508&gt;0,R508,"")</f>
        <v/>
      </c>
      <c r="AB508" s="2143"/>
      <c r="AC508" s="2148">
        <f>IF(ISBLANK(AB508), W508, W508*(1-AB508/100))</f>
        <v>0</v>
      </c>
      <c r="AD508" s="2144"/>
      <c r="AE508" s="2150" t="str">
        <f>IF(OR(ISBLANK(AD508), ISTEXT(L508)), "", IF(W508=0, Y508*AD508, W508*AD508))</f>
        <v/>
      </c>
      <c r="AF508" s="2593"/>
      <c r="AG508" s="2697">
        <f>IFERROR(IF(ISNUMBER(V508)*ISNUMBER(T508),V508/T508,0),0)</f>
        <v>0</v>
      </c>
      <c r="AH508" s="3483">
        <f>IF(AND(V508&lt;&gt;"", ISNUMBER(T508)), IFERROR(INDEX(AJ24:AJ94, MATCH(P508, AI24:AI94, 0)) * O508 * IF(ISBLANK(L508), 1, L508), 0), 0)</f>
        <v>0</v>
      </c>
      <c r="AI508" s="2133"/>
      <c r="AJ508" s="2133"/>
      <c r="AK508" s="2133"/>
      <c r="AL508" s="2133"/>
      <c r="AM508" s="2127" t="str">
        <f>A508</f>
        <v>►</v>
      </c>
      <c r="AQ508" s="2133"/>
      <c r="AR508" s="2133"/>
      <c r="AW508" s="2133"/>
      <c r="AX508" s="466">
        <v>1</v>
      </c>
      <c r="AY508" s="464"/>
      <c r="AZ508" s="464"/>
    </row>
    <row r="509" spans="1:52" s="465" customFormat="1" ht="21" customHeight="1" x14ac:dyDescent="0.25">
      <c r="A509" s="2127" t="str">
        <f>IF(H509&lt;&gt;"A", "►", "A")</f>
        <v>►</v>
      </c>
      <c r="B509" s="2128" t="str">
        <f>IF(A509="►","►",IF(A509="A",IF(ISTEXT(I509),I509,"")))</f>
        <v>►</v>
      </c>
      <c r="C509" s="2129" t="str">
        <f>IF(B509="►", "►", IFERROR(LEFT(B509, SEARCH(".", B509)-1), 0))</f>
        <v>►</v>
      </c>
      <c r="D509" s="2433" t="str">
        <f>IF(B509="►","►",IFERROR(MID(B509,SEARCH(".",B509)+1,SEARCH(".",B509,SEARCH(".",B509)+1)-SEARCH(".",B509)-1),0))</f>
        <v>►</v>
      </c>
      <c r="E509" s="2128" t="str">
        <f>IF(B509="►", "►", IFERROR(MID(B509, SEARCH(".", B509, SEARCH(".", B509)+1)+1, SEARCH(".", B509, SEARCH(".", B509, SEARCH(".", B509)+1)+1) - SEARCH(".", B509, SEARCH(".", B509)+1)-1), 0))</f>
        <v>►</v>
      </c>
      <c r="F509" s="2128" t="str">
        <f>IF(B509="►", "►", IFERROR(MID(B509, SEARCH(".", B509, SEARCH(".", B509, SEARCH(".", B509)+1)+1)+1, SEARCH(".", B509, SEARCH(".", B509, SEARCH(".", B509, SEARCH(".", B509)+1)+1)+1) - SEARCH(".", B509, SEARCH(".", B509, SEARCH(".", B509)+1)+1)-1), 0))</f>
        <v>►</v>
      </c>
      <c r="G509" s="2128" t="str">
        <f>IF(OR(B509="►", ISBLANK(B509)), "►", IFERROR(RIGHT(B509, LEN(B509)-FIND("►", B509)-1), ""))</f>
        <v>►</v>
      </c>
      <c r="H509" s="2178" t="s">
        <v>4</v>
      </c>
      <c r="I509" s="2177"/>
      <c r="J509" s="2177"/>
      <c r="K509" s="2177"/>
      <c r="L509" s="2176"/>
      <c r="M509" s="2176"/>
      <c r="N509" s="2176"/>
      <c r="O509" s="2176"/>
      <c r="P509" s="2176"/>
      <c r="Q509" s="2176"/>
      <c r="R509" s="2450"/>
      <c r="S509" s="791" t="s">
        <v>4</v>
      </c>
      <c r="T509" s="3484">
        <f>IFERROR(IF(AND(ISNUMBER(V509),J509&gt;0),J509,0),0)</f>
        <v>0</v>
      </c>
      <c r="U509" s="2453">
        <f>IFERROR(IF(AND(ISNUMBER(T509),V509&gt;0),K509,0),0)</f>
        <v>0</v>
      </c>
      <c r="V509" s="2452"/>
      <c r="W509" s="2140">
        <f>IFERROR(IF(V509&gt;0, AH509*AG509*Q509, 0), 0)</f>
        <v>0</v>
      </c>
      <c r="X509" s="301" t="str">
        <f>IF(OR(W509=0, ISBLANK(P509)), "", TEXT(ROUND(W509/INDEX(AJ24:AJ94, MATCH(P509, AI24:AI94, 0)), 0),"# ##0") &amp; " " &amp; P509)</f>
        <v/>
      </c>
      <c r="Y509" s="82">
        <f>IFERROR(IF(V509&gt;0, L509*AG509*Q509, 0), 0)</f>
        <v>0</v>
      </c>
      <c r="Z509" s="2141">
        <f>IFERROR(IF(V509&gt;0,M509,0),0)</f>
        <v>0</v>
      </c>
      <c r="AA509" s="2142" t="str">
        <f>IF(V509&gt;0,R509,"")</f>
        <v/>
      </c>
      <c r="AB509" s="2143"/>
      <c r="AC509" s="2140">
        <f>IF(ISBLANK(AB509), W509, W509*(1-AB509/100))</f>
        <v>0</v>
      </c>
      <c r="AD509" s="2144"/>
      <c r="AE509" s="2145" t="str">
        <f>IF(OR(ISBLANK(AD509), ISTEXT(L509)), "", IF(W509=0, Y509*AD509, W509*AD509))</f>
        <v/>
      </c>
      <c r="AF509" s="2593"/>
      <c r="AG509" s="2697">
        <f>IFERROR(IF(ISNUMBER(V509)*ISNUMBER(T509),V509/T509,0),0)</f>
        <v>0</v>
      </c>
      <c r="AH509" s="3483">
        <f>IF(AND(V509&lt;&gt;"", ISNUMBER(T509)), IFERROR(INDEX(AJ24:AJ94, MATCH(P509, AI24:AI94, 0)) * O509 * IF(ISBLANK(L509), 1, L509), 0), 0)</f>
        <v>0</v>
      </c>
      <c r="AI509" s="2133"/>
      <c r="AJ509" s="2133"/>
      <c r="AK509" s="2133"/>
      <c r="AL509" s="2133"/>
      <c r="AM509" s="2127" t="str">
        <f>A509</f>
        <v>►</v>
      </c>
      <c r="AQ509" s="2133"/>
      <c r="AR509" s="2133"/>
      <c r="AW509" s="2133"/>
      <c r="AX509" s="466">
        <v>1</v>
      </c>
      <c r="AY509" s="464"/>
      <c r="AZ509" s="464"/>
    </row>
    <row r="510" spans="1:52" s="465" customFormat="1" ht="21" customHeight="1" x14ac:dyDescent="0.25">
      <c r="A510" s="2127" t="str">
        <f>IF(H510&lt;&gt;"A", "►", "A")</f>
        <v>►</v>
      </c>
      <c r="B510" s="2128" t="str">
        <f>IF(A510="►","►",IF(A510="A",IF(ISTEXT(I510),I510,"")))</f>
        <v>►</v>
      </c>
      <c r="C510" s="2129" t="str">
        <f>IF(B510="►", "►", IFERROR(LEFT(B510, SEARCH(".", B510)-1), 0))</f>
        <v>►</v>
      </c>
      <c r="D510" s="2433" t="str">
        <f>IF(B510="►","►",IFERROR(MID(B510,SEARCH(".",B510)+1,SEARCH(".",B510,SEARCH(".",B510)+1)-SEARCH(".",B510)-1),0))</f>
        <v>►</v>
      </c>
      <c r="E510" s="2128" t="str">
        <f>IF(B510="►", "►", IFERROR(MID(B510, SEARCH(".", B510, SEARCH(".", B510)+1)+1, SEARCH(".", B510, SEARCH(".", B510, SEARCH(".", B510)+1)+1) - SEARCH(".", B510, SEARCH(".", B510)+1)-1), 0))</f>
        <v>►</v>
      </c>
      <c r="F510" s="2128" t="str">
        <f>IF(B510="►", "►", IFERROR(MID(B510, SEARCH(".", B510, SEARCH(".", B510, SEARCH(".", B510)+1)+1)+1, SEARCH(".", B510, SEARCH(".", B510, SEARCH(".", B510, SEARCH(".", B510)+1)+1)+1) - SEARCH(".", B510, SEARCH(".", B510, SEARCH(".", B510)+1)+1)-1), 0))</f>
        <v>►</v>
      </c>
      <c r="G510" s="2128" t="str">
        <f>IF(OR(B510="►", ISBLANK(B510)), "►", IFERROR(RIGHT(B510, LEN(B510)-FIND("►", B510)-1), ""))</f>
        <v>►</v>
      </c>
      <c r="H510" s="2178" t="s">
        <v>4</v>
      </c>
      <c r="I510" s="2177"/>
      <c r="J510" s="2177"/>
      <c r="K510" s="2177"/>
      <c r="L510" s="2176"/>
      <c r="M510" s="2176"/>
      <c r="N510" s="2176"/>
      <c r="O510" s="2176"/>
      <c r="P510" s="2176"/>
      <c r="Q510" s="2176"/>
      <c r="R510" s="2450"/>
      <c r="S510" s="791" t="s">
        <v>4</v>
      </c>
      <c r="T510" s="3484">
        <f>IFERROR(IF(AND(ISNUMBER(V510),J510&gt;0),J510,0),0)</f>
        <v>0</v>
      </c>
      <c r="U510" s="2453">
        <f>IFERROR(IF(AND(ISNUMBER(T510),V510&gt;0),K510,0),0)</f>
        <v>0</v>
      </c>
      <c r="V510" s="2452"/>
      <c r="W510" s="2148">
        <f>IFERROR(IF(V510&gt;0, AH510*AG510*Q510, 0), 0)</f>
        <v>0</v>
      </c>
      <c r="X510" s="299" t="str">
        <f>IF(OR(W510=0, ISBLANK(P510)), "", TEXT(ROUND(W510/INDEX(AJ24:AJ94, MATCH(P510, AI24:AI94, 0)), 0),"# ##0") &amp; " " &amp; P510)</f>
        <v/>
      </c>
      <c r="Y510" s="77">
        <f>IFERROR(IF(V510&gt;0, L510*AG510*Q510, 0), 0)</f>
        <v>0</v>
      </c>
      <c r="Z510" s="2149">
        <f>IFERROR(IF(V510&gt;0,M510,0),0)</f>
        <v>0</v>
      </c>
      <c r="AA510" s="2137" t="str">
        <f>IF(V510&gt;0,R510,"")</f>
        <v/>
      </c>
      <c r="AB510" s="2143"/>
      <c r="AC510" s="2148">
        <f>IF(ISBLANK(AB510), W510, W510*(1-AB510/100))</f>
        <v>0</v>
      </c>
      <c r="AD510" s="2144"/>
      <c r="AE510" s="2150" t="str">
        <f>IF(OR(ISBLANK(AD510), ISTEXT(L510)), "", IF(W510=0, Y510*AD510, W510*AD510))</f>
        <v/>
      </c>
      <c r="AF510" s="2593"/>
      <c r="AG510" s="2697">
        <f>IFERROR(IF(ISNUMBER(V510)*ISNUMBER(T510),V510/T510,0),0)</f>
        <v>0</v>
      </c>
      <c r="AH510" s="3483">
        <f>IF(AND(V510&lt;&gt;"", ISNUMBER(T510)), IFERROR(INDEX(AJ24:AJ94, MATCH(P510, AI24:AI94, 0)) * O510 * IF(ISBLANK(L510), 1, L510), 0), 0)</f>
        <v>0</v>
      </c>
      <c r="AI510" s="2133"/>
      <c r="AJ510" s="2133"/>
      <c r="AK510" s="2133"/>
      <c r="AL510" s="2133"/>
      <c r="AM510" s="2127" t="str">
        <f>A510</f>
        <v>►</v>
      </c>
      <c r="AQ510" s="2133"/>
      <c r="AR510" s="2133"/>
      <c r="AW510" s="2133"/>
      <c r="AX510" s="466">
        <v>1</v>
      </c>
      <c r="AY510" s="464"/>
      <c r="AZ510" s="464"/>
    </row>
    <row r="511" spans="1:52" s="465" customFormat="1" ht="21" customHeight="1" x14ac:dyDescent="0.25">
      <c r="A511" s="2127" t="str">
        <f>IF(H511&lt;&gt;"A", "►", "A")</f>
        <v>►</v>
      </c>
      <c r="B511" s="2128" t="str">
        <f>IF(A511="►","►",IF(A511="A",IF(ISTEXT(I511),I511,"")))</f>
        <v>►</v>
      </c>
      <c r="C511" s="2129" t="str">
        <f>IF(B511="►", "►", IFERROR(LEFT(B511, SEARCH(".", B511)-1), 0))</f>
        <v>►</v>
      </c>
      <c r="D511" s="2433" t="str">
        <f>IF(B511="►","►",IFERROR(MID(B511,SEARCH(".",B511)+1,SEARCH(".",B511,SEARCH(".",B511)+1)-SEARCH(".",B511)-1),0))</f>
        <v>►</v>
      </c>
      <c r="E511" s="2128" t="str">
        <f>IF(B511="►", "►", IFERROR(MID(B511, SEARCH(".", B511, SEARCH(".", B511)+1)+1, SEARCH(".", B511, SEARCH(".", B511, SEARCH(".", B511)+1)+1) - SEARCH(".", B511, SEARCH(".", B511)+1)-1), 0))</f>
        <v>►</v>
      </c>
      <c r="F511" s="2128" t="str">
        <f>IF(B511="►", "►", IFERROR(MID(B511, SEARCH(".", B511, SEARCH(".", B511, SEARCH(".", B511)+1)+1)+1, SEARCH(".", B511, SEARCH(".", B511, SEARCH(".", B511, SEARCH(".", B511)+1)+1)+1) - SEARCH(".", B511, SEARCH(".", B511, SEARCH(".", B511)+1)+1)-1), 0))</f>
        <v>►</v>
      </c>
      <c r="G511" s="2128" t="str">
        <f>IF(OR(B511="►", ISBLANK(B511)), "►", IFERROR(RIGHT(B511, LEN(B511)-FIND("►", B511)-1), ""))</f>
        <v>►</v>
      </c>
      <c r="H511" s="2178" t="s">
        <v>4</v>
      </c>
      <c r="I511" s="2177"/>
      <c r="J511" s="2177"/>
      <c r="K511" s="2177"/>
      <c r="L511" s="2176"/>
      <c r="M511" s="2176"/>
      <c r="N511" s="2176"/>
      <c r="O511" s="2176"/>
      <c r="P511" s="2176"/>
      <c r="Q511" s="2176"/>
      <c r="R511" s="2450"/>
      <c r="S511" s="791" t="s">
        <v>4</v>
      </c>
      <c r="T511" s="3484">
        <f>IFERROR(IF(AND(ISNUMBER(V511),J511&gt;0),J511,0),0)</f>
        <v>0</v>
      </c>
      <c r="U511" s="2453">
        <f>IFERROR(IF(AND(ISNUMBER(T511),V511&gt;0),K511,0),0)</f>
        <v>0</v>
      </c>
      <c r="V511" s="2452"/>
      <c r="W511" s="2140">
        <f>IFERROR(IF(V511&gt;0, AH511*AG511*Q511, 0), 0)</f>
        <v>0</v>
      </c>
      <c r="X511" s="301" t="str">
        <f>IF(OR(W511=0, ISBLANK(P511)), "", TEXT(ROUND(W511/INDEX(AJ24:AJ94, MATCH(P511, AI24:AI94, 0)), 0),"# ##0") &amp; " " &amp; P511)</f>
        <v/>
      </c>
      <c r="Y511" s="82">
        <f>IFERROR(IF(V511&gt;0, L511*AG511*Q511, 0), 0)</f>
        <v>0</v>
      </c>
      <c r="Z511" s="2141">
        <f>IFERROR(IF(V511&gt;0,M511,0),0)</f>
        <v>0</v>
      </c>
      <c r="AA511" s="2142" t="str">
        <f>IF(V511&gt;0,R511,"")</f>
        <v/>
      </c>
      <c r="AB511" s="2143"/>
      <c r="AC511" s="2140">
        <f>IF(ISBLANK(AB511), W511, W511*(1-AB511/100))</f>
        <v>0</v>
      </c>
      <c r="AD511" s="2144"/>
      <c r="AE511" s="2145" t="str">
        <f>IF(OR(ISBLANK(AD511), ISTEXT(L511)), "", IF(W511=0, Y511*AD511, W511*AD511))</f>
        <v/>
      </c>
      <c r="AF511" s="2593"/>
      <c r="AG511" s="2697">
        <f>IFERROR(IF(ISNUMBER(V511)*ISNUMBER(T511),V511/T511,0),0)</f>
        <v>0</v>
      </c>
      <c r="AH511" s="3483">
        <f>IF(AND(V511&lt;&gt;"", ISNUMBER(T511)), IFERROR(INDEX(AJ24:AJ94, MATCH(P511, AI24:AI94, 0)) * O511 * IF(ISBLANK(L511), 1, L511), 0), 0)</f>
        <v>0</v>
      </c>
      <c r="AI511" s="2133"/>
      <c r="AJ511" s="2133"/>
      <c r="AK511" s="2133"/>
      <c r="AL511" s="2133"/>
      <c r="AM511" s="2127" t="str">
        <f>A511</f>
        <v>►</v>
      </c>
      <c r="AQ511" s="2133"/>
      <c r="AR511" s="2133"/>
      <c r="AW511" s="2133"/>
      <c r="AX511" s="466">
        <v>1</v>
      </c>
      <c r="AY511" s="464"/>
      <c r="AZ511" s="464"/>
    </row>
    <row r="512" spans="1:52" s="465" customFormat="1" ht="21" customHeight="1" x14ac:dyDescent="0.25">
      <c r="A512" s="2127" t="str">
        <f>IF(H512&lt;&gt;"A", "►", "A")</f>
        <v>►</v>
      </c>
      <c r="B512" s="2128" t="str">
        <f>IF(A512="►","►",IF(A512="A",IF(ISTEXT(I512),I512,"")))</f>
        <v>►</v>
      </c>
      <c r="C512" s="2129" t="str">
        <f>IF(B512="►", "►", IFERROR(LEFT(B512, SEARCH(".", B512)-1), 0))</f>
        <v>►</v>
      </c>
      <c r="D512" s="2433" t="str">
        <f>IF(B512="►","►",IFERROR(MID(B512,SEARCH(".",B512)+1,SEARCH(".",B512,SEARCH(".",B512)+1)-SEARCH(".",B512)-1),0))</f>
        <v>►</v>
      </c>
      <c r="E512" s="2128" t="str">
        <f>IF(B512="►", "►", IFERROR(MID(B512, SEARCH(".", B512, SEARCH(".", B512)+1)+1, SEARCH(".", B512, SEARCH(".", B512, SEARCH(".", B512)+1)+1) - SEARCH(".", B512, SEARCH(".", B512)+1)-1), 0))</f>
        <v>►</v>
      </c>
      <c r="F512" s="2128" t="str">
        <f>IF(B512="►", "►", IFERROR(MID(B512, SEARCH(".", B512, SEARCH(".", B512, SEARCH(".", B512)+1)+1)+1, SEARCH(".", B512, SEARCH(".", B512, SEARCH(".", B512, SEARCH(".", B512)+1)+1)+1) - SEARCH(".", B512, SEARCH(".", B512, SEARCH(".", B512)+1)+1)-1), 0))</f>
        <v>►</v>
      </c>
      <c r="G512" s="2128" t="str">
        <f>IF(OR(B512="►", ISBLANK(B512)), "►", IFERROR(RIGHT(B512, LEN(B512)-FIND("►", B512)-1), ""))</f>
        <v>►</v>
      </c>
      <c r="H512" s="2178" t="s">
        <v>4</v>
      </c>
      <c r="I512" s="2177"/>
      <c r="J512" s="2177"/>
      <c r="K512" s="2177"/>
      <c r="L512" s="2176"/>
      <c r="M512" s="2176"/>
      <c r="N512" s="2176"/>
      <c r="O512" s="2176"/>
      <c r="P512" s="2176"/>
      <c r="Q512" s="2176"/>
      <c r="R512" s="2450"/>
      <c r="S512" s="791" t="s">
        <v>4</v>
      </c>
      <c r="T512" s="3484">
        <f>IFERROR(IF(AND(ISNUMBER(V512),J512&gt;0),J512,0),0)</f>
        <v>0</v>
      </c>
      <c r="U512" s="2453">
        <f>IFERROR(IF(AND(ISNUMBER(T512),V512&gt;0),K512,0),0)</f>
        <v>0</v>
      </c>
      <c r="V512" s="2452"/>
      <c r="W512" s="2148">
        <f>IFERROR(IF(V512&gt;0, AH512*AG512*Q512, 0), 0)</f>
        <v>0</v>
      </c>
      <c r="X512" s="299" t="str">
        <f>IF(OR(W512=0, ISBLANK(P512)), "", TEXT(ROUND(W512/INDEX(AJ24:AJ94, MATCH(P512, AI24:AI94, 0)), 0),"# ##0") &amp; " " &amp; P512)</f>
        <v/>
      </c>
      <c r="Y512" s="77">
        <f>IFERROR(IF(V512&gt;0, L512*AG512*Q512, 0), 0)</f>
        <v>0</v>
      </c>
      <c r="Z512" s="2149">
        <f>IFERROR(IF(V512&gt;0,M512,0),0)</f>
        <v>0</v>
      </c>
      <c r="AA512" s="2137" t="str">
        <f>IF(V512&gt;0,R512,"")</f>
        <v/>
      </c>
      <c r="AB512" s="2143"/>
      <c r="AC512" s="2148">
        <f>IF(ISBLANK(AB512), W512, W512*(1-AB512/100))</f>
        <v>0</v>
      </c>
      <c r="AD512" s="2144"/>
      <c r="AE512" s="2150" t="str">
        <f>IF(OR(ISBLANK(AD512), ISTEXT(L512)), "", IF(W512=0, Y512*AD512, W512*AD512))</f>
        <v/>
      </c>
      <c r="AF512" s="2593"/>
      <c r="AG512" s="2697">
        <f>IFERROR(IF(ISNUMBER(V512)*ISNUMBER(T512),V512/T512,0),0)</f>
        <v>0</v>
      </c>
      <c r="AH512" s="3483">
        <f>IF(AND(V512&lt;&gt;"", ISNUMBER(T512)), IFERROR(INDEX(AJ24:AJ94, MATCH(P512, AI24:AI94, 0)) * O512 * IF(ISBLANK(L512), 1, L512), 0), 0)</f>
        <v>0</v>
      </c>
      <c r="AI512" s="2133"/>
      <c r="AJ512" s="2133"/>
      <c r="AK512" s="2133"/>
      <c r="AL512" s="2133"/>
      <c r="AM512" s="2127" t="str">
        <f>A512</f>
        <v>►</v>
      </c>
      <c r="AQ512" s="2133"/>
      <c r="AR512" s="2133"/>
      <c r="AW512" s="2133"/>
      <c r="AX512" s="466">
        <v>1</v>
      </c>
      <c r="AY512" s="464"/>
      <c r="AZ512" s="464"/>
    </row>
    <row r="513" spans="1:52" s="465" customFormat="1" ht="21" customHeight="1" x14ac:dyDescent="0.25">
      <c r="A513" s="2127" t="str">
        <f>IF(H513&lt;&gt;"A", "►", "A")</f>
        <v>►</v>
      </c>
      <c r="B513" s="2128" t="str">
        <f>IF(A513="►","►",IF(A513="A",IF(ISTEXT(I513),I513,"")))</f>
        <v>►</v>
      </c>
      <c r="C513" s="2129" t="str">
        <f>IF(B513="►", "►", IFERROR(LEFT(B513, SEARCH(".", B513)-1), 0))</f>
        <v>►</v>
      </c>
      <c r="D513" s="2433" t="str">
        <f>IF(B513="►","►",IFERROR(MID(B513,SEARCH(".",B513)+1,SEARCH(".",B513,SEARCH(".",B513)+1)-SEARCH(".",B513)-1),0))</f>
        <v>►</v>
      </c>
      <c r="E513" s="2128" t="str">
        <f>IF(B513="►", "►", IFERROR(MID(B513, SEARCH(".", B513, SEARCH(".", B513)+1)+1, SEARCH(".", B513, SEARCH(".", B513, SEARCH(".", B513)+1)+1) - SEARCH(".", B513, SEARCH(".", B513)+1)-1), 0))</f>
        <v>►</v>
      </c>
      <c r="F513" s="2128" t="str">
        <f>IF(B513="►", "►", IFERROR(MID(B513, SEARCH(".", B513, SEARCH(".", B513, SEARCH(".", B513)+1)+1)+1, SEARCH(".", B513, SEARCH(".", B513, SEARCH(".", B513, SEARCH(".", B513)+1)+1)+1) - SEARCH(".", B513, SEARCH(".", B513, SEARCH(".", B513)+1)+1)-1), 0))</f>
        <v>►</v>
      </c>
      <c r="G513" s="2128" t="str">
        <f>IF(OR(B513="►", ISBLANK(B513)), "►", IFERROR(RIGHT(B513, LEN(B513)-FIND("►", B513)-1), ""))</f>
        <v>►</v>
      </c>
      <c r="H513" s="2178" t="s">
        <v>4</v>
      </c>
      <c r="I513" s="2177"/>
      <c r="J513" s="2177"/>
      <c r="K513" s="2177"/>
      <c r="L513" s="2176"/>
      <c r="M513" s="2176"/>
      <c r="N513" s="2176"/>
      <c r="O513" s="2176"/>
      <c r="P513" s="2176"/>
      <c r="Q513" s="2176"/>
      <c r="R513" s="2450"/>
      <c r="S513" s="791" t="s">
        <v>4</v>
      </c>
      <c r="T513" s="3484">
        <f>IFERROR(IF(AND(ISNUMBER(V513),J513&gt;0),J513,0),0)</f>
        <v>0</v>
      </c>
      <c r="U513" s="2453">
        <f>IFERROR(IF(AND(ISNUMBER(T513),V513&gt;0),K513,0),0)</f>
        <v>0</v>
      </c>
      <c r="V513" s="2452"/>
      <c r="W513" s="2140">
        <f>IFERROR(IF(V513&gt;0, AH513*AG513*Q513, 0), 0)</f>
        <v>0</v>
      </c>
      <c r="X513" s="301" t="str">
        <f>IF(OR(W513=0, ISBLANK(P513)), "", TEXT(ROUND(W513/INDEX(AJ24:AJ94, MATCH(P513, AI24:AI94, 0)), 0),"# ##0") &amp; " " &amp; P513)</f>
        <v/>
      </c>
      <c r="Y513" s="82">
        <f>IFERROR(IF(V513&gt;0, L513*AG513*Q513, 0), 0)</f>
        <v>0</v>
      </c>
      <c r="Z513" s="2141">
        <f>IFERROR(IF(V513&gt;0,M513,0),0)</f>
        <v>0</v>
      </c>
      <c r="AA513" s="2142" t="str">
        <f>IF(V513&gt;0,R513,"")</f>
        <v/>
      </c>
      <c r="AB513" s="2143"/>
      <c r="AC513" s="2140">
        <f>IF(ISBLANK(AB513), W513, W513*(1-AB513/100))</f>
        <v>0</v>
      </c>
      <c r="AD513" s="2144"/>
      <c r="AE513" s="2145" t="str">
        <f>IF(OR(ISBLANK(AD513), ISTEXT(L513)), "", IF(W513=0, Y513*AD513, W513*AD513))</f>
        <v/>
      </c>
      <c r="AF513" s="2593"/>
      <c r="AG513" s="2697">
        <f>IFERROR(IF(ISNUMBER(V513)*ISNUMBER(T513),V513/T513,0),0)</f>
        <v>0</v>
      </c>
      <c r="AH513" s="3483">
        <f>IF(AND(V513&lt;&gt;"", ISNUMBER(T513)), IFERROR(INDEX(AJ24:AJ94, MATCH(P513, AI24:AI94, 0)) * O513 * IF(ISBLANK(L513), 1, L513), 0), 0)</f>
        <v>0</v>
      </c>
      <c r="AI513" s="2133"/>
      <c r="AJ513" s="2133"/>
      <c r="AK513" s="2133"/>
      <c r="AL513" s="2133"/>
      <c r="AM513" s="2127" t="str">
        <f>A513</f>
        <v>►</v>
      </c>
      <c r="AQ513" s="2133"/>
      <c r="AR513" s="2133"/>
      <c r="AW513" s="2133"/>
      <c r="AX513" s="466">
        <v>1</v>
      </c>
      <c r="AY513" s="464"/>
      <c r="AZ513" s="464"/>
    </row>
    <row r="514" spans="1:52" s="465" customFormat="1" ht="21" customHeight="1" x14ac:dyDescent="0.25">
      <c r="A514" s="2127" t="str">
        <f>IF(H514&lt;&gt;"A", "►", "A")</f>
        <v>►</v>
      </c>
      <c r="B514" s="2128" t="str">
        <f>IF(A514="►","►",IF(A514="A",IF(ISTEXT(I514),I514,"")))</f>
        <v>►</v>
      </c>
      <c r="C514" s="2129" t="str">
        <f>IF(B514="►", "►", IFERROR(LEFT(B514, SEARCH(".", B514)-1), 0))</f>
        <v>►</v>
      </c>
      <c r="D514" s="2433" t="str">
        <f>IF(B514="►","►",IFERROR(MID(B514,SEARCH(".",B514)+1,SEARCH(".",B514,SEARCH(".",B514)+1)-SEARCH(".",B514)-1),0))</f>
        <v>►</v>
      </c>
      <c r="E514" s="2128" t="str">
        <f>IF(B514="►", "►", IFERROR(MID(B514, SEARCH(".", B514, SEARCH(".", B514)+1)+1, SEARCH(".", B514, SEARCH(".", B514, SEARCH(".", B514)+1)+1) - SEARCH(".", B514, SEARCH(".", B514)+1)-1), 0))</f>
        <v>►</v>
      </c>
      <c r="F514" s="2128" t="str">
        <f>IF(B514="►", "►", IFERROR(MID(B514, SEARCH(".", B514, SEARCH(".", B514, SEARCH(".", B514)+1)+1)+1, SEARCH(".", B514, SEARCH(".", B514, SEARCH(".", B514, SEARCH(".", B514)+1)+1)+1) - SEARCH(".", B514, SEARCH(".", B514, SEARCH(".", B514)+1)+1)-1), 0))</f>
        <v>►</v>
      </c>
      <c r="G514" s="2128" t="str">
        <f>IF(OR(B514="►", ISBLANK(B514)), "►", IFERROR(RIGHT(B514, LEN(B514)-FIND("►", B514)-1), ""))</f>
        <v>►</v>
      </c>
      <c r="H514" s="2178" t="s">
        <v>4</v>
      </c>
      <c r="I514" s="2177"/>
      <c r="J514" s="2177"/>
      <c r="K514" s="2177"/>
      <c r="L514" s="2176"/>
      <c r="M514" s="2176"/>
      <c r="N514" s="2176"/>
      <c r="O514" s="2176"/>
      <c r="P514" s="2176"/>
      <c r="Q514" s="2176"/>
      <c r="R514" s="2450"/>
      <c r="S514" s="791" t="s">
        <v>4</v>
      </c>
      <c r="T514" s="3484">
        <f>IFERROR(IF(AND(ISNUMBER(V514),J514&gt;0),J514,0),0)</f>
        <v>0</v>
      </c>
      <c r="U514" s="2453">
        <f>IFERROR(IF(AND(ISNUMBER(T514),V514&gt;0),K514,0),0)</f>
        <v>0</v>
      </c>
      <c r="V514" s="2452"/>
      <c r="W514" s="2148">
        <f>IFERROR(IF(V514&gt;0, AH514*AG514*Q514, 0), 0)</f>
        <v>0</v>
      </c>
      <c r="X514" s="299" t="str">
        <f>IF(OR(W514=0, ISBLANK(P514)), "", TEXT(ROUND(W514/INDEX(AJ24:AJ94, MATCH(P514, AI24:AI94, 0)), 0),"# ##0") &amp; " " &amp; P514)</f>
        <v/>
      </c>
      <c r="Y514" s="77">
        <f>IFERROR(IF(V514&gt;0, L514*AG514*Q514, 0), 0)</f>
        <v>0</v>
      </c>
      <c r="Z514" s="2149">
        <f>IFERROR(IF(V514&gt;0,M514,0),0)</f>
        <v>0</v>
      </c>
      <c r="AA514" s="2137" t="str">
        <f>IF(V514&gt;0,R514,"")</f>
        <v/>
      </c>
      <c r="AB514" s="2143"/>
      <c r="AC514" s="2148">
        <f>IF(ISBLANK(AB514), W514, W514*(1-AB514/100))</f>
        <v>0</v>
      </c>
      <c r="AD514" s="2144"/>
      <c r="AE514" s="2150" t="str">
        <f>IF(OR(ISBLANK(AD514), ISTEXT(L514)), "", IF(W514=0, Y514*AD514, W514*AD514))</f>
        <v/>
      </c>
      <c r="AF514" s="2593"/>
      <c r="AG514" s="2697">
        <f>IFERROR(IF(ISNUMBER(V514)*ISNUMBER(T514),V514/T514,0),0)</f>
        <v>0</v>
      </c>
      <c r="AH514" s="3483">
        <f>IF(AND(V514&lt;&gt;"", ISNUMBER(T514)), IFERROR(INDEX(AJ24:AJ94, MATCH(P514, AI24:AI94, 0)) * O514 * IF(ISBLANK(L514), 1, L514), 0), 0)</f>
        <v>0</v>
      </c>
      <c r="AI514" s="2133"/>
      <c r="AJ514" s="2133"/>
      <c r="AK514" s="2133"/>
      <c r="AL514" s="2133"/>
      <c r="AM514" s="2127" t="str">
        <f>A514</f>
        <v>►</v>
      </c>
      <c r="AQ514" s="2133"/>
      <c r="AR514" s="2133"/>
      <c r="AW514" s="2133"/>
      <c r="AX514" s="466">
        <v>1</v>
      </c>
      <c r="AY514" s="464"/>
      <c r="AZ514" s="464"/>
    </row>
    <row r="515" spans="1:52" s="465" customFormat="1" ht="21" customHeight="1" x14ac:dyDescent="0.25">
      <c r="A515" s="2127" t="str">
        <f>IF(H515&lt;&gt;"A", "►", "A")</f>
        <v>►</v>
      </c>
      <c r="B515" s="2128" t="str">
        <f>IF(A515="►","►",IF(A515="A",IF(ISTEXT(I515),I515,"")))</f>
        <v>►</v>
      </c>
      <c r="C515" s="2129" t="str">
        <f>IF(B515="►", "►", IFERROR(LEFT(B515, SEARCH(".", B515)-1), 0))</f>
        <v>►</v>
      </c>
      <c r="D515" s="2433" t="str">
        <f>IF(B515="►","►",IFERROR(MID(B515,SEARCH(".",B515)+1,SEARCH(".",B515,SEARCH(".",B515)+1)-SEARCH(".",B515)-1),0))</f>
        <v>►</v>
      </c>
      <c r="E515" s="2128" t="str">
        <f>IF(B515="►", "►", IFERROR(MID(B515, SEARCH(".", B515, SEARCH(".", B515)+1)+1, SEARCH(".", B515, SEARCH(".", B515, SEARCH(".", B515)+1)+1) - SEARCH(".", B515, SEARCH(".", B515)+1)-1), 0))</f>
        <v>►</v>
      </c>
      <c r="F515" s="2128" t="str">
        <f>IF(B515="►", "►", IFERROR(MID(B515, SEARCH(".", B515, SEARCH(".", B515, SEARCH(".", B515)+1)+1)+1, SEARCH(".", B515, SEARCH(".", B515, SEARCH(".", B515, SEARCH(".", B515)+1)+1)+1) - SEARCH(".", B515, SEARCH(".", B515, SEARCH(".", B515)+1)+1)-1), 0))</f>
        <v>►</v>
      </c>
      <c r="G515" s="2128" t="str">
        <f>IF(OR(B515="►", ISBLANK(B515)), "►", IFERROR(RIGHT(B515, LEN(B515)-FIND("►", B515)-1), ""))</f>
        <v>►</v>
      </c>
      <c r="H515" s="2178" t="s">
        <v>4</v>
      </c>
      <c r="I515" s="2177"/>
      <c r="J515" s="2177"/>
      <c r="K515" s="2177"/>
      <c r="L515" s="2176"/>
      <c r="M515" s="2176"/>
      <c r="N515" s="2176"/>
      <c r="O515" s="2176"/>
      <c r="P515" s="2176"/>
      <c r="Q515" s="2176"/>
      <c r="R515" s="2450"/>
      <c r="S515" s="791" t="s">
        <v>4</v>
      </c>
      <c r="T515" s="3484">
        <f>IFERROR(IF(AND(ISNUMBER(V515),J515&gt;0),J515,0),0)</f>
        <v>0</v>
      </c>
      <c r="U515" s="2453">
        <f>IFERROR(IF(AND(ISNUMBER(T515),V515&gt;0),K515,0),0)</f>
        <v>0</v>
      </c>
      <c r="V515" s="2452"/>
      <c r="W515" s="2140">
        <f>IFERROR(IF(V515&gt;0, AH515*AG515*Q515, 0), 0)</f>
        <v>0</v>
      </c>
      <c r="X515" s="301" t="str">
        <f>IF(OR(W515=0, ISBLANK(P515)), "", TEXT(ROUND(W515/INDEX(AJ24:AJ94, MATCH(P515, AI24:AI94, 0)), 0),"# ##0") &amp; " " &amp; P515)</f>
        <v/>
      </c>
      <c r="Y515" s="82">
        <f>IFERROR(IF(V515&gt;0, L515*AG515*Q515, 0), 0)</f>
        <v>0</v>
      </c>
      <c r="Z515" s="2141">
        <f>IFERROR(IF(V515&gt;0,M515,0),0)</f>
        <v>0</v>
      </c>
      <c r="AA515" s="2142" t="str">
        <f>IF(V515&gt;0,R515,"")</f>
        <v/>
      </c>
      <c r="AB515" s="2143"/>
      <c r="AC515" s="2140">
        <f>IF(ISBLANK(AB515), W515, W515*(1-AB515/100))</f>
        <v>0</v>
      </c>
      <c r="AD515" s="2144"/>
      <c r="AE515" s="2145" t="str">
        <f>IF(OR(ISBLANK(AD515), ISTEXT(L515)), "", IF(W515=0, Y515*AD515, W515*AD515))</f>
        <v/>
      </c>
      <c r="AF515" s="2593"/>
      <c r="AG515" s="2697">
        <f>IFERROR(IF(ISNUMBER(V515)*ISNUMBER(T515),V515/T515,0),0)</f>
        <v>0</v>
      </c>
      <c r="AH515" s="3483">
        <f>IF(AND(V515&lt;&gt;"", ISNUMBER(T515)), IFERROR(INDEX(AJ24:AJ94, MATCH(P515, AI24:AI94, 0)) * O515 * IF(ISBLANK(L515), 1, L515), 0), 0)</f>
        <v>0</v>
      </c>
      <c r="AI515" s="2133"/>
      <c r="AJ515" s="2133"/>
      <c r="AK515" s="2133"/>
      <c r="AL515" s="2133"/>
      <c r="AM515" s="2127" t="str">
        <f>A515</f>
        <v>►</v>
      </c>
      <c r="AQ515" s="2133"/>
      <c r="AR515" s="2133"/>
      <c r="AW515" s="2133"/>
      <c r="AX515" s="466">
        <v>1</v>
      </c>
      <c r="AY515" s="464"/>
      <c r="AZ515" s="464"/>
    </row>
    <row r="516" spans="1:52" s="465" customFormat="1" ht="21" customHeight="1" x14ac:dyDescent="0.25">
      <c r="A516" s="2127" t="str">
        <f>IF(H516&lt;&gt;"A", "►", "A")</f>
        <v>►</v>
      </c>
      <c r="B516" s="2128" t="str">
        <f>IF(A516="►","►",IF(A516="A",IF(ISTEXT(I516),I516,"")))</f>
        <v>►</v>
      </c>
      <c r="C516" s="2129" t="str">
        <f>IF(B516="►", "►", IFERROR(LEFT(B516, SEARCH(".", B516)-1), 0))</f>
        <v>►</v>
      </c>
      <c r="D516" s="2433" t="str">
        <f>IF(B516="►","►",IFERROR(MID(B516,SEARCH(".",B516)+1,SEARCH(".",B516,SEARCH(".",B516)+1)-SEARCH(".",B516)-1),0))</f>
        <v>►</v>
      </c>
      <c r="E516" s="2128" t="str">
        <f>IF(B516="►", "►", IFERROR(MID(B516, SEARCH(".", B516, SEARCH(".", B516)+1)+1, SEARCH(".", B516, SEARCH(".", B516, SEARCH(".", B516)+1)+1) - SEARCH(".", B516, SEARCH(".", B516)+1)-1), 0))</f>
        <v>►</v>
      </c>
      <c r="F516" s="2128" t="str">
        <f>IF(B516="►", "►", IFERROR(MID(B516, SEARCH(".", B516, SEARCH(".", B516, SEARCH(".", B516)+1)+1)+1, SEARCH(".", B516, SEARCH(".", B516, SEARCH(".", B516, SEARCH(".", B516)+1)+1)+1) - SEARCH(".", B516, SEARCH(".", B516, SEARCH(".", B516)+1)+1)-1), 0))</f>
        <v>►</v>
      </c>
      <c r="G516" s="2128" t="str">
        <f>IF(OR(B516="►", ISBLANK(B516)), "►", IFERROR(RIGHT(B516, LEN(B516)-FIND("►", B516)-1), ""))</f>
        <v>►</v>
      </c>
      <c r="H516" s="2178" t="s">
        <v>4</v>
      </c>
      <c r="I516" s="2177"/>
      <c r="J516" s="2177"/>
      <c r="K516" s="2177"/>
      <c r="L516" s="2176"/>
      <c r="M516" s="2176"/>
      <c r="N516" s="2176"/>
      <c r="O516" s="2176"/>
      <c r="P516" s="2176"/>
      <c r="Q516" s="2176"/>
      <c r="R516" s="2450"/>
      <c r="S516" s="791" t="s">
        <v>4</v>
      </c>
      <c r="T516" s="3484">
        <f>IFERROR(IF(AND(ISNUMBER(V516),J516&gt;0),J516,0),0)</f>
        <v>0</v>
      </c>
      <c r="U516" s="2453">
        <f>IFERROR(IF(AND(ISNUMBER(T516),V516&gt;0),K516,0),0)</f>
        <v>0</v>
      </c>
      <c r="V516" s="2452"/>
      <c r="W516" s="2148">
        <f>IFERROR(IF(V516&gt;0, AH516*AG516*Q516, 0), 0)</f>
        <v>0</v>
      </c>
      <c r="X516" s="299" t="str">
        <f>IF(OR(W516=0, ISBLANK(P516)), "", TEXT(ROUND(W516/INDEX(AJ24:AJ94, MATCH(P516, AI24:AI94, 0)), 0),"# ##0") &amp; " " &amp; P516)</f>
        <v/>
      </c>
      <c r="Y516" s="77">
        <f>IFERROR(IF(V516&gt;0, L516*AG516*Q516, 0), 0)</f>
        <v>0</v>
      </c>
      <c r="Z516" s="2149">
        <f>IFERROR(IF(V516&gt;0,M516,0),0)</f>
        <v>0</v>
      </c>
      <c r="AA516" s="2137" t="str">
        <f>IF(V516&gt;0,R516,"")</f>
        <v/>
      </c>
      <c r="AB516" s="2143"/>
      <c r="AC516" s="2148">
        <f>IF(ISBLANK(AB516), W516, W516*(1-AB516/100))</f>
        <v>0</v>
      </c>
      <c r="AD516" s="2144"/>
      <c r="AE516" s="2150" t="str">
        <f>IF(OR(ISBLANK(AD516), ISTEXT(L516)), "", IF(W516=0, Y516*AD516, W516*AD516))</f>
        <v/>
      </c>
      <c r="AF516" s="2593"/>
      <c r="AG516" s="2697">
        <f>IFERROR(IF(ISNUMBER(V516)*ISNUMBER(T516),V516/T516,0),0)</f>
        <v>0</v>
      </c>
      <c r="AH516" s="3483">
        <f>IF(AND(V516&lt;&gt;"", ISNUMBER(T516)), IFERROR(INDEX(AJ24:AJ94, MATCH(P516, AI24:AI94, 0)) * O516 * IF(ISBLANK(L516), 1, L516), 0), 0)</f>
        <v>0</v>
      </c>
      <c r="AI516" s="2133"/>
      <c r="AJ516" s="2133"/>
      <c r="AK516" s="2133"/>
      <c r="AL516" s="2133"/>
      <c r="AM516" s="2127" t="str">
        <f>A516</f>
        <v>►</v>
      </c>
      <c r="AQ516" s="2133"/>
      <c r="AR516" s="2133"/>
      <c r="AW516" s="2133"/>
      <c r="AX516" s="466">
        <v>1</v>
      </c>
      <c r="AY516" s="464"/>
      <c r="AZ516" s="464"/>
    </row>
    <row r="517" spans="1:52" s="465" customFormat="1" ht="21" customHeight="1" x14ac:dyDescent="0.25">
      <c r="A517" s="2127" t="str">
        <f>IF(H517&lt;&gt;"A", "►", "A")</f>
        <v>►</v>
      </c>
      <c r="B517" s="2128" t="str">
        <f>IF(A517="►","►",IF(A517="A",IF(ISTEXT(I517),I517,"")))</f>
        <v>►</v>
      </c>
      <c r="C517" s="2129" t="str">
        <f>IF(B517="►", "►", IFERROR(LEFT(B517, SEARCH(".", B517)-1), 0))</f>
        <v>►</v>
      </c>
      <c r="D517" s="2433" t="str">
        <f>IF(B517="►","►",IFERROR(MID(B517,SEARCH(".",B517)+1,SEARCH(".",B517,SEARCH(".",B517)+1)-SEARCH(".",B517)-1),0))</f>
        <v>►</v>
      </c>
      <c r="E517" s="2128" t="str">
        <f>IF(B517="►", "►", IFERROR(MID(B517, SEARCH(".", B517, SEARCH(".", B517)+1)+1, SEARCH(".", B517, SEARCH(".", B517, SEARCH(".", B517)+1)+1) - SEARCH(".", B517, SEARCH(".", B517)+1)-1), 0))</f>
        <v>►</v>
      </c>
      <c r="F517" s="2128" t="str">
        <f>IF(B517="►", "►", IFERROR(MID(B517, SEARCH(".", B517, SEARCH(".", B517, SEARCH(".", B517)+1)+1)+1, SEARCH(".", B517, SEARCH(".", B517, SEARCH(".", B517, SEARCH(".", B517)+1)+1)+1) - SEARCH(".", B517, SEARCH(".", B517, SEARCH(".", B517)+1)+1)-1), 0))</f>
        <v>►</v>
      </c>
      <c r="G517" s="2128" t="str">
        <f>IF(OR(B517="►", ISBLANK(B517)), "►", IFERROR(RIGHT(B517, LEN(B517)-FIND("►", B517)-1), ""))</f>
        <v>►</v>
      </c>
      <c r="H517" s="2178" t="s">
        <v>4</v>
      </c>
      <c r="I517" s="2177"/>
      <c r="J517" s="2177"/>
      <c r="K517" s="2177"/>
      <c r="L517" s="2176"/>
      <c r="M517" s="2176"/>
      <c r="N517" s="2176"/>
      <c r="O517" s="2176"/>
      <c r="P517" s="2176"/>
      <c r="Q517" s="2176"/>
      <c r="R517" s="2450"/>
      <c r="S517" s="791" t="s">
        <v>4</v>
      </c>
      <c r="T517" s="3484">
        <f>IFERROR(IF(AND(ISNUMBER(V517),J517&gt;0),J517,0),0)</f>
        <v>0</v>
      </c>
      <c r="U517" s="2453">
        <f>IFERROR(IF(AND(ISNUMBER(T517),V517&gt;0),K517,0),0)</f>
        <v>0</v>
      </c>
      <c r="V517" s="2452"/>
      <c r="W517" s="2140">
        <f>IFERROR(IF(V517&gt;0, AH517*AG517*Q517, 0), 0)</f>
        <v>0</v>
      </c>
      <c r="X517" s="301" t="str">
        <f>IF(OR(W517=0, ISBLANK(P517)), "", TEXT(ROUND(W517/INDEX(AJ24:AJ94, MATCH(P517, AI24:AI94, 0)), 0),"# ##0") &amp; " " &amp; P517)</f>
        <v/>
      </c>
      <c r="Y517" s="82">
        <f>IFERROR(IF(V517&gt;0, L517*AG517*Q517, 0), 0)</f>
        <v>0</v>
      </c>
      <c r="Z517" s="2141">
        <f>IFERROR(IF(V517&gt;0,M517,0),0)</f>
        <v>0</v>
      </c>
      <c r="AA517" s="2142" t="str">
        <f>IF(V517&gt;0,R517,"")</f>
        <v/>
      </c>
      <c r="AB517" s="2143"/>
      <c r="AC517" s="2140">
        <f>IF(ISBLANK(AB517), W517, W517*(1-AB517/100))</f>
        <v>0</v>
      </c>
      <c r="AD517" s="2144"/>
      <c r="AE517" s="2145" t="str">
        <f>IF(OR(ISBLANK(AD517), ISTEXT(L517)), "", IF(W517=0, Y517*AD517, W517*AD517))</f>
        <v/>
      </c>
      <c r="AF517" s="2593"/>
      <c r="AG517" s="2697">
        <f>IFERROR(IF(ISNUMBER(V517)*ISNUMBER(T517),V517/T517,0),0)</f>
        <v>0</v>
      </c>
      <c r="AH517" s="3483">
        <f>IF(AND(V517&lt;&gt;"", ISNUMBER(T517)), IFERROR(INDEX(AJ24:AJ94, MATCH(P517, AI24:AI94, 0)) * O517 * IF(ISBLANK(L517), 1, L517), 0), 0)</f>
        <v>0</v>
      </c>
      <c r="AI517" s="2133"/>
      <c r="AJ517" s="2133"/>
      <c r="AK517" s="2133"/>
      <c r="AL517" s="2133"/>
      <c r="AM517" s="2127" t="str">
        <f>A517</f>
        <v>►</v>
      </c>
      <c r="AQ517" s="2133"/>
      <c r="AR517" s="2133"/>
      <c r="AW517" s="2133"/>
      <c r="AX517" s="466">
        <v>1</v>
      </c>
      <c r="AY517" s="464"/>
      <c r="AZ517" s="464"/>
    </row>
    <row r="518" spans="1:52" s="465" customFormat="1" ht="21" customHeight="1" x14ac:dyDescent="0.25">
      <c r="A518" s="2127" t="str">
        <f>IF(H518&lt;&gt;"A", "►", "A")</f>
        <v>►</v>
      </c>
      <c r="B518" s="2128" t="str">
        <f>IF(A518="►","►",IF(A518="A",IF(ISTEXT(I518),I518,"")))</f>
        <v>►</v>
      </c>
      <c r="C518" s="2129" t="str">
        <f>IF(B518="►", "►", IFERROR(LEFT(B518, SEARCH(".", B518)-1), 0))</f>
        <v>►</v>
      </c>
      <c r="D518" s="2433" t="str">
        <f>IF(B518="►","►",IFERROR(MID(B518,SEARCH(".",B518)+1,SEARCH(".",B518,SEARCH(".",B518)+1)-SEARCH(".",B518)-1),0))</f>
        <v>►</v>
      </c>
      <c r="E518" s="2128" t="str">
        <f>IF(B518="►", "►", IFERROR(MID(B518, SEARCH(".", B518, SEARCH(".", B518)+1)+1, SEARCH(".", B518, SEARCH(".", B518, SEARCH(".", B518)+1)+1) - SEARCH(".", B518, SEARCH(".", B518)+1)-1), 0))</f>
        <v>►</v>
      </c>
      <c r="F518" s="2128" t="str">
        <f>IF(B518="►", "►", IFERROR(MID(B518, SEARCH(".", B518, SEARCH(".", B518, SEARCH(".", B518)+1)+1)+1, SEARCH(".", B518, SEARCH(".", B518, SEARCH(".", B518, SEARCH(".", B518)+1)+1)+1) - SEARCH(".", B518, SEARCH(".", B518, SEARCH(".", B518)+1)+1)-1), 0))</f>
        <v>►</v>
      </c>
      <c r="G518" s="2128" t="str">
        <f>IF(OR(B518="►", ISBLANK(B518)), "►", IFERROR(RIGHT(B518, LEN(B518)-FIND("►", B518)-1), ""))</f>
        <v>►</v>
      </c>
      <c r="H518" s="2178" t="s">
        <v>4</v>
      </c>
      <c r="I518" s="2177"/>
      <c r="J518" s="2177"/>
      <c r="K518" s="2177"/>
      <c r="L518" s="2176"/>
      <c r="M518" s="2176"/>
      <c r="N518" s="2176"/>
      <c r="O518" s="2176"/>
      <c r="P518" s="2176"/>
      <c r="Q518" s="2176"/>
      <c r="R518" s="2450"/>
      <c r="S518" s="791" t="s">
        <v>4</v>
      </c>
      <c r="T518" s="3484">
        <f>IFERROR(IF(AND(ISNUMBER(V518),J518&gt;0),J518,0),0)</f>
        <v>0</v>
      </c>
      <c r="U518" s="2453">
        <f>IFERROR(IF(AND(ISNUMBER(T518),V518&gt;0),K518,0),0)</f>
        <v>0</v>
      </c>
      <c r="V518" s="2452"/>
      <c r="W518" s="2148">
        <f>IFERROR(IF(V518&gt;0, AH518*AG518*Q518, 0), 0)</f>
        <v>0</v>
      </c>
      <c r="X518" s="299" t="str">
        <f>IF(OR(W518=0, ISBLANK(P518)), "", TEXT(ROUND(W518/INDEX(AJ24:AJ94, MATCH(P518, AI24:AI94, 0)), 0),"# ##0") &amp; " " &amp; P518)</f>
        <v/>
      </c>
      <c r="Y518" s="77">
        <f>IFERROR(IF(V518&gt;0, L518*AG518*Q518, 0), 0)</f>
        <v>0</v>
      </c>
      <c r="Z518" s="2149">
        <f>IFERROR(IF(V518&gt;0,M518,0),0)</f>
        <v>0</v>
      </c>
      <c r="AA518" s="2137" t="str">
        <f>IF(V518&gt;0,R518,"")</f>
        <v/>
      </c>
      <c r="AB518" s="2143"/>
      <c r="AC518" s="2148">
        <f>IF(ISBLANK(AB518), W518, W518*(1-AB518/100))</f>
        <v>0</v>
      </c>
      <c r="AD518" s="2144"/>
      <c r="AE518" s="2150" t="str">
        <f>IF(OR(ISBLANK(AD518), ISTEXT(L518)), "", IF(W518=0, Y518*AD518, W518*AD518))</f>
        <v/>
      </c>
      <c r="AF518" s="2593"/>
      <c r="AG518" s="2697">
        <f>IFERROR(IF(ISNUMBER(V518)*ISNUMBER(T518),V518/T518,0),0)</f>
        <v>0</v>
      </c>
      <c r="AH518" s="3483">
        <f>IF(AND(V518&lt;&gt;"", ISNUMBER(T518)), IFERROR(INDEX(AJ24:AJ94, MATCH(P518, AI24:AI94, 0)) * O518 * IF(ISBLANK(L518), 1, L518), 0), 0)</f>
        <v>0</v>
      </c>
      <c r="AI518" s="2133"/>
      <c r="AJ518" s="2133"/>
      <c r="AK518" s="2133"/>
      <c r="AL518" s="2133"/>
      <c r="AM518" s="2127" t="str">
        <f>A518</f>
        <v>►</v>
      </c>
      <c r="AQ518" s="2133"/>
      <c r="AR518" s="2133"/>
      <c r="AW518" s="2133"/>
      <c r="AX518" s="466">
        <v>1</v>
      </c>
      <c r="AY518" s="464"/>
      <c r="AZ518" s="464"/>
    </row>
    <row r="519" spans="1:52" s="465" customFormat="1" ht="21" customHeight="1" x14ac:dyDescent="0.25">
      <c r="A519" s="2127" t="str">
        <f>IF(H519&lt;&gt;"A", "►", "A")</f>
        <v>►</v>
      </c>
      <c r="B519" s="2128" t="str">
        <f>IF(A519="►","►",IF(A519="A",IF(ISTEXT(I519),I519,"")))</f>
        <v>►</v>
      </c>
      <c r="C519" s="2129" t="str">
        <f>IF(B519="►", "►", IFERROR(LEFT(B519, SEARCH(".", B519)-1), 0))</f>
        <v>►</v>
      </c>
      <c r="D519" s="2433" t="str">
        <f>IF(B519="►","►",IFERROR(MID(B519,SEARCH(".",B519)+1,SEARCH(".",B519,SEARCH(".",B519)+1)-SEARCH(".",B519)-1),0))</f>
        <v>►</v>
      </c>
      <c r="E519" s="2128" t="str">
        <f>IF(B519="►", "►", IFERROR(MID(B519, SEARCH(".", B519, SEARCH(".", B519)+1)+1, SEARCH(".", B519, SEARCH(".", B519, SEARCH(".", B519)+1)+1) - SEARCH(".", B519, SEARCH(".", B519)+1)-1), 0))</f>
        <v>►</v>
      </c>
      <c r="F519" s="2128" t="str">
        <f>IF(B519="►", "►", IFERROR(MID(B519, SEARCH(".", B519, SEARCH(".", B519, SEARCH(".", B519)+1)+1)+1, SEARCH(".", B519, SEARCH(".", B519, SEARCH(".", B519, SEARCH(".", B519)+1)+1)+1) - SEARCH(".", B519, SEARCH(".", B519, SEARCH(".", B519)+1)+1)-1), 0))</f>
        <v>►</v>
      </c>
      <c r="G519" s="2128" t="str">
        <f>IF(OR(B519="►", ISBLANK(B519)), "►", IFERROR(RIGHT(B519, LEN(B519)-FIND("►", B519)-1), ""))</f>
        <v>►</v>
      </c>
      <c r="H519" s="2178" t="s">
        <v>4</v>
      </c>
      <c r="I519" s="2177"/>
      <c r="J519" s="2177"/>
      <c r="K519" s="2177"/>
      <c r="L519" s="2176"/>
      <c r="M519" s="2176"/>
      <c r="N519" s="2176"/>
      <c r="O519" s="2176"/>
      <c r="P519" s="2176"/>
      <c r="Q519" s="2176"/>
      <c r="R519" s="2450"/>
      <c r="S519" s="791" t="s">
        <v>4</v>
      </c>
      <c r="T519" s="3484">
        <f>IFERROR(IF(AND(ISNUMBER(V519),J519&gt;0),J519,0),0)</f>
        <v>0</v>
      </c>
      <c r="U519" s="2453">
        <f>IFERROR(IF(AND(ISNUMBER(T519),V519&gt;0),K519,0),0)</f>
        <v>0</v>
      </c>
      <c r="V519" s="2452"/>
      <c r="W519" s="2140">
        <f>IFERROR(IF(V519&gt;0, AH519*AG519*Q519, 0), 0)</f>
        <v>0</v>
      </c>
      <c r="X519" s="301" t="str">
        <f>IF(OR(W519=0, ISBLANK(P519)), "", TEXT(ROUND(W519/INDEX(AJ24:AJ94, MATCH(P519, AI24:AI94, 0)), 0),"# ##0") &amp; " " &amp; P519)</f>
        <v/>
      </c>
      <c r="Y519" s="82">
        <f>IFERROR(IF(V519&gt;0, L519*AG519*Q519, 0), 0)</f>
        <v>0</v>
      </c>
      <c r="Z519" s="2141">
        <f>IFERROR(IF(V519&gt;0,M519,0),0)</f>
        <v>0</v>
      </c>
      <c r="AA519" s="2142" t="str">
        <f>IF(V519&gt;0,R519,"")</f>
        <v/>
      </c>
      <c r="AB519" s="2143"/>
      <c r="AC519" s="2140">
        <f>IF(ISBLANK(AB519), W519, W519*(1-AB519/100))</f>
        <v>0</v>
      </c>
      <c r="AD519" s="2144"/>
      <c r="AE519" s="2145" t="str">
        <f>IF(OR(ISBLANK(AD519), ISTEXT(L519)), "", IF(W519=0, Y519*AD519, W519*AD519))</f>
        <v/>
      </c>
      <c r="AF519" s="2593"/>
      <c r="AG519" s="2697">
        <f>IFERROR(IF(ISNUMBER(V519)*ISNUMBER(T519),V519/T519,0),0)</f>
        <v>0</v>
      </c>
      <c r="AH519" s="3483">
        <f>IF(AND(V519&lt;&gt;"", ISNUMBER(T519)), IFERROR(INDEX(AJ24:AJ94, MATCH(P519, AI24:AI94, 0)) * O519 * IF(ISBLANK(L519), 1, L519), 0), 0)</f>
        <v>0</v>
      </c>
      <c r="AI519" s="2133"/>
      <c r="AJ519" s="2133"/>
      <c r="AK519" s="2133"/>
      <c r="AL519" s="2133"/>
      <c r="AM519" s="2127" t="str">
        <f>A519</f>
        <v>►</v>
      </c>
      <c r="AQ519" s="2133"/>
      <c r="AR519" s="2133"/>
      <c r="AW519" s="2133"/>
      <c r="AX519" s="466">
        <v>1</v>
      </c>
      <c r="AY519" s="464"/>
      <c r="AZ519" s="464"/>
    </row>
    <row r="520" spans="1:52" s="465" customFormat="1" ht="21" customHeight="1" x14ac:dyDescent="0.25">
      <c r="A520" s="2127" t="str">
        <f>IF(H520&lt;&gt;"A", "►", "A")</f>
        <v>►</v>
      </c>
      <c r="B520" s="2128" t="str">
        <f>IF(A520="►","►",IF(A520="A",IF(ISTEXT(I520),I520,"")))</f>
        <v>►</v>
      </c>
      <c r="C520" s="2129" t="str">
        <f>IF(B520="►", "►", IFERROR(LEFT(B520, SEARCH(".", B520)-1), 0))</f>
        <v>►</v>
      </c>
      <c r="D520" s="2433" t="str">
        <f>IF(B520="►","►",IFERROR(MID(B520,SEARCH(".",B520)+1,SEARCH(".",B520,SEARCH(".",B520)+1)-SEARCH(".",B520)-1),0))</f>
        <v>►</v>
      </c>
      <c r="E520" s="2128" t="str">
        <f>IF(B520="►", "►", IFERROR(MID(B520, SEARCH(".", B520, SEARCH(".", B520)+1)+1, SEARCH(".", B520, SEARCH(".", B520, SEARCH(".", B520)+1)+1) - SEARCH(".", B520, SEARCH(".", B520)+1)-1), 0))</f>
        <v>►</v>
      </c>
      <c r="F520" s="2128" t="str">
        <f>IF(B520="►", "►", IFERROR(MID(B520, SEARCH(".", B520, SEARCH(".", B520, SEARCH(".", B520)+1)+1)+1, SEARCH(".", B520, SEARCH(".", B520, SEARCH(".", B520, SEARCH(".", B520)+1)+1)+1) - SEARCH(".", B520, SEARCH(".", B520, SEARCH(".", B520)+1)+1)-1), 0))</f>
        <v>►</v>
      </c>
      <c r="G520" s="2128" t="str">
        <f>IF(OR(B520="►", ISBLANK(B520)), "►", IFERROR(RIGHT(B520, LEN(B520)-FIND("►", B520)-1), ""))</f>
        <v>►</v>
      </c>
      <c r="H520" s="2178" t="s">
        <v>4</v>
      </c>
      <c r="I520" s="2177"/>
      <c r="J520" s="2177"/>
      <c r="K520" s="2177"/>
      <c r="L520" s="2176"/>
      <c r="M520" s="2176"/>
      <c r="N520" s="2176"/>
      <c r="O520" s="2176"/>
      <c r="P520" s="2176"/>
      <c r="Q520" s="2176"/>
      <c r="R520" s="2450"/>
      <c r="S520" s="791" t="s">
        <v>4</v>
      </c>
      <c r="T520" s="3484">
        <f>IFERROR(IF(AND(ISNUMBER(V520),J520&gt;0),J520,0),0)</f>
        <v>0</v>
      </c>
      <c r="U520" s="2453">
        <f>IFERROR(IF(AND(ISNUMBER(T520),V520&gt;0),K520,0),0)</f>
        <v>0</v>
      </c>
      <c r="V520" s="2452"/>
      <c r="W520" s="2148">
        <f>IFERROR(IF(V520&gt;0, AH520*AG520*Q520, 0), 0)</f>
        <v>0</v>
      </c>
      <c r="X520" s="299" t="str">
        <f>IF(OR(W520=0, ISBLANK(P520)), "", TEXT(ROUND(W520/INDEX(AJ24:AJ94, MATCH(P520, AI24:AI94, 0)), 0),"# ##0") &amp; " " &amp; P520)</f>
        <v/>
      </c>
      <c r="Y520" s="77">
        <f>IFERROR(IF(V520&gt;0, L520*AG520*Q520, 0), 0)</f>
        <v>0</v>
      </c>
      <c r="Z520" s="2149">
        <f>IFERROR(IF(V520&gt;0,M520,0),0)</f>
        <v>0</v>
      </c>
      <c r="AA520" s="2137" t="str">
        <f>IF(V520&gt;0,R520,"")</f>
        <v/>
      </c>
      <c r="AB520" s="2143"/>
      <c r="AC520" s="2148">
        <f>IF(ISBLANK(AB520), W520, W520*(1-AB520/100))</f>
        <v>0</v>
      </c>
      <c r="AD520" s="2144"/>
      <c r="AE520" s="2150" t="str">
        <f>IF(OR(ISBLANK(AD520), ISTEXT(L520)), "", IF(W520=0, Y520*AD520, W520*AD520))</f>
        <v/>
      </c>
      <c r="AF520" s="2593"/>
      <c r="AG520" s="2697">
        <f>IFERROR(IF(ISNUMBER(V520)*ISNUMBER(T520),V520/T520,0),0)</f>
        <v>0</v>
      </c>
      <c r="AH520" s="3483">
        <f>IF(AND(V520&lt;&gt;"", ISNUMBER(T520)), IFERROR(INDEX(AJ24:AJ94, MATCH(P520, AI24:AI94, 0)) * O520 * IF(ISBLANK(L520), 1, L520), 0), 0)</f>
        <v>0</v>
      </c>
      <c r="AI520" s="2133"/>
      <c r="AJ520" s="2133"/>
      <c r="AK520" s="2133"/>
      <c r="AL520" s="2133"/>
      <c r="AM520" s="2127" t="str">
        <f>A520</f>
        <v>►</v>
      </c>
      <c r="AQ520" s="2133"/>
      <c r="AR520" s="2133"/>
      <c r="AW520" s="2133"/>
      <c r="AX520" s="466">
        <v>1</v>
      </c>
      <c r="AY520" s="464"/>
      <c r="AZ520" s="464"/>
    </row>
    <row r="521" spans="1:52" s="465" customFormat="1" ht="21" customHeight="1" x14ac:dyDescent="0.25">
      <c r="A521" s="2127" t="str">
        <f>IF(H521&lt;&gt;"A", "►", "A")</f>
        <v>►</v>
      </c>
      <c r="B521" s="2128" t="str">
        <f>IF(A521="►","►",IF(A521="A",IF(ISTEXT(I521),I521,"")))</f>
        <v>►</v>
      </c>
      <c r="C521" s="2129" t="str">
        <f>IF(B521="►", "►", IFERROR(LEFT(B521, SEARCH(".", B521)-1), 0))</f>
        <v>►</v>
      </c>
      <c r="D521" s="2433" t="str">
        <f>IF(B521="►","►",IFERROR(MID(B521,SEARCH(".",B521)+1,SEARCH(".",B521,SEARCH(".",B521)+1)-SEARCH(".",B521)-1),0))</f>
        <v>►</v>
      </c>
      <c r="E521" s="2128" t="str">
        <f>IF(B521="►", "►", IFERROR(MID(B521, SEARCH(".", B521, SEARCH(".", B521)+1)+1, SEARCH(".", B521, SEARCH(".", B521, SEARCH(".", B521)+1)+1) - SEARCH(".", B521, SEARCH(".", B521)+1)-1), 0))</f>
        <v>►</v>
      </c>
      <c r="F521" s="2128" t="str">
        <f>IF(B521="►", "►", IFERROR(MID(B521, SEARCH(".", B521, SEARCH(".", B521, SEARCH(".", B521)+1)+1)+1, SEARCH(".", B521, SEARCH(".", B521, SEARCH(".", B521, SEARCH(".", B521)+1)+1)+1) - SEARCH(".", B521, SEARCH(".", B521, SEARCH(".", B521)+1)+1)-1), 0))</f>
        <v>►</v>
      </c>
      <c r="G521" s="2128" t="str">
        <f>IF(OR(B521="►", ISBLANK(B521)), "►", IFERROR(RIGHT(B521, LEN(B521)-FIND("►", B521)-1), ""))</f>
        <v>►</v>
      </c>
      <c r="H521" s="2178" t="s">
        <v>4</v>
      </c>
      <c r="I521" s="2177"/>
      <c r="J521" s="2177"/>
      <c r="K521" s="2177"/>
      <c r="L521" s="2176"/>
      <c r="M521" s="2176"/>
      <c r="N521" s="2176"/>
      <c r="O521" s="2176"/>
      <c r="P521" s="2176"/>
      <c r="Q521" s="2176"/>
      <c r="R521" s="2450"/>
      <c r="S521" s="791" t="s">
        <v>4</v>
      </c>
      <c r="T521" s="3484">
        <f>IFERROR(IF(AND(ISNUMBER(V521),J521&gt;0),J521,0),0)</f>
        <v>0</v>
      </c>
      <c r="U521" s="2453">
        <f>IFERROR(IF(AND(ISNUMBER(T521),V521&gt;0),K521,0),0)</f>
        <v>0</v>
      </c>
      <c r="V521" s="2452"/>
      <c r="W521" s="2140">
        <f>IFERROR(IF(V521&gt;0, AH521*AG521*Q521, 0), 0)</f>
        <v>0</v>
      </c>
      <c r="X521" s="301" t="str">
        <f>IF(OR(W521=0, ISBLANK(P521)), "", TEXT(ROUND(W521/INDEX(AJ24:AJ94, MATCH(P521, AI24:AI94, 0)), 0),"# ##0") &amp; " " &amp; P521)</f>
        <v/>
      </c>
      <c r="Y521" s="82">
        <f>IFERROR(IF(V521&gt;0, L521*AG521*Q521, 0), 0)</f>
        <v>0</v>
      </c>
      <c r="Z521" s="2141">
        <f>IFERROR(IF(V521&gt;0,M521,0),0)</f>
        <v>0</v>
      </c>
      <c r="AA521" s="2142" t="str">
        <f>IF(V521&gt;0,R521,"")</f>
        <v/>
      </c>
      <c r="AB521" s="2143"/>
      <c r="AC521" s="2140">
        <f>IF(ISBLANK(AB521), W521, W521*(1-AB521/100))</f>
        <v>0</v>
      </c>
      <c r="AD521" s="2144"/>
      <c r="AE521" s="2145" t="str">
        <f>IF(OR(ISBLANK(AD521), ISTEXT(L521)), "", IF(W521=0, Y521*AD521, W521*AD521))</f>
        <v/>
      </c>
      <c r="AF521" s="2593"/>
      <c r="AG521" s="2697">
        <f>IFERROR(IF(ISNUMBER(V521)*ISNUMBER(T521),V521/T521,0),0)</f>
        <v>0</v>
      </c>
      <c r="AH521" s="3483">
        <f>IF(AND(V521&lt;&gt;"", ISNUMBER(T521)), IFERROR(INDEX(AJ24:AJ94, MATCH(P521, AI24:AI94, 0)) * O521 * IF(ISBLANK(L521), 1, L521), 0), 0)</f>
        <v>0</v>
      </c>
      <c r="AI521" s="2133"/>
      <c r="AJ521" s="2133"/>
      <c r="AK521" s="2133"/>
      <c r="AL521" s="2133"/>
      <c r="AM521" s="2127" t="str">
        <f>A521</f>
        <v>►</v>
      </c>
      <c r="AQ521" s="2133"/>
      <c r="AR521" s="2133"/>
      <c r="AW521" s="2133"/>
      <c r="AX521" s="466">
        <v>1</v>
      </c>
      <c r="AY521" s="464"/>
      <c r="AZ521" s="464"/>
    </row>
    <row r="522" spans="1:52" s="465" customFormat="1" ht="21" customHeight="1" x14ac:dyDescent="0.25">
      <c r="A522" s="2127" t="str">
        <f>IF(H522&lt;&gt;"A", "►", "A")</f>
        <v>►</v>
      </c>
      <c r="B522" s="2128" t="str">
        <f>IF(A522="►","►",IF(A522="A",IF(ISTEXT(I522),I522,"")))</f>
        <v>►</v>
      </c>
      <c r="C522" s="2129" t="str">
        <f>IF(B522="►", "►", IFERROR(LEFT(B522, SEARCH(".", B522)-1), 0))</f>
        <v>►</v>
      </c>
      <c r="D522" s="2433" t="str">
        <f>IF(B522="►","►",IFERROR(MID(B522,SEARCH(".",B522)+1,SEARCH(".",B522,SEARCH(".",B522)+1)-SEARCH(".",B522)-1),0))</f>
        <v>►</v>
      </c>
      <c r="E522" s="2128" t="str">
        <f>IF(B522="►", "►", IFERROR(MID(B522, SEARCH(".", B522, SEARCH(".", B522)+1)+1, SEARCH(".", B522, SEARCH(".", B522, SEARCH(".", B522)+1)+1) - SEARCH(".", B522, SEARCH(".", B522)+1)-1), 0))</f>
        <v>►</v>
      </c>
      <c r="F522" s="2128" t="str">
        <f>IF(B522="►", "►", IFERROR(MID(B522, SEARCH(".", B522, SEARCH(".", B522, SEARCH(".", B522)+1)+1)+1, SEARCH(".", B522, SEARCH(".", B522, SEARCH(".", B522, SEARCH(".", B522)+1)+1)+1) - SEARCH(".", B522, SEARCH(".", B522, SEARCH(".", B522)+1)+1)-1), 0))</f>
        <v>►</v>
      </c>
      <c r="G522" s="2128" t="str">
        <f>IF(OR(B522="►", ISBLANK(B522)), "►", IFERROR(RIGHT(B522, LEN(B522)-FIND("►", B522)-1), ""))</f>
        <v>►</v>
      </c>
      <c r="H522" s="2178" t="s">
        <v>4</v>
      </c>
      <c r="I522" s="2177"/>
      <c r="J522" s="2177"/>
      <c r="K522" s="2177"/>
      <c r="L522" s="2176"/>
      <c r="M522" s="2176"/>
      <c r="N522" s="2176"/>
      <c r="O522" s="2176"/>
      <c r="P522" s="2176"/>
      <c r="Q522" s="2176"/>
      <c r="R522" s="2450"/>
      <c r="S522" s="791" t="s">
        <v>4</v>
      </c>
      <c r="T522" s="3484">
        <f>IFERROR(IF(AND(ISNUMBER(V522),J522&gt;0),J522,0),0)</f>
        <v>0</v>
      </c>
      <c r="U522" s="2453">
        <f>IFERROR(IF(AND(ISNUMBER(T522),V522&gt;0),K522,0),0)</f>
        <v>0</v>
      </c>
      <c r="V522" s="2452"/>
      <c r="W522" s="2148">
        <f>IFERROR(IF(V522&gt;0, AH522*AG522*Q522, 0), 0)</f>
        <v>0</v>
      </c>
      <c r="X522" s="299" t="str">
        <f>IF(OR(W522=0, ISBLANK(P522)), "", TEXT(ROUND(W522/INDEX(AJ24:AJ94, MATCH(P522, AI24:AI94, 0)), 0),"# ##0") &amp; " " &amp; P522)</f>
        <v/>
      </c>
      <c r="Y522" s="77">
        <f>IFERROR(IF(V522&gt;0, L522*AG522*Q522, 0), 0)</f>
        <v>0</v>
      </c>
      <c r="Z522" s="2149">
        <f>IFERROR(IF(V522&gt;0,M522,0),0)</f>
        <v>0</v>
      </c>
      <c r="AA522" s="2137" t="str">
        <f>IF(V522&gt;0,R522,"")</f>
        <v/>
      </c>
      <c r="AB522" s="2143"/>
      <c r="AC522" s="2148">
        <f>IF(ISBLANK(AB522), W522, W522*(1-AB522/100))</f>
        <v>0</v>
      </c>
      <c r="AD522" s="2144"/>
      <c r="AE522" s="2150" t="str">
        <f>IF(OR(ISBLANK(AD522), ISTEXT(L522)), "", IF(W522=0, Y522*AD522, W522*AD522))</f>
        <v/>
      </c>
      <c r="AF522" s="2593"/>
      <c r="AG522" s="2697">
        <f>IFERROR(IF(ISNUMBER(V522)*ISNUMBER(T522),V522/T522,0),0)</f>
        <v>0</v>
      </c>
      <c r="AH522" s="3483">
        <f>IF(AND(V522&lt;&gt;"", ISNUMBER(T522)), IFERROR(INDEX(AJ24:AJ94, MATCH(P522, AI24:AI94, 0)) * O522 * IF(ISBLANK(L522), 1, L522), 0), 0)</f>
        <v>0</v>
      </c>
      <c r="AI522" s="2133"/>
      <c r="AJ522" s="2133"/>
      <c r="AK522" s="2133"/>
      <c r="AL522" s="2133"/>
      <c r="AM522" s="2127" t="str">
        <f>A522</f>
        <v>►</v>
      </c>
      <c r="AQ522" s="2133"/>
      <c r="AR522" s="2133"/>
      <c r="AW522" s="2133"/>
      <c r="AX522" s="466">
        <v>1</v>
      </c>
      <c r="AY522" s="464"/>
      <c r="AZ522" s="464"/>
    </row>
    <row r="523" spans="1:52" s="465" customFormat="1" ht="21" customHeight="1" x14ac:dyDescent="0.25">
      <c r="A523" s="2127" t="str">
        <f>IF(H523&lt;&gt;"A", "►", "A")</f>
        <v>►</v>
      </c>
      <c r="B523" s="2128" t="str">
        <f>IF(A523="►","►",IF(A523="A",IF(ISTEXT(I523),I523,"")))</f>
        <v>►</v>
      </c>
      <c r="C523" s="2129" t="str">
        <f>IF(B523="►", "►", IFERROR(LEFT(B523, SEARCH(".", B523)-1), 0))</f>
        <v>►</v>
      </c>
      <c r="D523" s="2433" t="str">
        <f>IF(B523="►","►",IFERROR(MID(B523,SEARCH(".",B523)+1,SEARCH(".",B523,SEARCH(".",B523)+1)-SEARCH(".",B523)-1),0))</f>
        <v>►</v>
      </c>
      <c r="E523" s="2128" t="str">
        <f>IF(B523="►", "►", IFERROR(MID(B523, SEARCH(".", B523, SEARCH(".", B523)+1)+1, SEARCH(".", B523, SEARCH(".", B523, SEARCH(".", B523)+1)+1) - SEARCH(".", B523, SEARCH(".", B523)+1)-1), 0))</f>
        <v>►</v>
      </c>
      <c r="F523" s="2128" t="str">
        <f>IF(B523="►", "►", IFERROR(MID(B523, SEARCH(".", B523, SEARCH(".", B523, SEARCH(".", B523)+1)+1)+1, SEARCH(".", B523, SEARCH(".", B523, SEARCH(".", B523, SEARCH(".", B523)+1)+1)+1) - SEARCH(".", B523, SEARCH(".", B523, SEARCH(".", B523)+1)+1)-1), 0))</f>
        <v>►</v>
      </c>
      <c r="G523" s="2128" t="str">
        <f>IF(OR(B523="►", ISBLANK(B523)), "►", IFERROR(RIGHT(B523, LEN(B523)-FIND("►", B523)-1), ""))</f>
        <v>►</v>
      </c>
      <c r="H523" s="2178" t="s">
        <v>4</v>
      </c>
      <c r="I523" s="2177"/>
      <c r="J523" s="2177"/>
      <c r="K523" s="2177"/>
      <c r="L523" s="2176"/>
      <c r="M523" s="2176"/>
      <c r="N523" s="2176"/>
      <c r="O523" s="2176"/>
      <c r="P523" s="2176"/>
      <c r="Q523" s="2176"/>
      <c r="R523" s="2450"/>
      <c r="S523" s="791" t="s">
        <v>4</v>
      </c>
      <c r="T523" s="3484">
        <f>IFERROR(IF(AND(ISNUMBER(V523),J523&gt;0),J523,0),0)</f>
        <v>0</v>
      </c>
      <c r="U523" s="2453">
        <f>IFERROR(IF(AND(ISNUMBER(T523),V523&gt;0),K523,0),0)</f>
        <v>0</v>
      </c>
      <c r="V523" s="2452"/>
      <c r="W523" s="2140">
        <f>IFERROR(IF(V523&gt;0, AH523*AG523*Q523, 0), 0)</f>
        <v>0</v>
      </c>
      <c r="X523" s="301" t="str">
        <f>IF(OR(W523=0, ISBLANK(P523)), "", TEXT(ROUND(W523/INDEX(AJ24:AJ94, MATCH(P523, AI24:AI94, 0)), 0),"# ##0") &amp; " " &amp; P523)</f>
        <v/>
      </c>
      <c r="Y523" s="82">
        <f>IFERROR(IF(V523&gt;0, L523*AG523*Q523, 0), 0)</f>
        <v>0</v>
      </c>
      <c r="Z523" s="2141">
        <f>IFERROR(IF(V523&gt;0,M523,0),0)</f>
        <v>0</v>
      </c>
      <c r="AA523" s="2142" t="str">
        <f>IF(V523&gt;0,R523,"")</f>
        <v/>
      </c>
      <c r="AB523" s="2143"/>
      <c r="AC523" s="2140">
        <f>IF(ISBLANK(AB523), W523, W523*(1-AB523/100))</f>
        <v>0</v>
      </c>
      <c r="AD523" s="2144"/>
      <c r="AE523" s="2145" t="str">
        <f>IF(OR(ISBLANK(AD523), ISTEXT(L523)), "", IF(W523=0, Y523*AD523, W523*AD523))</f>
        <v/>
      </c>
      <c r="AF523" s="2593"/>
      <c r="AG523" s="2697">
        <f>IFERROR(IF(ISNUMBER(V523)*ISNUMBER(T523),V523/T523,0),0)</f>
        <v>0</v>
      </c>
      <c r="AH523" s="3483">
        <f>IF(AND(V523&lt;&gt;"", ISNUMBER(T523)), IFERROR(INDEX(AJ24:AJ94, MATCH(P523, AI24:AI94, 0)) * O523 * IF(ISBLANK(L523), 1, L523), 0), 0)</f>
        <v>0</v>
      </c>
      <c r="AI523" s="2133"/>
      <c r="AJ523" s="2133"/>
      <c r="AK523" s="2133"/>
      <c r="AL523" s="2133"/>
      <c r="AM523" s="2127" t="str">
        <f>A523</f>
        <v>►</v>
      </c>
      <c r="AQ523" s="2133"/>
      <c r="AR523" s="2133"/>
      <c r="AW523" s="2133"/>
      <c r="AX523" s="466">
        <v>1</v>
      </c>
      <c r="AY523" s="464"/>
      <c r="AZ523" s="464"/>
    </row>
    <row r="524" spans="1:52" s="465" customFormat="1" ht="21" customHeight="1" x14ac:dyDescent="0.25">
      <c r="A524" s="2127" t="str">
        <f>IF(H524&lt;&gt;"A", "►", "A")</f>
        <v>►</v>
      </c>
      <c r="B524" s="2128" t="str">
        <f>IF(A524="►","►",IF(A524="A",IF(ISTEXT(I524),I524,"")))</f>
        <v>►</v>
      </c>
      <c r="C524" s="2129" t="str">
        <f>IF(B524="►", "►", IFERROR(LEFT(B524, SEARCH(".", B524)-1), 0))</f>
        <v>►</v>
      </c>
      <c r="D524" s="2433" t="str">
        <f>IF(B524="►","►",IFERROR(MID(B524,SEARCH(".",B524)+1,SEARCH(".",B524,SEARCH(".",B524)+1)-SEARCH(".",B524)-1),0))</f>
        <v>►</v>
      </c>
      <c r="E524" s="2128" t="str">
        <f>IF(B524="►", "►", IFERROR(MID(B524, SEARCH(".", B524, SEARCH(".", B524)+1)+1, SEARCH(".", B524, SEARCH(".", B524, SEARCH(".", B524)+1)+1) - SEARCH(".", B524, SEARCH(".", B524)+1)-1), 0))</f>
        <v>►</v>
      </c>
      <c r="F524" s="2128" t="str">
        <f>IF(B524="►", "►", IFERROR(MID(B524, SEARCH(".", B524, SEARCH(".", B524, SEARCH(".", B524)+1)+1)+1, SEARCH(".", B524, SEARCH(".", B524, SEARCH(".", B524, SEARCH(".", B524)+1)+1)+1) - SEARCH(".", B524, SEARCH(".", B524, SEARCH(".", B524)+1)+1)-1), 0))</f>
        <v>►</v>
      </c>
      <c r="G524" s="2128" t="str">
        <f>IF(OR(B524="►", ISBLANK(B524)), "►", IFERROR(RIGHT(B524, LEN(B524)-FIND("►", B524)-1), ""))</f>
        <v>►</v>
      </c>
      <c r="H524" s="2178" t="s">
        <v>4</v>
      </c>
      <c r="I524" s="2177"/>
      <c r="J524" s="2177"/>
      <c r="K524" s="2177"/>
      <c r="L524" s="2176"/>
      <c r="M524" s="2176"/>
      <c r="N524" s="2176"/>
      <c r="O524" s="2176"/>
      <c r="P524" s="2176"/>
      <c r="Q524" s="2176"/>
      <c r="R524" s="2450"/>
      <c r="S524" s="791" t="s">
        <v>4</v>
      </c>
      <c r="T524" s="3484">
        <f>IFERROR(IF(AND(ISNUMBER(V524),J524&gt;0),J524,0),0)</f>
        <v>0</v>
      </c>
      <c r="U524" s="2453">
        <f>IFERROR(IF(AND(ISNUMBER(T524),V524&gt;0),K524,0),0)</f>
        <v>0</v>
      </c>
      <c r="V524" s="2452"/>
      <c r="W524" s="2148">
        <f>IFERROR(IF(V524&gt;0, AH524*AG524*Q524, 0), 0)</f>
        <v>0</v>
      </c>
      <c r="X524" s="299" t="str">
        <f>IF(OR(W524=0, ISBLANK(P524)), "", TEXT(ROUND(W524/INDEX(AJ24:AJ94, MATCH(P524, AI24:AI94, 0)), 0),"# ##0") &amp; " " &amp; P524)</f>
        <v/>
      </c>
      <c r="Y524" s="77">
        <f>IFERROR(IF(V524&gt;0, L524*AG524*Q524, 0), 0)</f>
        <v>0</v>
      </c>
      <c r="Z524" s="2149">
        <f>IFERROR(IF(V524&gt;0,M524,0),0)</f>
        <v>0</v>
      </c>
      <c r="AA524" s="2137" t="str">
        <f>IF(V524&gt;0,R524,"")</f>
        <v/>
      </c>
      <c r="AB524" s="2143"/>
      <c r="AC524" s="2148">
        <f>IF(ISBLANK(AB524), W524, W524*(1-AB524/100))</f>
        <v>0</v>
      </c>
      <c r="AD524" s="2144"/>
      <c r="AE524" s="2150" t="str">
        <f>IF(OR(ISBLANK(AD524), ISTEXT(L524)), "", IF(W524=0, Y524*AD524, W524*AD524))</f>
        <v/>
      </c>
      <c r="AF524" s="2593"/>
      <c r="AG524" s="2697">
        <f>IFERROR(IF(ISNUMBER(V524)*ISNUMBER(T524),V524/T524,0),0)</f>
        <v>0</v>
      </c>
      <c r="AH524" s="3483">
        <f>IF(AND(V524&lt;&gt;"", ISNUMBER(T524)), IFERROR(INDEX(AJ24:AJ94, MATCH(P524, AI24:AI94, 0)) * O524 * IF(ISBLANK(L524), 1, L524), 0), 0)</f>
        <v>0</v>
      </c>
      <c r="AI524" s="2133"/>
      <c r="AJ524" s="2133"/>
      <c r="AK524" s="2133"/>
      <c r="AL524" s="2133"/>
      <c r="AM524" s="2127" t="str">
        <f>A524</f>
        <v>►</v>
      </c>
      <c r="AQ524" s="2133"/>
      <c r="AR524" s="2133"/>
      <c r="AW524" s="2133"/>
      <c r="AX524" s="466">
        <v>1</v>
      </c>
      <c r="AY524" s="464"/>
      <c r="AZ524" s="464"/>
    </row>
    <row r="525" spans="1:52" s="465" customFormat="1" ht="21" customHeight="1" x14ac:dyDescent="0.25">
      <c r="A525" s="2127" t="str">
        <f>IF(H525&lt;&gt;"A", "►", "A")</f>
        <v>►</v>
      </c>
      <c r="B525" s="2128" t="str">
        <f>IF(A525="►","►",IF(A525="A",IF(ISTEXT(I525),I525,"")))</f>
        <v>►</v>
      </c>
      <c r="C525" s="2129" t="str">
        <f>IF(B525="►", "►", IFERROR(LEFT(B525, SEARCH(".", B525)-1), 0))</f>
        <v>►</v>
      </c>
      <c r="D525" s="2433" t="str">
        <f>IF(B525="►","►",IFERROR(MID(B525,SEARCH(".",B525)+1,SEARCH(".",B525,SEARCH(".",B525)+1)-SEARCH(".",B525)-1),0))</f>
        <v>►</v>
      </c>
      <c r="E525" s="2128" t="str">
        <f>IF(B525="►", "►", IFERROR(MID(B525, SEARCH(".", B525, SEARCH(".", B525)+1)+1, SEARCH(".", B525, SEARCH(".", B525, SEARCH(".", B525)+1)+1) - SEARCH(".", B525, SEARCH(".", B525)+1)-1), 0))</f>
        <v>►</v>
      </c>
      <c r="F525" s="2128" t="str">
        <f>IF(B525="►", "►", IFERROR(MID(B525, SEARCH(".", B525, SEARCH(".", B525, SEARCH(".", B525)+1)+1)+1, SEARCH(".", B525, SEARCH(".", B525, SEARCH(".", B525, SEARCH(".", B525)+1)+1)+1) - SEARCH(".", B525, SEARCH(".", B525, SEARCH(".", B525)+1)+1)-1), 0))</f>
        <v>►</v>
      </c>
      <c r="G525" s="2128" t="str">
        <f>IF(OR(B525="►", ISBLANK(B525)), "►", IFERROR(RIGHT(B525, LEN(B525)-FIND("►", B525)-1), ""))</f>
        <v>►</v>
      </c>
      <c r="H525" s="2178" t="s">
        <v>4</v>
      </c>
      <c r="I525" s="2177"/>
      <c r="J525" s="2177"/>
      <c r="K525" s="2177"/>
      <c r="L525" s="2176"/>
      <c r="M525" s="2176"/>
      <c r="N525" s="2176"/>
      <c r="O525" s="2176"/>
      <c r="P525" s="2176"/>
      <c r="Q525" s="2176"/>
      <c r="R525" s="2450"/>
      <c r="S525" s="791" t="s">
        <v>4</v>
      </c>
      <c r="T525" s="3484">
        <f>IFERROR(IF(AND(ISNUMBER(V525),J525&gt;0),J525,0),0)</f>
        <v>0</v>
      </c>
      <c r="U525" s="2453">
        <f>IFERROR(IF(AND(ISNUMBER(T525),V525&gt;0),K525,0),0)</f>
        <v>0</v>
      </c>
      <c r="V525" s="2452"/>
      <c r="W525" s="2140">
        <f>IFERROR(IF(V525&gt;0, AH525*AG525*Q525, 0), 0)</f>
        <v>0</v>
      </c>
      <c r="X525" s="301" t="str">
        <f>IF(OR(W525=0, ISBLANK(P525)), "", TEXT(ROUND(W525/INDEX(AJ24:AJ94, MATCH(P525, AI24:AI94, 0)), 0),"# ##0") &amp; " " &amp; P525)</f>
        <v/>
      </c>
      <c r="Y525" s="82">
        <f>IFERROR(IF(V525&gt;0, L525*AG525*Q525, 0), 0)</f>
        <v>0</v>
      </c>
      <c r="Z525" s="2141">
        <f>IFERROR(IF(V525&gt;0,M525,0),0)</f>
        <v>0</v>
      </c>
      <c r="AA525" s="2142" t="str">
        <f>IF(V525&gt;0,R525,"")</f>
        <v/>
      </c>
      <c r="AB525" s="2143"/>
      <c r="AC525" s="2140">
        <f>IF(ISBLANK(AB525), W525, W525*(1-AB525/100))</f>
        <v>0</v>
      </c>
      <c r="AD525" s="2144"/>
      <c r="AE525" s="2145" t="str">
        <f>IF(OR(ISBLANK(AD525), ISTEXT(L525)), "", IF(W525=0, Y525*AD525, W525*AD525))</f>
        <v/>
      </c>
      <c r="AF525" s="2593"/>
      <c r="AG525" s="2697">
        <f>IFERROR(IF(ISNUMBER(V525)*ISNUMBER(T525),V525/T525,0),0)</f>
        <v>0</v>
      </c>
      <c r="AH525" s="3483">
        <f>IF(AND(V525&lt;&gt;"", ISNUMBER(T525)), IFERROR(INDEX(AJ24:AJ94, MATCH(P525, AI24:AI94, 0)) * O525 * IF(ISBLANK(L525), 1, L525), 0), 0)</f>
        <v>0</v>
      </c>
      <c r="AI525" s="2133"/>
      <c r="AJ525" s="2133"/>
      <c r="AK525" s="2133"/>
      <c r="AL525" s="2133"/>
      <c r="AM525" s="2127" t="str">
        <f>A525</f>
        <v>►</v>
      </c>
      <c r="AQ525" s="2133"/>
      <c r="AR525" s="2133"/>
      <c r="AW525" s="2133"/>
      <c r="AX525" s="466">
        <v>1</v>
      </c>
      <c r="AY525" s="464"/>
      <c r="AZ525" s="464"/>
    </row>
    <row r="526" spans="1:52" s="465" customFormat="1" ht="21" customHeight="1" x14ac:dyDescent="0.25">
      <c r="A526" s="2127" t="str">
        <f>IF(H526&lt;&gt;"A", "►", "A")</f>
        <v>►</v>
      </c>
      <c r="B526" s="2128" t="str">
        <f>IF(A526="►","►",IF(A526="A",IF(ISTEXT(I526),I526,"")))</f>
        <v>►</v>
      </c>
      <c r="C526" s="2129" t="str">
        <f>IF(B526="►", "►", IFERROR(LEFT(B526, SEARCH(".", B526)-1), 0))</f>
        <v>►</v>
      </c>
      <c r="D526" s="2433" t="str">
        <f>IF(B526="►","►",IFERROR(MID(B526,SEARCH(".",B526)+1,SEARCH(".",B526,SEARCH(".",B526)+1)-SEARCH(".",B526)-1),0))</f>
        <v>►</v>
      </c>
      <c r="E526" s="2128" t="str">
        <f>IF(B526="►", "►", IFERROR(MID(B526, SEARCH(".", B526, SEARCH(".", B526)+1)+1, SEARCH(".", B526, SEARCH(".", B526, SEARCH(".", B526)+1)+1) - SEARCH(".", B526, SEARCH(".", B526)+1)-1), 0))</f>
        <v>►</v>
      </c>
      <c r="F526" s="2128" t="str">
        <f>IF(B526="►", "►", IFERROR(MID(B526, SEARCH(".", B526, SEARCH(".", B526, SEARCH(".", B526)+1)+1)+1, SEARCH(".", B526, SEARCH(".", B526, SEARCH(".", B526, SEARCH(".", B526)+1)+1)+1) - SEARCH(".", B526, SEARCH(".", B526, SEARCH(".", B526)+1)+1)-1), 0))</f>
        <v>►</v>
      </c>
      <c r="G526" s="2128" t="str">
        <f>IF(OR(B526="►", ISBLANK(B526)), "►", IFERROR(RIGHT(B526, LEN(B526)-FIND("►", B526)-1), ""))</f>
        <v>►</v>
      </c>
      <c r="H526" s="2178" t="s">
        <v>4</v>
      </c>
      <c r="I526" s="2177"/>
      <c r="J526" s="2177"/>
      <c r="K526" s="2177"/>
      <c r="L526" s="2176"/>
      <c r="M526" s="2176"/>
      <c r="N526" s="2176"/>
      <c r="O526" s="2176"/>
      <c r="P526" s="2176"/>
      <c r="Q526" s="2176"/>
      <c r="R526" s="2450"/>
      <c r="S526" s="791" t="s">
        <v>4</v>
      </c>
      <c r="T526" s="3484">
        <f>IFERROR(IF(AND(ISNUMBER(V526),J526&gt;0),J526,0),0)</f>
        <v>0</v>
      </c>
      <c r="U526" s="2453">
        <f>IFERROR(IF(AND(ISNUMBER(T526),V526&gt;0),K526,0),0)</f>
        <v>0</v>
      </c>
      <c r="V526" s="2452"/>
      <c r="W526" s="2148">
        <f>IFERROR(IF(V526&gt;0, AH526*AG526*Q526, 0), 0)</f>
        <v>0</v>
      </c>
      <c r="X526" s="299" t="str">
        <f>IF(OR(W526=0, ISBLANK(P526)), "", TEXT(ROUND(W526/INDEX(AJ24:AJ94, MATCH(P526, AI24:AI94, 0)), 0),"# ##0") &amp; " " &amp; P526)</f>
        <v/>
      </c>
      <c r="Y526" s="77">
        <f>IFERROR(IF(V526&gt;0, L526*AG526*Q526, 0), 0)</f>
        <v>0</v>
      </c>
      <c r="Z526" s="2149">
        <f>IFERROR(IF(V526&gt;0,M526,0),0)</f>
        <v>0</v>
      </c>
      <c r="AA526" s="2137" t="str">
        <f>IF(V526&gt;0,R526,"")</f>
        <v/>
      </c>
      <c r="AB526" s="2143"/>
      <c r="AC526" s="2148">
        <f>IF(ISBLANK(AB526), W526, W526*(1-AB526/100))</f>
        <v>0</v>
      </c>
      <c r="AD526" s="2144"/>
      <c r="AE526" s="2150" t="str">
        <f>IF(OR(ISBLANK(AD526), ISTEXT(L526)), "", IF(W526=0, Y526*AD526, W526*AD526))</f>
        <v/>
      </c>
      <c r="AF526" s="2593"/>
      <c r="AG526" s="2697">
        <f>IFERROR(IF(ISNUMBER(V526)*ISNUMBER(T526),V526/T526,0),0)</f>
        <v>0</v>
      </c>
      <c r="AH526" s="3483">
        <f>IF(AND(V526&lt;&gt;"", ISNUMBER(T526)), IFERROR(INDEX(AJ24:AJ94, MATCH(P526, AI24:AI94, 0)) * O526 * IF(ISBLANK(L526), 1, L526), 0), 0)</f>
        <v>0</v>
      </c>
      <c r="AI526" s="2133"/>
      <c r="AJ526" s="2133"/>
      <c r="AK526" s="2133"/>
      <c r="AL526" s="2133"/>
      <c r="AM526" s="2127" t="str">
        <f>A526</f>
        <v>►</v>
      </c>
      <c r="AQ526" s="2133"/>
      <c r="AR526" s="2133"/>
      <c r="AW526" s="2133"/>
      <c r="AX526" s="466">
        <v>1</v>
      </c>
      <c r="AY526" s="464"/>
      <c r="AZ526" s="464"/>
    </row>
    <row r="527" spans="1:52" s="465" customFormat="1" ht="21" customHeight="1" x14ac:dyDescent="0.25">
      <c r="A527" s="2127" t="str">
        <f>IF(H527&lt;&gt;"A", "►", "A")</f>
        <v>►</v>
      </c>
      <c r="B527" s="2128" t="str">
        <f>IF(A527="►","►",IF(A527="A",IF(ISTEXT(I527),I527,"")))</f>
        <v>►</v>
      </c>
      <c r="C527" s="2129" t="str">
        <f>IF(B527="►", "►", IFERROR(LEFT(B527, SEARCH(".", B527)-1), 0))</f>
        <v>►</v>
      </c>
      <c r="D527" s="2433" t="str">
        <f>IF(B527="►","►",IFERROR(MID(B527,SEARCH(".",B527)+1,SEARCH(".",B527,SEARCH(".",B527)+1)-SEARCH(".",B527)-1),0))</f>
        <v>►</v>
      </c>
      <c r="E527" s="2128" t="str">
        <f>IF(B527="►", "►", IFERROR(MID(B527, SEARCH(".", B527, SEARCH(".", B527)+1)+1, SEARCH(".", B527, SEARCH(".", B527, SEARCH(".", B527)+1)+1) - SEARCH(".", B527, SEARCH(".", B527)+1)-1), 0))</f>
        <v>►</v>
      </c>
      <c r="F527" s="2128" t="str">
        <f>IF(B527="►", "►", IFERROR(MID(B527, SEARCH(".", B527, SEARCH(".", B527, SEARCH(".", B527)+1)+1)+1, SEARCH(".", B527, SEARCH(".", B527, SEARCH(".", B527, SEARCH(".", B527)+1)+1)+1) - SEARCH(".", B527, SEARCH(".", B527, SEARCH(".", B527)+1)+1)-1), 0))</f>
        <v>►</v>
      </c>
      <c r="G527" s="2128" t="str">
        <f>IF(OR(B527="►", ISBLANK(B527)), "►", IFERROR(RIGHT(B527, LEN(B527)-FIND("►", B527)-1), ""))</f>
        <v>►</v>
      </c>
      <c r="H527" s="2178" t="s">
        <v>4</v>
      </c>
      <c r="I527" s="2177"/>
      <c r="J527" s="2177"/>
      <c r="K527" s="2177"/>
      <c r="L527" s="2176"/>
      <c r="M527" s="2176"/>
      <c r="N527" s="2176"/>
      <c r="O527" s="2176"/>
      <c r="P527" s="2176"/>
      <c r="Q527" s="2176"/>
      <c r="R527" s="2450"/>
      <c r="S527" s="791" t="s">
        <v>4</v>
      </c>
      <c r="T527" s="3484">
        <f>IFERROR(IF(AND(ISNUMBER(V527),J527&gt;0),J527,0),0)</f>
        <v>0</v>
      </c>
      <c r="U527" s="2453">
        <f>IFERROR(IF(AND(ISNUMBER(T527),V527&gt;0),K527,0),0)</f>
        <v>0</v>
      </c>
      <c r="V527" s="2452"/>
      <c r="W527" s="2140">
        <f>IFERROR(IF(V527&gt;0, AH527*AG527*Q527, 0), 0)</f>
        <v>0</v>
      </c>
      <c r="X527" s="301" t="str">
        <f>IF(OR(W527=0, ISBLANK(P527)), "", TEXT(ROUND(W527/INDEX(AJ24:AJ94, MATCH(P527, AI24:AI94, 0)), 0),"# ##0") &amp; " " &amp; P527)</f>
        <v/>
      </c>
      <c r="Y527" s="82">
        <f>IFERROR(IF(V527&gt;0, L527*AG527*Q527, 0), 0)</f>
        <v>0</v>
      </c>
      <c r="Z527" s="2141">
        <f>IFERROR(IF(V527&gt;0,M527,0),0)</f>
        <v>0</v>
      </c>
      <c r="AA527" s="2142" t="str">
        <f>IF(V527&gt;0,R527,"")</f>
        <v/>
      </c>
      <c r="AB527" s="2143"/>
      <c r="AC527" s="2140">
        <f>IF(ISBLANK(AB527), W527, W527*(1-AB527/100))</f>
        <v>0</v>
      </c>
      <c r="AD527" s="2144"/>
      <c r="AE527" s="2145" t="str">
        <f>IF(OR(ISBLANK(AD527), ISTEXT(L527)), "", IF(W527=0, Y527*AD527, W527*AD527))</f>
        <v/>
      </c>
      <c r="AF527" s="2593"/>
      <c r="AG527" s="2697">
        <f>IFERROR(IF(ISNUMBER(V527)*ISNUMBER(T527),V527/T527,0),0)</f>
        <v>0</v>
      </c>
      <c r="AH527" s="3483">
        <f>IF(AND(V527&lt;&gt;"", ISNUMBER(T527)), IFERROR(INDEX(AJ24:AJ94, MATCH(P527, AI24:AI94, 0)) * O527 * IF(ISBLANK(L527), 1, L527), 0), 0)</f>
        <v>0</v>
      </c>
      <c r="AI527" s="2133"/>
      <c r="AJ527" s="2133"/>
      <c r="AK527" s="2133"/>
      <c r="AL527" s="2133"/>
      <c r="AM527" s="2127" t="str">
        <f>A527</f>
        <v>►</v>
      </c>
      <c r="AQ527" s="2133"/>
      <c r="AR527" s="2133"/>
      <c r="AW527" s="2133"/>
      <c r="AX527" s="466">
        <v>1</v>
      </c>
      <c r="AY527" s="464"/>
      <c r="AZ527" s="464"/>
    </row>
    <row r="528" spans="1:52" s="465" customFormat="1" ht="21" customHeight="1" x14ac:dyDescent="0.25">
      <c r="A528" s="2127" t="str">
        <f>IF(H528&lt;&gt;"A", "►", "A")</f>
        <v>►</v>
      </c>
      <c r="B528" s="2128" t="str">
        <f>IF(A528="►","►",IF(A528="A",IF(ISTEXT(I528),I528,"")))</f>
        <v>►</v>
      </c>
      <c r="C528" s="2129" t="str">
        <f>IF(B528="►", "►", IFERROR(LEFT(B528, SEARCH(".", B528)-1), 0))</f>
        <v>►</v>
      </c>
      <c r="D528" s="2433" t="str">
        <f>IF(B528="►","►",IFERROR(MID(B528,SEARCH(".",B528)+1,SEARCH(".",B528,SEARCH(".",B528)+1)-SEARCH(".",B528)-1),0))</f>
        <v>►</v>
      </c>
      <c r="E528" s="2128" t="str">
        <f>IF(B528="►", "►", IFERROR(MID(B528, SEARCH(".", B528, SEARCH(".", B528)+1)+1, SEARCH(".", B528, SEARCH(".", B528, SEARCH(".", B528)+1)+1) - SEARCH(".", B528, SEARCH(".", B528)+1)-1), 0))</f>
        <v>►</v>
      </c>
      <c r="F528" s="2128" t="str">
        <f>IF(B528="►", "►", IFERROR(MID(B528, SEARCH(".", B528, SEARCH(".", B528, SEARCH(".", B528)+1)+1)+1, SEARCH(".", B528, SEARCH(".", B528, SEARCH(".", B528, SEARCH(".", B528)+1)+1)+1) - SEARCH(".", B528, SEARCH(".", B528, SEARCH(".", B528)+1)+1)-1), 0))</f>
        <v>►</v>
      </c>
      <c r="G528" s="2128" t="str">
        <f>IF(OR(B528="►", ISBLANK(B528)), "►", IFERROR(RIGHT(B528, LEN(B528)-FIND("►", B528)-1), ""))</f>
        <v>►</v>
      </c>
      <c r="H528" s="2178" t="s">
        <v>4</v>
      </c>
      <c r="I528" s="2177"/>
      <c r="J528" s="2177"/>
      <c r="K528" s="2177"/>
      <c r="L528" s="2176"/>
      <c r="M528" s="2176"/>
      <c r="N528" s="2176"/>
      <c r="O528" s="2176"/>
      <c r="P528" s="2176"/>
      <c r="Q528" s="2176"/>
      <c r="R528" s="2450"/>
      <c r="S528" s="791" t="s">
        <v>4</v>
      </c>
      <c r="T528" s="3484">
        <f>IFERROR(IF(AND(ISNUMBER(V528),J528&gt;0),J528,0),0)</f>
        <v>0</v>
      </c>
      <c r="U528" s="2453">
        <f>IFERROR(IF(AND(ISNUMBER(T528),V528&gt;0),K528,0),0)</f>
        <v>0</v>
      </c>
      <c r="V528" s="2452"/>
      <c r="W528" s="2148">
        <f>IFERROR(IF(V528&gt;0, AH528*AG528*Q528, 0), 0)</f>
        <v>0</v>
      </c>
      <c r="X528" s="299" t="str">
        <f>IF(OR(W528=0, ISBLANK(P528)), "", TEXT(ROUND(W528/INDEX(AJ24:AJ94, MATCH(P528, AI24:AI94, 0)), 0),"# ##0") &amp; " " &amp; P528)</f>
        <v/>
      </c>
      <c r="Y528" s="77">
        <f>IFERROR(IF(V528&gt;0, L528*AG528*Q528, 0), 0)</f>
        <v>0</v>
      </c>
      <c r="Z528" s="2149">
        <f>IFERROR(IF(V528&gt;0,M528,0),0)</f>
        <v>0</v>
      </c>
      <c r="AA528" s="2137" t="str">
        <f>IF(V528&gt;0,R528,"")</f>
        <v/>
      </c>
      <c r="AB528" s="2143"/>
      <c r="AC528" s="2148">
        <f>IF(ISBLANK(AB528), W528, W528*(1-AB528/100))</f>
        <v>0</v>
      </c>
      <c r="AD528" s="2144"/>
      <c r="AE528" s="2150" t="str">
        <f>IF(OR(ISBLANK(AD528), ISTEXT(L528)), "", IF(W528=0, Y528*AD528, W528*AD528))</f>
        <v/>
      </c>
      <c r="AF528" s="2593"/>
      <c r="AG528" s="2697">
        <f>IFERROR(IF(ISNUMBER(V528)*ISNUMBER(T528),V528/T528,0),0)</f>
        <v>0</v>
      </c>
      <c r="AH528" s="3483">
        <f>IF(AND(V528&lt;&gt;"", ISNUMBER(T528)), IFERROR(INDEX(AJ24:AJ94, MATCH(P528, AI24:AI94, 0)) * O528 * IF(ISBLANK(L528), 1, L528), 0), 0)</f>
        <v>0</v>
      </c>
      <c r="AI528" s="2133"/>
      <c r="AJ528" s="2133"/>
      <c r="AK528" s="2133"/>
      <c r="AL528" s="2133"/>
      <c r="AM528" s="2127" t="str">
        <f>A528</f>
        <v>►</v>
      </c>
      <c r="AQ528" s="2133"/>
      <c r="AR528" s="2133"/>
      <c r="AW528" s="2133"/>
      <c r="AX528" s="466">
        <v>1</v>
      </c>
      <c r="AY528" s="464"/>
      <c r="AZ528" s="464"/>
    </row>
    <row r="529" spans="1:52" s="465" customFormat="1" ht="21" customHeight="1" x14ac:dyDescent="0.25">
      <c r="A529" s="2127" t="str">
        <f>IF(H529&lt;&gt;"A", "►", "A")</f>
        <v>►</v>
      </c>
      <c r="B529" s="2128" t="str">
        <f>IF(A529="►","►",IF(A529="A",IF(ISTEXT(I529),I529,"")))</f>
        <v>►</v>
      </c>
      <c r="C529" s="2129" t="str">
        <f>IF(B529="►", "►", IFERROR(LEFT(B529, SEARCH(".", B529)-1), 0))</f>
        <v>►</v>
      </c>
      <c r="D529" s="2433" t="str">
        <f>IF(B529="►","►",IFERROR(MID(B529,SEARCH(".",B529)+1,SEARCH(".",B529,SEARCH(".",B529)+1)-SEARCH(".",B529)-1),0))</f>
        <v>►</v>
      </c>
      <c r="E529" s="2128" t="str">
        <f>IF(B529="►", "►", IFERROR(MID(B529, SEARCH(".", B529, SEARCH(".", B529)+1)+1, SEARCH(".", B529, SEARCH(".", B529, SEARCH(".", B529)+1)+1) - SEARCH(".", B529, SEARCH(".", B529)+1)-1), 0))</f>
        <v>►</v>
      </c>
      <c r="F529" s="2128" t="str">
        <f>IF(B529="►", "►", IFERROR(MID(B529, SEARCH(".", B529, SEARCH(".", B529, SEARCH(".", B529)+1)+1)+1, SEARCH(".", B529, SEARCH(".", B529, SEARCH(".", B529, SEARCH(".", B529)+1)+1)+1) - SEARCH(".", B529, SEARCH(".", B529, SEARCH(".", B529)+1)+1)-1), 0))</f>
        <v>►</v>
      </c>
      <c r="G529" s="2128" t="str">
        <f>IF(OR(B529="►", ISBLANK(B529)), "►", IFERROR(RIGHT(B529, LEN(B529)-FIND("►", B529)-1), ""))</f>
        <v>►</v>
      </c>
      <c r="H529" s="2178" t="s">
        <v>4</v>
      </c>
      <c r="I529" s="2177"/>
      <c r="J529" s="2177"/>
      <c r="K529" s="2177"/>
      <c r="L529" s="2176"/>
      <c r="M529" s="2176"/>
      <c r="N529" s="2176"/>
      <c r="O529" s="2176"/>
      <c r="P529" s="2176"/>
      <c r="Q529" s="2176"/>
      <c r="R529" s="2450"/>
      <c r="S529" s="791" t="s">
        <v>4</v>
      </c>
      <c r="T529" s="3484">
        <f>IFERROR(IF(AND(ISNUMBER(V529),J529&gt;0),J529,0),0)</f>
        <v>0</v>
      </c>
      <c r="U529" s="2453">
        <f>IFERROR(IF(AND(ISNUMBER(T529),V529&gt;0),K529,0),0)</f>
        <v>0</v>
      </c>
      <c r="V529" s="2452"/>
      <c r="W529" s="2140">
        <f>IFERROR(IF(V529&gt;0, AH529*AG529*Q529, 0), 0)</f>
        <v>0</v>
      </c>
      <c r="X529" s="301" t="str">
        <f>IF(OR(W529=0, ISBLANK(P529)), "", TEXT(ROUND(W529/INDEX(AJ24:AJ94, MATCH(P529, AI24:AI94, 0)), 0),"# ##0") &amp; " " &amp; P529)</f>
        <v/>
      </c>
      <c r="Y529" s="82">
        <f>IFERROR(IF(V529&gt;0, L529*AG529*Q529, 0), 0)</f>
        <v>0</v>
      </c>
      <c r="Z529" s="2141">
        <f>IFERROR(IF(V529&gt;0,M529,0),0)</f>
        <v>0</v>
      </c>
      <c r="AA529" s="2142" t="str">
        <f>IF(V529&gt;0,R529,"")</f>
        <v/>
      </c>
      <c r="AB529" s="2143"/>
      <c r="AC529" s="2140">
        <f>IF(ISBLANK(AB529), W529, W529*(1-AB529/100))</f>
        <v>0</v>
      </c>
      <c r="AD529" s="2144"/>
      <c r="AE529" s="2145" t="str">
        <f>IF(OR(ISBLANK(AD529), ISTEXT(L529)), "", IF(W529=0, Y529*AD529, W529*AD529))</f>
        <v/>
      </c>
      <c r="AF529" s="2593"/>
      <c r="AG529" s="2697">
        <f>IFERROR(IF(ISNUMBER(V529)*ISNUMBER(T529),V529/T529,0),0)</f>
        <v>0</v>
      </c>
      <c r="AH529" s="3483">
        <f>IF(AND(V529&lt;&gt;"", ISNUMBER(T529)), IFERROR(INDEX(AJ24:AJ94, MATCH(P529, AI24:AI94, 0)) * O529 * IF(ISBLANK(L529), 1, L529), 0), 0)</f>
        <v>0</v>
      </c>
      <c r="AI529" s="2133"/>
      <c r="AJ529" s="2133"/>
      <c r="AK529" s="2133"/>
      <c r="AL529" s="2133"/>
      <c r="AM529" s="2127" t="str">
        <f>A529</f>
        <v>►</v>
      </c>
      <c r="AR529" s="2133"/>
      <c r="AW529" s="2133"/>
      <c r="AX529" s="466">
        <v>1</v>
      </c>
      <c r="AY529" s="464"/>
      <c r="AZ529" s="464"/>
    </row>
    <row r="530" spans="1:52" s="465" customFormat="1" ht="21" customHeight="1" x14ac:dyDescent="0.25">
      <c r="A530" s="2127" t="str">
        <f>IF(H530&lt;&gt;"A", "►", "A")</f>
        <v>►</v>
      </c>
      <c r="B530" s="2128" t="str">
        <f>IF(A530="►","►",IF(A530="A",IF(ISTEXT(I530),I530,"")))</f>
        <v>►</v>
      </c>
      <c r="C530" s="2129" t="str">
        <f>IF(B530="►", "►", IFERROR(LEFT(B530, SEARCH(".", B530)-1), 0))</f>
        <v>►</v>
      </c>
      <c r="D530" s="2433" t="str">
        <f>IF(B530="►","►",IFERROR(MID(B530,SEARCH(".",B530)+1,SEARCH(".",B530,SEARCH(".",B530)+1)-SEARCH(".",B530)-1),0))</f>
        <v>►</v>
      </c>
      <c r="E530" s="2128" t="str">
        <f>IF(B530="►", "►", IFERROR(MID(B530, SEARCH(".", B530, SEARCH(".", B530)+1)+1, SEARCH(".", B530, SEARCH(".", B530, SEARCH(".", B530)+1)+1) - SEARCH(".", B530, SEARCH(".", B530)+1)-1), 0))</f>
        <v>►</v>
      </c>
      <c r="F530" s="2128" t="str">
        <f>IF(B530="►", "►", IFERROR(MID(B530, SEARCH(".", B530, SEARCH(".", B530, SEARCH(".", B530)+1)+1)+1, SEARCH(".", B530, SEARCH(".", B530, SEARCH(".", B530, SEARCH(".", B530)+1)+1)+1) - SEARCH(".", B530, SEARCH(".", B530, SEARCH(".", B530)+1)+1)-1), 0))</f>
        <v>►</v>
      </c>
      <c r="G530" s="2128" t="str">
        <f>IF(OR(B530="►", ISBLANK(B530)), "►", IFERROR(RIGHT(B530, LEN(B530)-FIND("►", B530)-1), ""))</f>
        <v>►</v>
      </c>
      <c r="H530" s="2178" t="s">
        <v>4</v>
      </c>
      <c r="I530" s="2177"/>
      <c r="J530" s="2177"/>
      <c r="K530" s="2177"/>
      <c r="L530" s="2176"/>
      <c r="M530" s="2176"/>
      <c r="N530" s="2176"/>
      <c r="O530" s="2176"/>
      <c r="P530" s="2176"/>
      <c r="Q530" s="2176"/>
      <c r="R530" s="2450"/>
      <c r="S530" s="791" t="s">
        <v>4</v>
      </c>
      <c r="T530" s="3484">
        <f>IFERROR(IF(AND(ISNUMBER(V530),J530&gt;0),J530,0),0)</f>
        <v>0</v>
      </c>
      <c r="U530" s="2453">
        <f>IFERROR(IF(AND(ISNUMBER(T530),V530&gt;0),K530,0),0)</f>
        <v>0</v>
      </c>
      <c r="V530" s="2452"/>
      <c r="W530" s="2148">
        <f>IFERROR(IF(V530&gt;0, AH530*AG530*Q530, 0), 0)</f>
        <v>0</v>
      </c>
      <c r="X530" s="299" t="str">
        <f>IF(OR(W530=0, ISBLANK(P530)), "", TEXT(ROUND(W530/INDEX(AJ24:AJ94, MATCH(P530, AI24:AI94, 0)), 0),"# ##0") &amp; " " &amp; P530)</f>
        <v/>
      </c>
      <c r="Y530" s="77">
        <f>IFERROR(IF(V530&gt;0, L530*AG530*Q530, 0), 0)</f>
        <v>0</v>
      </c>
      <c r="Z530" s="2149">
        <f>IFERROR(IF(V530&gt;0,M530,0),0)</f>
        <v>0</v>
      </c>
      <c r="AA530" s="2137" t="str">
        <f>IF(V530&gt;0,R530,"")</f>
        <v/>
      </c>
      <c r="AB530" s="2143"/>
      <c r="AC530" s="2148">
        <f>IF(ISBLANK(AB530), W530, W530*(1-AB530/100))</f>
        <v>0</v>
      </c>
      <c r="AD530" s="2144"/>
      <c r="AE530" s="2150" t="str">
        <f>IF(OR(ISBLANK(AD530), ISTEXT(L530)), "", IF(W530=0, Y530*AD530, W530*AD530))</f>
        <v/>
      </c>
      <c r="AF530" s="2593"/>
      <c r="AG530" s="2697">
        <f>IFERROR(IF(ISNUMBER(V530)*ISNUMBER(T530),V530/T530,0),0)</f>
        <v>0</v>
      </c>
      <c r="AH530" s="3483">
        <f>IF(AND(V530&lt;&gt;"", ISNUMBER(T530)), IFERROR(INDEX(AJ24:AJ94, MATCH(P530, AI24:AI94, 0)) * O530 * IF(ISBLANK(L530), 1, L530), 0), 0)</f>
        <v>0</v>
      </c>
      <c r="AI530" s="2133"/>
      <c r="AJ530" s="2133"/>
      <c r="AK530" s="2133"/>
      <c r="AL530" s="2133"/>
      <c r="AM530" s="2127" t="str">
        <f>A530</f>
        <v>►</v>
      </c>
      <c r="AR530" s="2133"/>
      <c r="AW530" s="2133"/>
      <c r="AX530" s="466">
        <v>1</v>
      </c>
      <c r="AY530" s="464"/>
      <c r="AZ530" s="464"/>
    </row>
    <row r="531" spans="1:52" s="465" customFormat="1" ht="21" customHeight="1" x14ac:dyDescent="0.25">
      <c r="A531" s="2127" t="str">
        <f>IF(H531&lt;&gt;"A", "►", "A")</f>
        <v>►</v>
      </c>
      <c r="B531" s="2128" t="str">
        <f>IF(A531="►","►",IF(A531="A",IF(ISTEXT(I531),I531,"")))</f>
        <v>►</v>
      </c>
      <c r="C531" s="2129" t="str">
        <f>IF(B531="►", "►", IFERROR(LEFT(B531, SEARCH(".", B531)-1), 0))</f>
        <v>►</v>
      </c>
      <c r="D531" s="2433" t="str">
        <f>IF(B531="►","►",IFERROR(MID(B531,SEARCH(".",B531)+1,SEARCH(".",B531,SEARCH(".",B531)+1)-SEARCH(".",B531)-1),0))</f>
        <v>►</v>
      </c>
      <c r="E531" s="2128" t="str">
        <f>IF(B531="►", "►", IFERROR(MID(B531, SEARCH(".", B531, SEARCH(".", B531)+1)+1, SEARCH(".", B531, SEARCH(".", B531, SEARCH(".", B531)+1)+1) - SEARCH(".", B531, SEARCH(".", B531)+1)-1), 0))</f>
        <v>►</v>
      </c>
      <c r="F531" s="2128" t="str">
        <f>IF(B531="►", "►", IFERROR(MID(B531, SEARCH(".", B531, SEARCH(".", B531, SEARCH(".", B531)+1)+1)+1, SEARCH(".", B531, SEARCH(".", B531, SEARCH(".", B531, SEARCH(".", B531)+1)+1)+1) - SEARCH(".", B531, SEARCH(".", B531, SEARCH(".", B531)+1)+1)-1), 0))</f>
        <v>►</v>
      </c>
      <c r="G531" s="2128" t="str">
        <f>IF(OR(B531="►", ISBLANK(B531)), "►", IFERROR(RIGHT(B531, LEN(B531)-FIND("►", B531)-1), ""))</f>
        <v>►</v>
      </c>
      <c r="H531" s="2178" t="s">
        <v>4</v>
      </c>
      <c r="I531" s="2177"/>
      <c r="J531" s="2177"/>
      <c r="K531" s="2177"/>
      <c r="L531" s="2176"/>
      <c r="M531" s="2176"/>
      <c r="N531" s="2176"/>
      <c r="O531" s="2176"/>
      <c r="P531" s="2176"/>
      <c r="Q531" s="2176"/>
      <c r="R531" s="2450"/>
      <c r="S531" s="791" t="s">
        <v>4</v>
      </c>
      <c r="T531" s="3484">
        <f>IFERROR(IF(AND(ISNUMBER(V531),J531&gt;0),J531,0),0)</f>
        <v>0</v>
      </c>
      <c r="U531" s="2453">
        <f>IFERROR(IF(AND(ISNUMBER(T531),V531&gt;0),K531,0),0)</f>
        <v>0</v>
      </c>
      <c r="V531" s="2452"/>
      <c r="W531" s="2140">
        <f>IFERROR(IF(V531&gt;0, AH531*AG531*Q531, 0), 0)</f>
        <v>0</v>
      </c>
      <c r="X531" s="301" t="str">
        <f>IF(OR(W531=0, ISBLANK(P531)), "", TEXT(ROUND(W531/INDEX(AJ24:AJ94, MATCH(P531, AI24:AI94, 0)), 0),"# ##0") &amp; " " &amp; P531)</f>
        <v/>
      </c>
      <c r="Y531" s="82">
        <f>IFERROR(IF(V531&gt;0, L531*AG531*Q531, 0), 0)</f>
        <v>0</v>
      </c>
      <c r="Z531" s="2155">
        <f>IFERROR(IF(V531&gt;0,M531,0),0)</f>
        <v>0</v>
      </c>
      <c r="AA531" s="2156" t="str">
        <f>IF(V531&gt;0,R531,"")</f>
        <v/>
      </c>
      <c r="AB531" s="2143"/>
      <c r="AC531" s="2140">
        <f>IF(ISBLANK(AB531), W531, W531*(1-AB531/100))</f>
        <v>0</v>
      </c>
      <c r="AD531" s="2144"/>
      <c r="AE531" s="2145" t="str">
        <f>IF(OR(ISBLANK(AD531), ISTEXT(L531)), "", IF(W531=0, Y531*AD531, W531*AD531))</f>
        <v/>
      </c>
      <c r="AF531" s="2593"/>
      <c r="AG531" s="2697">
        <f>IFERROR(IF(ISNUMBER(V531)*ISNUMBER(T531),V531/T531,0),0)</f>
        <v>0</v>
      </c>
      <c r="AH531" s="3483">
        <f>IF(AND(V531&lt;&gt;"", ISNUMBER(T531)), IFERROR(INDEX(AJ24:AJ94, MATCH(P531, AI24:AI94, 0)) * O531 * IF(ISBLANK(L531), 1, L531), 0), 0)</f>
        <v>0</v>
      </c>
      <c r="AI531" s="2133"/>
      <c r="AJ531" s="2133"/>
      <c r="AK531" s="2133"/>
      <c r="AL531" s="2133"/>
      <c r="AM531" s="2127" t="str">
        <f>A531</f>
        <v>►</v>
      </c>
      <c r="AR531" s="2133"/>
      <c r="AW531" s="2133"/>
      <c r="AX531" s="466">
        <v>1</v>
      </c>
      <c r="AY531" s="464"/>
      <c r="AZ531" s="464"/>
    </row>
    <row r="532" spans="1:52" s="465" customFormat="1" ht="21" customHeight="1" x14ac:dyDescent="0.25">
      <c r="A532" s="2127" t="str">
        <f>IF(H532&lt;&gt;"A", "►", "A")</f>
        <v>►</v>
      </c>
      <c r="B532" s="2128" t="str">
        <f>IF(A532="►","►",IF(A532="A",IF(ISTEXT(I532),I532,"")))</f>
        <v>►</v>
      </c>
      <c r="C532" s="2129" t="str">
        <f>IF(B532="►", "►", IFERROR(LEFT(B532, SEARCH(".", B532)-1), 0))</f>
        <v>►</v>
      </c>
      <c r="D532" s="2433" t="str">
        <f>IF(B532="►","►",IFERROR(MID(B532,SEARCH(".",B532)+1,SEARCH(".",B532,SEARCH(".",B532)+1)-SEARCH(".",B532)-1),0))</f>
        <v>►</v>
      </c>
      <c r="E532" s="2128" t="str">
        <f>IF(B532="►", "►", IFERROR(MID(B532, SEARCH(".", B532, SEARCH(".", B532)+1)+1, SEARCH(".", B532, SEARCH(".", B532, SEARCH(".", B532)+1)+1) - SEARCH(".", B532, SEARCH(".", B532)+1)-1), 0))</f>
        <v>►</v>
      </c>
      <c r="F532" s="2128" t="str">
        <f>IF(B532="►", "►", IFERROR(MID(B532, SEARCH(".", B532, SEARCH(".", B532, SEARCH(".", B532)+1)+1)+1, SEARCH(".", B532, SEARCH(".", B532, SEARCH(".", B532, SEARCH(".", B532)+1)+1)+1) - SEARCH(".", B532, SEARCH(".", B532, SEARCH(".", B532)+1)+1)-1), 0))</f>
        <v>►</v>
      </c>
      <c r="G532" s="2128" t="str">
        <f>IF(OR(B532="►", ISBLANK(B532)), "►", IFERROR(RIGHT(B532, LEN(B532)-FIND("►", B532)-1), ""))</f>
        <v>►</v>
      </c>
      <c r="H532" s="2178" t="s">
        <v>4</v>
      </c>
      <c r="I532" s="2177"/>
      <c r="J532" s="2177"/>
      <c r="K532" s="2177"/>
      <c r="L532" s="2176"/>
      <c r="M532" s="2176"/>
      <c r="N532" s="2176"/>
      <c r="O532" s="2176"/>
      <c r="P532" s="2176"/>
      <c r="Q532" s="2176"/>
      <c r="R532" s="2450"/>
      <c r="S532" s="791" t="s">
        <v>4</v>
      </c>
      <c r="T532" s="3484">
        <f>IFERROR(IF(AND(ISNUMBER(V532),J532&gt;0),J532,0),0)</f>
        <v>0</v>
      </c>
      <c r="U532" s="2453">
        <f>IFERROR(IF(AND(ISNUMBER(T532),V532&gt;0),K532,0),0)</f>
        <v>0</v>
      </c>
      <c r="V532" s="2452"/>
      <c r="W532" s="2148">
        <f>IFERROR(IF(V532&gt;0, AH532*AG532*Q532, 0), 0)</f>
        <v>0</v>
      </c>
      <c r="X532" s="299" t="str">
        <f>IF(OR(W532=0, ISBLANK(P532)), "", TEXT(ROUND(W532/INDEX(AJ24:AJ94, MATCH(P532, AI24:AI94, 0)), 0),"# ##0") &amp; " " &amp; P532)</f>
        <v/>
      </c>
      <c r="Y532" s="77">
        <f>IFERROR(IF(V532&gt;0, L532*AG532*Q532, 0), 0)</f>
        <v>0</v>
      </c>
      <c r="Z532" s="2149">
        <f>IFERROR(IF(V532&gt;0,M532,0),0)</f>
        <v>0</v>
      </c>
      <c r="AA532" s="2137" t="str">
        <f>IF(V532&gt;0,R532,"")</f>
        <v/>
      </c>
      <c r="AB532" s="2143"/>
      <c r="AC532" s="2148">
        <f>IF(ISBLANK(AB532), W532, W532*(1-AB532/100))</f>
        <v>0</v>
      </c>
      <c r="AD532" s="2144"/>
      <c r="AE532" s="2150" t="str">
        <f>IF(OR(ISBLANK(AD532), ISTEXT(L532)), "", IF(W532=0, Y532*AD532, W532*AD532))</f>
        <v/>
      </c>
      <c r="AF532" s="2593"/>
      <c r="AG532" s="2697">
        <f>IFERROR(IF(ISNUMBER(V532)*ISNUMBER(T532),V532/T532,0),0)</f>
        <v>0</v>
      </c>
      <c r="AH532" s="3483">
        <f>IF(AND(V532&lt;&gt;"", ISNUMBER(T532)), IFERROR(INDEX(AJ24:AJ94, MATCH(P532, AI24:AI94, 0)) * O532 * IF(ISBLANK(L532), 1, L532), 0), 0)</f>
        <v>0</v>
      </c>
      <c r="AI532" s="2133"/>
      <c r="AJ532" s="2133"/>
      <c r="AK532" s="2133"/>
      <c r="AL532" s="2133"/>
      <c r="AM532" s="2127" t="str">
        <f>A532</f>
        <v>►</v>
      </c>
      <c r="AR532" s="2133"/>
      <c r="AW532" s="2133"/>
      <c r="AX532" s="466">
        <v>1</v>
      </c>
      <c r="AY532" s="464"/>
      <c r="AZ532" s="464"/>
    </row>
    <row r="533" spans="1:52" s="465" customFormat="1" ht="21" customHeight="1" x14ac:dyDescent="0.25">
      <c r="A533" s="2127" t="str">
        <f>IF(H533&lt;&gt;"A", "►", "A")</f>
        <v>►</v>
      </c>
      <c r="B533" s="2128" t="str">
        <f>IF(A533="►","►",IF(A533="A",IF(ISTEXT(I533),I533,"")))</f>
        <v>►</v>
      </c>
      <c r="C533" s="2129" t="str">
        <f>IF(B533="►", "►", IFERROR(LEFT(B533, SEARCH(".", B533)-1), 0))</f>
        <v>►</v>
      </c>
      <c r="D533" s="2433" t="str">
        <f>IF(B533="►","►",IFERROR(MID(B533,SEARCH(".",B533)+1,SEARCH(".",B533,SEARCH(".",B533)+1)-SEARCH(".",B533)-1),0))</f>
        <v>►</v>
      </c>
      <c r="E533" s="2128" t="str">
        <f>IF(B533="►", "►", IFERROR(MID(B533, SEARCH(".", B533, SEARCH(".", B533)+1)+1, SEARCH(".", B533, SEARCH(".", B533, SEARCH(".", B533)+1)+1) - SEARCH(".", B533, SEARCH(".", B533)+1)-1), 0))</f>
        <v>►</v>
      </c>
      <c r="F533" s="2128" t="str">
        <f>IF(B533="►", "►", IFERROR(MID(B533, SEARCH(".", B533, SEARCH(".", B533, SEARCH(".", B533)+1)+1)+1, SEARCH(".", B533, SEARCH(".", B533, SEARCH(".", B533, SEARCH(".", B533)+1)+1)+1) - SEARCH(".", B533, SEARCH(".", B533, SEARCH(".", B533)+1)+1)-1), 0))</f>
        <v>►</v>
      </c>
      <c r="G533" s="2128" t="str">
        <f>IF(OR(B533="►", ISBLANK(B533)), "►", IFERROR(RIGHT(B533, LEN(B533)-FIND("►", B533)-1), ""))</f>
        <v>►</v>
      </c>
      <c r="H533" s="2178" t="s">
        <v>4</v>
      </c>
      <c r="I533" s="2177"/>
      <c r="J533" s="2177"/>
      <c r="K533" s="2177"/>
      <c r="L533" s="2176"/>
      <c r="M533" s="2176"/>
      <c r="N533" s="2176"/>
      <c r="O533" s="2176"/>
      <c r="P533" s="2176"/>
      <c r="Q533" s="2176"/>
      <c r="R533" s="2450"/>
      <c r="S533" s="791" t="s">
        <v>4</v>
      </c>
      <c r="T533" s="3484">
        <f>IFERROR(IF(AND(ISNUMBER(V533),J533&gt;0),J533,0),0)</f>
        <v>0</v>
      </c>
      <c r="U533" s="2453">
        <f>IFERROR(IF(AND(ISNUMBER(T533),V533&gt;0),K533,0),0)</f>
        <v>0</v>
      </c>
      <c r="V533" s="2452"/>
      <c r="W533" s="2140">
        <f>IFERROR(IF(V533&gt;0, AH533*AG533*Q533, 0), 0)</f>
        <v>0</v>
      </c>
      <c r="X533" s="301" t="str">
        <f>IF(OR(W533=0, ISBLANK(P533)), "", TEXT(ROUND(W533/INDEX(AJ24:AJ94, MATCH(P533, AI24:AI94, 0)), 0),"# ##0") &amp; " " &amp; P533)</f>
        <v/>
      </c>
      <c r="Y533" s="82">
        <f>IFERROR(IF(V533&gt;0, L533*AG533*Q533, 0), 0)</f>
        <v>0</v>
      </c>
      <c r="Z533" s="2141">
        <f>IFERROR(IF(V533&gt;0,M533,0),0)</f>
        <v>0</v>
      </c>
      <c r="AA533" s="2142" t="str">
        <f>IF(V533&gt;0,R533,"")</f>
        <v/>
      </c>
      <c r="AB533" s="2143"/>
      <c r="AC533" s="2140">
        <f>IF(ISBLANK(AB533), W533, W533*(1-AB533/100))</f>
        <v>0</v>
      </c>
      <c r="AD533" s="2144"/>
      <c r="AE533" s="2145" t="str">
        <f>IF(OR(ISBLANK(AD533), ISTEXT(L533)), "", IF(W533=0, Y533*AD533, W533*AD533))</f>
        <v/>
      </c>
      <c r="AF533" s="2593"/>
      <c r="AG533" s="2697">
        <f>IFERROR(IF(ISNUMBER(V533)*ISNUMBER(T533),V533/T533,0),0)</f>
        <v>0</v>
      </c>
      <c r="AH533" s="3483">
        <f>IF(AND(V533&lt;&gt;"", ISNUMBER(T533)), IFERROR(INDEX(AJ24:AJ94, MATCH(P533, AI24:AI94, 0)) * O533 * IF(ISBLANK(L533), 1, L533), 0), 0)</f>
        <v>0</v>
      </c>
      <c r="AI533" s="2133"/>
      <c r="AJ533" s="2133"/>
      <c r="AK533" s="2133"/>
      <c r="AL533" s="2133"/>
      <c r="AM533" s="2127" t="str">
        <f>A533</f>
        <v>►</v>
      </c>
      <c r="AR533" s="2133"/>
      <c r="AW533" s="2133"/>
      <c r="AX533" s="466">
        <v>1</v>
      </c>
      <c r="AY533" s="464"/>
      <c r="AZ533" s="464"/>
    </row>
    <row r="534" spans="1:52" s="465" customFormat="1" ht="21" customHeight="1" x14ac:dyDescent="0.25">
      <c r="A534" s="2127" t="str">
        <f>IF(H534&lt;&gt;"A", "►", "A")</f>
        <v>►</v>
      </c>
      <c r="B534" s="2128" t="str">
        <f>IF(A534="►","►",IF(A534="A",IF(ISTEXT(I534),I534,"")))</f>
        <v>►</v>
      </c>
      <c r="C534" s="2129" t="str">
        <f>IF(B534="►", "►", IFERROR(LEFT(B534, SEARCH(".", B534)-1), 0))</f>
        <v>►</v>
      </c>
      <c r="D534" s="2433" t="str">
        <f>IF(B534="►","►",IFERROR(MID(B534,SEARCH(".",B534)+1,SEARCH(".",B534,SEARCH(".",B534)+1)-SEARCH(".",B534)-1),0))</f>
        <v>►</v>
      </c>
      <c r="E534" s="2128" t="str">
        <f>IF(B534="►", "►", IFERROR(MID(B534, SEARCH(".", B534, SEARCH(".", B534)+1)+1, SEARCH(".", B534, SEARCH(".", B534, SEARCH(".", B534)+1)+1) - SEARCH(".", B534, SEARCH(".", B534)+1)-1), 0))</f>
        <v>►</v>
      </c>
      <c r="F534" s="2128" t="str">
        <f>IF(B534="►", "►", IFERROR(MID(B534, SEARCH(".", B534, SEARCH(".", B534, SEARCH(".", B534)+1)+1)+1, SEARCH(".", B534, SEARCH(".", B534, SEARCH(".", B534, SEARCH(".", B534)+1)+1)+1) - SEARCH(".", B534, SEARCH(".", B534, SEARCH(".", B534)+1)+1)-1), 0))</f>
        <v>►</v>
      </c>
      <c r="G534" s="2128" t="str">
        <f>IF(OR(B534="►", ISBLANK(B534)), "►", IFERROR(RIGHT(B534, LEN(B534)-FIND("►", B534)-1), ""))</f>
        <v>►</v>
      </c>
      <c r="H534" s="2178" t="s">
        <v>4</v>
      </c>
      <c r="I534" s="2177"/>
      <c r="J534" s="2177"/>
      <c r="K534" s="2177"/>
      <c r="L534" s="2176"/>
      <c r="M534" s="2176"/>
      <c r="N534" s="2176"/>
      <c r="O534" s="2176"/>
      <c r="P534" s="2176"/>
      <c r="Q534" s="2176"/>
      <c r="R534" s="2450"/>
      <c r="S534" s="791" t="s">
        <v>4</v>
      </c>
      <c r="T534" s="3484">
        <f>IFERROR(IF(AND(ISNUMBER(V534),J534&gt;0),J534,0),0)</f>
        <v>0</v>
      </c>
      <c r="U534" s="2453">
        <f>IFERROR(IF(AND(ISNUMBER(T534),V534&gt;0),K534,0),0)</f>
        <v>0</v>
      </c>
      <c r="V534" s="2452"/>
      <c r="W534" s="2148">
        <f>IFERROR(IF(V534&gt;0, AH534*AG534*Q534, 0), 0)</f>
        <v>0</v>
      </c>
      <c r="X534" s="299" t="str">
        <f>IF(OR(W534=0, ISBLANK(P534)), "", TEXT(ROUND(W534/INDEX(AJ24:AJ94, MATCH(P534, AI24:AI94, 0)), 0),"# ##0") &amp; " " &amp; P534)</f>
        <v/>
      </c>
      <c r="Y534" s="77">
        <f>IFERROR(IF(V534&gt;0, L534*AG534*Q534, 0), 0)</f>
        <v>0</v>
      </c>
      <c r="Z534" s="2149">
        <f>IFERROR(IF(V534&gt;0,M534,0),0)</f>
        <v>0</v>
      </c>
      <c r="AA534" s="2137" t="str">
        <f>IF(V534&gt;0,R534,"")</f>
        <v/>
      </c>
      <c r="AB534" s="2143"/>
      <c r="AC534" s="2148">
        <f>IF(ISBLANK(AB534), W534, W534*(1-AB534/100))</f>
        <v>0</v>
      </c>
      <c r="AD534" s="2144"/>
      <c r="AE534" s="2150" t="str">
        <f>IF(OR(ISBLANK(AD534), ISTEXT(L534)), "", IF(W534=0, Y534*AD534, W534*AD534))</f>
        <v/>
      </c>
      <c r="AF534" s="2593"/>
      <c r="AG534" s="2697">
        <f>IFERROR(IF(ISNUMBER(V534)*ISNUMBER(T534),V534/T534,0),0)</f>
        <v>0</v>
      </c>
      <c r="AH534" s="3483">
        <f>IF(AND(V534&lt;&gt;"", ISNUMBER(T534)), IFERROR(INDEX(AJ24:AJ94, MATCH(P534, AI24:AI94, 0)) * O534 * IF(ISBLANK(L534), 1, L534), 0), 0)</f>
        <v>0</v>
      </c>
      <c r="AI534" s="2133"/>
      <c r="AJ534" s="2133"/>
      <c r="AK534" s="2133"/>
      <c r="AL534" s="2133"/>
      <c r="AM534" s="2127" t="str">
        <f>A534</f>
        <v>►</v>
      </c>
      <c r="AR534" s="2133"/>
      <c r="AW534" s="2133"/>
      <c r="AX534" s="466">
        <v>1</v>
      </c>
      <c r="AY534" s="464"/>
      <c r="AZ534" s="464"/>
    </row>
    <row r="535" spans="1:52" s="465" customFormat="1" ht="21" customHeight="1" x14ac:dyDescent="0.25">
      <c r="A535" s="2127" t="str">
        <f>IF(H535&lt;&gt;"A", "►", "A")</f>
        <v>►</v>
      </c>
      <c r="B535" s="2128" t="str">
        <f>IF(A535="►","►",IF(A535="A",IF(ISTEXT(I535),I535,"")))</f>
        <v>►</v>
      </c>
      <c r="C535" s="2129" t="str">
        <f>IF(B535="►", "►", IFERROR(LEFT(B535, SEARCH(".", B535)-1), 0))</f>
        <v>►</v>
      </c>
      <c r="D535" s="2433" t="str">
        <f>IF(B535="►","►",IFERROR(MID(B535,SEARCH(".",B535)+1,SEARCH(".",B535,SEARCH(".",B535)+1)-SEARCH(".",B535)-1),0))</f>
        <v>►</v>
      </c>
      <c r="E535" s="2128" t="str">
        <f>IF(B535="►", "►", IFERROR(MID(B535, SEARCH(".", B535, SEARCH(".", B535)+1)+1, SEARCH(".", B535, SEARCH(".", B535, SEARCH(".", B535)+1)+1) - SEARCH(".", B535, SEARCH(".", B535)+1)-1), 0))</f>
        <v>►</v>
      </c>
      <c r="F535" s="2128" t="str">
        <f>IF(B535="►", "►", IFERROR(MID(B535, SEARCH(".", B535, SEARCH(".", B535, SEARCH(".", B535)+1)+1)+1, SEARCH(".", B535, SEARCH(".", B535, SEARCH(".", B535, SEARCH(".", B535)+1)+1)+1) - SEARCH(".", B535, SEARCH(".", B535, SEARCH(".", B535)+1)+1)-1), 0))</f>
        <v>►</v>
      </c>
      <c r="G535" s="2128" t="str">
        <f>IF(OR(B535="►", ISBLANK(B535)), "►", IFERROR(RIGHT(B535, LEN(B535)-FIND("►", B535)-1), ""))</f>
        <v>►</v>
      </c>
      <c r="H535" s="2178" t="s">
        <v>4</v>
      </c>
      <c r="I535" s="2177"/>
      <c r="J535" s="2177"/>
      <c r="K535" s="2177"/>
      <c r="L535" s="2176"/>
      <c r="M535" s="2176"/>
      <c r="N535" s="2176"/>
      <c r="O535" s="2176"/>
      <c r="P535" s="2176"/>
      <c r="Q535" s="2176"/>
      <c r="R535" s="2450"/>
      <c r="S535" s="791" t="s">
        <v>4</v>
      </c>
      <c r="T535" s="3484">
        <f>IFERROR(IF(AND(ISNUMBER(V535),J535&gt;0),J535,0),0)</f>
        <v>0</v>
      </c>
      <c r="U535" s="2453">
        <f>IFERROR(IF(AND(ISNUMBER(T535),V535&gt;0),K535,0),0)</f>
        <v>0</v>
      </c>
      <c r="V535" s="2452"/>
      <c r="W535" s="2140">
        <f>IFERROR(IF(V535&gt;0, AH535*AG535*Q535, 0), 0)</f>
        <v>0</v>
      </c>
      <c r="X535" s="301" t="str">
        <f>IF(OR(W535=0, ISBLANK(P535)), "", TEXT(ROUND(W535/INDEX(AJ24:AJ94, MATCH(P535, AI24:AI94, 0)), 0),"# ##0") &amp; " " &amp; P535)</f>
        <v/>
      </c>
      <c r="Y535" s="82">
        <f>IFERROR(IF(V535&gt;0, L535*AG535*Q535, 0), 0)</f>
        <v>0</v>
      </c>
      <c r="Z535" s="2141">
        <f>IFERROR(IF(V535&gt;0,M535,0),0)</f>
        <v>0</v>
      </c>
      <c r="AA535" s="2142" t="str">
        <f>IF(V535&gt;0,R535,"")</f>
        <v/>
      </c>
      <c r="AB535" s="2143"/>
      <c r="AC535" s="2140">
        <f>IF(ISBLANK(AB535), W535, W535*(1-AB535/100))</f>
        <v>0</v>
      </c>
      <c r="AD535" s="2144"/>
      <c r="AE535" s="2145" t="str">
        <f>IF(OR(ISBLANK(AD535), ISTEXT(L535)), "", IF(W535=0, Y535*AD535, W535*AD535))</f>
        <v/>
      </c>
      <c r="AF535" s="2593"/>
      <c r="AG535" s="2697">
        <f>IFERROR(IF(ISNUMBER(V535)*ISNUMBER(T535),V535/T535,0),0)</f>
        <v>0</v>
      </c>
      <c r="AH535" s="3483">
        <f>IF(AND(V535&lt;&gt;"", ISNUMBER(T535)), IFERROR(INDEX(AJ24:AJ94, MATCH(P535, AI24:AI94, 0)) * O535 * IF(ISBLANK(L535), 1, L535), 0), 0)</f>
        <v>0</v>
      </c>
      <c r="AI535" s="2133"/>
      <c r="AJ535" s="2133"/>
      <c r="AK535" s="2133"/>
      <c r="AL535" s="2133"/>
      <c r="AM535" s="2127" t="str">
        <f>A535</f>
        <v>►</v>
      </c>
      <c r="AR535" s="2133"/>
      <c r="AW535" s="2133"/>
      <c r="AX535" s="466">
        <v>1</v>
      </c>
      <c r="AY535" s="464"/>
      <c r="AZ535" s="464"/>
    </row>
    <row r="536" spans="1:52" s="465" customFormat="1" ht="21" customHeight="1" x14ac:dyDescent="0.25">
      <c r="A536" s="2127" t="str">
        <f>IF(H536&lt;&gt;"A", "►", "A")</f>
        <v>►</v>
      </c>
      <c r="B536" s="2128" t="str">
        <f>IF(A536="►","►",IF(A536="A",IF(ISTEXT(I536),I536,"")))</f>
        <v>►</v>
      </c>
      <c r="C536" s="2129" t="str">
        <f>IF(B536="►", "►", IFERROR(LEFT(B536, SEARCH(".", B536)-1), 0))</f>
        <v>►</v>
      </c>
      <c r="D536" s="2433" t="str">
        <f>IF(B536="►","►",IFERROR(MID(B536,SEARCH(".",B536)+1,SEARCH(".",B536,SEARCH(".",B536)+1)-SEARCH(".",B536)-1),0))</f>
        <v>►</v>
      </c>
      <c r="E536" s="2128" t="str">
        <f>IF(B536="►", "►", IFERROR(MID(B536, SEARCH(".", B536, SEARCH(".", B536)+1)+1, SEARCH(".", B536, SEARCH(".", B536, SEARCH(".", B536)+1)+1) - SEARCH(".", B536, SEARCH(".", B536)+1)-1), 0))</f>
        <v>►</v>
      </c>
      <c r="F536" s="2128" t="str">
        <f>IF(B536="►", "►", IFERROR(MID(B536, SEARCH(".", B536, SEARCH(".", B536, SEARCH(".", B536)+1)+1)+1, SEARCH(".", B536, SEARCH(".", B536, SEARCH(".", B536, SEARCH(".", B536)+1)+1)+1) - SEARCH(".", B536, SEARCH(".", B536, SEARCH(".", B536)+1)+1)-1), 0))</f>
        <v>►</v>
      </c>
      <c r="G536" s="2128" t="str">
        <f>IF(OR(B536="►", ISBLANK(B536)), "►", IFERROR(RIGHT(B536, LEN(B536)-FIND("►", B536)-1), ""))</f>
        <v>►</v>
      </c>
      <c r="H536" s="2178" t="s">
        <v>4</v>
      </c>
      <c r="I536" s="2177"/>
      <c r="J536" s="2177"/>
      <c r="K536" s="2177"/>
      <c r="L536" s="2176"/>
      <c r="M536" s="2176"/>
      <c r="N536" s="2176"/>
      <c r="O536" s="2176"/>
      <c r="P536" s="2176"/>
      <c r="Q536" s="2176"/>
      <c r="R536" s="2450"/>
      <c r="S536" s="791" t="s">
        <v>4</v>
      </c>
      <c r="T536" s="3484">
        <f>IFERROR(IF(AND(ISNUMBER(V536),J536&gt;0),J536,0),0)</f>
        <v>0</v>
      </c>
      <c r="U536" s="2453">
        <f>IFERROR(IF(AND(ISNUMBER(T536),V536&gt;0),K536,0),0)</f>
        <v>0</v>
      </c>
      <c r="V536" s="2452"/>
      <c r="W536" s="2159">
        <f>IFERROR(IF(V536&gt;0, AH536*AG536*Q536, 0), 0)</f>
        <v>0</v>
      </c>
      <c r="X536" s="2160" t="str">
        <f>IF(OR(W536=0, ISBLANK(P536)), "", TEXT(ROUND(W536/INDEX(AJ24:AJ94, MATCH(P536, AI24:AI94, 0)), 0),"# ##0") &amp; " " &amp; P536)</f>
        <v/>
      </c>
      <c r="Y536" s="77">
        <f>IFERROR(IF(V536&gt;0, L536*AG536*Q536, 0), 0)</f>
        <v>0</v>
      </c>
      <c r="Z536" s="2149">
        <f>IFERROR(IF(V536&gt;0,M536,0),0)</f>
        <v>0</v>
      </c>
      <c r="AA536" s="2137" t="str">
        <f>IF(V536&gt;0,R536,"")</f>
        <v/>
      </c>
      <c r="AB536" s="2143"/>
      <c r="AC536" s="2148">
        <f>IF(ISBLANK(AB536), W536, W536*(1-AB536/100))</f>
        <v>0</v>
      </c>
      <c r="AD536" s="2144"/>
      <c r="AE536" s="2150" t="str">
        <f>IF(OR(ISBLANK(AD536), ISTEXT(L536)), "", IF(W536=0, Y536*AD536, W536*AD536))</f>
        <v/>
      </c>
      <c r="AF536" s="2593"/>
      <c r="AG536" s="2697">
        <f>IFERROR(IF(ISNUMBER(V536)*ISNUMBER(T536),V536/T536,0),0)</f>
        <v>0</v>
      </c>
      <c r="AH536" s="3483">
        <f>IF(AND(V536&lt;&gt;"", ISNUMBER(T536)), IFERROR(INDEX(AJ24:AJ94, MATCH(P536, AI24:AI94, 0)) * O536 * IF(ISBLANK(L536), 1, L536), 0), 0)</f>
        <v>0</v>
      </c>
      <c r="AI536" s="2133"/>
      <c r="AJ536" s="2133"/>
      <c r="AK536" s="2133"/>
      <c r="AL536" s="2133"/>
      <c r="AM536" s="2127" t="str">
        <f>A536</f>
        <v>►</v>
      </c>
      <c r="AR536" s="2133"/>
      <c r="AW536" s="2133"/>
      <c r="AX536" s="466">
        <v>1</v>
      </c>
      <c r="AY536" s="464"/>
      <c r="AZ536" s="464"/>
    </row>
    <row r="537" spans="1:52" s="465" customFormat="1" ht="21" customHeight="1" x14ac:dyDescent="0.25">
      <c r="A537" s="2127" t="str">
        <f>IF(H537&lt;&gt;"A", "►", "A")</f>
        <v>►</v>
      </c>
      <c r="B537" s="2128" t="str">
        <f>IF(A537="►","►",IF(A537="A",IF(ISTEXT(I537),I537,"")))</f>
        <v>►</v>
      </c>
      <c r="C537" s="2129" t="str">
        <f>IF(B537="►", "►", IFERROR(LEFT(B537, SEARCH(".", B537)-1), 0))</f>
        <v>►</v>
      </c>
      <c r="D537" s="2433" t="str">
        <f>IF(B537="►","►",IFERROR(MID(B537,SEARCH(".",B537)+1,SEARCH(".",B537,SEARCH(".",B537)+1)-SEARCH(".",B537)-1),0))</f>
        <v>►</v>
      </c>
      <c r="E537" s="2128" t="str">
        <f>IF(B537="►", "►", IFERROR(MID(B537, SEARCH(".", B537, SEARCH(".", B537)+1)+1, SEARCH(".", B537, SEARCH(".", B537, SEARCH(".", B537)+1)+1) - SEARCH(".", B537, SEARCH(".", B537)+1)-1), 0))</f>
        <v>►</v>
      </c>
      <c r="F537" s="2128" t="str">
        <f>IF(B537="►", "►", IFERROR(MID(B537, SEARCH(".", B537, SEARCH(".", B537, SEARCH(".", B537)+1)+1)+1, SEARCH(".", B537, SEARCH(".", B537, SEARCH(".", B537, SEARCH(".", B537)+1)+1)+1) - SEARCH(".", B537, SEARCH(".", B537, SEARCH(".", B537)+1)+1)-1), 0))</f>
        <v>►</v>
      </c>
      <c r="G537" s="2128" t="str">
        <f>IF(OR(B537="►", ISBLANK(B537)), "►", IFERROR(RIGHT(B537, LEN(B537)-FIND("►", B537)-1), ""))</f>
        <v>►</v>
      </c>
      <c r="H537" s="2178" t="s">
        <v>4</v>
      </c>
      <c r="I537" s="2177"/>
      <c r="J537" s="2177"/>
      <c r="K537" s="2177"/>
      <c r="L537" s="2176"/>
      <c r="M537" s="2176"/>
      <c r="N537" s="2176"/>
      <c r="O537" s="2176"/>
      <c r="P537" s="2176"/>
      <c r="Q537" s="2176"/>
      <c r="R537" s="2450"/>
      <c r="S537" s="791" t="s">
        <v>4</v>
      </c>
      <c r="T537" s="3484">
        <f>IFERROR(IF(AND(ISNUMBER(V537),J537&gt;0),J537,0),0)</f>
        <v>0</v>
      </c>
      <c r="U537" s="2453">
        <f>IFERROR(IF(AND(ISNUMBER(T537),V537&gt;0),K537,0),0)</f>
        <v>0</v>
      </c>
      <c r="V537" s="2452"/>
      <c r="W537" s="2140">
        <f>IFERROR(IF(V537&gt;0, AH537*AG537*Q537, 0), 0)</f>
        <v>0</v>
      </c>
      <c r="X537" s="301" t="str">
        <f>IF(OR(W537=0, ISBLANK(P537)), "", TEXT(ROUND(W537/INDEX(AJ24:AJ94, MATCH(P537, AI24:AI94, 0)), 0),"# ##0") &amp; " " &amp; P537)</f>
        <v/>
      </c>
      <c r="Y537" s="82">
        <f>IFERROR(IF(V537&gt;0, L537*AG537*Q537, 0), 0)</f>
        <v>0</v>
      </c>
      <c r="Z537" s="2141">
        <f>IFERROR(IF(V537&gt;0,M537,0),0)</f>
        <v>0</v>
      </c>
      <c r="AA537" s="2142" t="str">
        <f>IF(V537&gt;0,R537,"")</f>
        <v/>
      </c>
      <c r="AB537" s="2143"/>
      <c r="AC537" s="2140">
        <f>IF(ISBLANK(AB537), W537, W537*(1-AB537/100))</f>
        <v>0</v>
      </c>
      <c r="AD537" s="2144"/>
      <c r="AE537" s="2145" t="str">
        <f>IF(OR(ISBLANK(AD537), ISTEXT(L537)), "", IF(W537=0, Y537*AD537, W537*AD537))</f>
        <v/>
      </c>
      <c r="AF537" s="2593"/>
      <c r="AG537" s="2697">
        <f>IFERROR(IF(ISNUMBER(V537)*ISNUMBER(T537),V537/T537,0),0)</f>
        <v>0</v>
      </c>
      <c r="AH537" s="3483">
        <f>IF(AND(V537&lt;&gt;"", ISNUMBER(T537)), IFERROR(INDEX(AJ24:AJ94, MATCH(P537, AI24:AI94, 0)) * O537 * IF(ISBLANK(L537), 1, L537), 0), 0)</f>
        <v>0</v>
      </c>
      <c r="AI537" s="2133"/>
      <c r="AJ537" s="2133"/>
      <c r="AK537" s="2133"/>
      <c r="AL537" s="2133"/>
      <c r="AM537" s="2127" t="str">
        <f>A537</f>
        <v>►</v>
      </c>
      <c r="AR537" s="2133"/>
      <c r="AW537" s="2133"/>
      <c r="AX537" s="466">
        <v>1</v>
      </c>
      <c r="AY537" s="464"/>
      <c r="AZ537" s="464"/>
    </row>
    <row r="538" spans="1:52" s="465" customFormat="1" ht="21" customHeight="1" x14ac:dyDescent="0.25">
      <c r="A538" s="2127" t="str">
        <f>IF(H538&lt;&gt;"A", "►", "A")</f>
        <v>►</v>
      </c>
      <c r="B538" s="2128" t="str">
        <f>IF(A538="►","►",IF(A538="A",IF(ISTEXT(I538),I538,"")))</f>
        <v>►</v>
      </c>
      <c r="C538" s="2129" t="str">
        <f>IF(B538="►", "►", IFERROR(LEFT(B538, SEARCH(".", B538)-1), 0))</f>
        <v>►</v>
      </c>
      <c r="D538" s="2433" t="str">
        <f>IF(B538="►","►",IFERROR(MID(B538,SEARCH(".",B538)+1,SEARCH(".",B538,SEARCH(".",B538)+1)-SEARCH(".",B538)-1),0))</f>
        <v>►</v>
      </c>
      <c r="E538" s="2128" t="str">
        <f>IF(B538="►", "►", IFERROR(MID(B538, SEARCH(".", B538, SEARCH(".", B538)+1)+1, SEARCH(".", B538, SEARCH(".", B538, SEARCH(".", B538)+1)+1) - SEARCH(".", B538, SEARCH(".", B538)+1)-1), 0))</f>
        <v>►</v>
      </c>
      <c r="F538" s="2128" t="str">
        <f>IF(B538="►", "►", IFERROR(MID(B538, SEARCH(".", B538, SEARCH(".", B538, SEARCH(".", B538)+1)+1)+1, SEARCH(".", B538, SEARCH(".", B538, SEARCH(".", B538, SEARCH(".", B538)+1)+1)+1) - SEARCH(".", B538, SEARCH(".", B538, SEARCH(".", B538)+1)+1)-1), 0))</f>
        <v>►</v>
      </c>
      <c r="G538" s="2128" t="str">
        <f>IF(OR(B538="►", ISBLANK(B538)), "►", IFERROR(RIGHT(B538, LEN(B538)-FIND("►", B538)-1), ""))</f>
        <v>►</v>
      </c>
      <c r="H538" s="2178" t="s">
        <v>4</v>
      </c>
      <c r="I538" s="2177"/>
      <c r="J538" s="2177"/>
      <c r="K538" s="2177"/>
      <c r="L538" s="2176"/>
      <c r="M538" s="2176"/>
      <c r="N538" s="2176"/>
      <c r="O538" s="2176"/>
      <c r="P538" s="2176"/>
      <c r="Q538" s="2176"/>
      <c r="R538" s="2450"/>
      <c r="S538" s="791" t="s">
        <v>4</v>
      </c>
      <c r="T538" s="3484">
        <f>IFERROR(IF(AND(ISNUMBER(V538),J538&gt;0),J538,0),0)</f>
        <v>0</v>
      </c>
      <c r="U538" s="2453">
        <f>IFERROR(IF(AND(ISNUMBER(T538),V538&gt;0),K538,0),0)</f>
        <v>0</v>
      </c>
      <c r="V538" s="2452"/>
      <c r="W538" s="2148">
        <f>IFERROR(IF(V538&gt;0, AH538*AG538*Q538, 0), 0)</f>
        <v>0</v>
      </c>
      <c r="X538" s="299" t="str">
        <f>IF(OR(W538=0, ISBLANK(P538)), "", TEXT(ROUND(W538/INDEX(AJ24:AJ94, MATCH(P538, AI24:AI94, 0)), 0),"# ##0") &amp; " " &amp; P538)</f>
        <v/>
      </c>
      <c r="Y538" s="77">
        <f>IFERROR(IF(V538&gt;0, L538*AG538*Q538, 0), 0)</f>
        <v>0</v>
      </c>
      <c r="Z538" s="2149">
        <f>IFERROR(IF(V538&gt;0,M538,0),0)</f>
        <v>0</v>
      </c>
      <c r="AA538" s="2137" t="str">
        <f>IF(V538&gt;0,R538,"")</f>
        <v/>
      </c>
      <c r="AB538" s="2143"/>
      <c r="AC538" s="2148">
        <f>IF(ISBLANK(AB538), W538, W538*(1-AB538/100))</f>
        <v>0</v>
      </c>
      <c r="AD538" s="2144"/>
      <c r="AE538" s="2150" t="str">
        <f>IF(OR(ISBLANK(AD538), ISTEXT(L538)), "", IF(W538=0, Y538*AD538, W538*AD538))</f>
        <v/>
      </c>
      <c r="AF538" s="2593"/>
      <c r="AG538" s="2697">
        <f>IFERROR(IF(ISNUMBER(V538)*ISNUMBER(T538),V538/T538,0),0)</f>
        <v>0</v>
      </c>
      <c r="AH538" s="3483">
        <f>IF(AND(V538&lt;&gt;"", ISNUMBER(T538)), IFERROR(INDEX(AJ24:AJ94, MATCH(P538, AI24:AI94, 0)) * O538 * IF(ISBLANK(L538), 1, L538), 0), 0)</f>
        <v>0</v>
      </c>
      <c r="AI538" s="2133"/>
      <c r="AJ538" s="2133"/>
      <c r="AK538" s="2133"/>
      <c r="AL538" s="2133"/>
      <c r="AM538" s="2127" t="str">
        <f>A538</f>
        <v>►</v>
      </c>
      <c r="AR538" s="2133"/>
      <c r="AW538" s="2133"/>
      <c r="AX538" s="466">
        <v>1</v>
      </c>
      <c r="AY538" s="464"/>
      <c r="AZ538" s="464"/>
    </row>
    <row r="539" spans="1:52" s="465" customFormat="1" ht="21" customHeight="1" x14ac:dyDescent="0.25">
      <c r="A539" s="2127" t="str">
        <f>IF(H539&lt;&gt;"A", "►", "A")</f>
        <v>►</v>
      </c>
      <c r="B539" s="2128" t="str">
        <f>IF(A539="►","►",IF(A539="A",IF(ISTEXT(I539),I539,"")))</f>
        <v>►</v>
      </c>
      <c r="C539" s="2129" t="str">
        <f>IF(B539="►", "►", IFERROR(LEFT(B539, SEARCH(".", B539)-1), 0))</f>
        <v>►</v>
      </c>
      <c r="D539" s="2433" t="str">
        <f>IF(B539="►","►",IFERROR(MID(B539,SEARCH(".",B539)+1,SEARCH(".",B539,SEARCH(".",B539)+1)-SEARCH(".",B539)-1),0))</f>
        <v>►</v>
      </c>
      <c r="E539" s="2128" t="str">
        <f>IF(B539="►", "►", IFERROR(MID(B539, SEARCH(".", B539, SEARCH(".", B539)+1)+1, SEARCH(".", B539, SEARCH(".", B539, SEARCH(".", B539)+1)+1) - SEARCH(".", B539, SEARCH(".", B539)+1)-1), 0))</f>
        <v>►</v>
      </c>
      <c r="F539" s="2128" t="str">
        <f>IF(B539="►", "►", IFERROR(MID(B539, SEARCH(".", B539, SEARCH(".", B539, SEARCH(".", B539)+1)+1)+1, SEARCH(".", B539, SEARCH(".", B539, SEARCH(".", B539, SEARCH(".", B539)+1)+1)+1) - SEARCH(".", B539, SEARCH(".", B539, SEARCH(".", B539)+1)+1)-1), 0))</f>
        <v>►</v>
      </c>
      <c r="G539" s="2128" t="str">
        <f>IF(OR(B539="►", ISBLANK(B539)), "►", IFERROR(RIGHT(B539, LEN(B539)-FIND("►", B539)-1), ""))</f>
        <v>►</v>
      </c>
      <c r="H539" s="2178" t="s">
        <v>4</v>
      </c>
      <c r="I539" s="2177"/>
      <c r="J539" s="2177"/>
      <c r="K539" s="2177"/>
      <c r="L539" s="2176"/>
      <c r="M539" s="2176"/>
      <c r="N539" s="2176"/>
      <c r="O539" s="2176"/>
      <c r="P539" s="2176"/>
      <c r="Q539" s="2176"/>
      <c r="R539" s="2450"/>
      <c r="S539" s="791" t="s">
        <v>4</v>
      </c>
      <c r="T539" s="3484">
        <f>IFERROR(IF(AND(ISNUMBER(V539),J539&gt;0),J539,0),0)</f>
        <v>0</v>
      </c>
      <c r="U539" s="2453">
        <f>IFERROR(IF(AND(ISNUMBER(T539),V539&gt;0),K539,0),0)</f>
        <v>0</v>
      </c>
      <c r="V539" s="2452"/>
      <c r="W539" s="2140">
        <f>IFERROR(IF(V539&gt;0, AH539*AG539*Q539, 0), 0)</f>
        <v>0</v>
      </c>
      <c r="X539" s="301" t="str">
        <f>IF(OR(W539=0, ISBLANK(P539)), "", TEXT(ROUND(W539/INDEX(AJ24:AJ94, MATCH(P539, AI24:AI94, 0)), 0),"# ##0") &amp; " " &amp; P539)</f>
        <v/>
      </c>
      <c r="Y539" s="82">
        <f>IFERROR(IF(V539&gt;0, L539*AG539*Q539, 0), 0)</f>
        <v>0</v>
      </c>
      <c r="Z539" s="2141">
        <f>IFERROR(IF(V539&gt;0,M539,0),0)</f>
        <v>0</v>
      </c>
      <c r="AA539" s="2142" t="str">
        <f>IF(V539&gt;0,R539,"")</f>
        <v/>
      </c>
      <c r="AB539" s="2143"/>
      <c r="AC539" s="2140">
        <f>IF(ISBLANK(AB539), W539, W539*(1-AB539/100))</f>
        <v>0</v>
      </c>
      <c r="AD539" s="2144"/>
      <c r="AE539" s="2145" t="str">
        <f>IF(OR(ISBLANK(AD539), ISTEXT(L539)), "", IF(W539=0, Y539*AD539, W539*AD539))</f>
        <v/>
      </c>
      <c r="AF539" s="2593"/>
      <c r="AG539" s="2697">
        <f>IFERROR(IF(ISNUMBER(V539)*ISNUMBER(T539),V539/T539,0),0)</f>
        <v>0</v>
      </c>
      <c r="AH539" s="3483">
        <f>IF(AND(V539&lt;&gt;"", ISNUMBER(T539)), IFERROR(INDEX(AJ24:AJ94, MATCH(P539, AI24:AI94, 0)) * O539 * IF(ISBLANK(L539), 1, L539), 0), 0)</f>
        <v>0</v>
      </c>
      <c r="AI539" s="2133"/>
      <c r="AJ539" s="2133"/>
      <c r="AK539" s="2133"/>
      <c r="AL539" s="2133"/>
      <c r="AM539" s="2127" t="str">
        <f>A539</f>
        <v>►</v>
      </c>
      <c r="AR539" s="2133"/>
      <c r="AW539" s="2133"/>
      <c r="AX539" s="466">
        <v>1</v>
      </c>
      <c r="AY539" s="464"/>
      <c r="AZ539" s="464"/>
    </row>
    <row r="540" spans="1:52" s="465" customFormat="1" ht="21" customHeight="1" x14ac:dyDescent="0.25">
      <c r="A540" s="2127" t="str">
        <f>IF(H540&lt;&gt;"A", "►", "A")</f>
        <v>►</v>
      </c>
      <c r="B540" s="2128" t="str">
        <f>IF(A540="►","►",IF(A540="A",IF(ISTEXT(I540),I540,"")))</f>
        <v>►</v>
      </c>
      <c r="C540" s="2129" t="str">
        <f>IF(B540="►", "►", IFERROR(LEFT(B540, SEARCH(".", B540)-1), 0))</f>
        <v>►</v>
      </c>
      <c r="D540" s="2433" t="str">
        <f>IF(B540="►","►",IFERROR(MID(B540,SEARCH(".",B540)+1,SEARCH(".",B540,SEARCH(".",B540)+1)-SEARCH(".",B540)-1),0))</f>
        <v>►</v>
      </c>
      <c r="E540" s="2128" t="str">
        <f>IF(B540="►", "►", IFERROR(MID(B540, SEARCH(".", B540, SEARCH(".", B540)+1)+1, SEARCH(".", B540, SEARCH(".", B540, SEARCH(".", B540)+1)+1) - SEARCH(".", B540, SEARCH(".", B540)+1)-1), 0))</f>
        <v>►</v>
      </c>
      <c r="F540" s="2128" t="str">
        <f>IF(B540="►", "►", IFERROR(MID(B540, SEARCH(".", B540, SEARCH(".", B540, SEARCH(".", B540)+1)+1)+1, SEARCH(".", B540, SEARCH(".", B540, SEARCH(".", B540, SEARCH(".", B540)+1)+1)+1) - SEARCH(".", B540, SEARCH(".", B540, SEARCH(".", B540)+1)+1)-1), 0))</f>
        <v>►</v>
      </c>
      <c r="G540" s="2128" t="str">
        <f>IF(OR(B540="►", ISBLANK(B540)), "►", IFERROR(RIGHT(B540, LEN(B540)-FIND("►", B540)-1), ""))</f>
        <v>►</v>
      </c>
      <c r="H540" s="2178" t="s">
        <v>4</v>
      </c>
      <c r="I540" s="2177"/>
      <c r="J540" s="2177"/>
      <c r="K540" s="2177"/>
      <c r="L540" s="2176"/>
      <c r="M540" s="2176"/>
      <c r="N540" s="2176"/>
      <c r="O540" s="2176"/>
      <c r="P540" s="2176"/>
      <c r="Q540" s="2176"/>
      <c r="R540" s="2450"/>
      <c r="S540" s="791" t="s">
        <v>4</v>
      </c>
      <c r="T540" s="3484">
        <f>IFERROR(IF(AND(ISNUMBER(V540),J540&gt;0),J540,0),0)</f>
        <v>0</v>
      </c>
      <c r="U540" s="2453">
        <f>IFERROR(IF(AND(ISNUMBER(T540),V540&gt;0),K540,0),0)</f>
        <v>0</v>
      </c>
      <c r="V540" s="2452"/>
      <c r="W540" s="2148">
        <f>IFERROR(IF(V540&gt;0, AH540*AG540*Q540, 0), 0)</f>
        <v>0</v>
      </c>
      <c r="X540" s="299" t="str">
        <f>IF(OR(W540=0, ISBLANK(P540)), "", TEXT(ROUND(W540/INDEX(AJ24:AJ94, MATCH(P540, AI24:AI94, 0)), 0),"# ##0") &amp; " " &amp; P540)</f>
        <v/>
      </c>
      <c r="Y540" s="77">
        <f>IFERROR(IF(V540&gt;0, L540*AG540*Q540, 0), 0)</f>
        <v>0</v>
      </c>
      <c r="Z540" s="2149">
        <f>IFERROR(IF(V540&gt;0,M540,0),0)</f>
        <v>0</v>
      </c>
      <c r="AA540" s="2137" t="str">
        <f>IF(V540&gt;0,R540,"")</f>
        <v/>
      </c>
      <c r="AB540" s="2143"/>
      <c r="AC540" s="2148">
        <f>IF(ISBLANK(AB540), W540, W540*(1-AB540/100))</f>
        <v>0</v>
      </c>
      <c r="AD540" s="2144"/>
      <c r="AE540" s="2150" t="str">
        <f>IF(OR(ISBLANK(AD540), ISTEXT(L540)), "", IF(W540=0, Y540*AD540, W540*AD540))</f>
        <v/>
      </c>
      <c r="AF540" s="2593"/>
      <c r="AG540" s="2697">
        <f>IFERROR(IF(ISNUMBER(V540)*ISNUMBER(T540),V540/T540,0),0)</f>
        <v>0</v>
      </c>
      <c r="AH540" s="3483">
        <f>IF(AND(V540&lt;&gt;"", ISNUMBER(T540)), IFERROR(INDEX(AJ24:AJ94, MATCH(P540, AI24:AI94, 0)) * O540 * IF(ISBLANK(L540), 1, L540), 0), 0)</f>
        <v>0</v>
      </c>
      <c r="AI540" s="2133"/>
      <c r="AJ540" s="2133"/>
      <c r="AK540" s="2133"/>
      <c r="AL540" s="2133"/>
      <c r="AM540" s="2127" t="str">
        <f>A540</f>
        <v>►</v>
      </c>
      <c r="AR540" s="2133"/>
      <c r="AW540" s="2133"/>
      <c r="AX540" s="466">
        <v>1</v>
      </c>
      <c r="AY540" s="464"/>
      <c r="AZ540" s="464"/>
    </row>
    <row r="541" spans="1:52" s="465" customFormat="1" ht="21" customHeight="1" x14ac:dyDescent="0.25">
      <c r="A541" s="2127" t="str">
        <f>IF(H541&lt;&gt;"A", "►", "A")</f>
        <v>►</v>
      </c>
      <c r="B541" s="2128" t="str">
        <f>IF(A541="►","►",IF(A541="A",IF(ISTEXT(I541),I541,"")))</f>
        <v>►</v>
      </c>
      <c r="C541" s="2129" t="str">
        <f>IF(B541="►", "►", IFERROR(LEFT(B541, SEARCH(".", B541)-1), 0))</f>
        <v>►</v>
      </c>
      <c r="D541" s="2433" t="str">
        <f>IF(B541="►","►",IFERROR(MID(B541,SEARCH(".",B541)+1,SEARCH(".",B541,SEARCH(".",B541)+1)-SEARCH(".",B541)-1),0))</f>
        <v>►</v>
      </c>
      <c r="E541" s="2128" t="str">
        <f>IF(B541="►", "►", IFERROR(MID(B541, SEARCH(".", B541, SEARCH(".", B541)+1)+1, SEARCH(".", B541, SEARCH(".", B541, SEARCH(".", B541)+1)+1) - SEARCH(".", B541, SEARCH(".", B541)+1)-1), 0))</f>
        <v>►</v>
      </c>
      <c r="F541" s="2128" t="str">
        <f>IF(B541="►", "►", IFERROR(MID(B541, SEARCH(".", B541, SEARCH(".", B541, SEARCH(".", B541)+1)+1)+1, SEARCH(".", B541, SEARCH(".", B541, SEARCH(".", B541, SEARCH(".", B541)+1)+1)+1) - SEARCH(".", B541, SEARCH(".", B541, SEARCH(".", B541)+1)+1)-1), 0))</f>
        <v>►</v>
      </c>
      <c r="G541" s="2128" t="str">
        <f>IF(OR(B541="►", ISBLANK(B541)), "►", IFERROR(RIGHT(B541, LEN(B541)-FIND("►", B541)-1), ""))</f>
        <v>►</v>
      </c>
      <c r="H541" s="2178" t="s">
        <v>4</v>
      </c>
      <c r="I541" s="2177"/>
      <c r="J541" s="2177"/>
      <c r="K541" s="2177"/>
      <c r="L541" s="2176"/>
      <c r="M541" s="2176"/>
      <c r="N541" s="2176"/>
      <c r="O541" s="2176"/>
      <c r="P541" s="2176"/>
      <c r="Q541" s="2176"/>
      <c r="R541" s="2450"/>
      <c r="S541" s="791" t="s">
        <v>4</v>
      </c>
      <c r="T541" s="3484">
        <f>IFERROR(IF(AND(ISNUMBER(V541),J541&gt;0),J541,0),0)</f>
        <v>0</v>
      </c>
      <c r="U541" s="2453">
        <f>IFERROR(IF(AND(ISNUMBER(T541),V541&gt;0),K541,0),0)</f>
        <v>0</v>
      </c>
      <c r="V541" s="2452"/>
      <c r="W541" s="2140">
        <f>IFERROR(IF(V541&gt;0, AH541*AG541*Q541, 0), 0)</f>
        <v>0</v>
      </c>
      <c r="X541" s="301" t="str">
        <f>IF(OR(W541=0, ISBLANK(P541)), "", TEXT(ROUND(W541/INDEX(AJ24:AJ94, MATCH(P541, AI24:AI94, 0)), 0),"# ##0") &amp; " " &amp; P541)</f>
        <v/>
      </c>
      <c r="Y541" s="82">
        <f>IFERROR(IF(V541&gt;0, L541*AG541*Q541, 0), 0)</f>
        <v>0</v>
      </c>
      <c r="Z541" s="2141">
        <f>IFERROR(IF(V541&gt;0,M541,0),0)</f>
        <v>0</v>
      </c>
      <c r="AA541" s="2142" t="str">
        <f>IF(V541&gt;0,R541,"")</f>
        <v/>
      </c>
      <c r="AB541" s="2143"/>
      <c r="AC541" s="2140">
        <f>IF(ISBLANK(AB541), W541, W541*(1-AB541/100))</f>
        <v>0</v>
      </c>
      <c r="AD541" s="2144"/>
      <c r="AE541" s="2145" t="str">
        <f>IF(OR(ISBLANK(AD541), ISTEXT(L541)), "", IF(W541=0, Y541*AD541, W541*AD541))</f>
        <v/>
      </c>
      <c r="AF541" s="2593"/>
      <c r="AG541" s="2697">
        <f>IFERROR(IF(ISNUMBER(V541)*ISNUMBER(T541),V541/T541,0),0)</f>
        <v>0</v>
      </c>
      <c r="AH541" s="3483">
        <f>IF(AND(V541&lt;&gt;"", ISNUMBER(T541)), IFERROR(INDEX(AJ24:AJ94, MATCH(P541, AI24:AI94, 0)) * O541 * IF(ISBLANK(L541), 1, L541), 0), 0)</f>
        <v>0</v>
      </c>
      <c r="AI541" s="2133"/>
      <c r="AJ541" s="2133"/>
      <c r="AK541" s="2133"/>
      <c r="AL541" s="2133"/>
      <c r="AM541" s="2127" t="str">
        <f>A541</f>
        <v>►</v>
      </c>
      <c r="AR541" s="2133"/>
      <c r="AW541" s="2133"/>
      <c r="AX541" s="466">
        <v>1</v>
      </c>
      <c r="AY541" s="464"/>
      <c r="AZ541" s="464"/>
    </row>
    <row r="542" spans="1:52" s="465" customFormat="1" ht="21" customHeight="1" x14ac:dyDescent="0.25">
      <c r="A542" s="2127" t="str">
        <f>IF(H542&lt;&gt;"A", "►", "A")</f>
        <v>►</v>
      </c>
      <c r="B542" s="2128" t="str">
        <f>IF(A542="►","►",IF(A542="A",IF(ISTEXT(I542),I542,"")))</f>
        <v>►</v>
      </c>
      <c r="C542" s="2129" t="str">
        <f>IF(B542="►", "►", IFERROR(LEFT(B542, SEARCH(".", B542)-1), 0))</f>
        <v>►</v>
      </c>
      <c r="D542" s="2433" t="str">
        <f>IF(B542="►","►",IFERROR(MID(B542,SEARCH(".",B542)+1,SEARCH(".",B542,SEARCH(".",B542)+1)-SEARCH(".",B542)-1),0))</f>
        <v>►</v>
      </c>
      <c r="E542" s="2128" t="str">
        <f>IF(B542="►", "►", IFERROR(MID(B542, SEARCH(".", B542, SEARCH(".", B542)+1)+1, SEARCH(".", B542, SEARCH(".", B542, SEARCH(".", B542)+1)+1) - SEARCH(".", B542, SEARCH(".", B542)+1)-1), 0))</f>
        <v>►</v>
      </c>
      <c r="F542" s="2128" t="str">
        <f>IF(B542="►", "►", IFERROR(MID(B542, SEARCH(".", B542, SEARCH(".", B542, SEARCH(".", B542)+1)+1)+1, SEARCH(".", B542, SEARCH(".", B542, SEARCH(".", B542, SEARCH(".", B542)+1)+1)+1) - SEARCH(".", B542, SEARCH(".", B542, SEARCH(".", B542)+1)+1)-1), 0))</f>
        <v>►</v>
      </c>
      <c r="G542" s="2128" t="str">
        <f>IF(OR(B542="►", ISBLANK(B542)), "►", IFERROR(RIGHT(B542, LEN(B542)-FIND("►", B542)-1), ""))</f>
        <v>►</v>
      </c>
      <c r="H542" s="2178" t="s">
        <v>4</v>
      </c>
      <c r="I542" s="2177"/>
      <c r="J542" s="2177"/>
      <c r="K542" s="2177"/>
      <c r="L542" s="2176"/>
      <c r="M542" s="2176"/>
      <c r="N542" s="2176"/>
      <c r="O542" s="2176"/>
      <c r="P542" s="2176"/>
      <c r="Q542" s="2176"/>
      <c r="R542" s="2450"/>
      <c r="S542" s="791" t="s">
        <v>4</v>
      </c>
      <c r="T542" s="3484">
        <f>IFERROR(IF(AND(ISNUMBER(V542),J542&gt;0),J542,0),0)</f>
        <v>0</v>
      </c>
      <c r="U542" s="2453">
        <f>IFERROR(IF(AND(ISNUMBER(T542),V542&gt;0),K542,0),0)</f>
        <v>0</v>
      </c>
      <c r="V542" s="2452"/>
      <c r="W542" s="2148">
        <f>IFERROR(IF(V542&gt;0, AH542*AG542*Q542, 0), 0)</f>
        <v>0</v>
      </c>
      <c r="X542" s="299" t="str">
        <f>IF(OR(W542=0, ISBLANK(P542)), "", TEXT(ROUND(W542/INDEX(AJ24:AJ94, MATCH(P542, AI24:AI94, 0)), 0),"# ##0") &amp; " " &amp; P542)</f>
        <v/>
      </c>
      <c r="Y542" s="77">
        <f>IFERROR(IF(V542&gt;0, L542*AG542*Q542, 0), 0)</f>
        <v>0</v>
      </c>
      <c r="Z542" s="2149">
        <f>IFERROR(IF(V542&gt;0,M542,0),0)</f>
        <v>0</v>
      </c>
      <c r="AA542" s="2137" t="str">
        <f>IF(V542&gt;0,R542,"")</f>
        <v/>
      </c>
      <c r="AB542" s="2143"/>
      <c r="AC542" s="2148">
        <f>IF(ISBLANK(AB542), W542, W542*(1-AB542/100))</f>
        <v>0</v>
      </c>
      <c r="AD542" s="2144"/>
      <c r="AE542" s="2150" t="str">
        <f>IF(OR(ISBLANK(AD542), ISTEXT(L542)), "", IF(W542=0, Y542*AD542, W542*AD542))</f>
        <v/>
      </c>
      <c r="AF542" s="2593"/>
      <c r="AG542" s="2697">
        <f>IFERROR(IF(ISNUMBER(V542)*ISNUMBER(T542),V542/T542,0),0)</f>
        <v>0</v>
      </c>
      <c r="AH542" s="3483">
        <f>IF(AND(V542&lt;&gt;"", ISNUMBER(T542)), IFERROR(INDEX(AJ24:AJ94, MATCH(P542, AI24:AI94, 0)) * O542 * IF(ISBLANK(L542), 1, L542), 0), 0)</f>
        <v>0</v>
      </c>
      <c r="AI542" s="2133"/>
      <c r="AJ542" s="2133"/>
      <c r="AK542" s="2133"/>
      <c r="AL542" s="2133"/>
      <c r="AM542" s="2127" t="str">
        <f>A542</f>
        <v>►</v>
      </c>
      <c r="AR542" s="2133"/>
      <c r="AW542" s="2133"/>
      <c r="AX542" s="466">
        <v>1</v>
      </c>
      <c r="AY542" s="464"/>
      <c r="AZ542" s="464"/>
    </row>
    <row r="543" spans="1:52" s="465" customFormat="1" ht="21" customHeight="1" x14ac:dyDescent="0.25">
      <c r="A543" s="2127" t="str">
        <f>IF(H543&lt;&gt;"A", "►", "A")</f>
        <v>►</v>
      </c>
      <c r="B543" s="2128" t="str">
        <f>IF(A543="►","►",IF(A543="A",IF(ISTEXT(I543),I543,"")))</f>
        <v>►</v>
      </c>
      <c r="C543" s="2129" t="str">
        <f>IF(B543="►", "►", IFERROR(LEFT(B543, SEARCH(".", B543)-1), 0))</f>
        <v>►</v>
      </c>
      <c r="D543" s="2433" t="str">
        <f>IF(B543="►","►",IFERROR(MID(B543,SEARCH(".",B543)+1,SEARCH(".",B543,SEARCH(".",B543)+1)-SEARCH(".",B543)-1),0))</f>
        <v>►</v>
      </c>
      <c r="E543" s="2128" t="str">
        <f>IF(B543="►", "►", IFERROR(MID(B543, SEARCH(".", B543, SEARCH(".", B543)+1)+1, SEARCH(".", B543, SEARCH(".", B543, SEARCH(".", B543)+1)+1) - SEARCH(".", B543, SEARCH(".", B543)+1)-1), 0))</f>
        <v>►</v>
      </c>
      <c r="F543" s="2128" t="str">
        <f>IF(B543="►", "►", IFERROR(MID(B543, SEARCH(".", B543, SEARCH(".", B543, SEARCH(".", B543)+1)+1)+1, SEARCH(".", B543, SEARCH(".", B543, SEARCH(".", B543, SEARCH(".", B543)+1)+1)+1) - SEARCH(".", B543, SEARCH(".", B543, SEARCH(".", B543)+1)+1)-1), 0))</f>
        <v>►</v>
      </c>
      <c r="G543" s="2128" t="str">
        <f>IF(OR(B543="►", ISBLANK(B543)), "►", IFERROR(RIGHT(B543, LEN(B543)-FIND("►", B543)-1), ""))</f>
        <v>►</v>
      </c>
      <c r="H543" s="2178" t="s">
        <v>4</v>
      </c>
      <c r="I543" s="2177"/>
      <c r="J543" s="2177"/>
      <c r="K543" s="2177"/>
      <c r="L543" s="2176"/>
      <c r="M543" s="2176"/>
      <c r="N543" s="2176"/>
      <c r="O543" s="2176"/>
      <c r="P543" s="2176"/>
      <c r="Q543" s="2176"/>
      <c r="R543" s="2450"/>
      <c r="S543" s="791" t="s">
        <v>4</v>
      </c>
      <c r="T543" s="3484">
        <f>IFERROR(IF(AND(ISNUMBER(V543),J543&gt;0),J543,0),0)</f>
        <v>0</v>
      </c>
      <c r="U543" s="2453">
        <f>IFERROR(IF(AND(ISNUMBER(T543),V543&gt;0),K543,0),0)</f>
        <v>0</v>
      </c>
      <c r="V543" s="2452"/>
      <c r="W543" s="2140">
        <f>IFERROR(IF(V543&gt;0, AH543*AG543*Q543, 0), 0)</f>
        <v>0</v>
      </c>
      <c r="X543" s="301" t="str">
        <f>IF(OR(W543=0, ISBLANK(P543)), "", TEXT(ROUND(W543/INDEX(AJ24:AJ94, MATCH(P543, AI24:AI94, 0)), 0),"# ##0") &amp; " " &amp; P543)</f>
        <v/>
      </c>
      <c r="Y543" s="82">
        <f>IFERROR(IF(V543&gt;0, L543*AG543*Q543, 0), 0)</f>
        <v>0</v>
      </c>
      <c r="Z543" s="2141">
        <f>IFERROR(IF(V543&gt;0,M543,0),0)</f>
        <v>0</v>
      </c>
      <c r="AA543" s="2142" t="str">
        <f>IF(V543&gt;0,R543,"")</f>
        <v/>
      </c>
      <c r="AB543" s="2143"/>
      <c r="AC543" s="2140">
        <f>IF(ISBLANK(AB543), W543, W543*(1-AB543/100))</f>
        <v>0</v>
      </c>
      <c r="AD543" s="2144"/>
      <c r="AE543" s="2145" t="str">
        <f>IF(OR(ISBLANK(AD543), ISTEXT(L543)), "", IF(W543=0, Y543*AD543, W543*AD543))</f>
        <v/>
      </c>
      <c r="AF543" s="2593"/>
      <c r="AG543" s="2697">
        <f>IFERROR(IF(ISNUMBER(V543)*ISNUMBER(T543),V543/T543,0),0)</f>
        <v>0</v>
      </c>
      <c r="AH543" s="3483">
        <f>IF(AND(V543&lt;&gt;"", ISNUMBER(T543)), IFERROR(INDEX(AJ24:AJ94, MATCH(P543, AI24:AI94, 0)) * O543 * IF(ISBLANK(L543), 1, L543), 0), 0)</f>
        <v>0</v>
      </c>
      <c r="AI543" s="2133"/>
      <c r="AJ543" s="2133"/>
      <c r="AK543" s="2133"/>
      <c r="AL543" s="2133"/>
      <c r="AM543" s="2127" t="str">
        <f>A543</f>
        <v>►</v>
      </c>
      <c r="AR543" s="2133"/>
      <c r="AW543" s="2133"/>
      <c r="AX543" s="466">
        <v>1</v>
      </c>
      <c r="AY543" s="464"/>
      <c r="AZ543" s="464"/>
    </row>
    <row r="544" spans="1:52" s="465" customFormat="1" ht="21" customHeight="1" x14ac:dyDescent="0.25">
      <c r="A544" s="2127" t="str">
        <f>IF(H544&lt;&gt;"A", "►", "A")</f>
        <v>►</v>
      </c>
      <c r="B544" s="2128" t="str">
        <f>IF(A544="►","►",IF(A544="A",IF(ISTEXT(I544),I544,"")))</f>
        <v>►</v>
      </c>
      <c r="C544" s="2129" t="str">
        <f>IF(B544="►", "►", IFERROR(LEFT(B544, SEARCH(".", B544)-1), 0))</f>
        <v>►</v>
      </c>
      <c r="D544" s="2433" t="str">
        <f>IF(B544="►","►",IFERROR(MID(B544,SEARCH(".",B544)+1,SEARCH(".",B544,SEARCH(".",B544)+1)-SEARCH(".",B544)-1),0))</f>
        <v>►</v>
      </c>
      <c r="E544" s="2128" t="str">
        <f>IF(B544="►", "►", IFERROR(MID(B544, SEARCH(".", B544, SEARCH(".", B544)+1)+1, SEARCH(".", B544, SEARCH(".", B544, SEARCH(".", B544)+1)+1) - SEARCH(".", B544, SEARCH(".", B544)+1)-1), 0))</f>
        <v>►</v>
      </c>
      <c r="F544" s="2128" t="str">
        <f>IF(B544="►", "►", IFERROR(MID(B544, SEARCH(".", B544, SEARCH(".", B544, SEARCH(".", B544)+1)+1)+1, SEARCH(".", B544, SEARCH(".", B544, SEARCH(".", B544, SEARCH(".", B544)+1)+1)+1) - SEARCH(".", B544, SEARCH(".", B544, SEARCH(".", B544)+1)+1)-1), 0))</f>
        <v>►</v>
      </c>
      <c r="G544" s="2128" t="str">
        <f>IF(OR(B544="►", ISBLANK(B544)), "►", IFERROR(RIGHT(B544, LEN(B544)-FIND("►", B544)-1), ""))</f>
        <v>►</v>
      </c>
      <c r="H544" s="2178" t="s">
        <v>4</v>
      </c>
      <c r="I544" s="2177"/>
      <c r="J544" s="2177"/>
      <c r="K544" s="2177"/>
      <c r="L544" s="2176"/>
      <c r="M544" s="2176"/>
      <c r="N544" s="2176"/>
      <c r="O544" s="2176"/>
      <c r="P544" s="2176"/>
      <c r="Q544" s="2176"/>
      <c r="R544" s="2450"/>
      <c r="S544" s="791" t="s">
        <v>4</v>
      </c>
      <c r="T544" s="3484">
        <f>IFERROR(IF(AND(ISNUMBER(V544),J544&gt;0),J544,0),0)</f>
        <v>0</v>
      </c>
      <c r="U544" s="2453">
        <f>IFERROR(IF(AND(ISNUMBER(T544),V544&gt;0),K544,0),0)</f>
        <v>0</v>
      </c>
      <c r="V544" s="2452"/>
      <c r="W544" s="2148">
        <f>IFERROR(IF(V544&gt;0, AH544*AG544*Q544, 0), 0)</f>
        <v>0</v>
      </c>
      <c r="X544" s="299" t="str">
        <f>IF(OR(W544=0, ISBLANK(P544)), "", TEXT(ROUND(W544/INDEX(AJ24:AJ94, MATCH(P544, AI24:AI94, 0)), 0),"# ##0") &amp; " " &amp; P544)</f>
        <v/>
      </c>
      <c r="Y544" s="77">
        <f>IFERROR(IF(V544&gt;0, L544*AG544*Q544, 0), 0)</f>
        <v>0</v>
      </c>
      <c r="Z544" s="2149">
        <f>IFERROR(IF(V544&gt;0,M544,0),0)</f>
        <v>0</v>
      </c>
      <c r="AA544" s="2137" t="str">
        <f>IF(V544&gt;0,R544,"")</f>
        <v/>
      </c>
      <c r="AB544" s="2143"/>
      <c r="AC544" s="2148">
        <f>IF(ISBLANK(AB544), W544, W544*(1-AB544/100))</f>
        <v>0</v>
      </c>
      <c r="AD544" s="2144"/>
      <c r="AE544" s="2150" t="str">
        <f>IF(OR(ISBLANK(AD544), ISTEXT(L544)), "", IF(W544=0, Y544*AD544, W544*AD544))</f>
        <v/>
      </c>
      <c r="AF544" s="2593"/>
      <c r="AG544" s="2697">
        <f>IFERROR(IF(ISNUMBER(V544)*ISNUMBER(T544),V544/T544,0),0)</f>
        <v>0</v>
      </c>
      <c r="AH544" s="3483">
        <f>IF(AND(V544&lt;&gt;"", ISNUMBER(T544)), IFERROR(INDEX(AJ24:AJ94, MATCH(P544, AI24:AI94, 0)) * O544 * IF(ISBLANK(L544), 1, L544), 0), 0)</f>
        <v>0</v>
      </c>
      <c r="AI544" s="2133"/>
      <c r="AJ544" s="2133"/>
      <c r="AK544" s="2133"/>
      <c r="AL544" s="2133"/>
      <c r="AM544" s="2127" t="str">
        <f>A544</f>
        <v>►</v>
      </c>
      <c r="AR544" s="2133"/>
      <c r="AW544" s="2133"/>
      <c r="AX544" s="466">
        <v>1</v>
      </c>
      <c r="AY544" s="464"/>
      <c r="AZ544" s="464"/>
    </row>
    <row r="545" spans="1:52" s="465" customFormat="1" ht="21" customHeight="1" x14ac:dyDescent="0.25">
      <c r="A545" s="2127" t="str">
        <f>IF(H545&lt;&gt;"A", "►", "A")</f>
        <v>►</v>
      </c>
      <c r="B545" s="2128" t="str">
        <f>IF(A545="►","►",IF(A545="A",IF(ISTEXT(I545),I545,"")))</f>
        <v>►</v>
      </c>
      <c r="C545" s="2129" t="str">
        <f>IF(B545="►", "►", IFERROR(LEFT(B545, SEARCH(".", B545)-1), 0))</f>
        <v>►</v>
      </c>
      <c r="D545" s="2433" t="str">
        <f>IF(B545="►","►",IFERROR(MID(B545,SEARCH(".",B545)+1,SEARCH(".",B545,SEARCH(".",B545)+1)-SEARCH(".",B545)-1),0))</f>
        <v>►</v>
      </c>
      <c r="E545" s="2128" t="str">
        <f>IF(B545="►", "►", IFERROR(MID(B545, SEARCH(".", B545, SEARCH(".", B545)+1)+1, SEARCH(".", B545, SEARCH(".", B545, SEARCH(".", B545)+1)+1) - SEARCH(".", B545, SEARCH(".", B545)+1)-1), 0))</f>
        <v>►</v>
      </c>
      <c r="F545" s="2128" t="str">
        <f>IF(B545="►", "►", IFERROR(MID(B545, SEARCH(".", B545, SEARCH(".", B545, SEARCH(".", B545)+1)+1)+1, SEARCH(".", B545, SEARCH(".", B545, SEARCH(".", B545, SEARCH(".", B545)+1)+1)+1) - SEARCH(".", B545, SEARCH(".", B545, SEARCH(".", B545)+1)+1)-1), 0))</f>
        <v>►</v>
      </c>
      <c r="G545" s="2128" t="str">
        <f>IF(OR(B545="►", ISBLANK(B545)), "►", IFERROR(RIGHT(B545, LEN(B545)-FIND("►", B545)-1), ""))</f>
        <v>►</v>
      </c>
      <c r="H545" s="2178" t="s">
        <v>4</v>
      </c>
      <c r="I545" s="2177"/>
      <c r="J545" s="2177"/>
      <c r="K545" s="2177"/>
      <c r="L545" s="2176"/>
      <c r="M545" s="2176"/>
      <c r="N545" s="2176"/>
      <c r="O545" s="2176"/>
      <c r="P545" s="2176"/>
      <c r="Q545" s="2176"/>
      <c r="R545" s="2450"/>
      <c r="S545" s="791" t="s">
        <v>4</v>
      </c>
      <c r="T545" s="3484">
        <f>IFERROR(IF(AND(ISNUMBER(V545),J545&gt;0),J545,0),0)</f>
        <v>0</v>
      </c>
      <c r="U545" s="2453">
        <f>IFERROR(IF(AND(ISNUMBER(T545),V545&gt;0),K545,0),0)</f>
        <v>0</v>
      </c>
      <c r="V545" s="2452"/>
      <c r="W545" s="2140">
        <f>IFERROR(IF(V545&gt;0, AH545*AG545*Q545, 0), 0)</f>
        <v>0</v>
      </c>
      <c r="X545" s="301" t="str">
        <f>IF(OR(W545=0, ISBLANK(P545)), "", TEXT(ROUND(W545/INDEX(AJ24:AJ94, MATCH(P545, AI24:AI94, 0)), 0),"# ##0") &amp; " " &amp; P545)</f>
        <v/>
      </c>
      <c r="Y545" s="82">
        <f>IFERROR(IF(V545&gt;0, L545*AG545*Q545, 0), 0)</f>
        <v>0</v>
      </c>
      <c r="Z545" s="2141">
        <f>IFERROR(IF(V545&gt;0,M545,0),0)</f>
        <v>0</v>
      </c>
      <c r="AA545" s="2142" t="str">
        <f>IF(V545&gt;0,R545,"")</f>
        <v/>
      </c>
      <c r="AB545" s="2143"/>
      <c r="AC545" s="2140">
        <f>IF(ISBLANK(AB545), W545, W545*(1-AB545/100))</f>
        <v>0</v>
      </c>
      <c r="AD545" s="2144"/>
      <c r="AE545" s="2145" t="str">
        <f>IF(OR(ISBLANK(AD545), ISTEXT(L545)), "", IF(W545=0, Y545*AD545, W545*AD545))</f>
        <v/>
      </c>
      <c r="AF545" s="2593"/>
      <c r="AG545" s="2697">
        <f>IFERROR(IF(ISNUMBER(V545)*ISNUMBER(T545),V545/T545,0),0)</f>
        <v>0</v>
      </c>
      <c r="AH545" s="3483">
        <f>IF(AND(V545&lt;&gt;"", ISNUMBER(T545)), IFERROR(INDEX(AJ24:AJ94, MATCH(P545, AI24:AI94, 0)) * O545 * IF(ISBLANK(L545), 1, L545), 0), 0)</f>
        <v>0</v>
      </c>
      <c r="AI545" s="2133"/>
      <c r="AJ545" s="2133"/>
      <c r="AK545" s="2133"/>
      <c r="AL545" s="2133"/>
      <c r="AM545" s="2127" t="str">
        <f>A545</f>
        <v>►</v>
      </c>
      <c r="AR545" s="2133"/>
      <c r="AW545" s="2133"/>
      <c r="AX545" s="466">
        <v>1</v>
      </c>
      <c r="AY545" s="464"/>
      <c r="AZ545" s="464"/>
    </row>
    <row r="546" spans="1:52" s="465" customFormat="1" ht="21" customHeight="1" x14ac:dyDescent="0.25">
      <c r="A546" s="2127" t="str">
        <f>IF(H546&lt;&gt;"A", "►", "A")</f>
        <v>►</v>
      </c>
      <c r="B546" s="2128" t="str">
        <f>IF(A546="►","►",IF(A546="A",IF(ISTEXT(I546),I546,"")))</f>
        <v>►</v>
      </c>
      <c r="C546" s="2129" t="str">
        <f>IF(B546="►", "►", IFERROR(LEFT(B546, SEARCH(".", B546)-1), 0))</f>
        <v>►</v>
      </c>
      <c r="D546" s="2433" t="str">
        <f>IF(B546="►","►",IFERROR(MID(B546,SEARCH(".",B546)+1,SEARCH(".",B546,SEARCH(".",B546)+1)-SEARCH(".",B546)-1),0))</f>
        <v>►</v>
      </c>
      <c r="E546" s="2128" t="str">
        <f>IF(B546="►", "►", IFERROR(MID(B546, SEARCH(".", B546, SEARCH(".", B546)+1)+1, SEARCH(".", B546, SEARCH(".", B546, SEARCH(".", B546)+1)+1) - SEARCH(".", B546, SEARCH(".", B546)+1)-1), 0))</f>
        <v>►</v>
      </c>
      <c r="F546" s="2128" t="str">
        <f>IF(B546="►", "►", IFERROR(MID(B546, SEARCH(".", B546, SEARCH(".", B546, SEARCH(".", B546)+1)+1)+1, SEARCH(".", B546, SEARCH(".", B546, SEARCH(".", B546, SEARCH(".", B546)+1)+1)+1) - SEARCH(".", B546, SEARCH(".", B546, SEARCH(".", B546)+1)+1)-1), 0))</f>
        <v>►</v>
      </c>
      <c r="G546" s="2128" t="str">
        <f>IF(OR(B546="►", ISBLANK(B546)), "►", IFERROR(RIGHT(B546, LEN(B546)-FIND("►", B546)-1), ""))</f>
        <v>►</v>
      </c>
      <c r="H546" s="2178" t="s">
        <v>4</v>
      </c>
      <c r="I546" s="2177"/>
      <c r="J546" s="2177"/>
      <c r="K546" s="2177"/>
      <c r="L546" s="2176"/>
      <c r="M546" s="2176"/>
      <c r="N546" s="2176"/>
      <c r="O546" s="2176"/>
      <c r="P546" s="2176"/>
      <c r="Q546" s="2176"/>
      <c r="R546" s="2450"/>
      <c r="S546" s="791" t="s">
        <v>4</v>
      </c>
      <c r="T546" s="3484">
        <f>IFERROR(IF(AND(ISNUMBER(V546),J546&gt;0),J546,0),0)</f>
        <v>0</v>
      </c>
      <c r="U546" s="2453">
        <f>IFERROR(IF(AND(ISNUMBER(T546),V546&gt;0),K546,0),0)</f>
        <v>0</v>
      </c>
      <c r="V546" s="2452"/>
      <c r="W546" s="2148">
        <f>IFERROR(IF(V546&gt;0, AH546*AG546*Q546, 0), 0)</f>
        <v>0</v>
      </c>
      <c r="X546" s="299" t="str">
        <f>IF(OR(W546=0, ISBLANK(P546)), "", TEXT(ROUND(W546/INDEX(AJ24:AJ94, MATCH(P546, AI24:AI94, 0)), 0),"# ##0") &amp; " " &amp; P546)</f>
        <v/>
      </c>
      <c r="Y546" s="77">
        <f>IFERROR(IF(V546&gt;0, L546*AG546*Q546, 0), 0)</f>
        <v>0</v>
      </c>
      <c r="Z546" s="2149">
        <f>IFERROR(IF(V546&gt;0,M546,0),0)</f>
        <v>0</v>
      </c>
      <c r="AA546" s="2137" t="str">
        <f>IF(V546&gt;0,R546,"")</f>
        <v/>
      </c>
      <c r="AB546" s="2143"/>
      <c r="AC546" s="2148">
        <f>IF(ISBLANK(AB546), W546, W546*(1-AB546/100))</f>
        <v>0</v>
      </c>
      <c r="AD546" s="2144"/>
      <c r="AE546" s="2150" t="str">
        <f>IF(OR(ISBLANK(AD546), ISTEXT(L546)), "", IF(W546=0, Y546*AD546, W546*AD546))</f>
        <v/>
      </c>
      <c r="AF546" s="2593"/>
      <c r="AG546" s="2697">
        <f>IFERROR(IF(ISNUMBER(V546)*ISNUMBER(T546),V546/T546,0),0)</f>
        <v>0</v>
      </c>
      <c r="AH546" s="3483">
        <f>IF(AND(V546&lt;&gt;"", ISNUMBER(T546)), IFERROR(INDEX(AJ24:AJ94, MATCH(P546, AI24:AI94, 0)) * O546 * IF(ISBLANK(L546), 1, L546), 0), 0)</f>
        <v>0</v>
      </c>
      <c r="AI546" s="2133"/>
      <c r="AJ546" s="2133"/>
      <c r="AK546" s="2133"/>
      <c r="AL546" s="2133"/>
      <c r="AM546" s="2127" t="str">
        <f>A546</f>
        <v>►</v>
      </c>
      <c r="AR546" s="2133"/>
      <c r="AW546" s="2133"/>
      <c r="AX546" s="466">
        <v>1</v>
      </c>
      <c r="AY546" s="464"/>
      <c r="AZ546" s="464"/>
    </row>
    <row r="547" spans="1:52" s="465" customFormat="1" ht="21" customHeight="1" x14ac:dyDescent="0.25">
      <c r="A547" s="2127" t="str">
        <f>IF(H547&lt;&gt;"A", "►", "A")</f>
        <v>►</v>
      </c>
      <c r="B547" s="2128" t="str">
        <f>IF(A547="►","►",IF(A547="A",IF(ISTEXT(I547),I547,"")))</f>
        <v>►</v>
      </c>
      <c r="C547" s="2129" t="str">
        <f>IF(B547="►", "►", IFERROR(LEFT(B547, SEARCH(".", B547)-1), 0))</f>
        <v>►</v>
      </c>
      <c r="D547" s="2433" t="str">
        <f>IF(B547="►","►",IFERROR(MID(B547,SEARCH(".",B547)+1,SEARCH(".",B547,SEARCH(".",B547)+1)-SEARCH(".",B547)-1),0))</f>
        <v>►</v>
      </c>
      <c r="E547" s="2128" t="str">
        <f>IF(B547="►", "►", IFERROR(MID(B547, SEARCH(".", B547, SEARCH(".", B547)+1)+1, SEARCH(".", B547, SEARCH(".", B547, SEARCH(".", B547)+1)+1) - SEARCH(".", B547, SEARCH(".", B547)+1)-1), 0))</f>
        <v>►</v>
      </c>
      <c r="F547" s="2128" t="str">
        <f>IF(B547="►", "►", IFERROR(MID(B547, SEARCH(".", B547, SEARCH(".", B547, SEARCH(".", B547)+1)+1)+1, SEARCH(".", B547, SEARCH(".", B547, SEARCH(".", B547, SEARCH(".", B547)+1)+1)+1) - SEARCH(".", B547, SEARCH(".", B547, SEARCH(".", B547)+1)+1)-1), 0))</f>
        <v>►</v>
      </c>
      <c r="G547" s="2128" t="str">
        <f>IF(OR(B547="►", ISBLANK(B547)), "►", IFERROR(RIGHT(B547, LEN(B547)-FIND("►", B547)-1), ""))</f>
        <v>►</v>
      </c>
      <c r="H547" s="2178" t="s">
        <v>4</v>
      </c>
      <c r="I547" s="2177"/>
      <c r="J547" s="2177"/>
      <c r="K547" s="2177"/>
      <c r="L547" s="2176"/>
      <c r="M547" s="2176"/>
      <c r="N547" s="2176"/>
      <c r="O547" s="2176"/>
      <c r="P547" s="2176"/>
      <c r="Q547" s="2176"/>
      <c r="R547" s="2450"/>
      <c r="S547" s="791" t="s">
        <v>4</v>
      </c>
      <c r="T547" s="3484">
        <f>IFERROR(IF(AND(ISNUMBER(V547),J547&gt;0),J547,0),0)</f>
        <v>0</v>
      </c>
      <c r="U547" s="2453">
        <f>IFERROR(IF(AND(ISNUMBER(T547),V547&gt;0),K547,0),0)</f>
        <v>0</v>
      </c>
      <c r="V547" s="2452"/>
      <c r="W547" s="2140">
        <f>IFERROR(IF(V547&gt;0, AH547*AG547*Q547, 0), 0)</f>
        <v>0</v>
      </c>
      <c r="X547" s="301" t="str">
        <f>IF(OR(W547=0, ISBLANK(P547)), "", TEXT(ROUND(W547/INDEX(AJ24:AJ94, MATCH(P547, AI24:AI94, 0)), 0),"# ##0") &amp; " " &amp; P547)</f>
        <v/>
      </c>
      <c r="Y547" s="82">
        <f>IFERROR(IF(V547&gt;0, L547*AG547*Q547, 0), 0)</f>
        <v>0</v>
      </c>
      <c r="Z547" s="2141">
        <f>IFERROR(IF(V547&gt;0,M547,0),0)</f>
        <v>0</v>
      </c>
      <c r="AA547" s="2142" t="str">
        <f>IF(V547&gt;0,R547,"")</f>
        <v/>
      </c>
      <c r="AB547" s="2143"/>
      <c r="AC547" s="2140">
        <f>IF(ISBLANK(AB547), W547, W547*(1-AB547/100))</f>
        <v>0</v>
      </c>
      <c r="AD547" s="2144"/>
      <c r="AE547" s="2145" t="str">
        <f>IF(OR(ISBLANK(AD547), ISTEXT(L547)), "", IF(W547=0, Y547*AD547, W547*AD547))</f>
        <v/>
      </c>
      <c r="AF547" s="2593"/>
      <c r="AG547" s="2697">
        <f>IFERROR(IF(ISNUMBER(V547)*ISNUMBER(T547),V547/T547,0),0)</f>
        <v>0</v>
      </c>
      <c r="AH547" s="3483">
        <f>IF(AND(V547&lt;&gt;"", ISNUMBER(T547)), IFERROR(INDEX(AJ24:AJ94, MATCH(P547, AI24:AI94, 0)) * O547 * IF(ISBLANK(L547), 1, L547), 0), 0)</f>
        <v>0</v>
      </c>
      <c r="AI547" s="2133"/>
      <c r="AJ547" s="2133"/>
      <c r="AK547" s="2133"/>
      <c r="AL547" s="2133"/>
      <c r="AM547" s="2127" t="str">
        <f>A547</f>
        <v>►</v>
      </c>
      <c r="AR547" s="2133"/>
      <c r="AW547" s="2133"/>
      <c r="AX547" s="466">
        <v>1</v>
      </c>
      <c r="AY547" s="464"/>
      <c r="AZ547" s="464"/>
    </row>
    <row r="548" spans="1:52" s="465" customFormat="1" ht="21" customHeight="1" x14ac:dyDescent="0.25">
      <c r="A548" s="2127" t="str">
        <f>IF(H548&lt;&gt;"A", "►", "A")</f>
        <v>►</v>
      </c>
      <c r="B548" s="2128" t="str">
        <f>IF(A548="►","►",IF(A548="A",IF(ISTEXT(I548),I548,"")))</f>
        <v>►</v>
      </c>
      <c r="C548" s="2129" t="str">
        <f>IF(B548="►", "►", IFERROR(LEFT(B548, SEARCH(".", B548)-1), 0))</f>
        <v>►</v>
      </c>
      <c r="D548" s="2433" t="str">
        <f>IF(B548="►","►",IFERROR(MID(B548,SEARCH(".",B548)+1,SEARCH(".",B548,SEARCH(".",B548)+1)-SEARCH(".",B548)-1),0))</f>
        <v>►</v>
      </c>
      <c r="E548" s="2128" t="str">
        <f>IF(B548="►", "►", IFERROR(MID(B548, SEARCH(".", B548, SEARCH(".", B548)+1)+1, SEARCH(".", B548, SEARCH(".", B548, SEARCH(".", B548)+1)+1) - SEARCH(".", B548, SEARCH(".", B548)+1)-1), 0))</f>
        <v>►</v>
      </c>
      <c r="F548" s="2128" t="str">
        <f>IF(B548="►", "►", IFERROR(MID(B548, SEARCH(".", B548, SEARCH(".", B548, SEARCH(".", B548)+1)+1)+1, SEARCH(".", B548, SEARCH(".", B548, SEARCH(".", B548, SEARCH(".", B548)+1)+1)+1) - SEARCH(".", B548, SEARCH(".", B548, SEARCH(".", B548)+1)+1)-1), 0))</f>
        <v>►</v>
      </c>
      <c r="G548" s="2128" t="str">
        <f>IF(OR(B548="►", ISBLANK(B548)), "►", IFERROR(RIGHT(B548, LEN(B548)-FIND("►", B548)-1), ""))</f>
        <v>►</v>
      </c>
      <c r="H548" s="2178" t="s">
        <v>4</v>
      </c>
      <c r="I548" s="2177"/>
      <c r="J548" s="2177"/>
      <c r="K548" s="2177"/>
      <c r="L548" s="2176"/>
      <c r="M548" s="2176"/>
      <c r="N548" s="2176"/>
      <c r="O548" s="2176"/>
      <c r="P548" s="2176"/>
      <c r="Q548" s="2176"/>
      <c r="R548" s="2450"/>
      <c r="S548" s="791" t="s">
        <v>4</v>
      </c>
      <c r="T548" s="3484">
        <f>IFERROR(IF(AND(ISNUMBER(V548),J548&gt;0),J548,0),0)</f>
        <v>0</v>
      </c>
      <c r="U548" s="2453">
        <f>IFERROR(IF(AND(ISNUMBER(T548),V548&gt;0),K548,0),0)</f>
        <v>0</v>
      </c>
      <c r="V548" s="2452"/>
      <c r="W548" s="2148">
        <f>IFERROR(IF(V548&gt;0, AH548*AG548*Q548, 0), 0)</f>
        <v>0</v>
      </c>
      <c r="X548" s="299" t="str">
        <f>IF(OR(W548=0, ISBLANK(P548)), "", TEXT(ROUND(W548/INDEX(AJ24:AJ94, MATCH(P548, AI24:AI94, 0)), 0),"# ##0") &amp; " " &amp; P548)</f>
        <v/>
      </c>
      <c r="Y548" s="77">
        <f>IFERROR(IF(V548&gt;0, L548*AG548*Q548, 0), 0)</f>
        <v>0</v>
      </c>
      <c r="Z548" s="2149">
        <f>IFERROR(IF(V548&gt;0,M548,0),0)</f>
        <v>0</v>
      </c>
      <c r="AA548" s="2137" t="str">
        <f>IF(V548&gt;0,R548,"")</f>
        <v/>
      </c>
      <c r="AB548" s="2143"/>
      <c r="AC548" s="2148">
        <f>IF(ISBLANK(AB548), W548, W548*(1-AB548/100))</f>
        <v>0</v>
      </c>
      <c r="AD548" s="2144"/>
      <c r="AE548" s="2150" t="str">
        <f>IF(OR(ISBLANK(AD548), ISTEXT(L548)), "", IF(W548=0, Y548*AD548, W548*AD548))</f>
        <v/>
      </c>
      <c r="AF548" s="2593"/>
      <c r="AG548" s="2697">
        <f>IFERROR(IF(ISNUMBER(V548)*ISNUMBER(T548),V548/T548,0),0)</f>
        <v>0</v>
      </c>
      <c r="AH548" s="3483">
        <f>IF(AND(V548&lt;&gt;"", ISNUMBER(T548)), IFERROR(INDEX(AJ24:AJ94, MATCH(P548, AI24:AI94, 0)) * O548 * IF(ISBLANK(L548), 1, L548), 0), 0)</f>
        <v>0</v>
      </c>
      <c r="AI548" s="2133"/>
      <c r="AJ548" s="2133"/>
      <c r="AK548" s="2133"/>
      <c r="AL548" s="2133"/>
      <c r="AM548" s="2127" t="str">
        <f>A548</f>
        <v>►</v>
      </c>
      <c r="AR548" s="2133"/>
      <c r="AW548" s="2133"/>
      <c r="AX548" s="466">
        <v>1</v>
      </c>
      <c r="AY548" s="464"/>
      <c r="AZ548" s="464"/>
    </row>
    <row r="549" spans="1:52" s="465" customFormat="1" ht="21" customHeight="1" x14ac:dyDescent="0.25">
      <c r="A549" s="2127" t="str">
        <f>IF(H549&lt;&gt;"A", "►", "A")</f>
        <v>►</v>
      </c>
      <c r="B549" s="2128" t="str">
        <f>IF(A549="►","►",IF(A549="A",IF(ISTEXT(I549),I549,"")))</f>
        <v>►</v>
      </c>
      <c r="C549" s="2129" t="str">
        <f>IF(B549="►", "►", IFERROR(LEFT(B549, SEARCH(".", B549)-1), 0))</f>
        <v>►</v>
      </c>
      <c r="D549" s="2433" t="str">
        <f>IF(B549="►","►",IFERROR(MID(B549,SEARCH(".",B549)+1,SEARCH(".",B549,SEARCH(".",B549)+1)-SEARCH(".",B549)-1),0))</f>
        <v>►</v>
      </c>
      <c r="E549" s="2128" t="str">
        <f>IF(B549="►", "►", IFERROR(MID(B549, SEARCH(".", B549, SEARCH(".", B549)+1)+1, SEARCH(".", B549, SEARCH(".", B549, SEARCH(".", B549)+1)+1) - SEARCH(".", B549, SEARCH(".", B549)+1)-1), 0))</f>
        <v>►</v>
      </c>
      <c r="F549" s="2128" t="str">
        <f>IF(B549="►", "►", IFERROR(MID(B549, SEARCH(".", B549, SEARCH(".", B549, SEARCH(".", B549)+1)+1)+1, SEARCH(".", B549, SEARCH(".", B549, SEARCH(".", B549, SEARCH(".", B549)+1)+1)+1) - SEARCH(".", B549, SEARCH(".", B549, SEARCH(".", B549)+1)+1)-1), 0))</f>
        <v>►</v>
      </c>
      <c r="G549" s="2128" t="str">
        <f>IF(OR(B549="►", ISBLANK(B549)), "►", IFERROR(RIGHT(B549, LEN(B549)-FIND("►", B549)-1), ""))</f>
        <v>►</v>
      </c>
      <c r="H549" s="2178" t="s">
        <v>4</v>
      </c>
      <c r="I549" s="2177"/>
      <c r="J549" s="2177"/>
      <c r="K549" s="2177"/>
      <c r="L549" s="2176"/>
      <c r="M549" s="2176"/>
      <c r="N549" s="2176"/>
      <c r="O549" s="2176"/>
      <c r="P549" s="2176"/>
      <c r="Q549" s="2176"/>
      <c r="R549" s="2450"/>
      <c r="S549" s="791" t="s">
        <v>4</v>
      </c>
      <c r="T549" s="3484">
        <f>IFERROR(IF(AND(ISNUMBER(V549),J549&gt;0),J549,0),0)</f>
        <v>0</v>
      </c>
      <c r="U549" s="2453">
        <f>IFERROR(IF(AND(ISNUMBER(T549),V549&gt;0),K549,0),0)</f>
        <v>0</v>
      </c>
      <c r="V549" s="2452"/>
      <c r="W549" s="2140">
        <f>IFERROR(IF(V549&gt;0, AH549*AG549*Q549, 0), 0)</f>
        <v>0</v>
      </c>
      <c r="X549" s="301" t="str">
        <f>IF(OR(W549=0, ISBLANK(P549)), "", TEXT(ROUND(W549/INDEX(AJ24:AJ94, MATCH(P549, AI24:AI94, 0)), 0),"# ##0") &amp; " " &amp; P549)</f>
        <v/>
      </c>
      <c r="Y549" s="82">
        <f>IFERROR(IF(V549&gt;0, L549*AG549*Q549, 0), 0)</f>
        <v>0</v>
      </c>
      <c r="Z549" s="2141">
        <f>IFERROR(IF(V549&gt;0,M549,0),0)</f>
        <v>0</v>
      </c>
      <c r="AA549" s="2142" t="str">
        <f>IF(V549&gt;0,R549,"")</f>
        <v/>
      </c>
      <c r="AB549" s="2143"/>
      <c r="AC549" s="2140">
        <f>IF(ISBLANK(AB549), W549, W549*(1-AB549/100))</f>
        <v>0</v>
      </c>
      <c r="AD549" s="2144"/>
      <c r="AE549" s="2145" t="str">
        <f>IF(OR(ISBLANK(AD549), ISTEXT(L549)), "", IF(W549=0, Y549*AD549, W549*AD549))</f>
        <v/>
      </c>
      <c r="AF549" s="2593"/>
      <c r="AG549" s="2697">
        <f>IFERROR(IF(ISNUMBER(V549)*ISNUMBER(T549),V549/T549,0),0)</f>
        <v>0</v>
      </c>
      <c r="AH549" s="3483">
        <f>IF(AND(V549&lt;&gt;"", ISNUMBER(T549)), IFERROR(INDEX(AJ24:AJ94, MATCH(P549, AI24:AI94, 0)) * O549 * IF(ISBLANK(L549), 1, L549), 0), 0)</f>
        <v>0</v>
      </c>
      <c r="AI549" s="2133"/>
      <c r="AJ549" s="2133"/>
      <c r="AK549" s="2133"/>
      <c r="AL549" s="2133"/>
      <c r="AM549" s="2127" t="str">
        <f>A549</f>
        <v>►</v>
      </c>
      <c r="AR549" s="2133"/>
      <c r="AW549" s="2133"/>
      <c r="AX549" s="466">
        <v>1</v>
      </c>
      <c r="AY549" s="464"/>
      <c r="AZ549" s="464"/>
    </row>
    <row r="550" spans="1:52" s="465" customFormat="1" ht="21" customHeight="1" x14ac:dyDescent="0.25">
      <c r="A550" s="2127" t="str">
        <f>IF(H550&lt;&gt;"A", "►", "A")</f>
        <v>►</v>
      </c>
      <c r="B550" s="2128" t="str">
        <f>IF(A550="►","►",IF(A550="A",IF(ISTEXT(I550),I550,"")))</f>
        <v>►</v>
      </c>
      <c r="C550" s="2129" t="str">
        <f>IF(B550="►", "►", IFERROR(LEFT(B550, SEARCH(".", B550)-1), 0))</f>
        <v>►</v>
      </c>
      <c r="D550" s="2433" t="str">
        <f>IF(B550="►","►",IFERROR(MID(B550,SEARCH(".",B550)+1,SEARCH(".",B550,SEARCH(".",B550)+1)-SEARCH(".",B550)-1),0))</f>
        <v>►</v>
      </c>
      <c r="E550" s="2128" t="str">
        <f>IF(B550="►", "►", IFERROR(MID(B550, SEARCH(".", B550, SEARCH(".", B550)+1)+1, SEARCH(".", B550, SEARCH(".", B550, SEARCH(".", B550)+1)+1) - SEARCH(".", B550, SEARCH(".", B550)+1)-1), 0))</f>
        <v>►</v>
      </c>
      <c r="F550" s="2128" t="str">
        <f>IF(B550="►", "►", IFERROR(MID(B550, SEARCH(".", B550, SEARCH(".", B550, SEARCH(".", B550)+1)+1)+1, SEARCH(".", B550, SEARCH(".", B550, SEARCH(".", B550, SEARCH(".", B550)+1)+1)+1) - SEARCH(".", B550, SEARCH(".", B550, SEARCH(".", B550)+1)+1)-1), 0))</f>
        <v>►</v>
      </c>
      <c r="G550" s="2128" t="str">
        <f>IF(OR(B550="►", ISBLANK(B550)), "►", IFERROR(RIGHT(B550, LEN(B550)-FIND("►", B550)-1), ""))</f>
        <v>►</v>
      </c>
      <c r="H550" s="2178" t="s">
        <v>4</v>
      </c>
      <c r="I550" s="2177"/>
      <c r="J550" s="2177"/>
      <c r="K550" s="2177"/>
      <c r="L550" s="2176"/>
      <c r="M550" s="2176"/>
      <c r="N550" s="2176"/>
      <c r="O550" s="2176"/>
      <c r="P550" s="2176"/>
      <c r="Q550" s="2176"/>
      <c r="R550" s="2450"/>
      <c r="S550" s="791" t="s">
        <v>4</v>
      </c>
      <c r="T550" s="3484">
        <f>IFERROR(IF(AND(ISNUMBER(V550),J550&gt;0),J550,0),0)</f>
        <v>0</v>
      </c>
      <c r="U550" s="2453">
        <f>IFERROR(IF(AND(ISNUMBER(T550),V550&gt;0),K550,0),0)</f>
        <v>0</v>
      </c>
      <c r="V550" s="2452"/>
      <c r="W550" s="2148">
        <f>IFERROR(IF(V550&gt;0, AH550*AG550*Q550, 0), 0)</f>
        <v>0</v>
      </c>
      <c r="X550" s="299" t="str">
        <f>IF(OR(W550=0, ISBLANK(P550)), "", TEXT(ROUND(W550/INDEX(AJ24:AJ94, MATCH(P550, AI24:AI94, 0)), 0),"# ##0") &amp; " " &amp; P550)</f>
        <v/>
      </c>
      <c r="Y550" s="77">
        <f>IFERROR(IF(V550&gt;0, L550*AG550*Q550, 0), 0)</f>
        <v>0</v>
      </c>
      <c r="Z550" s="2149">
        <f>IFERROR(IF(V550&gt;0,M550,0),0)</f>
        <v>0</v>
      </c>
      <c r="AA550" s="2137" t="str">
        <f>IF(V550&gt;0,R550,"")</f>
        <v/>
      </c>
      <c r="AB550" s="2143"/>
      <c r="AC550" s="2148">
        <f>IF(ISBLANK(AB550), W550, W550*(1-AB550/100))</f>
        <v>0</v>
      </c>
      <c r="AD550" s="2144"/>
      <c r="AE550" s="2150" t="str">
        <f>IF(OR(ISBLANK(AD550), ISTEXT(L550)), "", IF(W550=0, Y550*AD550, W550*AD550))</f>
        <v/>
      </c>
      <c r="AF550" s="2593"/>
      <c r="AG550" s="2697">
        <f>IFERROR(IF(ISNUMBER(V550)*ISNUMBER(T550),V550/T550,0),0)</f>
        <v>0</v>
      </c>
      <c r="AH550" s="3483">
        <f>IF(AND(V550&lt;&gt;"", ISNUMBER(T550)), IFERROR(INDEX(AJ24:AJ94, MATCH(P550, AI24:AI94, 0)) * O550 * IF(ISBLANK(L550), 1, L550), 0), 0)</f>
        <v>0</v>
      </c>
      <c r="AI550" s="2133"/>
      <c r="AJ550" s="2133"/>
      <c r="AK550" s="2133"/>
      <c r="AL550" s="2133"/>
      <c r="AM550" s="2127" t="str">
        <f>A550</f>
        <v>►</v>
      </c>
      <c r="AR550" s="2133"/>
      <c r="AW550" s="2133"/>
      <c r="AX550" s="466">
        <v>1</v>
      </c>
      <c r="AY550" s="464"/>
      <c r="AZ550" s="464"/>
    </row>
    <row r="551" spans="1:52" s="465" customFormat="1" ht="21" customHeight="1" x14ac:dyDescent="0.25">
      <c r="A551" s="2127" t="str">
        <f>IF(H551&lt;&gt;"A", "►", "A")</f>
        <v>►</v>
      </c>
      <c r="B551" s="2128" t="str">
        <f>IF(A551="►","►",IF(A551="A",IF(ISTEXT(I551),I551,"")))</f>
        <v>►</v>
      </c>
      <c r="C551" s="2129" t="str">
        <f>IF(B551="►", "►", IFERROR(LEFT(B551, SEARCH(".", B551)-1), 0))</f>
        <v>►</v>
      </c>
      <c r="D551" s="2433" t="str">
        <f>IF(B551="►","►",IFERROR(MID(B551,SEARCH(".",B551)+1,SEARCH(".",B551,SEARCH(".",B551)+1)-SEARCH(".",B551)-1),0))</f>
        <v>►</v>
      </c>
      <c r="E551" s="2128" t="str">
        <f>IF(B551="►", "►", IFERROR(MID(B551, SEARCH(".", B551, SEARCH(".", B551)+1)+1, SEARCH(".", B551, SEARCH(".", B551, SEARCH(".", B551)+1)+1) - SEARCH(".", B551, SEARCH(".", B551)+1)-1), 0))</f>
        <v>►</v>
      </c>
      <c r="F551" s="2128" t="str">
        <f>IF(B551="►", "►", IFERROR(MID(B551, SEARCH(".", B551, SEARCH(".", B551, SEARCH(".", B551)+1)+1)+1, SEARCH(".", B551, SEARCH(".", B551, SEARCH(".", B551, SEARCH(".", B551)+1)+1)+1) - SEARCH(".", B551, SEARCH(".", B551, SEARCH(".", B551)+1)+1)-1), 0))</f>
        <v>►</v>
      </c>
      <c r="G551" s="2128" t="str">
        <f>IF(OR(B551="►", ISBLANK(B551)), "►", IFERROR(RIGHT(B551, LEN(B551)-FIND("►", B551)-1), ""))</f>
        <v>►</v>
      </c>
      <c r="H551" s="2178" t="s">
        <v>4</v>
      </c>
      <c r="I551" s="2177"/>
      <c r="J551" s="2177"/>
      <c r="K551" s="2177"/>
      <c r="L551" s="2176"/>
      <c r="M551" s="2176"/>
      <c r="N551" s="2176"/>
      <c r="O551" s="2176"/>
      <c r="P551" s="2176"/>
      <c r="Q551" s="2176"/>
      <c r="R551" s="2450"/>
      <c r="S551" s="791" t="s">
        <v>4</v>
      </c>
      <c r="T551" s="3484">
        <f>IFERROR(IF(AND(ISNUMBER(V551),J551&gt;0),J551,0),0)</f>
        <v>0</v>
      </c>
      <c r="U551" s="2453">
        <f>IFERROR(IF(AND(ISNUMBER(T551),V551&gt;0),K551,0),0)</f>
        <v>0</v>
      </c>
      <c r="V551" s="2452"/>
      <c r="W551" s="2140">
        <f>IFERROR(IF(V551&gt;0, AH551*AG551*Q551, 0), 0)</f>
        <v>0</v>
      </c>
      <c r="X551" s="301" t="str">
        <f>IF(OR(W551=0, ISBLANK(P551)), "", TEXT(ROUND(W551/INDEX(AJ24:AJ94, MATCH(P551, AI24:AI94, 0)), 0),"# ##0") &amp; " " &amp; P551)</f>
        <v/>
      </c>
      <c r="Y551" s="82">
        <f>IFERROR(IF(V551&gt;0, L551*AG551*Q551, 0), 0)</f>
        <v>0</v>
      </c>
      <c r="Z551" s="2141">
        <f>IFERROR(IF(V551&gt;0,M551,0),0)</f>
        <v>0</v>
      </c>
      <c r="AA551" s="2142" t="str">
        <f>IF(V551&gt;0,R551,"")</f>
        <v/>
      </c>
      <c r="AB551" s="2143"/>
      <c r="AC551" s="2140">
        <f>IF(ISBLANK(AB551), W551, W551*(1-AB551/100))</f>
        <v>0</v>
      </c>
      <c r="AD551" s="2144"/>
      <c r="AE551" s="2145" t="str">
        <f>IF(OR(ISBLANK(AD551), ISTEXT(L551)), "", IF(W551=0, Y551*AD551, W551*AD551))</f>
        <v/>
      </c>
      <c r="AF551" s="2593"/>
      <c r="AG551" s="2697">
        <f>IFERROR(IF(ISNUMBER(V551)*ISNUMBER(T551),V551/T551,0),0)</f>
        <v>0</v>
      </c>
      <c r="AH551" s="3483">
        <f>IF(AND(V551&lt;&gt;"", ISNUMBER(T551)), IFERROR(INDEX(AJ24:AJ94, MATCH(P551, AI24:AI94, 0)) * O551 * IF(ISBLANK(L551), 1, L551), 0), 0)</f>
        <v>0</v>
      </c>
      <c r="AI551" s="2133"/>
      <c r="AJ551" s="2133"/>
      <c r="AK551" s="2133"/>
      <c r="AL551" s="2133"/>
      <c r="AM551" s="2127" t="str">
        <f>A551</f>
        <v>►</v>
      </c>
      <c r="AR551" s="2133"/>
      <c r="AW551" s="2133"/>
      <c r="AX551" s="466">
        <v>1</v>
      </c>
      <c r="AY551" s="464"/>
      <c r="AZ551" s="464"/>
    </row>
    <row r="552" spans="1:52" s="465" customFormat="1" ht="21" customHeight="1" x14ac:dyDescent="0.25">
      <c r="A552" s="2127" t="str">
        <f>IF(H552&lt;&gt;"A", "►", "A")</f>
        <v>►</v>
      </c>
      <c r="B552" s="2128" t="str">
        <f>IF(A552="►","►",IF(A552="A",IF(ISTEXT(I552),I552,"")))</f>
        <v>►</v>
      </c>
      <c r="C552" s="2129" t="str">
        <f>IF(B552="►", "►", IFERROR(LEFT(B552, SEARCH(".", B552)-1), 0))</f>
        <v>►</v>
      </c>
      <c r="D552" s="2433" t="str">
        <f>IF(B552="►","►",IFERROR(MID(B552,SEARCH(".",B552)+1,SEARCH(".",B552,SEARCH(".",B552)+1)-SEARCH(".",B552)-1),0))</f>
        <v>►</v>
      </c>
      <c r="E552" s="2128" t="str">
        <f>IF(B552="►", "►", IFERROR(MID(B552, SEARCH(".", B552, SEARCH(".", B552)+1)+1, SEARCH(".", B552, SEARCH(".", B552, SEARCH(".", B552)+1)+1) - SEARCH(".", B552, SEARCH(".", B552)+1)-1), 0))</f>
        <v>►</v>
      </c>
      <c r="F552" s="2128" t="str">
        <f>IF(B552="►", "►", IFERROR(MID(B552, SEARCH(".", B552, SEARCH(".", B552, SEARCH(".", B552)+1)+1)+1, SEARCH(".", B552, SEARCH(".", B552, SEARCH(".", B552, SEARCH(".", B552)+1)+1)+1) - SEARCH(".", B552, SEARCH(".", B552, SEARCH(".", B552)+1)+1)-1), 0))</f>
        <v>►</v>
      </c>
      <c r="G552" s="2128" t="str">
        <f>IF(OR(B552="►", ISBLANK(B552)), "►", IFERROR(RIGHT(B552, LEN(B552)-FIND("►", B552)-1), ""))</f>
        <v>►</v>
      </c>
      <c r="H552" s="2178" t="s">
        <v>4</v>
      </c>
      <c r="I552" s="2177"/>
      <c r="J552" s="2177"/>
      <c r="K552" s="2177"/>
      <c r="L552" s="2176"/>
      <c r="M552" s="2176"/>
      <c r="N552" s="2176"/>
      <c r="O552" s="2176"/>
      <c r="P552" s="2176"/>
      <c r="Q552" s="2176"/>
      <c r="R552" s="2450"/>
      <c r="S552" s="791" t="s">
        <v>4</v>
      </c>
      <c r="T552" s="3484">
        <f>IFERROR(IF(AND(ISNUMBER(V552),J552&gt;0),J552,0),0)</f>
        <v>0</v>
      </c>
      <c r="U552" s="2453">
        <f>IFERROR(IF(AND(ISNUMBER(T552),V552&gt;0),K552,0),0)</f>
        <v>0</v>
      </c>
      <c r="V552" s="2452"/>
      <c r="W552" s="2148">
        <f>IFERROR(IF(V552&gt;0, AH552*AG552*Q552, 0), 0)</f>
        <v>0</v>
      </c>
      <c r="X552" s="299" t="str">
        <f>IF(OR(W552=0, ISBLANK(P552)), "", TEXT(ROUND(W552/INDEX(AJ24:AJ94, MATCH(P552, AI24:AI94, 0)), 0),"# ##0") &amp; " " &amp; P552)</f>
        <v/>
      </c>
      <c r="Y552" s="77">
        <f>IFERROR(IF(V552&gt;0, L552*AG552*Q552, 0), 0)</f>
        <v>0</v>
      </c>
      <c r="Z552" s="2149">
        <f>IFERROR(IF(V552&gt;0,M552,0),0)</f>
        <v>0</v>
      </c>
      <c r="AA552" s="2137" t="str">
        <f>IF(V552&gt;0,R552,"")</f>
        <v/>
      </c>
      <c r="AB552" s="2143"/>
      <c r="AC552" s="2148">
        <f>IF(ISBLANK(AB552), W552, W552*(1-AB552/100))</f>
        <v>0</v>
      </c>
      <c r="AD552" s="2144"/>
      <c r="AE552" s="2150" t="str">
        <f>IF(OR(ISBLANK(AD552), ISTEXT(L552)), "", IF(W552=0, Y552*AD552, W552*AD552))</f>
        <v/>
      </c>
      <c r="AF552" s="2593"/>
      <c r="AG552" s="2697">
        <f>IFERROR(IF(ISNUMBER(V552)*ISNUMBER(T552),V552/T552,0),0)</f>
        <v>0</v>
      </c>
      <c r="AH552" s="3483">
        <f>IF(AND(V552&lt;&gt;"", ISNUMBER(T552)), IFERROR(INDEX(AJ24:AJ94, MATCH(P552, AI24:AI94, 0)) * O552 * IF(ISBLANK(L552), 1, L552), 0), 0)</f>
        <v>0</v>
      </c>
      <c r="AI552" s="2133"/>
      <c r="AJ552" s="2133"/>
      <c r="AK552" s="2133"/>
      <c r="AL552" s="2133"/>
      <c r="AM552" s="2127" t="str">
        <f>A552</f>
        <v>►</v>
      </c>
      <c r="AR552" s="2133"/>
      <c r="AW552" s="2133"/>
      <c r="AX552" s="466">
        <v>1</v>
      </c>
      <c r="AY552" s="464"/>
      <c r="AZ552" s="464"/>
    </row>
    <row r="553" spans="1:52" s="465" customFormat="1" ht="21" customHeight="1" x14ac:dyDescent="0.25">
      <c r="A553" s="2127" t="str">
        <f>IF(H553&lt;&gt;"A", "►", "A")</f>
        <v>►</v>
      </c>
      <c r="B553" s="2128" t="str">
        <f>IF(A553="►","►",IF(A553="A",IF(ISTEXT(I553),I553,"")))</f>
        <v>►</v>
      </c>
      <c r="C553" s="2129" t="str">
        <f>IF(B553="►", "►", IFERROR(LEFT(B553, SEARCH(".", B553)-1), 0))</f>
        <v>►</v>
      </c>
      <c r="D553" s="2433" t="str">
        <f>IF(B553="►","►",IFERROR(MID(B553,SEARCH(".",B553)+1,SEARCH(".",B553,SEARCH(".",B553)+1)-SEARCH(".",B553)-1),0))</f>
        <v>►</v>
      </c>
      <c r="E553" s="2128" t="str">
        <f>IF(B553="►", "►", IFERROR(MID(B553, SEARCH(".", B553, SEARCH(".", B553)+1)+1, SEARCH(".", B553, SEARCH(".", B553, SEARCH(".", B553)+1)+1) - SEARCH(".", B553, SEARCH(".", B553)+1)-1), 0))</f>
        <v>►</v>
      </c>
      <c r="F553" s="2128" t="str">
        <f>IF(B553="►", "►", IFERROR(MID(B553, SEARCH(".", B553, SEARCH(".", B553, SEARCH(".", B553)+1)+1)+1, SEARCH(".", B553, SEARCH(".", B553, SEARCH(".", B553, SEARCH(".", B553)+1)+1)+1) - SEARCH(".", B553, SEARCH(".", B553, SEARCH(".", B553)+1)+1)-1), 0))</f>
        <v>►</v>
      </c>
      <c r="G553" s="2128" t="str">
        <f>IF(OR(B553="►", ISBLANK(B553)), "►", IFERROR(RIGHT(B553, LEN(B553)-FIND("►", B553)-1), ""))</f>
        <v>►</v>
      </c>
      <c r="H553" s="2178" t="s">
        <v>4</v>
      </c>
      <c r="I553" s="2177"/>
      <c r="J553" s="2177"/>
      <c r="K553" s="2177"/>
      <c r="L553" s="2176"/>
      <c r="M553" s="2176"/>
      <c r="N553" s="2176"/>
      <c r="O553" s="2176"/>
      <c r="P553" s="2176"/>
      <c r="Q553" s="2176"/>
      <c r="R553" s="2450"/>
      <c r="S553" s="791" t="s">
        <v>4</v>
      </c>
      <c r="T553" s="3484">
        <f>IFERROR(IF(AND(ISNUMBER(V553),J553&gt;0),J553,0),0)</f>
        <v>0</v>
      </c>
      <c r="U553" s="2453">
        <f>IFERROR(IF(AND(ISNUMBER(T553),V553&gt;0),K553,0),0)</f>
        <v>0</v>
      </c>
      <c r="V553" s="2452"/>
      <c r="W553" s="2140">
        <f>IFERROR(IF(V553&gt;0, AH553*AG553*Q553, 0), 0)</f>
        <v>0</v>
      </c>
      <c r="X553" s="301" t="str">
        <f>IF(OR(W553=0, ISBLANK(P553)), "", TEXT(ROUND(W553/INDEX(AJ24:AJ94, MATCH(P553, AI24:AI94, 0)), 0),"# ##0") &amp; " " &amp; P553)</f>
        <v/>
      </c>
      <c r="Y553" s="82">
        <f>IFERROR(IF(V553&gt;0, L553*AG553*Q553, 0), 0)</f>
        <v>0</v>
      </c>
      <c r="Z553" s="2141">
        <f>IFERROR(IF(V553&gt;0,M553,0),0)</f>
        <v>0</v>
      </c>
      <c r="AA553" s="2142" t="str">
        <f>IF(V553&gt;0,R553,"")</f>
        <v/>
      </c>
      <c r="AB553" s="2143"/>
      <c r="AC553" s="2140">
        <f>IF(ISBLANK(AB553), W553, W553*(1-AB553/100))</f>
        <v>0</v>
      </c>
      <c r="AD553" s="2144"/>
      <c r="AE553" s="2145" t="str">
        <f>IF(OR(ISBLANK(AD553), ISTEXT(L553)), "", IF(W553=0, Y553*AD553, W553*AD553))</f>
        <v/>
      </c>
      <c r="AF553" s="2593"/>
      <c r="AG553" s="2697">
        <f>IFERROR(IF(ISNUMBER(V553)*ISNUMBER(T553),V553/T553,0),0)</f>
        <v>0</v>
      </c>
      <c r="AH553" s="3483">
        <f>IF(AND(V553&lt;&gt;"", ISNUMBER(T553)), IFERROR(INDEX(AJ24:AJ94, MATCH(P553, AI24:AI94, 0)) * O553 * IF(ISBLANK(L553), 1, L553), 0), 0)</f>
        <v>0</v>
      </c>
      <c r="AI553" s="2133"/>
      <c r="AJ553" s="2133"/>
      <c r="AK553" s="2133"/>
      <c r="AL553" s="2133"/>
      <c r="AM553" s="2127" t="str">
        <f>A553</f>
        <v>►</v>
      </c>
      <c r="AR553" s="2133"/>
      <c r="AW553" s="2133"/>
      <c r="AX553" s="466">
        <v>1</v>
      </c>
      <c r="AY553" s="464"/>
      <c r="AZ553" s="464"/>
    </row>
    <row r="554" spans="1:52" s="465" customFormat="1" ht="21" customHeight="1" x14ac:dyDescent="0.25">
      <c r="A554" s="2127" t="str">
        <f>IF(H554&lt;&gt;"A", "►", "A")</f>
        <v>►</v>
      </c>
      <c r="B554" s="2128" t="str">
        <f>IF(A554="►","►",IF(A554="A",IF(ISTEXT(I554),I554,"")))</f>
        <v>►</v>
      </c>
      <c r="C554" s="2129" t="str">
        <f>IF(B554="►", "►", IFERROR(LEFT(B554, SEARCH(".", B554)-1), 0))</f>
        <v>►</v>
      </c>
      <c r="D554" s="2433" t="str">
        <f>IF(B554="►","►",IFERROR(MID(B554,SEARCH(".",B554)+1,SEARCH(".",B554,SEARCH(".",B554)+1)-SEARCH(".",B554)-1),0))</f>
        <v>►</v>
      </c>
      <c r="E554" s="2128" t="str">
        <f>IF(B554="►", "►", IFERROR(MID(B554, SEARCH(".", B554, SEARCH(".", B554)+1)+1, SEARCH(".", B554, SEARCH(".", B554, SEARCH(".", B554)+1)+1) - SEARCH(".", B554, SEARCH(".", B554)+1)-1), 0))</f>
        <v>►</v>
      </c>
      <c r="F554" s="2128" t="str">
        <f>IF(B554="►", "►", IFERROR(MID(B554, SEARCH(".", B554, SEARCH(".", B554, SEARCH(".", B554)+1)+1)+1, SEARCH(".", B554, SEARCH(".", B554, SEARCH(".", B554, SEARCH(".", B554)+1)+1)+1) - SEARCH(".", B554, SEARCH(".", B554, SEARCH(".", B554)+1)+1)-1), 0))</f>
        <v>►</v>
      </c>
      <c r="G554" s="2128" t="str">
        <f>IF(OR(B554="►", ISBLANK(B554)), "►", IFERROR(RIGHT(B554, LEN(B554)-FIND("►", B554)-1), ""))</f>
        <v>►</v>
      </c>
      <c r="H554" s="2178" t="s">
        <v>4</v>
      </c>
      <c r="I554" s="2177"/>
      <c r="J554" s="2177"/>
      <c r="K554" s="2177"/>
      <c r="L554" s="2176"/>
      <c r="M554" s="2176"/>
      <c r="N554" s="2176"/>
      <c r="O554" s="2176"/>
      <c r="P554" s="2176"/>
      <c r="Q554" s="2176"/>
      <c r="R554" s="2450"/>
      <c r="S554" s="791" t="s">
        <v>4</v>
      </c>
      <c r="T554" s="3484">
        <f>IFERROR(IF(AND(ISNUMBER(V554),J554&gt;0),J554,0),0)</f>
        <v>0</v>
      </c>
      <c r="U554" s="2453">
        <f>IFERROR(IF(AND(ISNUMBER(T554),V554&gt;0),K554,0),0)</f>
        <v>0</v>
      </c>
      <c r="V554" s="2452"/>
      <c r="W554" s="2148">
        <f>IFERROR(IF(V554&gt;0, AH554*AG554*Q554, 0), 0)</f>
        <v>0</v>
      </c>
      <c r="X554" s="299" t="str">
        <f>IF(OR(W554=0, ISBLANK(P554)), "", TEXT(ROUND(W554/INDEX(AJ24:AJ94, MATCH(P554, AI24:AI94, 0)), 0),"# ##0") &amp; " " &amp; P554)</f>
        <v/>
      </c>
      <c r="Y554" s="77">
        <f>IFERROR(IF(V554&gt;0, L554*AG554*Q554, 0), 0)</f>
        <v>0</v>
      </c>
      <c r="Z554" s="2149">
        <f>IFERROR(IF(V554&gt;0,M554,0),0)</f>
        <v>0</v>
      </c>
      <c r="AA554" s="2137" t="str">
        <f>IF(V554&gt;0,R554,"")</f>
        <v/>
      </c>
      <c r="AB554" s="2143"/>
      <c r="AC554" s="2148">
        <f>IF(ISBLANK(AB554), W554, W554*(1-AB554/100))</f>
        <v>0</v>
      </c>
      <c r="AD554" s="2144"/>
      <c r="AE554" s="2150" t="str">
        <f>IF(OR(ISBLANK(AD554), ISTEXT(L554)), "", IF(W554=0, Y554*AD554, W554*AD554))</f>
        <v/>
      </c>
      <c r="AF554" s="2593"/>
      <c r="AG554" s="2697">
        <f>IFERROR(IF(ISNUMBER(V554)*ISNUMBER(T554),V554/T554,0),0)</f>
        <v>0</v>
      </c>
      <c r="AH554" s="3483">
        <f>IF(AND(V554&lt;&gt;"", ISNUMBER(T554)), IFERROR(INDEX(AJ24:AJ94, MATCH(P554, AI24:AI94, 0)) * O554 * IF(ISBLANK(L554), 1, L554), 0), 0)</f>
        <v>0</v>
      </c>
      <c r="AI554" s="2133"/>
      <c r="AJ554" s="2133"/>
      <c r="AK554" s="2133"/>
      <c r="AL554" s="2133"/>
      <c r="AM554" s="2127" t="str">
        <f>A554</f>
        <v>►</v>
      </c>
      <c r="AR554" s="2133"/>
      <c r="AW554" s="2133"/>
      <c r="AX554" s="466">
        <v>1</v>
      </c>
      <c r="AY554" s="464"/>
      <c r="AZ554" s="464"/>
    </row>
    <row r="555" spans="1:52" s="465" customFormat="1" ht="21" customHeight="1" x14ac:dyDescent="0.25">
      <c r="A555" s="2127" t="str">
        <f>IF(H555&lt;&gt;"A", "►", "A")</f>
        <v>►</v>
      </c>
      <c r="B555" s="2128" t="str">
        <f>IF(A555="►","►",IF(A555="A",IF(ISTEXT(I555),I555,"")))</f>
        <v>►</v>
      </c>
      <c r="C555" s="2129" t="str">
        <f>IF(B555="►", "►", IFERROR(LEFT(B555, SEARCH(".", B555)-1), 0))</f>
        <v>►</v>
      </c>
      <c r="D555" s="2433" t="str">
        <f>IF(B555="►","►",IFERROR(MID(B555,SEARCH(".",B555)+1,SEARCH(".",B555,SEARCH(".",B555)+1)-SEARCH(".",B555)-1),0))</f>
        <v>►</v>
      </c>
      <c r="E555" s="2128" t="str">
        <f>IF(B555="►", "►", IFERROR(MID(B555, SEARCH(".", B555, SEARCH(".", B555)+1)+1, SEARCH(".", B555, SEARCH(".", B555, SEARCH(".", B555)+1)+1) - SEARCH(".", B555, SEARCH(".", B555)+1)-1), 0))</f>
        <v>►</v>
      </c>
      <c r="F555" s="2128" t="str">
        <f>IF(B555="►", "►", IFERROR(MID(B555, SEARCH(".", B555, SEARCH(".", B555, SEARCH(".", B555)+1)+1)+1, SEARCH(".", B555, SEARCH(".", B555, SEARCH(".", B555, SEARCH(".", B555)+1)+1)+1) - SEARCH(".", B555, SEARCH(".", B555, SEARCH(".", B555)+1)+1)-1), 0))</f>
        <v>►</v>
      </c>
      <c r="G555" s="2128" t="str">
        <f>IF(OR(B555="►", ISBLANK(B555)), "►", IFERROR(RIGHT(B555, LEN(B555)-FIND("►", B555)-1), ""))</f>
        <v>►</v>
      </c>
      <c r="H555" s="2178" t="s">
        <v>4</v>
      </c>
      <c r="I555" s="2177"/>
      <c r="J555" s="2177"/>
      <c r="K555" s="2177"/>
      <c r="L555" s="2176"/>
      <c r="M555" s="2176"/>
      <c r="N555" s="2176"/>
      <c r="O555" s="2176"/>
      <c r="P555" s="2176"/>
      <c r="Q555" s="2176"/>
      <c r="R555" s="2450"/>
      <c r="S555" s="791" t="s">
        <v>4</v>
      </c>
      <c r="T555" s="3484">
        <f>IFERROR(IF(AND(ISNUMBER(V555),J555&gt;0),J555,0),0)</f>
        <v>0</v>
      </c>
      <c r="U555" s="2453">
        <f>IFERROR(IF(AND(ISNUMBER(T555),V555&gt;0),K555,0),0)</f>
        <v>0</v>
      </c>
      <c r="V555" s="2452"/>
      <c r="W555" s="2140">
        <f>IFERROR(IF(V555&gt;0, AH555*AG555*Q555, 0), 0)</f>
        <v>0</v>
      </c>
      <c r="X555" s="301" t="str">
        <f>IF(OR(W555=0, ISBLANK(P555)), "", TEXT(ROUND(W555/INDEX(AJ24:AJ94, MATCH(P555, AI24:AI94, 0)), 0),"# ##0") &amp; " " &amp; P555)</f>
        <v/>
      </c>
      <c r="Y555" s="82">
        <f>IFERROR(IF(V555&gt;0, L555*AG555*Q555, 0), 0)</f>
        <v>0</v>
      </c>
      <c r="Z555" s="2141">
        <f>IFERROR(IF(V555&gt;0,M555,0),0)</f>
        <v>0</v>
      </c>
      <c r="AA555" s="2142" t="str">
        <f>IF(V555&gt;0,R555,"")</f>
        <v/>
      </c>
      <c r="AB555" s="2143"/>
      <c r="AC555" s="2140">
        <f>IF(ISBLANK(AB555), W555, W555*(1-AB555/100))</f>
        <v>0</v>
      </c>
      <c r="AD555" s="2144"/>
      <c r="AE555" s="2145" t="str">
        <f>IF(OR(ISBLANK(AD555), ISTEXT(L555)), "", IF(W555=0, Y555*AD555, W555*AD555))</f>
        <v/>
      </c>
      <c r="AF555" s="2593"/>
      <c r="AG555" s="2697">
        <f>IFERROR(IF(ISNUMBER(V555)*ISNUMBER(T555),V555/T555,0),0)</f>
        <v>0</v>
      </c>
      <c r="AH555" s="3483">
        <f>IF(AND(V555&lt;&gt;"", ISNUMBER(T555)), IFERROR(INDEX(AJ24:AJ94, MATCH(P555, AI24:AI94, 0)) * O555 * IF(ISBLANK(L555), 1, L555), 0), 0)</f>
        <v>0</v>
      </c>
      <c r="AI555" s="2133"/>
      <c r="AJ555" s="2133"/>
      <c r="AK555" s="2133"/>
      <c r="AL555" s="2133"/>
      <c r="AM555" s="2127" t="str">
        <f>A555</f>
        <v>►</v>
      </c>
      <c r="AR555" s="2133"/>
      <c r="AW555" s="2133"/>
      <c r="AX555" s="466">
        <v>1</v>
      </c>
      <c r="AY555" s="464"/>
      <c r="AZ555" s="464"/>
    </row>
    <row r="556" spans="1:52" s="465" customFormat="1" ht="21" customHeight="1" x14ac:dyDescent="0.25">
      <c r="A556" s="2127" t="str">
        <f>IF(H556&lt;&gt;"A", "►", "A")</f>
        <v>►</v>
      </c>
      <c r="B556" s="2128" t="str">
        <f>IF(A556="►","►",IF(A556="A",IF(ISTEXT(I556),I556,"")))</f>
        <v>►</v>
      </c>
      <c r="C556" s="2129" t="str">
        <f>IF(B556="►", "►", IFERROR(LEFT(B556, SEARCH(".", B556)-1), 0))</f>
        <v>►</v>
      </c>
      <c r="D556" s="2433" t="str">
        <f>IF(B556="►","►",IFERROR(MID(B556,SEARCH(".",B556)+1,SEARCH(".",B556,SEARCH(".",B556)+1)-SEARCH(".",B556)-1),0))</f>
        <v>►</v>
      </c>
      <c r="E556" s="2128" t="str">
        <f>IF(B556="►", "►", IFERROR(MID(B556, SEARCH(".", B556, SEARCH(".", B556)+1)+1, SEARCH(".", B556, SEARCH(".", B556, SEARCH(".", B556)+1)+1) - SEARCH(".", B556, SEARCH(".", B556)+1)-1), 0))</f>
        <v>►</v>
      </c>
      <c r="F556" s="2128" t="str">
        <f>IF(B556="►", "►", IFERROR(MID(B556, SEARCH(".", B556, SEARCH(".", B556, SEARCH(".", B556)+1)+1)+1, SEARCH(".", B556, SEARCH(".", B556, SEARCH(".", B556, SEARCH(".", B556)+1)+1)+1) - SEARCH(".", B556, SEARCH(".", B556, SEARCH(".", B556)+1)+1)-1), 0))</f>
        <v>►</v>
      </c>
      <c r="G556" s="2128" t="str">
        <f>IF(OR(B556="►", ISBLANK(B556)), "►", IFERROR(RIGHT(B556, LEN(B556)-FIND("►", B556)-1), ""))</f>
        <v>►</v>
      </c>
      <c r="H556" s="2178" t="s">
        <v>4</v>
      </c>
      <c r="I556" s="2177"/>
      <c r="J556" s="2177"/>
      <c r="K556" s="2177"/>
      <c r="L556" s="2176"/>
      <c r="M556" s="2176"/>
      <c r="N556" s="2176"/>
      <c r="O556" s="2176"/>
      <c r="P556" s="2176"/>
      <c r="Q556" s="2176"/>
      <c r="R556" s="2450"/>
      <c r="S556" s="791" t="s">
        <v>4</v>
      </c>
      <c r="T556" s="3484">
        <f>IFERROR(IF(AND(ISNUMBER(V556),J556&gt;0),J556,0),0)</f>
        <v>0</v>
      </c>
      <c r="U556" s="2453">
        <f>IFERROR(IF(AND(ISNUMBER(T556),V556&gt;0),K556,0),0)</f>
        <v>0</v>
      </c>
      <c r="V556" s="2452"/>
      <c r="W556" s="2148">
        <f>IFERROR(IF(V556&gt;0, AH556*AG556*Q556, 0), 0)</f>
        <v>0</v>
      </c>
      <c r="X556" s="299" t="str">
        <f>IF(OR(W556=0, ISBLANK(P556)), "", TEXT(ROUND(W556/INDEX(AJ24:AJ94, MATCH(P556, AI24:AI94, 0)), 0),"# ##0") &amp; " " &amp; P556)</f>
        <v/>
      </c>
      <c r="Y556" s="77">
        <f>IFERROR(IF(V556&gt;0, L556*AG556*Q556, 0), 0)</f>
        <v>0</v>
      </c>
      <c r="Z556" s="2149">
        <f>IFERROR(IF(V556&gt;0,M556,0),0)</f>
        <v>0</v>
      </c>
      <c r="AA556" s="2137" t="str">
        <f>IF(V556&gt;0,R556,"")</f>
        <v/>
      </c>
      <c r="AB556" s="2143"/>
      <c r="AC556" s="2148">
        <f>IF(ISBLANK(AB556), W556, W556*(1-AB556/100))</f>
        <v>0</v>
      </c>
      <c r="AD556" s="2144"/>
      <c r="AE556" s="2150" t="str">
        <f>IF(OR(ISBLANK(AD556), ISTEXT(L556)), "", IF(W556=0, Y556*AD556, W556*AD556))</f>
        <v/>
      </c>
      <c r="AF556" s="2593"/>
      <c r="AG556" s="2697">
        <f>IFERROR(IF(ISNUMBER(V556)*ISNUMBER(T556),V556/T556,0),0)</f>
        <v>0</v>
      </c>
      <c r="AH556" s="3483">
        <f>IF(AND(V556&lt;&gt;"", ISNUMBER(T556)), IFERROR(INDEX(AJ24:AJ94, MATCH(P556, AI24:AI94, 0)) * O556 * IF(ISBLANK(L556), 1, L556), 0), 0)</f>
        <v>0</v>
      </c>
      <c r="AI556" s="2133"/>
      <c r="AJ556" s="2133"/>
      <c r="AK556" s="2133"/>
      <c r="AL556" s="2133"/>
      <c r="AM556" s="2127" t="str">
        <f>A556</f>
        <v>►</v>
      </c>
      <c r="AR556" s="2133"/>
      <c r="AW556" s="2133"/>
      <c r="AX556" s="466">
        <v>1</v>
      </c>
      <c r="AY556" s="464"/>
      <c r="AZ556" s="464"/>
    </row>
    <row r="557" spans="1:52" s="465" customFormat="1" ht="21" customHeight="1" x14ac:dyDescent="0.25">
      <c r="A557" s="2127" t="str">
        <f>IF(H557&lt;&gt;"A", "►", "A")</f>
        <v>►</v>
      </c>
      <c r="B557" s="2128" t="str">
        <f>IF(A557="►","►",IF(A557="A",IF(ISTEXT(I557),I557,"")))</f>
        <v>►</v>
      </c>
      <c r="C557" s="2129" t="str">
        <f>IF(B557="►", "►", IFERROR(LEFT(B557, SEARCH(".", B557)-1), 0))</f>
        <v>►</v>
      </c>
      <c r="D557" s="2433" t="str">
        <f>IF(B557="►","►",IFERROR(MID(B557,SEARCH(".",B557)+1,SEARCH(".",B557,SEARCH(".",B557)+1)-SEARCH(".",B557)-1),0))</f>
        <v>►</v>
      </c>
      <c r="E557" s="2128" t="str">
        <f>IF(B557="►", "►", IFERROR(MID(B557, SEARCH(".", B557, SEARCH(".", B557)+1)+1, SEARCH(".", B557, SEARCH(".", B557, SEARCH(".", B557)+1)+1) - SEARCH(".", B557, SEARCH(".", B557)+1)-1), 0))</f>
        <v>►</v>
      </c>
      <c r="F557" s="2128" t="str">
        <f>IF(B557="►", "►", IFERROR(MID(B557, SEARCH(".", B557, SEARCH(".", B557, SEARCH(".", B557)+1)+1)+1, SEARCH(".", B557, SEARCH(".", B557, SEARCH(".", B557, SEARCH(".", B557)+1)+1)+1) - SEARCH(".", B557, SEARCH(".", B557, SEARCH(".", B557)+1)+1)-1), 0))</f>
        <v>►</v>
      </c>
      <c r="G557" s="2128" t="str">
        <f>IF(OR(B557="►", ISBLANK(B557)), "►", IFERROR(RIGHT(B557, LEN(B557)-FIND("►", B557)-1), ""))</f>
        <v>►</v>
      </c>
      <c r="H557" s="2178" t="s">
        <v>4</v>
      </c>
      <c r="I557" s="2177"/>
      <c r="J557" s="2177"/>
      <c r="K557" s="2177"/>
      <c r="L557" s="2176"/>
      <c r="M557" s="2176"/>
      <c r="N557" s="2176"/>
      <c r="O557" s="2176"/>
      <c r="P557" s="2176"/>
      <c r="Q557" s="2176"/>
      <c r="R557" s="2450"/>
      <c r="S557" s="791" t="s">
        <v>4</v>
      </c>
      <c r="T557" s="3484">
        <f>IFERROR(IF(AND(ISNUMBER(V557),J557&gt;0),J557,0),0)</f>
        <v>0</v>
      </c>
      <c r="U557" s="2453">
        <f>IFERROR(IF(AND(ISNUMBER(T557),V557&gt;0),K557,0),0)</f>
        <v>0</v>
      </c>
      <c r="V557" s="2452"/>
      <c r="W557" s="2140">
        <f>IFERROR(IF(V557&gt;0, AH557*AG557*Q557, 0), 0)</f>
        <v>0</v>
      </c>
      <c r="X557" s="301" t="str">
        <f>IF(OR(W557=0, ISBLANK(P557)), "", TEXT(ROUND(W557/INDEX(AJ24:AJ94, MATCH(P557, AI24:AI94, 0)), 0),"# ##0") &amp; " " &amp; P557)</f>
        <v/>
      </c>
      <c r="Y557" s="82">
        <f>IFERROR(IF(V557&gt;0, L557*AG557*Q557, 0), 0)</f>
        <v>0</v>
      </c>
      <c r="Z557" s="2141">
        <f>IFERROR(IF(V557&gt;0,M557,0),0)</f>
        <v>0</v>
      </c>
      <c r="AA557" s="2142" t="str">
        <f>IF(V557&gt;0,R557,"")</f>
        <v/>
      </c>
      <c r="AB557" s="2143"/>
      <c r="AC557" s="2140">
        <f>IF(ISBLANK(AB557), W557, W557*(1-AB557/100))</f>
        <v>0</v>
      </c>
      <c r="AD557" s="2144"/>
      <c r="AE557" s="2145" t="str">
        <f>IF(OR(ISBLANK(AD557), ISTEXT(L557)), "", IF(W557=0, Y557*AD557, W557*AD557))</f>
        <v/>
      </c>
      <c r="AF557" s="2593"/>
      <c r="AG557" s="2697">
        <f>IFERROR(IF(ISNUMBER(V557)*ISNUMBER(T557),V557/T557,0),0)</f>
        <v>0</v>
      </c>
      <c r="AH557" s="3483">
        <f>IF(AND(V557&lt;&gt;"", ISNUMBER(T557)), IFERROR(INDEX(AJ24:AJ94, MATCH(P557, AI24:AI94, 0)) * O557 * IF(ISBLANK(L557), 1, L557), 0), 0)</f>
        <v>0</v>
      </c>
      <c r="AI557" s="2133"/>
      <c r="AJ557" s="2133"/>
      <c r="AK557" s="2133"/>
      <c r="AL557" s="2133"/>
      <c r="AM557" s="2127" t="str">
        <f>A557</f>
        <v>►</v>
      </c>
      <c r="AR557" s="2133"/>
      <c r="AW557" s="2133"/>
      <c r="AX557" s="466">
        <v>1</v>
      </c>
      <c r="AY557" s="464"/>
      <c r="AZ557" s="464"/>
    </row>
    <row r="558" spans="1:52" s="465" customFormat="1" ht="21" customHeight="1" x14ac:dyDescent="0.25">
      <c r="A558" s="2127" t="str">
        <f>IF(H558&lt;&gt;"A", "►", "A")</f>
        <v>►</v>
      </c>
      <c r="B558" s="2128" t="str">
        <f>IF(A558="►","►",IF(A558="A",IF(ISTEXT(I558),I558,"")))</f>
        <v>►</v>
      </c>
      <c r="C558" s="2129" t="str">
        <f>IF(B558="►", "►", IFERROR(LEFT(B558, SEARCH(".", B558)-1), 0))</f>
        <v>►</v>
      </c>
      <c r="D558" s="2433" t="str">
        <f>IF(B558="►","►",IFERROR(MID(B558,SEARCH(".",B558)+1,SEARCH(".",B558,SEARCH(".",B558)+1)-SEARCH(".",B558)-1),0))</f>
        <v>►</v>
      </c>
      <c r="E558" s="2128" t="str">
        <f>IF(B558="►", "►", IFERROR(MID(B558, SEARCH(".", B558, SEARCH(".", B558)+1)+1, SEARCH(".", B558, SEARCH(".", B558, SEARCH(".", B558)+1)+1) - SEARCH(".", B558, SEARCH(".", B558)+1)-1), 0))</f>
        <v>►</v>
      </c>
      <c r="F558" s="2128" t="str">
        <f>IF(B558="►", "►", IFERROR(MID(B558, SEARCH(".", B558, SEARCH(".", B558, SEARCH(".", B558)+1)+1)+1, SEARCH(".", B558, SEARCH(".", B558, SEARCH(".", B558, SEARCH(".", B558)+1)+1)+1) - SEARCH(".", B558, SEARCH(".", B558, SEARCH(".", B558)+1)+1)-1), 0))</f>
        <v>►</v>
      </c>
      <c r="G558" s="2128" t="str">
        <f>IF(OR(B558="►", ISBLANK(B558)), "►", IFERROR(RIGHT(B558, LEN(B558)-FIND("►", B558)-1), ""))</f>
        <v>►</v>
      </c>
      <c r="H558" s="2178" t="s">
        <v>4</v>
      </c>
      <c r="I558" s="2177"/>
      <c r="J558" s="2177"/>
      <c r="K558" s="2177"/>
      <c r="L558" s="2176"/>
      <c r="M558" s="2176"/>
      <c r="N558" s="2176"/>
      <c r="O558" s="2176"/>
      <c r="P558" s="2176"/>
      <c r="Q558" s="2176"/>
      <c r="R558" s="2450"/>
      <c r="S558" s="791" t="s">
        <v>4</v>
      </c>
      <c r="T558" s="3484">
        <f>IFERROR(IF(AND(ISNUMBER(V558),J558&gt;0),J558,0),0)</f>
        <v>0</v>
      </c>
      <c r="U558" s="2453">
        <f>IFERROR(IF(AND(ISNUMBER(T558),V558&gt;0),K558,0),0)</f>
        <v>0</v>
      </c>
      <c r="V558" s="2452"/>
      <c r="W558" s="2148">
        <f>IFERROR(IF(V558&gt;0, AH558*AG558*Q558, 0), 0)</f>
        <v>0</v>
      </c>
      <c r="X558" s="299" t="str">
        <f>IF(OR(W558=0, ISBLANK(P558)), "", TEXT(ROUND(W558/INDEX(AJ24:AJ94, MATCH(P558, AI24:AI94, 0)), 0),"# ##0") &amp; " " &amp; P558)</f>
        <v/>
      </c>
      <c r="Y558" s="77">
        <f>IFERROR(IF(V558&gt;0, L558*AG558*Q558, 0), 0)</f>
        <v>0</v>
      </c>
      <c r="Z558" s="2149">
        <f>IFERROR(IF(V558&gt;0,M558,0),0)</f>
        <v>0</v>
      </c>
      <c r="AA558" s="2137" t="str">
        <f>IF(V558&gt;0,R558,"")</f>
        <v/>
      </c>
      <c r="AB558" s="2143"/>
      <c r="AC558" s="2148">
        <f>IF(ISBLANK(AB558), W558, W558*(1-AB558/100))</f>
        <v>0</v>
      </c>
      <c r="AD558" s="2144"/>
      <c r="AE558" s="2150" t="str">
        <f>IF(OR(ISBLANK(AD558), ISTEXT(L558)), "", IF(W558=0, Y558*AD558, W558*AD558))</f>
        <v/>
      </c>
      <c r="AF558" s="2593"/>
      <c r="AG558" s="2697">
        <f>IFERROR(IF(ISNUMBER(V558)*ISNUMBER(T558),V558/T558,0),0)</f>
        <v>0</v>
      </c>
      <c r="AH558" s="3483">
        <f>IF(AND(V558&lt;&gt;"", ISNUMBER(T558)), IFERROR(INDEX(AJ24:AJ94, MATCH(P558, AI24:AI94, 0)) * O558 * IF(ISBLANK(L558), 1, L558), 0), 0)</f>
        <v>0</v>
      </c>
      <c r="AI558" s="2133"/>
      <c r="AJ558" s="2133"/>
      <c r="AK558" s="2133"/>
      <c r="AL558" s="2133"/>
      <c r="AM558" s="2127" t="str">
        <f>A558</f>
        <v>►</v>
      </c>
      <c r="AR558" s="2133"/>
      <c r="AW558" s="2133"/>
      <c r="AX558" s="466">
        <v>1</v>
      </c>
      <c r="AY558" s="464"/>
      <c r="AZ558" s="464"/>
    </row>
    <row r="559" spans="1:52" s="465" customFormat="1" ht="21" customHeight="1" x14ac:dyDescent="0.25">
      <c r="A559" s="2127" t="str">
        <f>IF(H559&lt;&gt;"A", "►", "A")</f>
        <v>►</v>
      </c>
      <c r="B559" s="2128" t="str">
        <f>IF(A559="►","►",IF(A559="A",IF(ISTEXT(I559),I559,"")))</f>
        <v>►</v>
      </c>
      <c r="C559" s="2129" t="str">
        <f>IF(B559="►", "►", IFERROR(LEFT(B559, SEARCH(".", B559)-1), 0))</f>
        <v>►</v>
      </c>
      <c r="D559" s="2433" t="str">
        <f>IF(B559="►","►",IFERROR(MID(B559,SEARCH(".",B559)+1,SEARCH(".",B559,SEARCH(".",B559)+1)-SEARCH(".",B559)-1),0))</f>
        <v>►</v>
      </c>
      <c r="E559" s="2128" t="str">
        <f>IF(B559="►", "►", IFERROR(MID(B559, SEARCH(".", B559, SEARCH(".", B559)+1)+1, SEARCH(".", B559, SEARCH(".", B559, SEARCH(".", B559)+1)+1) - SEARCH(".", B559, SEARCH(".", B559)+1)-1), 0))</f>
        <v>►</v>
      </c>
      <c r="F559" s="2128" t="str">
        <f>IF(B559="►", "►", IFERROR(MID(B559, SEARCH(".", B559, SEARCH(".", B559, SEARCH(".", B559)+1)+1)+1, SEARCH(".", B559, SEARCH(".", B559, SEARCH(".", B559, SEARCH(".", B559)+1)+1)+1) - SEARCH(".", B559, SEARCH(".", B559, SEARCH(".", B559)+1)+1)-1), 0))</f>
        <v>►</v>
      </c>
      <c r="G559" s="2128" t="str">
        <f>IF(OR(B559="►", ISBLANK(B559)), "►", IFERROR(RIGHT(B559, LEN(B559)-FIND("►", B559)-1), ""))</f>
        <v>►</v>
      </c>
      <c r="H559" s="2178" t="s">
        <v>4</v>
      </c>
      <c r="I559" s="2177"/>
      <c r="J559" s="2177"/>
      <c r="K559" s="2177"/>
      <c r="L559" s="2176"/>
      <c r="M559" s="2176"/>
      <c r="N559" s="2176"/>
      <c r="O559" s="2176"/>
      <c r="P559" s="2176"/>
      <c r="Q559" s="2176"/>
      <c r="R559" s="2450"/>
      <c r="S559" s="791" t="s">
        <v>4</v>
      </c>
      <c r="T559" s="3484">
        <f>IFERROR(IF(AND(ISNUMBER(V559),J559&gt;0),J559,0),0)</f>
        <v>0</v>
      </c>
      <c r="U559" s="2453">
        <f>IFERROR(IF(AND(ISNUMBER(T559),V559&gt;0),K559,0),0)</f>
        <v>0</v>
      </c>
      <c r="V559" s="2452"/>
      <c r="W559" s="2140">
        <f>IFERROR(IF(V559&gt;0, AH559*AG559*Q559, 0), 0)</f>
        <v>0</v>
      </c>
      <c r="X559" s="301" t="str">
        <f>IF(OR(W559=0, ISBLANK(P559)), "", TEXT(ROUND(W559/INDEX(AJ24:AJ94, MATCH(P559, AI24:AI94, 0)), 0),"# ##0") &amp; " " &amp; P559)</f>
        <v/>
      </c>
      <c r="Y559" s="82">
        <f>IFERROR(IF(V559&gt;0, L559*AG559*Q559, 0), 0)</f>
        <v>0</v>
      </c>
      <c r="Z559" s="2141">
        <f>IFERROR(IF(V559&gt;0,M559,0),0)</f>
        <v>0</v>
      </c>
      <c r="AA559" s="2142" t="str">
        <f>IF(V559&gt;0,R559,"")</f>
        <v/>
      </c>
      <c r="AB559" s="2143"/>
      <c r="AC559" s="2140">
        <f>IF(ISBLANK(AB559), W559, W559*(1-AB559/100))</f>
        <v>0</v>
      </c>
      <c r="AD559" s="2144"/>
      <c r="AE559" s="2145" t="str">
        <f>IF(OR(ISBLANK(AD559), ISTEXT(L559)), "", IF(W559=0, Y559*AD559, W559*AD559))</f>
        <v/>
      </c>
      <c r="AF559" s="2593"/>
      <c r="AG559" s="2697">
        <f>IFERROR(IF(ISNUMBER(V559)*ISNUMBER(T559),V559/T559,0),0)</f>
        <v>0</v>
      </c>
      <c r="AH559" s="3483">
        <f>IF(AND(V559&lt;&gt;"", ISNUMBER(T559)), IFERROR(INDEX(AJ24:AJ94, MATCH(P559, AI24:AI94, 0)) * O559 * IF(ISBLANK(L559), 1, L559), 0), 0)</f>
        <v>0</v>
      </c>
      <c r="AI559" s="2133"/>
      <c r="AJ559" s="2133"/>
      <c r="AK559" s="2133"/>
      <c r="AL559" s="2133"/>
      <c r="AM559" s="2127" t="str">
        <f>A559</f>
        <v>►</v>
      </c>
      <c r="AR559" s="2133"/>
      <c r="AW559" s="2133"/>
      <c r="AX559" s="466">
        <v>1</v>
      </c>
      <c r="AY559" s="464"/>
      <c r="AZ559" s="464"/>
    </row>
    <row r="560" spans="1:52" s="465" customFormat="1" ht="21" customHeight="1" x14ac:dyDescent="0.25">
      <c r="A560" s="2127" t="str">
        <f>IF(H560&lt;&gt;"A", "►", "A")</f>
        <v>►</v>
      </c>
      <c r="B560" s="2128" t="str">
        <f>IF(A560="►","►",IF(A560="A",IF(ISTEXT(I560),I560,"")))</f>
        <v>►</v>
      </c>
      <c r="C560" s="2129" t="str">
        <f>IF(B560="►", "►", IFERROR(LEFT(B560, SEARCH(".", B560)-1), 0))</f>
        <v>►</v>
      </c>
      <c r="D560" s="2433" t="str">
        <f>IF(B560="►","►",IFERROR(MID(B560,SEARCH(".",B560)+1,SEARCH(".",B560,SEARCH(".",B560)+1)-SEARCH(".",B560)-1),0))</f>
        <v>►</v>
      </c>
      <c r="E560" s="2128" t="str">
        <f>IF(B560="►", "►", IFERROR(MID(B560, SEARCH(".", B560, SEARCH(".", B560)+1)+1, SEARCH(".", B560, SEARCH(".", B560, SEARCH(".", B560)+1)+1) - SEARCH(".", B560, SEARCH(".", B560)+1)-1), 0))</f>
        <v>►</v>
      </c>
      <c r="F560" s="2128" t="str">
        <f>IF(B560="►", "►", IFERROR(MID(B560, SEARCH(".", B560, SEARCH(".", B560, SEARCH(".", B560)+1)+1)+1, SEARCH(".", B560, SEARCH(".", B560, SEARCH(".", B560, SEARCH(".", B560)+1)+1)+1) - SEARCH(".", B560, SEARCH(".", B560, SEARCH(".", B560)+1)+1)-1), 0))</f>
        <v>►</v>
      </c>
      <c r="G560" s="2128" t="str">
        <f>IF(OR(B560="►", ISBLANK(B560)), "►", IFERROR(RIGHT(B560, LEN(B560)-FIND("►", B560)-1), ""))</f>
        <v>►</v>
      </c>
      <c r="H560" s="2178" t="s">
        <v>4</v>
      </c>
      <c r="I560" s="2177"/>
      <c r="J560" s="2177"/>
      <c r="K560" s="2177"/>
      <c r="L560" s="2176"/>
      <c r="M560" s="2176"/>
      <c r="N560" s="2176"/>
      <c r="O560" s="2176"/>
      <c r="P560" s="2176"/>
      <c r="Q560" s="2176"/>
      <c r="R560" s="2450"/>
      <c r="S560" s="791" t="s">
        <v>4</v>
      </c>
      <c r="T560" s="3484">
        <f>IFERROR(IF(AND(ISNUMBER(V560),J560&gt;0),J560,0),0)</f>
        <v>0</v>
      </c>
      <c r="U560" s="2453">
        <f>IFERROR(IF(AND(ISNUMBER(T560),V560&gt;0),K560,0),0)</f>
        <v>0</v>
      </c>
      <c r="V560" s="2452"/>
      <c r="W560" s="2148">
        <f>IFERROR(IF(V560&gt;0, AH560*AG560*Q560, 0), 0)</f>
        <v>0</v>
      </c>
      <c r="X560" s="299" t="str">
        <f>IF(OR(W560=0, ISBLANK(P560)), "", TEXT(ROUND(W560/INDEX(AJ24:AJ94, MATCH(P560, AI24:AI94, 0)), 0),"# ##0") &amp; " " &amp; P560)</f>
        <v/>
      </c>
      <c r="Y560" s="77">
        <f>IFERROR(IF(V560&gt;0, L560*AG560*Q560, 0), 0)</f>
        <v>0</v>
      </c>
      <c r="Z560" s="2149">
        <f>IFERROR(IF(V560&gt;0,M560,0),0)</f>
        <v>0</v>
      </c>
      <c r="AA560" s="2137" t="str">
        <f>IF(V560&gt;0,R560,"")</f>
        <v/>
      </c>
      <c r="AB560" s="2143"/>
      <c r="AC560" s="2148">
        <f>IF(ISBLANK(AB560), W560, W560*(1-AB560/100))</f>
        <v>0</v>
      </c>
      <c r="AD560" s="2144"/>
      <c r="AE560" s="2150" t="str">
        <f>IF(OR(ISBLANK(AD560), ISTEXT(L560)), "", IF(W560=0, Y560*AD560, W560*AD560))</f>
        <v/>
      </c>
      <c r="AF560" s="2593"/>
      <c r="AG560" s="2697">
        <f>IFERROR(IF(ISNUMBER(V560)*ISNUMBER(T560),V560/T560,0),0)</f>
        <v>0</v>
      </c>
      <c r="AH560" s="3483">
        <f>IF(AND(V560&lt;&gt;"", ISNUMBER(T560)), IFERROR(INDEX(AJ24:AJ94, MATCH(P560, AI24:AI94, 0)) * O560 * IF(ISBLANK(L560), 1, L560), 0), 0)</f>
        <v>0</v>
      </c>
      <c r="AI560" s="2133"/>
      <c r="AJ560" s="2133"/>
      <c r="AK560" s="2133"/>
      <c r="AL560" s="2133"/>
      <c r="AM560" s="2127" t="str">
        <f>A560</f>
        <v>►</v>
      </c>
      <c r="AR560" s="2133"/>
      <c r="AW560" s="2133"/>
      <c r="AX560" s="466">
        <v>1</v>
      </c>
      <c r="AY560" s="464"/>
      <c r="AZ560" s="464"/>
    </row>
    <row r="561" spans="1:52" s="465" customFormat="1" ht="21" customHeight="1" x14ac:dyDescent="0.25">
      <c r="A561" s="2127" t="str">
        <f>IF(H561&lt;&gt;"A", "►", "A")</f>
        <v>►</v>
      </c>
      <c r="B561" s="2128" t="str">
        <f>IF(A561="►","►",IF(A561="A",IF(ISTEXT(I561),I561,"")))</f>
        <v>►</v>
      </c>
      <c r="C561" s="2129" t="str">
        <f>IF(B561="►", "►", IFERROR(LEFT(B561, SEARCH(".", B561)-1), 0))</f>
        <v>►</v>
      </c>
      <c r="D561" s="2433" t="str">
        <f>IF(B561="►","►",IFERROR(MID(B561,SEARCH(".",B561)+1,SEARCH(".",B561,SEARCH(".",B561)+1)-SEARCH(".",B561)-1),0))</f>
        <v>►</v>
      </c>
      <c r="E561" s="2128" t="str">
        <f>IF(B561="►", "►", IFERROR(MID(B561, SEARCH(".", B561, SEARCH(".", B561)+1)+1, SEARCH(".", B561, SEARCH(".", B561, SEARCH(".", B561)+1)+1) - SEARCH(".", B561, SEARCH(".", B561)+1)-1), 0))</f>
        <v>►</v>
      </c>
      <c r="F561" s="2128" t="str">
        <f>IF(B561="►", "►", IFERROR(MID(B561, SEARCH(".", B561, SEARCH(".", B561, SEARCH(".", B561)+1)+1)+1, SEARCH(".", B561, SEARCH(".", B561, SEARCH(".", B561, SEARCH(".", B561)+1)+1)+1) - SEARCH(".", B561, SEARCH(".", B561, SEARCH(".", B561)+1)+1)-1), 0))</f>
        <v>►</v>
      </c>
      <c r="G561" s="2128" t="str">
        <f>IF(OR(B561="►", ISBLANK(B561)), "►", IFERROR(RIGHT(B561, LEN(B561)-FIND("►", B561)-1), ""))</f>
        <v>►</v>
      </c>
      <c r="H561" s="2178" t="s">
        <v>4</v>
      </c>
      <c r="I561" s="2177"/>
      <c r="J561" s="2177"/>
      <c r="K561" s="2177"/>
      <c r="L561" s="2176"/>
      <c r="M561" s="2176"/>
      <c r="N561" s="2176"/>
      <c r="O561" s="2176"/>
      <c r="P561" s="2176"/>
      <c r="Q561" s="2176"/>
      <c r="R561" s="2450"/>
      <c r="S561" s="791" t="s">
        <v>4</v>
      </c>
      <c r="T561" s="3484">
        <f>IFERROR(IF(AND(ISNUMBER(V561),J561&gt;0),J561,0),0)</f>
        <v>0</v>
      </c>
      <c r="U561" s="2453">
        <f>IFERROR(IF(AND(ISNUMBER(T561),V561&gt;0),K561,0),0)</f>
        <v>0</v>
      </c>
      <c r="V561" s="2452"/>
      <c r="W561" s="2140">
        <f>IFERROR(IF(V561&gt;0, AH561*AG561*Q561, 0), 0)</f>
        <v>0</v>
      </c>
      <c r="X561" s="301" t="str">
        <f>IF(OR(W561=0, ISBLANK(P561)), "", TEXT(ROUND(W561/INDEX(AJ24:AJ94, MATCH(P561, AI24:AI94, 0)), 0),"# ##0") &amp; " " &amp; P561)</f>
        <v/>
      </c>
      <c r="Y561" s="82">
        <f>IFERROR(IF(V561&gt;0, L561*AG561*Q561, 0), 0)</f>
        <v>0</v>
      </c>
      <c r="Z561" s="2141">
        <f>IFERROR(IF(V561&gt;0,M561,0),0)</f>
        <v>0</v>
      </c>
      <c r="AA561" s="2142" t="str">
        <f>IF(V561&gt;0,R561,"")</f>
        <v/>
      </c>
      <c r="AB561" s="2143"/>
      <c r="AC561" s="2140">
        <f>IF(ISBLANK(AB561), W561, W561*(1-AB561/100))</f>
        <v>0</v>
      </c>
      <c r="AD561" s="2144"/>
      <c r="AE561" s="2145" t="str">
        <f>IF(OR(ISBLANK(AD561), ISTEXT(L561)), "", IF(W561=0, Y561*AD561, W561*AD561))</f>
        <v/>
      </c>
      <c r="AF561" s="2593"/>
      <c r="AG561" s="2697">
        <f>IFERROR(IF(ISNUMBER(V561)*ISNUMBER(T561),V561/T561,0),0)</f>
        <v>0</v>
      </c>
      <c r="AH561" s="3483">
        <f>IF(AND(V561&lt;&gt;"", ISNUMBER(T561)), IFERROR(INDEX(AJ24:AJ94, MATCH(P561, AI24:AI94, 0)) * O561 * IF(ISBLANK(L561), 1, L561), 0), 0)</f>
        <v>0</v>
      </c>
      <c r="AI561" s="2133"/>
      <c r="AJ561" s="2133"/>
      <c r="AK561" s="2133"/>
      <c r="AL561" s="2133"/>
      <c r="AM561" s="2127" t="str">
        <f>A561</f>
        <v>►</v>
      </c>
      <c r="AR561" s="2133"/>
      <c r="AW561" s="2133"/>
      <c r="AX561" s="466">
        <v>1</v>
      </c>
      <c r="AY561" s="464"/>
      <c r="AZ561" s="464"/>
    </row>
    <row r="562" spans="1:52" s="465" customFormat="1" ht="21" customHeight="1" x14ac:dyDescent="0.25">
      <c r="A562" s="2127" t="str">
        <f>IF(H562&lt;&gt;"A", "►", "A")</f>
        <v>►</v>
      </c>
      <c r="B562" s="2128" t="str">
        <f>IF(A562="►","►",IF(A562="A",IF(ISTEXT(I562),I562,"")))</f>
        <v>►</v>
      </c>
      <c r="C562" s="2129" t="str">
        <f>IF(B562="►", "►", IFERROR(LEFT(B562, SEARCH(".", B562)-1), 0))</f>
        <v>►</v>
      </c>
      <c r="D562" s="2433" t="str">
        <f>IF(B562="►","►",IFERROR(MID(B562,SEARCH(".",B562)+1,SEARCH(".",B562,SEARCH(".",B562)+1)-SEARCH(".",B562)-1),0))</f>
        <v>►</v>
      </c>
      <c r="E562" s="2128" t="str">
        <f>IF(B562="►", "►", IFERROR(MID(B562, SEARCH(".", B562, SEARCH(".", B562)+1)+1, SEARCH(".", B562, SEARCH(".", B562, SEARCH(".", B562)+1)+1) - SEARCH(".", B562, SEARCH(".", B562)+1)-1), 0))</f>
        <v>►</v>
      </c>
      <c r="F562" s="2128" t="str">
        <f>IF(B562="►", "►", IFERROR(MID(B562, SEARCH(".", B562, SEARCH(".", B562, SEARCH(".", B562)+1)+1)+1, SEARCH(".", B562, SEARCH(".", B562, SEARCH(".", B562, SEARCH(".", B562)+1)+1)+1) - SEARCH(".", B562, SEARCH(".", B562, SEARCH(".", B562)+1)+1)-1), 0))</f>
        <v>►</v>
      </c>
      <c r="G562" s="2128" t="str">
        <f>IF(OR(B562="►", ISBLANK(B562)), "►", IFERROR(RIGHT(B562, LEN(B562)-FIND("►", B562)-1), ""))</f>
        <v>►</v>
      </c>
      <c r="H562" s="2178" t="s">
        <v>4</v>
      </c>
      <c r="I562" s="2177"/>
      <c r="J562" s="2177"/>
      <c r="K562" s="2177"/>
      <c r="L562" s="2176"/>
      <c r="M562" s="2176"/>
      <c r="N562" s="2176"/>
      <c r="O562" s="2176"/>
      <c r="P562" s="2176"/>
      <c r="Q562" s="2176"/>
      <c r="R562" s="2450"/>
      <c r="S562" s="791" t="s">
        <v>4</v>
      </c>
      <c r="T562" s="3484">
        <f>IFERROR(IF(AND(ISNUMBER(V562),J562&gt;0),J562,0),0)</f>
        <v>0</v>
      </c>
      <c r="U562" s="2453">
        <f>IFERROR(IF(AND(ISNUMBER(T562),V562&gt;0),K562,0),0)</f>
        <v>0</v>
      </c>
      <c r="V562" s="2452"/>
      <c r="W562" s="2148">
        <f>IFERROR(IF(V562&gt;0, AH562*AG562*Q562, 0), 0)</f>
        <v>0</v>
      </c>
      <c r="X562" s="299" t="str">
        <f>IF(OR(W562=0, ISBLANK(P562)), "", TEXT(ROUND(W562/INDEX(AJ24:AJ94, MATCH(P562, AI24:AI94, 0)), 0),"# ##0") &amp; " " &amp; P562)</f>
        <v/>
      </c>
      <c r="Y562" s="77">
        <f>IFERROR(IF(V562&gt;0, L562*AG562*Q562, 0), 0)</f>
        <v>0</v>
      </c>
      <c r="Z562" s="2149">
        <f>IFERROR(IF(V562&gt;0,M562,0),0)</f>
        <v>0</v>
      </c>
      <c r="AA562" s="2137" t="str">
        <f>IF(V562&gt;0,R562,"")</f>
        <v/>
      </c>
      <c r="AB562" s="2143"/>
      <c r="AC562" s="2148">
        <f>IF(ISBLANK(AB562), W562, W562*(1-AB562/100))</f>
        <v>0</v>
      </c>
      <c r="AD562" s="2144"/>
      <c r="AE562" s="2150" t="str">
        <f>IF(OR(ISBLANK(AD562), ISTEXT(L562)), "", IF(W562=0, Y562*AD562, W562*AD562))</f>
        <v/>
      </c>
      <c r="AF562" s="2593"/>
      <c r="AG562" s="2697">
        <f>IFERROR(IF(ISNUMBER(V562)*ISNUMBER(T562),V562/T562,0),0)</f>
        <v>0</v>
      </c>
      <c r="AH562" s="3483">
        <f>IF(AND(V562&lt;&gt;"", ISNUMBER(T562)), IFERROR(INDEX(AJ24:AJ94, MATCH(P562, AI24:AI94, 0)) * O562 * IF(ISBLANK(L562), 1, L562), 0), 0)</f>
        <v>0</v>
      </c>
      <c r="AI562" s="2133"/>
      <c r="AJ562" s="2133"/>
      <c r="AK562" s="2133"/>
      <c r="AL562" s="2133"/>
      <c r="AM562" s="2127" t="str">
        <f>A562</f>
        <v>►</v>
      </c>
      <c r="AR562" s="2133"/>
      <c r="AW562" s="2133"/>
      <c r="AX562" s="466">
        <v>1</v>
      </c>
      <c r="AY562" s="464"/>
      <c r="AZ562" s="464"/>
    </row>
    <row r="563" spans="1:52" s="465" customFormat="1" ht="21" customHeight="1" x14ac:dyDescent="0.25">
      <c r="A563" s="2127" t="str">
        <f>IF(H563&lt;&gt;"A", "►", "A")</f>
        <v>►</v>
      </c>
      <c r="B563" s="2128" t="str">
        <f>IF(A563="►","►",IF(A563="A",IF(ISTEXT(I563),I563,"")))</f>
        <v>►</v>
      </c>
      <c r="C563" s="2129" t="str">
        <f>IF(B563="►", "►", IFERROR(LEFT(B563, SEARCH(".", B563)-1), 0))</f>
        <v>►</v>
      </c>
      <c r="D563" s="2433" t="str">
        <f>IF(B563="►","►",IFERROR(MID(B563,SEARCH(".",B563)+1,SEARCH(".",B563,SEARCH(".",B563)+1)-SEARCH(".",B563)-1),0))</f>
        <v>►</v>
      </c>
      <c r="E563" s="2128" t="str">
        <f>IF(B563="►", "►", IFERROR(MID(B563, SEARCH(".", B563, SEARCH(".", B563)+1)+1, SEARCH(".", B563, SEARCH(".", B563, SEARCH(".", B563)+1)+1) - SEARCH(".", B563, SEARCH(".", B563)+1)-1), 0))</f>
        <v>►</v>
      </c>
      <c r="F563" s="2128" t="str">
        <f>IF(B563="►", "►", IFERROR(MID(B563, SEARCH(".", B563, SEARCH(".", B563, SEARCH(".", B563)+1)+1)+1, SEARCH(".", B563, SEARCH(".", B563, SEARCH(".", B563, SEARCH(".", B563)+1)+1)+1) - SEARCH(".", B563, SEARCH(".", B563, SEARCH(".", B563)+1)+1)-1), 0))</f>
        <v>►</v>
      </c>
      <c r="G563" s="2128" t="str">
        <f>IF(OR(B563="►", ISBLANK(B563)), "►", IFERROR(RIGHT(B563, LEN(B563)-FIND("►", B563)-1), ""))</f>
        <v>►</v>
      </c>
      <c r="H563" s="2178" t="s">
        <v>4</v>
      </c>
      <c r="I563" s="2177"/>
      <c r="J563" s="2177"/>
      <c r="K563" s="2177"/>
      <c r="L563" s="2176"/>
      <c r="M563" s="2176"/>
      <c r="N563" s="2176"/>
      <c r="O563" s="2176"/>
      <c r="P563" s="2176"/>
      <c r="Q563" s="2176"/>
      <c r="R563" s="2450"/>
      <c r="S563" s="791" t="s">
        <v>4</v>
      </c>
      <c r="T563" s="3484">
        <f>IFERROR(IF(AND(ISNUMBER(V563),J563&gt;0),J563,0),0)</f>
        <v>0</v>
      </c>
      <c r="U563" s="2453">
        <f>IFERROR(IF(AND(ISNUMBER(T563),V563&gt;0),K563,0),0)</f>
        <v>0</v>
      </c>
      <c r="V563" s="2452"/>
      <c r="W563" s="2140">
        <f>IFERROR(IF(V563&gt;0, AH563*AG563*Q563, 0), 0)</f>
        <v>0</v>
      </c>
      <c r="X563" s="301" t="str">
        <f>IF(OR(W563=0, ISBLANK(P563)), "", TEXT(ROUND(W563/INDEX(AJ24:AJ94, MATCH(P563, AI24:AI94, 0)), 0),"# ##0") &amp; " " &amp; P563)</f>
        <v/>
      </c>
      <c r="Y563" s="82">
        <f>IFERROR(IF(V563&gt;0, L563*AG563*Q563, 0), 0)</f>
        <v>0</v>
      </c>
      <c r="Z563" s="2141">
        <f>IFERROR(IF(V563&gt;0,M563,0),0)</f>
        <v>0</v>
      </c>
      <c r="AA563" s="2142" t="str">
        <f>IF(V563&gt;0,R563,"")</f>
        <v/>
      </c>
      <c r="AB563" s="2143"/>
      <c r="AC563" s="2140">
        <f>IF(ISBLANK(AB563), W563, W563*(1-AB563/100))</f>
        <v>0</v>
      </c>
      <c r="AD563" s="2144"/>
      <c r="AE563" s="2145" t="str">
        <f>IF(OR(ISBLANK(AD563), ISTEXT(L563)), "", IF(W563=0, Y563*AD563, W563*AD563))</f>
        <v/>
      </c>
      <c r="AF563" s="2593"/>
      <c r="AG563" s="2697">
        <f>IFERROR(IF(ISNUMBER(V563)*ISNUMBER(T563),V563/T563,0),0)</f>
        <v>0</v>
      </c>
      <c r="AH563" s="3483">
        <f>IF(AND(V563&lt;&gt;"", ISNUMBER(T563)), IFERROR(INDEX(AJ24:AJ94, MATCH(P563, AI24:AI94, 0)) * O563 * IF(ISBLANK(L563), 1, L563), 0), 0)</f>
        <v>0</v>
      </c>
      <c r="AI563" s="2133"/>
      <c r="AJ563" s="2133"/>
      <c r="AK563" s="2133"/>
      <c r="AL563" s="2133"/>
      <c r="AM563" s="2127" t="str">
        <f>A563</f>
        <v>►</v>
      </c>
      <c r="AR563" s="2133"/>
      <c r="AW563" s="2133"/>
      <c r="AX563" s="466">
        <v>1</v>
      </c>
      <c r="AY563" s="464"/>
      <c r="AZ563" s="464"/>
    </row>
    <row r="564" spans="1:52" s="465" customFormat="1" ht="21" customHeight="1" x14ac:dyDescent="0.25">
      <c r="A564" s="2127" t="str">
        <f>IF(H564&lt;&gt;"A", "►", "A")</f>
        <v>►</v>
      </c>
      <c r="B564" s="2128" t="str">
        <f>IF(A564="►","►",IF(A564="A",IF(ISTEXT(I564),I564,"")))</f>
        <v>►</v>
      </c>
      <c r="C564" s="2129" t="str">
        <f>IF(B564="►", "►", IFERROR(LEFT(B564, SEARCH(".", B564)-1), 0))</f>
        <v>►</v>
      </c>
      <c r="D564" s="2433" t="str">
        <f>IF(B564="►","►",IFERROR(MID(B564,SEARCH(".",B564)+1,SEARCH(".",B564,SEARCH(".",B564)+1)-SEARCH(".",B564)-1),0))</f>
        <v>►</v>
      </c>
      <c r="E564" s="2128" t="str">
        <f>IF(B564="►", "►", IFERROR(MID(B564, SEARCH(".", B564, SEARCH(".", B564)+1)+1, SEARCH(".", B564, SEARCH(".", B564, SEARCH(".", B564)+1)+1) - SEARCH(".", B564, SEARCH(".", B564)+1)-1), 0))</f>
        <v>►</v>
      </c>
      <c r="F564" s="2128" t="str">
        <f>IF(B564="►", "►", IFERROR(MID(B564, SEARCH(".", B564, SEARCH(".", B564, SEARCH(".", B564)+1)+1)+1, SEARCH(".", B564, SEARCH(".", B564, SEARCH(".", B564, SEARCH(".", B564)+1)+1)+1) - SEARCH(".", B564, SEARCH(".", B564, SEARCH(".", B564)+1)+1)-1), 0))</f>
        <v>►</v>
      </c>
      <c r="G564" s="2128" t="str">
        <f>IF(OR(B564="►", ISBLANK(B564)), "►", IFERROR(RIGHT(B564, LEN(B564)-FIND("►", B564)-1), ""))</f>
        <v>►</v>
      </c>
      <c r="H564" s="2178" t="s">
        <v>4</v>
      </c>
      <c r="I564" s="2177"/>
      <c r="J564" s="2177"/>
      <c r="K564" s="2177"/>
      <c r="L564" s="2176"/>
      <c r="M564" s="2176"/>
      <c r="N564" s="2176"/>
      <c r="O564" s="2176"/>
      <c r="P564" s="2176"/>
      <c r="Q564" s="2176"/>
      <c r="R564" s="2450"/>
      <c r="S564" s="791" t="s">
        <v>4</v>
      </c>
      <c r="T564" s="3484">
        <f>IFERROR(IF(AND(ISNUMBER(V564),J564&gt;0),J564,0),0)</f>
        <v>0</v>
      </c>
      <c r="U564" s="2453">
        <f>IFERROR(IF(AND(ISNUMBER(T564),V564&gt;0),K564,0),0)</f>
        <v>0</v>
      </c>
      <c r="V564" s="2452"/>
      <c r="W564" s="2148">
        <f>IFERROR(IF(V564&gt;0, AH564*AG564*Q564, 0), 0)</f>
        <v>0</v>
      </c>
      <c r="X564" s="299" t="str">
        <f>IF(OR(W564=0, ISBLANK(P564)), "", TEXT(ROUND(W564/INDEX(AJ24:AJ94, MATCH(P564, AI24:AI94, 0)), 0),"# ##0") &amp; " " &amp; P564)</f>
        <v/>
      </c>
      <c r="Y564" s="77">
        <f>IFERROR(IF(V564&gt;0, L564*AG564*Q564, 0), 0)</f>
        <v>0</v>
      </c>
      <c r="Z564" s="2149">
        <f>IFERROR(IF(V564&gt;0,M564,0),0)</f>
        <v>0</v>
      </c>
      <c r="AA564" s="2137" t="str">
        <f>IF(V564&gt;0,R564,"")</f>
        <v/>
      </c>
      <c r="AB564" s="2143"/>
      <c r="AC564" s="2148">
        <f>IF(ISBLANK(AB564), W564, W564*(1-AB564/100))</f>
        <v>0</v>
      </c>
      <c r="AD564" s="2144"/>
      <c r="AE564" s="2150" t="str">
        <f>IF(OR(ISBLANK(AD564), ISTEXT(L564)), "", IF(W564=0, Y564*AD564, W564*AD564))</f>
        <v/>
      </c>
      <c r="AF564" s="2593"/>
      <c r="AG564" s="2697">
        <f>IFERROR(IF(ISNUMBER(V564)*ISNUMBER(T564),V564/T564,0),0)</f>
        <v>0</v>
      </c>
      <c r="AH564" s="3483">
        <f>IF(AND(V564&lt;&gt;"", ISNUMBER(T564)), IFERROR(INDEX(AJ24:AJ94, MATCH(P564, AI24:AI94, 0)) * O564 * IF(ISBLANK(L564), 1, L564), 0), 0)</f>
        <v>0</v>
      </c>
      <c r="AI564" s="2133"/>
      <c r="AJ564" s="2133"/>
      <c r="AK564" s="2133"/>
      <c r="AL564" s="2133"/>
      <c r="AM564" s="2127" t="str">
        <f>A564</f>
        <v>►</v>
      </c>
      <c r="AR564" s="2133"/>
      <c r="AW564" s="2133"/>
      <c r="AX564" s="466">
        <v>1</v>
      </c>
      <c r="AY564" s="464"/>
      <c r="AZ564" s="464"/>
    </row>
    <row r="565" spans="1:52" s="465" customFormat="1" ht="21" customHeight="1" x14ac:dyDescent="0.25">
      <c r="A565" s="2127" t="str">
        <f>IF(H565&lt;&gt;"A", "►", "A")</f>
        <v>►</v>
      </c>
      <c r="B565" s="2128" t="str">
        <f>IF(A565="►","►",IF(A565="A",IF(ISTEXT(I565),I565,"")))</f>
        <v>►</v>
      </c>
      <c r="C565" s="2129" t="str">
        <f>IF(B565="►", "►", IFERROR(LEFT(B565, SEARCH(".", B565)-1), 0))</f>
        <v>►</v>
      </c>
      <c r="D565" s="2433" t="str">
        <f>IF(B565="►","►",IFERROR(MID(B565,SEARCH(".",B565)+1,SEARCH(".",B565,SEARCH(".",B565)+1)-SEARCH(".",B565)-1),0))</f>
        <v>►</v>
      </c>
      <c r="E565" s="2128" t="str">
        <f>IF(B565="►", "►", IFERROR(MID(B565, SEARCH(".", B565, SEARCH(".", B565)+1)+1, SEARCH(".", B565, SEARCH(".", B565, SEARCH(".", B565)+1)+1) - SEARCH(".", B565, SEARCH(".", B565)+1)-1), 0))</f>
        <v>►</v>
      </c>
      <c r="F565" s="2128" t="str">
        <f>IF(B565="►", "►", IFERROR(MID(B565, SEARCH(".", B565, SEARCH(".", B565, SEARCH(".", B565)+1)+1)+1, SEARCH(".", B565, SEARCH(".", B565, SEARCH(".", B565, SEARCH(".", B565)+1)+1)+1) - SEARCH(".", B565, SEARCH(".", B565, SEARCH(".", B565)+1)+1)-1), 0))</f>
        <v>►</v>
      </c>
      <c r="G565" s="2128" t="str">
        <f>IF(OR(B565="►", ISBLANK(B565)), "►", IFERROR(RIGHT(B565, LEN(B565)-FIND("►", B565)-1), ""))</f>
        <v>►</v>
      </c>
      <c r="H565" s="2178" t="s">
        <v>4</v>
      </c>
      <c r="I565" s="2177"/>
      <c r="J565" s="2177"/>
      <c r="K565" s="2177"/>
      <c r="L565" s="2176"/>
      <c r="M565" s="2176"/>
      <c r="N565" s="2176"/>
      <c r="O565" s="2176"/>
      <c r="P565" s="2176"/>
      <c r="Q565" s="2176"/>
      <c r="R565" s="2450"/>
      <c r="S565" s="791" t="s">
        <v>4</v>
      </c>
      <c r="T565" s="3484">
        <f>IFERROR(IF(AND(ISNUMBER(V565),J565&gt;0),J565,0),0)</f>
        <v>0</v>
      </c>
      <c r="U565" s="2453">
        <f>IFERROR(IF(AND(ISNUMBER(T565),V565&gt;0),K565,0),0)</f>
        <v>0</v>
      </c>
      <c r="V565" s="2452"/>
      <c r="W565" s="2140">
        <f>IFERROR(IF(V565&gt;0, AH565*AG565*Q565, 0), 0)</f>
        <v>0</v>
      </c>
      <c r="X565" s="301" t="str">
        <f>IF(OR(W565=0, ISBLANK(P565)), "", TEXT(ROUND(W565/INDEX(AJ24:AJ94, MATCH(P565, AI24:AI94, 0)), 0),"# ##0") &amp; " " &amp; P565)</f>
        <v/>
      </c>
      <c r="Y565" s="82">
        <f>IFERROR(IF(V565&gt;0, L565*AG565*Q565, 0), 0)</f>
        <v>0</v>
      </c>
      <c r="Z565" s="2141">
        <f>IFERROR(IF(V565&gt;0,M565,0),0)</f>
        <v>0</v>
      </c>
      <c r="AA565" s="2142" t="str">
        <f>IF(V565&gt;0,R565,"")</f>
        <v/>
      </c>
      <c r="AB565" s="2143"/>
      <c r="AC565" s="2140">
        <f>IF(ISBLANK(AB565), W565, W565*(1-AB565/100))</f>
        <v>0</v>
      </c>
      <c r="AD565" s="2144"/>
      <c r="AE565" s="2145" t="str">
        <f>IF(OR(ISBLANK(AD565), ISTEXT(L565)), "", IF(W565=0, Y565*AD565, W565*AD565))</f>
        <v/>
      </c>
      <c r="AF565" s="2593"/>
      <c r="AG565" s="2697">
        <f>IFERROR(IF(ISNUMBER(V565)*ISNUMBER(T565),V565/T565,0),0)</f>
        <v>0</v>
      </c>
      <c r="AH565" s="3483">
        <f>IF(AND(V565&lt;&gt;"", ISNUMBER(T565)), IFERROR(INDEX(AJ24:AJ94, MATCH(P565, AI24:AI94, 0)) * O565 * IF(ISBLANK(L565), 1, L565), 0), 0)</f>
        <v>0</v>
      </c>
      <c r="AI565" s="2133"/>
      <c r="AJ565" s="2133"/>
      <c r="AK565" s="2133"/>
      <c r="AL565" s="2133"/>
      <c r="AM565" s="2127" t="str">
        <f>A565</f>
        <v>►</v>
      </c>
      <c r="AR565" s="2133"/>
      <c r="AW565" s="2133"/>
      <c r="AX565" s="466">
        <v>1</v>
      </c>
      <c r="AY565" s="464"/>
      <c r="AZ565" s="464"/>
    </row>
    <row r="566" spans="1:52" s="465" customFormat="1" ht="21" customHeight="1" x14ac:dyDescent="0.25">
      <c r="A566" s="2127" t="str">
        <f>IF(H566&lt;&gt;"A", "►", "A")</f>
        <v>►</v>
      </c>
      <c r="B566" s="2128" t="str">
        <f>IF(A566="►","►",IF(A566="A",IF(ISTEXT(I566),I566,"")))</f>
        <v>►</v>
      </c>
      <c r="C566" s="2129" t="str">
        <f>IF(B566="►", "►", IFERROR(LEFT(B566, SEARCH(".", B566)-1), 0))</f>
        <v>►</v>
      </c>
      <c r="D566" s="2433" t="str">
        <f>IF(B566="►","►",IFERROR(MID(B566,SEARCH(".",B566)+1,SEARCH(".",B566,SEARCH(".",B566)+1)-SEARCH(".",B566)-1),0))</f>
        <v>►</v>
      </c>
      <c r="E566" s="2128" t="str">
        <f>IF(B566="►", "►", IFERROR(MID(B566, SEARCH(".", B566, SEARCH(".", B566)+1)+1, SEARCH(".", B566, SEARCH(".", B566, SEARCH(".", B566)+1)+1) - SEARCH(".", B566, SEARCH(".", B566)+1)-1), 0))</f>
        <v>►</v>
      </c>
      <c r="F566" s="2128" t="str">
        <f>IF(B566="►", "►", IFERROR(MID(B566, SEARCH(".", B566, SEARCH(".", B566, SEARCH(".", B566)+1)+1)+1, SEARCH(".", B566, SEARCH(".", B566, SEARCH(".", B566, SEARCH(".", B566)+1)+1)+1) - SEARCH(".", B566, SEARCH(".", B566, SEARCH(".", B566)+1)+1)-1), 0))</f>
        <v>►</v>
      </c>
      <c r="G566" s="2128" t="str">
        <f>IF(OR(B566="►", ISBLANK(B566)), "►", IFERROR(RIGHT(B566, LEN(B566)-FIND("►", B566)-1), ""))</f>
        <v>►</v>
      </c>
      <c r="H566" s="2178" t="s">
        <v>4</v>
      </c>
      <c r="I566" s="2177"/>
      <c r="J566" s="2177"/>
      <c r="K566" s="2177"/>
      <c r="L566" s="2176"/>
      <c r="M566" s="2176"/>
      <c r="N566" s="2176"/>
      <c r="O566" s="2176"/>
      <c r="P566" s="2176"/>
      <c r="Q566" s="2176"/>
      <c r="R566" s="2450"/>
      <c r="S566" s="791" t="s">
        <v>4</v>
      </c>
      <c r="T566" s="3484">
        <f>IFERROR(IF(AND(ISNUMBER(V566),J566&gt;0),J566,0),0)</f>
        <v>0</v>
      </c>
      <c r="U566" s="2453">
        <f>IFERROR(IF(AND(ISNUMBER(T566),V566&gt;0),K566,0),0)</f>
        <v>0</v>
      </c>
      <c r="V566" s="2452"/>
      <c r="W566" s="2148">
        <f>IFERROR(IF(V566&gt;0, AH566*AG566*Q566, 0), 0)</f>
        <v>0</v>
      </c>
      <c r="X566" s="299" t="str">
        <f>IF(OR(W566=0, ISBLANK(P566)), "", TEXT(ROUND(W566/INDEX(AJ24:AJ94, MATCH(P566, AI24:AI94, 0)), 0),"# ##0") &amp; " " &amp; P566)</f>
        <v/>
      </c>
      <c r="Y566" s="77">
        <f>IFERROR(IF(V566&gt;0, L566*AG566*Q566, 0), 0)</f>
        <v>0</v>
      </c>
      <c r="Z566" s="2149">
        <f>IFERROR(IF(V566&gt;0,M566,0),0)</f>
        <v>0</v>
      </c>
      <c r="AA566" s="2137" t="str">
        <f>IF(V566&gt;0,R566,"")</f>
        <v/>
      </c>
      <c r="AB566" s="2143"/>
      <c r="AC566" s="2148">
        <f>IF(ISBLANK(AB566), W566, W566*(1-AB566/100))</f>
        <v>0</v>
      </c>
      <c r="AD566" s="2144"/>
      <c r="AE566" s="2150" t="str">
        <f>IF(OR(ISBLANK(AD566), ISTEXT(L566)), "", IF(W566=0, Y566*AD566, W566*AD566))</f>
        <v/>
      </c>
      <c r="AF566" s="2593"/>
      <c r="AG566" s="2697">
        <f>IFERROR(IF(ISNUMBER(V566)*ISNUMBER(T566),V566/T566,0),0)</f>
        <v>0</v>
      </c>
      <c r="AH566" s="3483">
        <f>IF(AND(V566&lt;&gt;"", ISNUMBER(T566)), IFERROR(INDEX(AJ24:AJ94, MATCH(P566, AI24:AI94, 0)) * O566 * IF(ISBLANK(L566), 1, L566), 0), 0)</f>
        <v>0</v>
      </c>
      <c r="AI566" s="2133"/>
      <c r="AJ566" s="2133"/>
      <c r="AK566" s="2133"/>
      <c r="AL566" s="2133"/>
      <c r="AM566" s="2127" t="str">
        <f>A566</f>
        <v>►</v>
      </c>
      <c r="AR566" s="2133"/>
      <c r="AW566" s="2133"/>
      <c r="AX566" s="466">
        <v>1</v>
      </c>
      <c r="AY566" s="464"/>
      <c r="AZ566" s="464"/>
    </row>
    <row r="567" spans="1:52" s="465" customFormat="1" ht="21" customHeight="1" x14ac:dyDescent="0.25">
      <c r="A567" s="2127" t="str">
        <f>IF(H567&lt;&gt;"A", "►", "A")</f>
        <v>►</v>
      </c>
      <c r="B567" s="2128" t="str">
        <f>IF(A567="►","►",IF(A567="A",IF(ISTEXT(I567),I567,"")))</f>
        <v>►</v>
      </c>
      <c r="C567" s="2129" t="str">
        <f>IF(B567="►", "►", IFERROR(LEFT(B567, SEARCH(".", B567)-1), 0))</f>
        <v>►</v>
      </c>
      <c r="D567" s="2433" t="str">
        <f>IF(B567="►","►",IFERROR(MID(B567,SEARCH(".",B567)+1,SEARCH(".",B567,SEARCH(".",B567)+1)-SEARCH(".",B567)-1),0))</f>
        <v>►</v>
      </c>
      <c r="E567" s="2128" t="str">
        <f>IF(B567="►", "►", IFERROR(MID(B567, SEARCH(".", B567, SEARCH(".", B567)+1)+1, SEARCH(".", B567, SEARCH(".", B567, SEARCH(".", B567)+1)+1) - SEARCH(".", B567, SEARCH(".", B567)+1)-1), 0))</f>
        <v>►</v>
      </c>
      <c r="F567" s="2128" t="str">
        <f>IF(B567="►", "►", IFERROR(MID(B567, SEARCH(".", B567, SEARCH(".", B567, SEARCH(".", B567)+1)+1)+1, SEARCH(".", B567, SEARCH(".", B567, SEARCH(".", B567, SEARCH(".", B567)+1)+1)+1) - SEARCH(".", B567, SEARCH(".", B567, SEARCH(".", B567)+1)+1)-1), 0))</f>
        <v>►</v>
      </c>
      <c r="G567" s="2128" t="str">
        <f>IF(OR(B567="►", ISBLANK(B567)), "►", IFERROR(RIGHT(B567, LEN(B567)-FIND("►", B567)-1), ""))</f>
        <v>►</v>
      </c>
      <c r="H567" s="2178" t="s">
        <v>4</v>
      </c>
      <c r="I567" s="2177"/>
      <c r="J567" s="2177"/>
      <c r="K567" s="2177"/>
      <c r="L567" s="2176"/>
      <c r="M567" s="2176"/>
      <c r="N567" s="2176"/>
      <c r="O567" s="2176"/>
      <c r="P567" s="2176"/>
      <c r="Q567" s="2176"/>
      <c r="R567" s="2450"/>
      <c r="S567" s="791" t="s">
        <v>4</v>
      </c>
      <c r="T567" s="3484">
        <f>IFERROR(IF(AND(ISNUMBER(V567),J567&gt;0),J567,0),0)</f>
        <v>0</v>
      </c>
      <c r="U567" s="2453">
        <f>IFERROR(IF(AND(ISNUMBER(T567),V567&gt;0),K567,0),0)</f>
        <v>0</v>
      </c>
      <c r="V567" s="2452"/>
      <c r="W567" s="2140">
        <f>IFERROR(IF(V567&gt;0, AH567*AG567*Q567, 0), 0)</f>
        <v>0</v>
      </c>
      <c r="X567" s="301" t="str">
        <f>IF(OR(W567=0, ISBLANK(P567)), "", TEXT(ROUND(W567/INDEX(AJ24:AJ94, MATCH(P567, AI24:AI94, 0)), 0),"# ##0") &amp; " " &amp; P567)</f>
        <v/>
      </c>
      <c r="Y567" s="82">
        <f>IFERROR(IF(V567&gt;0, L567*AG567*Q567, 0), 0)</f>
        <v>0</v>
      </c>
      <c r="Z567" s="2141">
        <f>IFERROR(IF(V567&gt;0,M567,0),0)</f>
        <v>0</v>
      </c>
      <c r="AA567" s="2142" t="str">
        <f>IF(V567&gt;0,R567,"")</f>
        <v/>
      </c>
      <c r="AB567" s="2143"/>
      <c r="AC567" s="2140">
        <f>IF(ISBLANK(AB567), W567, W567*(1-AB567/100))</f>
        <v>0</v>
      </c>
      <c r="AD567" s="2144"/>
      <c r="AE567" s="2145" t="str">
        <f>IF(OR(ISBLANK(AD567), ISTEXT(L567)), "", IF(W567=0, Y567*AD567, W567*AD567))</f>
        <v/>
      </c>
      <c r="AF567" s="2593"/>
      <c r="AG567" s="2697">
        <f>IFERROR(IF(ISNUMBER(V567)*ISNUMBER(T567),V567/T567,0),0)</f>
        <v>0</v>
      </c>
      <c r="AH567" s="3483">
        <f>IF(AND(V567&lt;&gt;"", ISNUMBER(T567)), IFERROR(INDEX(AJ24:AJ94, MATCH(P567, AI24:AI94, 0)) * O567 * IF(ISBLANK(L567), 1, L567), 0), 0)</f>
        <v>0</v>
      </c>
      <c r="AI567" s="2133"/>
      <c r="AJ567" s="2133"/>
      <c r="AK567" s="2133"/>
      <c r="AL567" s="2133"/>
      <c r="AM567" s="2127" t="str">
        <f>A567</f>
        <v>►</v>
      </c>
      <c r="AR567" s="2133"/>
      <c r="AW567" s="2133"/>
      <c r="AX567" s="466">
        <v>1</v>
      </c>
      <c r="AY567" s="464"/>
      <c r="AZ567" s="464"/>
    </row>
    <row r="568" spans="1:52" s="465" customFormat="1" ht="21" customHeight="1" x14ac:dyDescent="0.25">
      <c r="A568" s="2127" t="str">
        <f>IF(H568&lt;&gt;"A", "►", "A")</f>
        <v>►</v>
      </c>
      <c r="B568" s="2128" t="str">
        <f>IF(A568="►","►",IF(A568="A",IF(ISTEXT(I568),I568,"")))</f>
        <v>►</v>
      </c>
      <c r="C568" s="2129" t="str">
        <f>IF(B568="►", "►", IFERROR(LEFT(B568, SEARCH(".", B568)-1), 0))</f>
        <v>►</v>
      </c>
      <c r="D568" s="2433" t="str">
        <f>IF(B568="►","►",IFERROR(MID(B568,SEARCH(".",B568)+1,SEARCH(".",B568,SEARCH(".",B568)+1)-SEARCH(".",B568)-1),0))</f>
        <v>►</v>
      </c>
      <c r="E568" s="2128" t="str">
        <f>IF(B568="►", "►", IFERROR(MID(B568, SEARCH(".", B568, SEARCH(".", B568)+1)+1, SEARCH(".", B568, SEARCH(".", B568, SEARCH(".", B568)+1)+1) - SEARCH(".", B568, SEARCH(".", B568)+1)-1), 0))</f>
        <v>►</v>
      </c>
      <c r="F568" s="2128" t="str">
        <f>IF(B568="►", "►", IFERROR(MID(B568, SEARCH(".", B568, SEARCH(".", B568, SEARCH(".", B568)+1)+1)+1, SEARCH(".", B568, SEARCH(".", B568, SEARCH(".", B568, SEARCH(".", B568)+1)+1)+1) - SEARCH(".", B568, SEARCH(".", B568, SEARCH(".", B568)+1)+1)-1), 0))</f>
        <v>►</v>
      </c>
      <c r="G568" s="2128" t="str">
        <f>IF(OR(B568="►", ISBLANK(B568)), "►", IFERROR(RIGHT(B568, LEN(B568)-FIND("►", B568)-1), ""))</f>
        <v>►</v>
      </c>
      <c r="H568" s="2178" t="s">
        <v>4</v>
      </c>
      <c r="I568" s="2177"/>
      <c r="J568" s="2177"/>
      <c r="K568" s="2177"/>
      <c r="L568" s="2176"/>
      <c r="M568" s="2176"/>
      <c r="N568" s="2176"/>
      <c r="O568" s="2176"/>
      <c r="P568" s="2176"/>
      <c r="Q568" s="2176"/>
      <c r="R568" s="2450"/>
      <c r="S568" s="791" t="s">
        <v>4</v>
      </c>
      <c r="T568" s="3484">
        <f>IFERROR(IF(AND(ISNUMBER(V568),J568&gt;0),J568,0),0)</f>
        <v>0</v>
      </c>
      <c r="U568" s="2453">
        <f>IFERROR(IF(AND(ISNUMBER(T568),V568&gt;0),K568,0),0)</f>
        <v>0</v>
      </c>
      <c r="V568" s="2452"/>
      <c r="W568" s="2148">
        <f>IFERROR(IF(V568&gt;0, AH568*AG568*Q568, 0), 0)</f>
        <v>0</v>
      </c>
      <c r="X568" s="299" t="str">
        <f>IF(OR(W568=0, ISBLANK(P568)), "", TEXT(ROUND(W568/INDEX(AJ24:AJ94, MATCH(P568, AI24:AI94, 0)), 0),"# ##0") &amp; " " &amp; P568)</f>
        <v/>
      </c>
      <c r="Y568" s="77">
        <f>IFERROR(IF(V568&gt;0, L568*AG568*Q568, 0), 0)</f>
        <v>0</v>
      </c>
      <c r="Z568" s="2149">
        <f>IFERROR(IF(V568&gt;0,M568,0),0)</f>
        <v>0</v>
      </c>
      <c r="AA568" s="2137" t="str">
        <f>IF(V568&gt;0,R568,"")</f>
        <v/>
      </c>
      <c r="AB568" s="2143"/>
      <c r="AC568" s="2148">
        <f>IF(ISBLANK(AB568), W568, W568*(1-AB568/100))</f>
        <v>0</v>
      </c>
      <c r="AD568" s="2144"/>
      <c r="AE568" s="2150" t="str">
        <f>IF(OR(ISBLANK(AD568), ISTEXT(L568)), "", IF(W568=0, Y568*AD568, W568*AD568))</f>
        <v/>
      </c>
      <c r="AF568" s="2593"/>
      <c r="AG568" s="2697">
        <f>IFERROR(IF(ISNUMBER(V568)*ISNUMBER(T568),V568/T568,0),0)</f>
        <v>0</v>
      </c>
      <c r="AH568" s="3483">
        <f>IF(AND(V568&lt;&gt;"", ISNUMBER(T568)), IFERROR(INDEX(AJ24:AJ94, MATCH(P568, AI24:AI94, 0)) * O568 * IF(ISBLANK(L568), 1, L568), 0), 0)</f>
        <v>0</v>
      </c>
      <c r="AI568" s="2133"/>
      <c r="AJ568" s="2133"/>
      <c r="AK568" s="2133"/>
      <c r="AL568" s="2133"/>
      <c r="AM568" s="2127" t="str">
        <f>A568</f>
        <v>►</v>
      </c>
      <c r="AR568" s="2133"/>
      <c r="AW568" s="2133"/>
      <c r="AX568" s="466">
        <v>1</v>
      </c>
      <c r="AY568" s="464"/>
      <c r="AZ568" s="464"/>
    </row>
    <row r="569" spans="1:52" s="465" customFormat="1" ht="21" customHeight="1" x14ac:dyDescent="0.25">
      <c r="A569" s="2127" t="str">
        <f>IF(H569&lt;&gt;"A", "►", "A")</f>
        <v>►</v>
      </c>
      <c r="B569" s="2128" t="str">
        <f>IF(A569="►","►",IF(A569="A",IF(ISTEXT(I569),I569,"")))</f>
        <v>►</v>
      </c>
      <c r="C569" s="2129" t="str">
        <f>IF(B569="►", "►", IFERROR(LEFT(B569, SEARCH(".", B569)-1), 0))</f>
        <v>►</v>
      </c>
      <c r="D569" s="2433" t="str">
        <f>IF(B569="►","►",IFERROR(MID(B569,SEARCH(".",B569)+1,SEARCH(".",B569,SEARCH(".",B569)+1)-SEARCH(".",B569)-1),0))</f>
        <v>►</v>
      </c>
      <c r="E569" s="2128" t="str">
        <f>IF(B569="►", "►", IFERROR(MID(B569, SEARCH(".", B569, SEARCH(".", B569)+1)+1, SEARCH(".", B569, SEARCH(".", B569, SEARCH(".", B569)+1)+1) - SEARCH(".", B569, SEARCH(".", B569)+1)-1), 0))</f>
        <v>►</v>
      </c>
      <c r="F569" s="2128" t="str">
        <f>IF(B569="►", "►", IFERROR(MID(B569, SEARCH(".", B569, SEARCH(".", B569, SEARCH(".", B569)+1)+1)+1, SEARCH(".", B569, SEARCH(".", B569, SEARCH(".", B569, SEARCH(".", B569)+1)+1)+1) - SEARCH(".", B569, SEARCH(".", B569, SEARCH(".", B569)+1)+1)-1), 0))</f>
        <v>►</v>
      </c>
      <c r="G569" s="2128" t="str">
        <f>IF(OR(B569="►", ISBLANK(B569)), "►", IFERROR(RIGHT(B569, LEN(B569)-FIND("►", B569)-1), ""))</f>
        <v>►</v>
      </c>
      <c r="H569" s="2178" t="s">
        <v>4</v>
      </c>
      <c r="I569" s="2177"/>
      <c r="J569" s="2177"/>
      <c r="K569" s="2177"/>
      <c r="L569" s="2176"/>
      <c r="M569" s="2176"/>
      <c r="N569" s="2176"/>
      <c r="O569" s="2176"/>
      <c r="P569" s="2176"/>
      <c r="Q569" s="2176"/>
      <c r="R569" s="2450"/>
      <c r="S569" s="791" t="s">
        <v>4</v>
      </c>
      <c r="T569" s="3484">
        <f>IFERROR(IF(AND(ISNUMBER(V569),J569&gt;0),J569,0),0)</f>
        <v>0</v>
      </c>
      <c r="U569" s="2453">
        <f>IFERROR(IF(AND(ISNUMBER(T569),V569&gt;0),K569,0),0)</f>
        <v>0</v>
      </c>
      <c r="V569" s="2452"/>
      <c r="W569" s="2140">
        <f>IFERROR(IF(V569&gt;0, AH569*AG569*Q569, 0), 0)</f>
        <v>0</v>
      </c>
      <c r="X569" s="301" t="str">
        <f>IF(OR(W569=0, ISBLANK(P569)), "", TEXT(ROUND(W569/INDEX(AJ24:AJ94, MATCH(P569, AI24:AI94, 0)), 0),"# ##0") &amp; " " &amp; P569)</f>
        <v/>
      </c>
      <c r="Y569" s="82">
        <f>IFERROR(IF(V569&gt;0, L569*AG569*Q569, 0), 0)</f>
        <v>0</v>
      </c>
      <c r="Z569" s="2155">
        <f>IFERROR(IF(V569&gt;0,M569,0),0)</f>
        <v>0</v>
      </c>
      <c r="AA569" s="2156" t="str">
        <f>IF(V569&gt;0,R569,"")</f>
        <v/>
      </c>
      <c r="AB569" s="2143"/>
      <c r="AC569" s="2140">
        <f>IF(ISBLANK(AB569), W569, W569*(1-AB569/100))</f>
        <v>0</v>
      </c>
      <c r="AD569" s="2144"/>
      <c r="AE569" s="2145" t="str">
        <f>IF(OR(ISBLANK(AD569), ISTEXT(L569)), "", IF(W569=0, Y569*AD569, W569*AD569))</f>
        <v/>
      </c>
      <c r="AF569" s="2593"/>
      <c r="AG569" s="2697">
        <f>IFERROR(IF(ISNUMBER(V569)*ISNUMBER(T569),V569/T569,0),0)</f>
        <v>0</v>
      </c>
      <c r="AH569" s="3483">
        <f>IF(AND(V569&lt;&gt;"", ISNUMBER(T569)), IFERROR(INDEX(AJ24:AJ94, MATCH(P569, AI24:AI94, 0)) * O569 * IF(ISBLANK(L569), 1, L569), 0), 0)</f>
        <v>0</v>
      </c>
      <c r="AI569" s="2133"/>
      <c r="AJ569" s="2133"/>
      <c r="AK569" s="2133"/>
      <c r="AL569" s="2133"/>
      <c r="AM569" s="2127" t="str">
        <f>A569</f>
        <v>►</v>
      </c>
      <c r="AR569" s="2133"/>
      <c r="AW569" s="2133"/>
      <c r="AX569" s="466">
        <v>1</v>
      </c>
      <c r="AY569" s="464"/>
      <c r="AZ569" s="464"/>
    </row>
    <row r="570" spans="1:52" s="465" customFormat="1" ht="21" customHeight="1" x14ac:dyDescent="0.25">
      <c r="A570" s="2127" t="str">
        <f>IF(H570&lt;&gt;"A", "►", "A")</f>
        <v>►</v>
      </c>
      <c r="B570" s="2128" t="str">
        <f>IF(A570="►","►",IF(A570="A",IF(ISTEXT(I570),I570,"")))</f>
        <v>►</v>
      </c>
      <c r="C570" s="2129" t="str">
        <f>IF(B570="►", "►", IFERROR(LEFT(B570, SEARCH(".", B570)-1), 0))</f>
        <v>►</v>
      </c>
      <c r="D570" s="2433" t="str">
        <f>IF(B570="►","►",IFERROR(MID(B570,SEARCH(".",B570)+1,SEARCH(".",B570,SEARCH(".",B570)+1)-SEARCH(".",B570)-1),0))</f>
        <v>►</v>
      </c>
      <c r="E570" s="2128" t="str">
        <f>IF(B570="►", "►", IFERROR(MID(B570, SEARCH(".", B570, SEARCH(".", B570)+1)+1, SEARCH(".", B570, SEARCH(".", B570, SEARCH(".", B570)+1)+1) - SEARCH(".", B570, SEARCH(".", B570)+1)-1), 0))</f>
        <v>►</v>
      </c>
      <c r="F570" s="2128" t="str">
        <f>IF(B570="►", "►", IFERROR(MID(B570, SEARCH(".", B570, SEARCH(".", B570, SEARCH(".", B570)+1)+1)+1, SEARCH(".", B570, SEARCH(".", B570, SEARCH(".", B570, SEARCH(".", B570)+1)+1)+1) - SEARCH(".", B570, SEARCH(".", B570, SEARCH(".", B570)+1)+1)-1), 0))</f>
        <v>►</v>
      </c>
      <c r="G570" s="2128" t="str">
        <f>IF(OR(B570="►", ISBLANK(B570)), "►", IFERROR(RIGHT(B570, LEN(B570)-FIND("►", B570)-1), ""))</f>
        <v>►</v>
      </c>
      <c r="H570" s="2178" t="s">
        <v>4</v>
      </c>
      <c r="I570" s="2177"/>
      <c r="J570" s="2177"/>
      <c r="K570" s="2177"/>
      <c r="L570" s="2176"/>
      <c r="M570" s="2176"/>
      <c r="N570" s="2176"/>
      <c r="O570" s="2176"/>
      <c r="P570" s="2176"/>
      <c r="Q570" s="2176"/>
      <c r="R570" s="2450"/>
      <c r="S570" s="791" t="s">
        <v>4</v>
      </c>
      <c r="T570" s="3484">
        <f>IFERROR(IF(AND(ISNUMBER(V570),J570&gt;0),J570,0),0)</f>
        <v>0</v>
      </c>
      <c r="U570" s="2453">
        <f>IFERROR(IF(AND(ISNUMBER(T570),V570&gt;0),K570,0),0)</f>
        <v>0</v>
      </c>
      <c r="V570" s="2452"/>
      <c r="W570" s="2148">
        <f>IFERROR(IF(V570&gt;0, AH570*AG570*Q570, 0), 0)</f>
        <v>0</v>
      </c>
      <c r="X570" s="299" t="str">
        <f>IF(OR(W570=0, ISBLANK(P570)), "", TEXT(ROUND(W570/INDEX(AJ24:AJ94, MATCH(P570, AI24:AI94, 0)), 0),"# ##0") &amp; " " &amp; P570)</f>
        <v/>
      </c>
      <c r="Y570" s="77">
        <f>IFERROR(IF(V570&gt;0, L570*AG570*Q570, 0), 0)</f>
        <v>0</v>
      </c>
      <c r="Z570" s="2149">
        <f>IFERROR(IF(V570&gt;0,M570,0),0)</f>
        <v>0</v>
      </c>
      <c r="AA570" s="2137" t="str">
        <f>IF(V570&gt;0,R570,"")</f>
        <v/>
      </c>
      <c r="AB570" s="2143"/>
      <c r="AC570" s="2148">
        <f>IF(ISBLANK(AB570), W570, W570*(1-AB570/100))</f>
        <v>0</v>
      </c>
      <c r="AD570" s="2144"/>
      <c r="AE570" s="2150" t="str">
        <f>IF(OR(ISBLANK(AD570), ISTEXT(L570)), "", IF(W570=0, Y570*AD570, W570*AD570))</f>
        <v/>
      </c>
      <c r="AF570" s="2593"/>
      <c r="AG570" s="2697">
        <f>IFERROR(IF(ISNUMBER(V570)*ISNUMBER(T570),V570/T570,0),0)</f>
        <v>0</v>
      </c>
      <c r="AH570" s="3483">
        <f>IF(AND(V570&lt;&gt;"", ISNUMBER(T570)), IFERROR(INDEX(AJ24:AJ94, MATCH(P570, AI24:AI94, 0)) * O570 * IF(ISBLANK(L570), 1, L570), 0), 0)</f>
        <v>0</v>
      </c>
      <c r="AI570" s="2133"/>
      <c r="AJ570" s="2133"/>
      <c r="AK570" s="2133"/>
      <c r="AL570" s="2133"/>
      <c r="AM570" s="2127" t="str">
        <f>A570</f>
        <v>►</v>
      </c>
      <c r="AR570" s="2133"/>
      <c r="AW570" s="2133"/>
      <c r="AX570" s="466">
        <v>1</v>
      </c>
      <c r="AY570" s="464"/>
      <c r="AZ570" s="464"/>
    </row>
    <row r="571" spans="1:52" s="465" customFormat="1" ht="21" customHeight="1" x14ac:dyDescent="0.25">
      <c r="A571" s="2127" t="str">
        <f>IF(H571&lt;&gt;"A", "►", "A")</f>
        <v>►</v>
      </c>
      <c r="B571" s="2128" t="str">
        <f>IF(A571="►","►",IF(A571="A",IF(ISTEXT(I571),I571,"")))</f>
        <v>►</v>
      </c>
      <c r="C571" s="2129" t="str">
        <f>IF(B571="►", "►", IFERROR(LEFT(B571, SEARCH(".", B571)-1), 0))</f>
        <v>►</v>
      </c>
      <c r="D571" s="2433" t="str">
        <f>IF(B571="►","►",IFERROR(MID(B571,SEARCH(".",B571)+1,SEARCH(".",B571,SEARCH(".",B571)+1)-SEARCH(".",B571)-1),0))</f>
        <v>►</v>
      </c>
      <c r="E571" s="2128" t="str">
        <f>IF(B571="►", "►", IFERROR(MID(B571, SEARCH(".", B571, SEARCH(".", B571)+1)+1, SEARCH(".", B571, SEARCH(".", B571, SEARCH(".", B571)+1)+1) - SEARCH(".", B571, SEARCH(".", B571)+1)-1), 0))</f>
        <v>►</v>
      </c>
      <c r="F571" s="2128" t="str">
        <f>IF(B571="►", "►", IFERROR(MID(B571, SEARCH(".", B571, SEARCH(".", B571, SEARCH(".", B571)+1)+1)+1, SEARCH(".", B571, SEARCH(".", B571, SEARCH(".", B571, SEARCH(".", B571)+1)+1)+1) - SEARCH(".", B571, SEARCH(".", B571, SEARCH(".", B571)+1)+1)-1), 0))</f>
        <v>►</v>
      </c>
      <c r="G571" s="2128" t="str">
        <f>IF(OR(B571="►", ISBLANK(B571)), "►", IFERROR(RIGHT(B571, LEN(B571)-FIND("►", B571)-1), ""))</f>
        <v>►</v>
      </c>
      <c r="H571" s="2178" t="s">
        <v>4</v>
      </c>
      <c r="I571" s="2177"/>
      <c r="J571" s="2177"/>
      <c r="K571" s="2177"/>
      <c r="L571" s="2176"/>
      <c r="M571" s="2176"/>
      <c r="N571" s="2176"/>
      <c r="O571" s="2176"/>
      <c r="P571" s="2176"/>
      <c r="Q571" s="2176"/>
      <c r="R571" s="2450"/>
      <c r="S571" s="791" t="s">
        <v>4</v>
      </c>
      <c r="T571" s="3484">
        <f>IFERROR(IF(AND(ISNUMBER(V571),J571&gt;0),J571,0),0)</f>
        <v>0</v>
      </c>
      <c r="U571" s="2453">
        <f>IFERROR(IF(AND(ISNUMBER(T571),V571&gt;0),K571,0),0)</f>
        <v>0</v>
      </c>
      <c r="V571" s="2452"/>
      <c r="W571" s="2140">
        <f>IFERROR(IF(V571&gt;0, AH571*AG571*Q571, 0), 0)</f>
        <v>0</v>
      </c>
      <c r="X571" s="301" t="str">
        <f>IF(OR(W571=0, ISBLANK(P571)), "", TEXT(ROUND(W571/INDEX(AJ24:AJ94, MATCH(P571, AI24:AI94, 0)), 0),"# ##0") &amp; " " &amp; P571)</f>
        <v/>
      </c>
      <c r="Y571" s="82">
        <f>IFERROR(IF(V571&gt;0, L571*AG571*Q571, 0), 0)</f>
        <v>0</v>
      </c>
      <c r="Z571" s="2141">
        <f>IFERROR(IF(V571&gt;0,M571,0),0)</f>
        <v>0</v>
      </c>
      <c r="AA571" s="2142" t="str">
        <f>IF(V571&gt;0,R571,"")</f>
        <v/>
      </c>
      <c r="AB571" s="2143"/>
      <c r="AC571" s="2140">
        <f>IF(ISBLANK(AB571), W571, W571*(1-AB571/100))</f>
        <v>0</v>
      </c>
      <c r="AD571" s="2144"/>
      <c r="AE571" s="2145" t="str">
        <f>IF(OR(ISBLANK(AD571), ISTEXT(L571)), "", IF(W571=0, Y571*AD571, W571*AD571))</f>
        <v/>
      </c>
      <c r="AF571" s="2593"/>
      <c r="AG571" s="2697">
        <f>IFERROR(IF(ISNUMBER(V571)*ISNUMBER(T571),V571/T571,0),0)</f>
        <v>0</v>
      </c>
      <c r="AH571" s="3483">
        <f>IF(AND(V571&lt;&gt;"", ISNUMBER(T571)), IFERROR(INDEX(AJ24:AJ94, MATCH(P571, AI24:AI94, 0)) * O571 * IF(ISBLANK(L571), 1, L571), 0), 0)</f>
        <v>0</v>
      </c>
      <c r="AI571" s="2133"/>
      <c r="AJ571" s="2133"/>
      <c r="AK571" s="2133"/>
      <c r="AL571" s="2133"/>
      <c r="AM571" s="2127" t="str">
        <f>A571</f>
        <v>►</v>
      </c>
      <c r="AR571" s="2133"/>
      <c r="AW571" s="2133"/>
      <c r="AX571" s="466">
        <v>1</v>
      </c>
      <c r="AY571" s="464"/>
      <c r="AZ571" s="464"/>
    </row>
    <row r="572" spans="1:52" s="465" customFormat="1" ht="21" customHeight="1" x14ac:dyDescent="0.25">
      <c r="A572" s="2127" t="str">
        <f>IF(H572&lt;&gt;"A", "►", "A")</f>
        <v>►</v>
      </c>
      <c r="B572" s="2128" t="str">
        <f>IF(A572="►","►",IF(A572="A",IF(ISTEXT(I572),I572,"")))</f>
        <v>►</v>
      </c>
      <c r="C572" s="2129" t="str">
        <f>IF(B572="►", "►", IFERROR(LEFT(B572, SEARCH(".", B572)-1), 0))</f>
        <v>►</v>
      </c>
      <c r="D572" s="2433" t="str">
        <f>IF(B572="►","►",IFERROR(MID(B572,SEARCH(".",B572)+1,SEARCH(".",B572,SEARCH(".",B572)+1)-SEARCH(".",B572)-1),0))</f>
        <v>►</v>
      </c>
      <c r="E572" s="2128" t="str">
        <f>IF(B572="►", "►", IFERROR(MID(B572, SEARCH(".", B572, SEARCH(".", B572)+1)+1, SEARCH(".", B572, SEARCH(".", B572, SEARCH(".", B572)+1)+1) - SEARCH(".", B572, SEARCH(".", B572)+1)-1), 0))</f>
        <v>►</v>
      </c>
      <c r="F572" s="2128" t="str">
        <f>IF(B572="►", "►", IFERROR(MID(B572, SEARCH(".", B572, SEARCH(".", B572, SEARCH(".", B572)+1)+1)+1, SEARCH(".", B572, SEARCH(".", B572, SEARCH(".", B572, SEARCH(".", B572)+1)+1)+1) - SEARCH(".", B572, SEARCH(".", B572, SEARCH(".", B572)+1)+1)-1), 0))</f>
        <v>►</v>
      </c>
      <c r="G572" s="2128" t="str">
        <f>IF(OR(B572="►", ISBLANK(B572)), "►", IFERROR(RIGHT(B572, LEN(B572)-FIND("►", B572)-1), ""))</f>
        <v>►</v>
      </c>
      <c r="H572" s="2178" t="s">
        <v>4</v>
      </c>
      <c r="I572" s="2177"/>
      <c r="J572" s="2177"/>
      <c r="K572" s="2177"/>
      <c r="L572" s="2176"/>
      <c r="M572" s="2176"/>
      <c r="N572" s="2176"/>
      <c r="O572" s="2176"/>
      <c r="P572" s="2176"/>
      <c r="Q572" s="2176"/>
      <c r="R572" s="2450"/>
      <c r="S572" s="791" t="s">
        <v>4</v>
      </c>
      <c r="T572" s="3484">
        <f>IFERROR(IF(AND(ISNUMBER(V572),J572&gt;0),J572,0),0)</f>
        <v>0</v>
      </c>
      <c r="U572" s="2453">
        <f>IFERROR(IF(AND(ISNUMBER(T572),V572&gt;0),K572,0),0)</f>
        <v>0</v>
      </c>
      <c r="V572" s="2452"/>
      <c r="W572" s="2148">
        <f>IFERROR(IF(V572&gt;0, AH572*AG572*Q572, 0), 0)</f>
        <v>0</v>
      </c>
      <c r="X572" s="299" t="str">
        <f>IF(OR(W572=0, ISBLANK(P572)), "", TEXT(ROUND(W572/INDEX(AJ24:AJ94, MATCH(P572, AI24:AI94, 0)), 0),"# ##0") &amp; " " &amp; P572)</f>
        <v/>
      </c>
      <c r="Y572" s="77">
        <f>IFERROR(IF(V572&gt;0, L572*AG572*Q572, 0), 0)</f>
        <v>0</v>
      </c>
      <c r="Z572" s="2149">
        <f>IFERROR(IF(V572&gt;0,M572,0),0)</f>
        <v>0</v>
      </c>
      <c r="AA572" s="2137" t="str">
        <f>IF(V572&gt;0,R572,"")</f>
        <v/>
      </c>
      <c r="AB572" s="2143"/>
      <c r="AC572" s="2148">
        <f>IF(ISBLANK(AB572), W572, W572*(1-AB572/100))</f>
        <v>0</v>
      </c>
      <c r="AD572" s="2144"/>
      <c r="AE572" s="2150" t="str">
        <f>IF(OR(ISBLANK(AD572), ISTEXT(L572)), "", IF(W572=0, Y572*AD572, W572*AD572))</f>
        <v/>
      </c>
      <c r="AF572" s="2593"/>
      <c r="AG572" s="2697">
        <f>IFERROR(IF(ISNUMBER(V572)*ISNUMBER(T572),V572/T572,0),0)</f>
        <v>0</v>
      </c>
      <c r="AH572" s="3483">
        <f>IF(AND(V572&lt;&gt;"", ISNUMBER(T572)), IFERROR(INDEX(AJ24:AJ94, MATCH(P572, AI24:AI94, 0)) * O572 * IF(ISBLANK(L572), 1, L572), 0), 0)</f>
        <v>0</v>
      </c>
      <c r="AI572" s="2133"/>
      <c r="AJ572" s="2133"/>
      <c r="AK572" s="2133"/>
      <c r="AL572" s="2133"/>
      <c r="AM572" s="2127" t="str">
        <f>A572</f>
        <v>►</v>
      </c>
      <c r="AR572" s="2133"/>
      <c r="AW572" s="2133"/>
      <c r="AX572" s="466">
        <v>1</v>
      </c>
      <c r="AY572" s="464"/>
      <c r="AZ572" s="464"/>
    </row>
    <row r="573" spans="1:52" s="465" customFormat="1" ht="21" customHeight="1" x14ac:dyDescent="0.25">
      <c r="A573" s="2127" t="str">
        <f>IF(H573&lt;&gt;"A", "►", "A")</f>
        <v>►</v>
      </c>
      <c r="B573" s="2128" t="str">
        <f>IF(A573="►","►",IF(A573="A",IF(ISTEXT(I573),I573,"")))</f>
        <v>►</v>
      </c>
      <c r="C573" s="2129" t="str">
        <f>IF(B573="►", "►", IFERROR(LEFT(B573, SEARCH(".", B573)-1), 0))</f>
        <v>►</v>
      </c>
      <c r="D573" s="2433" t="str">
        <f>IF(B573="►","►",IFERROR(MID(B573,SEARCH(".",B573)+1,SEARCH(".",B573,SEARCH(".",B573)+1)-SEARCH(".",B573)-1),0))</f>
        <v>►</v>
      </c>
      <c r="E573" s="2128" t="str">
        <f>IF(B573="►", "►", IFERROR(MID(B573, SEARCH(".", B573, SEARCH(".", B573)+1)+1, SEARCH(".", B573, SEARCH(".", B573, SEARCH(".", B573)+1)+1) - SEARCH(".", B573, SEARCH(".", B573)+1)-1), 0))</f>
        <v>►</v>
      </c>
      <c r="F573" s="2128" t="str">
        <f>IF(B573="►", "►", IFERROR(MID(B573, SEARCH(".", B573, SEARCH(".", B573, SEARCH(".", B573)+1)+1)+1, SEARCH(".", B573, SEARCH(".", B573, SEARCH(".", B573, SEARCH(".", B573)+1)+1)+1) - SEARCH(".", B573, SEARCH(".", B573, SEARCH(".", B573)+1)+1)-1), 0))</f>
        <v>►</v>
      </c>
      <c r="G573" s="2128" t="str">
        <f>IF(OR(B573="►", ISBLANK(B573)), "►", IFERROR(RIGHT(B573, LEN(B573)-FIND("►", B573)-1), ""))</f>
        <v>►</v>
      </c>
      <c r="H573" s="2178" t="s">
        <v>4</v>
      </c>
      <c r="I573" s="2177"/>
      <c r="J573" s="2177"/>
      <c r="K573" s="2177"/>
      <c r="L573" s="2176"/>
      <c r="M573" s="2176"/>
      <c r="N573" s="2176"/>
      <c r="O573" s="2176"/>
      <c r="P573" s="2176"/>
      <c r="Q573" s="2176"/>
      <c r="R573" s="2450"/>
      <c r="S573" s="791" t="s">
        <v>4</v>
      </c>
      <c r="T573" s="3484">
        <f>IFERROR(IF(AND(ISNUMBER(V573),J573&gt;0),J573,0),0)</f>
        <v>0</v>
      </c>
      <c r="U573" s="2453">
        <f>IFERROR(IF(AND(ISNUMBER(T573),V573&gt;0),K573,0),0)</f>
        <v>0</v>
      </c>
      <c r="V573" s="2452"/>
      <c r="W573" s="2140">
        <f>IFERROR(IF(V573&gt;0, AH573*AG573*Q573, 0), 0)</f>
        <v>0</v>
      </c>
      <c r="X573" s="301" t="str">
        <f>IF(OR(W573=0, ISBLANK(P573)), "", TEXT(ROUND(W573/INDEX(AJ24:AJ94, MATCH(P573, AI24:AI94, 0)), 0),"# ##0") &amp; " " &amp; P573)</f>
        <v/>
      </c>
      <c r="Y573" s="82">
        <f>IFERROR(IF(V573&gt;0, L573*AG573*Q573, 0), 0)</f>
        <v>0</v>
      </c>
      <c r="Z573" s="2141">
        <f>IFERROR(IF(V573&gt;0,M573,0),0)</f>
        <v>0</v>
      </c>
      <c r="AA573" s="2142" t="str">
        <f>IF(V573&gt;0,R573,"")</f>
        <v/>
      </c>
      <c r="AB573" s="2143"/>
      <c r="AC573" s="2140">
        <f>IF(ISBLANK(AB573), W573, W573*(1-AB573/100))</f>
        <v>0</v>
      </c>
      <c r="AD573" s="2144"/>
      <c r="AE573" s="2145" t="str">
        <f>IF(OR(ISBLANK(AD573), ISTEXT(L573)), "", IF(W573=0, Y573*AD573, W573*AD573))</f>
        <v/>
      </c>
      <c r="AF573" s="2593"/>
      <c r="AG573" s="2697">
        <f>IFERROR(IF(ISNUMBER(V573)*ISNUMBER(T573),V573/T573,0),0)</f>
        <v>0</v>
      </c>
      <c r="AH573" s="3483">
        <f>IF(AND(V573&lt;&gt;"", ISNUMBER(T573)), IFERROR(INDEX(AJ24:AJ94, MATCH(P573, AI24:AI94, 0)) * O573 * IF(ISBLANK(L573), 1, L573), 0), 0)</f>
        <v>0</v>
      </c>
      <c r="AI573" s="2133"/>
      <c r="AJ573" s="2133"/>
      <c r="AK573" s="2133"/>
      <c r="AL573" s="2133"/>
      <c r="AM573" s="2127" t="str">
        <f>A573</f>
        <v>►</v>
      </c>
      <c r="AR573" s="2133"/>
      <c r="AW573" s="2133"/>
      <c r="AX573" s="466">
        <v>1</v>
      </c>
      <c r="AY573" s="464"/>
      <c r="AZ573" s="464"/>
    </row>
    <row r="574" spans="1:52" s="465" customFormat="1" ht="21" customHeight="1" x14ac:dyDescent="0.25">
      <c r="A574" s="2127" t="str">
        <f>IF(H574&lt;&gt;"A", "►", "A")</f>
        <v>►</v>
      </c>
      <c r="B574" s="2128" t="str">
        <f>IF(A574="►","►",IF(A574="A",IF(ISTEXT(I574),I574,"")))</f>
        <v>►</v>
      </c>
      <c r="C574" s="2129" t="str">
        <f>IF(B574="►", "►", IFERROR(LEFT(B574, SEARCH(".", B574)-1), 0))</f>
        <v>►</v>
      </c>
      <c r="D574" s="2433" t="str">
        <f>IF(B574="►","►",IFERROR(MID(B574,SEARCH(".",B574)+1,SEARCH(".",B574,SEARCH(".",B574)+1)-SEARCH(".",B574)-1),0))</f>
        <v>►</v>
      </c>
      <c r="E574" s="2128" t="str">
        <f>IF(B574="►", "►", IFERROR(MID(B574, SEARCH(".", B574, SEARCH(".", B574)+1)+1, SEARCH(".", B574, SEARCH(".", B574, SEARCH(".", B574)+1)+1) - SEARCH(".", B574, SEARCH(".", B574)+1)-1), 0))</f>
        <v>►</v>
      </c>
      <c r="F574" s="2128" t="str">
        <f>IF(B574="►", "►", IFERROR(MID(B574, SEARCH(".", B574, SEARCH(".", B574, SEARCH(".", B574)+1)+1)+1, SEARCH(".", B574, SEARCH(".", B574, SEARCH(".", B574, SEARCH(".", B574)+1)+1)+1) - SEARCH(".", B574, SEARCH(".", B574, SEARCH(".", B574)+1)+1)-1), 0))</f>
        <v>►</v>
      </c>
      <c r="G574" s="2128" t="str">
        <f>IF(OR(B574="►", ISBLANK(B574)), "►", IFERROR(RIGHT(B574, LEN(B574)-FIND("►", B574)-1), ""))</f>
        <v>►</v>
      </c>
      <c r="H574" s="2178" t="s">
        <v>4</v>
      </c>
      <c r="I574" s="2177"/>
      <c r="J574" s="2177"/>
      <c r="K574" s="2177"/>
      <c r="L574" s="2176"/>
      <c r="M574" s="2176"/>
      <c r="N574" s="2176"/>
      <c r="O574" s="2176"/>
      <c r="P574" s="2176"/>
      <c r="Q574" s="2176"/>
      <c r="R574" s="2450"/>
      <c r="S574" s="791" t="s">
        <v>4</v>
      </c>
      <c r="T574" s="3484">
        <f>IFERROR(IF(AND(ISNUMBER(V574),J574&gt;0),J574,0),0)</f>
        <v>0</v>
      </c>
      <c r="U574" s="2453">
        <f>IFERROR(IF(AND(ISNUMBER(T574),V574&gt;0),K574,0),0)</f>
        <v>0</v>
      </c>
      <c r="V574" s="2452"/>
      <c r="W574" s="2159">
        <f>IFERROR(IF(V574&gt;0, AH574*AG574*Q574, 0), 0)</f>
        <v>0</v>
      </c>
      <c r="X574" s="2160" t="str">
        <f>IF(OR(W574=0, ISBLANK(P574)), "", TEXT(ROUND(W574/INDEX(AJ24:AJ94, MATCH(P574, AI24:AI94, 0)), 0),"# ##0") &amp; " " &amp; P574)</f>
        <v/>
      </c>
      <c r="Y574" s="77">
        <f>IFERROR(IF(V574&gt;0, L574*AG574*Q574, 0), 0)</f>
        <v>0</v>
      </c>
      <c r="Z574" s="2149">
        <f>IFERROR(IF(V574&gt;0,M574,0),0)</f>
        <v>0</v>
      </c>
      <c r="AA574" s="2137" t="str">
        <f>IF(V574&gt;0,R574,"")</f>
        <v/>
      </c>
      <c r="AB574" s="2143"/>
      <c r="AC574" s="2148">
        <f>IF(ISBLANK(AB574), W574, W574*(1-AB574/100))</f>
        <v>0</v>
      </c>
      <c r="AD574" s="2144"/>
      <c r="AE574" s="2150" t="str">
        <f>IF(OR(ISBLANK(AD574), ISTEXT(L574)), "", IF(W574=0, Y574*AD574, W574*AD574))</f>
        <v/>
      </c>
      <c r="AF574" s="2593"/>
      <c r="AG574" s="2697">
        <f>IFERROR(IF(ISNUMBER(V574)*ISNUMBER(T574),V574/T574,0),0)</f>
        <v>0</v>
      </c>
      <c r="AH574" s="3483">
        <f>IF(AND(V574&lt;&gt;"", ISNUMBER(T574)), IFERROR(INDEX(AJ24:AJ94, MATCH(P574, AI24:AI94, 0)) * O574 * IF(ISBLANK(L574), 1, L574), 0), 0)</f>
        <v>0</v>
      </c>
      <c r="AI574" s="2133"/>
      <c r="AJ574" s="2133"/>
      <c r="AK574" s="2133"/>
      <c r="AL574" s="2133"/>
      <c r="AM574" s="2127" t="str">
        <f>A574</f>
        <v>►</v>
      </c>
      <c r="AR574" s="2133"/>
      <c r="AW574" s="2133"/>
      <c r="AX574" s="466">
        <v>1</v>
      </c>
      <c r="AY574" s="464"/>
      <c r="AZ574" s="464"/>
    </row>
    <row r="575" spans="1:52" s="465" customFormat="1" ht="21" customHeight="1" x14ac:dyDescent="0.25">
      <c r="A575" s="2127" t="str">
        <f>IF(H575&lt;&gt;"A", "►", "A")</f>
        <v>►</v>
      </c>
      <c r="B575" s="2128" t="str">
        <f>IF(A575="►","►",IF(A575="A",IF(ISTEXT(I575),I575,"")))</f>
        <v>►</v>
      </c>
      <c r="C575" s="2129" t="str">
        <f>IF(B575="►", "►", IFERROR(LEFT(B575, SEARCH(".", B575)-1), 0))</f>
        <v>►</v>
      </c>
      <c r="D575" s="2433" t="str">
        <f>IF(B575="►","►",IFERROR(MID(B575,SEARCH(".",B575)+1,SEARCH(".",B575,SEARCH(".",B575)+1)-SEARCH(".",B575)-1),0))</f>
        <v>►</v>
      </c>
      <c r="E575" s="2128" t="str">
        <f>IF(B575="►", "►", IFERROR(MID(B575, SEARCH(".", B575, SEARCH(".", B575)+1)+1, SEARCH(".", B575, SEARCH(".", B575, SEARCH(".", B575)+1)+1) - SEARCH(".", B575, SEARCH(".", B575)+1)-1), 0))</f>
        <v>►</v>
      </c>
      <c r="F575" s="2128" t="str">
        <f>IF(B575="►", "►", IFERROR(MID(B575, SEARCH(".", B575, SEARCH(".", B575, SEARCH(".", B575)+1)+1)+1, SEARCH(".", B575, SEARCH(".", B575, SEARCH(".", B575, SEARCH(".", B575)+1)+1)+1) - SEARCH(".", B575, SEARCH(".", B575, SEARCH(".", B575)+1)+1)-1), 0))</f>
        <v>►</v>
      </c>
      <c r="G575" s="2128" t="str">
        <f>IF(OR(B575="►", ISBLANK(B575)), "►", IFERROR(RIGHT(B575, LEN(B575)-FIND("►", B575)-1), ""))</f>
        <v>►</v>
      </c>
      <c r="H575" s="2178" t="s">
        <v>4</v>
      </c>
      <c r="I575" s="2177"/>
      <c r="J575" s="2177"/>
      <c r="K575" s="2177"/>
      <c r="L575" s="2176"/>
      <c r="M575" s="2176"/>
      <c r="N575" s="2176"/>
      <c r="O575" s="2176"/>
      <c r="P575" s="2176"/>
      <c r="Q575" s="2176"/>
      <c r="R575" s="2450"/>
      <c r="S575" s="791" t="s">
        <v>4</v>
      </c>
      <c r="T575" s="3484">
        <f>IFERROR(IF(AND(ISNUMBER(V575),J575&gt;0),J575,0),0)</f>
        <v>0</v>
      </c>
      <c r="U575" s="2453">
        <f>IFERROR(IF(AND(ISNUMBER(T575),V575&gt;0),K575,0),0)</f>
        <v>0</v>
      </c>
      <c r="V575" s="2452"/>
      <c r="W575" s="2140">
        <f>IFERROR(IF(V575&gt;0, AH575*AG575*Q575, 0), 0)</f>
        <v>0</v>
      </c>
      <c r="X575" s="301" t="str">
        <f>IF(OR(W575=0, ISBLANK(P575)), "", TEXT(ROUND(W575/INDEX(AJ24:AJ94, MATCH(P575, AI24:AI94, 0)), 0),"# ##0") &amp; " " &amp; P575)</f>
        <v/>
      </c>
      <c r="Y575" s="82">
        <f>IFERROR(IF(V575&gt;0, L575*AG575*Q575, 0), 0)</f>
        <v>0</v>
      </c>
      <c r="Z575" s="2141">
        <f>IFERROR(IF(V575&gt;0,M575,0),0)</f>
        <v>0</v>
      </c>
      <c r="AA575" s="2142" t="str">
        <f>IF(V575&gt;0,R575,"")</f>
        <v/>
      </c>
      <c r="AB575" s="2143"/>
      <c r="AC575" s="2140">
        <f>IF(ISBLANK(AB575), W575, W575*(1-AB575/100))</f>
        <v>0</v>
      </c>
      <c r="AD575" s="2144"/>
      <c r="AE575" s="2145" t="str">
        <f>IF(OR(ISBLANK(AD575), ISTEXT(L575)), "", IF(W575=0, Y575*AD575, W575*AD575))</f>
        <v/>
      </c>
      <c r="AF575" s="2593"/>
      <c r="AG575" s="2697">
        <f>IFERROR(IF(ISNUMBER(V575)*ISNUMBER(T575),V575/T575,0),0)</f>
        <v>0</v>
      </c>
      <c r="AH575" s="3483">
        <f>IF(AND(V575&lt;&gt;"", ISNUMBER(T575)), IFERROR(INDEX(AJ24:AJ94, MATCH(P575, AI24:AI94, 0)) * O575 * IF(ISBLANK(L575), 1, L575), 0), 0)</f>
        <v>0</v>
      </c>
      <c r="AI575" s="2133"/>
      <c r="AJ575" s="2133"/>
      <c r="AK575" s="2133"/>
      <c r="AL575" s="2133"/>
      <c r="AM575" s="2127" t="str">
        <f>A575</f>
        <v>►</v>
      </c>
      <c r="AR575" s="2133"/>
      <c r="AW575" s="2133"/>
      <c r="AX575" s="466">
        <v>1</v>
      </c>
      <c r="AY575" s="464"/>
      <c r="AZ575" s="464"/>
    </row>
    <row r="576" spans="1:52" s="465" customFormat="1" ht="21" customHeight="1" x14ac:dyDescent="0.25">
      <c r="A576" s="2127" t="str">
        <f>IF(H576&lt;&gt;"A", "►", "A")</f>
        <v>►</v>
      </c>
      <c r="B576" s="2128" t="str">
        <f>IF(A576="►","►",IF(A576="A",IF(ISTEXT(I576),I576,"")))</f>
        <v>►</v>
      </c>
      <c r="C576" s="2129" t="str">
        <f>IF(B576="►", "►", IFERROR(LEFT(B576, SEARCH(".", B576)-1), 0))</f>
        <v>►</v>
      </c>
      <c r="D576" s="2433" t="str">
        <f>IF(B576="►","►",IFERROR(MID(B576,SEARCH(".",B576)+1,SEARCH(".",B576,SEARCH(".",B576)+1)-SEARCH(".",B576)-1),0))</f>
        <v>►</v>
      </c>
      <c r="E576" s="2128" t="str">
        <f>IF(B576="►", "►", IFERROR(MID(B576, SEARCH(".", B576, SEARCH(".", B576)+1)+1, SEARCH(".", B576, SEARCH(".", B576, SEARCH(".", B576)+1)+1) - SEARCH(".", B576, SEARCH(".", B576)+1)-1), 0))</f>
        <v>►</v>
      </c>
      <c r="F576" s="2128" t="str">
        <f>IF(B576="►", "►", IFERROR(MID(B576, SEARCH(".", B576, SEARCH(".", B576, SEARCH(".", B576)+1)+1)+1, SEARCH(".", B576, SEARCH(".", B576, SEARCH(".", B576, SEARCH(".", B576)+1)+1)+1) - SEARCH(".", B576, SEARCH(".", B576, SEARCH(".", B576)+1)+1)-1), 0))</f>
        <v>►</v>
      </c>
      <c r="G576" s="2128" t="str">
        <f>IF(OR(B576="►", ISBLANK(B576)), "►", IFERROR(RIGHT(B576, LEN(B576)-FIND("►", B576)-1), ""))</f>
        <v>►</v>
      </c>
      <c r="H576" s="2178" t="s">
        <v>4</v>
      </c>
      <c r="I576" s="2177"/>
      <c r="J576" s="2177"/>
      <c r="K576" s="2177"/>
      <c r="L576" s="2176"/>
      <c r="M576" s="2176"/>
      <c r="N576" s="2176"/>
      <c r="O576" s="2176"/>
      <c r="P576" s="2176"/>
      <c r="Q576" s="2176"/>
      <c r="R576" s="2450"/>
      <c r="S576" s="791" t="s">
        <v>4</v>
      </c>
      <c r="T576" s="3484">
        <f>IFERROR(IF(AND(ISNUMBER(V576),J576&gt;0),J576,0),0)</f>
        <v>0</v>
      </c>
      <c r="U576" s="2453">
        <f>IFERROR(IF(AND(ISNUMBER(T576),V576&gt;0),K576,0),0)</f>
        <v>0</v>
      </c>
      <c r="V576" s="2452"/>
      <c r="W576" s="2148">
        <f>IFERROR(IF(V576&gt;0, AH576*AG576*Q576, 0), 0)</f>
        <v>0</v>
      </c>
      <c r="X576" s="299" t="str">
        <f>IF(OR(W576=0, ISBLANK(P576)), "", TEXT(ROUND(W576/INDEX(AJ24:AJ94, MATCH(P576, AI24:AI94, 0)), 0),"# ##0") &amp; " " &amp; P576)</f>
        <v/>
      </c>
      <c r="Y576" s="77">
        <f>IFERROR(IF(V576&gt;0, L576*AG576*Q576, 0), 0)</f>
        <v>0</v>
      </c>
      <c r="Z576" s="2149">
        <f>IFERROR(IF(V576&gt;0,M576,0),0)</f>
        <v>0</v>
      </c>
      <c r="AA576" s="2137" t="str">
        <f>IF(V576&gt;0,R576,"")</f>
        <v/>
      </c>
      <c r="AB576" s="2143"/>
      <c r="AC576" s="2148">
        <f>IF(ISBLANK(AB576), W576, W576*(1-AB576/100))</f>
        <v>0</v>
      </c>
      <c r="AD576" s="2144"/>
      <c r="AE576" s="2150" t="str">
        <f>IF(OR(ISBLANK(AD576), ISTEXT(L576)), "", IF(W576=0, Y576*AD576, W576*AD576))</f>
        <v/>
      </c>
      <c r="AF576" s="2593"/>
      <c r="AG576" s="2697">
        <f>IFERROR(IF(ISNUMBER(V576)*ISNUMBER(T576),V576/T576,0),0)</f>
        <v>0</v>
      </c>
      <c r="AH576" s="3483">
        <f>IF(AND(V576&lt;&gt;"", ISNUMBER(T576)), IFERROR(INDEX(AJ24:AJ94, MATCH(P576, AI24:AI94, 0)) * O576 * IF(ISBLANK(L576), 1, L576), 0), 0)</f>
        <v>0</v>
      </c>
      <c r="AI576" s="2133"/>
      <c r="AJ576" s="2133"/>
      <c r="AK576" s="2133"/>
      <c r="AL576" s="2133"/>
      <c r="AM576" s="2127" t="str">
        <f>A576</f>
        <v>►</v>
      </c>
      <c r="AR576" s="2133"/>
      <c r="AW576" s="2133"/>
      <c r="AX576" s="466">
        <v>1</v>
      </c>
      <c r="AY576" s="464"/>
      <c r="AZ576" s="464"/>
    </row>
    <row r="577" spans="1:52" s="465" customFormat="1" ht="21" customHeight="1" x14ac:dyDescent="0.25">
      <c r="A577" s="2127" t="str">
        <f>IF(H577&lt;&gt;"A", "►", "A")</f>
        <v>►</v>
      </c>
      <c r="B577" s="2128" t="str">
        <f>IF(A577="►","►",IF(A577="A",IF(ISTEXT(I577),I577,"")))</f>
        <v>►</v>
      </c>
      <c r="C577" s="2129" t="str">
        <f>IF(B577="►", "►", IFERROR(LEFT(B577, SEARCH(".", B577)-1), 0))</f>
        <v>►</v>
      </c>
      <c r="D577" s="2433" t="str">
        <f>IF(B577="►","►",IFERROR(MID(B577,SEARCH(".",B577)+1,SEARCH(".",B577,SEARCH(".",B577)+1)-SEARCH(".",B577)-1),0))</f>
        <v>►</v>
      </c>
      <c r="E577" s="2128" t="str">
        <f>IF(B577="►", "►", IFERROR(MID(B577, SEARCH(".", B577, SEARCH(".", B577)+1)+1, SEARCH(".", B577, SEARCH(".", B577, SEARCH(".", B577)+1)+1) - SEARCH(".", B577, SEARCH(".", B577)+1)-1), 0))</f>
        <v>►</v>
      </c>
      <c r="F577" s="2128" t="str">
        <f>IF(B577="►", "►", IFERROR(MID(B577, SEARCH(".", B577, SEARCH(".", B577, SEARCH(".", B577)+1)+1)+1, SEARCH(".", B577, SEARCH(".", B577, SEARCH(".", B577, SEARCH(".", B577)+1)+1)+1) - SEARCH(".", B577, SEARCH(".", B577, SEARCH(".", B577)+1)+1)-1), 0))</f>
        <v>►</v>
      </c>
      <c r="G577" s="2128" t="str">
        <f>IF(OR(B577="►", ISBLANK(B577)), "►", IFERROR(RIGHT(B577, LEN(B577)-FIND("►", B577)-1), ""))</f>
        <v>►</v>
      </c>
      <c r="H577" s="2178" t="s">
        <v>4</v>
      </c>
      <c r="I577" s="2177"/>
      <c r="J577" s="2177"/>
      <c r="K577" s="2177"/>
      <c r="L577" s="2176"/>
      <c r="M577" s="2176"/>
      <c r="N577" s="2176"/>
      <c r="O577" s="2176"/>
      <c r="P577" s="2176"/>
      <c r="Q577" s="2176"/>
      <c r="R577" s="2450"/>
      <c r="S577" s="791" t="s">
        <v>4</v>
      </c>
      <c r="T577" s="3484">
        <f>IFERROR(IF(AND(ISNUMBER(V577),J577&gt;0),J577,0),0)</f>
        <v>0</v>
      </c>
      <c r="U577" s="2453">
        <f>IFERROR(IF(AND(ISNUMBER(T577),V577&gt;0),K577,0),0)</f>
        <v>0</v>
      </c>
      <c r="V577" s="2452"/>
      <c r="W577" s="2140">
        <f>IFERROR(IF(V577&gt;0, AH577*AG577*Q577, 0), 0)</f>
        <v>0</v>
      </c>
      <c r="X577" s="301" t="str">
        <f>IF(OR(W577=0, ISBLANK(P577)), "", TEXT(ROUND(W577/INDEX(AJ24:AJ94, MATCH(P577, AI24:AI94, 0)), 0),"# ##0") &amp; " " &amp; P577)</f>
        <v/>
      </c>
      <c r="Y577" s="82">
        <f>IFERROR(IF(V577&gt;0, L577*AG577*Q577, 0), 0)</f>
        <v>0</v>
      </c>
      <c r="Z577" s="2141">
        <f>IFERROR(IF(V577&gt;0,M577,0),0)</f>
        <v>0</v>
      </c>
      <c r="AA577" s="2142" t="str">
        <f>IF(V577&gt;0,R577,"")</f>
        <v/>
      </c>
      <c r="AB577" s="2143"/>
      <c r="AC577" s="2140">
        <f>IF(ISBLANK(AB577), W577, W577*(1-AB577/100))</f>
        <v>0</v>
      </c>
      <c r="AD577" s="2144"/>
      <c r="AE577" s="2145" t="str">
        <f>IF(OR(ISBLANK(AD577), ISTEXT(L577)), "", IF(W577=0, Y577*AD577, W577*AD577))</f>
        <v/>
      </c>
      <c r="AF577" s="2593"/>
      <c r="AG577" s="2697">
        <f>IFERROR(IF(ISNUMBER(V577)*ISNUMBER(T577),V577/T577,0),0)</f>
        <v>0</v>
      </c>
      <c r="AH577" s="3483">
        <f>IF(AND(V577&lt;&gt;"", ISNUMBER(T577)), IFERROR(INDEX(AJ24:AJ94, MATCH(P577, AI24:AI94, 0)) * O577 * IF(ISBLANK(L577), 1, L577), 0), 0)</f>
        <v>0</v>
      </c>
      <c r="AI577" s="2133"/>
      <c r="AJ577" s="2133"/>
      <c r="AK577" s="2133"/>
      <c r="AL577" s="2133"/>
      <c r="AM577" s="2127" t="str">
        <f>A577</f>
        <v>►</v>
      </c>
      <c r="AR577" s="2133"/>
      <c r="AW577" s="2133"/>
      <c r="AX577" s="466">
        <v>1</v>
      </c>
      <c r="AY577" s="464"/>
      <c r="AZ577" s="464"/>
    </row>
    <row r="578" spans="1:52" s="465" customFormat="1" ht="21" customHeight="1" x14ac:dyDescent="0.25">
      <c r="A578" s="2127" t="str">
        <f>IF(H578&lt;&gt;"A", "►", "A")</f>
        <v>►</v>
      </c>
      <c r="B578" s="2128" t="str">
        <f>IF(A578="►","►",IF(A578="A",IF(ISTEXT(I578),I578,"")))</f>
        <v>►</v>
      </c>
      <c r="C578" s="2129" t="str">
        <f>IF(B578="►", "►", IFERROR(LEFT(B578, SEARCH(".", B578)-1), 0))</f>
        <v>►</v>
      </c>
      <c r="D578" s="2433" t="str">
        <f>IF(B578="►","►",IFERROR(MID(B578,SEARCH(".",B578)+1,SEARCH(".",B578,SEARCH(".",B578)+1)-SEARCH(".",B578)-1),0))</f>
        <v>►</v>
      </c>
      <c r="E578" s="2128" t="str">
        <f>IF(B578="►", "►", IFERROR(MID(B578, SEARCH(".", B578, SEARCH(".", B578)+1)+1, SEARCH(".", B578, SEARCH(".", B578, SEARCH(".", B578)+1)+1) - SEARCH(".", B578, SEARCH(".", B578)+1)-1), 0))</f>
        <v>►</v>
      </c>
      <c r="F578" s="2128" t="str">
        <f>IF(B578="►", "►", IFERROR(MID(B578, SEARCH(".", B578, SEARCH(".", B578, SEARCH(".", B578)+1)+1)+1, SEARCH(".", B578, SEARCH(".", B578, SEARCH(".", B578, SEARCH(".", B578)+1)+1)+1) - SEARCH(".", B578, SEARCH(".", B578, SEARCH(".", B578)+1)+1)-1), 0))</f>
        <v>►</v>
      </c>
      <c r="G578" s="2128" t="str">
        <f>IF(OR(B578="►", ISBLANK(B578)), "►", IFERROR(RIGHT(B578, LEN(B578)-FIND("►", B578)-1), ""))</f>
        <v>►</v>
      </c>
      <c r="H578" s="2178" t="s">
        <v>4</v>
      </c>
      <c r="I578" s="2177"/>
      <c r="J578" s="2177"/>
      <c r="K578" s="2177"/>
      <c r="L578" s="2176"/>
      <c r="M578" s="2176"/>
      <c r="N578" s="2176"/>
      <c r="O578" s="2176"/>
      <c r="P578" s="2176"/>
      <c r="Q578" s="2176"/>
      <c r="R578" s="2450"/>
      <c r="S578" s="791" t="s">
        <v>4</v>
      </c>
      <c r="T578" s="3484">
        <f>IFERROR(IF(AND(ISNUMBER(V578),J578&gt;0),J578,0),0)</f>
        <v>0</v>
      </c>
      <c r="U578" s="2453">
        <f>IFERROR(IF(AND(ISNUMBER(T578),V578&gt;0),K578,0),0)</f>
        <v>0</v>
      </c>
      <c r="V578" s="2452"/>
      <c r="W578" s="2148">
        <f>IFERROR(IF(V578&gt;0, AH578*AG578*Q578, 0), 0)</f>
        <v>0</v>
      </c>
      <c r="X578" s="299" t="str">
        <f>IF(OR(W578=0, ISBLANK(P578)), "", TEXT(ROUND(W578/INDEX(AJ24:AJ94, MATCH(P578, AI24:AI94, 0)), 0),"# ##0") &amp; " " &amp; P578)</f>
        <v/>
      </c>
      <c r="Y578" s="77">
        <f>IFERROR(IF(V578&gt;0, L578*AG578*Q578, 0), 0)</f>
        <v>0</v>
      </c>
      <c r="Z578" s="2149">
        <f>IFERROR(IF(V578&gt;0,M578,0),0)</f>
        <v>0</v>
      </c>
      <c r="AA578" s="2137" t="str">
        <f>IF(V578&gt;0,R578,"")</f>
        <v/>
      </c>
      <c r="AB578" s="2143"/>
      <c r="AC578" s="2148">
        <f>IF(ISBLANK(AB578), W578, W578*(1-AB578/100))</f>
        <v>0</v>
      </c>
      <c r="AD578" s="2144"/>
      <c r="AE578" s="2150" t="str">
        <f>IF(OR(ISBLANK(AD578), ISTEXT(L578)), "", IF(W578=0, Y578*AD578, W578*AD578))</f>
        <v/>
      </c>
      <c r="AF578" s="2593"/>
      <c r="AG578" s="2697">
        <f>IFERROR(IF(ISNUMBER(V578)*ISNUMBER(T578),V578/T578,0),0)</f>
        <v>0</v>
      </c>
      <c r="AH578" s="3483">
        <f>IF(AND(V578&lt;&gt;"", ISNUMBER(T578)), IFERROR(INDEX(AJ24:AJ94, MATCH(P578, AI24:AI94, 0)) * O578 * IF(ISBLANK(L578), 1, L578), 0), 0)</f>
        <v>0</v>
      </c>
      <c r="AI578" s="2133"/>
      <c r="AJ578" s="2133"/>
      <c r="AK578" s="2133"/>
      <c r="AL578" s="2133"/>
      <c r="AM578" s="2127" t="str">
        <f>A578</f>
        <v>►</v>
      </c>
      <c r="AR578" s="2133"/>
      <c r="AW578" s="2133"/>
      <c r="AX578" s="466">
        <v>1</v>
      </c>
      <c r="AY578" s="464"/>
      <c r="AZ578" s="464"/>
    </row>
    <row r="579" spans="1:52" s="465" customFormat="1" ht="21" customHeight="1" x14ac:dyDescent="0.25">
      <c r="A579" s="2127" t="str">
        <f>IF(H579&lt;&gt;"A", "►", "A")</f>
        <v>►</v>
      </c>
      <c r="B579" s="2128" t="str">
        <f>IF(A579="►","►",IF(A579="A",IF(ISTEXT(I579),I579,"")))</f>
        <v>►</v>
      </c>
      <c r="C579" s="2129" t="str">
        <f>IF(B579="►", "►", IFERROR(LEFT(B579, SEARCH(".", B579)-1), 0))</f>
        <v>►</v>
      </c>
      <c r="D579" s="2433" t="str">
        <f>IF(B579="►","►",IFERROR(MID(B579,SEARCH(".",B579)+1,SEARCH(".",B579,SEARCH(".",B579)+1)-SEARCH(".",B579)-1),0))</f>
        <v>►</v>
      </c>
      <c r="E579" s="2128" t="str">
        <f>IF(B579="►", "►", IFERROR(MID(B579, SEARCH(".", B579, SEARCH(".", B579)+1)+1, SEARCH(".", B579, SEARCH(".", B579, SEARCH(".", B579)+1)+1) - SEARCH(".", B579, SEARCH(".", B579)+1)-1), 0))</f>
        <v>►</v>
      </c>
      <c r="F579" s="2128" t="str">
        <f>IF(B579="►", "►", IFERROR(MID(B579, SEARCH(".", B579, SEARCH(".", B579, SEARCH(".", B579)+1)+1)+1, SEARCH(".", B579, SEARCH(".", B579, SEARCH(".", B579, SEARCH(".", B579)+1)+1)+1) - SEARCH(".", B579, SEARCH(".", B579, SEARCH(".", B579)+1)+1)-1), 0))</f>
        <v>►</v>
      </c>
      <c r="G579" s="2128" t="str">
        <f>IF(OR(B579="►", ISBLANK(B579)), "►", IFERROR(RIGHT(B579, LEN(B579)-FIND("►", B579)-1), ""))</f>
        <v>►</v>
      </c>
      <c r="H579" s="2178" t="s">
        <v>4</v>
      </c>
      <c r="I579" s="2177"/>
      <c r="J579" s="2177"/>
      <c r="K579" s="2177"/>
      <c r="L579" s="2176"/>
      <c r="M579" s="2176"/>
      <c r="N579" s="2176"/>
      <c r="O579" s="2176"/>
      <c r="P579" s="2176"/>
      <c r="Q579" s="2176"/>
      <c r="R579" s="2450"/>
      <c r="S579" s="791" t="s">
        <v>4</v>
      </c>
      <c r="T579" s="3484">
        <f>IFERROR(IF(AND(ISNUMBER(V579),J579&gt;0),J579,0),0)</f>
        <v>0</v>
      </c>
      <c r="U579" s="2453">
        <f>IFERROR(IF(AND(ISNUMBER(T579),V579&gt;0),K579,0),0)</f>
        <v>0</v>
      </c>
      <c r="V579" s="2452"/>
      <c r="W579" s="2140">
        <f>IFERROR(IF(V579&gt;0, AH579*AG579*Q579, 0), 0)</f>
        <v>0</v>
      </c>
      <c r="X579" s="301" t="str">
        <f>IF(OR(W579=0, ISBLANK(P579)), "", TEXT(ROUND(W579/INDEX(AJ24:AJ94, MATCH(P579, AI24:AI94, 0)), 0),"# ##0") &amp; " " &amp; P579)</f>
        <v/>
      </c>
      <c r="Y579" s="82">
        <f>IFERROR(IF(V579&gt;0, L579*AG579*Q579, 0), 0)</f>
        <v>0</v>
      </c>
      <c r="Z579" s="2141">
        <f>IFERROR(IF(V579&gt;0,M579,0),0)</f>
        <v>0</v>
      </c>
      <c r="AA579" s="2142" t="str">
        <f>IF(V579&gt;0,R579,"")</f>
        <v/>
      </c>
      <c r="AB579" s="2143"/>
      <c r="AC579" s="2140">
        <f>IF(ISBLANK(AB579), W579, W579*(1-AB579/100))</f>
        <v>0</v>
      </c>
      <c r="AD579" s="2144"/>
      <c r="AE579" s="2145" t="str">
        <f>IF(OR(ISBLANK(AD579), ISTEXT(L579)), "", IF(W579=0, Y579*AD579, W579*AD579))</f>
        <v/>
      </c>
      <c r="AF579" s="2593"/>
      <c r="AG579" s="2697">
        <f>IFERROR(IF(ISNUMBER(V579)*ISNUMBER(T579),V579/T579,0),0)</f>
        <v>0</v>
      </c>
      <c r="AH579" s="3483">
        <f>IF(AND(V579&lt;&gt;"", ISNUMBER(T579)), IFERROR(INDEX(AJ24:AJ94, MATCH(P579, AI24:AI94, 0)) * O579 * IF(ISBLANK(L579), 1, L579), 0), 0)</f>
        <v>0</v>
      </c>
      <c r="AI579" s="2133"/>
      <c r="AJ579" s="2133"/>
      <c r="AK579" s="2133"/>
      <c r="AL579" s="2133"/>
      <c r="AM579" s="2127" t="str">
        <f>A579</f>
        <v>►</v>
      </c>
      <c r="AR579" s="2133"/>
      <c r="AW579" s="2133"/>
      <c r="AX579" s="466">
        <v>1</v>
      </c>
      <c r="AY579" s="464"/>
      <c r="AZ579" s="464"/>
    </row>
    <row r="580" spans="1:52" s="465" customFormat="1" ht="21" customHeight="1" x14ac:dyDescent="0.25">
      <c r="A580" s="2127" t="str">
        <f>IF(H580&lt;&gt;"A", "►", "A")</f>
        <v>►</v>
      </c>
      <c r="B580" s="2128" t="str">
        <f>IF(A580="►","►",IF(A580="A",IF(ISTEXT(I580),I580,"")))</f>
        <v>►</v>
      </c>
      <c r="C580" s="2129" t="str">
        <f>IF(B580="►", "►", IFERROR(LEFT(B580, SEARCH(".", B580)-1), 0))</f>
        <v>►</v>
      </c>
      <c r="D580" s="2433" t="str">
        <f>IF(B580="►","►",IFERROR(MID(B580,SEARCH(".",B580)+1,SEARCH(".",B580,SEARCH(".",B580)+1)-SEARCH(".",B580)-1),0))</f>
        <v>►</v>
      </c>
      <c r="E580" s="2128" t="str">
        <f>IF(B580="►", "►", IFERROR(MID(B580, SEARCH(".", B580, SEARCH(".", B580)+1)+1, SEARCH(".", B580, SEARCH(".", B580, SEARCH(".", B580)+1)+1) - SEARCH(".", B580, SEARCH(".", B580)+1)-1), 0))</f>
        <v>►</v>
      </c>
      <c r="F580" s="2128" t="str">
        <f>IF(B580="►", "►", IFERROR(MID(B580, SEARCH(".", B580, SEARCH(".", B580, SEARCH(".", B580)+1)+1)+1, SEARCH(".", B580, SEARCH(".", B580, SEARCH(".", B580, SEARCH(".", B580)+1)+1)+1) - SEARCH(".", B580, SEARCH(".", B580, SEARCH(".", B580)+1)+1)-1), 0))</f>
        <v>►</v>
      </c>
      <c r="G580" s="2128" t="str">
        <f>IF(OR(B580="►", ISBLANK(B580)), "►", IFERROR(RIGHT(B580, LEN(B580)-FIND("►", B580)-1), ""))</f>
        <v>►</v>
      </c>
      <c r="H580" s="2178" t="s">
        <v>4</v>
      </c>
      <c r="I580" s="2177"/>
      <c r="J580" s="2177"/>
      <c r="K580" s="2177"/>
      <c r="L580" s="2176"/>
      <c r="M580" s="2176"/>
      <c r="N580" s="2176"/>
      <c r="O580" s="2176"/>
      <c r="P580" s="2176"/>
      <c r="Q580" s="2176"/>
      <c r="R580" s="2450"/>
      <c r="S580" s="791" t="s">
        <v>4</v>
      </c>
      <c r="T580" s="3484">
        <f>IFERROR(IF(AND(ISNUMBER(V580),J580&gt;0),J580,0),0)</f>
        <v>0</v>
      </c>
      <c r="U580" s="2453">
        <f>IFERROR(IF(AND(ISNUMBER(T580),V580&gt;0),K580,0),0)</f>
        <v>0</v>
      </c>
      <c r="V580" s="2452"/>
      <c r="W580" s="2148">
        <f>IFERROR(IF(V580&gt;0, AH580*AG580*Q580, 0), 0)</f>
        <v>0</v>
      </c>
      <c r="X580" s="299" t="str">
        <f>IF(OR(W580=0, ISBLANK(P580)), "", TEXT(ROUND(W580/INDEX(AJ24:AJ94, MATCH(P580, AI24:AI94, 0)), 0),"# ##0") &amp; " " &amp; P580)</f>
        <v/>
      </c>
      <c r="Y580" s="77">
        <f>IFERROR(IF(V580&gt;0, L580*AG580*Q580, 0), 0)</f>
        <v>0</v>
      </c>
      <c r="Z580" s="2149">
        <f>IFERROR(IF(V580&gt;0,M580,0),0)</f>
        <v>0</v>
      </c>
      <c r="AA580" s="2137" t="str">
        <f>IF(V580&gt;0,R580,"")</f>
        <v/>
      </c>
      <c r="AB580" s="2143"/>
      <c r="AC580" s="2148">
        <f>IF(ISBLANK(AB580), W580, W580*(1-AB580/100))</f>
        <v>0</v>
      </c>
      <c r="AD580" s="2144"/>
      <c r="AE580" s="2150" t="str">
        <f>IF(OR(ISBLANK(AD580), ISTEXT(L580)), "", IF(W580=0, Y580*AD580, W580*AD580))</f>
        <v/>
      </c>
      <c r="AF580" s="2593"/>
      <c r="AG580" s="2697">
        <f>IFERROR(IF(ISNUMBER(V580)*ISNUMBER(T580),V580/T580,0),0)</f>
        <v>0</v>
      </c>
      <c r="AH580" s="3483">
        <f>IF(AND(V580&lt;&gt;"", ISNUMBER(T580)), IFERROR(INDEX(AJ24:AJ94, MATCH(P580, AI24:AI94, 0)) * O580 * IF(ISBLANK(L580), 1, L580), 0), 0)</f>
        <v>0</v>
      </c>
      <c r="AI580" s="2133"/>
      <c r="AJ580" s="2133"/>
      <c r="AK580" s="2133"/>
      <c r="AL580" s="2133"/>
      <c r="AM580" s="2127" t="str">
        <f>A580</f>
        <v>►</v>
      </c>
      <c r="AR580" s="2133"/>
      <c r="AW580" s="2133"/>
      <c r="AX580" s="466">
        <v>1</v>
      </c>
      <c r="AY580" s="464"/>
      <c r="AZ580" s="464"/>
    </row>
    <row r="581" spans="1:52" s="465" customFormat="1" ht="21" customHeight="1" x14ac:dyDescent="0.25">
      <c r="A581" s="2127" t="str">
        <f>IF(H581&lt;&gt;"A", "►", "A")</f>
        <v>►</v>
      </c>
      <c r="B581" s="2128" t="str">
        <f>IF(A581="►","►",IF(A581="A",IF(ISTEXT(I581),I581,"")))</f>
        <v>►</v>
      </c>
      <c r="C581" s="2129" t="str">
        <f>IF(B581="►", "►", IFERROR(LEFT(B581, SEARCH(".", B581)-1), 0))</f>
        <v>►</v>
      </c>
      <c r="D581" s="2433" t="str">
        <f>IF(B581="►","►",IFERROR(MID(B581,SEARCH(".",B581)+1,SEARCH(".",B581,SEARCH(".",B581)+1)-SEARCH(".",B581)-1),0))</f>
        <v>►</v>
      </c>
      <c r="E581" s="2128" t="str">
        <f>IF(B581="►", "►", IFERROR(MID(B581, SEARCH(".", B581, SEARCH(".", B581)+1)+1, SEARCH(".", B581, SEARCH(".", B581, SEARCH(".", B581)+1)+1) - SEARCH(".", B581, SEARCH(".", B581)+1)-1), 0))</f>
        <v>►</v>
      </c>
      <c r="F581" s="2128" t="str">
        <f>IF(B581="►", "►", IFERROR(MID(B581, SEARCH(".", B581, SEARCH(".", B581, SEARCH(".", B581)+1)+1)+1, SEARCH(".", B581, SEARCH(".", B581, SEARCH(".", B581, SEARCH(".", B581)+1)+1)+1) - SEARCH(".", B581, SEARCH(".", B581, SEARCH(".", B581)+1)+1)-1), 0))</f>
        <v>►</v>
      </c>
      <c r="G581" s="2128" t="str">
        <f>IF(OR(B581="►", ISBLANK(B581)), "►", IFERROR(RIGHT(B581, LEN(B581)-FIND("►", B581)-1), ""))</f>
        <v>►</v>
      </c>
      <c r="H581" s="2178" t="s">
        <v>4</v>
      </c>
      <c r="I581" s="2177"/>
      <c r="J581" s="2177"/>
      <c r="K581" s="2177"/>
      <c r="L581" s="2176"/>
      <c r="M581" s="2176"/>
      <c r="N581" s="2176"/>
      <c r="O581" s="2176"/>
      <c r="P581" s="2176"/>
      <c r="Q581" s="2176"/>
      <c r="R581" s="2450"/>
      <c r="S581" s="791" t="s">
        <v>4</v>
      </c>
      <c r="T581" s="3484">
        <f>IFERROR(IF(AND(ISNUMBER(V581),J581&gt;0),J581,0),0)</f>
        <v>0</v>
      </c>
      <c r="U581" s="2453">
        <f>IFERROR(IF(AND(ISNUMBER(T581),V581&gt;0),K581,0),0)</f>
        <v>0</v>
      </c>
      <c r="V581" s="2452"/>
      <c r="W581" s="2140">
        <f>IFERROR(IF(V581&gt;0, AH581*AG581*Q581, 0), 0)</f>
        <v>0</v>
      </c>
      <c r="X581" s="301" t="str">
        <f>IF(OR(W581=0, ISBLANK(P581)), "", TEXT(ROUND(W581/INDEX(AJ24:AJ94, MATCH(P581, AI24:AI94, 0)), 0),"# ##0") &amp; " " &amp; P581)</f>
        <v/>
      </c>
      <c r="Y581" s="82">
        <f>IFERROR(IF(V581&gt;0, L581*AG581*Q581, 0), 0)</f>
        <v>0</v>
      </c>
      <c r="Z581" s="2141">
        <f>IFERROR(IF(V581&gt;0,M581,0),0)</f>
        <v>0</v>
      </c>
      <c r="AA581" s="2142" t="str">
        <f>IF(V581&gt;0,R581,"")</f>
        <v/>
      </c>
      <c r="AB581" s="2143"/>
      <c r="AC581" s="2140">
        <f>IF(ISBLANK(AB581), W581, W581*(1-AB581/100))</f>
        <v>0</v>
      </c>
      <c r="AD581" s="2144"/>
      <c r="AE581" s="2145" t="str">
        <f>IF(OR(ISBLANK(AD581), ISTEXT(L581)), "", IF(W581=0, Y581*AD581, W581*AD581))</f>
        <v/>
      </c>
      <c r="AF581" s="2593"/>
      <c r="AG581" s="2697">
        <f>IFERROR(IF(ISNUMBER(V581)*ISNUMBER(T581),V581/T581,0),0)</f>
        <v>0</v>
      </c>
      <c r="AH581" s="3483">
        <f>IF(AND(V581&lt;&gt;"", ISNUMBER(T581)), IFERROR(INDEX(AJ24:AJ94, MATCH(P581, AI24:AI94, 0)) * O581 * IF(ISBLANK(L581), 1, L581), 0), 0)</f>
        <v>0</v>
      </c>
      <c r="AI581" s="2133"/>
      <c r="AJ581" s="2133"/>
      <c r="AK581" s="2133"/>
      <c r="AL581" s="2133"/>
      <c r="AM581" s="2127" t="str">
        <f>A581</f>
        <v>►</v>
      </c>
      <c r="AR581" s="2133"/>
      <c r="AW581" s="2133"/>
      <c r="AX581" s="466">
        <v>1</v>
      </c>
      <c r="AY581" s="464"/>
      <c r="AZ581" s="464"/>
    </row>
    <row r="582" spans="1:52" s="465" customFormat="1" ht="21" customHeight="1" x14ac:dyDescent="0.25">
      <c r="A582" s="2127" t="str">
        <f>IF(H582&lt;&gt;"A", "►", "A")</f>
        <v>►</v>
      </c>
      <c r="B582" s="2128" t="str">
        <f>IF(A582="►","►",IF(A582="A",IF(ISTEXT(I582),I582,"")))</f>
        <v>►</v>
      </c>
      <c r="C582" s="2129" t="str">
        <f>IF(B582="►", "►", IFERROR(LEFT(B582, SEARCH(".", B582)-1), 0))</f>
        <v>►</v>
      </c>
      <c r="D582" s="2433" t="str">
        <f>IF(B582="►","►",IFERROR(MID(B582,SEARCH(".",B582)+1,SEARCH(".",B582,SEARCH(".",B582)+1)-SEARCH(".",B582)-1),0))</f>
        <v>►</v>
      </c>
      <c r="E582" s="2128" t="str">
        <f>IF(B582="►", "►", IFERROR(MID(B582, SEARCH(".", B582, SEARCH(".", B582)+1)+1, SEARCH(".", B582, SEARCH(".", B582, SEARCH(".", B582)+1)+1) - SEARCH(".", B582, SEARCH(".", B582)+1)-1), 0))</f>
        <v>►</v>
      </c>
      <c r="F582" s="2128" t="str">
        <f>IF(B582="►", "►", IFERROR(MID(B582, SEARCH(".", B582, SEARCH(".", B582, SEARCH(".", B582)+1)+1)+1, SEARCH(".", B582, SEARCH(".", B582, SEARCH(".", B582, SEARCH(".", B582)+1)+1)+1) - SEARCH(".", B582, SEARCH(".", B582, SEARCH(".", B582)+1)+1)-1), 0))</f>
        <v>►</v>
      </c>
      <c r="G582" s="2128" t="str">
        <f>IF(OR(B582="►", ISBLANK(B582)), "►", IFERROR(RIGHT(B582, LEN(B582)-FIND("►", B582)-1), ""))</f>
        <v>►</v>
      </c>
      <c r="H582" s="2178" t="s">
        <v>4</v>
      </c>
      <c r="I582" s="2177"/>
      <c r="J582" s="2177"/>
      <c r="K582" s="2177"/>
      <c r="L582" s="2176"/>
      <c r="M582" s="2176"/>
      <c r="N582" s="2176"/>
      <c r="O582" s="2176"/>
      <c r="P582" s="2176"/>
      <c r="Q582" s="2176"/>
      <c r="R582" s="2450"/>
      <c r="S582" s="791" t="s">
        <v>4</v>
      </c>
      <c r="T582" s="3484">
        <f>IFERROR(IF(AND(ISNUMBER(V582),J582&gt;0),J582,0),0)</f>
        <v>0</v>
      </c>
      <c r="U582" s="2453">
        <f>IFERROR(IF(AND(ISNUMBER(T582),V582&gt;0),K582,0),0)</f>
        <v>0</v>
      </c>
      <c r="V582" s="2452"/>
      <c r="W582" s="2148">
        <f>IFERROR(IF(V582&gt;0, AH582*AG582*Q582, 0), 0)</f>
        <v>0</v>
      </c>
      <c r="X582" s="299" t="str">
        <f>IF(OR(W582=0, ISBLANK(P582)), "", TEXT(ROUND(W582/INDEX(AJ24:AJ94, MATCH(P582, AI24:AI94, 0)), 0),"# ##0") &amp; " " &amp; P582)</f>
        <v/>
      </c>
      <c r="Y582" s="77">
        <f>IFERROR(IF(V582&gt;0, L582*AG582*Q582, 0), 0)</f>
        <v>0</v>
      </c>
      <c r="Z582" s="2149">
        <f>IFERROR(IF(V582&gt;0,M582,0),0)</f>
        <v>0</v>
      </c>
      <c r="AA582" s="2137" t="str">
        <f>IF(V582&gt;0,R582,"")</f>
        <v/>
      </c>
      <c r="AB582" s="2143"/>
      <c r="AC582" s="2148">
        <f>IF(ISBLANK(AB582), W582, W582*(1-AB582/100))</f>
        <v>0</v>
      </c>
      <c r="AD582" s="2144"/>
      <c r="AE582" s="2150" t="str">
        <f>IF(OR(ISBLANK(AD582), ISTEXT(L582)), "", IF(W582=0, Y582*AD582, W582*AD582))</f>
        <v/>
      </c>
      <c r="AF582" s="2593"/>
      <c r="AG582" s="2697">
        <f>IFERROR(IF(ISNUMBER(V582)*ISNUMBER(T582),V582/T582,0),0)</f>
        <v>0</v>
      </c>
      <c r="AH582" s="3483">
        <f>IF(AND(V582&lt;&gt;"", ISNUMBER(T582)), IFERROR(INDEX(AJ24:AJ94, MATCH(P582, AI24:AI94, 0)) * O582 * IF(ISBLANK(L582), 1, L582), 0), 0)</f>
        <v>0</v>
      </c>
      <c r="AI582" s="2133"/>
      <c r="AJ582" s="2133"/>
      <c r="AK582" s="2133"/>
      <c r="AL582" s="2133"/>
      <c r="AM582" s="2127" t="str">
        <f>A582</f>
        <v>►</v>
      </c>
      <c r="AR582" s="2133"/>
      <c r="AW582" s="2133"/>
      <c r="AX582" s="466">
        <v>1</v>
      </c>
      <c r="AY582" s="464"/>
      <c r="AZ582" s="464"/>
    </row>
    <row r="583" spans="1:52" s="465" customFormat="1" ht="21" customHeight="1" x14ac:dyDescent="0.25">
      <c r="A583" s="2127" t="str">
        <f>IF(H583&lt;&gt;"A", "►", "A")</f>
        <v>►</v>
      </c>
      <c r="B583" s="2128" t="str">
        <f>IF(A583="►","►",IF(A583="A",IF(ISTEXT(I583),I583,"")))</f>
        <v>►</v>
      </c>
      <c r="C583" s="2129" t="str">
        <f>IF(B583="►", "►", IFERROR(LEFT(B583, SEARCH(".", B583)-1), 0))</f>
        <v>►</v>
      </c>
      <c r="D583" s="2433" t="str">
        <f>IF(B583="►","►",IFERROR(MID(B583,SEARCH(".",B583)+1,SEARCH(".",B583,SEARCH(".",B583)+1)-SEARCH(".",B583)-1),0))</f>
        <v>►</v>
      </c>
      <c r="E583" s="2128" t="str">
        <f>IF(B583="►", "►", IFERROR(MID(B583, SEARCH(".", B583, SEARCH(".", B583)+1)+1, SEARCH(".", B583, SEARCH(".", B583, SEARCH(".", B583)+1)+1) - SEARCH(".", B583, SEARCH(".", B583)+1)-1), 0))</f>
        <v>►</v>
      </c>
      <c r="F583" s="2128" t="str">
        <f>IF(B583="►", "►", IFERROR(MID(B583, SEARCH(".", B583, SEARCH(".", B583, SEARCH(".", B583)+1)+1)+1, SEARCH(".", B583, SEARCH(".", B583, SEARCH(".", B583, SEARCH(".", B583)+1)+1)+1) - SEARCH(".", B583, SEARCH(".", B583, SEARCH(".", B583)+1)+1)-1), 0))</f>
        <v>►</v>
      </c>
      <c r="G583" s="2128" t="str">
        <f>IF(OR(B583="►", ISBLANK(B583)), "►", IFERROR(RIGHT(B583, LEN(B583)-FIND("►", B583)-1), ""))</f>
        <v>►</v>
      </c>
      <c r="H583" s="2178" t="s">
        <v>4</v>
      </c>
      <c r="I583" s="2177"/>
      <c r="J583" s="2177"/>
      <c r="K583" s="2177"/>
      <c r="L583" s="2176"/>
      <c r="M583" s="2176"/>
      <c r="N583" s="2176"/>
      <c r="O583" s="2176"/>
      <c r="P583" s="2176"/>
      <c r="Q583" s="2176"/>
      <c r="R583" s="2450"/>
      <c r="S583" s="791" t="s">
        <v>4</v>
      </c>
      <c r="T583" s="3484">
        <f>IFERROR(IF(AND(ISNUMBER(V583),J583&gt;0),J583,0),0)</f>
        <v>0</v>
      </c>
      <c r="U583" s="2453">
        <f>IFERROR(IF(AND(ISNUMBER(T583),V583&gt;0),K583,0),0)</f>
        <v>0</v>
      </c>
      <c r="V583" s="2452"/>
      <c r="W583" s="2140">
        <f>IFERROR(IF(V583&gt;0, AH583*AG583*Q583, 0), 0)</f>
        <v>0</v>
      </c>
      <c r="X583" s="301" t="str">
        <f>IF(OR(W583=0, ISBLANK(P583)), "", TEXT(ROUND(W583/INDEX(AJ24:AJ94, MATCH(P583, AI24:AI94, 0)), 0),"# ##0") &amp; " " &amp; P583)</f>
        <v/>
      </c>
      <c r="Y583" s="82">
        <f>IFERROR(IF(V583&gt;0, L583*AG583*Q583, 0), 0)</f>
        <v>0</v>
      </c>
      <c r="Z583" s="2141">
        <f>IFERROR(IF(V583&gt;0,M583,0),0)</f>
        <v>0</v>
      </c>
      <c r="AA583" s="2142" t="str">
        <f>IF(V583&gt;0,R583,"")</f>
        <v/>
      </c>
      <c r="AB583" s="2143"/>
      <c r="AC583" s="2140">
        <f>IF(ISBLANK(AB583), W583, W583*(1-AB583/100))</f>
        <v>0</v>
      </c>
      <c r="AD583" s="2144"/>
      <c r="AE583" s="2145" t="str">
        <f>IF(OR(ISBLANK(AD583), ISTEXT(L583)), "", IF(W583=0, Y583*AD583, W583*AD583))</f>
        <v/>
      </c>
      <c r="AF583" s="2593"/>
      <c r="AG583" s="2697">
        <f>IFERROR(IF(ISNUMBER(V583)*ISNUMBER(T583),V583/T583,0),0)</f>
        <v>0</v>
      </c>
      <c r="AH583" s="3483">
        <f>IF(AND(V583&lt;&gt;"", ISNUMBER(T583)), IFERROR(INDEX(AJ24:AJ94, MATCH(P583, AI24:AI94, 0)) * O583 * IF(ISBLANK(L583), 1, L583), 0), 0)</f>
        <v>0</v>
      </c>
      <c r="AI583" s="2133"/>
      <c r="AJ583" s="2133"/>
      <c r="AK583" s="2133"/>
      <c r="AL583" s="2133"/>
      <c r="AM583" s="2127" t="str">
        <f>A583</f>
        <v>►</v>
      </c>
      <c r="AR583" s="2133"/>
      <c r="AW583" s="2133"/>
      <c r="AX583" s="466">
        <v>1</v>
      </c>
      <c r="AY583" s="464"/>
      <c r="AZ583" s="464"/>
    </row>
    <row r="584" spans="1:52" s="465" customFormat="1" ht="21" customHeight="1" x14ac:dyDescent="0.25">
      <c r="A584" s="2127" t="str">
        <f>IF(H584&lt;&gt;"A", "►", "A")</f>
        <v>►</v>
      </c>
      <c r="B584" s="2128" t="str">
        <f>IF(A584="►","►",IF(A584="A",IF(ISTEXT(I584),I584,"")))</f>
        <v>►</v>
      </c>
      <c r="C584" s="2129" t="str">
        <f>IF(B584="►", "►", IFERROR(LEFT(B584, SEARCH(".", B584)-1), 0))</f>
        <v>►</v>
      </c>
      <c r="D584" s="2433" t="str">
        <f>IF(B584="►","►",IFERROR(MID(B584,SEARCH(".",B584)+1,SEARCH(".",B584,SEARCH(".",B584)+1)-SEARCH(".",B584)-1),0))</f>
        <v>►</v>
      </c>
      <c r="E584" s="2128" t="str">
        <f>IF(B584="►", "►", IFERROR(MID(B584, SEARCH(".", B584, SEARCH(".", B584)+1)+1, SEARCH(".", B584, SEARCH(".", B584, SEARCH(".", B584)+1)+1) - SEARCH(".", B584, SEARCH(".", B584)+1)-1), 0))</f>
        <v>►</v>
      </c>
      <c r="F584" s="2128" t="str">
        <f>IF(B584="►", "►", IFERROR(MID(B584, SEARCH(".", B584, SEARCH(".", B584, SEARCH(".", B584)+1)+1)+1, SEARCH(".", B584, SEARCH(".", B584, SEARCH(".", B584, SEARCH(".", B584)+1)+1)+1) - SEARCH(".", B584, SEARCH(".", B584, SEARCH(".", B584)+1)+1)-1), 0))</f>
        <v>►</v>
      </c>
      <c r="G584" s="2128" t="str">
        <f>IF(OR(B584="►", ISBLANK(B584)), "►", IFERROR(RIGHT(B584, LEN(B584)-FIND("►", B584)-1), ""))</f>
        <v>►</v>
      </c>
      <c r="H584" s="2178" t="s">
        <v>4</v>
      </c>
      <c r="I584" s="2177"/>
      <c r="J584" s="2177"/>
      <c r="K584" s="2177"/>
      <c r="L584" s="2176"/>
      <c r="M584" s="2176"/>
      <c r="N584" s="2176"/>
      <c r="O584" s="2176"/>
      <c r="P584" s="2176"/>
      <c r="Q584" s="2176"/>
      <c r="R584" s="2450"/>
      <c r="S584" s="791" t="s">
        <v>4</v>
      </c>
      <c r="T584" s="3484">
        <f>IFERROR(IF(AND(ISNUMBER(V584),J584&gt;0),J584,0),0)</f>
        <v>0</v>
      </c>
      <c r="U584" s="2453">
        <f>IFERROR(IF(AND(ISNUMBER(T584),V584&gt;0),K584,0),0)</f>
        <v>0</v>
      </c>
      <c r="V584" s="2452"/>
      <c r="W584" s="2148">
        <f>IFERROR(IF(V584&gt;0, AH584*AG584*Q584, 0), 0)</f>
        <v>0</v>
      </c>
      <c r="X584" s="299" t="str">
        <f>IF(OR(W584=0, ISBLANK(P584)), "", TEXT(ROUND(W584/INDEX(AJ24:AJ94, MATCH(P584, AI24:AI94, 0)), 0),"# ##0") &amp; " " &amp; P584)</f>
        <v/>
      </c>
      <c r="Y584" s="77">
        <f>IFERROR(IF(V584&gt;0, L584*AG584*Q584, 0), 0)</f>
        <v>0</v>
      </c>
      <c r="Z584" s="2149">
        <f>IFERROR(IF(V584&gt;0,M584,0),0)</f>
        <v>0</v>
      </c>
      <c r="AA584" s="2137" t="str">
        <f>IF(V584&gt;0,R584,"")</f>
        <v/>
      </c>
      <c r="AB584" s="2143"/>
      <c r="AC584" s="2148">
        <f>IF(ISBLANK(AB584), W584, W584*(1-AB584/100))</f>
        <v>0</v>
      </c>
      <c r="AD584" s="2144"/>
      <c r="AE584" s="2150" t="str">
        <f>IF(OR(ISBLANK(AD584), ISTEXT(L584)), "", IF(W584=0, Y584*AD584, W584*AD584))</f>
        <v/>
      </c>
      <c r="AF584" s="2593"/>
      <c r="AG584" s="2697">
        <f>IFERROR(IF(ISNUMBER(V584)*ISNUMBER(T584),V584/T584,0),0)</f>
        <v>0</v>
      </c>
      <c r="AH584" s="3483">
        <f>IF(AND(V584&lt;&gt;"", ISNUMBER(T584)), IFERROR(INDEX(AJ24:AJ94, MATCH(P584, AI24:AI94, 0)) * O584 * IF(ISBLANK(L584), 1, L584), 0), 0)</f>
        <v>0</v>
      </c>
      <c r="AI584" s="2133"/>
      <c r="AJ584" s="2133"/>
      <c r="AK584" s="2133"/>
      <c r="AL584" s="2133"/>
      <c r="AM584" s="2127" t="str">
        <f>A584</f>
        <v>►</v>
      </c>
      <c r="AR584" s="2133"/>
      <c r="AW584" s="2133"/>
      <c r="AX584" s="466">
        <v>1</v>
      </c>
      <c r="AY584" s="464"/>
      <c r="AZ584" s="464"/>
    </row>
    <row r="585" spans="1:52" s="465" customFormat="1" ht="21" customHeight="1" x14ac:dyDescent="0.25">
      <c r="A585" s="2127" t="str">
        <f>IF(H585&lt;&gt;"A", "►", "A")</f>
        <v>►</v>
      </c>
      <c r="B585" s="2128" t="str">
        <f>IF(A585="►","►",IF(A585="A",IF(ISTEXT(I585),I585,"")))</f>
        <v>►</v>
      </c>
      <c r="C585" s="2129" t="str">
        <f>IF(B585="►", "►", IFERROR(LEFT(B585, SEARCH(".", B585)-1), 0))</f>
        <v>►</v>
      </c>
      <c r="D585" s="2433" t="str">
        <f>IF(B585="►","►",IFERROR(MID(B585,SEARCH(".",B585)+1,SEARCH(".",B585,SEARCH(".",B585)+1)-SEARCH(".",B585)-1),0))</f>
        <v>►</v>
      </c>
      <c r="E585" s="2128" t="str">
        <f>IF(B585="►", "►", IFERROR(MID(B585, SEARCH(".", B585, SEARCH(".", B585)+1)+1, SEARCH(".", B585, SEARCH(".", B585, SEARCH(".", B585)+1)+1) - SEARCH(".", B585, SEARCH(".", B585)+1)-1), 0))</f>
        <v>►</v>
      </c>
      <c r="F585" s="2128" t="str">
        <f>IF(B585="►", "►", IFERROR(MID(B585, SEARCH(".", B585, SEARCH(".", B585, SEARCH(".", B585)+1)+1)+1, SEARCH(".", B585, SEARCH(".", B585, SEARCH(".", B585, SEARCH(".", B585)+1)+1)+1) - SEARCH(".", B585, SEARCH(".", B585, SEARCH(".", B585)+1)+1)-1), 0))</f>
        <v>►</v>
      </c>
      <c r="G585" s="2128" t="str">
        <f>IF(OR(B585="►", ISBLANK(B585)), "►", IFERROR(RIGHT(B585, LEN(B585)-FIND("►", B585)-1), ""))</f>
        <v>►</v>
      </c>
      <c r="H585" s="2178" t="s">
        <v>4</v>
      </c>
      <c r="I585" s="2177"/>
      <c r="J585" s="2177"/>
      <c r="K585" s="2177"/>
      <c r="L585" s="2176"/>
      <c r="M585" s="2176"/>
      <c r="N585" s="2176"/>
      <c r="O585" s="2176"/>
      <c r="P585" s="2176"/>
      <c r="Q585" s="2176"/>
      <c r="R585" s="2450"/>
      <c r="S585" s="791" t="s">
        <v>4</v>
      </c>
      <c r="T585" s="3484">
        <f>IFERROR(IF(AND(ISNUMBER(V585),J585&gt;0),J585,0),0)</f>
        <v>0</v>
      </c>
      <c r="U585" s="2453">
        <f>IFERROR(IF(AND(ISNUMBER(T585),V585&gt;0),K585,0),0)</f>
        <v>0</v>
      </c>
      <c r="V585" s="2452"/>
      <c r="W585" s="2140">
        <f>IFERROR(IF(V585&gt;0, AH585*AG585*Q585, 0), 0)</f>
        <v>0</v>
      </c>
      <c r="X585" s="301" t="str">
        <f>IF(OR(W585=0, ISBLANK(P585)), "", TEXT(ROUND(W585/INDEX(AJ24:AJ94, MATCH(P585, AI24:AI94, 0)), 0),"# ##0") &amp; " " &amp; P585)</f>
        <v/>
      </c>
      <c r="Y585" s="82">
        <f>IFERROR(IF(V585&gt;0, L585*AG585*Q585, 0), 0)</f>
        <v>0</v>
      </c>
      <c r="Z585" s="2141">
        <f>IFERROR(IF(V585&gt;0,M585,0),0)</f>
        <v>0</v>
      </c>
      <c r="AA585" s="2142" t="str">
        <f>IF(V585&gt;0,R585,"")</f>
        <v/>
      </c>
      <c r="AB585" s="2143"/>
      <c r="AC585" s="2140">
        <f>IF(ISBLANK(AB585), W585, W585*(1-AB585/100))</f>
        <v>0</v>
      </c>
      <c r="AD585" s="2144"/>
      <c r="AE585" s="2145" t="str">
        <f>IF(OR(ISBLANK(AD585), ISTEXT(L585)), "", IF(W585=0, Y585*AD585, W585*AD585))</f>
        <v/>
      </c>
      <c r="AF585" s="2593"/>
      <c r="AG585" s="2697">
        <f>IFERROR(IF(ISNUMBER(V585)*ISNUMBER(T585),V585/T585,0),0)</f>
        <v>0</v>
      </c>
      <c r="AH585" s="3483">
        <f>IF(AND(V585&lt;&gt;"", ISNUMBER(T585)), IFERROR(INDEX(AJ24:AJ94, MATCH(P585, AI24:AI94, 0)) * O585 * IF(ISBLANK(L585), 1, L585), 0), 0)</f>
        <v>0</v>
      </c>
      <c r="AI585" s="2133"/>
      <c r="AJ585" s="2133"/>
      <c r="AK585" s="2133"/>
      <c r="AL585" s="2133"/>
      <c r="AM585" s="2127" t="str">
        <f>A585</f>
        <v>►</v>
      </c>
      <c r="AR585" s="2133"/>
      <c r="AW585" s="2133"/>
      <c r="AX585" s="466">
        <v>1</v>
      </c>
      <c r="AY585" s="464"/>
      <c r="AZ585" s="464"/>
    </row>
    <row r="586" spans="1:52" s="465" customFormat="1" ht="21" customHeight="1" x14ac:dyDescent="0.25">
      <c r="A586" s="2127" t="str">
        <f>IF(H586&lt;&gt;"A", "►", "A")</f>
        <v>►</v>
      </c>
      <c r="B586" s="2128" t="str">
        <f>IF(A586="►","►",IF(A586="A",IF(ISTEXT(I586),I586,"")))</f>
        <v>►</v>
      </c>
      <c r="C586" s="2129" t="str">
        <f>IF(B586="►", "►", IFERROR(LEFT(B586, SEARCH(".", B586)-1), 0))</f>
        <v>►</v>
      </c>
      <c r="D586" s="2433" t="str">
        <f>IF(B586="►","►",IFERROR(MID(B586,SEARCH(".",B586)+1,SEARCH(".",B586,SEARCH(".",B586)+1)-SEARCH(".",B586)-1),0))</f>
        <v>►</v>
      </c>
      <c r="E586" s="2128" t="str">
        <f>IF(B586="►", "►", IFERROR(MID(B586, SEARCH(".", B586, SEARCH(".", B586)+1)+1, SEARCH(".", B586, SEARCH(".", B586, SEARCH(".", B586)+1)+1) - SEARCH(".", B586, SEARCH(".", B586)+1)-1), 0))</f>
        <v>►</v>
      </c>
      <c r="F586" s="2128" t="str">
        <f>IF(B586="►", "►", IFERROR(MID(B586, SEARCH(".", B586, SEARCH(".", B586, SEARCH(".", B586)+1)+1)+1, SEARCH(".", B586, SEARCH(".", B586, SEARCH(".", B586, SEARCH(".", B586)+1)+1)+1) - SEARCH(".", B586, SEARCH(".", B586, SEARCH(".", B586)+1)+1)-1), 0))</f>
        <v>►</v>
      </c>
      <c r="G586" s="2128" t="str">
        <f>IF(OR(B586="►", ISBLANK(B586)), "►", IFERROR(RIGHT(B586, LEN(B586)-FIND("►", B586)-1), ""))</f>
        <v>►</v>
      </c>
      <c r="H586" s="2178" t="s">
        <v>4</v>
      </c>
      <c r="I586" s="2177"/>
      <c r="J586" s="2177"/>
      <c r="K586" s="2177"/>
      <c r="L586" s="2176"/>
      <c r="M586" s="2176"/>
      <c r="N586" s="2176"/>
      <c r="O586" s="2176"/>
      <c r="P586" s="2176"/>
      <c r="Q586" s="2176"/>
      <c r="R586" s="2450"/>
      <c r="S586" s="791" t="s">
        <v>4</v>
      </c>
      <c r="T586" s="3484">
        <f>IFERROR(IF(AND(ISNUMBER(V586),J586&gt;0),J586,0),0)</f>
        <v>0</v>
      </c>
      <c r="U586" s="2453">
        <f>IFERROR(IF(AND(ISNUMBER(T586),V586&gt;0),K586,0),0)</f>
        <v>0</v>
      </c>
      <c r="V586" s="2452"/>
      <c r="W586" s="2148">
        <f>IFERROR(IF(V586&gt;0, AH586*AG586*Q586, 0), 0)</f>
        <v>0</v>
      </c>
      <c r="X586" s="299" t="str">
        <f>IF(OR(W586=0, ISBLANK(P586)), "", TEXT(ROUND(W586/INDEX(AJ24:AJ94, MATCH(P586, AI24:AI94, 0)), 0),"# ##0") &amp; " " &amp; P586)</f>
        <v/>
      </c>
      <c r="Y586" s="77">
        <f>IFERROR(IF(V586&gt;0, L586*AG586*Q586, 0), 0)</f>
        <v>0</v>
      </c>
      <c r="Z586" s="2149">
        <f>IFERROR(IF(V586&gt;0,M586,0),0)</f>
        <v>0</v>
      </c>
      <c r="AA586" s="2137" t="str">
        <f>IF(V586&gt;0,R586,"")</f>
        <v/>
      </c>
      <c r="AB586" s="2143"/>
      <c r="AC586" s="2148">
        <f>IF(ISBLANK(AB586), W586, W586*(1-AB586/100))</f>
        <v>0</v>
      </c>
      <c r="AD586" s="2144"/>
      <c r="AE586" s="2150" t="str">
        <f>IF(OR(ISBLANK(AD586), ISTEXT(L586)), "", IF(W586=0, Y586*AD586, W586*AD586))</f>
        <v/>
      </c>
      <c r="AF586" s="2593"/>
      <c r="AG586" s="2697">
        <f>IFERROR(IF(ISNUMBER(V586)*ISNUMBER(T586),V586/T586,0),0)</f>
        <v>0</v>
      </c>
      <c r="AH586" s="3483">
        <f>IF(AND(V586&lt;&gt;"", ISNUMBER(T586)), IFERROR(INDEX(AJ24:AJ94, MATCH(P586, AI24:AI94, 0)) * O586 * IF(ISBLANK(L586), 1, L586), 0), 0)</f>
        <v>0</v>
      </c>
      <c r="AI586" s="2133"/>
      <c r="AJ586" s="2133"/>
      <c r="AK586" s="2133"/>
      <c r="AL586" s="2133"/>
      <c r="AM586" s="2127" t="str">
        <f>A586</f>
        <v>►</v>
      </c>
      <c r="AR586" s="2133"/>
      <c r="AW586" s="2133"/>
      <c r="AX586" s="466">
        <v>1</v>
      </c>
      <c r="AY586" s="464"/>
      <c r="AZ586" s="464"/>
    </row>
    <row r="587" spans="1:52" s="465" customFormat="1" ht="21" customHeight="1" x14ac:dyDescent="0.25">
      <c r="A587" s="2127" t="str">
        <f>IF(H587&lt;&gt;"A", "►", "A")</f>
        <v>►</v>
      </c>
      <c r="B587" s="2128" t="str">
        <f>IF(A587="►","►",IF(A587="A",IF(ISTEXT(I587),I587,"")))</f>
        <v>►</v>
      </c>
      <c r="C587" s="2129" t="str">
        <f>IF(B587="►", "►", IFERROR(LEFT(B587, SEARCH(".", B587)-1), 0))</f>
        <v>►</v>
      </c>
      <c r="D587" s="2433" t="str">
        <f>IF(B587="►","►",IFERROR(MID(B587,SEARCH(".",B587)+1,SEARCH(".",B587,SEARCH(".",B587)+1)-SEARCH(".",B587)-1),0))</f>
        <v>►</v>
      </c>
      <c r="E587" s="2128" t="str">
        <f>IF(B587="►", "►", IFERROR(MID(B587, SEARCH(".", B587, SEARCH(".", B587)+1)+1, SEARCH(".", B587, SEARCH(".", B587, SEARCH(".", B587)+1)+1) - SEARCH(".", B587, SEARCH(".", B587)+1)-1), 0))</f>
        <v>►</v>
      </c>
      <c r="F587" s="2128" t="str">
        <f>IF(B587="►", "►", IFERROR(MID(B587, SEARCH(".", B587, SEARCH(".", B587, SEARCH(".", B587)+1)+1)+1, SEARCH(".", B587, SEARCH(".", B587, SEARCH(".", B587, SEARCH(".", B587)+1)+1)+1) - SEARCH(".", B587, SEARCH(".", B587, SEARCH(".", B587)+1)+1)-1), 0))</f>
        <v>►</v>
      </c>
      <c r="G587" s="2128" t="str">
        <f>IF(OR(B587="►", ISBLANK(B587)), "►", IFERROR(RIGHT(B587, LEN(B587)-FIND("►", B587)-1), ""))</f>
        <v>►</v>
      </c>
      <c r="H587" s="2178" t="s">
        <v>4</v>
      </c>
      <c r="I587" s="2177"/>
      <c r="J587" s="2177"/>
      <c r="K587" s="2177"/>
      <c r="L587" s="2176"/>
      <c r="M587" s="2176"/>
      <c r="N587" s="2176"/>
      <c r="O587" s="2176"/>
      <c r="P587" s="2176"/>
      <c r="Q587" s="2176"/>
      <c r="R587" s="2450"/>
      <c r="S587" s="791" t="s">
        <v>4</v>
      </c>
      <c r="T587" s="3484">
        <f>IFERROR(IF(AND(ISNUMBER(V587),J587&gt;0),J587,0),0)</f>
        <v>0</v>
      </c>
      <c r="U587" s="2453">
        <f>IFERROR(IF(AND(ISNUMBER(T587),V587&gt;0),K587,0),0)</f>
        <v>0</v>
      </c>
      <c r="V587" s="2452"/>
      <c r="W587" s="2140">
        <f>IFERROR(IF(V587&gt;0, AH587*AG587*Q587, 0), 0)</f>
        <v>0</v>
      </c>
      <c r="X587" s="301" t="str">
        <f>IF(OR(W587=0, ISBLANK(P587)), "", TEXT(ROUND(W587/INDEX(AJ24:AJ94, MATCH(P587, AI24:AI94, 0)), 0),"# ##0") &amp; " " &amp; P587)</f>
        <v/>
      </c>
      <c r="Y587" s="82">
        <f>IFERROR(IF(V587&gt;0, L587*AG587*Q587, 0), 0)</f>
        <v>0</v>
      </c>
      <c r="Z587" s="2141">
        <f>IFERROR(IF(V587&gt;0,M587,0),0)</f>
        <v>0</v>
      </c>
      <c r="AA587" s="2142" t="str">
        <f>IF(V587&gt;0,R587,"")</f>
        <v/>
      </c>
      <c r="AB587" s="2143"/>
      <c r="AC587" s="2140">
        <f>IF(ISBLANK(AB587), W587, W587*(1-AB587/100))</f>
        <v>0</v>
      </c>
      <c r="AD587" s="2144"/>
      <c r="AE587" s="2145" t="str">
        <f>IF(OR(ISBLANK(AD587), ISTEXT(L587)), "", IF(W587=0, Y587*AD587, W587*AD587))</f>
        <v/>
      </c>
      <c r="AF587" s="2593"/>
      <c r="AG587" s="2697">
        <f>IFERROR(IF(ISNUMBER(V587)*ISNUMBER(T587),V587/T587,0),0)</f>
        <v>0</v>
      </c>
      <c r="AH587" s="3483">
        <f>IF(AND(V587&lt;&gt;"", ISNUMBER(T587)), IFERROR(INDEX(AJ24:AJ94, MATCH(P587, AI24:AI94, 0)) * O587 * IF(ISBLANK(L587), 1, L587), 0), 0)</f>
        <v>0</v>
      </c>
      <c r="AI587" s="2133"/>
      <c r="AJ587" s="2133"/>
      <c r="AK587" s="2133"/>
      <c r="AL587" s="2133"/>
      <c r="AM587" s="2127" t="str">
        <f>A587</f>
        <v>►</v>
      </c>
      <c r="AR587" s="2133"/>
      <c r="AW587" s="2133"/>
      <c r="AX587" s="466">
        <v>1</v>
      </c>
      <c r="AY587" s="464"/>
      <c r="AZ587" s="464"/>
    </row>
    <row r="588" spans="1:52" s="465" customFormat="1" ht="21" customHeight="1" x14ac:dyDescent="0.25">
      <c r="A588" s="2127" t="str">
        <f>IF(H588&lt;&gt;"A", "►", "A")</f>
        <v>►</v>
      </c>
      <c r="B588" s="2128" t="str">
        <f>IF(A588="►","►",IF(A588="A",IF(ISTEXT(I588),I588,"")))</f>
        <v>►</v>
      </c>
      <c r="C588" s="2129" t="str">
        <f>IF(B588="►", "►", IFERROR(LEFT(B588, SEARCH(".", B588)-1), 0))</f>
        <v>►</v>
      </c>
      <c r="D588" s="2433" t="str">
        <f>IF(B588="►","►",IFERROR(MID(B588,SEARCH(".",B588)+1,SEARCH(".",B588,SEARCH(".",B588)+1)-SEARCH(".",B588)-1),0))</f>
        <v>►</v>
      </c>
      <c r="E588" s="2128" t="str">
        <f>IF(B588="►", "►", IFERROR(MID(B588, SEARCH(".", B588, SEARCH(".", B588)+1)+1, SEARCH(".", B588, SEARCH(".", B588, SEARCH(".", B588)+1)+1) - SEARCH(".", B588, SEARCH(".", B588)+1)-1), 0))</f>
        <v>►</v>
      </c>
      <c r="F588" s="2128" t="str">
        <f>IF(B588="►", "►", IFERROR(MID(B588, SEARCH(".", B588, SEARCH(".", B588, SEARCH(".", B588)+1)+1)+1, SEARCH(".", B588, SEARCH(".", B588, SEARCH(".", B588, SEARCH(".", B588)+1)+1)+1) - SEARCH(".", B588, SEARCH(".", B588, SEARCH(".", B588)+1)+1)-1), 0))</f>
        <v>►</v>
      </c>
      <c r="G588" s="2128" t="str">
        <f>IF(OR(B588="►", ISBLANK(B588)), "►", IFERROR(RIGHT(B588, LEN(B588)-FIND("►", B588)-1), ""))</f>
        <v>►</v>
      </c>
      <c r="H588" s="2178" t="s">
        <v>4</v>
      </c>
      <c r="I588" s="2177"/>
      <c r="J588" s="2177"/>
      <c r="K588" s="2177"/>
      <c r="L588" s="2176"/>
      <c r="M588" s="2176"/>
      <c r="N588" s="2176"/>
      <c r="O588" s="2176"/>
      <c r="P588" s="2176"/>
      <c r="Q588" s="2176"/>
      <c r="R588" s="2450"/>
      <c r="S588" s="791" t="s">
        <v>4</v>
      </c>
      <c r="T588" s="3484">
        <f>IFERROR(IF(AND(ISNUMBER(V588),J588&gt;0),J588,0),0)</f>
        <v>0</v>
      </c>
      <c r="U588" s="2453">
        <f>IFERROR(IF(AND(ISNUMBER(T588),V588&gt;0),K588,0),0)</f>
        <v>0</v>
      </c>
      <c r="V588" s="2452"/>
      <c r="W588" s="2148">
        <f>IFERROR(IF(V588&gt;0, AH588*AG588*Q588, 0), 0)</f>
        <v>0</v>
      </c>
      <c r="X588" s="299" t="str">
        <f>IF(OR(W588=0, ISBLANK(P588)), "", TEXT(ROUND(W588/INDEX(AJ24:AJ94, MATCH(P588, AI24:AI94, 0)), 0),"# ##0") &amp; " " &amp; P588)</f>
        <v/>
      </c>
      <c r="Y588" s="77">
        <f>IFERROR(IF(V588&gt;0, L588*AG588*Q588, 0), 0)</f>
        <v>0</v>
      </c>
      <c r="Z588" s="2149">
        <f>IFERROR(IF(V588&gt;0,M588,0),0)</f>
        <v>0</v>
      </c>
      <c r="AA588" s="2137" t="str">
        <f>IF(V588&gt;0,R588,"")</f>
        <v/>
      </c>
      <c r="AB588" s="2143"/>
      <c r="AC588" s="2148">
        <f>IF(ISBLANK(AB588), W588, W588*(1-AB588/100))</f>
        <v>0</v>
      </c>
      <c r="AD588" s="2144"/>
      <c r="AE588" s="2150" t="str">
        <f>IF(OR(ISBLANK(AD588), ISTEXT(L588)), "", IF(W588=0, Y588*AD588, W588*AD588))</f>
        <v/>
      </c>
      <c r="AF588" s="2593"/>
      <c r="AG588" s="2697">
        <f>IFERROR(IF(ISNUMBER(V588)*ISNUMBER(T588),V588/T588,0),0)</f>
        <v>0</v>
      </c>
      <c r="AH588" s="3483">
        <f>IF(AND(V588&lt;&gt;"", ISNUMBER(T588)), IFERROR(INDEX(AJ24:AJ94, MATCH(P588, AI24:AI94, 0)) * O588 * IF(ISBLANK(L588), 1, L588), 0), 0)</f>
        <v>0</v>
      </c>
      <c r="AI588" s="2133"/>
      <c r="AJ588" s="2133"/>
      <c r="AK588" s="2133"/>
      <c r="AL588" s="2133"/>
      <c r="AM588" s="2127" t="str">
        <f>A588</f>
        <v>►</v>
      </c>
      <c r="AR588" s="2133"/>
      <c r="AW588" s="2133"/>
      <c r="AX588" s="466">
        <v>1</v>
      </c>
      <c r="AY588" s="464"/>
      <c r="AZ588" s="464"/>
    </row>
    <row r="589" spans="1:52" s="465" customFormat="1" ht="21" customHeight="1" x14ac:dyDescent="0.25">
      <c r="A589" s="2127" t="str">
        <f>IF(H589&lt;&gt;"A", "►", "A")</f>
        <v>►</v>
      </c>
      <c r="B589" s="2128" t="str">
        <f>IF(A589="►","►",IF(A589="A",IF(ISTEXT(I589),I589,"")))</f>
        <v>►</v>
      </c>
      <c r="C589" s="2129" t="str">
        <f>IF(B589="►", "►", IFERROR(LEFT(B589, SEARCH(".", B589)-1), 0))</f>
        <v>►</v>
      </c>
      <c r="D589" s="2433" t="str">
        <f>IF(B589="►","►",IFERROR(MID(B589,SEARCH(".",B589)+1,SEARCH(".",B589,SEARCH(".",B589)+1)-SEARCH(".",B589)-1),0))</f>
        <v>►</v>
      </c>
      <c r="E589" s="2128" t="str">
        <f>IF(B589="►", "►", IFERROR(MID(B589, SEARCH(".", B589, SEARCH(".", B589)+1)+1, SEARCH(".", B589, SEARCH(".", B589, SEARCH(".", B589)+1)+1) - SEARCH(".", B589, SEARCH(".", B589)+1)-1), 0))</f>
        <v>►</v>
      </c>
      <c r="F589" s="2128" t="str">
        <f>IF(B589="►", "►", IFERROR(MID(B589, SEARCH(".", B589, SEARCH(".", B589, SEARCH(".", B589)+1)+1)+1, SEARCH(".", B589, SEARCH(".", B589, SEARCH(".", B589, SEARCH(".", B589)+1)+1)+1) - SEARCH(".", B589, SEARCH(".", B589, SEARCH(".", B589)+1)+1)-1), 0))</f>
        <v>►</v>
      </c>
      <c r="G589" s="2128" t="str">
        <f>IF(OR(B589="►", ISBLANK(B589)), "►", IFERROR(RIGHT(B589, LEN(B589)-FIND("►", B589)-1), ""))</f>
        <v>►</v>
      </c>
      <c r="H589" s="2178" t="s">
        <v>4</v>
      </c>
      <c r="I589" s="2177"/>
      <c r="J589" s="2177"/>
      <c r="K589" s="2177"/>
      <c r="L589" s="2176"/>
      <c r="M589" s="2176"/>
      <c r="N589" s="2176"/>
      <c r="O589" s="2176"/>
      <c r="P589" s="2176"/>
      <c r="Q589" s="2176"/>
      <c r="R589" s="2450"/>
      <c r="S589" s="791" t="s">
        <v>4</v>
      </c>
      <c r="T589" s="3484">
        <f>IFERROR(IF(AND(ISNUMBER(V589),J589&gt;0),J589,0),0)</f>
        <v>0</v>
      </c>
      <c r="U589" s="2453">
        <f>IFERROR(IF(AND(ISNUMBER(T589),V589&gt;0),K589,0),0)</f>
        <v>0</v>
      </c>
      <c r="V589" s="2452"/>
      <c r="W589" s="2140">
        <f>IFERROR(IF(V589&gt;0, AH589*AG589*Q589, 0), 0)</f>
        <v>0</v>
      </c>
      <c r="X589" s="301" t="str">
        <f>IF(OR(W589=0, ISBLANK(P589)), "", TEXT(ROUND(W589/INDEX(AJ24:AJ94, MATCH(P589, AI24:AI94, 0)), 0),"# ##0") &amp; " " &amp; P589)</f>
        <v/>
      </c>
      <c r="Y589" s="82">
        <f>IFERROR(IF(V589&gt;0, L589*AG589*Q589, 0), 0)</f>
        <v>0</v>
      </c>
      <c r="Z589" s="2141">
        <f>IFERROR(IF(V589&gt;0,M589,0),0)</f>
        <v>0</v>
      </c>
      <c r="AA589" s="2142" t="str">
        <f>IF(V589&gt;0,R589,"")</f>
        <v/>
      </c>
      <c r="AB589" s="2143"/>
      <c r="AC589" s="2140">
        <f>IF(ISBLANK(AB589), W589, W589*(1-AB589/100))</f>
        <v>0</v>
      </c>
      <c r="AD589" s="2144"/>
      <c r="AE589" s="2145" t="str">
        <f>IF(OR(ISBLANK(AD589), ISTEXT(L589)), "", IF(W589=0, Y589*AD589, W589*AD589))</f>
        <v/>
      </c>
      <c r="AF589" s="2593"/>
      <c r="AG589" s="2697">
        <f>IFERROR(IF(ISNUMBER(V589)*ISNUMBER(T589),V589/T589,0),0)</f>
        <v>0</v>
      </c>
      <c r="AH589" s="3483">
        <f>IF(AND(V589&lt;&gt;"", ISNUMBER(T589)), IFERROR(INDEX(AJ24:AJ94, MATCH(P589, AI24:AI94, 0)) * O589 * IF(ISBLANK(L589), 1, L589), 0), 0)</f>
        <v>0</v>
      </c>
      <c r="AI589" s="2133"/>
      <c r="AJ589" s="2133"/>
      <c r="AK589" s="2133"/>
      <c r="AL589" s="2133"/>
      <c r="AM589" s="2127" t="str">
        <f>A589</f>
        <v>►</v>
      </c>
      <c r="AR589" s="2133"/>
      <c r="AW589" s="2133"/>
      <c r="AX589" s="466">
        <v>1</v>
      </c>
      <c r="AY589" s="464"/>
      <c r="AZ589" s="464"/>
    </row>
    <row r="590" spans="1:52" s="465" customFormat="1" ht="21" customHeight="1" x14ac:dyDescent="0.25">
      <c r="A590" s="2127" t="str">
        <f>IF(H590&lt;&gt;"A", "►", "A")</f>
        <v>►</v>
      </c>
      <c r="B590" s="2128" t="str">
        <f>IF(A590="►","►",IF(A590="A",IF(ISTEXT(I590),I590,"")))</f>
        <v>►</v>
      </c>
      <c r="C590" s="2129" t="str">
        <f>IF(B590="►", "►", IFERROR(LEFT(B590, SEARCH(".", B590)-1), 0))</f>
        <v>►</v>
      </c>
      <c r="D590" s="2433" t="str">
        <f>IF(B590="►","►",IFERROR(MID(B590,SEARCH(".",B590)+1,SEARCH(".",B590,SEARCH(".",B590)+1)-SEARCH(".",B590)-1),0))</f>
        <v>►</v>
      </c>
      <c r="E590" s="2128" t="str">
        <f>IF(B590="►", "►", IFERROR(MID(B590, SEARCH(".", B590, SEARCH(".", B590)+1)+1, SEARCH(".", B590, SEARCH(".", B590, SEARCH(".", B590)+1)+1) - SEARCH(".", B590, SEARCH(".", B590)+1)-1), 0))</f>
        <v>►</v>
      </c>
      <c r="F590" s="2128" t="str">
        <f>IF(B590="►", "►", IFERROR(MID(B590, SEARCH(".", B590, SEARCH(".", B590, SEARCH(".", B590)+1)+1)+1, SEARCH(".", B590, SEARCH(".", B590, SEARCH(".", B590, SEARCH(".", B590)+1)+1)+1) - SEARCH(".", B590, SEARCH(".", B590, SEARCH(".", B590)+1)+1)-1), 0))</f>
        <v>►</v>
      </c>
      <c r="G590" s="2128" t="str">
        <f>IF(OR(B590="►", ISBLANK(B590)), "►", IFERROR(RIGHT(B590, LEN(B590)-FIND("►", B590)-1), ""))</f>
        <v>►</v>
      </c>
      <c r="H590" s="2178" t="s">
        <v>4</v>
      </c>
      <c r="I590" s="2177"/>
      <c r="J590" s="2177"/>
      <c r="K590" s="2177"/>
      <c r="L590" s="2176"/>
      <c r="M590" s="2176"/>
      <c r="N590" s="2176"/>
      <c r="O590" s="2176"/>
      <c r="P590" s="2176"/>
      <c r="Q590" s="2176"/>
      <c r="R590" s="2450"/>
      <c r="S590" s="791" t="s">
        <v>4</v>
      </c>
      <c r="T590" s="3484">
        <f>IFERROR(IF(AND(ISNUMBER(V590),J590&gt;0),J590,0),0)</f>
        <v>0</v>
      </c>
      <c r="U590" s="2453">
        <f>IFERROR(IF(AND(ISNUMBER(T590),V590&gt;0),K590,0),0)</f>
        <v>0</v>
      </c>
      <c r="V590" s="2452"/>
      <c r="W590" s="2148">
        <f>IFERROR(IF(V590&gt;0, AH590*AG590*Q590, 0), 0)</f>
        <v>0</v>
      </c>
      <c r="X590" s="299" t="str">
        <f>IF(OR(W590=0, ISBLANK(P590)), "", TEXT(ROUND(W590/INDEX(AJ24:AJ94, MATCH(P590, AI24:AI94, 0)), 0),"# ##0") &amp; " " &amp; P590)</f>
        <v/>
      </c>
      <c r="Y590" s="77">
        <f>IFERROR(IF(V590&gt;0, L590*AG590*Q590, 0), 0)</f>
        <v>0</v>
      </c>
      <c r="Z590" s="2149">
        <f>IFERROR(IF(V590&gt;0,M590,0),0)</f>
        <v>0</v>
      </c>
      <c r="AA590" s="2137" t="str">
        <f>IF(V590&gt;0,R590,"")</f>
        <v/>
      </c>
      <c r="AB590" s="2143"/>
      <c r="AC590" s="2148">
        <f>IF(ISBLANK(AB590), W590, W590*(1-AB590/100))</f>
        <v>0</v>
      </c>
      <c r="AD590" s="2144"/>
      <c r="AE590" s="2150" t="str">
        <f>IF(OR(ISBLANK(AD590), ISTEXT(L590)), "", IF(W590=0, Y590*AD590, W590*AD590))</f>
        <v/>
      </c>
      <c r="AF590" s="2593"/>
      <c r="AG590" s="2697">
        <f>IFERROR(IF(ISNUMBER(V590)*ISNUMBER(T590),V590/T590,0),0)</f>
        <v>0</v>
      </c>
      <c r="AH590" s="3483">
        <f>IF(AND(V590&lt;&gt;"", ISNUMBER(T590)), IFERROR(INDEX(AJ24:AJ94, MATCH(P590, AI24:AI94, 0)) * O590 * IF(ISBLANK(L590), 1, L590), 0), 0)</f>
        <v>0</v>
      </c>
      <c r="AI590" s="2133"/>
      <c r="AJ590" s="2133"/>
      <c r="AK590" s="2133"/>
      <c r="AL590" s="2133"/>
      <c r="AM590" s="2127" t="str">
        <f>A590</f>
        <v>►</v>
      </c>
      <c r="AR590" s="2133"/>
      <c r="AW590" s="2133"/>
      <c r="AX590" s="466">
        <v>1</v>
      </c>
      <c r="AY590" s="464"/>
      <c r="AZ590" s="464"/>
    </row>
    <row r="591" spans="1:52" s="465" customFormat="1" ht="21" customHeight="1" x14ac:dyDescent="0.25">
      <c r="A591" s="2127" t="str">
        <f>IF(H591&lt;&gt;"A", "►", "A")</f>
        <v>►</v>
      </c>
      <c r="B591" s="2128" t="str">
        <f>IF(A591="►","►",IF(A591="A",IF(ISTEXT(I591),I591,"")))</f>
        <v>►</v>
      </c>
      <c r="C591" s="2129" t="str">
        <f>IF(B591="►", "►", IFERROR(LEFT(B591, SEARCH(".", B591)-1), 0))</f>
        <v>►</v>
      </c>
      <c r="D591" s="2433" t="str">
        <f>IF(B591="►","►",IFERROR(MID(B591,SEARCH(".",B591)+1,SEARCH(".",B591,SEARCH(".",B591)+1)-SEARCH(".",B591)-1),0))</f>
        <v>►</v>
      </c>
      <c r="E591" s="2128" t="str">
        <f>IF(B591="►", "►", IFERROR(MID(B591, SEARCH(".", B591, SEARCH(".", B591)+1)+1, SEARCH(".", B591, SEARCH(".", B591, SEARCH(".", B591)+1)+1) - SEARCH(".", B591, SEARCH(".", B591)+1)-1), 0))</f>
        <v>►</v>
      </c>
      <c r="F591" s="2128" t="str">
        <f>IF(B591="►", "►", IFERROR(MID(B591, SEARCH(".", B591, SEARCH(".", B591, SEARCH(".", B591)+1)+1)+1, SEARCH(".", B591, SEARCH(".", B591, SEARCH(".", B591, SEARCH(".", B591)+1)+1)+1) - SEARCH(".", B591, SEARCH(".", B591, SEARCH(".", B591)+1)+1)-1), 0))</f>
        <v>►</v>
      </c>
      <c r="G591" s="2128" t="str">
        <f>IF(OR(B591="►", ISBLANK(B591)), "►", IFERROR(RIGHT(B591, LEN(B591)-FIND("►", B591)-1), ""))</f>
        <v>►</v>
      </c>
      <c r="H591" s="2178" t="s">
        <v>4</v>
      </c>
      <c r="I591" s="2177"/>
      <c r="J591" s="2177"/>
      <c r="K591" s="2177"/>
      <c r="L591" s="2176"/>
      <c r="M591" s="2176"/>
      <c r="N591" s="2176"/>
      <c r="O591" s="2176"/>
      <c r="P591" s="2176"/>
      <c r="Q591" s="2176"/>
      <c r="R591" s="2450"/>
      <c r="S591" s="791" t="s">
        <v>4</v>
      </c>
      <c r="T591" s="3484">
        <f>IFERROR(IF(AND(ISNUMBER(V591),J591&gt;0),J591,0),0)</f>
        <v>0</v>
      </c>
      <c r="U591" s="2453">
        <f>IFERROR(IF(AND(ISNUMBER(T591),V591&gt;0),K591,0),0)</f>
        <v>0</v>
      </c>
      <c r="V591" s="2452"/>
      <c r="W591" s="2140">
        <f>IFERROR(IF(V591&gt;0, AH591*AG591*Q591, 0), 0)</f>
        <v>0</v>
      </c>
      <c r="X591" s="301" t="str">
        <f>IF(OR(W591=0, ISBLANK(P591)), "", TEXT(ROUND(W591/INDEX(AJ24:AJ94, MATCH(P591, AI24:AI94, 0)), 0),"# ##0") &amp; " " &amp; P591)</f>
        <v/>
      </c>
      <c r="Y591" s="82">
        <f>IFERROR(IF(V591&gt;0, L591*AG591*Q591, 0), 0)</f>
        <v>0</v>
      </c>
      <c r="Z591" s="2141">
        <f>IFERROR(IF(V591&gt;0,M591,0),0)</f>
        <v>0</v>
      </c>
      <c r="AA591" s="2142" t="str">
        <f>IF(V591&gt;0,R591,"")</f>
        <v/>
      </c>
      <c r="AB591" s="2143"/>
      <c r="AC591" s="2140">
        <f>IF(ISBLANK(AB591), W591, W591*(1-AB591/100))</f>
        <v>0</v>
      </c>
      <c r="AD591" s="2144"/>
      <c r="AE591" s="2145" t="str">
        <f>IF(OR(ISBLANK(AD591), ISTEXT(L591)), "", IF(W591=0, Y591*AD591, W591*AD591))</f>
        <v/>
      </c>
      <c r="AF591" s="2593"/>
      <c r="AG591" s="2697">
        <f>IFERROR(IF(ISNUMBER(V591)*ISNUMBER(T591),V591/T591,0),0)</f>
        <v>0</v>
      </c>
      <c r="AH591" s="3483">
        <f>IF(AND(V591&lt;&gt;"", ISNUMBER(T591)), IFERROR(INDEX(AJ24:AJ94, MATCH(P591, AI24:AI94, 0)) * O591 * IF(ISBLANK(L591), 1, L591), 0), 0)</f>
        <v>0</v>
      </c>
      <c r="AI591" s="2133"/>
      <c r="AJ591" s="2133"/>
      <c r="AK591" s="2133"/>
      <c r="AL591" s="2133"/>
      <c r="AM591" s="2127" t="str">
        <f>A591</f>
        <v>►</v>
      </c>
      <c r="AR591" s="2133"/>
      <c r="AW591" s="2133"/>
      <c r="AX591" s="466">
        <v>1</v>
      </c>
      <c r="AY591" s="464"/>
      <c r="AZ591" s="464"/>
    </row>
    <row r="592" spans="1:52" s="465" customFormat="1" ht="21" customHeight="1" x14ac:dyDescent="0.25">
      <c r="A592" s="2127" t="str">
        <f>IF(H592&lt;&gt;"A", "►", "A")</f>
        <v>►</v>
      </c>
      <c r="B592" s="2128" t="str">
        <f>IF(A592="►","►",IF(A592="A",IF(ISTEXT(I592),I592,"")))</f>
        <v>►</v>
      </c>
      <c r="C592" s="2129" t="str">
        <f>IF(B592="►", "►", IFERROR(LEFT(B592, SEARCH(".", B592)-1), 0))</f>
        <v>►</v>
      </c>
      <c r="D592" s="2433" t="str">
        <f>IF(B592="►","►",IFERROR(MID(B592,SEARCH(".",B592)+1,SEARCH(".",B592,SEARCH(".",B592)+1)-SEARCH(".",B592)-1),0))</f>
        <v>►</v>
      </c>
      <c r="E592" s="2128" t="str">
        <f>IF(B592="►", "►", IFERROR(MID(B592, SEARCH(".", B592, SEARCH(".", B592)+1)+1, SEARCH(".", B592, SEARCH(".", B592, SEARCH(".", B592)+1)+1) - SEARCH(".", B592, SEARCH(".", B592)+1)-1), 0))</f>
        <v>►</v>
      </c>
      <c r="F592" s="2128" t="str">
        <f>IF(B592="►", "►", IFERROR(MID(B592, SEARCH(".", B592, SEARCH(".", B592, SEARCH(".", B592)+1)+1)+1, SEARCH(".", B592, SEARCH(".", B592, SEARCH(".", B592, SEARCH(".", B592)+1)+1)+1) - SEARCH(".", B592, SEARCH(".", B592, SEARCH(".", B592)+1)+1)-1), 0))</f>
        <v>►</v>
      </c>
      <c r="G592" s="2128" t="str">
        <f>IF(OR(B592="►", ISBLANK(B592)), "►", IFERROR(RIGHT(B592, LEN(B592)-FIND("►", B592)-1), ""))</f>
        <v>►</v>
      </c>
      <c r="H592" s="2178" t="s">
        <v>4</v>
      </c>
      <c r="I592" s="2177"/>
      <c r="J592" s="2177"/>
      <c r="K592" s="2177"/>
      <c r="L592" s="2176"/>
      <c r="M592" s="2176"/>
      <c r="N592" s="2176"/>
      <c r="O592" s="2176"/>
      <c r="P592" s="2176"/>
      <c r="Q592" s="2176"/>
      <c r="R592" s="2450"/>
      <c r="S592" s="791" t="s">
        <v>4</v>
      </c>
      <c r="T592" s="3484">
        <f>IFERROR(IF(AND(ISNUMBER(V592),J592&gt;0),J592,0),0)</f>
        <v>0</v>
      </c>
      <c r="U592" s="2453">
        <f>IFERROR(IF(AND(ISNUMBER(T592),V592&gt;0),K592,0),0)</f>
        <v>0</v>
      </c>
      <c r="V592" s="2452"/>
      <c r="W592" s="2148">
        <f>IFERROR(IF(V592&gt;0, AH592*AG592*Q592, 0), 0)</f>
        <v>0</v>
      </c>
      <c r="X592" s="299" t="str">
        <f>IF(OR(W592=0, ISBLANK(P592)), "", TEXT(ROUND(W592/INDEX(AJ24:AJ94, MATCH(P592, AI24:AI94, 0)), 0),"# ##0") &amp; " " &amp; P592)</f>
        <v/>
      </c>
      <c r="Y592" s="77">
        <f>IFERROR(IF(V592&gt;0, L592*AG592*Q592, 0), 0)</f>
        <v>0</v>
      </c>
      <c r="Z592" s="2149">
        <f>IFERROR(IF(V592&gt;0,M592,0),0)</f>
        <v>0</v>
      </c>
      <c r="AA592" s="2137" t="str">
        <f>IF(V592&gt;0,R592,"")</f>
        <v/>
      </c>
      <c r="AB592" s="2143"/>
      <c r="AC592" s="2148">
        <f>IF(ISBLANK(AB592), W592, W592*(1-AB592/100))</f>
        <v>0</v>
      </c>
      <c r="AD592" s="2144"/>
      <c r="AE592" s="2150" t="str">
        <f>IF(OR(ISBLANK(AD592), ISTEXT(L592)), "", IF(W592=0, Y592*AD592, W592*AD592))</f>
        <v/>
      </c>
      <c r="AF592" s="2593"/>
      <c r="AG592" s="2697">
        <f>IFERROR(IF(ISNUMBER(V592)*ISNUMBER(T592),V592/T592,0),0)</f>
        <v>0</v>
      </c>
      <c r="AH592" s="3483">
        <f>IF(AND(V592&lt;&gt;"", ISNUMBER(T592)), IFERROR(INDEX(AJ24:AJ94, MATCH(P592, AI24:AI94, 0)) * O592 * IF(ISBLANK(L592), 1, L592), 0), 0)</f>
        <v>0</v>
      </c>
      <c r="AI592" s="2133"/>
      <c r="AJ592" s="2133"/>
      <c r="AK592" s="2133"/>
      <c r="AL592" s="2133"/>
      <c r="AM592" s="2127" t="str">
        <f>A592</f>
        <v>►</v>
      </c>
      <c r="AR592" s="2133"/>
      <c r="AW592" s="2133"/>
      <c r="AX592" s="466">
        <v>1</v>
      </c>
      <c r="AY592" s="464"/>
      <c r="AZ592" s="464"/>
    </row>
    <row r="593" spans="1:52" s="465" customFormat="1" ht="21" customHeight="1" x14ac:dyDescent="0.25">
      <c r="A593" s="2127" t="str">
        <f>IF(H593&lt;&gt;"A", "►", "A")</f>
        <v>►</v>
      </c>
      <c r="B593" s="2128" t="str">
        <f>IF(A593="►","►",IF(A593="A",IF(ISTEXT(I593),I593,"")))</f>
        <v>►</v>
      </c>
      <c r="C593" s="2129" t="str">
        <f>IF(B593="►", "►", IFERROR(LEFT(B593, SEARCH(".", B593)-1), 0))</f>
        <v>►</v>
      </c>
      <c r="D593" s="2433" t="str">
        <f>IF(B593="►","►",IFERROR(MID(B593,SEARCH(".",B593)+1,SEARCH(".",B593,SEARCH(".",B593)+1)-SEARCH(".",B593)-1),0))</f>
        <v>►</v>
      </c>
      <c r="E593" s="2128" t="str">
        <f>IF(B593="►", "►", IFERROR(MID(B593, SEARCH(".", B593, SEARCH(".", B593)+1)+1, SEARCH(".", B593, SEARCH(".", B593, SEARCH(".", B593)+1)+1) - SEARCH(".", B593, SEARCH(".", B593)+1)-1), 0))</f>
        <v>►</v>
      </c>
      <c r="F593" s="2128" t="str">
        <f>IF(B593="►", "►", IFERROR(MID(B593, SEARCH(".", B593, SEARCH(".", B593, SEARCH(".", B593)+1)+1)+1, SEARCH(".", B593, SEARCH(".", B593, SEARCH(".", B593, SEARCH(".", B593)+1)+1)+1) - SEARCH(".", B593, SEARCH(".", B593, SEARCH(".", B593)+1)+1)-1), 0))</f>
        <v>►</v>
      </c>
      <c r="G593" s="2128" t="str">
        <f>IF(OR(B593="►", ISBLANK(B593)), "►", IFERROR(RIGHT(B593, LEN(B593)-FIND("►", B593)-1), ""))</f>
        <v>►</v>
      </c>
      <c r="H593" s="2178" t="s">
        <v>4</v>
      </c>
      <c r="I593" s="2177"/>
      <c r="J593" s="2177"/>
      <c r="K593" s="2177"/>
      <c r="L593" s="2176"/>
      <c r="M593" s="2176"/>
      <c r="N593" s="2176"/>
      <c r="O593" s="2176"/>
      <c r="P593" s="2176"/>
      <c r="Q593" s="2176"/>
      <c r="R593" s="2450"/>
      <c r="S593" s="791" t="s">
        <v>4</v>
      </c>
      <c r="T593" s="3484">
        <f>IFERROR(IF(AND(ISNUMBER(V593),J593&gt;0),J593,0),0)</f>
        <v>0</v>
      </c>
      <c r="U593" s="2453">
        <f>IFERROR(IF(AND(ISNUMBER(T593),V593&gt;0),K593,0),0)</f>
        <v>0</v>
      </c>
      <c r="V593" s="2452"/>
      <c r="W593" s="2140">
        <f>IFERROR(IF(V593&gt;0, AH593*AG593*Q593, 0), 0)</f>
        <v>0</v>
      </c>
      <c r="X593" s="301" t="str">
        <f>IF(OR(W593=0, ISBLANK(P593)), "", TEXT(ROUND(W593/INDEX(AJ24:AJ94, MATCH(P593, AI24:AI94, 0)), 0),"# ##0") &amp; " " &amp; P593)</f>
        <v/>
      </c>
      <c r="Y593" s="82">
        <f>IFERROR(IF(V593&gt;0, L593*AG593*Q593, 0), 0)</f>
        <v>0</v>
      </c>
      <c r="Z593" s="2141">
        <f>IFERROR(IF(V593&gt;0,M593,0),0)</f>
        <v>0</v>
      </c>
      <c r="AA593" s="2142" t="str">
        <f>IF(V593&gt;0,R593,"")</f>
        <v/>
      </c>
      <c r="AB593" s="2143"/>
      <c r="AC593" s="2140">
        <f>IF(ISBLANK(AB593), W593, W593*(1-AB593/100))</f>
        <v>0</v>
      </c>
      <c r="AD593" s="2144"/>
      <c r="AE593" s="2145" t="str">
        <f>IF(OR(ISBLANK(AD593), ISTEXT(L593)), "", IF(W593=0, Y593*AD593, W593*AD593))</f>
        <v/>
      </c>
      <c r="AF593" s="2593"/>
      <c r="AG593" s="2697">
        <f>IFERROR(IF(ISNUMBER(V593)*ISNUMBER(T593),V593/T593,0),0)</f>
        <v>0</v>
      </c>
      <c r="AH593" s="3483">
        <f>IF(AND(V593&lt;&gt;"", ISNUMBER(T593)), IFERROR(INDEX(AJ24:AJ94, MATCH(P593, AI24:AI94, 0)) * O593 * IF(ISBLANK(L593), 1, L593), 0), 0)</f>
        <v>0</v>
      </c>
      <c r="AI593" s="2133"/>
      <c r="AJ593" s="2133"/>
      <c r="AK593" s="2133"/>
      <c r="AL593" s="2133"/>
      <c r="AM593" s="2127" t="str">
        <f>A593</f>
        <v>►</v>
      </c>
      <c r="AR593" s="2133"/>
      <c r="AW593" s="2133"/>
      <c r="AX593" s="466">
        <v>1</v>
      </c>
      <c r="AY593" s="464"/>
      <c r="AZ593" s="464"/>
    </row>
    <row r="594" spans="1:52" s="465" customFormat="1" ht="21" customHeight="1" x14ac:dyDescent="0.25">
      <c r="A594" s="2127" t="str">
        <f>IF(H594&lt;&gt;"A", "►", "A")</f>
        <v>►</v>
      </c>
      <c r="B594" s="2128" t="str">
        <f>IF(A594="►","►",IF(A594="A",IF(ISTEXT(I594),I594,"")))</f>
        <v>►</v>
      </c>
      <c r="C594" s="2129" t="str">
        <f>IF(B594="►", "►", IFERROR(LEFT(B594, SEARCH(".", B594)-1), 0))</f>
        <v>►</v>
      </c>
      <c r="D594" s="2433" t="str">
        <f>IF(B594="►","►",IFERROR(MID(B594,SEARCH(".",B594)+1,SEARCH(".",B594,SEARCH(".",B594)+1)-SEARCH(".",B594)-1),0))</f>
        <v>►</v>
      </c>
      <c r="E594" s="2128" t="str">
        <f>IF(B594="►", "►", IFERROR(MID(B594, SEARCH(".", B594, SEARCH(".", B594)+1)+1, SEARCH(".", B594, SEARCH(".", B594, SEARCH(".", B594)+1)+1) - SEARCH(".", B594, SEARCH(".", B594)+1)-1), 0))</f>
        <v>►</v>
      </c>
      <c r="F594" s="2128" t="str">
        <f>IF(B594="►", "►", IFERROR(MID(B594, SEARCH(".", B594, SEARCH(".", B594, SEARCH(".", B594)+1)+1)+1, SEARCH(".", B594, SEARCH(".", B594, SEARCH(".", B594, SEARCH(".", B594)+1)+1)+1) - SEARCH(".", B594, SEARCH(".", B594, SEARCH(".", B594)+1)+1)-1), 0))</f>
        <v>►</v>
      </c>
      <c r="G594" s="2128" t="str">
        <f>IF(OR(B594="►", ISBLANK(B594)), "►", IFERROR(RIGHT(B594, LEN(B594)-FIND("►", B594)-1), ""))</f>
        <v>►</v>
      </c>
      <c r="H594" s="2178" t="s">
        <v>4</v>
      </c>
      <c r="I594" s="2177"/>
      <c r="J594" s="2177"/>
      <c r="K594" s="2177"/>
      <c r="L594" s="2176"/>
      <c r="M594" s="2176"/>
      <c r="N594" s="2176"/>
      <c r="O594" s="2176"/>
      <c r="P594" s="2176"/>
      <c r="Q594" s="2176"/>
      <c r="R594" s="2450"/>
      <c r="S594" s="791" t="s">
        <v>4</v>
      </c>
      <c r="T594" s="3484">
        <f>IFERROR(IF(AND(ISNUMBER(V594),J594&gt;0),J594,0),0)</f>
        <v>0</v>
      </c>
      <c r="U594" s="2453">
        <f>IFERROR(IF(AND(ISNUMBER(T594),V594&gt;0),K594,0),0)</f>
        <v>0</v>
      </c>
      <c r="V594" s="2452"/>
      <c r="W594" s="2148">
        <f>IFERROR(IF(V594&gt;0, AH594*AG594*Q594, 0), 0)</f>
        <v>0</v>
      </c>
      <c r="X594" s="299" t="str">
        <f>IF(OR(W594=0, ISBLANK(P594)), "", TEXT(ROUND(W594/INDEX(AJ24:AJ94, MATCH(P594, AI24:AI94, 0)), 0),"# ##0") &amp; " " &amp; P594)</f>
        <v/>
      </c>
      <c r="Y594" s="77">
        <f>IFERROR(IF(V594&gt;0, L594*AG594*Q594, 0), 0)</f>
        <v>0</v>
      </c>
      <c r="Z594" s="2149">
        <f>IFERROR(IF(V594&gt;0,M594,0),0)</f>
        <v>0</v>
      </c>
      <c r="AA594" s="2137" t="str">
        <f>IF(V594&gt;0,R594,"")</f>
        <v/>
      </c>
      <c r="AB594" s="2143"/>
      <c r="AC594" s="2148">
        <f>IF(ISBLANK(AB594), W594, W594*(1-AB594/100))</f>
        <v>0</v>
      </c>
      <c r="AD594" s="2144"/>
      <c r="AE594" s="2150" t="str">
        <f>IF(OR(ISBLANK(AD594), ISTEXT(L594)), "", IF(W594=0, Y594*AD594, W594*AD594))</f>
        <v/>
      </c>
      <c r="AF594" s="2593"/>
      <c r="AG594" s="2697">
        <f>IFERROR(IF(ISNUMBER(V594)*ISNUMBER(T594),V594/T594,0),0)</f>
        <v>0</v>
      </c>
      <c r="AH594" s="3483">
        <f>IF(AND(V594&lt;&gt;"", ISNUMBER(T594)), IFERROR(INDEX(AJ24:AJ94, MATCH(P594, AI24:AI94, 0)) * O594 * IF(ISBLANK(L594), 1, L594), 0), 0)</f>
        <v>0</v>
      </c>
      <c r="AI594" s="2133"/>
      <c r="AJ594" s="2133"/>
      <c r="AK594" s="2133"/>
      <c r="AL594" s="2133"/>
      <c r="AM594" s="2127" t="str">
        <f>A594</f>
        <v>►</v>
      </c>
      <c r="AR594" s="2133"/>
      <c r="AW594" s="2133"/>
      <c r="AX594" s="466">
        <v>1</v>
      </c>
      <c r="AY594" s="464"/>
      <c r="AZ594" s="464"/>
    </row>
    <row r="595" spans="1:52" s="465" customFormat="1" ht="21" customHeight="1" x14ac:dyDescent="0.25">
      <c r="A595" s="2127" t="str">
        <f>IF(H595&lt;&gt;"A", "►", "A")</f>
        <v>►</v>
      </c>
      <c r="B595" s="2128" t="str">
        <f>IF(A595="►","►",IF(A595="A",IF(ISTEXT(I595),I595,"")))</f>
        <v>►</v>
      </c>
      <c r="C595" s="2129" t="str">
        <f>IF(B595="►", "►", IFERROR(LEFT(B595, SEARCH(".", B595)-1), 0))</f>
        <v>►</v>
      </c>
      <c r="D595" s="2433" t="str">
        <f>IF(B595="►","►",IFERROR(MID(B595,SEARCH(".",B595)+1,SEARCH(".",B595,SEARCH(".",B595)+1)-SEARCH(".",B595)-1),0))</f>
        <v>►</v>
      </c>
      <c r="E595" s="2128" t="str">
        <f>IF(B595="►", "►", IFERROR(MID(B595, SEARCH(".", B595, SEARCH(".", B595)+1)+1, SEARCH(".", B595, SEARCH(".", B595, SEARCH(".", B595)+1)+1) - SEARCH(".", B595, SEARCH(".", B595)+1)-1), 0))</f>
        <v>►</v>
      </c>
      <c r="F595" s="2128" t="str">
        <f>IF(B595="►", "►", IFERROR(MID(B595, SEARCH(".", B595, SEARCH(".", B595, SEARCH(".", B595)+1)+1)+1, SEARCH(".", B595, SEARCH(".", B595, SEARCH(".", B595, SEARCH(".", B595)+1)+1)+1) - SEARCH(".", B595, SEARCH(".", B595, SEARCH(".", B595)+1)+1)-1), 0))</f>
        <v>►</v>
      </c>
      <c r="G595" s="2128" t="str">
        <f>IF(OR(B595="►", ISBLANK(B595)), "►", IFERROR(RIGHT(B595, LEN(B595)-FIND("►", B595)-1), ""))</f>
        <v>►</v>
      </c>
      <c r="H595" s="2178" t="s">
        <v>4</v>
      </c>
      <c r="I595" s="2177"/>
      <c r="J595" s="2177"/>
      <c r="K595" s="2177"/>
      <c r="L595" s="2176"/>
      <c r="M595" s="2176"/>
      <c r="N595" s="2176"/>
      <c r="O595" s="2176"/>
      <c r="P595" s="2176"/>
      <c r="Q595" s="2176"/>
      <c r="R595" s="2450"/>
      <c r="S595" s="791" t="s">
        <v>4</v>
      </c>
      <c r="T595" s="3484">
        <f>IFERROR(IF(AND(ISNUMBER(V595),J595&gt;0),J595,0),0)</f>
        <v>0</v>
      </c>
      <c r="U595" s="2453">
        <f>IFERROR(IF(AND(ISNUMBER(T595),V595&gt;0),K595,0),0)</f>
        <v>0</v>
      </c>
      <c r="V595" s="2452"/>
      <c r="W595" s="2140">
        <f>IFERROR(IF(V595&gt;0, AH595*AG595*Q595, 0), 0)</f>
        <v>0</v>
      </c>
      <c r="X595" s="301" t="str">
        <f>IF(OR(W595=0, ISBLANK(P595)), "", TEXT(ROUND(W595/INDEX(AJ24:AJ94, MATCH(P595, AI24:AI94, 0)), 0),"# ##0") &amp; " " &amp; P595)</f>
        <v/>
      </c>
      <c r="Y595" s="82">
        <f>IFERROR(IF(V595&gt;0, L595*AG595*Q595, 0), 0)</f>
        <v>0</v>
      </c>
      <c r="Z595" s="2141">
        <f>IFERROR(IF(V595&gt;0,M595,0),0)</f>
        <v>0</v>
      </c>
      <c r="AA595" s="2142" t="str">
        <f>IF(V595&gt;0,R595,"")</f>
        <v/>
      </c>
      <c r="AB595" s="2143"/>
      <c r="AC595" s="2140">
        <f>IF(ISBLANK(AB595), W595, W595*(1-AB595/100))</f>
        <v>0</v>
      </c>
      <c r="AD595" s="2144"/>
      <c r="AE595" s="2145" t="str">
        <f>IF(OR(ISBLANK(AD595), ISTEXT(L595)), "", IF(W595=0, Y595*AD595, W595*AD595))</f>
        <v/>
      </c>
      <c r="AF595" s="2593"/>
      <c r="AG595" s="2697">
        <f>IFERROR(IF(ISNUMBER(V595)*ISNUMBER(T595),V595/T595,0),0)</f>
        <v>0</v>
      </c>
      <c r="AH595" s="3483">
        <f>IF(AND(V595&lt;&gt;"", ISNUMBER(T595)), IFERROR(INDEX(AJ24:AJ94, MATCH(P595, AI24:AI94, 0)) * O595 * IF(ISBLANK(L595), 1, L595), 0), 0)</f>
        <v>0</v>
      </c>
      <c r="AI595" s="2133"/>
      <c r="AJ595" s="2133"/>
      <c r="AK595" s="2133"/>
      <c r="AL595" s="2133"/>
      <c r="AM595" s="2127" t="str">
        <f>A595</f>
        <v>►</v>
      </c>
      <c r="AR595" s="2133"/>
      <c r="AW595" s="2133"/>
      <c r="AX595" s="466">
        <v>1</v>
      </c>
      <c r="AY595" s="464"/>
      <c r="AZ595" s="464"/>
    </row>
    <row r="596" spans="1:52" s="465" customFormat="1" ht="21" customHeight="1" x14ac:dyDescent="0.25">
      <c r="A596" s="2127" t="str">
        <f>IF(H596&lt;&gt;"A", "►", "A")</f>
        <v>►</v>
      </c>
      <c r="B596" s="2128" t="str">
        <f>IF(A596="►","►",IF(A596="A",IF(ISTEXT(I596),I596,"")))</f>
        <v>►</v>
      </c>
      <c r="C596" s="2129" t="str">
        <f>IF(B596="►", "►", IFERROR(LEFT(B596, SEARCH(".", B596)-1), 0))</f>
        <v>►</v>
      </c>
      <c r="D596" s="2433" t="str">
        <f>IF(B596="►","►",IFERROR(MID(B596,SEARCH(".",B596)+1,SEARCH(".",B596,SEARCH(".",B596)+1)-SEARCH(".",B596)-1),0))</f>
        <v>►</v>
      </c>
      <c r="E596" s="2128" t="str">
        <f>IF(B596="►", "►", IFERROR(MID(B596, SEARCH(".", B596, SEARCH(".", B596)+1)+1, SEARCH(".", B596, SEARCH(".", B596, SEARCH(".", B596)+1)+1) - SEARCH(".", B596, SEARCH(".", B596)+1)-1), 0))</f>
        <v>►</v>
      </c>
      <c r="F596" s="2128" t="str">
        <f>IF(B596="►", "►", IFERROR(MID(B596, SEARCH(".", B596, SEARCH(".", B596, SEARCH(".", B596)+1)+1)+1, SEARCH(".", B596, SEARCH(".", B596, SEARCH(".", B596, SEARCH(".", B596)+1)+1)+1) - SEARCH(".", B596, SEARCH(".", B596, SEARCH(".", B596)+1)+1)-1), 0))</f>
        <v>►</v>
      </c>
      <c r="G596" s="2128" t="str">
        <f>IF(OR(B596="►", ISBLANK(B596)), "►", IFERROR(RIGHT(B596, LEN(B596)-FIND("►", B596)-1), ""))</f>
        <v>►</v>
      </c>
      <c r="H596" s="2178" t="s">
        <v>4</v>
      </c>
      <c r="I596" s="2177"/>
      <c r="J596" s="2177"/>
      <c r="K596" s="2177"/>
      <c r="L596" s="2176"/>
      <c r="M596" s="2176"/>
      <c r="N596" s="2176"/>
      <c r="O596" s="2176"/>
      <c r="P596" s="2176"/>
      <c r="Q596" s="2176"/>
      <c r="R596" s="2450"/>
      <c r="S596" s="791" t="s">
        <v>4</v>
      </c>
      <c r="T596" s="3484">
        <f>IFERROR(IF(AND(ISNUMBER(V596),J596&gt;0),J596,0),0)</f>
        <v>0</v>
      </c>
      <c r="U596" s="2453">
        <f>IFERROR(IF(AND(ISNUMBER(T596),V596&gt;0),K596,0),0)</f>
        <v>0</v>
      </c>
      <c r="V596" s="2452"/>
      <c r="W596" s="2148">
        <f>IFERROR(IF(V596&gt;0, AH596*AG596*Q596, 0), 0)</f>
        <v>0</v>
      </c>
      <c r="X596" s="299" t="str">
        <f>IF(OR(W596=0, ISBLANK(P596)), "", TEXT(ROUND(W596/INDEX(AJ24:AJ94, MATCH(P596, AI24:AI94, 0)), 0),"# ##0") &amp; " " &amp; P596)</f>
        <v/>
      </c>
      <c r="Y596" s="77">
        <f>IFERROR(IF(V596&gt;0, L596*AG596*Q596, 0), 0)</f>
        <v>0</v>
      </c>
      <c r="Z596" s="2149">
        <f>IFERROR(IF(V596&gt;0,M596,0),0)</f>
        <v>0</v>
      </c>
      <c r="AA596" s="2137" t="str">
        <f>IF(V596&gt;0,R596,"")</f>
        <v/>
      </c>
      <c r="AB596" s="2143"/>
      <c r="AC596" s="2148">
        <f>IF(ISBLANK(AB596), W596, W596*(1-AB596/100))</f>
        <v>0</v>
      </c>
      <c r="AD596" s="2144"/>
      <c r="AE596" s="2150" t="str">
        <f>IF(OR(ISBLANK(AD596), ISTEXT(L596)), "", IF(W596=0, Y596*AD596, W596*AD596))</f>
        <v/>
      </c>
      <c r="AF596" s="2593"/>
      <c r="AG596" s="2697">
        <f>IFERROR(IF(ISNUMBER(V596)*ISNUMBER(T596),V596/T596,0),0)</f>
        <v>0</v>
      </c>
      <c r="AH596" s="3483">
        <f>IF(AND(V596&lt;&gt;"", ISNUMBER(T596)), IFERROR(INDEX(AJ24:AJ94, MATCH(P596, AI24:AI94, 0)) * O596 * IF(ISBLANK(L596), 1, L596), 0), 0)</f>
        <v>0</v>
      </c>
      <c r="AI596" s="2133"/>
      <c r="AJ596" s="2133"/>
      <c r="AK596" s="2133"/>
      <c r="AL596" s="2133"/>
      <c r="AM596" s="2127" t="str">
        <f>A596</f>
        <v>►</v>
      </c>
      <c r="AR596" s="2133"/>
      <c r="AW596" s="2133"/>
      <c r="AX596" s="466">
        <v>1</v>
      </c>
      <c r="AY596" s="464"/>
      <c r="AZ596" s="464"/>
    </row>
    <row r="597" spans="1:52" s="465" customFormat="1" ht="21" customHeight="1" x14ac:dyDescent="0.25">
      <c r="A597" s="2127" t="str">
        <f>IF(H597&lt;&gt;"A", "►", "A")</f>
        <v>►</v>
      </c>
      <c r="B597" s="2128" t="str">
        <f>IF(A597="►","►",IF(A597="A",IF(ISTEXT(I597),I597,"")))</f>
        <v>►</v>
      </c>
      <c r="C597" s="2129" t="str">
        <f>IF(B597="►", "►", IFERROR(LEFT(B597, SEARCH(".", B597)-1), 0))</f>
        <v>►</v>
      </c>
      <c r="D597" s="2433" t="str">
        <f>IF(B597="►","►",IFERROR(MID(B597,SEARCH(".",B597)+1,SEARCH(".",B597,SEARCH(".",B597)+1)-SEARCH(".",B597)-1),0))</f>
        <v>►</v>
      </c>
      <c r="E597" s="2128" t="str">
        <f>IF(B597="►", "►", IFERROR(MID(B597, SEARCH(".", B597, SEARCH(".", B597)+1)+1, SEARCH(".", B597, SEARCH(".", B597, SEARCH(".", B597)+1)+1) - SEARCH(".", B597, SEARCH(".", B597)+1)-1), 0))</f>
        <v>►</v>
      </c>
      <c r="F597" s="2128" t="str">
        <f>IF(B597="►", "►", IFERROR(MID(B597, SEARCH(".", B597, SEARCH(".", B597, SEARCH(".", B597)+1)+1)+1, SEARCH(".", B597, SEARCH(".", B597, SEARCH(".", B597, SEARCH(".", B597)+1)+1)+1) - SEARCH(".", B597, SEARCH(".", B597, SEARCH(".", B597)+1)+1)-1), 0))</f>
        <v>►</v>
      </c>
      <c r="G597" s="2128" t="str">
        <f>IF(OR(B597="►", ISBLANK(B597)), "►", IFERROR(RIGHT(B597, LEN(B597)-FIND("►", B597)-1), ""))</f>
        <v>►</v>
      </c>
      <c r="H597" s="2178" t="s">
        <v>4</v>
      </c>
      <c r="I597" s="2177"/>
      <c r="J597" s="2177"/>
      <c r="K597" s="2177"/>
      <c r="L597" s="2176"/>
      <c r="M597" s="2176"/>
      <c r="N597" s="2176"/>
      <c r="O597" s="2176"/>
      <c r="P597" s="2176"/>
      <c r="Q597" s="2176"/>
      <c r="R597" s="2450"/>
      <c r="S597" s="791" t="s">
        <v>4</v>
      </c>
      <c r="T597" s="3484">
        <f>IFERROR(IF(AND(ISNUMBER(V597),J597&gt;0),J597,0),0)</f>
        <v>0</v>
      </c>
      <c r="U597" s="2453">
        <f>IFERROR(IF(AND(ISNUMBER(T597),V597&gt;0),K597,0),0)</f>
        <v>0</v>
      </c>
      <c r="V597" s="2452"/>
      <c r="W597" s="2140">
        <f>IFERROR(IF(V597&gt;0, AH597*AG597*Q597, 0), 0)</f>
        <v>0</v>
      </c>
      <c r="X597" s="301" t="str">
        <f>IF(OR(W597=0, ISBLANK(P597)), "", TEXT(ROUND(W597/INDEX(AJ24:AJ94, MATCH(P597, AI24:AI94, 0)), 0),"# ##0") &amp; " " &amp; P597)</f>
        <v/>
      </c>
      <c r="Y597" s="82">
        <f>IFERROR(IF(V597&gt;0, L597*AG597*Q597, 0), 0)</f>
        <v>0</v>
      </c>
      <c r="Z597" s="2141">
        <f>IFERROR(IF(V597&gt;0,M597,0),0)</f>
        <v>0</v>
      </c>
      <c r="AA597" s="2142" t="str">
        <f>IF(V597&gt;0,R597,"")</f>
        <v/>
      </c>
      <c r="AB597" s="2143"/>
      <c r="AC597" s="2140">
        <f>IF(ISBLANK(AB597), W597, W597*(1-AB597/100))</f>
        <v>0</v>
      </c>
      <c r="AD597" s="2144"/>
      <c r="AE597" s="2145" t="str">
        <f>IF(OR(ISBLANK(AD597), ISTEXT(L597)), "", IF(W597=0, Y597*AD597, W597*AD597))</f>
        <v/>
      </c>
      <c r="AF597" s="2593"/>
      <c r="AG597" s="2697">
        <f>IFERROR(IF(ISNUMBER(V597)*ISNUMBER(T597),V597/T597,0),0)</f>
        <v>0</v>
      </c>
      <c r="AH597" s="3483">
        <f>IF(AND(V597&lt;&gt;"", ISNUMBER(T597)), IFERROR(INDEX(AJ24:AJ94, MATCH(P597, AI24:AI94, 0)) * O597 * IF(ISBLANK(L597), 1, L597), 0), 0)</f>
        <v>0</v>
      </c>
      <c r="AI597" s="2133"/>
      <c r="AJ597" s="2133"/>
      <c r="AK597" s="2133"/>
      <c r="AL597" s="2133"/>
      <c r="AM597" s="2127" t="str">
        <f>A597</f>
        <v>►</v>
      </c>
      <c r="AR597" s="2133"/>
      <c r="AW597" s="2133"/>
      <c r="AX597" s="466">
        <v>1</v>
      </c>
      <c r="AY597" s="464"/>
      <c r="AZ597" s="464"/>
    </row>
    <row r="598" spans="1:52" s="465" customFormat="1" ht="21" customHeight="1" x14ac:dyDescent="0.25">
      <c r="A598" s="2127" t="str">
        <f>IF(H598&lt;&gt;"A", "►", "A")</f>
        <v>►</v>
      </c>
      <c r="B598" s="2128" t="str">
        <f>IF(A598="►","►",IF(A598="A",IF(ISTEXT(I598),I598,"")))</f>
        <v>►</v>
      </c>
      <c r="C598" s="2129" t="str">
        <f>IF(B598="►", "►", IFERROR(LEFT(B598, SEARCH(".", B598)-1), 0))</f>
        <v>►</v>
      </c>
      <c r="D598" s="2433" t="str">
        <f>IF(B598="►","►",IFERROR(MID(B598,SEARCH(".",B598)+1,SEARCH(".",B598,SEARCH(".",B598)+1)-SEARCH(".",B598)-1),0))</f>
        <v>►</v>
      </c>
      <c r="E598" s="2128" t="str">
        <f>IF(B598="►", "►", IFERROR(MID(B598, SEARCH(".", B598, SEARCH(".", B598)+1)+1, SEARCH(".", B598, SEARCH(".", B598, SEARCH(".", B598)+1)+1) - SEARCH(".", B598, SEARCH(".", B598)+1)-1), 0))</f>
        <v>►</v>
      </c>
      <c r="F598" s="2128" t="str">
        <f>IF(B598="►", "►", IFERROR(MID(B598, SEARCH(".", B598, SEARCH(".", B598, SEARCH(".", B598)+1)+1)+1, SEARCH(".", B598, SEARCH(".", B598, SEARCH(".", B598, SEARCH(".", B598)+1)+1)+1) - SEARCH(".", B598, SEARCH(".", B598, SEARCH(".", B598)+1)+1)-1), 0))</f>
        <v>►</v>
      </c>
      <c r="G598" s="2128" t="str">
        <f>IF(OR(B598="►", ISBLANK(B598)), "►", IFERROR(RIGHT(B598, LEN(B598)-FIND("►", B598)-1), ""))</f>
        <v>►</v>
      </c>
      <c r="H598" s="2178" t="s">
        <v>4</v>
      </c>
      <c r="I598" s="2177"/>
      <c r="J598" s="2177"/>
      <c r="K598" s="2177"/>
      <c r="L598" s="2176"/>
      <c r="M598" s="2176"/>
      <c r="N598" s="2176"/>
      <c r="O598" s="2176"/>
      <c r="P598" s="2176"/>
      <c r="Q598" s="2176"/>
      <c r="R598" s="2450"/>
      <c r="S598" s="791" t="s">
        <v>4</v>
      </c>
      <c r="T598" s="3484">
        <f>IFERROR(IF(AND(ISNUMBER(V598),J598&gt;0),J598,0),0)</f>
        <v>0</v>
      </c>
      <c r="U598" s="2453">
        <f>IFERROR(IF(AND(ISNUMBER(T598),V598&gt;0),K598,0),0)</f>
        <v>0</v>
      </c>
      <c r="V598" s="2452"/>
      <c r="W598" s="2148">
        <f>IFERROR(IF(V598&gt;0, AH598*AG598*Q598, 0), 0)</f>
        <v>0</v>
      </c>
      <c r="X598" s="299" t="str">
        <f>IF(OR(W598=0, ISBLANK(P598)), "", TEXT(ROUND(W598/INDEX(AJ24:AJ94, MATCH(P598, AI24:AI94, 0)), 0),"# ##0") &amp; " " &amp; P598)</f>
        <v/>
      </c>
      <c r="Y598" s="77">
        <f>IFERROR(IF(V598&gt;0, L598*AG598*Q598, 0), 0)</f>
        <v>0</v>
      </c>
      <c r="Z598" s="2149">
        <f>IFERROR(IF(V598&gt;0,M598,0),0)</f>
        <v>0</v>
      </c>
      <c r="AA598" s="2137" t="str">
        <f>IF(V598&gt;0,R598,"")</f>
        <v/>
      </c>
      <c r="AB598" s="2143"/>
      <c r="AC598" s="2148">
        <f>IF(ISBLANK(AB598), W598, W598*(1-AB598/100))</f>
        <v>0</v>
      </c>
      <c r="AD598" s="2144"/>
      <c r="AE598" s="2150" t="str">
        <f>IF(OR(ISBLANK(AD598), ISTEXT(L598)), "", IF(W598=0, Y598*AD598, W598*AD598))</f>
        <v/>
      </c>
      <c r="AF598" s="2593"/>
      <c r="AG598" s="2697">
        <f>IFERROR(IF(ISNUMBER(V598)*ISNUMBER(T598),V598/T598,0),0)</f>
        <v>0</v>
      </c>
      <c r="AH598" s="3483">
        <f>IF(AND(V598&lt;&gt;"", ISNUMBER(T598)), IFERROR(INDEX(AJ24:AJ94, MATCH(P598, AI24:AI94, 0)) * O598 * IF(ISBLANK(L598), 1, L598), 0), 0)</f>
        <v>0</v>
      </c>
      <c r="AI598" s="2133"/>
      <c r="AJ598" s="2133"/>
      <c r="AK598" s="2133"/>
      <c r="AL598" s="2133"/>
      <c r="AM598" s="2127" t="str">
        <f>A598</f>
        <v>►</v>
      </c>
      <c r="AR598" s="2133"/>
      <c r="AW598" s="2133"/>
      <c r="AX598" s="466">
        <v>1</v>
      </c>
      <c r="AY598" s="464"/>
      <c r="AZ598" s="464"/>
    </row>
    <row r="599" spans="1:52" s="465" customFormat="1" ht="21" customHeight="1" x14ac:dyDescent="0.25">
      <c r="A599" s="2127" t="str">
        <f>IF(H599&lt;&gt;"A", "►", "A")</f>
        <v>►</v>
      </c>
      <c r="B599" s="2128" t="str">
        <f>IF(A599="►","►",IF(A599="A",IF(ISTEXT(I599),I599,"")))</f>
        <v>►</v>
      </c>
      <c r="C599" s="2129" t="str">
        <f>IF(B599="►", "►", IFERROR(LEFT(B599, SEARCH(".", B599)-1), 0))</f>
        <v>►</v>
      </c>
      <c r="D599" s="2433" t="str">
        <f>IF(B599="►","►",IFERROR(MID(B599,SEARCH(".",B599)+1,SEARCH(".",B599,SEARCH(".",B599)+1)-SEARCH(".",B599)-1),0))</f>
        <v>►</v>
      </c>
      <c r="E599" s="2128" t="str">
        <f>IF(B599="►", "►", IFERROR(MID(B599, SEARCH(".", B599, SEARCH(".", B599)+1)+1, SEARCH(".", B599, SEARCH(".", B599, SEARCH(".", B599)+1)+1) - SEARCH(".", B599, SEARCH(".", B599)+1)-1), 0))</f>
        <v>►</v>
      </c>
      <c r="F599" s="2128" t="str">
        <f>IF(B599="►", "►", IFERROR(MID(B599, SEARCH(".", B599, SEARCH(".", B599, SEARCH(".", B599)+1)+1)+1, SEARCH(".", B599, SEARCH(".", B599, SEARCH(".", B599, SEARCH(".", B599)+1)+1)+1) - SEARCH(".", B599, SEARCH(".", B599, SEARCH(".", B599)+1)+1)-1), 0))</f>
        <v>►</v>
      </c>
      <c r="G599" s="2128" t="str">
        <f>IF(OR(B599="►", ISBLANK(B599)), "►", IFERROR(RIGHT(B599, LEN(B599)-FIND("►", B599)-1), ""))</f>
        <v>►</v>
      </c>
      <c r="H599" s="2178" t="s">
        <v>4</v>
      </c>
      <c r="I599" s="2177"/>
      <c r="J599" s="2177"/>
      <c r="K599" s="2177"/>
      <c r="L599" s="2176"/>
      <c r="M599" s="2176"/>
      <c r="N599" s="2176"/>
      <c r="O599" s="2176"/>
      <c r="P599" s="2176"/>
      <c r="Q599" s="2176"/>
      <c r="R599" s="2450"/>
      <c r="S599" s="791" t="s">
        <v>4</v>
      </c>
      <c r="T599" s="3484">
        <f>IFERROR(IF(AND(ISNUMBER(V599),J599&gt;0),J599,0),0)</f>
        <v>0</v>
      </c>
      <c r="U599" s="2453">
        <f>IFERROR(IF(AND(ISNUMBER(T599),V599&gt;0),K599,0),0)</f>
        <v>0</v>
      </c>
      <c r="V599" s="2452"/>
      <c r="W599" s="2140">
        <f>IFERROR(IF(V599&gt;0, AH599*AG599*Q599, 0), 0)</f>
        <v>0</v>
      </c>
      <c r="X599" s="301" t="str">
        <f>IF(OR(W599=0, ISBLANK(P599)), "", TEXT(ROUND(W599/INDEX(AJ24:AJ94, MATCH(P599, AI24:AI94, 0)), 0),"# ##0") &amp; " " &amp; P599)</f>
        <v/>
      </c>
      <c r="Y599" s="82">
        <f>IFERROR(IF(V599&gt;0, L599*AG599*Q599, 0), 0)</f>
        <v>0</v>
      </c>
      <c r="Z599" s="2141">
        <f>IFERROR(IF(V599&gt;0,M599,0),0)</f>
        <v>0</v>
      </c>
      <c r="AA599" s="2142" t="str">
        <f>IF(V599&gt;0,R599,"")</f>
        <v/>
      </c>
      <c r="AB599" s="2143"/>
      <c r="AC599" s="2140">
        <f>IF(ISBLANK(AB599), W599, W599*(1-AB599/100))</f>
        <v>0</v>
      </c>
      <c r="AD599" s="2144"/>
      <c r="AE599" s="2145" t="str">
        <f>IF(OR(ISBLANK(AD599), ISTEXT(L599)), "", IF(W599=0, Y599*AD599, W599*AD599))</f>
        <v/>
      </c>
      <c r="AF599" s="2593"/>
      <c r="AG599" s="2697">
        <f>IFERROR(IF(ISNUMBER(V599)*ISNUMBER(T599),V599/T599,0),0)</f>
        <v>0</v>
      </c>
      <c r="AH599" s="3483">
        <f>IF(AND(V599&lt;&gt;"", ISNUMBER(T599)), IFERROR(INDEX(AJ24:AJ94, MATCH(P599, AI24:AI94, 0)) * O599 * IF(ISBLANK(L599), 1, L599), 0), 0)</f>
        <v>0</v>
      </c>
      <c r="AI599" s="2133"/>
      <c r="AJ599" s="2133"/>
      <c r="AK599" s="2133"/>
      <c r="AL599" s="2133"/>
      <c r="AM599" s="2127" t="str">
        <f>A599</f>
        <v>►</v>
      </c>
      <c r="AR599" s="2133"/>
      <c r="AW599" s="2133"/>
      <c r="AX599" s="466">
        <v>1</v>
      </c>
      <c r="AY599" s="464"/>
      <c r="AZ599" s="464"/>
    </row>
    <row r="600" spans="1:52" s="465" customFormat="1" ht="21" customHeight="1" x14ac:dyDescent="0.25">
      <c r="A600" s="2127" t="str">
        <f>IF(H600&lt;&gt;"A", "►", "A")</f>
        <v>►</v>
      </c>
      <c r="B600" s="2128" t="str">
        <f>IF(A600="►","►",IF(A600="A",IF(ISTEXT(I600),I600,"")))</f>
        <v>►</v>
      </c>
      <c r="C600" s="2129" t="str">
        <f>IF(B600="►", "►", IFERROR(LEFT(B600, SEARCH(".", B600)-1), 0))</f>
        <v>►</v>
      </c>
      <c r="D600" s="2433" t="str">
        <f>IF(B600="►","►",IFERROR(MID(B600,SEARCH(".",B600)+1,SEARCH(".",B600,SEARCH(".",B600)+1)-SEARCH(".",B600)-1),0))</f>
        <v>►</v>
      </c>
      <c r="E600" s="2128" t="str">
        <f>IF(B600="►", "►", IFERROR(MID(B600, SEARCH(".", B600, SEARCH(".", B600)+1)+1, SEARCH(".", B600, SEARCH(".", B600, SEARCH(".", B600)+1)+1) - SEARCH(".", B600, SEARCH(".", B600)+1)-1), 0))</f>
        <v>►</v>
      </c>
      <c r="F600" s="2128" t="str">
        <f>IF(B600="►", "►", IFERROR(MID(B600, SEARCH(".", B600, SEARCH(".", B600, SEARCH(".", B600)+1)+1)+1, SEARCH(".", B600, SEARCH(".", B600, SEARCH(".", B600, SEARCH(".", B600)+1)+1)+1) - SEARCH(".", B600, SEARCH(".", B600, SEARCH(".", B600)+1)+1)-1), 0))</f>
        <v>►</v>
      </c>
      <c r="G600" s="2128" t="str">
        <f>IF(OR(B600="►", ISBLANK(B600)), "►", IFERROR(RIGHT(B600, LEN(B600)-FIND("►", B600)-1), ""))</f>
        <v>►</v>
      </c>
      <c r="H600" s="2178" t="s">
        <v>4</v>
      </c>
      <c r="I600" s="2177"/>
      <c r="J600" s="2177"/>
      <c r="K600" s="2177"/>
      <c r="L600" s="2176"/>
      <c r="M600" s="2176"/>
      <c r="N600" s="2176"/>
      <c r="O600" s="2176"/>
      <c r="P600" s="2176"/>
      <c r="Q600" s="2176"/>
      <c r="R600" s="2450"/>
      <c r="S600" s="791" t="s">
        <v>4</v>
      </c>
      <c r="T600" s="3484">
        <f>IFERROR(IF(AND(ISNUMBER(V600),J600&gt;0),J600,0),0)</f>
        <v>0</v>
      </c>
      <c r="U600" s="2453">
        <f>IFERROR(IF(AND(ISNUMBER(T600),V600&gt;0),K600,0),0)</f>
        <v>0</v>
      </c>
      <c r="V600" s="2452"/>
      <c r="W600" s="2148">
        <f>IFERROR(IF(V600&gt;0, AH600*AG600*Q600, 0), 0)</f>
        <v>0</v>
      </c>
      <c r="X600" s="299" t="str">
        <f>IF(OR(W600=0, ISBLANK(P600)), "", TEXT(ROUND(W600/INDEX(AJ24:AJ94, MATCH(P600, AI24:AI94, 0)), 0),"# ##0") &amp; " " &amp; P600)</f>
        <v/>
      </c>
      <c r="Y600" s="77">
        <f>IFERROR(IF(V600&gt;0, L600*AG600*Q600, 0), 0)</f>
        <v>0</v>
      </c>
      <c r="Z600" s="2149">
        <f>IFERROR(IF(V600&gt;0,M600,0),0)</f>
        <v>0</v>
      </c>
      <c r="AA600" s="2137" t="str">
        <f>IF(V600&gt;0,R600,"")</f>
        <v/>
      </c>
      <c r="AB600" s="2143"/>
      <c r="AC600" s="2148">
        <f>IF(ISBLANK(AB600), W600, W600*(1-AB600/100))</f>
        <v>0</v>
      </c>
      <c r="AD600" s="2144"/>
      <c r="AE600" s="2150" t="str">
        <f>IF(OR(ISBLANK(AD600), ISTEXT(L600)), "", IF(W600=0, Y600*AD600, W600*AD600))</f>
        <v/>
      </c>
      <c r="AF600" s="2593"/>
      <c r="AG600" s="2697">
        <f>IFERROR(IF(ISNUMBER(V600)*ISNUMBER(T600),V600/T600,0),0)</f>
        <v>0</v>
      </c>
      <c r="AH600" s="3483">
        <f>IF(AND(V600&lt;&gt;"", ISNUMBER(T600)), IFERROR(INDEX(AJ24:AJ94, MATCH(P600, AI24:AI94, 0)) * O600 * IF(ISBLANK(L600), 1, L600), 0), 0)</f>
        <v>0</v>
      </c>
      <c r="AI600" s="2133"/>
      <c r="AJ600" s="2133"/>
      <c r="AK600" s="2133"/>
      <c r="AL600" s="2133"/>
      <c r="AM600" s="2127" t="str">
        <f>A600</f>
        <v>►</v>
      </c>
      <c r="AR600" s="2133"/>
      <c r="AW600" s="2133"/>
      <c r="AX600" s="466">
        <v>1</v>
      </c>
      <c r="AY600" s="464"/>
      <c r="AZ600" s="464"/>
    </row>
    <row r="601" spans="1:52" s="465" customFormat="1" ht="21" customHeight="1" x14ac:dyDescent="0.25">
      <c r="A601" s="2127" t="str">
        <f>IF(H601&lt;&gt;"A", "►", "A")</f>
        <v>►</v>
      </c>
      <c r="B601" s="2128" t="str">
        <f>IF(A601="►","►",IF(A601="A",IF(ISTEXT(I601),I601,"")))</f>
        <v>►</v>
      </c>
      <c r="C601" s="2129" t="str">
        <f>IF(B601="►", "►", IFERROR(LEFT(B601, SEARCH(".", B601)-1), 0))</f>
        <v>►</v>
      </c>
      <c r="D601" s="2433" t="str">
        <f>IF(B601="►","►",IFERROR(MID(B601,SEARCH(".",B601)+1,SEARCH(".",B601,SEARCH(".",B601)+1)-SEARCH(".",B601)-1),0))</f>
        <v>►</v>
      </c>
      <c r="E601" s="2128" t="str">
        <f>IF(B601="►", "►", IFERROR(MID(B601, SEARCH(".", B601, SEARCH(".", B601)+1)+1, SEARCH(".", B601, SEARCH(".", B601, SEARCH(".", B601)+1)+1) - SEARCH(".", B601, SEARCH(".", B601)+1)-1), 0))</f>
        <v>►</v>
      </c>
      <c r="F601" s="2128" t="str">
        <f>IF(B601="►", "►", IFERROR(MID(B601, SEARCH(".", B601, SEARCH(".", B601, SEARCH(".", B601)+1)+1)+1, SEARCH(".", B601, SEARCH(".", B601, SEARCH(".", B601, SEARCH(".", B601)+1)+1)+1) - SEARCH(".", B601, SEARCH(".", B601, SEARCH(".", B601)+1)+1)-1), 0))</f>
        <v>►</v>
      </c>
      <c r="G601" s="2128" t="str">
        <f>IF(OR(B601="►", ISBLANK(B601)), "►", IFERROR(RIGHT(B601, LEN(B601)-FIND("►", B601)-1), ""))</f>
        <v>►</v>
      </c>
      <c r="H601" s="2178" t="s">
        <v>4</v>
      </c>
      <c r="I601" s="2177"/>
      <c r="J601" s="2177"/>
      <c r="K601" s="2177"/>
      <c r="L601" s="2176"/>
      <c r="M601" s="2176"/>
      <c r="N601" s="2176"/>
      <c r="O601" s="2176"/>
      <c r="P601" s="2176"/>
      <c r="Q601" s="2176"/>
      <c r="R601" s="2450"/>
      <c r="S601" s="791" t="s">
        <v>4</v>
      </c>
      <c r="T601" s="3484">
        <f>IFERROR(IF(AND(ISNUMBER(V601),J601&gt;0),J601,0),0)</f>
        <v>0</v>
      </c>
      <c r="U601" s="2453">
        <f>IFERROR(IF(AND(ISNUMBER(T601),V601&gt;0),K601,0),0)</f>
        <v>0</v>
      </c>
      <c r="V601" s="2452"/>
      <c r="W601" s="2140">
        <f>IFERROR(IF(V601&gt;0, AH601*AG601*Q601, 0), 0)</f>
        <v>0</v>
      </c>
      <c r="X601" s="301" t="str">
        <f>IF(OR(W601=0, ISBLANK(P601)), "", TEXT(ROUND(W601/INDEX(AJ24:AJ94, MATCH(P601, AI24:AI94, 0)), 0),"# ##0") &amp; " " &amp; P601)</f>
        <v/>
      </c>
      <c r="Y601" s="82">
        <f>IFERROR(IF(V601&gt;0, L601*AG601*Q601, 0), 0)</f>
        <v>0</v>
      </c>
      <c r="Z601" s="2141">
        <f>IFERROR(IF(V601&gt;0,M601,0),0)</f>
        <v>0</v>
      </c>
      <c r="AA601" s="2142" t="str">
        <f>IF(V601&gt;0,R601,"")</f>
        <v/>
      </c>
      <c r="AB601" s="2143"/>
      <c r="AC601" s="2140">
        <f>IF(ISBLANK(AB601), W601, W601*(1-AB601/100))</f>
        <v>0</v>
      </c>
      <c r="AD601" s="2144"/>
      <c r="AE601" s="2145" t="str">
        <f>IF(OR(ISBLANK(AD601), ISTEXT(L601)), "", IF(W601=0, Y601*AD601, W601*AD601))</f>
        <v/>
      </c>
      <c r="AF601" s="2593"/>
      <c r="AG601" s="2697">
        <f>IFERROR(IF(ISNUMBER(V601)*ISNUMBER(T601),V601/T601,0),0)</f>
        <v>0</v>
      </c>
      <c r="AH601" s="3483">
        <f>IF(AND(V601&lt;&gt;"", ISNUMBER(T601)), IFERROR(INDEX(AJ24:AJ94, MATCH(P601, AI24:AI94, 0)) * O601 * IF(ISBLANK(L601), 1, L601), 0), 0)</f>
        <v>0</v>
      </c>
      <c r="AI601" s="2133"/>
      <c r="AJ601" s="2133"/>
      <c r="AK601" s="2133"/>
      <c r="AL601" s="2133"/>
      <c r="AM601" s="2127" t="str">
        <f>A601</f>
        <v>►</v>
      </c>
      <c r="AR601" s="2133"/>
      <c r="AW601" s="2133"/>
      <c r="AX601" s="466">
        <v>1</v>
      </c>
      <c r="AY601" s="464"/>
      <c r="AZ601" s="464"/>
    </row>
    <row r="602" spans="1:52" s="465" customFormat="1" ht="21" customHeight="1" x14ac:dyDescent="0.25">
      <c r="A602" s="2127" t="str">
        <f>IF(H602&lt;&gt;"A", "►", "A")</f>
        <v>►</v>
      </c>
      <c r="B602" s="2128" t="str">
        <f>IF(A602="►","►",IF(A602="A",IF(ISTEXT(I602),I602,"")))</f>
        <v>►</v>
      </c>
      <c r="C602" s="2129" t="str">
        <f>IF(B602="►", "►", IFERROR(LEFT(B602, SEARCH(".", B602)-1), 0))</f>
        <v>►</v>
      </c>
      <c r="D602" s="2433" t="str">
        <f>IF(B602="►","►",IFERROR(MID(B602,SEARCH(".",B602)+1,SEARCH(".",B602,SEARCH(".",B602)+1)-SEARCH(".",B602)-1),0))</f>
        <v>►</v>
      </c>
      <c r="E602" s="2128" t="str">
        <f>IF(B602="►", "►", IFERROR(MID(B602, SEARCH(".", B602, SEARCH(".", B602)+1)+1, SEARCH(".", B602, SEARCH(".", B602, SEARCH(".", B602)+1)+1) - SEARCH(".", B602, SEARCH(".", B602)+1)-1), 0))</f>
        <v>►</v>
      </c>
      <c r="F602" s="2128" t="str">
        <f>IF(B602="►", "►", IFERROR(MID(B602, SEARCH(".", B602, SEARCH(".", B602, SEARCH(".", B602)+1)+1)+1, SEARCH(".", B602, SEARCH(".", B602, SEARCH(".", B602, SEARCH(".", B602)+1)+1)+1) - SEARCH(".", B602, SEARCH(".", B602, SEARCH(".", B602)+1)+1)-1), 0))</f>
        <v>►</v>
      </c>
      <c r="G602" s="2128" t="str">
        <f>IF(OR(B602="►", ISBLANK(B602)), "►", IFERROR(RIGHT(B602, LEN(B602)-FIND("►", B602)-1), ""))</f>
        <v>►</v>
      </c>
      <c r="H602" s="2178" t="s">
        <v>4</v>
      </c>
      <c r="I602" s="2177"/>
      <c r="J602" s="2177"/>
      <c r="K602" s="2177"/>
      <c r="L602" s="2176"/>
      <c r="M602" s="2176"/>
      <c r="N602" s="2176"/>
      <c r="O602" s="2176"/>
      <c r="P602" s="2176"/>
      <c r="Q602" s="2176"/>
      <c r="R602" s="2450"/>
      <c r="S602" s="791" t="s">
        <v>4</v>
      </c>
      <c r="T602" s="3484">
        <f>IFERROR(IF(AND(ISNUMBER(V602),J602&gt;0),J602,0),0)</f>
        <v>0</v>
      </c>
      <c r="U602" s="2453">
        <f>IFERROR(IF(AND(ISNUMBER(T602),V602&gt;0),K602,0),0)</f>
        <v>0</v>
      </c>
      <c r="V602" s="2452"/>
      <c r="W602" s="2148">
        <f>IFERROR(IF(V602&gt;0, AH602*AG602*Q602, 0), 0)</f>
        <v>0</v>
      </c>
      <c r="X602" s="299" t="str">
        <f>IF(OR(W602=0, ISBLANK(P602)), "", TEXT(ROUND(W602/INDEX(AJ24:AJ94, MATCH(P602, AI24:AI94, 0)), 0),"# ##0") &amp; " " &amp; P602)</f>
        <v/>
      </c>
      <c r="Y602" s="77">
        <f>IFERROR(IF(V602&gt;0, L602*AG602*Q602, 0), 0)</f>
        <v>0</v>
      </c>
      <c r="Z602" s="2149">
        <f>IFERROR(IF(V602&gt;0,M602,0),0)</f>
        <v>0</v>
      </c>
      <c r="AA602" s="2137" t="str">
        <f>IF(V602&gt;0,R602,"")</f>
        <v/>
      </c>
      <c r="AB602" s="2143"/>
      <c r="AC602" s="2148">
        <f>IF(ISBLANK(AB602), W602, W602*(1-AB602/100))</f>
        <v>0</v>
      </c>
      <c r="AD602" s="2144"/>
      <c r="AE602" s="2150" t="str">
        <f>IF(OR(ISBLANK(AD602), ISTEXT(L602)), "", IF(W602=0, Y602*AD602, W602*AD602))</f>
        <v/>
      </c>
      <c r="AF602" s="2593"/>
      <c r="AG602" s="2697">
        <f>IFERROR(IF(ISNUMBER(V602)*ISNUMBER(T602),V602/T602,0),0)</f>
        <v>0</v>
      </c>
      <c r="AH602" s="3483">
        <f>IF(AND(V602&lt;&gt;"", ISNUMBER(T602)), IFERROR(INDEX(AJ24:AJ94, MATCH(P602, AI24:AI94, 0)) * O602 * IF(ISBLANK(L602), 1, L602), 0), 0)</f>
        <v>0</v>
      </c>
      <c r="AI602" s="2133"/>
      <c r="AJ602" s="2133"/>
      <c r="AK602" s="2133"/>
      <c r="AL602" s="2133"/>
      <c r="AM602" s="2127" t="str">
        <f>A602</f>
        <v>►</v>
      </c>
      <c r="AR602" s="2133"/>
      <c r="AW602" s="2133"/>
      <c r="AX602" s="466">
        <v>1</v>
      </c>
      <c r="AY602" s="464"/>
      <c r="AZ602" s="464"/>
    </row>
    <row r="603" spans="1:52" s="465" customFormat="1" ht="21" customHeight="1" x14ac:dyDescent="0.25">
      <c r="A603" s="2127" t="str">
        <f>IF(H603&lt;&gt;"A", "►", "A")</f>
        <v>►</v>
      </c>
      <c r="B603" s="2128" t="str">
        <f>IF(A603="►","►",IF(A603="A",IF(ISTEXT(I603),I603,"")))</f>
        <v>►</v>
      </c>
      <c r="C603" s="2129" t="str">
        <f>IF(B603="►", "►", IFERROR(LEFT(B603, SEARCH(".", B603)-1), 0))</f>
        <v>►</v>
      </c>
      <c r="D603" s="2433" t="str">
        <f>IF(B603="►","►",IFERROR(MID(B603,SEARCH(".",B603)+1,SEARCH(".",B603,SEARCH(".",B603)+1)-SEARCH(".",B603)-1),0))</f>
        <v>►</v>
      </c>
      <c r="E603" s="2128" t="str">
        <f>IF(B603="►", "►", IFERROR(MID(B603, SEARCH(".", B603, SEARCH(".", B603)+1)+1, SEARCH(".", B603, SEARCH(".", B603, SEARCH(".", B603)+1)+1) - SEARCH(".", B603, SEARCH(".", B603)+1)-1), 0))</f>
        <v>►</v>
      </c>
      <c r="F603" s="2128" t="str">
        <f>IF(B603="►", "►", IFERROR(MID(B603, SEARCH(".", B603, SEARCH(".", B603, SEARCH(".", B603)+1)+1)+1, SEARCH(".", B603, SEARCH(".", B603, SEARCH(".", B603, SEARCH(".", B603)+1)+1)+1) - SEARCH(".", B603, SEARCH(".", B603, SEARCH(".", B603)+1)+1)-1), 0))</f>
        <v>►</v>
      </c>
      <c r="G603" s="2128" t="str">
        <f>IF(OR(B603="►", ISBLANK(B603)), "►", IFERROR(RIGHT(B603, LEN(B603)-FIND("►", B603)-1), ""))</f>
        <v>►</v>
      </c>
      <c r="H603" s="2178" t="s">
        <v>4</v>
      </c>
      <c r="I603" s="2177"/>
      <c r="J603" s="2177"/>
      <c r="K603" s="2177"/>
      <c r="L603" s="2176"/>
      <c r="M603" s="2176"/>
      <c r="N603" s="2176"/>
      <c r="O603" s="2176"/>
      <c r="P603" s="2176"/>
      <c r="Q603" s="2176"/>
      <c r="R603" s="2450"/>
      <c r="S603" s="791" t="s">
        <v>4</v>
      </c>
      <c r="T603" s="3484">
        <f>IFERROR(IF(AND(ISNUMBER(V603),J603&gt;0),J603,0),0)</f>
        <v>0</v>
      </c>
      <c r="U603" s="2453">
        <f>IFERROR(IF(AND(ISNUMBER(T603),V603&gt;0),K603,0),0)</f>
        <v>0</v>
      </c>
      <c r="V603" s="2452"/>
      <c r="W603" s="2140">
        <f>IFERROR(IF(V603&gt;0, AH603*AG603*Q603, 0), 0)</f>
        <v>0</v>
      </c>
      <c r="X603" s="301" t="str">
        <f>IF(OR(W603=0, ISBLANK(P603)), "", TEXT(ROUND(W603/INDEX(AJ24:AJ94, MATCH(P603, AI24:AI94, 0)), 0),"# ##0") &amp; " " &amp; P603)</f>
        <v/>
      </c>
      <c r="Y603" s="82">
        <f>IFERROR(IF(V603&gt;0, L603*AG603*Q603, 0), 0)</f>
        <v>0</v>
      </c>
      <c r="Z603" s="2141">
        <f>IFERROR(IF(V603&gt;0,M603,0),0)</f>
        <v>0</v>
      </c>
      <c r="AA603" s="2142" t="str">
        <f>IF(V603&gt;0,R603,"")</f>
        <v/>
      </c>
      <c r="AB603" s="2143"/>
      <c r="AC603" s="2140">
        <f>IF(ISBLANK(AB603), W603, W603*(1-AB603/100))</f>
        <v>0</v>
      </c>
      <c r="AD603" s="2144"/>
      <c r="AE603" s="2145" t="str">
        <f>IF(OR(ISBLANK(AD603), ISTEXT(L603)), "", IF(W603=0, Y603*AD603, W603*AD603))</f>
        <v/>
      </c>
      <c r="AF603" s="2593"/>
      <c r="AG603" s="2697">
        <f>IFERROR(IF(ISNUMBER(V603)*ISNUMBER(T603),V603/T603,0),0)</f>
        <v>0</v>
      </c>
      <c r="AH603" s="3483">
        <f>IF(AND(V603&lt;&gt;"", ISNUMBER(T603)), IFERROR(INDEX(AJ24:AJ94, MATCH(P603, AI24:AI94, 0)) * O603 * IF(ISBLANK(L603), 1, L603), 0), 0)</f>
        <v>0</v>
      </c>
      <c r="AI603" s="2133"/>
      <c r="AJ603" s="2133"/>
      <c r="AK603" s="2133"/>
      <c r="AL603" s="2133"/>
      <c r="AM603" s="2127" t="str">
        <f>A603</f>
        <v>►</v>
      </c>
      <c r="AR603" s="2133"/>
      <c r="AW603" s="2133"/>
      <c r="AX603" s="466">
        <v>1</v>
      </c>
      <c r="AY603" s="464"/>
      <c r="AZ603" s="464"/>
    </row>
    <row r="604" spans="1:52" s="465" customFormat="1" ht="21" customHeight="1" x14ac:dyDescent="0.25">
      <c r="A604" s="2127" t="str">
        <f>IF(H604&lt;&gt;"A", "►", "A")</f>
        <v>►</v>
      </c>
      <c r="B604" s="2128" t="str">
        <f>IF(A604="►","►",IF(A604="A",IF(ISTEXT(I604),I604,"")))</f>
        <v>►</v>
      </c>
      <c r="C604" s="2129" t="str">
        <f>IF(B604="►", "►", IFERROR(LEFT(B604, SEARCH(".", B604)-1), 0))</f>
        <v>►</v>
      </c>
      <c r="D604" s="2433" t="str">
        <f>IF(B604="►","►",IFERROR(MID(B604,SEARCH(".",B604)+1,SEARCH(".",B604,SEARCH(".",B604)+1)-SEARCH(".",B604)-1),0))</f>
        <v>►</v>
      </c>
      <c r="E604" s="2128" t="str">
        <f>IF(B604="►", "►", IFERROR(MID(B604, SEARCH(".", B604, SEARCH(".", B604)+1)+1, SEARCH(".", B604, SEARCH(".", B604, SEARCH(".", B604)+1)+1) - SEARCH(".", B604, SEARCH(".", B604)+1)-1), 0))</f>
        <v>►</v>
      </c>
      <c r="F604" s="2128" t="str">
        <f>IF(B604="►", "►", IFERROR(MID(B604, SEARCH(".", B604, SEARCH(".", B604, SEARCH(".", B604)+1)+1)+1, SEARCH(".", B604, SEARCH(".", B604, SEARCH(".", B604, SEARCH(".", B604)+1)+1)+1) - SEARCH(".", B604, SEARCH(".", B604, SEARCH(".", B604)+1)+1)-1), 0))</f>
        <v>►</v>
      </c>
      <c r="G604" s="2128" t="str">
        <f>IF(OR(B604="►", ISBLANK(B604)), "►", IFERROR(RIGHT(B604, LEN(B604)-FIND("►", B604)-1), ""))</f>
        <v>►</v>
      </c>
      <c r="H604" s="2178" t="s">
        <v>4</v>
      </c>
      <c r="I604" s="2177"/>
      <c r="J604" s="2177"/>
      <c r="K604" s="2177"/>
      <c r="L604" s="2176"/>
      <c r="M604" s="2176"/>
      <c r="N604" s="2176"/>
      <c r="O604" s="2176"/>
      <c r="P604" s="2176"/>
      <c r="Q604" s="2176"/>
      <c r="R604" s="2450"/>
      <c r="S604" s="791" t="s">
        <v>4</v>
      </c>
      <c r="T604" s="3484">
        <f>IFERROR(IF(AND(ISNUMBER(V604),J604&gt;0),J604,0),0)</f>
        <v>0</v>
      </c>
      <c r="U604" s="2453">
        <f>IFERROR(IF(AND(ISNUMBER(T604),V604&gt;0),K604,0),0)</f>
        <v>0</v>
      </c>
      <c r="V604" s="2452"/>
      <c r="W604" s="2148">
        <f>IFERROR(IF(V604&gt;0, AH604*AG604*Q604, 0), 0)</f>
        <v>0</v>
      </c>
      <c r="X604" s="299" t="str">
        <f>IF(OR(W604=0, ISBLANK(P604)), "", TEXT(ROUND(W604/INDEX(AJ24:AJ94, MATCH(P604, AI24:AI94, 0)), 0),"# ##0") &amp; " " &amp; P604)</f>
        <v/>
      </c>
      <c r="Y604" s="77">
        <f>IFERROR(IF(V604&gt;0, L604*AG604*Q604, 0), 0)</f>
        <v>0</v>
      </c>
      <c r="Z604" s="2149">
        <f>IFERROR(IF(V604&gt;0,M604,0),0)</f>
        <v>0</v>
      </c>
      <c r="AA604" s="2137" t="str">
        <f>IF(V604&gt;0,R604,"")</f>
        <v/>
      </c>
      <c r="AB604" s="2143"/>
      <c r="AC604" s="2148">
        <f>IF(ISBLANK(AB604), W604, W604*(1-AB604/100))</f>
        <v>0</v>
      </c>
      <c r="AD604" s="2144"/>
      <c r="AE604" s="2150" t="str">
        <f>IF(OR(ISBLANK(AD604), ISTEXT(L604)), "", IF(W604=0, Y604*AD604, W604*AD604))</f>
        <v/>
      </c>
      <c r="AF604" s="2593"/>
      <c r="AG604" s="2697">
        <f>IFERROR(IF(ISNUMBER(V604)*ISNUMBER(T604),V604/T604,0),0)</f>
        <v>0</v>
      </c>
      <c r="AH604" s="3483">
        <f>IF(AND(V604&lt;&gt;"", ISNUMBER(T604)), IFERROR(INDEX(AJ24:AJ94, MATCH(P604, AI24:AI94, 0)) * O604 * IF(ISBLANK(L604), 1, L604), 0), 0)</f>
        <v>0</v>
      </c>
      <c r="AI604" s="2133"/>
      <c r="AJ604" s="2133"/>
      <c r="AK604" s="2133"/>
      <c r="AL604" s="2133"/>
      <c r="AM604" s="2127" t="str">
        <f>A604</f>
        <v>►</v>
      </c>
      <c r="AR604" s="2133"/>
      <c r="AW604" s="2133"/>
      <c r="AX604" s="466">
        <v>1</v>
      </c>
      <c r="AY604" s="464"/>
      <c r="AZ604" s="464"/>
    </row>
    <row r="605" spans="1:52" s="465" customFormat="1" ht="21" customHeight="1" x14ac:dyDescent="0.25">
      <c r="A605" s="2127" t="str">
        <f>IF(H605&lt;&gt;"A", "►", "A")</f>
        <v>►</v>
      </c>
      <c r="B605" s="2128" t="str">
        <f>IF(A605="►","►",IF(A605="A",IF(ISTEXT(I605),I605,"")))</f>
        <v>►</v>
      </c>
      <c r="C605" s="2129" t="str">
        <f>IF(B605="►", "►", IFERROR(LEFT(B605, SEARCH(".", B605)-1), 0))</f>
        <v>►</v>
      </c>
      <c r="D605" s="2433" t="str">
        <f>IF(B605="►","►",IFERROR(MID(B605,SEARCH(".",B605)+1,SEARCH(".",B605,SEARCH(".",B605)+1)-SEARCH(".",B605)-1),0))</f>
        <v>►</v>
      </c>
      <c r="E605" s="2128" t="str">
        <f>IF(B605="►", "►", IFERROR(MID(B605, SEARCH(".", B605, SEARCH(".", B605)+1)+1, SEARCH(".", B605, SEARCH(".", B605, SEARCH(".", B605)+1)+1) - SEARCH(".", B605, SEARCH(".", B605)+1)-1), 0))</f>
        <v>►</v>
      </c>
      <c r="F605" s="2128" t="str">
        <f>IF(B605="►", "►", IFERROR(MID(B605, SEARCH(".", B605, SEARCH(".", B605, SEARCH(".", B605)+1)+1)+1, SEARCH(".", B605, SEARCH(".", B605, SEARCH(".", B605, SEARCH(".", B605)+1)+1)+1) - SEARCH(".", B605, SEARCH(".", B605, SEARCH(".", B605)+1)+1)-1), 0))</f>
        <v>►</v>
      </c>
      <c r="G605" s="2128" t="str">
        <f>IF(OR(B605="►", ISBLANK(B605)), "►", IFERROR(RIGHT(B605, LEN(B605)-FIND("►", B605)-1), ""))</f>
        <v>►</v>
      </c>
      <c r="H605" s="2178" t="s">
        <v>4</v>
      </c>
      <c r="I605" s="2177"/>
      <c r="J605" s="2177"/>
      <c r="K605" s="2177"/>
      <c r="L605" s="2176"/>
      <c r="M605" s="2176"/>
      <c r="N605" s="2176"/>
      <c r="O605" s="2176"/>
      <c r="P605" s="2176"/>
      <c r="Q605" s="2176"/>
      <c r="R605" s="2450"/>
      <c r="S605" s="791" t="s">
        <v>4</v>
      </c>
      <c r="T605" s="3484">
        <f>IFERROR(IF(AND(ISNUMBER(V605),J605&gt;0),J605,0),0)</f>
        <v>0</v>
      </c>
      <c r="U605" s="2453">
        <f>IFERROR(IF(AND(ISNUMBER(T605),V605&gt;0),K605,0),0)</f>
        <v>0</v>
      </c>
      <c r="V605" s="2452"/>
      <c r="W605" s="2140">
        <f>IFERROR(IF(V605&gt;0, AH605*AG605*Q605, 0), 0)</f>
        <v>0</v>
      </c>
      <c r="X605" s="301" t="str">
        <f>IF(OR(W605=0, ISBLANK(P605)), "", TEXT(ROUND(W605/INDEX(AJ24:AJ94, MATCH(P605, AI24:AI94, 0)), 0),"# ##0") &amp; " " &amp; P605)</f>
        <v/>
      </c>
      <c r="Y605" s="82">
        <f>IFERROR(IF(V605&gt;0, L605*AG605*Q605, 0), 0)</f>
        <v>0</v>
      </c>
      <c r="Z605" s="2141">
        <f>IFERROR(IF(V605&gt;0,M605,0),0)</f>
        <v>0</v>
      </c>
      <c r="AA605" s="2142" t="str">
        <f>IF(V605&gt;0,R605,"")</f>
        <v/>
      </c>
      <c r="AB605" s="2143"/>
      <c r="AC605" s="2140">
        <f>IF(ISBLANK(AB605), W605, W605*(1-AB605/100))</f>
        <v>0</v>
      </c>
      <c r="AD605" s="2144"/>
      <c r="AE605" s="2145" t="str">
        <f>IF(OR(ISBLANK(AD605), ISTEXT(L605)), "", IF(W605=0, Y605*AD605, W605*AD605))</f>
        <v/>
      </c>
      <c r="AF605" s="2593"/>
      <c r="AG605" s="2697">
        <f>IFERROR(IF(ISNUMBER(V605)*ISNUMBER(T605),V605/T605,0),0)</f>
        <v>0</v>
      </c>
      <c r="AH605" s="3483">
        <f>IF(AND(V605&lt;&gt;"", ISNUMBER(T605)), IFERROR(INDEX(AJ24:AJ94, MATCH(P605, AI24:AI94, 0)) * O605 * IF(ISBLANK(L605), 1, L605), 0), 0)</f>
        <v>0</v>
      </c>
      <c r="AI605" s="2133"/>
      <c r="AJ605" s="2133"/>
      <c r="AK605" s="2133"/>
      <c r="AL605" s="2133"/>
      <c r="AM605" s="2127" t="str">
        <f>A605</f>
        <v>►</v>
      </c>
      <c r="AR605" s="2133"/>
      <c r="AW605" s="2133"/>
      <c r="AX605" s="466">
        <v>1</v>
      </c>
      <c r="AY605" s="464"/>
      <c r="AZ605" s="464"/>
    </row>
    <row r="606" spans="1:52" s="465" customFormat="1" ht="21" customHeight="1" x14ac:dyDescent="0.25">
      <c r="A606" s="2127" t="str">
        <f>IF(H606&lt;&gt;"A", "►", "A")</f>
        <v>►</v>
      </c>
      <c r="B606" s="2128" t="str">
        <f>IF(A606="►","►",IF(A606="A",IF(ISTEXT(I606),I606,"")))</f>
        <v>►</v>
      </c>
      <c r="C606" s="2129" t="str">
        <f>IF(B606="►", "►", IFERROR(LEFT(B606, SEARCH(".", B606)-1), 0))</f>
        <v>►</v>
      </c>
      <c r="D606" s="2433" t="str">
        <f>IF(B606="►","►",IFERROR(MID(B606,SEARCH(".",B606)+1,SEARCH(".",B606,SEARCH(".",B606)+1)-SEARCH(".",B606)-1),0))</f>
        <v>►</v>
      </c>
      <c r="E606" s="2128" t="str">
        <f>IF(B606="►", "►", IFERROR(MID(B606, SEARCH(".", B606, SEARCH(".", B606)+1)+1, SEARCH(".", B606, SEARCH(".", B606, SEARCH(".", B606)+1)+1) - SEARCH(".", B606, SEARCH(".", B606)+1)-1), 0))</f>
        <v>►</v>
      </c>
      <c r="F606" s="2128" t="str">
        <f>IF(B606="►", "►", IFERROR(MID(B606, SEARCH(".", B606, SEARCH(".", B606, SEARCH(".", B606)+1)+1)+1, SEARCH(".", B606, SEARCH(".", B606, SEARCH(".", B606, SEARCH(".", B606)+1)+1)+1) - SEARCH(".", B606, SEARCH(".", B606, SEARCH(".", B606)+1)+1)-1), 0))</f>
        <v>►</v>
      </c>
      <c r="G606" s="2128" t="str">
        <f>IF(OR(B606="►", ISBLANK(B606)), "►", IFERROR(RIGHT(B606, LEN(B606)-FIND("►", B606)-1), ""))</f>
        <v>►</v>
      </c>
      <c r="H606" s="2178" t="s">
        <v>4</v>
      </c>
      <c r="I606" s="2177"/>
      <c r="J606" s="2177"/>
      <c r="K606" s="2177"/>
      <c r="L606" s="2176"/>
      <c r="M606" s="2176"/>
      <c r="N606" s="2176"/>
      <c r="O606" s="2176"/>
      <c r="P606" s="2176"/>
      <c r="Q606" s="2176"/>
      <c r="R606" s="2450"/>
      <c r="S606" s="791" t="s">
        <v>4</v>
      </c>
      <c r="T606" s="3484">
        <f>IFERROR(IF(AND(ISNUMBER(V606),J606&gt;0),J606,0),0)</f>
        <v>0</v>
      </c>
      <c r="U606" s="2453">
        <f>IFERROR(IF(AND(ISNUMBER(T606),V606&gt;0),K606,0),0)</f>
        <v>0</v>
      </c>
      <c r="V606" s="2452"/>
      <c r="W606" s="2148">
        <f>IFERROR(IF(V606&gt;0, AH606*AG606*Q606, 0), 0)</f>
        <v>0</v>
      </c>
      <c r="X606" s="299" t="str">
        <f>IF(OR(W606=0, ISBLANK(P606)), "", TEXT(ROUND(W606/INDEX(AJ24:AJ94, MATCH(P606, AI24:AI94, 0)), 0),"# ##0") &amp; " " &amp; P606)</f>
        <v/>
      </c>
      <c r="Y606" s="77">
        <f>IFERROR(IF(V606&gt;0, L606*AG606*Q606, 0), 0)</f>
        <v>0</v>
      </c>
      <c r="Z606" s="2149">
        <f>IFERROR(IF(V606&gt;0,M606,0),0)</f>
        <v>0</v>
      </c>
      <c r="AA606" s="2137" t="str">
        <f>IF(V606&gt;0,R606,"")</f>
        <v/>
      </c>
      <c r="AB606" s="2143"/>
      <c r="AC606" s="2148">
        <f>IF(ISBLANK(AB606), W606, W606*(1-AB606/100))</f>
        <v>0</v>
      </c>
      <c r="AD606" s="2144"/>
      <c r="AE606" s="2150" t="str">
        <f>IF(OR(ISBLANK(AD606), ISTEXT(L606)), "", IF(W606=0, Y606*AD606, W606*AD606))</f>
        <v/>
      </c>
      <c r="AF606" s="2593"/>
      <c r="AG606" s="2697">
        <f>IFERROR(IF(ISNUMBER(V606)*ISNUMBER(T606),V606/T606,0),0)</f>
        <v>0</v>
      </c>
      <c r="AH606" s="3483">
        <f>IF(AND(V606&lt;&gt;"", ISNUMBER(T606)), IFERROR(INDEX(AJ24:AJ94, MATCH(P606, AI24:AI94, 0)) * O606 * IF(ISBLANK(L606), 1, L606), 0), 0)</f>
        <v>0</v>
      </c>
      <c r="AI606" s="2133"/>
      <c r="AJ606" s="2133"/>
      <c r="AK606" s="2133"/>
      <c r="AL606" s="2133"/>
      <c r="AM606" s="2127" t="str">
        <f>A606</f>
        <v>►</v>
      </c>
      <c r="AR606" s="2133"/>
      <c r="AW606" s="2133"/>
      <c r="AX606" s="466">
        <v>1</v>
      </c>
      <c r="AY606" s="464"/>
      <c r="AZ606" s="464"/>
    </row>
    <row r="607" spans="1:52" s="465" customFormat="1" ht="21" customHeight="1" x14ac:dyDescent="0.25">
      <c r="A607" s="2127" t="str">
        <f>IF(H607&lt;&gt;"A", "►", "A")</f>
        <v>►</v>
      </c>
      <c r="B607" s="2128" t="str">
        <f>IF(A607="►","►",IF(A607="A",IF(ISTEXT(I607),I607,"")))</f>
        <v>►</v>
      </c>
      <c r="C607" s="2129" t="str">
        <f>IF(B607="►", "►", IFERROR(LEFT(B607, SEARCH(".", B607)-1), 0))</f>
        <v>►</v>
      </c>
      <c r="D607" s="2433" t="str">
        <f>IF(B607="►","►",IFERROR(MID(B607,SEARCH(".",B607)+1,SEARCH(".",B607,SEARCH(".",B607)+1)-SEARCH(".",B607)-1),0))</f>
        <v>►</v>
      </c>
      <c r="E607" s="2128" t="str">
        <f>IF(B607="►", "►", IFERROR(MID(B607, SEARCH(".", B607, SEARCH(".", B607)+1)+1, SEARCH(".", B607, SEARCH(".", B607, SEARCH(".", B607)+1)+1) - SEARCH(".", B607, SEARCH(".", B607)+1)-1), 0))</f>
        <v>►</v>
      </c>
      <c r="F607" s="2128" t="str">
        <f>IF(B607="►", "►", IFERROR(MID(B607, SEARCH(".", B607, SEARCH(".", B607, SEARCH(".", B607)+1)+1)+1, SEARCH(".", B607, SEARCH(".", B607, SEARCH(".", B607, SEARCH(".", B607)+1)+1)+1) - SEARCH(".", B607, SEARCH(".", B607, SEARCH(".", B607)+1)+1)-1), 0))</f>
        <v>►</v>
      </c>
      <c r="G607" s="2128" t="str">
        <f>IF(OR(B607="►", ISBLANK(B607)), "►", IFERROR(RIGHT(B607, LEN(B607)-FIND("►", B607)-1), ""))</f>
        <v>►</v>
      </c>
      <c r="H607" s="2178" t="s">
        <v>4</v>
      </c>
      <c r="I607" s="2177"/>
      <c r="J607" s="2177"/>
      <c r="K607" s="2177"/>
      <c r="L607" s="2176"/>
      <c r="M607" s="2176"/>
      <c r="N607" s="2176"/>
      <c r="O607" s="2176"/>
      <c r="P607" s="2176"/>
      <c r="Q607" s="2176"/>
      <c r="R607" s="2450"/>
      <c r="S607" s="791" t="s">
        <v>4</v>
      </c>
      <c r="T607" s="3484">
        <f>IFERROR(IF(AND(ISNUMBER(V607),J607&gt;0),J607,0),0)</f>
        <v>0</v>
      </c>
      <c r="U607" s="2453">
        <f>IFERROR(IF(AND(ISNUMBER(T607),V607&gt;0),K607,0),0)</f>
        <v>0</v>
      </c>
      <c r="V607" s="2452"/>
      <c r="W607" s="2140">
        <f>IFERROR(IF(V607&gt;0, AH607*AG607*Q607, 0), 0)</f>
        <v>0</v>
      </c>
      <c r="X607" s="301" t="str">
        <f>IF(OR(W607=0, ISBLANK(P607)), "", TEXT(ROUND(W607/INDEX(AJ24:AJ94, MATCH(P607, AI24:AI94, 0)), 0),"# ##0") &amp; " " &amp; P607)</f>
        <v/>
      </c>
      <c r="Y607" s="82">
        <f>IFERROR(IF(V607&gt;0, L607*AG607*Q607, 0), 0)</f>
        <v>0</v>
      </c>
      <c r="Z607" s="2155">
        <f>IFERROR(IF(V607&gt;0,M607,0),0)</f>
        <v>0</v>
      </c>
      <c r="AA607" s="2156" t="str">
        <f>IF(V607&gt;0,R607,"")</f>
        <v/>
      </c>
      <c r="AB607" s="2143"/>
      <c r="AC607" s="2140">
        <f>IF(ISBLANK(AB607), W607, W607*(1-AB607/100))</f>
        <v>0</v>
      </c>
      <c r="AD607" s="2144"/>
      <c r="AE607" s="2145" t="str">
        <f>IF(OR(ISBLANK(AD607), ISTEXT(L607)), "", IF(W607=0, Y607*AD607, W607*AD607))</f>
        <v/>
      </c>
      <c r="AF607" s="2593"/>
      <c r="AG607" s="2697">
        <f>IFERROR(IF(ISNUMBER(V607)*ISNUMBER(T607),V607/T607,0),0)</f>
        <v>0</v>
      </c>
      <c r="AH607" s="3483">
        <f>IF(AND(V607&lt;&gt;"", ISNUMBER(T607)), IFERROR(INDEX(AJ24:AJ94, MATCH(P607, AI24:AI94, 0)) * O607 * IF(ISBLANK(L607), 1, L607), 0), 0)</f>
        <v>0</v>
      </c>
      <c r="AI607" s="2133"/>
      <c r="AJ607" s="2133"/>
      <c r="AK607" s="2133"/>
      <c r="AL607" s="2133"/>
      <c r="AM607" s="2127" t="str">
        <f>A607</f>
        <v>►</v>
      </c>
      <c r="AR607" s="2133"/>
      <c r="AW607" s="2133"/>
      <c r="AX607" s="466">
        <v>1</v>
      </c>
      <c r="AY607" s="464"/>
      <c r="AZ607" s="464"/>
    </row>
    <row r="608" spans="1:52" s="465" customFormat="1" ht="21" customHeight="1" x14ac:dyDescent="0.25">
      <c r="A608" s="2127" t="str">
        <f>IF(H608&lt;&gt;"A", "►", "A")</f>
        <v>►</v>
      </c>
      <c r="B608" s="2128" t="str">
        <f>IF(A608="►","►",IF(A608="A",IF(ISTEXT(I608),I608,"")))</f>
        <v>►</v>
      </c>
      <c r="C608" s="2129" t="str">
        <f>IF(B608="►", "►", IFERROR(LEFT(B608, SEARCH(".", B608)-1), 0))</f>
        <v>►</v>
      </c>
      <c r="D608" s="2433" t="str">
        <f>IF(B608="►","►",IFERROR(MID(B608,SEARCH(".",B608)+1,SEARCH(".",B608,SEARCH(".",B608)+1)-SEARCH(".",B608)-1),0))</f>
        <v>►</v>
      </c>
      <c r="E608" s="2128" t="str">
        <f>IF(B608="►", "►", IFERROR(MID(B608, SEARCH(".", B608, SEARCH(".", B608)+1)+1, SEARCH(".", B608, SEARCH(".", B608, SEARCH(".", B608)+1)+1) - SEARCH(".", B608, SEARCH(".", B608)+1)-1), 0))</f>
        <v>►</v>
      </c>
      <c r="F608" s="2128" t="str">
        <f>IF(B608="►", "►", IFERROR(MID(B608, SEARCH(".", B608, SEARCH(".", B608, SEARCH(".", B608)+1)+1)+1, SEARCH(".", B608, SEARCH(".", B608, SEARCH(".", B608, SEARCH(".", B608)+1)+1)+1) - SEARCH(".", B608, SEARCH(".", B608, SEARCH(".", B608)+1)+1)-1), 0))</f>
        <v>►</v>
      </c>
      <c r="G608" s="2128" t="str">
        <f>IF(OR(B608="►", ISBLANK(B608)), "►", IFERROR(RIGHT(B608, LEN(B608)-FIND("►", B608)-1), ""))</f>
        <v>►</v>
      </c>
      <c r="H608" s="2178" t="s">
        <v>4</v>
      </c>
      <c r="I608" s="2177"/>
      <c r="J608" s="2177"/>
      <c r="K608" s="2177"/>
      <c r="L608" s="2176"/>
      <c r="M608" s="2176"/>
      <c r="N608" s="2176"/>
      <c r="O608" s="2176"/>
      <c r="P608" s="2176"/>
      <c r="Q608" s="2176"/>
      <c r="R608" s="2450"/>
      <c r="S608" s="791" t="s">
        <v>4</v>
      </c>
      <c r="T608" s="3484">
        <f>IFERROR(IF(AND(ISNUMBER(V608),J608&gt;0),J608,0),0)</f>
        <v>0</v>
      </c>
      <c r="U608" s="2453">
        <f>IFERROR(IF(AND(ISNUMBER(T608),V608&gt;0),K608,0),0)</f>
        <v>0</v>
      </c>
      <c r="V608" s="2452"/>
      <c r="W608" s="2148">
        <f>IFERROR(IF(V608&gt;0, AH608*AG608*Q608, 0), 0)</f>
        <v>0</v>
      </c>
      <c r="X608" s="299" t="str">
        <f>IF(OR(W608=0, ISBLANK(P608)), "", TEXT(ROUND(W608/INDEX(AJ24:AJ94, MATCH(P608, AI24:AI94, 0)), 0),"# ##0") &amp; " " &amp; P608)</f>
        <v/>
      </c>
      <c r="Y608" s="77">
        <f>IFERROR(IF(V608&gt;0, L608*AG608*Q608, 0), 0)</f>
        <v>0</v>
      </c>
      <c r="Z608" s="2149">
        <f>IFERROR(IF(V608&gt;0,M608,0),0)</f>
        <v>0</v>
      </c>
      <c r="AA608" s="2137" t="str">
        <f>IF(V608&gt;0,R608,"")</f>
        <v/>
      </c>
      <c r="AB608" s="2143"/>
      <c r="AC608" s="2148">
        <f>IF(ISBLANK(AB608), W608, W608*(1-AB608/100))</f>
        <v>0</v>
      </c>
      <c r="AD608" s="2144"/>
      <c r="AE608" s="2150" t="str">
        <f>IF(OR(ISBLANK(AD608), ISTEXT(L608)), "", IF(W608=0, Y608*AD608, W608*AD608))</f>
        <v/>
      </c>
      <c r="AF608" s="2593"/>
      <c r="AG608" s="2697">
        <f>IFERROR(IF(ISNUMBER(V608)*ISNUMBER(T608),V608/T608,0),0)</f>
        <v>0</v>
      </c>
      <c r="AH608" s="3483">
        <f>IF(AND(V608&lt;&gt;"", ISNUMBER(T608)), IFERROR(INDEX(AJ24:AJ94, MATCH(P608, AI24:AI94, 0)) * O608 * IF(ISBLANK(L608), 1, L608), 0), 0)</f>
        <v>0</v>
      </c>
      <c r="AI608" s="2133"/>
      <c r="AJ608" s="2133"/>
      <c r="AK608" s="2133"/>
      <c r="AL608" s="2133"/>
      <c r="AM608" s="2127" t="str">
        <f>A608</f>
        <v>►</v>
      </c>
      <c r="AX608" s="466">
        <v>1</v>
      </c>
      <c r="AY608" s="464"/>
      <c r="AZ608" s="464"/>
    </row>
    <row r="609" spans="1:52" s="465" customFormat="1" ht="21" customHeight="1" x14ac:dyDescent="0.25">
      <c r="A609" s="2127" t="str">
        <f>IF(H609&lt;&gt;"A", "►", "A")</f>
        <v>►</v>
      </c>
      <c r="B609" s="2128" t="str">
        <f>IF(A609="►","►",IF(A609="A",IF(ISTEXT(I609),I609,"")))</f>
        <v>►</v>
      </c>
      <c r="C609" s="2129" t="str">
        <f>IF(B609="►", "►", IFERROR(LEFT(B609, SEARCH(".", B609)-1), 0))</f>
        <v>►</v>
      </c>
      <c r="D609" s="2433" t="str">
        <f>IF(B609="►","►",IFERROR(MID(B609,SEARCH(".",B609)+1,SEARCH(".",B609,SEARCH(".",B609)+1)-SEARCH(".",B609)-1),0))</f>
        <v>►</v>
      </c>
      <c r="E609" s="2128" t="str">
        <f>IF(B609="►", "►", IFERROR(MID(B609, SEARCH(".", B609, SEARCH(".", B609)+1)+1, SEARCH(".", B609, SEARCH(".", B609, SEARCH(".", B609)+1)+1) - SEARCH(".", B609, SEARCH(".", B609)+1)-1), 0))</f>
        <v>►</v>
      </c>
      <c r="F609" s="2128" t="str">
        <f>IF(B609="►", "►", IFERROR(MID(B609, SEARCH(".", B609, SEARCH(".", B609, SEARCH(".", B609)+1)+1)+1, SEARCH(".", B609, SEARCH(".", B609, SEARCH(".", B609, SEARCH(".", B609)+1)+1)+1) - SEARCH(".", B609, SEARCH(".", B609, SEARCH(".", B609)+1)+1)-1), 0))</f>
        <v>►</v>
      </c>
      <c r="G609" s="2128" t="str">
        <f>IF(OR(B609="►", ISBLANK(B609)), "►", IFERROR(RIGHT(B609, LEN(B609)-FIND("►", B609)-1), ""))</f>
        <v>►</v>
      </c>
      <c r="H609" s="2178" t="s">
        <v>4</v>
      </c>
      <c r="I609" s="2177"/>
      <c r="J609" s="2177"/>
      <c r="K609" s="2177"/>
      <c r="L609" s="2176"/>
      <c r="M609" s="2176"/>
      <c r="N609" s="2176"/>
      <c r="O609" s="2176"/>
      <c r="P609" s="2176"/>
      <c r="Q609" s="2176"/>
      <c r="R609" s="2450"/>
      <c r="S609" s="791" t="s">
        <v>4</v>
      </c>
      <c r="T609" s="3484">
        <f>IFERROR(IF(AND(ISNUMBER(V609),J609&gt;0),J609,0),0)</f>
        <v>0</v>
      </c>
      <c r="U609" s="2453">
        <f>IFERROR(IF(AND(ISNUMBER(T609),V609&gt;0),K609,0),0)</f>
        <v>0</v>
      </c>
      <c r="V609" s="2452"/>
      <c r="W609" s="2140">
        <f>IFERROR(IF(V609&gt;0, AH609*AG609*Q609, 0), 0)</f>
        <v>0</v>
      </c>
      <c r="X609" s="301" t="str">
        <f>IF(OR(W609=0, ISBLANK(P609)), "", TEXT(ROUND(W609/INDEX(AJ24:AJ94, MATCH(P609, AI24:AI94, 0)), 0),"# ##0") &amp; " " &amp; P609)</f>
        <v/>
      </c>
      <c r="Y609" s="82">
        <f>IFERROR(IF(V609&gt;0, L609*AG609*Q609, 0), 0)</f>
        <v>0</v>
      </c>
      <c r="Z609" s="2141">
        <f>IFERROR(IF(V609&gt;0,M609,0),0)</f>
        <v>0</v>
      </c>
      <c r="AA609" s="2142" t="str">
        <f>IF(V609&gt;0,R609,"")</f>
        <v/>
      </c>
      <c r="AB609" s="2143"/>
      <c r="AC609" s="2140">
        <f>IF(ISBLANK(AB609), W609, W609*(1-AB609/100))</f>
        <v>0</v>
      </c>
      <c r="AD609" s="2144"/>
      <c r="AE609" s="2145" t="str">
        <f>IF(OR(ISBLANK(AD609), ISTEXT(L609)), "", IF(W609=0, Y609*AD609, W609*AD609))</f>
        <v/>
      </c>
      <c r="AF609" s="2593"/>
      <c r="AG609" s="2697">
        <f>IFERROR(IF(ISNUMBER(V609)*ISNUMBER(T609),V609/T609,0),0)</f>
        <v>0</v>
      </c>
      <c r="AH609" s="3483">
        <f>IF(AND(V609&lt;&gt;"", ISNUMBER(T609)), IFERROR(INDEX(AJ24:AJ94, MATCH(P609, AI24:AI94, 0)) * O609 * IF(ISBLANK(L609), 1, L609), 0), 0)</f>
        <v>0</v>
      </c>
      <c r="AI609" s="2133"/>
      <c r="AJ609" s="2133"/>
      <c r="AK609" s="2133"/>
      <c r="AL609" s="2133"/>
      <c r="AM609" s="2127" t="str">
        <f>A609</f>
        <v>►</v>
      </c>
      <c r="AX609" s="466">
        <v>1</v>
      </c>
      <c r="AY609" s="464"/>
      <c r="AZ609" s="464"/>
    </row>
    <row r="610" spans="1:52" s="465" customFormat="1" ht="21" customHeight="1" x14ac:dyDescent="0.25">
      <c r="A610" s="2127" t="str">
        <f>IF(H610&lt;&gt;"A", "►", "A")</f>
        <v>►</v>
      </c>
      <c r="B610" s="2128" t="str">
        <f>IF(A610="►","►",IF(A610="A",IF(ISTEXT(I610),I610,"")))</f>
        <v>►</v>
      </c>
      <c r="C610" s="2129" t="str">
        <f>IF(B610="►", "►", IFERROR(LEFT(B610, SEARCH(".", B610)-1), 0))</f>
        <v>►</v>
      </c>
      <c r="D610" s="2433" t="str">
        <f>IF(B610="►","►",IFERROR(MID(B610,SEARCH(".",B610)+1,SEARCH(".",B610,SEARCH(".",B610)+1)-SEARCH(".",B610)-1),0))</f>
        <v>►</v>
      </c>
      <c r="E610" s="2128" t="str">
        <f>IF(B610="►", "►", IFERROR(MID(B610, SEARCH(".", B610, SEARCH(".", B610)+1)+1, SEARCH(".", B610, SEARCH(".", B610, SEARCH(".", B610)+1)+1) - SEARCH(".", B610, SEARCH(".", B610)+1)-1), 0))</f>
        <v>►</v>
      </c>
      <c r="F610" s="2128" t="str">
        <f>IF(B610="►", "►", IFERROR(MID(B610, SEARCH(".", B610, SEARCH(".", B610, SEARCH(".", B610)+1)+1)+1, SEARCH(".", B610, SEARCH(".", B610, SEARCH(".", B610, SEARCH(".", B610)+1)+1)+1) - SEARCH(".", B610, SEARCH(".", B610, SEARCH(".", B610)+1)+1)-1), 0))</f>
        <v>►</v>
      </c>
      <c r="G610" s="2128" t="str">
        <f>IF(OR(B610="►", ISBLANK(B610)), "►", IFERROR(RIGHT(B610, LEN(B610)-FIND("►", B610)-1), ""))</f>
        <v>►</v>
      </c>
      <c r="H610" s="2178" t="s">
        <v>4</v>
      </c>
      <c r="I610" s="2177"/>
      <c r="J610" s="2177"/>
      <c r="K610" s="2177"/>
      <c r="L610" s="2176"/>
      <c r="M610" s="2176"/>
      <c r="N610" s="2176"/>
      <c r="O610" s="2176"/>
      <c r="P610" s="2176"/>
      <c r="Q610" s="2176"/>
      <c r="R610" s="2450"/>
      <c r="S610" s="791" t="s">
        <v>4</v>
      </c>
      <c r="T610" s="3484">
        <f>IFERROR(IF(AND(ISNUMBER(V610),J610&gt;0),J610,0),0)</f>
        <v>0</v>
      </c>
      <c r="U610" s="2453">
        <f>IFERROR(IF(AND(ISNUMBER(T610),V610&gt;0),K610,0),0)</f>
        <v>0</v>
      </c>
      <c r="V610" s="2452"/>
      <c r="W610" s="2148">
        <f>IFERROR(IF(V610&gt;0, AH610*AG610*Q610, 0), 0)</f>
        <v>0</v>
      </c>
      <c r="X610" s="299" t="str">
        <f>IF(OR(W610=0, ISBLANK(P610)), "", TEXT(ROUND(W610/INDEX(AJ24:AJ94, MATCH(P610, AI24:AI94, 0)), 0),"# ##0") &amp; " " &amp; P610)</f>
        <v/>
      </c>
      <c r="Y610" s="77">
        <f>IFERROR(IF(V610&gt;0, L610*AG610*Q610, 0), 0)</f>
        <v>0</v>
      </c>
      <c r="Z610" s="2149">
        <f>IFERROR(IF(V610&gt;0,M610,0),0)</f>
        <v>0</v>
      </c>
      <c r="AA610" s="2137" t="str">
        <f>IF(V610&gt;0,R610,"")</f>
        <v/>
      </c>
      <c r="AB610" s="2143"/>
      <c r="AC610" s="2148">
        <f>IF(ISBLANK(AB610), W610, W610*(1-AB610/100))</f>
        <v>0</v>
      </c>
      <c r="AD610" s="2144"/>
      <c r="AE610" s="2150" t="str">
        <f>IF(OR(ISBLANK(AD610), ISTEXT(L610)), "", IF(W610=0, Y610*AD610, W610*AD610))</f>
        <v/>
      </c>
      <c r="AF610" s="2593"/>
      <c r="AG610" s="2697">
        <f>IFERROR(IF(ISNUMBER(V610)*ISNUMBER(T610),V610/T610,0),0)</f>
        <v>0</v>
      </c>
      <c r="AH610" s="3483">
        <f>IF(AND(V610&lt;&gt;"", ISNUMBER(T610)), IFERROR(INDEX(AJ24:AJ94, MATCH(P610, AI24:AI94, 0)) * O610 * IF(ISBLANK(L610), 1, L610), 0), 0)</f>
        <v>0</v>
      </c>
      <c r="AI610" s="2133"/>
      <c r="AJ610" s="2133"/>
      <c r="AK610" s="2133"/>
      <c r="AL610" s="2133"/>
      <c r="AM610" s="2127" t="str">
        <f>A610</f>
        <v>►</v>
      </c>
      <c r="AX610" s="466">
        <v>1</v>
      </c>
      <c r="AY610" s="464"/>
      <c r="AZ610" s="464"/>
    </row>
    <row r="611" spans="1:52" s="465" customFormat="1" ht="21" customHeight="1" x14ac:dyDescent="0.25">
      <c r="A611" s="2127" t="str">
        <f>IF(H611&lt;&gt;"A", "►", "A")</f>
        <v>►</v>
      </c>
      <c r="B611" s="2128" t="str">
        <f>IF(A611="►","►",IF(A611="A",IF(ISTEXT(I611),I611,"")))</f>
        <v>►</v>
      </c>
      <c r="C611" s="2129" t="str">
        <f>IF(B611="►", "►", IFERROR(LEFT(B611, SEARCH(".", B611)-1), 0))</f>
        <v>►</v>
      </c>
      <c r="D611" s="2433" t="str">
        <f>IF(B611="►","►",IFERROR(MID(B611,SEARCH(".",B611)+1,SEARCH(".",B611,SEARCH(".",B611)+1)-SEARCH(".",B611)-1),0))</f>
        <v>►</v>
      </c>
      <c r="E611" s="2128" t="str">
        <f>IF(B611="►", "►", IFERROR(MID(B611, SEARCH(".", B611, SEARCH(".", B611)+1)+1, SEARCH(".", B611, SEARCH(".", B611, SEARCH(".", B611)+1)+1) - SEARCH(".", B611, SEARCH(".", B611)+1)-1), 0))</f>
        <v>►</v>
      </c>
      <c r="F611" s="2128" t="str">
        <f>IF(B611="►", "►", IFERROR(MID(B611, SEARCH(".", B611, SEARCH(".", B611, SEARCH(".", B611)+1)+1)+1, SEARCH(".", B611, SEARCH(".", B611, SEARCH(".", B611, SEARCH(".", B611)+1)+1)+1) - SEARCH(".", B611, SEARCH(".", B611, SEARCH(".", B611)+1)+1)-1), 0))</f>
        <v>►</v>
      </c>
      <c r="G611" s="2128" t="str">
        <f>IF(OR(B611="►", ISBLANK(B611)), "►", IFERROR(RIGHT(B611, LEN(B611)-FIND("►", B611)-1), ""))</f>
        <v>►</v>
      </c>
      <c r="H611" s="2178" t="s">
        <v>4</v>
      </c>
      <c r="I611" s="2177"/>
      <c r="J611" s="2177"/>
      <c r="K611" s="2177"/>
      <c r="L611" s="2176"/>
      <c r="M611" s="2176"/>
      <c r="N611" s="2176"/>
      <c r="O611" s="2176"/>
      <c r="P611" s="2176"/>
      <c r="Q611" s="2176"/>
      <c r="R611" s="2450"/>
      <c r="S611" s="791" t="s">
        <v>4</v>
      </c>
      <c r="T611" s="3484">
        <f>IFERROR(IF(AND(ISNUMBER(V611),J611&gt;0),J611,0),0)</f>
        <v>0</v>
      </c>
      <c r="U611" s="2453">
        <f>IFERROR(IF(AND(ISNUMBER(T611),V611&gt;0),K611,0),0)</f>
        <v>0</v>
      </c>
      <c r="V611" s="2452"/>
      <c r="W611" s="2140">
        <f>IFERROR(IF(V611&gt;0, AH611*AG611*Q611, 0), 0)</f>
        <v>0</v>
      </c>
      <c r="X611" s="301" t="str">
        <f>IF(OR(W611=0, ISBLANK(P611)), "", TEXT(ROUND(W611/INDEX(AJ24:AJ94, MATCH(P611, AI24:AI94, 0)), 0),"# ##0") &amp; " " &amp; P611)</f>
        <v/>
      </c>
      <c r="Y611" s="82">
        <f>IFERROR(IF(V611&gt;0, L611*AG611*Q611, 0), 0)</f>
        <v>0</v>
      </c>
      <c r="Z611" s="2141">
        <f>IFERROR(IF(V611&gt;0,M611,0),0)</f>
        <v>0</v>
      </c>
      <c r="AA611" s="2142" t="str">
        <f>IF(V611&gt;0,R611,"")</f>
        <v/>
      </c>
      <c r="AB611" s="2143"/>
      <c r="AC611" s="2140">
        <f>IF(ISBLANK(AB611), W611, W611*(1-AB611/100))</f>
        <v>0</v>
      </c>
      <c r="AD611" s="2144"/>
      <c r="AE611" s="2145" t="str">
        <f>IF(OR(ISBLANK(AD611), ISTEXT(L611)), "", IF(W611=0, Y611*AD611, W611*AD611))</f>
        <v/>
      </c>
      <c r="AF611" s="2593"/>
      <c r="AG611" s="2697">
        <f>IFERROR(IF(ISNUMBER(V611)*ISNUMBER(T611),V611/T611,0),0)</f>
        <v>0</v>
      </c>
      <c r="AH611" s="3483">
        <f>IF(AND(V611&lt;&gt;"", ISNUMBER(T611)), IFERROR(INDEX(AJ24:AJ94, MATCH(P611, AI24:AI94, 0)) * O611 * IF(ISBLANK(L611), 1, L611), 0), 0)</f>
        <v>0</v>
      </c>
      <c r="AI611" s="2133"/>
      <c r="AJ611" s="2133"/>
      <c r="AK611" s="2133"/>
      <c r="AL611" s="2133"/>
      <c r="AM611" s="2127" t="str">
        <f>A611</f>
        <v>►</v>
      </c>
      <c r="AX611" s="466">
        <v>1</v>
      </c>
      <c r="AY611" s="464"/>
      <c r="AZ611" s="464"/>
    </row>
    <row r="612" spans="1:52" s="465" customFormat="1" ht="21" customHeight="1" x14ac:dyDescent="0.25">
      <c r="A612" s="2127" t="str">
        <f>IF(H612&lt;&gt;"A", "►", "A")</f>
        <v>►</v>
      </c>
      <c r="B612" s="2128" t="str">
        <f>IF(A612="►","►",IF(A612="A",IF(ISTEXT(I612),I612,"")))</f>
        <v>►</v>
      </c>
      <c r="C612" s="2129" t="str">
        <f>IF(B612="►", "►", IFERROR(LEFT(B612, SEARCH(".", B612)-1), 0))</f>
        <v>►</v>
      </c>
      <c r="D612" s="2433" t="str">
        <f>IF(B612="►","►",IFERROR(MID(B612,SEARCH(".",B612)+1,SEARCH(".",B612,SEARCH(".",B612)+1)-SEARCH(".",B612)-1),0))</f>
        <v>►</v>
      </c>
      <c r="E612" s="2128" t="str">
        <f>IF(B612="►", "►", IFERROR(MID(B612, SEARCH(".", B612, SEARCH(".", B612)+1)+1, SEARCH(".", B612, SEARCH(".", B612, SEARCH(".", B612)+1)+1) - SEARCH(".", B612, SEARCH(".", B612)+1)-1), 0))</f>
        <v>►</v>
      </c>
      <c r="F612" s="2128" t="str">
        <f>IF(B612="►", "►", IFERROR(MID(B612, SEARCH(".", B612, SEARCH(".", B612, SEARCH(".", B612)+1)+1)+1, SEARCH(".", B612, SEARCH(".", B612, SEARCH(".", B612, SEARCH(".", B612)+1)+1)+1) - SEARCH(".", B612, SEARCH(".", B612, SEARCH(".", B612)+1)+1)-1), 0))</f>
        <v>►</v>
      </c>
      <c r="G612" s="2128" t="str">
        <f>IF(OR(B612="►", ISBLANK(B612)), "►", IFERROR(RIGHT(B612, LEN(B612)-FIND("►", B612)-1), ""))</f>
        <v>►</v>
      </c>
      <c r="H612" s="2178" t="s">
        <v>4</v>
      </c>
      <c r="I612" s="2177"/>
      <c r="J612" s="2177"/>
      <c r="K612" s="2177"/>
      <c r="L612" s="2176"/>
      <c r="M612" s="2176"/>
      <c r="N612" s="2176"/>
      <c r="O612" s="2176"/>
      <c r="P612" s="2176"/>
      <c r="Q612" s="2176"/>
      <c r="R612" s="2450"/>
      <c r="S612" s="791" t="s">
        <v>4</v>
      </c>
      <c r="T612" s="3484">
        <f>IFERROR(IF(AND(ISNUMBER(V612),J612&gt;0),J612,0),0)</f>
        <v>0</v>
      </c>
      <c r="U612" s="2453">
        <f>IFERROR(IF(AND(ISNUMBER(T612),V612&gt;0),K612,0),0)</f>
        <v>0</v>
      </c>
      <c r="V612" s="2452"/>
      <c r="W612" s="2159">
        <f>IFERROR(IF(V612&gt;0, AH612*AG612*Q612, 0), 0)</f>
        <v>0</v>
      </c>
      <c r="X612" s="2160" t="str">
        <f>IF(OR(W612=0, ISBLANK(P612)), "", TEXT(ROUND(W612/INDEX(AJ24:AJ94, MATCH(P612, AI24:AI94, 0)), 0),"# ##0") &amp; " " &amp; P612)</f>
        <v/>
      </c>
      <c r="Y612" s="77">
        <f>IFERROR(IF(V612&gt;0, L612*AG612*Q612, 0), 0)</f>
        <v>0</v>
      </c>
      <c r="Z612" s="2149">
        <f>IFERROR(IF(V612&gt;0,M612,0),0)</f>
        <v>0</v>
      </c>
      <c r="AA612" s="2137" t="str">
        <f>IF(V612&gt;0,R612,"")</f>
        <v/>
      </c>
      <c r="AB612" s="2143"/>
      <c r="AC612" s="2148">
        <f>IF(ISBLANK(AB612), W612, W612*(1-AB612/100))</f>
        <v>0</v>
      </c>
      <c r="AD612" s="2144"/>
      <c r="AE612" s="2150" t="str">
        <f>IF(OR(ISBLANK(AD612), ISTEXT(L612)), "", IF(W612=0, Y612*AD612, W612*AD612))</f>
        <v/>
      </c>
      <c r="AF612" s="2593"/>
      <c r="AG612" s="2697">
        <f>IFERROR(IF(ISNUMBER(V612)*ISNUMBER(T612),V612/T612,0),0)</f>
        <v>0</v>
      </c>
      <c r="AH612" s="3483">
        <f>IF(AND(V612&lt;&gt;"", ISNUMBER(T612)), IFERROR(INDEX(AJ24:AJ94, MATCH(P612, AI24:AI94, 0)) * O612 * IF(ISBLANK(L612), 1, L612), 0), 0)</f>
        <v>0</v>
      </c>
      <c r="AI612" s="2133"/>
      <c r="AJ612" s="2133"/>
      <c r="AK612" s="2133"/>
      <c r="AL612" s="2133"/>
      <c r="AM612" s="2127" t="str">
        <f>A612</f>
        <v>►</v>
      </c>
      <c r="AX612" s="466">
        <v>1</v>
      </c>
      <c r="AY612" s="464"/>
      <c r="AZ612" s="464"/>
    </row>
    <row r="613" spans="1:52" s="465" customFormat="1" ht="21" customHeight="1" x14ac:dyDescent="0.25">
      <c r="A613" s="2127" t="str">
        <f>IF(H613&lt;&gt;"A", "►", "A")</f>
        <v>►</v>
      </c>
      <c r="B613" s="2128" t="str">
        <f>IF(A613="►","►",IF(A613="A",IF(ISTEXT(I613),I613,"")))</f>
        <v>►</v>
      </c>
      <c r="C613" s="2129" t="str">
        <f>IF(B613="►", "►", IFERROR(LEFT(B613, SEARCH(".", B613)-1), 0))</f>
        <v>►</v>
      </c>
      <c r="D613" s="2433" t="str">
        <f>IF(B613="►","►",IFERROR(MID(B613,SEARCH(".",B613)+1,SEARCH(".",B613,SEARCH(".",B613)+1)-SEARCH(".",B613)-1),0))</f>
        <v>►</v>
      </c>
      <c r="E613" s="2128" t="str">
        <f>IF(B613="►", "►", IFERROR(MID(B613, SEARCH(".", B613, SEARCH(".", B613)+1)+1, SEARCH(".", B613, SEARCH(".", B613, SEARCH(".", B613)+1)+1) - SEARCH(".", B613, SEARCH(".", B613)+1)-1), 0))</f>
        <v>►</v>
      </c>
      <c r="F613" s="2128" t="str">
        <f>IF(B613="►", "►", IFERROR(MID(B613, SEARCH(".", B613, SEARCH(".", B613, SEARCH(".", B613)+1)+1)+1, SEARCH(".", B613, SEARCH(".", B613, SEARCH(".", B613, SEARCH(".", B613)+1)+1)+1) - SEARCH(".", B613, SEARCH(".", B613, SEARCH(".", B613)+1)+1)-1), 0))</f>
        <v>►</v>
      </c>
      <c r="G613" s="2128" t="str">
        <f>IF(OR(B613="►", ISBLANK(B613)), "►", IFERROR(RIGHT(B613, LEN(B613)-FIND("►", B613)-1), ""))</f>
        <v>►</v>
      </c>
      <c r="H613" s="2178" t="s">
        <v>4</v>
      </c>
      <c r="I613" s="2177"/>
      <c r="J613" s="2177"/>
      <c r="K613" s="2177"/>
      <c r="L613" s="2176"/>
      <c r="M613" s="2176"/>
      <c r="N613" s="2176"/>
      <c r="O613" s="2176"/>
      <c r="P613" s="2176"/>
      <c r="Q613" s="2176"/>
      <c r="R613" s="2450"/>
      <c r="S613" s="791" t="s">
        <v>4</v>
      </c>
      <c r="T613" s="3484">
        <f>IFERROR(IF(AND(ISNUMBER(V613),J613&gt;0),J613,0),0)</f>
        <v>0</v>
      </c>
      <c r="U613" s="2453">
        <f>IFERROR(IF(AND(ISNUMBER(T613),V613&gt;0),K613,0),0)</f>
        <v>0</v>
      </c>
      <c r="V613" s="2452"/>
      <c r="W613" s="2140">
        <f>IFERROR(IF(V613&gt;0, AH613*AG613*Q613, 0), 0)</f>
        <v>0</v>
      </c>
      <c r="X613" s="301" t="str">
        <f>IF(OR(W613=0, ISBLANK(P613)), "", TEXT(ROUND(W613/INDEX(AJ24:AJ94, MATCH(P613, AI24:AI94, 0)), 0),"# ##0") &amp; " " &amp; P613)</f>
        <v/>
      </c>
      <c r="Y613" s="82">
        <f>IFERROR(IF(V613&gt;0, L613*AG613*Q613, 0), 0)</f>
        <v>0</v>
      </c>
      <c r="Z613" s="2141">
        <f>IFERROR(IF(V613&gt;0,M613,0),0)</f>
        <v>0</v>
      </c>
      <c r="AA613" s="2142" t="str">
        <f>IF(V613&gt;0,R613,"")</f>
        <v/>
      </c>
      <c r="AB613" s="2143"/>
      <c r="AC613" s="2140">
        <f>IF(ISBLANK(AB613), W613, W613*(1-AB613/100))</f>
        <v>0</v>
      </c>
      <c r="AD613" s="2144"/>
      <c r="AE613" s="2145" t="str">
        <f>IF(OR(ISBLANK(AD613), ISTEXT(L613)), "", IF(W613=0, Y613*AD613, W613*AD613))</f>
        <v/>
      </c>
      <c r="AF613" s="2593"/>
      <c r="AG613" s="2697">
        <f>IFERROR(IF(ISNUMBER(V613)*ISNUMBER(T613),V613/T613,0),0)</f>
        <v>0</v>
      </c>
      <c r="AH613" s="3483">
        <f>IF(AND(V613&lt;&gt;"", ISNUMBER(T613)), IFERROR(INDEX(AJ24:AJ94, MATCH(P613, AI24:AI94, 0)) * O613 * IF(ISBLANK(L613), 1, L613), 0), 0)</f>
        <v>0</v>
      </c>
      <c r="AI613" s="2133"/>
      <c r="AJ613" s="2133"/>
      <c r="AK613" s="2133"/>
      <c r="AL613" s="2133"/>
      <c r="AM613" s="2127" t="str">
        <f>A613</f>
        <v>►</v>
      </c>
      <c r="AX613" s="466">
        <v>1</v>
      </c>
      <c r="AY613" s="464"/>
      <c r="AZ613" s="464"/>
    </row>
    <row r="614" spans="1:52" s="465" customFormat="1" ht="21" customHeight="1" x14ac:dyDescent="0.25">
      <c r="A614" s="2127" t="str">
        <f>IF(H614&lt;&gt;"A", "►", "A")</f>
        <v>►</v>
      </c>
      <c r="B614" s="2128" t="str">
        <f>IF(A614="►","►",IF(A614="A",IF(ISTEXT(I614),I614,"")))</f>
        <v>►</v>
      </c>
      <c r="C614" s="2129" t="str">
        <f>IF(B614="►", "►", IFERROR(LEFT(B614, SEARCH(".", B614)-1), 0))</f>
        <v>►</v>
      </c>
      <c r="D614" s="2433" t="str">
        <f>IF(B614="►","►",IFERROR(MID(B614,SEARCH(".",B614)+1,SEARCH(".",B614,SEARCH(".",B614)+1)-SEARCH(".",B614)-1),0))</f>
        <v>►</v>
      </c>
      <c r="E614" s="2128" t="str">
        <f>IF(B614="►", "►", IFERROR(MID(B614, SEARCH(".", B614, SEARCH(".", B614)+1)+1, SEARCH(".", B614, SEARCH(".", B614, SEARCH(".", B614)+1)+1) - SEARCH(".", B614, SEARCH(".", B614)+1)-1), 0))</f>
        <v>►</v>
      </c>
      <c r="F614" s="2128" t="str">
        <f>IF(B614="►", "►", IFERROR(MID(B614, SEARCH(".", B614, SEARCH(".", B614, SEARCH(".", B614)+1)+1)+1, SEARCH(".", B614, SEARCH(".", B614, SEARCH(".", B614, SEARCH(".", B614)+1)+1)+1) - SEARCH(".", B614, SEARCH(".", B614, SEARCH(".", B614)+1)+1)-1), 0))</f>
        <v>►</v>
      </c>
      <c r="G614" s="2128" t="str">
        <f>IF(OR(B614="►", ISBLANK(B614)), "►", IFERROR(RIGHT(B614, LEN(B614)-FIND("►", B614)-1), ""))</f>
        <v>►</v>
      </c>
      <c r="H614" s="2178" t="s">
        <v>4</v>
      </c>
      <c r="I614" s="2177"/>
      <c r="J614" s="2177"/>
      <c r="K614" s="2177"/>
      <c r="L614" s="2176"/>
      <c r="M614" s="2176"/>
      <c r="N614" s="2176"/>
      <c r="O614" s="2176"/>
      <c r="P614" s="2176"/>
      <c r="Q614" s="2176"/>
      <c r="R614" s="2450"/>
      <c r="S614" s="791" t="s">
        <v>4</v>
      </c>
      <c r="T614" s="3484">
        <f>IFERROR(IF(AND(ISNUMBER(V614),J614&gt;0),J614,0),0)</f>
        <v>0</v>
      </c>
      <c r="U614" s="2453">
        <f>IFERROR(IF(AND(ISNUMBER(T614),V614&gt;0),K614,0),0)</f>
        <v>0</v>
      </c>
      <c r="V614" s="2452"/>
      <c r="W614" s="2148">
        <f>IFERROR(IF(V614&gt;0, AH614*AG614*Q614, 0), 0)</f>
        <v>0</v>
      </c>
      <c r="X614" s="299" t="str">
        <f>IF(OR(W614=0, ISBLANK(P614)), "", TEXT(ROUND(W614/INDEX(AJ24:AJ94, MATCH(P614, AI24:AI94, 0)), 0),"# ##0") &amp; " " &amp; P614)</f>
        <v/>
      </c>
      <c r="Y614" s="77">
        <f>IFERROR(IF(V614&gt;0, L614*AG614*Q614, 0), 0)</f>
        <v>0</v>
      </c>
      <c r="Z614" s="2149">
        <f>IFERROR(IF(V614&gt;0,M614,0),0)</f>
        <v>0</v>
      </c>
      <c r="AA614" s="2137" t="str">
        <f>IF(V614&gt;0,R614,"")</f>
        <v/>
      </c>
      <c r="AB614" s="2143"/>
      <c r="AC614" s="2148">
        <f>IF(ISBLANK(AB614), W614, W614*(1-AB614/100))</f>
        <v>0</v>
      </c>
      <c r="AD614" s="2144"/>
      <c r="AE614" s="2150" t="str">
        <f>IF(OR(ISBLANK(AD614), ISTEXT(L614)), "", IF(W614=0, Y614*AD614, W614*AD614))</f>
        <v/>
      </c>
      <c r="AF614" s="2593"/>
      <c r="AG614" s="2697">
        <f>IFERROR(IF(ISNUMBER(V614)*ISNUMBER(T614),V614/T614,0),0)</f>
        <v>0</v>
      </c>
      <c r="AH614" s="3483">
        <f>IF(AND(V614&lt;&gt;"", ISNUMBER(T614)), IFERROR(INDEX(AJ24:AJ94, MATCH(P614, AI24:AI94, 0)) * O614 * IF(ISBLANK(L614), 1, L614), 0), 0)</f>
        <v>0</v>
      </c>
      <c r="AI614" s="2133"/>
      <c r="AJ614" s="2133"/>
      <c r="AK614" s="2133"/>
      <c r="AL614" s="2133"/>
      <c r="AM614" s="2127" t="str">
        <f>A614</f>
        <v>►</v>
      </c>
      <c r="AX614" s="466">
        <v>1</v>
      </c>
      <c r="AY614" s="464"/>
      <c r="AZ614" s="464"/>
    </row>
    <row r="615" spans="1:52" s="465" customFormat="1" ht="21" customHeight="1" x14ac:dyDescent="0.25">
      <c r="A615" s="2127" t="str">
        <f>IF(H615&lt;&gt;"A", "►", "A")</f>
        <v>►</v>
      </c>
      <c r="B615" s="2128" t="str">
        <f>IF(A615="►","►",IF(A615="A",IF(ISTEXT(I615),I615,"")))</f>
        <v>►</v>
      </c>
      <c r="C615" s="2129" t="str">
        <f>IF(B615="►", "►", IFERROR(LEFT(B615, SEARCH(".", B615)-1), 0))</f>
        <v>►</v>
      </c>
      <c r="D615" s="2433" t="str">
        <f>IF(B615="►","►",IFERROR(MID(B615,SEARCH(".",B615)+1,SEARCH(".",B615,SEARCH(".",B615)+1)-SEARCH(".",B615)-1),0))</f>
        <v>►</v>
      </c>
      <c r="E615" s="2128" t="str">
        <f>IF(B615="►", "►", IFERROR(MID(B615, SEARCH(".", B615, SEARCH(".", B615)+1)+1, SEARCH(".", B615, SEARCH(".", B615, SEARCH(".", B615)+1)+1) - SEARCH(".", B615, SEARCH(".", B615)+1)-1), 0))</f>
        <v>►</v>
      </c>
      <c r="F615" s="2128" t="str">
        <f>IF(B615="►", "►", IFERROR(MID(B615, SEARCH(".", B615, SEARCH(".", B615, SEARCH(".", B615)+1)+1)+1, SEARCH(".", B615, SEARCH(".", B615, SEARCH(".", B615, SEARCH(".", B615)+1)+1)+1) - SEARCH(".", B615, SEARCH(".", B615, SEARCH(".", B615)+1)+1)-1), 0))</f>
        <v>►</v>
      </c>
      <c r="G615" s="2128" t="str">
        <f>IF(OR(B615="►", ISBLANK(B615)), "►", IFERROR(RIGHT(B615, LEN(B615)-FIND("►", B615)-1), ""))</f>
        <v>►</v>
      </c>
      <c r="H615" s="2178" t="s">
        <v>4</v>
      </c>
      <c r="I615" s="2177"/>
      <c r="J615" s="2177"/>
      <c r="K615" s="2177"/>
      <c r="L615" s="2176"/>
      <c r="M615" s="2176"/>
      <c r="N615" s="2176"/>
      <c r="O615" s="2176"/>
      <c r="P615" s="2176"/>
      <c r="Q615" s="2176"/>
      <c r="R615" s="2450"/>
      <c r="S615" s="791" t="s">
        <v>4</v>
      </c>
      <c r="T615" s="3484">
        <f>IFERROR(IF(AND(ISNUMBER(V615),J615&gt;0),J615,0),0)</f>
        <v>0</v>
      </c>
      <c r="U615" s="2453">
        <f>IFERROR(IF(AND(ISNUMBER(T615),V615&gt;0),K615,0),0)</f>
        <v>0</v>
      </c>
      <c r="V615" s="2452"/>
      <c r="W615" s="2140">
        <f>IFERROR(IF(V615&gt;0, AH615*AG615*Q615, 0), 0)</f>
        <v>0</v>
      </c>
      <c r="X615" s="301" t="str">
        <f>IF(OR(W615=0, ISBLANK(P615)), "", TEXT(ROUND(W615/INDEX(AJ24:AJ94, MATCH(P615, AI24:AI94, 0)), 0),"# ##0") &amp; " " &amp; P615)</f>
        <v/>
      </c>
      <c r="Y615" s="82">
        <f>IFERROR(IF(V615&gt;0, L615*AG615*Q615, 0), 0)</f>
        <v>0</v>
      </c>
      <c r="Z615" s="2141">
        <f>IFERROR(IF(V615&gt;0,M615,0),0)</f>
        <v>0</v>
      </c>
      <c r="AA615" s="2142" t="str">
        <f>IF(V615&gt;0,R615,"")</f>
        <v/>
      </c>
      <c r="AB615" s="2143"/>
      <c r="AC615" s="2140">
        <f>IF(ISBLANK(AB615), W615, W615*(1-AB615/100))</f>
        <v>0</v>
      </c>
      <c r="AD615" s="2144"/>
      <c r="AE615" s="2145" t="str">
        <f>IF(OR(ISBLANK(AD615), ISTEXT(L615)), "", IF(W615=0, Y615*AD615, W615*AD615))</f>
        <v/>
      </c>
      <c r="AF615" s="2593"/>
      <c r="AG615" s="2697">
        <f>IFERROR(IF(ISNUMBER(V615)*ISNUMBER(T615),V615/T615,0),0)</f>
        <v>0</v>
      </c>
      <c r="AH615" s="3483">
        <f>IF(AND(V615&lt;&gt;"", ISNUMBER(T615)), IFERROR(INDEX(AJ24:AJ94, MATCH(P615, AI24:AI94, 0)) * O615 * IF(ISBLANK(L615), 1, L615), 0), 0)</f>
        <v>0</v>
      </c>
      <c r="AI615" s="2133"/>
      <c r="AJ615" s="2133"/>
      <c r="AK615" s="2133"/>
      <c r="AL615" s="2133"/>
      <c r="AM615" s="2127" t="str">
        <f>A615</f>
        <v>►</v>
      </c>
      <c r="AR615" s="473"/>
      <c r="AW615" s="473"/>
      <c r="AX615" s="466">
        <v>1</v>
      </c>
      <c r="AY615" s="464"/>
      <c r="AZ615" s="464"/>
    </row>
    <row r="616" spans="1:52" s="465" customFormat="1" ht="21" customHeight="1" x14ac:dyDescent="0.25">
      <c r="A616" s="2127" t="str">
        <f>IF(H616&lt;&gt;"A", "►", "A")</f>
        <v>►</v>
      </c>
      <c r="B616" s="2128" t="str">
        <f>IF(A616="►","►",IF(A616="A",IF(ISTEXT(I616),I616,"")))</f>
        <v>►</v>
      </c>
      <c r="C616" s="2129" t="str">
        <f>IF(B616="►", "►", IFERROR(LEFT(B616, SEARCH(".", B616)-1), 0))</f>
        <v>►</v>
      </c>
      <c r="D616" s="2433" t="str">
        <f>IF(B616="►","►",IFERROR(MID(B616,SEARCH(".",B616)+1,SEARCH(".",B616,SEARCH(".",B616)+1)-SEARCH(".",B616)-1),0))</f>
        <v>►</v>
      </c>
      <c r="E616" s="2128" t="str">
        <f>IF(B616="►", "►", IFERROR(MID(B616, SEARCH(".", B616, SEARCH(".", B616)+1)+1, SEARCH(".", B616, SEARCH(".", B616, SEARCH(".", B616)+1)+1) - SEARCH(".", B616, SEARCH(".", B616)+1)-1), 0))</f>
        <v>►</v>
      </c>
      <c r="F616" s="2128" t="str">
        <f>IF(B616="►", "►", IFERROR(MID(B616, SEARCH(".", B616, SEARCH(".", B616, SEARCH(".", B616)+1)+1)+1, SEARCH(".", B616, SEARCH(".", B616, SEARCH(".", B616, SEARCH(".", B616)+1)+1)+1) - SEARCH(".", B616, SEARCH(".", B616, SEARCH(".", B616)+1)+1)-1), 0))</f>
        <v>►</v>
      </c>
      <c r="G616" s="2128" t="str">
        <f>IF(OR(B616="►", ISBLANK(B616)), "►", IFERROR(RIGHT(B616, LEN(B616)-FIND("►", B616)-1), ""))</f>
        <v>►</v>
      </c>
      <c r="H616" s="2178" t="s">
        <v>4</v>
      </c>
      <c r="I616" s="2177"/>
      <c r="J616" s="2177"/>
      <c r="K616" s="2177"/>
      <c r="L616" s="2176"/>
      <c r="M616" s="2176"/>
      <c r="N616" s="2176"/>
      <c r="O616" s="2176"/>
      <c r="P616" s="2176"/>
      <c r="Q616" s="2176"/>
      <c r="R616" s="2450"/>
      <c r="S616" s="791" t="s">
        <v>4</v>
      </c>
      <c r="T616" s="3484">
        <f>IFERROR(IF(AND(ISNUMBER(V616),J616&gt;0),J616,0),0)</f>
        <v>0</v>
      </c>
      <c r="U616" s="2453">
        <f>IFERROR(IF(AND(ISNUMBER(T616),V616&gt;0),K616,0),0)</f>
        <v>0</v>
      </c>
      <c r="V616" s="2452"/>
      <c r="W616" s="2148">
        <f>IFERROR(IF(V616&gt;0, AH616*AG616*Q616, 0), 0)</f>
        <v>0</v>
      </c>
      <c r="X616" s="299" t="str">
        <f>IF(OR(W616=0, ISBLANK(P616)), "", TEXT(ROUND(W616/INDEX(AJ24:AJ94, MATCH(P616, AI24:AI94, 0)), 0),"# ##0") &amp; " " &amp; P616)</f>
        <v/>
      </c>
      <c r="Y616" s="77">
        <f>IFERROR(IF(V616&gt;0, L616*AG616*Q616, 0), 0)</f>
        <v>0</v>
      </c>
      <c r="Z616" s="2149">
        <f>IFERROR(IF(V616&gt;0,M616,0),0)</f>
        <v>0</v>
      </c>
      <c r="AA616" s="2137" t="str">
        <f>IF(V616&gt;0,R616,"")</f>
        <v/>
      </c>
      <c r="AB616" s="2143"/>
      <c r="AC616" s="2148">
        <f>IF(ISBLANK(AB616), W616, W616*(1-AB616/100))</f>
        <v>0</v>
      </c>
      <c r="AD616" s="2144"/>
      <c r="AE616" s="2150" t="str">
        <f>IF(OR(ISBLANK(AD616), ISTEXT(L616)), "", IF(W616=0, Y616*AD616, W616*AD616))</f>
        <v/>
      </c>
      <c r="AF616" s="2593"/>
      <c r="AG616" s="2697">
        <f>IFERROR(IF(ISNUMBER(V616)*ISNUMBER(T616),V616/T616,0),0)</f>
        <v>0</v>
      </c>
      <c r="AH616" s="3483">
        <f>IF(AND(V616&lt;&gt;"", ISNUMBER(T616)), IFERROR(INDEX(AJ24:AJ94, MATCH(P616, AI24:AI94, 0)) * O616 * IF(ISBLANK(L616), 1, L616), 0), 0)</f>
        <v>0</v>
      </c>
      <c r="AI616" s="2133"/>
      <c r="AJ616" s="2133"/>
      <c r="AK616" s="2133"/>
      <c r="AL616" s="2133"/>
      <c r="AM616" s="2127" t="str">
        <f>A616</f>
        <v>►</v>
      </c>
      <c r="AR616" s="473"/>
      <c r="AW616" s="473"/>
      <c r="AX616" s="466">
        <v>1</v>
      </c>
      <c r="AY616" s="464"/>
      <c r="AZ616" s="464"/>
    </row>
    <row r="617" spans="1:52" s="465" customFormat="1" ht="21" customHeight="1" x14ac:dyDescent="0.25">
      <c r="A617" s="2127" t="str">
        <f>IF(H617&lt;&gt;"A", "►", "A")</f>
        <v>►</v>
      </c>
      <c r="B617" s="2128" t="str">
        <f>IF(A617="►","►",IF(A617="A",IF(ISTEXT(I617),I617,"")))</f>
        <v>►</v>
      </c>
      <c r="C617" s="2129" t="str">
        <f>IF(B617="►", "►", IFERROR(LEFT(B617, SEARCH(".", B617)-1), 0))</f>
        <v>►</v>
      </c>
      <c r="D617" s="2433" t="str">
        <f>IF(B617="►","►",IFERROR(MID(B617,SEARCH(".",B617)+1,SEARCH(".",B617,SEARCH(".",B617)+1)-SEARCH(".",B617)-1),0))</f>
        <v>►</v>
      </c>
      <c r="E617" s="2128" t="str">
        <f>IF(B617="►", "►", IFERROR(MID(B617, SEARCH(".", B617, SEARCH(".", B617)+1)+1, SEARCH(".", B617, SEARCH(".", B617, SEARCH(".", B617)+1)+1) - SEARCH(".", B617, SEARCH(".", B617)+1)-1), 0))</f>
        <v>►</v>
      </c>
      <c r="F617" s="2128" t="str">
        <f>IF(B617="►", "►", IFERROR(MID(B617, SEARCH(".", B617, SEARCH(".", B617, SEARCH(".", B617)+1)+1)+1, SEARCH(".", B617, SEARCH(".", B617, SEARCH(".", B617, SEARCH(".", B617)+1)+1)+1) - SEARCH(".", B617, SEARCH(".", B617, SEARCH(".", B617)+1)+1)-1), 0))</f>
        <v>►</v>
      </c>
      <c r="G617" s="2128" t="str">
        <f>IF(OR(B617="►", ISBLANK(B617)), "►", IFERROR(RIGHT(B617, LEN(B617)-FIND("►", B617)-1), ""))</f>
        <v>►</v>
      </c>
      <c r="H617" s="2178" t="s">
        <v>4</v>
      </c>
      <c r="I617" s="2177"/>
      <c r="J617" s="2177"/>
      <c r="K617" s="2177"/>
      <c r="L617" s="2176"/>
      <c r="M617" s="2176"/>
      <c r="N617" s="2176"/>
      <c r="O617" s="2176"/>
      <c r="P617" s="2176"/>
      <c r="Q617" s="2176"/>
      <c r="R617" s="2450"/>
      <c r="S617" s="791" t="s">
        <v>4</v>
      </c>
      <c r="T617" s="3484">
        <f>IFERROR(IF(AND(ISNUMBER(V617),J617&gt;0),J617,0),0)</f>
        <v>0</v>
      </c>
      <c r="U617" s="2453">
        <f>IFERROR(IF(AND(ISNUMBER(T617),V617&gt;0),K617,0),0)</f>
        <v>0</v>
      </c>
      <c r="V617" s="2452"/>
      <c r="W617" s="2140">
        <f>IFERROR(IF(V617&gt;0, AH617*AG617*Q617, 0), 0)</f>
        <v>0</v>
      </c>
      <c r="X617" s="301" t="str">
        <f>IF(OR(W617=0, ISBLANK(P617)), "", TEXT(ROUND(W617/INDEX(AJ24:AJ94, MATCH(P617, AI24:AI94, 0)), 0),"# ##0") &amp; " " &amp; P617)</f>
        <v/>
      </c>
      <c r="Y617" s="82">
        <f>IFERROR(IF(V617&gt;0, L617*AG617*Q617, 0), 0)</f>
        <v>0</v>
      </c>
      <c r="Z617" s="2141">
        <f>IFERROR(IF(V617&gt;0,M617,0),0)</f>
        <v>0</v>
      </c>
      <c r="AA617" s="2142" t="str">
        <f>IF(V617&gt;0,R617,"")</f>
        <v/>
      </c>
      <c r="AB617" s="2143"/>
      <c r="AC617" s="2140">
        <f>IF(ISBLANK(AB617), W617, W617*(1-AB617/100))</f>
        <v>0</v>
      </c>
      <c r="AD617" s="2144"/>
      <c r="AE617" s="2145" t="str">
        <f>IF(OR(ISBLANK(AD617), ISTEXT(L617)), "", IF(W617=0, Y617*AD617, W617*AD617))</f>
        <v/>
      </c>
      <c r="AF617" s="2593"/>
      <c r="AG617" s="2697">
        <f>IFERROR(IF(ISNUMBER(V617)*ISNUMBER(T617),V617/T617,0),0)</f>
        <v>0</v>
      </c>
      <c r="AH617" s="3483">
        <f>IF(AND(V617&lt;&gt;"", ISNUMBER(T617)), IFERROR(INDEX(AJ24:AJ94, MATCH(P617, AI24:AI94, 0)) * O617 * IF(ISBLANK(L617), 1, L617), 0), 0)</f>
        <v>0</v>
      </c>
      <c r="AI617" s="2133"/>
      <c r="AJ617" s="2133"/>
      <c r="AK617" s="2133"/>
      <c r="AL617" s="2133"/>
      <c r="AM617" s="2127" t="str">
        <f>A617</f>
        <v>►</v>
      </c>
      <c r="AR617" s="473"/>
      <c r="AW617" s="473"/>
      <c r="AX617" s="466">
        <v>1</v>
      </c>
      <c r="AY617" s="464"/>
      <c r="AZ617" s="464"/>
    </row>
    <row r="618" spans="1:52" s="465" customFormat="1" ht="21" customHeight="1" x14ac:dyDescent="0.25">
      <c r="A618" s="2127" t="str">
        <f>IF(H618&lt;&gt;"A", "►", "A")</f>
        <v>►</v>
      </c>
      <c r="B618" s="2128" t="str">
        <f>IF(A618="►","►",IF(A618="A",IF(ISTEXT(I618),I618,"")))</f>
        <v>►</v>
      </c>
      <c r="C618" s="2129" t="str">
        <f>IF(B618="►", "►", IFERROR(LEFT(B618, SEARCH(".", B618)-1), 0))</f>
        <v>►</v>
      </c>
      <c r="D618" s="2433" t="str">
        <f>IF(B618="►","►",IFERROR(MID(B618,SEARCH(".",B618)+1,SEARCH(".",B618,SEARCH(".",B618)+1)-SEARCH(".",B618)-1),0))</f>
        <v>►</v>
      </c>
      <c r="E618" s="2128" t="str">
        <f>IF(B618="►", "►", IFERROR(MID(B618, SEARCH(".", B618, SEARCH(".", B618)+1)+1, SEARCH(".", B618, SEARCH(".", B618, SEARCH(".", B618)+1)+1) - SEARCH(".", B618, SEARCH(".", B618)+1)-1), 0))</f>
        <v>►</v>
      </c>
      <c r="F618" s="2128" t="str">
        <f>IF(B618="►", "►", IFERROR(MID(B618, SEARCH(".", B618, SEARCH(".", B618, SEARCH(".", B618)+1)+1)+1, SEARCH(".", B618, SEARCH(".", B618, SEARCH(".", B618, SEARCH(".", B618)+1)+1)+1) - SEARCH(".", B618, SEARCH(".", B618, SEARCH(".", B618)+1)+1)-1), 0))</f>
        <v>►</v>
      </c>
      <c r="G618" s="2128" t="str">
        <f>IF(OR(B618="►", ISBLANK(B618)), "►", IFERROR(RIGHT(B618, LEN(B618)-FIND("►", B618)-1), ""))</f>
        <v>►</v>
      </c>
      <c r="H618" s="2178" t="s">
        <v>4</v>
      </c>
      <c r="I618" s="2177"/>
      <c r="J618" s="2177"/>
      <c r="K618" s="2177"/>
      <c r="L618" s="2176"/>
      <c r="M618" s="2176"/>
      <c r="N618" s="2176"/>
      <c r="O618" s="2176"/>
      <c r="P618" s="2176"/>
      <c r="Q618" s="2176"/>
      <c r="R618" s="2450"/>
      <c r="S618" s="791" t="s">
        <v>4</v>
      </c>
      <c r="T618" s="3484">
        <f>IFERROR(IF(AND(ISNUMBER(V618),J618&gt;0),J618,0),0)</f>
        <v>0</v>
      </c>
      <c r="U618" s="2453">
        <f>IFERROR(IF(AND(ISNUMBER(T618),V618&gt;0),K618,0),0)</f>
        <v>0</v>
      </c>
      <c r="V618" s="2452"/>
      <c r="W618" s="2148">
        <f>IFERROR(IF(V618&gt;0, AH618*AG618*Q618, 0), 0)</f>
        <v>0</v>
      </c>
      <c r="X618" s="299" t="str">
        <f>IF(OR(W618=0, ISBLANK(P618)), "", TEXT(ROUND(W618/INDEX(AJ24:AJ94, MATCH(P618, AI24:AI94, 0)), 0),"# ##0") &amp; " " &amp; P618)</f>
        <v/>
      </c>
      <c r="Y618" s="77">
        <f>IFERROR(IF(V618&gt;0, L618*AG618*Q618, 0), 0)</f>
        <v>0</v>
      </c>
      <c r="Z618" s="2149">
        <f>IFERROR(IF(V618&gt;0,M618,0),0)</f>
        <v>0</v>
      </c>
      <c r="AA618" s="2137" t="str">
        <f>IF(V618&gt;0,R618,"")</f>
        <v/>
      </c>
      <c r="AB618" s="2143"/>
      <c r="AC618" s="2148">
        <f>IF(ISBLANK(AB618), W618, W618*(1-AB618/100))</f>
        <v>0</v>
      </c>
      <c r="AD618" s="2144"/>
      <c r="AE618" s="2150" t="str">
        <f>IF(OR(ISBLANK(AD618), ISTEXT(L618)), "", IF(W618=0, Y618*AD618, W618*AD618))</f>
        <v/>
      </c>
      <c r="AF618" s="2593"/>
      <c r="AG618" s="2697">
        <f>IFERROR(IF(ISNUMBER(V618)*ISNUMBER(T618),V618/T618,0),0)</f>
        <v>0</v>
      </c>
      <c r="AH618" s="3483">
        <f>IF(AND(V618&lt;&gt;"", ISNUMBER(T618)), IFERROR(INDEX(AJ24:AJ94, MATCH(P618, AI24:AI94, 0)) * O618 * IF(ISBLANK(L618), 1, L618), 0), 0)</f>
        <v>0</v>
      </c>
      <c r="AI618" s="2133"/>
      <c r="AJ618" s="2133"/>
      <c r="AK618" s="2133"/>
      <c r="AL618" s="2133"/>
      <c r="AM618" s="2127" t="str">
        <f>A618</f>
        <v>►</v>
      </c>
      <c r="AR618" s="473"/>
      <c r="AW618" s="473"/>
      <c r="AX618" s="466">
        <v>1</v>
      </c>
      <c r="AY618" s="464"/>
      <c r="AZ618" s="464"/>
    </row>
    <row r="619" spans="1:52" s="465" customFormat="1" ht="21" customHeight="1" x14ac:dyDescent="0.25">
      <c r="A619" s="2127" t="str">
        <f>IF(H619&lt;&gt;"A", "►", "A")</f>
        <v>►</v>
      </c>
      <c r="B619" s="2128" t="str">
        <f>IF(A619="►","►",IF(A619="A",IF(ISTEXT(I619),I619,"")))</f>
        <v>►</v>
      </c>
      <c r="C619" s="2129" t="str">
        <f>IF(B619="►", "►", IFERROR(LEFT(B619, SEARCH(".", B619)-1), 0))</f>
        <v>►</v>
      </c>
      <c r="D619" s="2433" t="str">
        <f>IF(B619="►","►",IFERROR(MID(B619,SEARCH(".",B619)+1,SEARCH(".",B619,SEARCH(".",B619)+1)-SEARCH(".",B619)-1),0))</f>
        <v>►</v>
      </c>
      <c r="E619" s="2128" t="str">
        <f>IF(B619="►", "►", IFERROR(MID(B619, SEARCH(".", B619, SEARCH(".", B619)+1)+1, SEARCH(".", B619, SEARCH(".", B619, SEARCH(".", B619)+1)+1) - SEARCH(".", B619, SEARCH(".", B619)+1)-1), 0))</f>
        <v>►</v>
      </c>
      <c r="F619" s="2128" t="str">
        <f>IF(B619="►", "►", IFERROR(MID(B619, SEARCH(".", B619, SEARCH(".", B619, SEARCH(".", B619)+1)+1)+1, SEARCH(".", B619, SEARCH(".", B619, SEARCH(".", B619, SEARCH(".", B619)+1)+1)+1) - SEARCH(".", B619, SEARCH(".", B619, SEARCH(".", B619)+1)+1)-1), 0))</f>
        <v>►</v>
      </c>
      <c r="G619" s="2128" t="str">
        <f>IF(OR(B619="►", ISBLANK(B619)), "►", IFERROR(RIGHT(B619, LEN(B619)-FIND("►", B619)-1), ""))</f>
        <v>►</v>
      </c>
      <c r="H619" s="2178" t="s">
        <v>4</v>
      </c>
      <c r="I619" s="2177"/>
      <c r="J619" s="2177"/>
      <c r="K619" s="2177"/>
      <c r="L619" s="2176"/>
      <c r="M619" s="2176"/>
      <c r="N619" s="2176"/>
      <c r="O619" s="2176"/>
      <c r="P619" s="2176"/>
      <c r="Q619" s="2176"/>
      <c r="R619" s="2450"/>
      <c r="S619" s="791" t="s">
        <v>4</v>
      </c>
      <c r="T619" s="3484">
        <f>IFERROR(IF(AND(ISNUMBER(V619),J619&gt;0),J619,0),0)</f>
        <v>0</v>
      </c>
      <c r="U619" s="2453">
        <f>IFERROR(IF(AND(ISNUMBER(T619),V619&gt;0),K619,0),0)</f>
        <v>0</v>
      </c>
      <c r="V619" s="2452"/>
      <c r="W619" s="2140">
        <f>IFERROR(IF(V619&gt;0, AH619*AG619*Q619, 0), 0)</f>
        <v>0</v>
      </c>
      <c r="X619" s="301" t="str">
        <f>IF(OR(W619=0, ISBLANK(P619)), "", TEXT(ROUND(W619/INDEX(AJ24:AJ94, MATCH(P619, AI24:AI94, 0)), 0),"# ##0") &amp; " " &amp; P619)</f>
        <v/>
      </c>
      <c r="Y619" s="82">
        <f>IFERROR(IF(V619&gt;0, L619*AG619*Q619, 0), 0)</f>
        <v>0</v>
      </c>
      <c r="Z619" s="2141">
        <f>IFERROR(IF(V619&gt;0,M619,0),0)</f>
        <v>0</v>
      </c>
      <c r="AA619" s="2142" t="str">
        <f>IF(V619&gt;0,R619,"")</f>
        <v/>
      </c>
      <c r="AB619" s="2143"/>
      <c r="AC619" s="2140">
        <f>IF(ISBLANK(AB619), W619, W619*(1-AB619/100))</f>
        <v>0</v>
      </c>
      <c r="AD619" s="2144"/>
      <c r="AE619" s="2145" t="str">
        <f>IF(OR(ISBLANK(AD619), ISTEXT(L619)), "", IF(W619=0, Y619*AD619, W619*AD619))</f>
        <v/>
      </c>
      <c r="AF619" s="2593"/>
      <c r="AG619" s="2697">
        <f>IFERROR(IF(ISNUMBER(V619)*ISNUMBER(T619),V619/T619,0),0)</f>
        <v>0</v>
      </c>
      <c r="AH619" s="3483">
        <f>IF(AND(V619&lt;&gt;"", ISNUMBER(T619)), IFERROR(INDEX(AJ24:AJ94, MATCH(P619, AI24:AI94, 0)) * O619 * IF(ISBLANK(L619), 1, L619), 0), 0)</f>
        <v>0</v>
      </c>
      <c r="AI619" s="2133"/>
      <c r="AJ619" s="2133"/>
      <c r="AK619" s="2133"/>
      <c r="AL619" s="2133"/>
      <c r="AM619" s="2127" t="str">
        <f>A619</f>
        <v>►</v>
      </c>
      <c r="AR619" s="473"/>
      <c r="AW619" s="473"/>
      <c r="AX619" s="466">
        <v>1</v>
      </c>
      <c r="AY619" s="464"/>
      <c r="AZ619" s="464"/>
    </row>
    <row r="620" spans="1:52" s="465" customFormat="1" ht="21" customHeight="1" x14ac:dyDescent="0.25">
      <c r="A620" s="2127" t="str">
        <f>IF(H620&lt;&gt;"A", "►", "A")</f>
        <v>►</v>
      </c>
      <c r="B620" s="2128" t="str">
        <f>IF(A620="►","►",IF(A620="A",IF(ISTEXT(I620),I620,"")))</f>
        <v>►</v>
      </c>
      <c r="C620" s="2129" t="str">
        <f>IF(B620="►", "►", IFERROR(LEFT(B620, SEARCH(".", B620)-1), 0))</f>
        <v>►</v>
      </c>
      <c r="D620" s="2433" t="str">
        <f>IF(B620="►","►",IFERROR(MID(B620,SEARCH(".",B620)+1,SEARCH(".",B620,SEARCH(".",B620)+1)-SEARCH(".",B620)-1),0))</f>
        <v>►</v>
      </c>
      <c r="E620" s="2128" t="str">
        <f>IF(B620="►", "►", IFERROR(MID(B620, SEARCH(".", B620, SEARCH(".", B620)+1)+1, SEARCH(".", B620, SEARCH(".", B620, SEARCH(".", B620)+1)+1) - SEARCH(".", B620, SEARCH(".", B620)+1)-1), 0))</f>
        <v>►</v>
      </c>
      <c r="F620" s="2128" t="str">
        <f>IF(B620="►", "►", IFERROR(MID(B620, SEARCH(".", B620, SEARCH(".", B620, SEARCH(".", B620)+1)+1)+1, SEARCH(".", B620, SEARCH(".", B620, SEARCH(".", B620, SEARCH(".", B620)+1)+1)+1) - SEARCH(".", B620, SEARCH(".", B620, SEARCH(".", B620)+1)+1)-1), 0))</f>
        <v>►</v>
      </c>
      <c r="G620" s="2128" t="str">
        <f>IF(OR(B620="►", ISBLANK(B620)), "►", IFERROR(RIGHT(B620, LEN(B620)-FIND("►", B620)-1), ""))</f>
        <v>►</v>
      </c>
      <c r="H620" s="2178" t="s">
        <v>4</v>
      </c>
      <c r="I620" s="2177"/>
      <c r="J620" s="2177"/>
      <c r="K620" s="2177"/>
      <c r="L620" s="2176"/>
      <c r="M620" s="2176"/>
      <c r="N620" s="2176"/>
      <c r="O620" s="2176"/>
      <c r="P620" s="2176"/>
      <c r="Q620" s="2176"/>
      <c r="R620" s="2450"/>
      <c r="S620" s="791" t="s">
        <v>4</v>
      </c>
      <c r="T620" s="3484">
        <f>IFERROR(IF(AND(ISNUMBER(V620),J620&gt;0),J620,0),0)</f>
        <v>0</v>
      </c>
      <c r="U620" s="2453">
        <f>IFERROR(IF(AND(ISNUMBER(T620),V620&gt;0),K620,0),0)</f>
        <v>0</v>
      </c>
      <c r="V620" s="2452"/>
      <c r="W620" s="2148">
        <f>IFERROR(IF(V620&gt;0, AH620*AG620*Q620, 0), 0)</f>
        <v>0</v>
      </c>
      <c r="X620" s="299" t="str">
        <f>IF(OR(W620=0, ISBLANK(P620)), "", TEXT(ROUND(W620/INDEX(AJ24:AJ94, MATCH(P620, AI24:AI94, 0)), 0),"# ##0") &amp; " " &amp; P620)</f>
        <v/>
      </c>
      <c r="Y620" s="77">
        <f>IFERROR(IF(V620&gt;0, L620*AG620*Q620, 0), 0)</f>
        <v>0</v>
      </c>
      <c r="Z620" s="2149">
        <f>IFERROR(IF(V620&gt;0,M620,0),0)</f>
        <v>0</v>
      </c>
      <c r="AA620" s="2137" t="str">
        <f>IF(V620&gt;0,R620,"")</f>
        <v/>
      </c>
      <c r="AB620" s="2143"/>
      <c r="AC620" s="2148">
        <f>IF(ISBLANK(AB620), W620, W620*(1-AB620/100))</f>
        <v>0</v>
      </c>
      <c r="AD620" s="2144"/>
      <c r="AE620" s="2150" t="str">
        <f>IF(OR(ISBLANK(AD620), ISTEXT(L620)), "", IF(W620=0, Y620*AD620, W620*AD620))</f>
        <v/>
      </c>
      <c r="AF620" s="2593"/>
      <c r="AG620" s="2697">
        <f>IFERROR(IF(ISNUMBER(V620)*ISNUMBER(T620),V620/T620,0),0)</f>
        <v>0</v>
      </c>
      <c r="AH620" s="3483">
        <f>IF(AND(V620&lt;&gt;"", ISNUMBER(T620)), IFERROR(INDEX(AJ24:AJ94, MATCH(P620, AI24:AI94, 0)) * O620 * IF(ISBLANK(L620), 1, L620), 0), 0)</f>
        <v>0</v>
      </c>
      <c r="AI620" s="2133"/>
      <c r="AJ620" s="2133"/>
      <c r="AK620" s="2133"/>
      <c r="AL620" s="2133"/>
      <c r="AM620" s="2127" t="str">
        <f>A620</f>
        <v>►</v>
      </c>
      <c r="AR620" s="473"/>
      <c r="AW620" s="473"/>
      <c r="AX620" s="466">
        <v>1</v>
      </c>
      <c r="AY620" s="464"/>
      <c r="AZ620" s="464"/>
    </row>
    <row r="621" spans="1:52" s="465" customFormat="1" ht="21" customHeight="1" x14ac:dyDescent="0.25">
      <c r="A621" s="2127" t="str">
        <f>IF(H621&lt;&gt;"A", "►", "A")</f>
        <v>►</v>
      </c>
      <c r="B621" s="2128" t="str">
        <f>IF(A621="►","►",IF(A621="A",IF(ISTEXT(I621),I621,"")))</f>
        <v>►</v>
      </c>
      <c r="C621" s="2129" t="str">
        <f>IF(B621="►", "►", IFERROR(LEFT(B621, SEARCH(".", B621)-1), 0))</f>
        <v>►</v>
      </c>
      <c r="D621" s="2433" t="str">
        <f>IF(B621="►","►",IFERROR(MID(B621,SEARCH(".",B621)+1,SEARCH(".",B621,SEARCH(".",B621)+1)-SEARCH(".",B621)-1),0))</f>
        <v>►</v>
      </c>
      <c r="E621" s="2128" t="str">
        <f>IF(B621="►", "►", IFERROR(MID(B621, SEARCH(".", B621, SEARCH(".", B621)+1)+1, SEARCH(".", B621, SEARCH(".", B621, SEARCH(".", B621)+1)+1) - SEARCH(".", B621, SEARCH(".", B621)+1)-1), 0))</f>
        <v>►</v>
      </c>
      <c r="F621" s="2128" t="str">
        <f>IF(B621="►", "►", IFERROR(MID(B621, SEARCH(".", B621, SEARCH(".", B621, SEARCH(".", B621)+1)+1)+1, SEARCH(".", B621, SEARCH(".", B621, SEARCH(".", B621, SEARCH(".", B621)+1)+1)+1) - SEARCH(".", B621, SEARCH(".", B621, SEARCH(".", B621)+1)+1)-1), 0))</f>
        <v>►</v>
      </c>
      <c r="G621" s="2128" t="str">
        <f>IF(OR(B621="►", ISBLANK(B621)), "►", IFERROR(RIGHT(B621, LEN(B621)-FIND("►", B621)-1), ""))</f>
        <v>►</v>
      </c>
      <c r="H621" s="2178" t="s">
        <v>4</v>
      </c>
      <c r="I621" s="2177"/>
      <c r="J621" s="2177"/>
      <c r="K621" s="2177"/>
      <c r="L621" s="2176"/>
      <c r="M621" s="2176"/>
      <c r="N621" s="2176"/>
      <c r="O621" s="2176"/>
      <c r="P621" s="2176"/>
      <c r="Q621" s="2176"/>
      <c r="R621" s="2450"/>
      <c r="S621" s="791" t="s">
        <v>4</v>
      </c>
      <c r="T621" s="3484">
        <f>IFERROR(IF(AND(ISNUMBER(V621),J621&gt;0),J621,0),0)</f>
        <v>0</v>
      </c>
      <c r="U621" s="2453">
        <f>IFERROR(IF(AND(ISNUMBER(T621),V621&gt;0),K621,0),0)</f>
        <v>0</v>
      </c>
      <c r="V621" s="2452"/>
      <c r="W621" s="2140">
        <f>IFERROR(IF(V621&gt;0, AH621*AG621*Q621, 0), 0)</f>
        <v>0</v>
      </c>
      <c r="X621" s="301" t="str">
        <f>IF(OR(W621=0, ISBLANK(P621)), "", TEXT(ROUND(W621/INDEX(AJ24:AJ94, MATCH(P621, AI24:AI94, 0)), 0),"# ##0") &amp; " " &amp; P621)</f>
        <v/>
      </c>
      <c r="Y621" s="82">
        <f>IFERROR(IF(V621&gt;0, L621*AG621*Q621, 0), 0)</f>
        <v>0</v>
      </c>
      <c r="Z621" s="2141">
        <f>IFERROR(IF(V621&gt;0,M621,0),0)</f>
        <v>0</v>
      </c>
      <c r="AA621" s="2142" t="str">
        <f>IF(V621&gt;0,R621,"")</f>
        <v/>
      </c>
      <c r="AB621" s="2143"/>
      <c r="AC621" s="2140">
        <f>IF(ISBLANK(AB621), W621, W621*(1-AB621/100))</f>
        <v>0</v>
      </c>
      <c r="AD621" s="2144"/>
      <c r="AE621" s="2145" t="str">
        <f>IF(OR(ISBLANK(AD621), ISTEXT(L621)), "", IF(W621=0, Y621*AD621, W621*AD621))</f>
        <v/>
      </c>
      <c r="AF621" s="2593"/>
      <c r="AG621" s="2697">
        <f>IFERROR(IF(ISNUMBER(V621)*ISNUMBER(T621),V621/T621,0),0)</f>
        <v>0</v>
      </c>
      <c r="AH621" s="3483">
        <f>IF(AND(V621&lt;&gt;"", ISNUMBER(T621)), IFERROR(INDEX(AJ24:AJ94, MATCH(P621, AI24:AI94, 0)) * O621 * IF(ISBLANK(L621), 1, L621), 0), 0)</f>
        <v>0</v>
      </c>
      <c r="AI621" s="2133"/>
      <c r="AJ621" s="2133"/>
      <c r="AK621" s="2133"/>
      <c r="AL621" s="2133"/>
      <c r="AM621" s="2127" t="str">
        <f>A621</f>
        <v>►</v>
      </c>
      <c r="AR621" s="473"/>
      <c r="AW621" s="473"/>
      <c r="AX621" s="466">
        <v>1</v>
      </c>
      <c r="AY621" s="464"/>
      <c r="AZ621" s="464"/>
    </row>
    <row r="622" spans="1:52" s="465" customFormat="1" ht="21" customHeight="1" x14ac:dyDescent="0.25">
      <c r="A622" s="2127" t="str">
        <f>IF(H622&lt;&gt;"A", "►", "A")</f>
        <v>►</v>
      </c>
      <c r="B622" s="2128" t="str">
        <f>IF(A622="►","►",IF(A622="A",IF(ISTEXT(I622),I622,"")))</f>
        <v>►</v>
      </c>
      <c r="C622" s="2129" t="str">
        <f>IF(B622="►", "►", IFERROR(LEFT(B622, SEARCH(".", B622)-1), 0))</f>
        <v>►</v>
      </c>
      <c r="D622" s="2433" t="str">
        <f>IF(B622="►","►",IFERROR(MID(B622,SEARCH(".",B622)+1,SEARCH(".",B622,SEARCH(".",B622)+1)-SEARCH(".",B622)-1),0))</f>
        <v>►</v>
      </c>
      <c r="E622" s="2128" t="str">
        <f>IF(B622="►", "►", IFERROR(MID(B622, SEARCH(".", B622, SEARCH(".", B622)+1)+1, SEARCH(".", B622, SEARCH(".", B622, SEARCH(".", B622)+1)+1) - SEARCH(".", B622, SEARCH(".", B622)+1)-1), 0))</f>
        <v>►</v>
      </c>
      <c r="F622" s="2128" t="str">
        <f>IF(B622="►", "►", IFERROR(MID(B622, SEARCH(".", B622, SEARCH(".", B622, SEARCH(".", B622)+1)+1)+1, SEARCH(".", B622, SEARCH(".", B622, SEARCH(".", B622, SEARCH(".", B622)+1)+1)+1) - SEARCH(".", B622, SEARCH(".", B622, SEARCH(".", B622)+1)+1)-1), 0))</f>
        <v>►</v>
      </c>
      <c r="G622" s="2128" t="str">
        <f>IF(OR(B622="►", ISBLANK(B622)), "►", IFERROR(RIGHT(B622, LEN(B622)-FIND("►", B622)-1), ""))</f>
        <v>►</v>
      </c>
      <c r="H622" s="2178" t="s">
        <v>4</v>
      </c>
      <c r="I622" s="2177"/>
      <c r="J622" s="2177"/>
      <c r="K622" s="2177"/>
      <c r="L622" s="2176"/>
      <c r="M622" s="2176"/>
      <c r="N622" s="2176"/>
      <c r="O622" s="2176"/>
      <c r="P622" s="2176"/>
      <c r="Q622" s="2176"/>
      <c r="R622" s="2450"/>
      <c r="S622" s="791" t="s">
        <v>4</v>
      </c>
      <c r="T622" s="3484">
        <f>IFERROR(IF(AND(ISNUMBER(V622),J622&gt;0),J622,0),0)</f>
        <v>0</v>
      </c>
      <c r="U622" s="2453">
        <f>IFERROR(IF(AND(ISNUMBER(T622),V622&gt;0),K622,0),0)</f>
        <v>0</v>
      </c>
      <c r="V622" s="2452"/>
      <c r="W622" s="2148">
        <f>IFERROR(IF(V622&gt;0, AH622*AG622*Q622, 0), 0)</f>
        <v>0</v>
      </c>
      <c r="X622" s="299" t="str">
        <f>IF(OR(W622=0, ISBLANK(P622)), "", TEXT(ROUND(W622/INDEX(AJ24:AJ94, MATCH(P622, AI24:AI94, 0)), 0),"# ##0") &amp; " " &amp; P622)</f>
        <v/>
      </c>
      <c r="Y622" s="77">
        <f>IFERROR(IF(V622&gt;0, L622*AG622*Q622, 0), 0)</f>
        <v>0</v>
      </c>
      <c r="Z622" s="2149">
        <f>IFERROR(IF(V622&gt;0,M622,0),0)</f>
        <v>0</v>
      </c>
      <c r="AA622" s="2137" t="str">
        <f>IF(V622&gt;0,R622,"")</f>
        <v/>
      </c>
      <c r="AB622" s="2143"/>
      <c r="AC622" s="2148">
        <f>IF(ISBLANK(AB622), W622, W622*(1-AB622/100))</f>
        <v>0</v>
      </c>
      <c r="AD622" s="2144"/>
      <c r="AE622" s="2150" t="str">
        <f>IF(OR(ISBLANK(AD622), ISTEXT(L622)), "", IF(W622=0, Y622*AD622, W622*AD622))</f>
        <v/>
      </c>
      <c r="AF622" s="2593"/>
      <c r="AG622" s="2697">
        <f>IFERROR(IF(ISNUMBER(V622)*ISNUMBER(T622),V622/T622,0),0)</f>
        <v>0</v>
      </c>
      <c r="AH622" s="3483">
        <f>IF(AND(V622&lt;&gt;"", ISNUMBER(T622)), IFERROR(INDEX(AJ24:AJ94, MATCH(P622, AI24:AI94, 0)) * O622 * IF(ISBLANK(L622), 1, L622), 0), 0)</f>
        <v>0</v>
      </c>
      <c r="AI622" s="2133"/>
      <c r="AJ622" s="2133"/>
      <c r="AK622" s="2133"/>
      <c r="AL622" s="2133"/>
      <c r="AM622" s="2127" t="str">
        <f>A622</f>
        <v>►</v>
      </c>
      <c r="AR622" s="473"/>
      <c r="AW622" s="473"/>
      <c r="AX622" s="466">
        <v>1</v>
      </c>
      <c r="AY622" s="464"/>
      <c r="AZ622" s="464"/>
    </row>
    <row r="623" spans="1:52" s="465" customFormat="1" ht="21" customHeight="1" x14ac:dyDescent="0.25">
      <c r="A623" s="2127" t="str">
        <f>IF(H623&lt;&gt;"A", "►", "A")</f>
        <v>►</v>
      </c>
      <c r="B623" s="2128" t="str">
        <f>IF(A623="►","►",IF(A623="A",IF(ISTEXT(I623),I623,"")))</f>
        <v>►</v>
      </c>
      <c r="C623" s="2129" t="str">
        <f>IF(B623="►", "►", IFERROR(LEFT(B623, SEARCH(".", B623)-1), 0))</f>
        <v>►</v>
      </c>
      <c r="D623" s="2433" t="str">
        <f>IF(B623="►","►",IFERROR(MID(B623,SEARCH(".",B623)+1,SEARCH(".",B623,SEARCH(".",B623)+1)-SEARCH(".",B623)-1),0))</f>
        <v>►</v>
      </c>
      <c r="E623" s="2128" t="str">
        <f>IF(B623="►", "►", IFERROR(MID(B623, SEARCH(".", B623, SEARCH(".", B623)+1)+1, SEARCH(".", B623, SEARCH(".", B623, SEARCH(".", B623)+1)+1) - SEARCH(".", B623, SEARCH(".", B623)+1)-1), 0))</f>
        <v>►</v>
      </c>
      <c r="F623" s="2128" t="str">
        <f>IF(B623="►", "►", IFERROR(MID(B623, SEARCH(".", B623, SEARCH(".", B623, SEARCH(".", B623)+1)+1)+1, SEARCH(".", B623, SEARCH(".", B623, SEARCH(".", B623, SEARCH(".", B623)+1)+1)+1) - SEARCH(".", B623, SEARCH(".", B623, SEARCH(".", B623)+1)+1)-1), 0))</f>
        <v>►</v>
      </c>
      <c r="G623" s="2128" t="str">
        <f>IF(OR(B623="►", ISBLANK(B623)), "►", IFERROR(RIGHT(B623, LEN(B623)-FIND("►", B623)-1), ""))</f>
        <v>►</v>
      </c>
      <c r="H623" s="2178" t="s">
        <v>4</v>
      </c>
      <c r="I623" s="2177"/>
      <c r="J623" s="2177"/>
      <c r="K623" s="2177"/>
      <c r="L623" s="2176"/>
      <c r="M623" s="2176"/>
      <c r="N623" s="2176"/>
      <c r="O623" s="2176"/>
      <c r="P623" s="2176"/>
      <c r="Q623" s="2176"/>
      <c r="R623" s="2450"/>
      <c r="S623" s="791" t="s">
        <v>4</v>
      </c>
      <c r="T623" s="3484">
        <f>IFERROR(IF(AND(ISNUMBER(V623),J623&gt;0),J623,0),0)</f>
        <v>0</v>
      </c>
      <c r="U623" s="2453">
        <f>IFERROR(IF(AND(ISNUMBER(T623),V623&gt;0),K623,0),0)</f>
        <v>0</v>
      </c>
      <c r="V623" s="2452"/>
      <c r="W623" s="2140">
        <f>IFERROR(IF(V623&gt;0, AH623*AG623*Q623, 0), 0)</f>
        <v>0</v>
      </c>
      <c r="X623" s="301" t="str">
        <f>IF(OR(W623=0, ISBLANK(P623)), "", TEXT(ROUND(W623/INDEX(AJ24:AJ94, MATCH(P623, AI24:AI94, 0)), 0),"# ##0") &amp; " " &amp; P623)</f>
        <v/>
      </c>
      <c r="Y623" s="82">
        <f>IFERROR(IF(V623&gt;0, L623*AG623*Q623, 0), 0)</f>
        <v>0</v>
      </c>
      <c r="Z623" s="2141">
        <f>IFERROR(IF(V623&gt;0,M623,0),0)</f>
        <v>0</v>
      </c>
      <c r="AA623" s="2142" t="str">
        <f>IF(V623&gt;0,R623,"")</f>
        <v/>
      </c>
      <c r="AB623" s="2143"/>
      <c r="AC623" s="2140">
        <f>IF(ISBLANK(AB623), W623, W623*(1-AB623/100))</f>
        <v>0</v>
      </c>
      <c r="AD623" s="2144"/>
      <c r="AE623" s="2145" t="str">
        <f>IF(OR(ISBLANK(AD623), ISTEXT(L623)), "", IF(W623=0, Y623*AD623, W623*AD623))</f>
        <v/>
      </c>
      <c r="AF623" s="2593"/>
      <c r="AG623" s="2697">
        <f>IFERROR(IF(ISNUMBER(V623)*ISNUMBER(T623),V623/T623,0),0)</f>
        <v>0</v>
      </c>
      <c r="AH623" s="3483">
        <f>IF(AND(V623&lt;&gt;"", ISNUMBER(T623)), IFERROR(INDEX(AJ24:AJ94, MATCH(P623, AI24:AI94, 0)) * O623 * IF(ISBLANK(L623), 1, L623), 0), 0)</f>
        <v>0</v>
      </c>
      <c r="AI623" s="2133"/>
      <c r="AJ623" s="2133"/>
      <c r="AK623" s="2133"/>
      <c r="AL623" s="2133"/>
      <c r="AM623" s="2127" t="str">
        <f>A623</f>
        <v>►</v>
      </c>
      <c r="AR623" s="473"/>
      <c r="AW623" s="473"/>
      <c r="AX623" s="466">
        <v>1</v>
      </c>
      <c r="AY623" s="464"/>
      <c r="AZ623" s="464"/>
    </row>
    <row r="624" spans="1:52" s="465" customFormat="1" ht="21" customHeight="1" x14ac:dyDescent="0.25">
      <c r="A624" s="2127" t="str">
        <f>IF(H624&lt;&gt;"A", "►", "A")</f>
        <v>►</v>
      </c>
      <c r="B624" s="2128" t="str">
        <f>IF(A624="►","►",IF(A624="A",IF(ISTEXT(I624),I624,"")))</f>
        <v>►</v>
      </c>
      <c r="C624" s="2129" t="str">
        <f>IF(B624="►", "►", IFERROR(LEFT(B624, SEARCH(".", B624)-1), 0))</f>
        <v>►</v>
      </c>
      <c r="D624" s="2433" t="str">
        <f>IF(B624="►","►",IFERROR(MID(B624,SEARCH(".",B624)+1,SEARCH(".",B624,SEARCH(".",B624)+1)-SEARCH(".",B624)-1),0))</f>
        <v>►</v>
      </c>
      <c r="E624" s="2128" t="str">
        <f>IF(B624="►", "►", IFERROR(MID(B624, SEARCH(".", B624, SEARCH(".", B624)+1)+1, SEARCH(".", B624, SEARCH(".", B624, SEARCH(".", B624)+1)+1) - SEARCH(".", B624, SEARCH(".", B624)+1)-1), 0))</f>
        <v>►</v>
      </c>
      <c r="F624" s="2128" t="str">
        <f>IF(B624="►", "►", IFERROR(MID(B624, SEARCH(".", B624, SEARCH(".", B624, SEARCH(".", B624)+1)+1)+1, SEARCH(".", B624, SEARCH(".", B624, SEARCH(".", B624, SEARCH(".", B624)+1)+1)+1) - SEARCH(".", B624, SEARCH(".", B624, SEARCH(".", B624)+1)+1)-1), 0))</f>
        <v>►</v>
      </c>
      <c r="G624" s="2128" t="str">
        <f>IF(OR(B624="►", ISBLANK(B624)), "►", IFERROR(RIGHT(B624, LEN(B624)-FIND("►", B624)-1), ""))</f>
        <v>►</v>
      </c>
      <c r="H624" s="2178" t="s">
        <v>4</v>
      </c>
      <c r="I624" s="2177"/>
      <c r="J624" s="2177"/>
      <c r="K624" s="2177"/>
      <c r="L624" s="2176"/>
      <c r="M624" s="2176"/>
      <c r="N624" s="2176"/>
      <c r="O624" s="2176"/>
      <c r="P624" s="2176"/>
      <c r="Q624" s="2176"/>
      <c r="R624" s="2450"/>
      <c r="S624" s="791" t="s">
        <v>4</v>
      </c>
      <c r="T624" s="3484">
        <f>IFERROR(IF(AND(ISNUMBER(V624),J624&gt;0),J624,0),0)</f>
        <v>0</v>
      </c>
      <c r="U624" s="2453">
        <f>IFERROR(IF(AND(ISNUMBER(T624),V624&gt;0),K624,0),0)</f>
        <v>0</v>
      </c>
      <c r="V624" s="2452"/>
      <c r="W624" s="2148">
        <f>IFERROR(IF(V624&gt;0, AH624*AG624*Q624, 0), 0)</f>
        <v>0</v>
      </c>
      <c r="X624" s="299" t="str">
        <f>IF(OR(W624=0, ISBLANK(P624)), "", TEXT(ROUND(W624/INDEX(AJ24:AJ94, MATCH(P624, AI24:AI94, 0)), 0),"# ##0") &amp; " " &amp; P624)</f>
        <v/>
      </c>
      <c r="Y624" s="77">
        <f>IFERROR(IF(V624&gt;0, L624*AG624*Q624, 0), 0)</f>
        <v>0</v>
      </c>
      <c r="Z624" s="2149">
        <f>IFERROR(IF(V624&gt;0,M624,0),0)</f>
        <v>0</v>
      </c>
      <c r="AA624" s="2137" t="str">
        <f>IF(V624&gt;0,R624,"")</f>
        <v/>
      </c>
      <c r="AB624" s="2143"/>
      <c r="AC624" s="2148">
        <f>IF(ISBLANK(AB624), W624, W624*(1-AB624/100))</f>
        <v>0</v>
      </c>
      <c r="AD624" s="2144"/>
      <c r="AE624" s="2150" t="str">
        <f>IF(OR(ISBLANK(AD624), ISTEXT(L624)), "", IF(W624=0, Y624*AD624, W624*AD624))</f>
        <v/>
      </c>
      <c r="AF624" s="2593"/>
      <c r="AG624" s="2697">
        <f>IFERROR(IF(ISNUMBER(V624)*ISNUMBER(T624),V624/T624,0),0)</f>
        <v>0</v>
      </c>
      <c r="AH624" s="3483">
        <f>IF(AND(V624&lt;&gt;"", ISNUMBER(T624)), IFERROR(INDEX(AJ24:AJ94, MATCH(P624, AI24:AI94, 0)) * O624 * IF(ISBLANK(L624), 1, L624), 0), 0)</f>
        <v>0</v>
      </c>
      <c r="AI624" s="2133"/>
      <c r="AJ624" s="2133"/>
      <c r="AK624" s="2133"/>
      <c r="AL624" s="2133"/>
      <c r="AM624" s="2127" t="str">
        <f>A624</f>
        <v>►</v>
      </c>
      <c r="AR624" s="473"/>
      <c r="AW624" s="473"/>
      <c r="AX624" s="466">
        <v>1</v>
      </c>
      <c r="AY624" s="464"/>
      <c r="AZ624" s="464"/>
    </row>
    <row r="625" spans="1:52" s="465" customFormat="1" ht="21" customHeight="1" x14ac:dyDescent="0.25">
      <c r="A625" s="2127" t="str">
        <f>IF(H625&lt;&gt;"A", "►", "A")</f>
        <v>►</v>
      </c>
      <c r="B625" s="2128" t="str">
        <f>IF(A625="►","►",IF(A625="A",IF(ISTEXT(I625),I625,"")))</f>
        <v>►</v>
      </c>
      <c r="C625" s="2129" t="str">
        <f>IF(B625="►", "►", IFERROR(LEFT(B625, SEARCH(".", B625)-1), 0))</f>
        <v>►</v>
      </c>
      <c r="D625" s="2433" t="str">
        <f>IF(B625="►","►",IFERROR(MID(B625,SEARCH(".",B625)+1,SEARCH(".",B625,SEARCH(".",B625)+1)-SEARCH(".",B625)-1),0))</f>
        <v>►</v>
      </c>
      <c r="E625" s="2128" t="str">
        <f>IF(B625="►", "►", IFERROR(MID(B625, SEARCH(".", B625, SEARCH(".", B625)+1)+1, SEARCH(".", B625, SEARCH(".", B625, SEARCH(".", B625)+1)+1) - SEARCH(".", B625, SEARCH(".", B625)+1)-1), 0))</f>
        <v>►</v>
      </c>
      <c r="F625" s="2128" t="str">
        <f>IF(B625="►", "►", IFERROR(MID(B625, SEARCH(".", B625, SEARCH(".", B625, SEARCH(".", B625)+1)+1)+1, SEARCH(".", B625, SEARCH(".", B625, SEARCH(".", B625, SEARCH(".", B625)+1)+1)+1) - SEARCH(".", B625, SEARCH(".", B625, SEARCH(".", B625)+1)+1)-1), 0))</f>
        <v>►</v>
      </c>
      <c r="G625" s="2128" t="str">
        <f>IF(OR(B625="►", ISBLANK(B625)), "►", IFERROR(RIGHT(B625, LEN(B625)-FIND("►", B625)-1), ""))</f>
        <v>►</v>
      </c>
      <c r="H625" s="2178" t="s">
        <v>4</v>
      </c>
      <c r="I625" s="2177"/>
      <c r="J625" s="2177"/>
      <c r="K625" s="2177"/>
      <c r="L625" s="2176"/>
      <c r="M625" s="2176"/>
      <c r="N625" s="2176"/>
      <c r="O625" s="2176"/>
      <c r="P625" s="2176"/>
      <c r="Q625" s="2176"/>
      <c r="R625" s="2450"/>
      <c r="S625" s="791" t="s">
        <v>4</v>
      </c>
      <c r="T625" s="3484">
        <f>IFERROR(IF(AND(ISNUMBER(V625),J625&gt;0),J625,0),0)</f>
        <v>0</v>
      </c>
      <c r="U625" s="2453">
        <f>IFERROR(IF(AND(ISNUMBER(T625),V625&gt;0),K625,0),0)</f>
        <v>0</v>
      </c>
      <c r="V625" s="2452"/>
      <c r="W625" s="2140">
        <f>IFERROR(IF(V625&gt;0, AH625*AG625*Q625, 0), 0)</f>
        <v>0</v>
      </c>
      <c r="X625" s="301" t="str">
        <f>IF(OR(W625=0, ISBLANK(P625)), "", TEXT(ROUND(W625/INDEX(AJ24:AJ94, MATCH(P625, AI24:AI94, 0)), 0),"# ##0") &amp; " " &amp; P625)</f>
        <v/>
      </c>
      <c r="Y625" s="82">
        <f>IFERROR(IF(V625&gt;0, L625*AG625*Q625, 0), 0)</f>
        <v>0</v>
      </c>
      <c r="Z625" s="2141">
        <f>IFERROR(IF(V625&gt;0,M625,0),0)</f>
        <v>0</v>
      </c>
      <c r="AA625" s="2142" t="str">
        <f>IF(V625&gt;0,R625,"")</f>
        <v/>
      </c>
      <c r="AB625" s="2143"/>
      <c r="AC625" s="2140">
        <f>IF(ISBLANK(AB625), W625, W625*(1-AB625/100))</f>
        <v>0</v>
      </c>
      <c r="AD625" s="2144"/>
      <c r="AE625" s="2145" t="str">
        <f>IF(OR(ISBLANK(AD625), ISTEXT(L625)), "", IF(W625=0, Y625*AD625, W625*AD625))</f>
        <v/>
      </c>
      <c r="AF625" s="2593"/>
      <c r="AG625" s="2697">
        <f>IFERROR(IF(ISNUMBER(V625)*ISNUMBER(T625),V625/T625,0),0)</f>
        <v>0</v>
      </c>
      <c r="AH625" s="3483">
        <f>IF(AND(V625&lt;&gt;"", ISNUMBER(T625)), IFERROR(INDEX(AJ24:AJ94, MATCH(P625, AI24:AI94, 0)) * O625 * IF(ISBLANK(L625), 1, L625), 0), 0)</f>
        <v>0</v>
      </c>
      <c r="AI625" s="2133"/>
      <c r="AJ625" s="2133"/>
      <c r="AK625" s="2133"/>
      <c r="AL625" s="2133"/>
      <c r="AM625" s="2127" t="str">
        <f>A625</f>
        <v>►</v>
      </c>
      <c r="AR625" s="473"/>
      <c r="AW625" s="473"/>
      <c r="AX625" s="466">
        <v>1</v>
      </c>
      <c r="AY625" s="464"/>
      <c r="AZ625" s="464"/>
    </row>
    <row r="626" spans="1:52" s="465" customFormat="1" ht="21" customHeight="1" x14ac:dyDescent="0.25">
      <c r="A626" s="2127" t="str">
        <f>IF(H626&lt;&gt;"A", "►", "A")</f>
        <v>►</v>
      </c>
      <c r="B626" s="2128" t="str">
        <f>IF(A626="►","►",IF(A626="A",IF(ISTEXT(I626),I626,"")))</f>
        <v>►</v>
      </c>
      <c r="C626" s="2129" t="str">
        <f>IF(B626="►", "►", IFERROR(LEFT(B626, SEARCH(".", B626)-1), 0))</f>
        <v>►</v>
      </c>
      <c r="D626" s="2433" t="str">
        <f>IF(B626="►","►",IFERROR(MID(B626,SEARCH(".",B626)+1,SEARCH(".",B626,SEARCH(".",B626)+1)-SEARCH(".",B626)-1),0))</f>
        <v>►</v>
      </c>
      <c r="E626" s="2128" t="str">
        <f>IF(B626="►", "►", IFERROR(MID(B626, SEARCH(".", B626, SEARCH(".", B626)+1)+1, SEARCH(".", B626, SEARCH(".", B626, SEARCH(".", B626)+1)+1) - SEARCH(".", B626, SEARCH(".", B626)+1)-1), 0))</f>
        <v>►</v>
      </c>
      <c r="F626" s="2128" t="str">
        <f>IF(B626="►", "►", IFERROR(MID(B626, SEARCH(".", B626, SEARCH(".", B626, SEARCH(".", B626)+1)+1)+1, SEARCH(".", B626, SEARCH(".", B626, SEARCH(".", B626, SEARCH(".", B626)+1)+1)+1) - SEARCH(".", B626, SEARCH(".", B626, SEARCH(".", B626)+1)+1)-1), 0))</f>
        <v>►</v>
      </c>
      <c r="G626" s="2128" t="str">
        <f>IF(OR(B626="►", ISBLANK(B626)), "►", IFERROR(RIGHT(B626, LEN(B626)-FIND("►", B626)-1), ""))</f>
        <v>►</v>
      </c>
      <c r="H626" s="2178" t="s">
        <v>4</v>
      </c>
      <c r="I626" s="2177"/>
      <c r="J626" s="2177"/>
      <c r="K626" s="2177"/>
      <c r="L626" s="2176"/>
      <c r="M626" s="2176"/>
      <c r="N626" s="2176"/>
      <c r="O626" s="2176"/>
      <c r="P626" s="2176"/>
      <c r="Q626" s="2176"/>
      <c r="R626" s="2450"/>
      <c r="S626" s="791" t="s">
        <v>4</v>
      </c>
      <c r="T626" s="3484">
        <f>IFERROR(IF(AND(ISNUMBER(V626),J626&gt;0),J626,0),0)</f>
        <v>0</v>
      </c>
      <c r="U626" s="2453">
        <f>IFERROR(IF(AND(ISNUMBER(T626),V626&gt;0),K626,0),0)</f>
        <v>0</v>
      </c>
      <c r="V626" s="2452"/>
      <c r="W626" s="2148">
        <f>IFERROR(IF(V626&gt;0, AH626*AG626*Q626, 0), 0)</f>
        <v>0</v>
      </c>
      <c r="X626" s="299" t="str">
        <f>IF(OR(W626=0, ISBLANK(P626)), "", TEXT(ROUND(W626/INDEX(AJ24:AJ94, MATCH(P626, AI24:AI94, 0)), 0),"# ##0") &amp; " " &amp; P626)</f>
        <v/>
      </c>
      <c r="Y626" s="77">
        <f>IFERROR(IF(V626&gt;0, L626*AG626*Q626, 0), 0)</f>
        <v>0</v>
      </c>
      <c r="Z626" s="2149">
        <f>IFERROR(IF(V626&gt;0,M626,0),0)</f>
        <v>0</v>
      </c>
      <c r="AA626" s="2137" t="str">
        <f>IF(V626&gt;0,R626,"")</f>
        <v/>
      </c>
      <c r="AB626" s="2143"/>
      <c r="AC626" s="2148">
        <f>IF(ISBLANK(AB626), W626, W626*(1-AB626/100))</f>
        <v>0</v>
      </c>
      <c r="AD626" s="2144"/>
      <c r="AE626" s="2150" t="str">
        <f>IF(OR(ISBLANK(AD626), ISTEXT(L626)), "", IF(W626=0, Y626*AD626, W626*AD626))</f>
        <v/>
      </c>
      <c r="AF626" s="2593"/>
      <c r="AG626" s="2697">
        <f>IFERROR(IF(ISNUMBER(V626)*ISNUMBER(T626),V626/T626,0),0)</f>
        <v>0</v>
      </c>
      <c r="AH626" s="3483">
        <f>IF(AND(V626&lt;&gt;"", ISNUMBER(T626)), IFERROR(INDEX(AJ24:AJ94, MATCH(P626, AI24:AI94, 0)) * O626 * IF(ISBLANK(L626), 1, L626), 0), 0)</f>
        <v>0</v>
      </c>
      <c r="AI626" s="2133"/>
      <c r="AJ626" s="2133"/>
      <c r="AK626" s="2133"/>
      <c r="AL626" s="2133"/>
      <c r="AM626" s="2127" t="str">
        <f>A626</f>
        <v>►</v>
      </c>
      <c r="AR626" s="473"/>
      <c r="AW626" s="473"/>
      <c r="AX626" s="466">
        <v>1</v>
      </c>
      <c r="AY626" s="464"/>
      <c r="AZ626" s="464"/>
    </row>
    <row r="627" spans="1:52" s="465" customFormat="1" ht="21" customHeight="1" x14ac:dyDescent="0.25">
      <c r="A627" s="2127" t="str">
        <f>IF(H627&lt;&gt;"A", "►", "A")</f>
        <v>►</v>
      </c>
      <c r="B627" s="2128" t="str">
        <f>IF(A627="►","►",IF(A627="A",IF(ISTEXT(I627),I627,"")))</f>
        <v>►</v>
      </c>
      <c r="C627" s="2129" t="str">
        <f>IF(B627="►", "►", IFERROR(LEFT(B627, SEARCH(".", B627)-1), 0))</f>
        <v>►</v>
      </c>
      <c r="D627" s="2433" t="str">
        <f>IF(B627="►","►",IFERROR(MID(B627,SEARCH(".",B627)+1,SEARCH(".",B627,SEARCH(".",B627)+1)-SEARCH(".",B627)-1),0))</f>
        <v>►</v>
      </c>
      <c r="E627" s="2128" t="str">
        <f>IF(B627="►", "►", IFERROR(MID(B627, SEARCH(".", B627, SEARCH(".", B627)+1)+1, SEARCH(".", B627, SEARCH(".", B627, SEARCH(".", B627)+1)+1) - SEARCH(".", B627, SEARCH(".", B627)+1)-1), 0))</f>
        <v>►</v>
      </c>
      <c r="F627" s="2128" t="str">
        <f>IF(B627="►", "►", IFERROR(MID(B627, SEARCH(".", B627, SEARCH(".", B627, SEARCH(".", B627)+1)+1)+1, SEARCH(".", B627, SEARCH(".", B627, SEARCH(".", B627, SEARCH(".", B627)+1)+1)+1) - SEARCH(".", B627, SEARCH(".", B627, SEARCH(".", B627)+1)+1)-1), 0))</f>
        <v>►</v>
      </c>
      <c r="G627" s="2128" t="str">
        <f>IF(OR(B627="►", ISBLANK(B627)), "►", IFERROR(RIGHT(B627, LEN(B627)-FIND("►", B627)-1), ""))</f>
        <v>►</v>
      </c>
      <c r="H627" s="2178" t="s">
        <v>4</v>
      </c>
      <c r="I627" s="2177"/>
      <c r="J627" s="2177"/>
      <c r="K627" s="2177"/>
      <c r="L627" s="2176"/>
      <c r="M627" s="2176"/>
      <c r="N627" s="2176"/>
      <c r="O627" s="2176"/>
      <c r="P627" s="2176"/>
      <c r="Q627" s="2176"/>
      <c r="R627" s="2450"/>
      <c r="S627" s="791" t="s">
        <v>4</v>
      </c>
      <c r="T627" s="3484">
        <f>IFERROR(IF(AND(ISNUMBER(V627),J627&gt;0),J627,0),0)</f>
        <v>0</v>
      </c>
      <c r="U627" s="2453">
        <f>IFERROR(IF(AND(ISNUMBER(T627),V627&gt;0),K627,0),0)</f>
        <v>0</v>
      </c>
      <c r="V627" s="2452"/>
      <c r="W627" s="2140">
        <f>IFERROR(IF(V627&gt;0, AH627*AG627*Q627, 0), 0)</f>
        <v>0</v>
      </c>
      <c r="X627" s="301" t="str">
        <f>IF(OR(W627=0, ISBLANK(P627)), "", TEXT(ROUND(W627/INDEX(AJ24:AJ94, MATCH(P627, AI24:AI94, 0)), 0),"# ##0") &amp; " " &amp; P627)</f>
        <v/>
      </c>
      <c r="Y627" s="82">
        <f>IFERROR(IF(V627&gt;0, L627*AG627*Q627, 0), 0)</f>
        <v>0</v>
      </c>
      <c r="Z627" s="2141">
        <f>IFERROR(IF(V627&gt;0,M627,0),0)</f>
        <v>0</v>
      </c>
      <c r="AA627" s="2142" t="str">
        <f>IF(V627&gt;0,R627,"")</f>
        <v/>
      </c>
      <c r="AB627" s="2143"/>
      <c r="AC627" s="2140">
        <f>IF(ISBLANK(AB627), W627, W627*(1-AB627/100))</f>
        <v>0</v>
      </c>
      <c r="AD627" s="2144"/>
      <c r="AE627" s="2145" t="str">
        <f>IF(OR(ISBLANK(AD627), ISTEXT(L627)), "", IF(W627=0, Y627*AD627, W627*AD627))</f>
        <v/>
      </c>
      <c r="AF627" s="2593"/>
      <c r="AG627" s="2697">
        <f>IFERROR(IF(ISNUMBER(V627)*ISNUMBER(T627),V627/T627,0),0)</f>
        <v>0</v>
      </c>
      <c r="AH627" s="3483">
        <f>IF(AND(V627&lt;&gt;"", ISNUMBER(T627)), IFERROR(INDEX(AJ24:AJ94, MATCH(P627, AI24:AI94, 0)) * O627 * IF(ISBLANK(L627), 1, L627), 0), 0)</f>
        <v>0</v>
      </c>
      <c r="AI627" s="2133"/>
      <c r="AJ627" s="2133"/>
      <c r="AK627" s="2133"/>
      <c r="AL627" s="2133"/>
      <c r="AM627" s="2127" t="str">
        <f>A627</f>
        <v>►</v>
      </c>
      <c r="AR627" s="473"/>
      <c r="AW627" s="473"/>
      <c r="AX627" s="466">
        <v>1</v>
      </c>
      <c r="AY627" s="464"/>
      <c r="AZ627" s="464"/>
    </row>
    <row r="628" spans="1:52" s="465" customFormat="1" ht="21" customHeight="1" x14ac:dyDescent="0.25">
      <c r="A628" s="2127" t="str">
        <f>IF(H628&lt;&gt;"A", "►", "A")</f>
        <v>►</v>
      </c>
      <c r="B628" s="2128" t="str">
        <f>IF(A628="►","►",IF(A628="A",IF(ISTEXT(I628),I628,"")))</f>
        <v>►</v>
      </c>
      <c r="C628" s="2129" t="str">
        <f>IF(B628="►", "►", IFERROR(LEFT(B628, SEARCH(".", B628)-1), 0))</f>
        <v>►</v>
      </c>
      <c r="D628" s="2433" t="str">
        <f>IF(B628="►","►",IFERROR(MID(B628,SEARCH(".",B628)+1,SEARCH(".",B628,SEARCH(".",B628)+1)-SEARCH(".",B628)-1),0))</f>
        <v>►</v>
      </c>
      <c r="E628" s="2128" t="str">
        <f>IF(B628="►", "►", IFERROR(MID(B628, SEARCH(".", B628, SEARCH(".", B628)+1)+1, SEARCH(".", B628, SEARCH(".", B628, SEARCH(".", B628)+1)+1) - SEARCH(".", B628, SEARCH(".", B628)+1)-1), 0))</f>
        <v>►</v>
      </c>
      <c r="F628" s="2128" t="str">
        <f>IF(B628="►", "►", IFERROR(MID(B628, SEARCH(".", B628, SEARCH(".", B628, SEARCH(".", B628)+1)+1)+1, SEARCH(".", B628, SEARCH(".", B628, SEARCH(".", B628, SEARCH(".", B628)+1)+1)+1) - SEARCH(".", B628, SEARCH(".", B628, SEARCH(".", B628)+1)+1)-1), 0))</f>
        <v>►</v>
      </c>
      <c r="G628" s="2128" t="str">
        <f>IF(OR(B628="►", ISBLANK(B628)), "►", IFERROR(RIGHT(B628, LEN(B628)-FIND("►", B628)-1), ""))</f>
        <v>►</v>
      </c>
      <c r="H628" s="2178" t="s">
        <v>4</v>
      </c>
      <c r="I628" s="2177"/>
      <c r="J628" s="2177"/>
      <c r="K628" s="2177"/>
      <c r="L628" s="2176"/>
      <c r="M628" s="2176"/>
      <c r="N628" s="2176"/>
      <c r="O628" s="2176"/>
      <c r="P628" s="2176"/>
      <c r="Q628" s="2176"/>
      <c r="R628" s="2450"/>
      <c r="S628" s="791" t="s">
        <v>4</v>
      </c>
      <c r="T628" s="3484">
        <f>IFERROR(IF(AND(ISNUMBER(V628),J628&gt;0),J628,0),0)</f>
        <v>0</v>
      </c>
      <c r="U628" s="2453">
        <f>IFERROR(IF(AND(ISNUMBER(T628),V628&gt;0),K628,0),0)</f>
        <v>0</v>
      </c>
      <c r="V628" s="2452"/>
      <c r="W628" s="2148">
        <f>IFERROR(IF(V628&gt;0, AH628*AG628*Q628, 0), 0)</f>
        <v>0</v>
      </c>
      <c r="X628" s="299" t="str">
        <f>IF(OR(W628=0, ISBLANK(P628)), "", TEXT(ROUND(W628/INDEX(AJ24:AJ94, MATCH(P628, AI24:AI94, 0)), 0),"# ##0") &amp; " " &amp; P628)</f>
        <v/>
      </c>
      <c r="Y628" s="77">
        <f>IFERROR(IF(V628&gt;0, L628*AG628*Q628, 0), 0)</f>
        <v>0</v>
      </c>
      <c r="Z628" s="2149">
        <f>IFERROR(IF(V628&gt;0,M628,0),0)</f>
        <v>0</v>
      </c>
      <c r="AA628" s="2137" t="str">
        <f>IF(V628&gt;0,R628,"")</f>
        <v/>
      </c>
      <c r="AB628" s="2143"/>
      <c r="AC628" s="2148">
        <f>IF(ISBLANK(AB628), W628, W628*(1-AB628/100))</f>
        <v>0</v>
      </c>
      <c r="AD628" s="2144"/>
      <c r="AE628" s="2150" t="str">
        <f>IF(OR(ISBLANK(AD628), ISTEXT(L628)), "", IF(W628=0, Y628*AD628, W628*AD628))</f>
        <v/>
      </c>
      <c r="AF628" s="2593"/>
      <c r="AG628" s="2697">
        <f>IFERROR(IF(ISNUMBER(V628)*ISNUMBER(T628),V628/T628,0),0)</f>
        <v>0</v>
      </c>
      <c r="AH628" s="3483">
        <f>IF(AND(V628&lt;&gt;"", ISNUMBER(T628)), IFERROR(INDEX(AJ24:AJ94, MATCH(P628, AI24:AI94, 0)) * O628 * IF(ISBLANK(L628), 1, L628), 0), 0)</f>
        <v>0</v>
      </c>
      <c r="AI628" s="2133"/>
      <c r="AJ628" s="2133"/>
      <c r="AK628" s="2133"/>
      <c r="AL628" s="2133"/>
      <c r="AM628" s="2127" t="str">
        <f>A628</f>
        <v>►</v>
      </c>
      <c r="AR628" s="473"/>
      <c r="AW628" s="473"/>
      <c r="AX628" s="466">
        <v>1</v>
      </c>
      <c r="AY628" s="464"/>
      <c r="AZ628" s="464"/>
    </row>
    <row r="629" spans="1:52" s="465" customFormat="1" ht="21" customHeight="1" x14ac:dyDescent="0.25">
      <c r="A629" s="2127" t="str">
        <f>IF(H629&lt;&gt;"A", "►", "A")</f>
        <v>►</v>
      </c>
      <c r="B629" s="2128" t="str">
        <f>IF(A629="►","►",IF(A629="A",IF(ISTEXT(I629),I629,"")))</f>
        <v>►</v>
      </c>
      <c r="C629" s="2129" t="str">
        <f>IF(B629="►", "►", IFERROR(LEFT(B629, SEARCH(".", B629)-1), 0))</f>
        <v>►</v>
      </c>
      <c r="D629" s="2433" t="str">
        <f>IF(B629="►","►",IFERROR(MID(B629,SEARCH(".",B629)+1,SEARCH(".",B629,SEARCH(".",B629)+1)-SEARCH(".",B629)-1),0))</f>
        <v>►</v>
      </c>
      <c r="E629" s="2128" t="str">
        <f>IF(B629="►", "►", IFERROR(MID(B629, SEARCH(".", B629, SEARCH(".", B629)+1)+1, SEARCH(".", B629, SEARCH(".", B629, SEARCH(".", B629)+1)+1) - SEARCH(".", B629, SEARCH(".", B629)+1)-1), 0))</f>
        <v>►</v>
      </c>
      <c r="F629" s="2128" t="str">
        <f>IF(B629="►", "►", IFERROR(MID(B629, SEARCH(".", B629, SEARCH(".", B629, SEARCH(".", B629)+1)+1)+1, SEARCH(".", B629, SEARCH(".", B629, SEARCH(".", B629, SEARCH(".", B629)+1)+1)+1) - SEARCH(".", B629, SEARCH(".", B629, SEARCH(".", B629)+1)+1)-1), 0))</f>
        <v>►</v>
      </c>
      <c r="G629" s="2128" t="str">
        <f>IF(OR(B629="►", ISBLANK(B629)), "►", IFERROR(RIGHT(B629, LEN(B629)-FIND("►", B629)-1), ""))</f>
        <v>►</v>
      </c>
      <c r="H629" s="2178" t="s">
        <v>4</v>
      </c>
      <c r="I629" s="2177"/>
      <c r="J629" s="2177"/>
      <c r="K629" s="2177"/>
      <c r="L629" s="2176"/>
      <c r="M629" s="2176"/>
      <c r="N629" s="2176"/>
      <c r="O629" s="2176"/>
      <c r="P629" s="2176"/>
      <c r="Q629" s="2176"/>
      <c r="R629" s="2450"/>
      <c r="S629" s="791" t="s">
        <v>4</v>
      </c>
      <c r="T629" s="3484">
        <f>IFERROR(IF(AND(ISNUMBER(V629),J629&gt;0),J629,0),0)</f>
        <v>0</v>
      </c>
      <c r="U629" s="2453">
        <f>IFERROR(IF(AND(ISNUMBER(T629),V629&gt;0),K629,0),0)</f>
        <v>0</v>
      </c>
      <c r="V629" s="2452"/>
      <c r="W629" s="2140">
        <f>IFERROR(IF(V629&gt;0, AH629*AG629*Q629, 0), 0)</f>
        <v>0</v>
      </c>
      <c r="X629" s="301" t="str">
        <f>IF(OR(W629=0, ISBLANK(P629)), "", TEXT(ROUND(W629/INDEX(AJ24:AJ94, MATCH(P629, AI24:AI94, 0)), 0),"# ##0") &amp; " " &amp; P629)</f>
        <v/>
      </c>
      <c r="Y629" s="82">
        <f>IFERROR(IF(V629&gt;0, L629*AG629*Q629, 0), 0)</f>
        <v>0</v>
      </c>
      <c r="Z629" s="2141">
        <f>IFERROR(IF(V629&gt;0,M629,0),0)</f>
        <v>0</v>
      </c>
      <c r="AA629" s="2142" t="str">
        <f>IF(V629&gt;0,R629,"")</f>
        <v/>
      </c>
      <c r="AB629" s="2143"/>
      <c r="AC629" s="2140">
        <f>IF(ISBLANK(AB629), W629, W629*(1-AB629/100))</f>
        <v>0</v>
      </c>
      <c r="AD629" s="2144"/>
      <c r="AE629" s="2145" t="str">
        <f>IF(OR(ISBLANK(AD629), ISTEXT(L629)), "", IF(W629=0, Y629*AD629, W629*AD629))</f>
        <v/>
      </c>
      <c r="AF629" s="2593"/>
      <c r="AG629" s="2697">
        <f>IFERROR(IF(ISNUMBER(V629)*ISNUMBER(T629),V629/T629,0),0)</f>
        <v>0</v>
      </c>
      <c r="AH629" s="3483">
        <f>IF(AND(V629&lt;&gt;"", ISNUMBER(T629)), IFERROR(INDEX(AJ24:AJ94, MATCH(P629, AI24:AI94, 0)) * O629 * IF(ISBLANK(L629), 1, L629), 0), 0)</f>
        <v>0</v>
      </c>
      <c r="AI629" s="2133"/>
      <c r="AJ629" s="2133"/>
      <c r="AK629" s="2133"/>
      <c r="AL629" s="2133"/>
      <c r="AM629" s="2127" t="str">
        <f>A629</f>
        <v>►</v>
      </c>
      <c r="AR629" s="473"/>
      <c r="AW629" s="473"/>
      <c r="AX629" s="466">
        <v>1</v>
      </c>
      <c r="AY629" s="464"/>
      <c r="AZ629" s="464"/>
    </row>
    <row r="630" spans="1:52" s="465" customFormat="1" ht="21" customHeight="1" x14ac:dyDescent="0.25">
      <c r="A630" s="2127" t="str">
        <f>IF(H630&lt;&gt;"A", "►", "A")</f>
        <v>►</v>
      </c>
      <c r="B630" s="2128" t="str">
        <f>IF(A630="►","►",IF(A630="A",IF(ISTEXT(I630),I630,"")))</f>
        <v>►</v>
      </c>
      <c r="C630" s="2129" t="str">
        <f>IF(B630="►", "►", IFERROR(LEFT(B630, SEARCH(".", B630)-1), 0))</f>
        <v>►</v>
      </c>
      <c r="D630" s="2433" t="str">
        <f>IF(B630="►","►",IFERROR(MID(B630,SEARCH(".",B630)+1,SEARCH(".",B630,SEARCH(".",B630)+1)-SEARCH(".",B630)-1),0))</f>
        <v>►</v>
      </c>
      <c r="E630" s="2128" t="str">
        <f>IF(B630="►", "►", IFERROR(MID(B630, SEARCH(".", B630, SEARCH(".", B630)+1)+1, SEARCH(".", B630, SEARCH(".", B630, SEARCH(".", B630)+1)+1) - SEARCH(".", B630, SEARCH(".", B630)+1)-1), 0))</f>
        <v>►</v>
      </c>
      <c r="F630" s="2128" t="str">
        <f>IF(B630="►", "►", IFERROR(MID(B630, SEARCH(".", B630, SEARCH(".", B630, SEARCH(".", B630)+1)+1)+1, SEARCH(".", B630, SEARCH(".", B630, SEARCH(".", B630, SEARCH(".", B630)+1)+1)+1) - SEARCH(".", B630, SEARCH(".", B630, SEARCH(".", B630)+1)+1)-1), 0))</f>
        <v>►</v>
      </c>
      <c r="G630" s="2128" t="str">
        <f>IF(OR(B630="►", ISBLANK(B630)), "►", IFERROR(RIGHT(B630, LEN(B630)-FIND("►", B630)-1), ""))</f>
        <v>►</v>
      </c>
      <c r="H630" s="2178" t="s">
        <v>4</v>
      </c>
      <c r="I630" s="2177"/>
      <c r="J630" s="2177"/>
      <c r="K630" s="2177"/>
      <c r="L630" s="2176"/>
      <c r="M630" s="2176"/>
      <c r="N630" s="2176"/>
      <c r="O630" s="2176"/>
      <c r="P630" s="2176"/>
      <c r="Q630" s="2176"/>
      <c r="R630" s="2450"/>
      <c r="S630" s="791" t="s">
        <v>4</v>
      </c>
      <c r="T630" s="3484">
        <f>IFERROR(IF(AND(ISNUMBER(V630),J630&gt;0),J630,0),0)</f>
        <v>0</v>
      </c>
      <c r="U630" s="2453">
        <f>IFERROR(IF(AND(ISNUMBER(T630),V630&gt;0),K630,0),0)</f>
        <v>0</v>
      </c>
      <c r="V630" s="2452"/>
      <c r="W630" s="2148">
        <f>IFERROR(IF(V630&gt;0, AH630*AG630*Q630, 0), 0)</f>
        <v>0</v>
      </c>
      <c r="X630" s="299" t="str">
        <f>IF(OR(W630=0, ISBLANK(P630)), "", TEXT(ROUND(W630/INDEX(AJ24:AJ94, MATCH(P630, AI24:AI94, 0)), 0),"# ##0") &amp; " " &amp; P630)</f>
        <v/>
      </c>
      <c r="Y630" s="77">
        <f>IFERROR(IF(V630&gt;0, L630*AG630*Q630, 0), 0)</f>
        <v>0</v>
      </c>
      <c r="Z630" s="2149">
        <f>IFERROR(IF(V630&gt;0,M630,0),0)</f>
        <v>0</v>
      </c>
      <c r="AA630" s="2137" t="str">
        <f>IF(V630&gt;0,R630,"")</f>
        <v/>
      </c>
      <c r="AB630" s="2143"/>
      <c r="AC630" s="2148">
        <f>IF(ISBLANK(AB630), W630, W630*(1-AB630/100))</f>
        <v>0</v>
      </c>
      <c r="AD630" s="2144"/>
      <c r="AE630" s="2150" t="str">
        <f>IF(OR(ISBLANK(AD630), ISTEXT(L630)), "", IF(W630=0, Y630*AD630, W630*AD630))</f>
        <v/>
      </c>
      <c r="AF630" s="2593"/>
      <c r="AG630" s="2697">
        <f>IFERROR(IF(ISNUMBER(V630)*ISNUMBER(T630),V630/T630,0),0)</f>
        <v>0</v>
      </c>
      <c r="AH630" s="3483">
        <f>IF(AND(V630&lt;&gt;"", ISNUMBER(T630)), IFERROR(INDEX(AJ24:AJ94, MATCH(P630, AI24:AI94, 0)) * O630 * IF(ISBLANK(L630), 1, L630), 0), 0)</f>
        <v>0</v>
      </c>
      <c r="AI630" s="2133"/>
      <c r="AJ630" s="2133"/>
      <c r="AK630" s="2133"/>
      <c r="AL630" s="2133"/>
      <c r="AM630" s="2127" t="str">
        <f>A630</f>
        <v>►</v>
      </c>
      <c r="AR630" s="473"/>
      <c r="AW630" s="473"/>
      <c r="AX630" s="466">
        <v>1</v>
      </c>
      <c r="AY630" s="464"/>
      <c r="AZ630" s="464"/>
    </row>
    <row r="631" spans="1:52" s="465" customFormat="1" ht="21" customHeight="1" x14ac:dyDescent="0.25">
      <c r="A631" s="2127" t="str">
        <f>IF(H631&lt;&gt;"A", "►", "A")</f>
        <v>►</v>
      </c>
      <c r="B631" s="2128" t="str">
        <f>IF(A631="►","►",IF(A631="A",IF(ISTEXT(I631),I631,"")))</f>
        <v>►</v>
      </c>
      <c r="C631" s="2129" t="str">
        <f>IF(B631="►", "►", IFERROR(LEFT(B631, SEARCH(".", B631)-1), 0))</f>
        <v>►</v>
      </c>
      <c r="D631" s="2433" t="str">
        <f>IF(B631="►","►",IFERROR(MID(B631,SEARCH(".",B631)+1,SEARCH(".",B631,SEARCH(".",B631)+1)-SEARCH(".",B631)-1),0))</f>
        <v>►</v>
      </c>
      <c r="E631" s="2128" t="str">
        <f>IF(B631="►", "►", IFERROR(MID(B631, SEARCH(".", B631, SEARCH(".", B631)+1)+1, SEARCH(".", B631, SEARCH(".", B631, SEARCH(".", B631)+1)+1) - SEARCH(".", B631, SEARCH(".", B631)+1)-1), 0))</f>
        <v>►</v>
      </c>
      <c r="F631" s="2128" t="str">
        <f>IF(B631="►", "►", IFERROR(MID(B631, SEARCH(".", B631, SEARCH(".", B631, SEARCH(".", B631)+1)+1)+1, SEARCH(".", B631, SEARCH(".", B631, SEARCH(".", B631, SEARCH(".", B631)+1)+1)+1) - SEARCH(".", B631, SEARCH(".", B631, SEARCH(".", B631)+1)+1)-1), 0))</f>
        <v>►</v>
      </c>
      <c r="G631" s="2128" t="str">
        <f>IF(OR(B631="►", ISBLANK(B631)), "►", IFERROR(RIGHT(B631, LEN(B631)-FIND("►", B631)-1), ""))</f>
        <v>►</v>
      </c>
      <c r="H631" s="2178" t="s">
        <v>4</v>
      </c>
      <c r="I631" s="2177"/>
      <c r="J631" s="2177"/>
      <c r="K631" s="2177"/>
      <c r="L631" s="2176"/>
      <c r="M631" s="2176"/>
      <c r="N631" s="2176"/>
      <c r="O631" s="2176"/>
      <c r="P631" s="2176"/>
      <c r="Q631" s="2176"/>
      <c r="R631" s="2450"/>
      <c r="S631" s="791" t="s">
        <v>4</v>
      </c>
      <c r="T631" s="3484">
        <f>IFERROR(IF(AND(ISNUMBER(V631),J631&gt;0),J631,0),0)</f>
        <v>0</v>
      </c>
      <c r="U631" s="2453">
        <f>IFERROR(IF(AND(ISNUMBER(T631),V631&gt;0),K631,0),0)</f>
        <v>0</v>
      </c>
      <c r="V631" s="2452"/>
      <c r="W631" s="2140">
        <f>IFERROR(IF(V631&gt;0, AH631*AG631*Q631, 0), 0)</f>
        <v>0</v>
      </c>
      <c r="X631" s="301" t="str">
        <f>IF(OR(W631=0, ISBLANK(P631)), "", TEXT(ROUND(W631/INDEX(AJ24:AJ94, MATCH(P631, AI24:AI94, 0)), 0),"# ##0") &amp; " " &amp; P631)</f>
        <v/>
      </c>
      <c r="Y631" s="82">
        <f>IFERROR(IF(V631&gt;0, L631*AG631*Q631, 0), 0)</f>
        <v>0</v>
      </c>
      <c r="Z631" s="2141">
        <f>IFERROR(IF(V631&gt;0,M631,0),0)</f>
        <v>0</v>
      </c>
      <c r="AA631" s="2142" t="str">
        <f>IF(V631&gt;0,R631,"")</f>
        <v/>
      </c>
      <c r="AB631" s="2143"/>
      <c r="AC631" s="2140">
        <f>IF(ISBLANK(AB631), W631, W631*(1-AB631/100))</f>
        <v>0</v>
      </c>
      <c r="AD631" s="2144"/>
      <c r="AE631" s="2145" t="str">
        <f>IF(OR(ISBLANK(AD631), ISTEXT(L631)), "", IF(W631=0, Y631*AD631, W631*AD631))</f>
        <v/>
      </c>
      <c r="AF631" s="2593"/>
      <c r="AG631" s="2697">
        <f>IFERROR(IF(ISNUMBER(V631)*ISNUMBER(T631),V631/T631,0),0)</f>
        <v>0</v>
      </c>
      <c r="AH631" s="3483">
        <f>IF(AND(V631&lt;&gt;"", ISNUMBER(T631)), IFERROR(INDEX(AJ24:AJ94, MATCH(P631, AI24:AI94, 0)) * O631 * IF(ISBLANK(L631), 1, L631), 0), 0)</f>
        <v>0</v>
      </c>
      <c r="AI631" s="2133"/>
      <c r="AJ631" s="2133"/>
      <c r="AK631" s="2133"/>
      <c r="AL631" s="2133"/>
      <c r="AM631" s="2127" t="str">
        <f>A631</f>
        <v>►</v>
      </c>
      <c r="AR631" s="473"/>
      <c r="AW631" s="473"/>
      <c r="AX631" s="466">
        <v>1</v>
      </c>
      <c r="AY631" s="464"/>
      <c r="AZ631" s="464"/>
    </row>
    <row r="632" spans="1:52" s="465" customFormat="1" ht="21" customHeight="1" x14ac:dyDescent="0.25">
      <c r="A632" s="2127" t="str">
        <f>IF(H632&lt;&gt;"A", "►", "A")</f>
        <v>►</v>
      </c>
      <c r="B632" s="2128" t="str">
        <f>IF(A632="►","►",IF(A632="A",IF(ISTEXT(I632),I632,"")))</f>
        <v>►</v>
      </c>
      <c r="C632" s="2129" t="str">
        <f>IF(B632="►", "►", IFERROR(LEFT(B632, SEARCH(".", B632)-1), 0))</f>
        <v>►</v>
      </c>
      <c r="D632" s="2433" t="str">
        <f>IF(B632="►","►",IFERROR(MID(B632,SEARCH(".",B632)+1,SEARCH(".",B632,SEARCH(".",B632)+1)-SEARCH(".",B632)-1),0))</f>
        <v>►</v>
      </c>
      <c r="E632" s="2128" t="str">
        <f>IF(B632="►", "►", IFERROR(MID(B632, SEARCH(".", B632, SEARCH(".", B632)+1)+1, SEARCH(".", B632, SEARCH(".", B632, SEARCH(".", B632)+1)+1) - SEARCH(".", B632, SEARCH(".", B632)+1)-1), 0))</f>
        <v>►</v>
      </c>
      <c r="F632" s="2128" t="str">
        <f>IF(B632="►", "►", IFERROR(MID(B632, SEARCH(".", B632, SEARCH(".", B632, SEARCH(".", B632)+1)+1)+1, SEARCH(".", B632, SEARCH(".", B632, SEARCH(".", B632, SEARCH(".", B632)+1)+1)+1) - SEARCH(".", B632, SEARCH(".", B632, SEARCH(".", B632)+1)+1)-1), 0))</f>
        <v>►</v>
      </c>
      <c r="G632" s="2128" t="str">
        <f>IF(OR(B632="►", ISBLANK(B632)), "►", IFERROR(RIGHT(B632, LEN(B632)-FIND("►", B632)-1), ""))</f>
        <v>►</v>
      </c>
      <c r="H632" s="2178" t="s">
        <v>4</v>
      </c>
      <c r="I632" s="2177"/>
      <c r="J632" s="2177"/>
      <c r="K632" s="2177"/>
      <c r="L632" s="2176"/>
      <c r="M632" s="2176"/>
      <c r="N632" s="2176"/>
      <c r="O632" s="2176"/>
      <c r="P632" s="2176"/>
      <c r="Q632" s="2176"/>
      <c r="R632" s="2450"/>
      <c r="S632" s="791" t="s">
        <v>4</v>
      </c>
      <c r="T632" s="3484">
        <f>IFERROR(IF(AND(ISNUMBER(V632),J632&gt;0),J632,0),0)</f>
        <v>0</v>
      </c>
      <c r="U632" s="2453">
        <f>IFERROR(IF(AND(ISNUMBER(T632),V632&gt;0),K632,0),0)</f>
        <v>0</v>
      </c>
      <c r="V632" s="2452"/>
      <c r="W632" s="2148">
        <f>IFERROR(IF(V632&gt;0, AH632*AG632*Q632, 0), 0)</f>
        <v>0</v>
      </c>
      <c r="X632" s="299" t="str">
        <f>IF(OR(W632=0, ISBLANK(P632)), "", TEXT(ROUND(W632/INDEX(AJ24:AJ94, MATCH(P632, AI24:AI94, 0)), 0),"# ##0") &amp; " " &amp; P632)</f>
        <v/>
      </c>
      <c r="Y632" s="77">
        <f>IFERROR(IF(V632&gt;0, L632*AG632*Q632, 0), 0)</f>
        <v>0</v>
      </c>
      <c r="Z632" s="2149">
        <f>IFERROR(IF(V632&gt;0,M632,0),0)</f>
        <v>0</v>
      </c>
      <c r="AA632" s="2137" t="str">
        <f>IF(V632&gt;0,R632,"")</f>
        <v/>
      </c>
      <c r="AB632" s="2143"/>
      <c r="AC632" s="2148">
        <f>IF(ISBLANK(AB632), W632, W632*(1-AB632/100))</f>
        <v>0</v>
      </c>
      <c r="AD632" s="2144"/>
      <c r="AE632" s="2150" t="str">
        <f>IF(OR(ISBLANK(AD632), ISTEXT(L632)), "", IF(W632=0, Y632*AD632, W632*AD632))</f>
        <v/>
      </c>
      <c r="AF632" s="2593"/>
      <c r="AG632" s="2697">
        <f>IFERROR(IF(ISNUMBER(V632)*ISNUMBER(T632),V632/T632,0),0)</f>
        <v>0</v>
      </c>
      <c r="AH632" s="3483">
        <f>IF(AND(V632&lt;&gt;"", ISNUMBER(T632)), IFERROR(INDEX(AJ24:AJ94, MATCH(P632, AI24:AI94, 0)) * O632 * IF(ISBLANK(L632), 1, L632), 0), 0)</f>
        <v>0</v>
      </c>
      <c r="AI632" s="2133"/>
      <c r="AJ632" s="2133"/>
      <c r="AK632" s="2133"/>
      <c r="AL632" s="2133"/>
      <c r="AM632" s="2127" t="str">
        <f>A632</f>
        <v>►</v>
      </c>
      <c r="AR632" s="473"/>
      <c r="AW632" s="473"/>
      <c r="AX632" s="466">
        <v>1</v>
      </c>
      <c r="AY632" s="464"/>
      <c r="AZ632" s="464"/>
    </row>
    <row r="633" spans="1:52" s="465" customFormat="1" ht="21" customHeight="1" x14ac:dyDescent="0.25">
      <c r="A633" s="2127" t="str">
        <f>IF(H633&lt;&gt;"A", "►", "A")</f>
        <v>►</v>
      </c>
      <c r="B633" s="2128" t="str">
        <f>IF(A633="►","►",IF(A633="A",IF(ISTEXT(I633),I633,"")))</f>
        <v>►</v>
      </c>
      <c r="C633" s="2129" t="str">
        <f>IF(B633="►", "►", IFERROR(LEFT(B633, SEARCH(".", B633)-1), 0))</f>
        <v>►</v>
      </c>
      <c r="D633" s="2433" t="str">
        <f>IF(B633="►","►",IFERROR(MID(B633,SEARCH(".",B633)+1,SEARCH(".",B633,SEARCH(".",B633)+1)-SEARCH(".",B633)-1),0))</f>
        <v>►</v>
      </c>
      <c r="E633" s="2128" t="str">
        <f>IF(B633="►", "►", IFERROR(MID(B633, SEARCH(".", B633, SEARCH(".", B633)+1)+1, SEARCH(".", B633, SEARCH(".", B633, SEARCH(".", B633)+1)+1) - SEARCH(".", B633, SEARCH(".", B633)+1)-1), 0))</f>
        <v>►</v>
      </c>
      <c r="F633" s="2128" t="str">
        <f>IF(B633="►", "►", IFERROR(MID(B633, SEARCH(".", B633, SEARCH(".", B633, SEARCH(".", B633)+1)+1)+1, SEARCH(".", B633, SEARCH(".", B633, SEARCH(".", B633, SEARCH(".", B633)+1)+1)+1) - SEARCH(".", B633, SEARCH(".", B633, SEARCH(".", B633)+1)+1)-1), 0))</f>
        <v>►</v>
      </c>
      <c r="G633" s="2128" t="str">
        <f>IF(OR(B633="►", ISBLANK(B633)), "►", IFERROR(RIGHT(B633, LEN(B633)-FIND("►", B633)-1), ""))</f>
        <v>►</v>
      </c>
      <c r="H633" s="2178" t="s">
        <v>4</v>
      </c>
      <c r="I633" s="2177"/>
      <c r="J633" s="2177"/>
      <c r="K633" s="2177"/>
      <c r="L633" s="2176"/>
      <c r="M633" s="2176"/>
      <c r="N633" s="2176"/>
      <c r="O633" s="2176"/>
      <c r="P633" s="2176"/>
      <c r="Q633" s="2176"/>
      <c r="R633" s="2450"/>
      <c r="S633" s="791" t="s">
        <v>4</v>
      </c>
      <c r="T633" s="3484">
        <f>IFERROR(IF(AND(ISNUMBER(V633),J633&gt;0),J633,0),0)</f>
        <v>0</v>
      </c>
      <c r="U633" s="2453">
        <f>IFERROR(IF(AND(ISNUMBER(T633),V633&gt;0),K633,0),0)</f>
        <v>0</v>
      </c>
      <c r="V633" s="2452"/>
      <c r="W633" s="2140">
        <f>IFERROR(IF(V633&gt;0, AH633*AG633*Q633, 0), 0)</f>
        <v>0</v>
      </c>
      <c r="X633" s="301" t="str">
        <f>IF(OR(W633=0, ISBLANK(P633)), "", TEXT(ROUND(W633/INDEX(AJ24:AJ94, MATCH(P633, AI24:AI94, 0)), 0),"# ##0") &amp; " " &amp; P633)</f>
        <v/>
      </c>
      <c r="Y633" s="82">
        <f>IFERROR(IF(V633&gt;0, L633*AG633*Q633, 0), 0)</f>
        <v>0</v>
      </c>
      <c r="Z633" s="2141">
        <f>IFERROR(IF(V633&gt;0,M633,0),0)</f>
        <v>0</v>
      </c>
      <c r="AA633" s="2142" t="str">
        <f>IF(V633&gt;0,R633,"")</f>
        <v/>
      </c>
      <c r="AB633" s="2143"/>
      <c r="AC633" s="2140">
        <f>IF(ISBLANK(AB633), W633, W633*(1-AB633/100))</f>
        <v>0</v>
      </c>
      <c r="AD633" s="2144"/>
      <c r="AE633" s="2145" t="str">
        <f>IF(OR(ISBLANK(AD633), ISTEXT(L633)), "", IF(W633=0, Y633*AD633, W633*AD633))</f>
        <v/>
      </c>
      <c r="AF633" s="2593"/>
      <c r="AG633" s="2697">
        <f>IFERROR(IF(ISNUMBER(V633)*ISNUMBER(T633),V633/T633,0),0)</f>
        <v>0</v>
      </c>
      <c r="AH633" s="3483">
        <f>IF(AND(V633&lt;&gt;"", ISNUMBER(T633)), IFERROR(INDEX(AJ24:AJ94, MATCH(P633, AI24:AI94, 0)) * O633 * IF(ISBLANK(L633), 1, L633), 0), 0)</f>
        <v>0</v>
      </c>
      <c r="AI633" s="2133"/>
      <c r="AJ633" s="2133"/>
      <c r="AK633" s="2133"/>
      <c r="AL633" s="2133"/>
      <c r="AM633" s="2127" t="str">
        <f>A633</f>
        <v>►</v>
      </c>
      <c r="AR633" s="473"/>
      <c r="AW633" s="473"/>
      <c r="AX633" s="466">
        <v>1</v>
      </c>
      <c r="AY633" s="464"/>
      <c r="AZ633" s="464"/>
    </row>
    <row r="634" spans="1:52" s="465" customFormat="1" ht="21" customHeight="1" x14ac:dyDescent="0.25">
      <c r="A634" s="2127" t="str">
        <f>IF(H634&lt;&gt;"A", "►", "A")</f>
        <v>►</v>
      </c>
      <c r="B634" s="2128" t="str">
        <f>IF(A634="►","►",IF(A634="A",IF(ISTEXT(I634),I634,"")))</f>
        <v>►</v>
      </c>
      <c r="C634" s="2129" t="str">
        <f>IF(B634="►", "►", IFERROR(LEFT(B634, SEARCH(".", B634)-1), 0))</f>
        <v>►</v>
      </c>
      <c r="D634" s="2433" t="str">
        <f>IF(B634="►","►",IFERROR(MID(B634,SEARCH(".",B634)+1,SEARCH(".",B634,SEARCH(".",B634)+1)-SEARCH(".",B634)-1),0))</f>
        <v>►</v>
      </c>
      <c r="E634" s="2128" t="str">
        <f>IF(B634="►", "►", IFERROR(MID(B634, SEARCH(".", B634, SEARCH(".", B634)+1)+1, SEARCH(".", B634, SEARCH(".", B634, SEARCH(".", B634)+1)+1) - SEARCH(".", B634, SEARCH(".", B634)+1)-1), 0))</f>
        <v>►</v>
      </c>
      <c r="F634" s="2128" t="str">
        <f>IF(B634="►", "►", IFERROR(MID(B634, SEARCH(".", B634, SEARCH(".", B634, SEARCH(".", B634)+1)+1)+1, SEARCH(".", B634, SEARCH(".", B634, SEARCH(".", B634, SEARCH(".", B634)+1)+1)+1) - SEARCH(".", B634, SEARCH(".", B634, SEARCH(".", B634)+1)+1)-1), 0))</f>
        <v>►</v>
      </c>
      <c r="G634" s="2128" t="str">
        <f>IF(OR(B634="►", ISBLANK(B634)), "►", IFERROR(RIGHT(B634, LEN(B634)-FIND("►", B634)-1), ""))</f>
        <v>►</v>
      </c>
      <c r="H634" s="2178" t="s">
        <v>4</v>
      </c>
      <c r="I634" s="2177"/>
      <c r="J634" s="2177"/>
      <c r="K634" s="2177"/>
      <c r="L634" s="2176"/>
      <c r="M634" s="2176"/>
      <c r="N634" s="2176"/>
      <c r="O634" s="2176"/>
      <c r="P634" s="2176"/>
      <c r="Q634" s="2176"/>
      <c r="R634" s="2450"/>
      <c r="S634" s="791" t="s">
        <v>4</v>
      </c>
      <c r="T634" s="3484">
        <f>IFERROR(IF(AND(ISNUMBER(V634),J634&gt;0),J634,0),0)</f>
        <v>0</v>
      </c>
      <c r="U634" s="2453">
        <f>IFERROR(IF(AND(ISNUMBER(T634),V634&gt;0),K634,0),0)</f>
        <v>0</v>
      </c>
      <c r="V634" s="2452"/>
      <c r="W634" s="2148">
        <f>IFERROR(IF(V634&gt;0, AH634*AG634*Q634, 0), 0)</f>
        <v>0</v>
      </c>
      <c r="X634" s="299" t="str">
        <f>IF(OR(W634=0, ISBLANK(P634)), "", TEXT(ROUND(W634/INDEX(AJ24:AJ94, MATCH(P634, AI24:AI94, 0)), 0),"# ##0") &amp; " " &amp; P634)</f>
        <v/>
      </c>
      <c r="Y634" s="77">
        <f>IFERROR(IF(V634&gt;0, L634*AG634*Q634, 0), 0)</f>
        <v>0</v>
      </c>
      <c r="Z634" s="2149">
        <f>IFERROR(IF(V634&gt;0,M634,0),0)</f>
        <v>0</v>
      </c>
      <c r="AA634" s="2137" t="str">
        <f>IF(V634&gt;0,R634,"")</f>
        <v/>
      </c>
      <c r="AB634" s="2143"/>
      <c r="AC634" s="2148">
        <f>IF(ISBLANK(AB634), W634, W634*(1-AB634/100))</f>
        <v>0</v>
      </c>
      <c r="AD634" s="2144"/>
      <c r="AE634" s="2150" t="str">
        <f>IF(OR(ISBLANK(AD634), ISTEXT(L634)), "", IF(W634=0, Y634*AD634, W634*AD634))</f>
        <v/>
      </c>
      <c r="AF634" s="2593"/>
      <c r="AG634" s="2697">
        <f>IFERROR(IF(ISNUMBER(V634)*ISNUMBER(T634),V634/T634,0),0)</f>
        <v>0</v>
      </c>
      <c r="AH634" s="3483">
        <f>IF(AND(V634&lt;&gt;"", ISNUMBER(T634)), IFERROR(INDEX(AJ24:AJ94, MATCH(P634, AI24:AI94, 0)) * O634 * IF(ISBLANK(L634), 1, L634), 0), 0)</f>
        <v>0</v>
      </c>
      <c r="AI634" s="2133"/>
      <c r="AJ634" s="2133"/>
      <c r="AK634" s="2133"/>
      <c r="AL634" s="2133"/>
      <c r="AM634" s="2127" t="str">
        <f>A634</f>
        <v>►</v>
      </c>
      <c r="AR634" s="473"/>
      <c r="AW634" s="473"/>
      <c r="AX634" s="466">
        <v>1</v>
      </c>
      <c r="AY634" s="464"/>
      <c r="AZ634" s="464"/>
    </row>
    <row r="635" spans="1:52" s="465" customFormat="1" ht="21" customHeight="1" x14ac:dyDescent="0.25">
      <c r="A635" s="2127" t="str">
        <f>IF(H635&lt;&gt;"A", "►", "A")</f>
        <v>►</v>
      </c>
      <c r="B635" s="2128" t="str">
        <f>IF(A635="►","►",IF(A635="A",IF(ISTEXT(I635),I635,"")))</f>
        <v>►</v>
      </c>
      <c r="C635" s="2129" t="str">
        <f>IF(B635="►", "►", IFERROR(LEFT(B635, SEARCH(".", B635)-1), 0))</f>
        <v>►</v>
      </c>
      <c r="D635" s="2433" t="str">
        <f>IF(B635="►","►",IFERROR(MID(B635,SEARCH(".",B635)+1,SEARCH(".",B635,SEARCH(".",B635)+1)-SEARCH(".",B635)-1),0))</f>
        <v>►</v>
      </c>
      <c r="E635" s="2128" t="str">
        <f>IF(B635="►", "►", IFERROR(MID(B635, SEARCH(".", B635, SEARCH(".", B635)+1)+1, SEARCH(".", B635, SEARCH(".", B635, SEARCH(".", B635)+1)+1) - SEARCH(".", B635, SEARCH(".", B635)+1)-1), 0))</f>
        <v>►</v>
      </c>
      <c r="F635" s="2128" t="str">
        <f>IF(B635="►", "►", IFERROR(MID(B635, SEARCH(".", B635, SEARCH(".", B635, SEARCH(".", B635)+1)+1)+1, SEARCH(".", B635, SEARCH(".", B635, SEARCH(".", B635, SEARCH(".", B635)+1)+1)+1) - SEARCH(".", B635, SEARCH(".", B635, SEARCH(".", B635)+1)+1)-1), 0))</f>
        <v>►</v>
      </c>
      <c r="G635" s="2128" t="str">
        <f>IF(OR(B635="►", ISBLANK(B635)), "►", IFERROR(RIGHT(B635, LEN(B635)-FIND("►", B635)-1), ""))</f>
        <v>►</v>
      </c>
      <c r="H635" s="2178" t="s">
        <v>4</v>
      </c>
      <c r="I635" s="2177"/>
      <c r="J635" s="2177"/>
      <c r="K635" s="2177"/>
      <c r="L635" s="2176"/>
      <c r="M635" s="2176"/>
      <c r="N635" s="2176"/>
      <c r="O635" s="2176"/>
      <c r="P635" s="2176"/>
      <c r="Q635" s="2176"/>
      <c r="R635" s="2450"/>
      <c r="S635" s="791" t="s">
        <v>4</v>
      </c>
      <c r="T635" s="3484">
        <f>IFERROR(IF(AND(ISNUMBER(V635),J635&gt;0),J635,0),0)</f>
        <v>0</v>
      </c>
      <c r="U635" s="2453">
        <f>IFERROR(IF(AND(ISNUMBER(T635),V635&gt;0),K635,0),0)</f>
        <v>0</v>
      </c>
      <c r="V635" s="2452"/>
      <c r="W635" s="2140">
        <f>IFERROR(IF(V635&gt;0, AH635*AG635*Q635, 0), 0)</f>
        <v>0</v>
      </c>
      <c r="X635" s="301" t="str">
        <f>IF(OR(W635=0, ISBLANK(P635)), "", TEXT(ROUND(W635/INDEX(AJ24:AJ94, MATCH(P635, AI24:AI94, 0)), 0),"# ##0") &amp; " " &amp; P635)</f>
        <v/>
      </c>
      <c r="Y635" s="82">
        <f>IFERROR(IF(V635&gt;0, L635*AG635*Q635, 0), 0)</f>
        <v>0</v>
      </c>
      <c r="Z635" s="2141">
        <f>IFERROR(IF(V635&gt;0,M635,0),0)</f>
        <v>0</v>
      </c>
      <c r="AA635" s="2142" t="str">
        <f>IF(V635&gt;0,R635,"")</f>
        <v/>
      </c>
      <c r="AB635" s="2143"/>
      <c r="AC635" s="2140">
        <f>IF(ISBLANK(AB635), W635, W635*(1-AB635/100))</f>
        <v>0</v>
      </c>
      <c r="AD635" s="2144"/>
      <c r="AE635" s="2145" t="str">
        <f>IF(OR(ISBLANK(AD635), ISTEXT(L635)), "", IF(W635=0, Y635*AD635, W635*AD635))</f>
        <v/>
      </c>
      <c r="AF635" s="2593"/>
      <c r="AG635" s="2697">
        <f>IFERROR(IF(ISNUMBER(V635)*ISNUMBER(T635),V635/T635,0),0)</f>
        <v>0</v>
      </c>
      <c r="AH635" s="3483">
        <f>IF(AND(V635&lt;&gt;"", ISNUMBER(T635)), IFERROR(INDEX(AJ24:AJ94, MATCH(P635, AI24:AI94, 0)) * O635 * IF(ISBLANK(L635), 1, L635), 0), 0)</f>
        <v>0</v>
      </c>
      <c r="AI635" s="2133"/>
      <c r="AJ635" s="2133"/>
      <c r="AK635" s="2133"/>
      <c r="AL635" s="2133"/>
      <c r="AM635" s="2127" t="str">
        <f>A635</f>
        <v>►</v>
      </c>
      <c r="AR635" s="473"/>
      <c r="AW635" s="473"/>
      <c r="AX635" s="466">
        <v>1</v>
      </c>
      <c r="AY635" s="464"/>
      <c r="AZ635" s="464"/>
    </row>
    <row r="636" spans="1:52" s="465" customFormat="1" ht="21" customHeight="1" x14ac:dyDescent="0.25">
      <c r="A636" s="2127" t="str">
        <f>IF(H636&lt;&gt;"A", "►", "A")</f>
        <v>►</v>
      </c>
      <c r="B636" s="2128" t="str">
        <f>IF(A636="►","►",IF(A636="A",IF(ISTEXT(I636),I636,"")))</f>
        <v>►</v>
      </c>
      <c r="C636" s="2129" t="str">
        <f>IF(B636="►", "►", IFERROR(LEFT(B636, SEARCH(".", B636)-1), 0))</f>
        <v>►</v>
      </c>
      <c r="D636" s="2433" t="str">
        <f>IF(B636="►","►",IFERROR(MID(B636,SEARCH(".",B636)+1,SEARCH(".",B636,SEARCH(".",B636)+1)-SEARCH(".",B636)-1),0))</f>
        <v>►</v>
      </c>
      <c r="E636" s="2128" t="str">
        <f>IF(B636="►", "►", IFERROR(MID(B636, SEARCH(".", B636, SEARCH(".", B636)+1)+1, SEARCH(".", B636, SEARCH(".", B636, SEARCH(".", B636)+1)+1) - SEARCH(".", B636, SEARCH(".", B636)+1)-1), 0))</f>
        <v>►</v>
      </c>
      <c r="F636" s="2128" t="str">
        <f>IF(B636="►", "►", IFERROR(MID(B636, SEARCH(".", B636, SEARCH(".", B636, SEARCH(".", B636)+1)+1)+1, SEARCH(".", B636, SEARCH(".", B636, SEARCH(".", B636, SEARCH(".", B636)+1)+1)+1) - SEARCH(".", B636, SEARCH(".", B636, SEARCH(".", B636)+1)+1)-1), 0))</f>
        <v>►</v>
      </c>
      <c r="G636" s="2128" t="str">
        <f>IF(OR(B636="►", ISBLANK(B636)), "►", IFERROR(RIGHT(B636, LEN(B636)-FIND("►", B636)-1), ""))</f>
        <v>►</v>
      </c>
      <c r="H636" s="2178" t="s">
        <v>4</v>
      </c>
      <c r="I636" s="2177"/>
      <c r="J636" s="2177"/>
      <c r="K636" s="2177"/>
      <c r="L636" s="2176"/>
      <c r="M636" s="2176"/>
      <c r="N636" s="2176"/>
      <c r="O636" s="2176"/>
      <c r="P636" s="2176"/>
      <c r="Q636" s="2176"/>
      <c r="R636" s="2450"/>
      <c r="S636" s="791" t="s">
        <v>4</v>
      </c>
      <c r="T636" s="3484">
        <f>IFERROR(IF(AND(ISNUMBER(V636),J636&gt;0),J636,0),0)</f>
        <v>0</v>
      </c>
      <c r="U636" s="2453">
        <f>IFERROR(IF(AND(ISNUMBER(T636),V636&gt;0),K636,0),0)</f>
        <v>0</v>
      </c>
      <c r="V636" s="2452"/>
      <c r="W636" s="2148">
        <f>IFERROR(IF(V636&gt;0, AH636*AG636*Q636, 0), 0)</f>
        <v>0</v>
      </c>
      <c r="X636" s="299" t="str">
        <f>IF(OR(W636=0, ISBLANK(P636)), "", TEXT(ROUND(W636/INDEX(AJ24:AJ94, MATCH(P636, AI24:AI94, 0)), 0),"# ##0") &amp; " " &amp; P636)</f>
        <v/>
      </c>
      <c r="Y636" s="77">
        <f>IFERROR(IF(V636&gt;0, L636*AG636*Q636, 0), 0)</f>
        <v>0</v>
      </c>
      <c r="Z636" s="2149">
        <f>IFERROR(IF(V636&gt;0,M636,0),0)</f>
        <v>0</v>
      </c>
      <c r="AA636" s="2137" t="str">
        <f>IF(V636&gt;0,R636,"")</f>
        <v/>
      </c>
      <c r="AB636" s="2143"/>
      <c r="AC636" s="2148">
        <f>IF(ISBLANK(AB636), W636, W636*(1-AB636/100))</f>
        <v>0</v>
      </c>
      <c r="AD636" s="2144"/>
      <c r="AE636" s="2150" t="str">
        <f>IF(OR(ISBLANK(AD636), ISTEXT(L636)), "", IF(W636=0, Y636*AD636, W636*AD636))</f>
        <v/>
      </c>
      <c r="AF636" s="2593"/>
      <c r="AG636" s="2697">
        <f>IFERROR(IF(ISNUMBER(V636)*ISNUMBER(T636),V636/T636,0),0)</f>
        <v>0</v>
      </c>
      <c r="AH636" s="3483">
        <f>IF(AND(V636&lt;&gt;"", ISNUMBER(T636)), IFERROR(INDEX(AJ24:AJ94, MATCH(P636, AI24:AI94, 0)) * O636 * IF(ISBLANK(L636), 1, L636), 0), 0)</f>
        <v>0</v>
      </c>
      <c r="AI636" s="2133"/>
      <c r="AJ636" s="2133"/>
      <c r="AK636" s="2133"/>
      <c r="AL636" s="2133"/>
      <c r="AM636" s="2127" t="str">
        <f>A636</f>
        <v>►</v>
      </c>
      <c r="AR636" s="473"/>
      <c r="AW636" s="473"/>
      <c r="AX636" s="466">
        <v>1</v>
      </c>
      <c r="AY636" s="464"/>
      <c r="AZ636" s="464"/>
    </row>
    <row r="637" spans="1:52" s="465" customFormat="1" ht="21" customHeight="1" x14ac:dyDescent="0.25">
      <c r="A637" s="2127" t="str">
        <f>IF(H637&lt;&gt;"A", "►", "A")</f>
        <v>►</v>
      </c>
      <c r="B637" s="2128" t="str">
        <f>IF(A637="►","►",IF(A637="A",IF(ISTEXT(I637),I637,"")))</f>
        <v>►</v>
      </c>
      <c r="C637" s="2129" t="str">
        <f>IF(B637="►", "►", IFERROR(LEFT(B637, SEARCH(".", B637)-1), 0))</f>
        <v>►</v>
      </c>
      <c r="D637" s="2433" t="str">
        <f>IF(B637="►","►",IFERROR(MID(B637,SEARCH(".",B637)+1,SEARCH(".",B637,SEARCH(".",B637)+1)-SEARCH(".",B637)-1),0))</f>
        <v>►</v>
      </c>
      <c r="E637" s="2128" t="str">
        <f>IF(B637="►", "►", IFERROR(MID(B637, SEARCH(".", B637, SEARCH(".", B637)+1)+1, SEARCH(".", B637, SEARCH(".", B637, SEARCH(".", B637)+1)+1) - SEARCH(".", B637, SEARCH(".", B637)+1)-1), 0))</f>
        <v>►</v>
      </c>
      <c r="F637" s="2128" t="str">
        <f>IF(B637="►", "►", IFERROR(MID(B637, SEARCH(".", B637, SEARCH(".", B637, SEARCH(".", B637)+1)+1)+1, SEARCH(".", B637, SEARCH(".", B637, SEARCH(".", B637, SEARCH(".", B637)+1)+1)+1) - SEARCH(".", B637, SEARCH(".", B637, SEARCH(".", B637)+1)+1)-1), 0))</f>
        <v>►</v>
      </c>
      <c r="G637" s="2128" t="str">
        <f>IF(OR(B637="►", ISBLANK(B637)), "►", IFERROR(RIGHT(B637, LEN(B637)-FIND("►", B637)-1), ""))</f>
        <v>►</v>
      </c>
      <c r="H637" s="2178" t="s">
        <v>4</v>
      </c>
      <c r="I637" s="2177"/>
      <c r="J637" s="2177"/>
      <c r="K637" s="2177"/>
      <c r="L637" s="2176"/>
      <c r="M637" s="2176"/>
      <c r="N637" s="2176"/>
      <c r="O637" s="2176"/>
      <c r="P637" s="2176"/>
      <c r="Q637" s="2176"/>
      <c r="R637" s="2450"/>
      <c r="S637" s="791" t="s">
        <v>4</v>
      </c>
      <c r="T637" s="3484">
        <f>IFERROR(IF(AND(ISNUMBER(V637),J637&gt;0),J637,0),0)</f>
        <v>0</v>
      </c>
      <c r="U637" s="2453">
        <f>IFERROR(IF(AND(ISNUMBER(T637),V637&gt;0),K637,0),0)</f>
        <v>0</v>
      </c>
      <c r="V637" s="2452"/>
      <c r="W637" s="2140">
        <f>IFERROR(IF(V637&gt;0, AH637*AG637*Q637, 0), 0)</f>
        <v>0</v>
      </c>
      <c r="X637" s="301" t="str">
        <f>IF(OR(W637=0, ISBLANK(P637)), "", TEXT(ROUND(W637/INDEX(AJ24:AJ94, MATCH(P637, AI24:AI94, 0)), 0),"# ##0") &amp; " " &amp; P637)</f>
        <v/>
      </c>
      <c r="Y637" s="82">
        <f>IFERROR(IF(V637&gt;0, L637*AG637*Q637, 0), 0)</f>
        <v>0</v>
      </c>
      <c r="Z637" s="2141">
        <f>IFERROR(IF(V637&gt;0,M637,0),0)</f>
        <v>0</v>
      </c>
      <c r="AA637" s="2142" t="str">
        <f>IF(V637&gt;0,R637,"")</f>
        <v/>
      </c>
      <c r="AB637" s="2143"/>
      <c r="AC637" s="2140">
        <f>IF(ISBLANK(AB637), W637, W637*(1-AB637/100))</f>
        <v>0</v>
      </c>
      <c r="AD637" s="2144"/>
      <c r="AE637" s="2145" t="str">
        <f>IF(OR(ISBLANK(AD637), ISTEXT(L637)), "", IF(W637=0, Y637*AD637, W637*AD637))</f>
        <v/>
      </c>
      <c r="AF637" s="2593"/>
      <c r="AG637" s="2697">
        <f>IFERROR(IF(ISNUMBER(V637)*ISNUMBER(T637),V637/T637,0),0)</f>
        <v>0</v>
      </c>
      <c r="AH637" s="3483">
        <f>IF(AND(V637&lt;&gt;"", ISNUMBER(T637)), IFERROR(INDEX(AJ24:AJ94, MATCH(P637, AI24:AI94, 0)) * O637 * IF(ISBLANK(L637), 1, L637), 0), 0)</f>
        <v>0</v>
      </c>
      <c r="AI637" s="2133"/>
      <c r="AJ637" s="2133"/>
      <c r="AK637" s="2133"/>
      <c r="AL637" s="2133"/>
      <c r="AM637" s="2127" t="str">
        <f>A637</f>
        <v>►</v>
      </c>
      <c r="AR637" s="473"/>
      <c r="AW637" s="473"/>
      <c r="AX637" s="466">
        <v>1</v>
      </c>
      <c r="AY637" s="464"/>
      <c r="AZ637" s="464"/>
    </row>
    <row r="638" spans="1:52" s="465" customFormat="1" ht="21" customHeight="1" x14ac:dyDescent="0.25">
      <c r="A638" s="2127" t="str">
        <f>IF(H638&lt;&gt;"A", "►", "A")</f>
        <v>►</v>
      </c>
      <c r="B638" s="2128" t="str">
        <f>IF(A638="►","►",IF(A638="A",IF(ISTEXT(I638),I638,"")))</f>
        <v>►</v>
      </c>
      <c r="C638" s="2129" t="str">
        <f>IF(B638="►", "►", IFERROR(LEFT(B638, SEARCH(".", B638)-1), 0))</f>
        <v>►</v>
      </c>
      <c r="D638" s="2433" t="str">
        <f>IF(B638="►","►",IFERROR(MID(B638,SEARCH(".",B638)+1,SEARCH(".",B638,SEARCH(".",B638)+1)-SEARCH(".",B638)-1),0))</f>
        <v>►</v>
      </c>
      <c r="E638" s="2128" t="str">
        <f>IF(B638="►", "►", IFERROR(MID(B638, SEARCH(".", B638, SEARCH(".", B638)+1)+1, SEARCH(".", B638, SEARCH(".", B638, SEARCH(".", B638)+1)+1) - SEARCH(".", B638, SEARCH(".", B638)+1)-1), 0))</f>
        <v>►</v>
      </c>
      <c r="F638" s="2128" t="str">
        <f>IF(B638="►", "►", IFERROR(MID(B638, SEARCH(".", B638, SEARCH(".", B638, SEARCH(".", B638)+1)+1)+1, SEARCH(".", B638, SEARCH(".", B638, SEARCH(".", B638, SEARCH(".", B638)+1)+1)+1) - SEARCH(".", B638, SEARCH(".", B638, SEARCH(".", B638)+1)+1)-1), 0))</f>
        <v>►</v>
      </c>
      <c r="G638" s="2128" t="str">
        <f>IF(OR(B638="►", ISBLANK(B638)), "►", IFERROR(RIGHT(B638, LEN(B638)-FIND("►", B638)-1), ""))</f>
        <v>►</v>
      </c>
      <c r="H638" s="2178" t="s">
        <v>4</v>
      </c>
      <c r="I638" s="2177"/>
      <c r="J638" s="2177"/>
      <c r="K638" s="2177"/>
      <c r="L638" s="2176"/>
      <c r="M638" s="2176"/>
      <c r="N638" s="2176"/>
      <c r="O638" s="2176"/>
      <c r="P638" s="2176"/>
      <c r="Q638" s="2176"/>
      <c r="R638" s="2450"/>
      <c r="S638" s="791" t="s">
        <v>4</v>
      </c>
      <c r="T638" s="3484">
        <f>IFERROR(IF(AND(ISNUMBER(V638),J638&gt;0),J638,0),0)</f>
        <v>0</v>
      </c>
      <c r="U638" s="2453">
        <f>IFERROR(IF(AND(ISNUMBER(T638),V638&gt;0),K638,0),0)</f>
        <v>0</v>
      </c>
      <c r="V638" s="2452"/>
      <c r="W638" s="2148">
        <f>IFERROR(IF(V638&gt;0, AH638*AG638*Q638, 0), 0)</f>
        <v>0</v>
      </c>
      <c r="X638" s="299" t="str">
        <f>IF(OR(W638=0, ISBLANK(P638)), "", TEXT(ROUND(W638/INDEX(AJ24:AJ94, MATCH(P638, AI24:AI94, 0)), 0),"# ##0") &amp; " " &amp; P638)</f>
        <v/>
      </c>
      <c r="Y638" s="77">
        <f>IFERROR(IF(V638&gt;0, L638*AG638*Q638, 0), 0)</f>
        <v>0</v>
      </c>
      <c r="Z638" s="2149">
        <f>IFERROR(IF(V638&gt;0,M638,0),0)</f>
        <v>0</v>
      </c>
      <c r="AA638" s="2137" t="str">
        <f>IF(V638&gt;0,R638,"")</f>
        <v/>
      </c>
      <c r="AB638" s="2143"/>
      <c r="AC638" s="2148">
        <f>IF(ISBLANK(AB638), W638, W638*(1-AB638/100))</f>
        <v>0</v>
      </c>
      <c r="AD638" s="2144"/>
      <c r="AE638" s="2150" t="str">
        <f>IF(OR(ISBLANK(AD638), ISTEXT(L638)), "", IF(W638=0, Y638*AD638, W638*AD638))</f>
        <v/>
      </c>
      <c r="AF638" s="2593"/>
      <c r="AG638" s="2697">
        <f>IFERROR(IF(ISNUMBER(V638)*ISNUMBER(T638),V638/T638,0),0)</f>
        <v>0</v>
      </c>
      <c r="AH638" s="3483">
        <f>IF(AND(V638&lt;&gt;"", ISNUMBER(T638)), IFERROR(INDEX(AJ24:AJ94, MATCH(P638, AI24:AI94, 0)) * O638 * IF(ISBLANK(L638), 1, L638), 0), 0)</f>
        <v>0</v>
      </c>
      <c r="AI638" s="2133"/>
      <c r="AJ638" s="2133"/>
      <c r="AK638" s="2133"/>
      <c r="AL638" s="2133"/>
      <c r="AM638" s="2127" t="str">
        <f>A638</f>
        <v>►</v>
      </c>
      <c r="AR638" s="473"/>
      <c r="AW638" s="473"/>
      <c r="AX638" s="466">
        <v>1</v>
      </c>
      <c r="AY638" s="464"/>
      <c r="AZ638" s="464"/>
    </row>
    <row r="639" spans="1:52" s="465" customFormat="1" ht="21" customHeight="1" x14ac:dyDescent="0.25">
      <c r="A639" s="2127" t="str">
        <f>IF(H639&lt;&gt;"A", "►", "A")</f>
        <v>►</v>
      </c>
      <c r="B639" s="2128" t="str">
        <f>IF(A639="►","►",IF(A639="A",IF(ISTEXT(I639),I639,"")))</f>
        <v>►</v>
      </c>
      <c r="C639" s="2129" t="str">
        <f>IF(B639="►", "►", IFERROR(LEFT(B639, SEARCH(".", B639)-1), 0))</f>
        <v>►</v>
      </c>
      <c r="D639" s="2433" t="str">
        <f>IF(B639="►","►",IFERROR(MID(B639,SEARCH(".",B639)+1,SEARCH(".",B639,SEARCH(".",B639)+1)-SEARCH(".",B639)-1),0))</f>
        <v>►</v>
      </c>
      <c r="E639" s="2128" t="str">
        <f>IF(B639="►", "►", IFERROR(MID(B639, SEARCH(".", B639, SEARCH(".", B639)+1)+1, SEARCH(".", B639, SEARCH(".", B639, SEARCH(".", B639)+1)+1) - SEARCH(".", B639, SEARCH(".", B639)+1)-1), 0))</f>
        <v>►</v>
      </c>
      <c r="F639" s="2128" t="str">
        <f>IF(B639="►", "►", IFERROR(MID(B639, SEARCH(".", B639, SEARCH(".", B639, SEARCH(".", B639)+1)+1)+1, SEARCH(".", B639, SEARCH(".", B639, SEARCH(".", B639, SEARCH(".", B639)+1)+1)+1) - SEARCH(".", B639, SEARCH(".", B639, SEARCH(".", B639)+1)+1)-1), 0))</f>
        <v>►</v>
      </c>
      <c r="G639" s="2128" t="str">
        <f>IF(OR(B639="►", ISBLANK(B639)), "►", IFERROR(RIGHT(B639, LEN(B639)-FIND("►", B639)-1), ""))</f>
        <v>►</v>
      </c>
      <c r="H639" s="2178" t="s">
        <v>4</v>
      </c>
      <c r="I639" s="2177"/>
      <c r="J639" s="2177"/>
      <c r="K639" s="2177"/>
      <c r="L639" s="2176"/>
      <c r="M639" s="2176"/>
      <c r="N639" s="2176"/>
      <c r="O639" s="2176"/>
      <c r="P639" s="2176"/>
      <c r="Q639" s="2176"/>
      <c r="R639" s="2450"/>
      <c r="S639" s="791" t="s">
        <v>4</v>
      </c>
      <c r="T639" s="3484">
        <f>IFERROR(IF(AND(ISNUMBER(V639),J639&gt;0),J639,0),0)</f>
        <v>0</v>
      </c>
      <c r="U639" s="2453">
        <f>IFERROR(IF(AND(ISNUMBER(T639),V639&gt;0),K639,0),0)</f>
        <v>0</v>
      </c>
      <c r="V639" s="2452"/>
      <c r="W639" s="2140">
        <f>IFERROR(IF(V639&gt;0, AH639*AG639*Q639, 0), 0)</f>
        <v>0</v>
      </c>
      <c r="X639" s="301" t="str">
        <f>IF(OR(W639=0, ISBLANK(P639)), "", TEXT(ROUND(W639/INDEX(AJ24:AJ94, MATCH(P639, AI24:AI94, 0)), 0),"# ##0") &amp; " " &amp; P639)</f>
        <v/>
      </c>
      <c r="Y639" s="82">
        <f>IFERROR(IF(V639&gt;0, L639*AG639*Q639, 0), 0)</f>
        <v>0</v>
      </c>
      <c r="Z639" s="2141">
        <f>IFERROR(IF(V639&gt;0,M639,0),0)</f>
        <v>0</v>
      </c>
      <c r="AA639" s="2142" t="str">
        <f>IF(V639&gt;0,R639,"")</f>
        <v/>
      </c>
      <c r="AB639" s="2143"/>
      <c r="AC639" s="2140">
        <f>IF(ISBLANK(AB639), W639, W639*(1-AB639/100))</f>
        <v>0</v>
      </c>
      <c r="AD639" s="2144"/>
      <c r="AE639" s="2145" t="str">
        <f>IF(OR(ISBLANK(AD639), ISTEXT(L639)), "", IF(W639=0, Y639*AD639, W639*AD639))</f>
        <v/>
      </c>
      <c r="AF639" s="2593"/>
      <c r="AG639" s="2697">
        <f>IFERROR(IF(ISNUMBER(V639)*ISNUMBER(T639),V639/T639,0),0)</f>
        <v>0</v>
      </c>
      <c r="AH639" s="3483">
        <f>IF(AND(V639&lt;&gt;"", ISNUMBER(T639)), IFERROR(INDEX(AJ24:AJ94, MATCH(P639, AI24:AI94, 0)) * O639 * IF(ISBLANK(L639), 1, L639), 0), 0)</f>
        <v>0</v>
      </c>
      <c r="AI639" s="2133"/>
      <c r="AJ639" s="2133"/>
      <c r="AK639" s="2133"/>
      <c r="AL639" s="2133"/>
      <c r="AM639" s="2127" t="str">
        <f>A639</f>
        <v>►</v>
      </c>
      <c r="AR639" s="473"/>
      <c r="AW639" s="473"/>
      <c r="AX639" s="466">
        <v>1</v>
      </c>
      <c r="AY639" s="464"/>
      <c r="AZ639" s="464"/>
    </row>
    <row r="640" spans="1:52" s="465" customFormat="1" ht="21" customHeight="1" x14ac:dyDescent="0.25">
      <c r="A640" s="2127" t="str">
        <f>IF(H640&lt;&gt;"A", "►", "A")</f>
        <v>►</v>
      </c>
      <c r="B640" s="2128" t="str">
        <f>IF(A640="►","►",IF(A640="A",IF(ISTEXT(I640),I640,"")))</f>
        <v>►</v>
      </c>
      <c r="C640" s="2129" t="str">
        <f>IF(B640="►", "►", IFERROR(LEFT(B640, SEARCH(".", B640)-1), 0))</f>
        <v>►</v>
      </c>
      <c r="D640" s="2433" t="str">
        <f>IF(B640="►","►",IFERROR(MID(B640,SEARCH(".",B640)+1,SEARCH(".",B640,SEARCH(".",B640)+1)-SEARCH(".",B640)-1),0))</f>
        <v>►</v>
      </c>
      <c r="E640" s="2128" t="str">
        <f>IF(B640="►", "►", IFERROR(MID(B640, SEARCH(".", B640, SEARCH(".", B640)+1)+1, SEARCH(".", B640, SEARCH(".", B640, SEARCH(".", B640)+1)+1) - SEARCH(".", B640, SEARCH(".", B640)+1)-1), 0))</f>
        <v>►</v>
      </c>
      <c r="F640" s="2128" t="str">
        <f>IF(B640="►", "►", IFERROR(MID(B640, SEARCH(".", B640, SEARCH(".", B640, SEARCH(".", B640)+1)+1)+1, SEARCH(".", B640, SEARCH(".", B640, SEARCH(".", B640, SEARCH(".", B640)+1)+1)+1) - SEARCH(".", B640, SEARCH(".", B640, SEARCH(".", B640)+1)+1)-1), 0))</f>
        <v>►</v>
      </c>
      <c r="G640" s="2128" t="str">
        <f>IF(OR(B640="►", ISBLANK(B640)), "►", IFERROR(RIGHT(B640, LEN(B640)-FIND("►", B640)-1), ""))</f>
        <v>►</v>
      </c>
      <c r="H640" s="2178" t="s">
        <v>4</v>
      </c>
      <c r="I640" s="2177"/>
      <c r="J640" s="2177"/>
      <c r="K640" s="2177"/>
      <c r="L640" s="2176"/>
      <c r="M640" s="2176"/>
      <c r="N640" s="2176"/>
      <c r="O640" s="2176"/>
      <c r="P640" s="2176"/>
      <c r="Q640" s="2176"/>
      <c r="R640" s="2450"/>
      <c r="S640" s="791" t="s">
        <v>4</v>
      </c>
      <c r="T640" s="3484">
        <f>IFERROR(IF(AND(ISNUMBER(V640),J640&gt;0),J640,0),0)</f>
        <v>0</v>
      </c>
      <c r="U640" s="2453">
        <f>IFERROR(IF(AND(ISNUMBER(T640),V640&gt;0),K640,0),0)</f>
        <v>0</v>
      </c>
      <c r="V640" s="2452"/>
      <c r="W640" s="2148">
        <f>IFERROR(IF(V640&gt;0, AH640*AG640*Q640, 0), 0)</f>
        <v>0</v>
      </c>
      <c r="X640" s="299" t="str">
        <f>IF(OR(W640=0, ISBLANK(P640)), "", TEXT(ROUND(W640/INDEX(AJ24:AJ94, MATCH(P640, AI24:AI94, 0)), 0),"# ##0") &amp; " " &amp; P640)</f>
        <v/>
      </c>
      <c r="Y640" s="77">
        <f>IFERROR(IF(V640&gt;0, L640*AG640*Q640, 0), 0)</f>
        <v>0</v>
      </c>
      <c r="Z640" s="2149">
        <f>IFERROR(IF(V640&gt;0,M640,0),0)</f>
        <v>0</v>
      </c>
      <c r="AA640" s="2137" t="str">
        <f>IF(V640&gt;0,R640,"")</f>
        <v/>
      </c>
      <c r="AB640" s="2143"/>
      <c r="AC640" s="2148">
        <f>IF(ISBLANK(AB640), W640, W640*(1-AB640/100))</f>
        <v>0</v>
      </c>
      <c r="AD640" s="2144"/>
      <c r="AE640" s="2150" t="str">
        <f>IF(OR(ISBLANK(AD640), ISTEXT(L640)), "", IF(W640=0, Y640*AD640, W640*AD640))</f>
        <v/>
      </c>
      <c r="AF640" s="2593"/>
      <c r="AG640" s="2697">
        <f>IFERROR(IF(ISNUMBER(V640)*ISNUMBER(T640),V640/T640,0),0)</f>
        <v>0</v>
      </c>
      <c r="AH640" s="3483">
        <f>IF(AND(V640&lt;&gt;"", ISNUMBER(T640)), IFERROR(INDEX(AJ24:AJ94, MATCH(P640, AI24:AI94, 0)) * O640 * IF(ISBLANK(L640), 1, L640), 0), 0)</f>
        <v>0</v>
      </c>
      <c r="AI640" s="2133"/>
      <c r="AJ640" s="2133"/>
      <c r="AK640" s="2133"/>
      <c r="AL640" s="2133"/>
      <c r="AM640" s="2127" t="str">
        <f>A640</f>
        <v>►</v>
      </c>
      <c r="AR640" s="473"/>
      <c r="AW640" s="473"/>
      <c r="AX640" s="466">
        <v>1</v>
      </c>
      <c r="AY640" s="464"/>
      <c r="AZ640" s="464"/>
    </row>
    <row r="641" spans="1:52" s="465" customFormat="1" ht="21" customHeight="1" x14ac:dyDescent="0.25">
      <c r="A641" s="2127" t="str">
        <f>IF(H641&lt;&gt;"A", "►", "A")</f>
        <v>►</v>
      </c>
      <c r="B641" s="2128" t="str">
        <f>IF(A641="►","►",IF(A641="A",IF(ISTEXT(I641),I641,"")))</f>
        <v>►</v>
      </c>
      <c r="C641" s="2129" t="str">
        <f>IF(B641="►", "►", IFERROR(LEFT(B641, SEARCH(".", B641)-1), 0))</f>
        <v>►</v>
      </c>
      <c r="D641" s="2433" t="str">
        <f>IF(B641="►","►",IFERROR(MID(B641,SEARCH(".",B641)+1,SEARCH(".",B641,SEARCH(".",B641)+1)-SEARCH(".",B641)-1),0))</f>
        <v>►</v>
      </c>
      <c r="E641" s="2128" t="str">
        <f>IF(B641="►", "►", IFERROR(MID(B641, SEARCH(".", B641, SEARCH(".", B641)+1)+1, SEARCH(".", B641, SEARCH(".", B641, SEARCH(".", B641)+1)+1) - SEARCH(".", B641, SEARCH(".", B641)+1)-1), 0))</f>
        <v>►</v>
      </c>
      <c r="F641" s="2128" t="str">
        <f>IF(B641="►", "►", IFERROR(MID(B641, SEARCH(".", B641, SEARCH(".", B641, SEARCH(".", B641)+1)+1)+1, SEARCH(".", B641, SEARCH(".", B641, SEARCH(".", B641, SEARCH(".", B641)+1)+1)+1) - SEARCH(".", B641, SEARCH(".", B641, SEARCH(".", B641)+1)+1)-1), 0))</f>
        <v>►</v>
      </c>
      <c r="G641" s="2128" t="str">
        <f>IF(OR(B641="►", ISBLANK(B641)), "►", IFERROR(RIGHT(B641, LEN(B641)-FIND("►", B641)-1), ""))</f>
        <v>►</v>
      </c>
      <c r="H641" s="2178" t="s">
        <v>4</v>
      </c>
      <c r="I641" s="2177"/>
      <c r="J641" s="2177"/>
      <c r="K641" s="2177"/>
      <c r="L641" s="2176"/>
      <c r="M641" s="2176"/>
      <c r="N641" s="2176"/>
      <c r="O641" s="2176"/>
      <c r="P641" s="2176"/>
      <c r="Q641" s="2176"/>
      <c r="R641" s="2450"/>
      <c r="S641" s="791" t="s">
        <v>4</v>
      </c>
      <c r="T641" s="3484">
        <f>IFERROR(IF(AND(ISNUMBER(V641),J641&gt;0),J641,0),0)</f>
        <v>0</v>
      </c>
      <c r="U641" s="2453">
        <f>IFERROR(IF(AND(ISNUMBER(T641),V641&gt;0),K641,0),0)</f>
        <v>0</v>
      </c>
      <c r="V641" s="2452"/>
      <c r="W641" s="2140">
        <f>IFERROR(IF(V641&gt;0, AH641*AG641*Q641, 0), 0)</f>
        <v>0</v>
      </c>
      <c r="X641" s="301" t="str">
        <f>IF(OR(W641=0, ISBLANK(P641)), "", TEXT(ROUND(W641/INDEX(AJ24:AJ94, MATCH(P641, AI24:AI94, 0)), 0),"# ##0") &amp; " " &amp; P641)</f>
        <v/>
      </c>
      <c r="Y641" s="82">
        <f>IFERROR(IF(V641&gt;0, L641*AG641*Q641, 0), 0)</f>
        <v>0</v>
      </c>
      <c r="Z641" s="2141">
        <f>IFERROR(IF(V641&gt;0,M641,0),0)</f>
        <v>0</v>
      </c>
      <c r="AA641" s="2142" t="str">
        <f>IF(V641&gt;0,R641,"")</f>
        <v/>
      </c>
      <c r="AB641" s="2143"/>
      <c r="AC641" s="2140">
        <f>IF(ISBLANK(AB641), W641, W641*(1-AB641/100))</f>
        <v>0</v>
      </c>
      <c r="AD641" s="2144"/>
      <c r="AE641" s="2145" t="str">
        <f>IF(OR(ISBLANK(AD641), ISTEXT(L641)), "", IF(W641=0, Y641*AD641, W641*AD641))</f>
        <v/>
      </c>
      <c r="AF641" s="2593"/>
      <c r="AG641" s="2697">
        <f>IFERROR(IF(ISNUMBER(V641)*ISNUMBER(T641),V641/T641,0),0)</f>
        <v>0</v>
      </c>
      <c r="AH641" s="3483">
        <f>IF(AND(V641&lt;&gt;"", ISNUMBER(T641)), IFERROR(INDEX(AJ24:AJ94, MATCH(P641, AI24:AI94, 0)) * O641 * IF(ISBLANK(L641), 1, L641), 0), 0)</f>
        <v>0</v>
      </c>
      <c r="AI641" s="2133"/>
      <c r="AJ641" s="2133"/>
      <c r="AK641" s="2133"/>
      <c r="AL641" s="2133"/>
      <c r="AM641" s="2127" t="str">
        <f>A641</f>
        <v>►</v>
      </c>
      <c r="AR641" s="473"/>
      <c r="AW641" s="473"/>
      <c r="AX641" s="466">
        <v>1</v>
      </c>
      <c r="AY641" s="464"/>
      <c r="AZ641" s="464"/>
    </row>
    <row r="642" spans="1:52" s="465" customFormat="1" ht="21" customHeight="1" x14ac:dyDescent="0.25">
      <c r="A642" s="2127" t="str">
        <f>IF(H642&lt;&gt;"A", "►", "A")</f>
        <v>►</v>
      </c>
      <c r="B642" s="2128" t="str">
        <f>IF(A642="►","►",IF(A642="A",IF(ISTEXT(I642),I642,"")))</f>
        <v>►</v>
      </c>
      <c r="C642" s="2129" t="str">
        <f>IF(B642="►", "►", IFERROR(LEFT(B642, SEARCH(".", B642)-1), 0))</f>
        <v>►</v>
      </c>
      <c r="D642" s="2433" t="str">
        <f>IF(B642="►","►",IFERROR(MID(B642,SEARCH(".",B642)+1,SEARCH(".",B642,SEARCH(".",B642)+1)-SEARCH(".",B642)-1),0))</f>
        <v>►</v>
      </c>
      <c r="E642" s="2128" t="str">
        <f>IF(B642="►", "►", IFERROR(MID(B642, SEARCH(".", B642, SEARCH(".", B642)+1)+1, SEARCH(".", B642, SEARCH(".", B642, SEARCH(".", B642)+1)+1) - SEARCH(".", B642, SEARCH(".", B642)+1)-1), 0))</f>
        <v>►</v>
      </c>
      <c r="F642" s="2128" t="str">
        <f>IF(B642="►", "►", IFERROR(MID(B642, SEARCH(".", B642, SEARCH(".", B642, SEARCH(".", B642)+1)+1)+1, SEARCH(".", B642, SEARCH(".", B642, SEARCH(".", B642, SEARCH(".", B642)+1)+1)+1) - SEARCH(".", B642, SEARCH(".", B642, SEARCH(".", B642)+1)+1)-1), 0))</f>
        <v>►</v>
      </c>
      <c r="G642" s="2128" t="str">
        <f>IF(OR(B642="►", ISBLANK(B642)), "►", IFERROR(RIGHT(B642, LEN(B642)-FIND("►", B642)-1), ""))</f>
        <v>►</v>
      </c>
      <c r="H642" s="2178" t="s">
        <v>4</v>
      </c>
      <c r="I642" s="2177"/>
      <c r="J642" s="2177"/>
      <c r="K642" s="2177"/>
      <c r="L642" s="2176"/>
      <c r="M642" s="2176"/>
      <c r="N642" s="2176"/>
      <c r="O642" s="2176"/>
      <c r="P642" s="2176"/>
      <c r="Q642" s="2176"/>
      <c r="R642" s="2450"/>
      <c r="S642" s="791" t="s">
        <v>4</v>
      </c>
      <c r="T642" s="3484">
        <f>IFERROR(IF(AND(ISNUMBER(V642),J642&gt;0),J642,0),0)</f>
        <v>0</v>
      </c>
      <c r="U642" s="2453">
        <f>IFERROR(IF(AND(ISNUMBER(T642),V642&gt;0),K642,0),0)</f>
        <v>0</v>
      </c>
      <c r="V642" s="2452"/>
      <c r="W642" s="2148">
        <f>IFERROR(IF(V642&gt;0, AH642*AG642*Q642, 0), 0)</f>
        <v>0</v>
      </c>
      <c r="X642" s="299" t="str">
        <f>IF(OR(W642=0, ISBLANK(P642)), "", TEXT(ROUND(W642/INDEX(AJ24:AJ94, MATCH(P642, AI24:AI94, 0)), 0),"# ##0") &amp; " " &amp; P642)</f>
        <v/>
      </c>
      <c r="Y642" s="77">
        <f>IFERROR(IF(V642&gt;0, L642*AG642*Q642, 0), 0)</f>
        <v>0</v>
      </c>
      <c r="Z642" s="2149">
        <f>IFERROR(IF(V642&gt;0,M642,0),0)</f>
        <v>0</v>
      </c>
      <c r="AA642" s="2137" t="str">
        <f>IF(V642&gt;0,R642,"")</f>
        <v/>
      </c>
      <c r="AB642" s="2143"/>
      <c r="AC642" s="2148">
        <f>IF(ISBLANK(AB642), W642, W642*(1-AB642/100))</f>
        <v>0</v>
      </c>
      <c r="AD642" s="2144"/>
      <c r="AE642" s="2150" t="str">
        <f>IF(OR(ISBLANK(AD642), ISTEXT(L642)), "", IF(W642=0, Y642*AD642, W642*AD642))</f>
        <v/>
      </c>
      <c r="AF642" s="2593"/>
      <c r="AG642" s="2697">
        <f>IFERROR(IF(ISNUMBER(V642)*ISNUMBER(T642),V642/T642,0),0)</f>
        <v>0</v>
      </c>
      <c r="AH642" s="3483">
        <f>IF(AND(V642&lt;&gt;"", ISNUMBER(T642)), IFERROR(INDEX(AJ24:AJ94, MATCH(P642, AI24:AI94, 0)) * O642 * IF(ISBLANK(L642), 1, L642), 0), 0)</f>
        <v>0</v>
      </c>
      <c r="AI642" s="2133"/>
      <c r="AJ642" s="2133"/>
      <c r="AK642" s="2133"/>
      <c r="AL642" s="2133"/>
      <c r="AM642" s="2127" t="str">
        <f>A642</f>
        <v>►</v>
      </c>
      <c r="AR642" s="473"/>
      <c r="AW642" s="473"/>
      <c r="AX642" s="466">
        <v>1</v>
      </c>
      <c r="AY642" s="464"/>
      <c r="AZ642" s="464"/>
    </row>
    <row r="643" spans="1:52" s="465" customFormat="1" ht="21" customHeight="1" x14ac:dyDescent="0.25">
      <c r="A643" s="2127" t="str">
        <f>IF(H643&lt;&gt;"A", "►", "A")</f>
        <v>►</v>
      </c>
      <c r="B643" s="2128" t="str">
        <f>IF(A643="►","►",IF(A643="A",IF(ISTEXT(I643),I643,"")))</f>
        <v>►</v>
      </c>
      <c r="C643" s="2129" t="str">
        <f>IF(B643="►", "►", IFERROR(LEFT(B643, SEARCH(".", B643)-1), 0))</f>
        <v>►</v>
      </c>
      <c r="D643" s="2433" t="str">
        <f>IF(B643="►","►",IFERROR(MID(B643,SEARCH(".",B643)+1,SEARCH(".",B643,SEARCH(".",B643)+1)-SEARCH(".",B643)-1),0))</f>
        <v>►</v>
      </c>
      <c r="E643" s="2128" t="str">
        <f>IF(B643="►", "►", IFERROR(MID(B643, SEARCH(".", B643, SEARCH(".", B643)+1)+1, SEARCH(".", B643, SEARCH(".", B643, SEARCH(".", B643)+1)+1) - SEARCH(".", B643, SEARCH(".", B643)+1)-1), 0))</f>
        <v>►</v>
      </c>
      <c r="F643" s="2128" t="str">
        <f>IF(B643="►", "►", IFERROR(MID(B643, SEARCH(".", B643, SEARCH(".", B643, SEARCH(".", B643)+1)+1)+1, SEARCH(".", B643, SEARCH(".", B643, SEARCH(".", B643, SEARCH(".", B643)+1)+1)+1) - SEARCH(".", B643, SEARCH(".", B643, SEARCH(".", B643)+1)+1)-1), 0))</f>
        <v>►</v>
      </c>
      <c r="G643" s="2128" t="str">
        <f>IF(OR(B643="►", ISBLANK(B643)), "►", IFERROR(RIGHT(B643, LEN(B643)-FIND("►", B643)-1), ""))</f>
        <v>►</v>
      </c>
      <c r="H643" s="2178" t="s">
        <v>4</v>
      </c>
      <c r="I643" s="2177"/>
      <c r="J643" s="2177"/>
      <c r="K643" s="2177"/>
      <c r="L643" s="2176"/>
      <c r="M643" s="2176"/>
      <c r="N643" s="2176"/>
      <c r="O643" s="2176"/>
      <c r="P643" s="2176"/>
      <c r="Q643" s="2176"/>
      <c r="R643" s="2450"/>
      <c r="S643" s="791" t="s">
        <v>4</v>
      </c>
      <c r="T643" s="3484">
        <f>IFERROR(IF(AND(ISNUMBER(V643),J643&gt;0),J643,0),0)</f>
        <v>0</v>
      </c>
      <c r="U643" s="2453">
        <f>IFERROR(IF(AND(ISNUMBER(T643),V643&gt;0),K643,0),0)</f>
        <v>0</v>
      </c>
      <c r="V643" s="2452"/>
      <c r="W643" s="2140">
        <f>IFERROR(IF(V643&gt;0, AH643*AG643*Q643, 0), 0)</f>
        <v>0</v>
      </c>
      <c r="X643" s="301" t="str">
        <f>IF(OR(W643=0, ISBLANK(P643)), "", TEXT(ROUND(W643/INDEX(AJ24:AJ94, MATCH(P643, AI24:AI94, 0)), 0),"# ##0") &amp; " " &amp; P643)</f>
        <v/>
      </c>
      <c r="Y643" s="82">
        <f>IFERROR(IF(V643&gt;0, L643*AG643*Q643, 0), 0)</f>
        <v>0</v>
      </c>
      <c r="Z643" s="2141">
        <f>IFERROR(IF(V643&gt;0,M643,0),0)</f>
        <v>0</v>
      </c>
      <c r="AA643" s="2142" t="str">
        <f>IF(V643&gt;0,R643,"")</f>
        <v/>
      </c>
      <c r="AB643" s="2143"/>
      <c r="AC643" s="2140">
        <f>IF(ISBLANK(AB643), W643, W643*(1-AB643/100))</f>
        <v>0</v>
      </c>
      <c r="AD643" s="2144"/>
      <c r="AE643" s="2145" t="str">
        <f>IF(OR(ISBLANK(AD643), ISTEXT(L643)), "", IF(W643=0, Y643*AD643, W643*AD643))</f>
        <v/>
      </c>
      <c r="AF643" s="2593"/>
      <c r="AG643" s="2697">
        <f>IFERROR(IF(ISNUMBER(V643)*ISNUMBER(T643),V643/T643,0),0)</f>
        <v>0</v>
      </c>
      <c r="AH643" s="3483">
        <f>IF(AND(V643&lt;&gt;"", ISNUMBER(T643)), IFERROR(INDEX(AJ24:AJ94, MATCH(P643, AI24:AI94, 0)) * O643 * IF(ISBLANK(L643), 1, L643), 0), 0)</f>
        <v>0</v>
      </c>
      <c r="AI643" s="2133"/>
      <c r="AJ643" s="2133"/>
      <c r="AK643" s="2133"/>
      <c r="AL643" s="2133"/>
      <c r="AM643" s="2127" t="str">
        <f>A643</f>
        <v>►</v>
      </c>
      <c r="AR643" s="473"/>
      <c r="AW643" s="473"/>
      <c r="AX643" s="466">
        <v>1</v>
      </c>
      <c r="AY643" s="464"/>
      <c r="AZ643" s="464"/>
    </row>
    <row r="644" spans="1:52" s="465" customFormat="1" ht="21" customHeight="1" x14ac:dyDescent="0.25">
      <c r="A644" s="2127" t="str">
        <f>IF(H644&lt;&gt;"A", "►", "A")</f>
        <v>►</v>
      </c>
      <c r="B644" s="2128" t="str">
        <f>IF(A644="►","►",IF(A644="A",IF(ISTEXT(I644),I644,"")))</f>
        <v>►</v>
      </c>
      <c r="C644" s="2129" t="str">
        <f>IF(B644="►", "►", IFERROR(LEFT(B644, SEARCH(".", B644)-1), 0))</f>
        <v>►</v>
      </c>
      <c r="D644" s="2433" t="str">
        <f>IF(B644="►","►",IFERROR(MID(B644,SEARCH(".",B644)+1,SEARCH(".",B644,SEARCH(".",B644)+1)-SEARCH(".",B644)-1),0))</f>
        <v>►</v>
      </c>
      <c r="E644" s="2128" t="str">
        <f>IF(B644="►", "►", IFERROR(MID(B644, SEARCH(".", B644, SEARCH(".", B644)+1)+1, SEARCH(".", B644, SEARCH(".", B644, SEARCH(".", B644)+1)+1) - SEARCH(".", B644, SEARCH(".", B644)+1)-1), 0))</f>
        <v>►</v>
      </c>
      <c r="F644" s="2128" t="str">
        <f>IF(B644="►", "►", IFERROR(MID(B644, SEARCH(".", B644, SEARCH(".", B644, SEARCH(".", B644)+1)+1)+1, SEARCH(".", B644, SEARCH(".", B644, SEARCH(".", B644, SEARCH(".", B644)+1)+1)+1) - SEARCH(".", B644, SEARCH(".", B644, SEARCH(".", B644)+1)+1)-1), 0))</f>
        <v>►</v>
      </c>
      <c r="G644" s="2128" t="str">
        <f>IF(OR(B644="►", ISBLANK(B644)), "►", IFERROR(RIGHT(B644, LEN(B644)-FIND("►", B644)-1), ""))</f>
        <v>►</v>
      </c>
      <c r="H644" s="2178" t="s">
        <v>4</v>
      </c>
      <c r="I644" s="2177"/>
      <c r="J644" s="2177"/>
      <c r="K644" s="2177"/>
      <c r="L644" s="2176"/>
      <c r="M644" s="2176"/>
      <c r="N644" s="2176"/>
      <c r="O644" s="2176"/>
      <c r="P644" s="2176"/>
      <c r="Q644" s="2176"/>
      <c r="R644" s="2450"/>
      <c r="S644" s="791" t="s">
        <v>4</v>
      </c>
      <c r="T644" s="3484">
        <f>IFERROR(IF(AND(ISNUMBER(V644),J644&gt;0),J644,0),0)</f>
        <v>0</v>
      </c>
      <c r="U644" s="2453">
        <f>IFERROR(IF(AND(ISNUMBER(T644),V644&gt;0),K644,0),0)</f>
        <v>0</v>
      </c>
      <c r="V644" s="2452"/>
      <c r="W644" s="2148">
        <f>IFERROR(IF(V644&gt;0, AH644*AG644*Q644, 0), 0)</f>
        <v>0</v>
      </c>
      <c r="X644" s="299" t="str">
        <f>IF(OR(W644=0, ISBLANK(P644)), "", TEXT(ROUND(W644/INDEX(AJ24:AJ94, MATCH(P644, AI24:AI94, 0)), 0),"# ##0") &amp; " " &amp; P644)</f>
        <v/>
      </c>
      <c r="Y644" s="77">
        <f>IFERROR(IF(V644&gt;0, L644*AG644*Q644, 0), 0)</f>
        <v>0</v>
      </c>
      <c r="Z644" s="2149">
        <f>IFERROR(IF(V644&gt;0,M644,0),0)</f>
        <v>0</v>
      </c>
      <c r="AA644" s="2137" t="str">
        <f>IF(V644&gt;0,R644,"")</f>
        <v/>
      </c>
      <c r="AB644" s="2143"/>
      <c r="AC644" s="2148">
        <f>IF(ISBLANK(AB644), W644, W644*(1-AB644/100))</f>
        <v>0</v>
      </c>
      <c r="AD644" s="2144"/>
      <c r="AE644" s="2150" t="str">
        <f>IF(OR(ISBLANK(AD644), ISTEXT(L644)), "", IF(W644=0, Y644*AD644, W644*AD644))</f>
        <v/>
      </c>
      <c r="AF644" s="2593"/>
      <c r="AG644" s="2697">
        <f>IFERROR(IF(ISNUMBER(V644)*ISNUMBER(T644),V644/T644,0),0)</f>
        <v>0</v>
      </c>
      <c r="AH644" s="3483">
        <f>IF(AND(V644&lt;&gt;"", ISNUMBER(T644)), IFERROR(INDEX(AJ24:AJ94, MATCH(P644, AI24:AI94, 0)) * O644 * IF(ISBLANK(L644), 1, L644), 0), 0)</f>
        <v>0</v>
      </c>
      <c r="AI644" s="2133"/>
      <c r="AJ644" s="2133"/>
      <c r="AK644" s="2133"/>
      <c r="AL644" s="2133"/>
      <c r="AM644" s="2127" t="str">
        <f>A644</f>
        <v>►</v>
      </c>
      <c r="AR644" s="473"/>
      <c r="AW644" s="473"/>
      <c r="AX644" s="466">
        <v>1</v>
      </c>
      <c r="AY644" s="464"/>
      <c r="AZ644" s="464"/>
    </row>
    <row r="645" spans="1:52" s="465" customFormat="1" ht="21" customHeight="1" x14ac:dyDescent="0.25">
      <c r="A645" s="2127" t="str">
        <f>IF(H645&lt;&gt;"A", "►", "A")</f>
        <v>►</v>
      </c>
      <c r="B645" s="2128" t="str">
        <f>IF(A645="►","►",IF(A645="A",IF(ISTEXT(I645),I645,"")))</f>
        <v>►</v>
      </c>
      <c r="C645" s="2129" t="str">
        <f>IF(B645="►", "►", IFERROR(LEFT(B645, SEARCH(".", B645)-1), 0))</f>
        <v>►</v>
      </c>
      <c r="D645" s="2433" t="str">
        <f>IF(B645="►","►",IFERROR(MID(B645,SEARCH(".",B645)+1,SEARCH(".",B645,SEARCH(".",B645)+1)-SEARCH(".",B645)-1),0))</f>
        <v>►</v>
      </c>
      <c r="E645" s="2128" t="str">
        <f>IF(B645="►", "►", IFERROR(MID(B645, SEARCH(".", B645, SEARCH(".", B645)+1)+1, SEARCH(".", B645, SEARCH(".", B645, SEARCH(".", B645)+1)+1) - SEARCH(".", B645, SEARCH(".", B645)+1)-1), 0))</f>
        <v>►</v>
      </c>
      <c r="F645" s="2128" t="str">
        <f>IF(B645="►", "►", IFERROR(MID(B645, SEARCH(".", B645, SEARCH(".", B645, SEARCH(".", B645)+1)+1)+1, SEARCH(".", B645, SEARCH(".", B645, SEARCH(".", B645, SEARCH(".", B645)+1)+1)+1) - SEARCH(".", B645, SEARCH(".", B645, SEARCH(".", B645)+1)+1)-1), 0))</f>
        <v>►</v>
      </c>
      <c r="G645" s="2128" t="str">
        <f>IF(OR(B645="►", ISBLANK(B645)), "►", IFERROR(RIGHT(B645, LEN(B645)-FIND("►", B645)-1), ""))</f>
        <v>►</v>
      </c>
      <c r="H645" s="2178" t="s">
        <v>4</v>
      </c>
      <c r="I645" s="2177"/>
      <c r="J645" s="2177"/>
      <c r="K645" s="2177"/>
      <c r="L645" s="2176"/>
      <c r="M645" s="2176"/>
      <c r="N645" s="2176"/>
      <c r="O645" s="2176"/>
      <c r="P645" s="2176"/>
      <c r="Q645" s="2176"/>
      <c r="R645" s="2450"/>
      <c r="S645" s="791" t="s">
        <v>4</v>
      </c>
      <c r="T645" s="3484">
        <f>IFERROR(IF(AND(ISNUMBER(V645),J645&gt;0),J645,0),0)</f>
        <v>0</v>
      </c>
      <c r="U645" s="2453">
        <f>IFERROR(IF(AND(ISNUMBER(T645),V645&gt;0),K645,0),0)</f>
        <v>0</v>
      </c>
      <c r="V645" s="2452"/>
      <c r="W645" s="2140">
        <f>IFERROR(IF(V645&gt;0, AH645*AG645*Q645, 0), 0)</f>
        <v>0</v>
      </c>
      <c r="X645" s="301" t="str">
        <f>IF(OR(W645=0, ISBLANK(P645)), "", TEXT(ROUND(W645/INDEX(AJ24:AJ94, MATCH(P645, AI24:AI94, 0)), 0),"# ##0") &amp; " " &amp; P645)</f>
        <v/>
      </c>
      <c r="Y645" s="82">
        <f>IFERROR(IF(V645&gt;0, L645*AG645*Q645, 0), 0)</f>
        <v>0</v>
      </c>
      <c r="Z645" s="2155">
        <f>IFERROR(IF(V645&gt;0,M645,0),0)</f>
        <v>0</v>
      </c>
      <c r="AA645" s="2156" t="str">
        <f>IF(V645&gt;0,R645,"")</f>
        <v/>
      </c>
      <c r="AB645" s="2143"/>
      <c r="AC645" s="2140">
        <f>IF(ISBLANK(AB645), W645, W645*(1-AB645/100))</f>
        <v>0</v>
      </c>
      <c r="AD645" s="2144"/>
      <c r="AE645" s="2145" t="str">
        <f>IF(OR(ISBLANK(AD645), ISTEXT(L645)), "", IF(W645=0, Y645*AD645, W645*AD645))</f>
        <v/>
      </c>
      <c r="AF645" s="2593"/>
      <c r="AG645" s="2697">
        <f>IFERROR(IF(ISNUMBER(V645)*ISNUMBER(T645),V645/T645,0),0)</f>
        <v>0</v>
      </c>
      <c r="AH645" s="3483">
        <f>IF(AND(V645&lt;&gt;"", ISNUMBER(T645)), IFERROR(INDEX(AJ24:AJ94, MATCH(P645, AI24:AI94, 0)) * O645 * IF(ISBLANK(L645), 1, L645), 0), 0)</f>
        <v>0</v>
      </c>
      <c r="AI645" s="2133"/>
      <c r="AJ645" s="2133"/>
      <c r="AK645" s="2133"/>
      <c r="AL645" s="2133"/>
      <c r="AM645" s="2127" t="str">
        <f>A645</f>
        <v>►</v>
      </c>
      <c r="AR645" s="473"/>
      <c r="AW645" s="473"/>
      <c r="AX645" s="466">
        <v>1</v>
      </c>
      <c r="AY645" s="464"/>
      <c r="AZ645" s="464"/>
    </row>
    <row r="646" spans="1:52" s="465" customFormat="1" ht="21" customHeight="1" x14ac:dyDescent="0.25">
      <c r="A646" s="2127" t="str">
        <f>IF(H646&lt;&gt;"A", "►", "A")</f>
        <v>►</v>
      </c>
      <c r="B646" s="2128" t="str">
        <f>IF(A646="►","►",IF(A646="A",IF(ISTEXT(I646),I646,"")))</f>
        <v>►</v>
      </c>
      <c r="C646" s="2129" t="str">
        <f>IF(B646="►", "►", IFERROR(LEFT(B646, SEARCH(".", B646)-1), 0))</f>
        <v>►</v>
      </c>
      <c r="D646" s="2433" t="str">
        <f>IF(B646="►","►",IFERROR(MID(B646,SEARCH(".",B646)+1,SEARCH(".",B646,SEARCH(".",B646)+1)-SEARCH(".",B646)-1),0))</f>
        <v>►</v>
      </c>
      <c r="E646" s="2128" t="str">
        <f>IF(B646="►", "►", IFERROR(MID(B646, SEARCH(".", B646, SEARCH(".", B646)+1)+1, SEARCH(".", B646, SEARCH(".", B646, SEARCH(".", B646)+1)+1) - SEARCH(".", B646, SEARCH(".", B646)+1)-1), 0))</f>
        <v>►</v>
      </c>
      <c r="F646" s="2128" t="str">
        <f>IF(B646="►", "►", IFERROR(MID(B646, SEARCH(".", B646, SEARCH(".", B646, SEARCH(".", B646)+1)+1)+1, SEARCH(".", B646, SEARCH(".", B646, SEARCH(".", B646, SEARCH(".", B646)+1)+1)+1) - SEARCH(".", B646, SEARCH(".", B646, SEARCH(".", B646)+1)+1)-1), 0))</f>
        <v>►</v>
      </c>
      <c r="G646" s="2128" t="str">
        <f>IF(OR(B646="►", ISBLANK(B646)), "►", IFERROR(RIGHT(B646, LEN(B646)-FIND("►", B646)-1), ""))</f>
        <v>►</v>
      </c>
      <c r="H646" s="2178" t="s">
        <v>4</v>
      </c>
      <c r="I646" s="2177"/>
      <c r="J646" s="2177"/>
      <c r="K646" s="2177"/>
      <c r="L646" s="2176"/>
      <c r="M646" s="2176"/>
      <c r="N646" s="2176"/>
      <c r="O646" s="2176"/>
      <c r="P646" s="2176"/>
      <c r="Q646" s="2176"/>
      <c r="R646" s="2450"/>
      <c r="S646" s="791" t="s">
        <v>4</v>
      </c>
      <c r="T646" s="3484">
        <f>IFERROR(IF(AND(ISNUMBER(V646),J646&gt;0),J646,0),0)</f>
        <v>0</v>
      </c>
      <c r="U646" s="2453">
        <f>IFERROR(IF(AND(ISNUMBER(T646),V646&gt;0),K646,0),0)</f>
        <v>0</v>
      </c>
      <c r="V646" s="2452"/>
      <c r="W646" s="2148">
        <f>IFERROR(IF(V646&gt;0, AH646*AG646*Q646, 0), 0)</f>
        <v>0</v>
      </c>
      <c r="X646" s="299" t="str">
        <f>IF(OR(W646=0, ISBLANK(P646)), "", TEXT(ROUND(W646/INDEX(AJ24:AJ94, MATCH(P646, AI24:AI94, 0)), 0),"# ##0") &amp; " " &amp; P646)</f>
        <v/>
      </c>
      <c r="Y646" s="77">
        <f>IFERROR(IF(V646&gt;0, L646*AG646*Q646, 0), 0)</f>
        <v>0</v>
      </c>
      <c r="Z646" s="2149">
        <f>IFERROR(IF(V646&gt;0,M646,0),0)</f>
        <v>0</v>
      </c>
      <c r="AA646" s="2137" t="str">
        <f>IF(V646&gt;0,R646,"")</f>
        <v/>
      </c>
      <c r="AB646" s="2143"/>
      <c r="AC646" s="2148">
        <f>IF(ISBLANK(AB646), W646, W646*(1-AB646/100))</f>
        <v>0</v>
      </c>
      <c r="AD646" s="2144"/>
      <c r="AE646" s="2150" t="str">
        <f>IF(OR(ISBLANK(AD646), ISTEXT(L646)), "", IF(W646=0, Y646*AD646, W646*AD646))</f>
        <v/>
      </c>
      <c r="AF646" s="2593"/>
      <c r="AG646" s="2697">
        <f>IFERROR(IF(ISNUMBER(V646)*ISNUMBER(T646),V646/T646,0),0)</f>
        <v>0</v>
      </c>
      <c r="AH646" s="3483">
        <f>IF(AND(V646&lt;&gt;"", ISNUMBER(T646)), IFERROR(INDEX(AJ24:AJ94, MATCH(P646, AI24:AI94, 0)) * O646 * IF(ISBLANK(L646), 1, L646), 0), 0)</f>
        <v>0</v>
      </c>
      <c r="AI646" s="2133"/>
      <c r="AJ646" s="2133"/>
      <c r="AK646" s="2133"/>
      <c r="AL646" s="2133"/>
      <c r="AM646" s="2127" t="str">
        <f>A646</f>
        <v>►</v>
      </c>
      <c r="AR646" s="473"/>
      <c r="AW646" s="473"/>
      <c r="AX646" s="466">
        <v>1</v>
      </c>
      <c r="AY646" s="464"/>
      <c r="AZ646" s="464"/>
    </row>
    <row r="647" spans="1:52" s="465" customFormat="1" ht="21" customHeight="1" x14ac:dyDescent="0.25">
      <c r="A647" s="2127" t="str">
        <f>IF(H647&lt;&gt;"A", "►", "A")</f>
        <v>►</v>
      </c>
      <c r="B647" s="2128" t="str">
        <f>IF(A647="►","►",IF(A647="A",IF(ISTEXT(I647),I647,"")))</f>
        <v>►</v>
      </c>
      <c r="C647" s="2129" t="str">
        <f>IF(B647="►", "►", IFERROR(LEFT(B647, SEARCH(".", B647)-1), 0))</f>
        <v>►</v>
      </c>
      <c r="D647" s="2433" t="str">
        <f>IF(B647="►","►",IFERROR(MID(B647,SEARCH(".",B647)+1,SEARCH(".",B647,SEARCH(".",B647)+1)-SEARCH(".",B647)-1),0))</f>
        <v>►</v>
      </c>
      <c r="E647" s="2128" t="str">
        <f>IF(B647="►", "►", IFERROR(MID(B647, SEARCH(".", B647, SEARCH(".", B647)+1)+1, SEARCH(".", B647, SEARCH(".", B647, SEARCH(".", B647)+1)+1) - SEARCH(".", B647, SEARCH(".", B647)+1)-1), 0))</f>
        <v>►</v>
      </c>
      <c r="F647" s="2128" t="str">
        <f>IF(B647="►", "►", IFERROR(MID(B647, SEARCH(".", B647, SEARCH(".", B647, SEARCH(".", B647)+1)+1)+1, SEARCH(".", B647, SEARCH(".", B647, SEARCH(".", B647, SEARCH(".", B647)+1)+1)+1) - SEARCH(".", B647, SEARCH(".", B647, SEARCH(".", B647)+1)+1)-1), 0))</f>
        <v>►</v>
      </c>
      <c r="G647" s="2128" t="str">
        <f>IF(OR(B647="►", ISBLANK(B647)), "►", IFERROR(RIGHT(B647, LEN(B647)-FIND("►", B647)-1), ""))</f>
        <v>►</v>
      </c>
      <c r="H647" s="2178" t="s">
        <v>4</v>
      </c>
      <c r="I647" s="2177"/>
      <c r="J647" s="2177"/>
      <c r="K647" s="2177"/>
      <c r="L647" s="2176"/>
      <c r="M647" s="2176"/>
      <c r="N647" s="2176"/>
      <c r="O647" s="2176"/>
      <c r="P647" s="2176"/>
      <c r="Q647" s="2176"/>
      <c r="R647" s="2450"/>
      <c r="S647" s="791" t="s">
        <v>4</v>
      </c>
      <c r="T647" s="3484">
        <f>IFERROR(IF(AND(ISNUMBER(V647),J647&gt;0),J647,0),0)</f>
        <v>0</v>
      </c>
      <c r="U647" s="2453">
        <f>IFERROR(IF(AND(ISNUMBER(T647),V647&gt;0),K647,0),0)</f>
        <v>0</v>
      </c>
      <c r="V647" s="2452"/>
      <c r="W647" s="2140">
        <f>IFERROR(IF(V647&gt;0, AH647*AG647*Q647, 0), 0)</f>
        <v>0</v>
      </c>
      <c r="X647" s="301" t="str">
        <f>IF(OR(W647=0, ISBLANK(P647)), "", TEXT(ROUND(W647/INDEX(AJ24:AJ94, MATCH(P647, AI24:AI94, 0)), 0),"# ##0") &amp; " " &amp; P647)</f>
        <v/>
      </c>
      <c r="Y647" s="82">
        <f>IFERROR(IF(V647&gt;0, L647*AG647*Q647, 0), 0)</f>
        <v>0</v>
      </c>
      <c r="Z647" s="2141">
        <f>IFERROR(IF(V647&gt;0,M647,0),0)</f>
        <v>0</v>
      </c>
      <c r="AA647" s="2142" t="str">
        <f>IF(V647&gt;0,R647,"")</f>
        <v/>
      </c>
      <c r="AB647" s="2143"/>
      <c r="AC647" s="2140">
        <f>IF(ISBLANK(AB647), W647, W647*(1-AB647/100))</f>
        <v>0</v>
      </c>
      <c r="AD647" s="2144"/>
      <c r="AE647" s="2145" t="str">
        <f>IF(OR(ISBLANK(AD647), ISTEXT(L647)), "", IF(W647=0, Y647*AD647, W647*AD647))</f>
        <v/>
      </c>
      <c r="AF647" s="2593"/>
      <c r="AG647" s="2697">
        <f>IFERROR(IF(ISNUMBER(V647)*ISNUMBER(T647),V647/T647,0),0)</f>
        <v>0</v>
      </c>
      <c r="AH647" s="3483">
        <f>IF(AND(V647&lt;&gt;"", ISNUMBER(T647)), IFERROR(INDEX(AJ24:AJ94, MATCH(P647, AI24:AI94, 0)) * O647 * IF(ISBLANK(L647), 1, L647), 0), 0)</f>
        <v>0</v>
      </c>
      <c r="AI647" s="2133"/>
      <c r="AJ647" s="2133"/>
      <c r="AK647" s="2133"/>
      <c r="AL647" s="2133"/>
      <c r="AM647" s="2127" t="str">
        <f>A647</f>
        <v>►</v>
      </c>
      <c r="AR647" s="473"/>
      <c r="AW647" s="473"/>
      <c r="AX647" s="466">
        <v>1</v>
      </c>
      <c r="AY647" s="464"/>
      <c r="AZ647" s="464"/>
    </row>
    <row r="648" spans="1:52" s="465" customFormat="1" ht="21" customHeight="1" x14ac:dyDescent="0.25">
      <c r="A648" s="2127" t="str">
        <f>IF(H648&lt;&gt;"A", "►", "A")</f>
        <v>►</v>
      </c>
      <c r="B648" s="2128" t="str">
        <f>IF(A648="►","►",IF(A648="A",IF(ISTEXT(I648),I648,"")))</f>
        <v>►</v>
      </c>
      <c r="C648" s="2129" t="str">
        <f>IF(B648="►", "►", IFERROR(LEFT(B648, SEARCH(".", B648)-1), 0))</f>
        <v>►</v>
      </c>
      <c r="D648" s="2433" t="str">
        <f>IF(B648="►","►",IFERROR(MID(B648,SEARCH(".",B648)+1,SEARCH(".",B648,SEARCH(".",B648)+1)-SEARCH(".",B648)-1),0))</f>
        <v>►</v>
      </c>
      <c r="E648" s="2128" t="str">
        <f>IF(B648="►", "►", IFERROR(MID(B648, SEARCH(".", B648, SEARCH(".", B648)+1)+1, SEARCH(".", B648, SEARCH(".", B648, SEARCH(".", B648)+1)+1) - SEARCH(".", B648, SEARCH(".", B648)+1)-1), 0))</f>
        <v>►</v>
      </c>
      <c r="F648" s="2128" t="str">
        <f>IF(B648="►", "►", IFERROR(MID(B648, SEARCH(".", B648, SEARCH(".", B648, SEARCH(".", B648)+1)+1)+1, SEARCH(".", B648, SEARCH(".", B648, SEARCH(".", B648, SEARCH(".", B648)+1)+1)+1) - SEARCH(".", B648, SEARCH(".", B648, SEARCH(".", B648)+1)+1)-1), 0))</f>
        <v>►</v>
      </c>
      <c r="G648" s="2128" t="str">
        <f>IF(OR(B648="►", ISBLANK(B648)), "►", IFERROR(RIGHT(B648, LEN(B648)-FIND("►", B648)-1), ""))</f>
        <v>►</v>
      </c>
      <c r="H648" s="2178" t="s">
        <v>4</v>
      </c>
      <c r="I648" s="2177"/>
      <c r="J648" s="2177"/>
      <c r="K648" s="2177"/>
      <c r="L648" s="2176"/>
      <c r="M648" s="2176"/>
      <c r="N648" s="2176"/>
      <c r="O648" s="2176"/>
      <c r="P648" s="2176"/>
      <c r="Q648" s="2176"/>
      <c r="R648" s="2450"/>
      <c r="S648" s="791" t="s">
        <v>4</v>
      </c>
      <c r="T648" s="3484">
        <f>IFERROR(IF(AND(ISNUMBER(V648),J648&gt;0),J648,0),0)</f>
        <v>0</v>
      </c>
      <c r="U648" s="2453">
        <f>IFERROR(IF(AND(ISNUMBER(T648),V648&gt;0),K648,0),0)</f>
        <v>0</v>
      </c>
      <c r="V648" s="2452"/>
      <c r="W648" s="2148">
        <f>IFERROR(IF(V648&gt;0, AH648*AG648*Q648, 0), 0)</f>
        <v>0</v>
      </c>
      <c r="X648" s="299" t="str">
        <f>IF(OR(W648=0, ISBLANK(P648)), "", TEXT(ROUND(W648/INDEX(AJ24:AJ94, MATCH(P648, AI24:AI94, 0)), 0),"# ##0") &amp; " " &amp; P648)</f>
        <v/>
      </c>
      <c r="Y648" s="77">
        <f>IFERROR(IF(V648&gt;0, L648*AG648*Q648, 0), 0)</f>
        <v>0</v>
      </c>
      <c r="Z648" s="2149">
        <f>IFERROR(IF(V648&gt;0,M648,0),0)</f>
        <v>0</v>
      </c>
      <c r="AA648" s="2137" t="str">
        <f>IF(V648&gt;0,R648,"")</f>
        <v/>
      </c>
      <c r="AB648" s="2143"/>
      <c r="AC648" s="2148">
        <f>IF(ISBLANK(AB648), W648, W648*(1-AB648/100))</f>
        <v>0</v>
      </c>
      <c r="AD648" s="2144"/>
      <c r="AE648" s="2150" t="str">
        <f>IF(OR(ISBLANK(AD648), ISTEXT(L648)), "", IF(W648=0, Y648*AD648, W648*AD648))</f>
        <v/>
      </c>
      <c r="AF648" s="2593"/>
      <c r="AG648" s="2697">
        <f>IFERROR(IF(ISNUMBER(V648)*ISNUMBER(T648),V648/T648,0),0)</f>
        <v>0</v>
      </c>
      <c r="AH648" s="3483">
        <f>IF(AND(V648&lt;&gt;"", ISNUMBER(T648)), IFERROR(INDEX(AJ24:AJ94, MATCH(P648, AI24:AI94, 0)) * O648 * IF(ISBLANK(L648), 1, L648), 0), 0)</f>
        <v>0</v>
      </c>
      <c r="AI648" s="2133"/>
      <c r="AJ648" s="2133"/>
      <c r="AK648" s="2133"/>
      <c r="AL648" s="2133"/>
      <c r="AM648" s="2127" t="str">
        <f>A648</f>
        <v>►</v>
      </c>
      <c r="AR648" s="473"/>
      <c r="AW648" s="473"/>
      <c r="AX648" s="466">
        <v>1</v>
      </c>
      <c r="AY648" s="464"/>
      <c r="AZ648" s="464"/>
    </row>
    <row r="649" spans="1:52" s="465" customFormat="1" ht="21" customHeight="1" x14ac:dyDescent="0.25">
      <c r="A649" s="2127" t="str">
        <f>IF(H649&lt;&gt;"A", "►", "A")</f>
        <v>►</v>
      </c>
      <c r="B649" s="2128" t="str">
        <f>IF(A649="►","►",IF(A649="A",IF(ISTEXT(I649),I649,"")))</f>
        <v>►</v>
      </c>
      <c r="C649" s="2129" t="str">
        <f>IF(B649="►", "►", IFERROR(LEFT(B649, SEARCH(".", B649)-1), 0))</f>
        <v>►</v>
      </c>
      <c r="D649" s="2433" t="str">
        <f>IF(B649="►","►",IFERROR(MID(B649,SEARCH(".",B649)+1,SEARCH(".",B649,SEARCH(".",B649)+1)-SEARCH(".",B649)-1),0))</f>
        <v>►</v>
      </c>
      <c r="E649" s="2128" t="str">
        <f>IF(B649="►", "►", IFERROR(MID(B649, SEARCH(".", B649, SEARCH(".", B649)+1)+1, SEARCH(".", B649, SEARCH(".", B649, SEARCH(".", B649)+1)+1) - SEARCH(".", B649, SEARCH(".", B649)+1)-1), 0))</f>
        <v>►</v>
      </c>
      <c r="F649" s="2128" t="str">
        <f>IF(B649="►", "►", IFERROR(MID(B649, SEARCH(".", B649, SEARCH(".", B649, SEARCH(".", B649)+1)+1)+1, SEARCH(".", B649, SEARCH(".", B649, SEARCH(".", B649, SEARCH(".", B649)+1)+1)+1) - SEARCH(".", B649, SEARCH(".", B649, SEARCH(".", B649)+1)+1)-1), 0))</f>
        <v>►</v>
      </c>
      <c r="G649" s="2128" t="str">
        <f>IF(OR(B649="►", ISBLANK(B649)), "►", IFERROR(RIGHT(B649, LEN(B649)-FIND("►", B649)-1), ""))</f>
        <v>►</v>
      </c>
      <c r="H649" s="2178" t="s">
        <v>4</v>
      </c>
      <c r="I649" s="2177"/>
      <c r="J649" s="2177"/>
      <c r="K649" s="2177"/>
      <c r="L649" s="2176"/>
      <c r="M649" s="2176"/>
      <c r="N649" s="2176"/>
      <c r="O649" s="2176"/>
      <c r="P649" s="2176"/>
      <c r="Q649" s="2176"/>
      <c r="R649" s="2450"/>
      <c r="S649" s="791" t="s">
        <v>4</v>
      </c>
      <c r="T649" s="3484">
        <f>IFERROR(IF(AND(ISNUMBER(V649),J649&gt;0),J649,0),0)</f>
        <v>0</v>
      </c>
      <c r="U649" s="2453">
        <f>IFERROR(IF(AND(ISNUMBER(T649),V649&gt;0),K649,0),0)</f>
        <v>0</v>
      </c>
      <c r="V649" s="2452"/>
      <c r="W649" s="2140">
        <f>IFERROR(IF(V649&gt;0, AH649*AG649*Q649, 0), 0)</f>
        <v>0</v>
      </c>
      <c r="X649" s="301" t="str">
        <f>IF(OR(W649=0, ISBLANK(P649)), "", TEXT(ROUND(W649/INDEX(AJ24:AJ94, MATCH(P649, AI24:AI94, 0)), 0),"# ##0") &amp; " " &amp; P649)</f>
        <v/>
      </c>
      <c r="Y649" s="82">
        <f>IFERROR(IF(V649&gt;0, L649*AG649*Q649, 0), 0)</f>
        <v>0</v>
      </c>
      <c r="Z649" s="2141">
        <f>IFERROR(IF(V649&gt;0,M649,0),0)</f>
        <v>0</v>
      </c>
      <c r="AA649" s="2142" t="str">
        <f>IF(V649&gt;0,R649,"")</f>
        <v/>
      </c>
      <c r="AB649" s="2143"/>
      <c r="AC649" s="2140">
        <f>IF(ISBLANK(AB649), W649, W649*(1-AB649/100))</f>
        <v>0</v>
      </c>
      <c r="AD649" s="2144"/>
      <c r="AE649" s="2145" t="str">
        <f>IF(OR(ISBLANK(AD649), ISTEXT(L649)), "", IF(W649=0, Y649*AD649, W649*AD649))</f>
        <v/>
      </c>
      <c r="AF649" s="2593"/>
      <c r="AG649" s="2697">
        <f>IFERROR(IF(ISNUMBER(V649)*ISNUMBER(T649),V649/T649,0),0)</f>
        <v>0</v>
      </c>
      <c r="AH649" s="3483">
        <f>IF(AND(V649&lt;&gt;"", ISNUMBER(T649)), IFERROR(INDEX(AJ24:AJ94, MATCH(P649, AI24:AI94, 0)) * O649 * IF(ISBLANK(L649), 1, L649), 0), 0)</f>
        <v>0</v>
      </c>
      <c r="AI649" s="2133"/>
      <c r="AJ649" s="2133"/>
      <c r="AK649" s="2133"/>
      <c r="AL649" s="2133"/>
      <c r="AM649" s="2127" t="str">
        <f>A649</f>
        <v>►</v>
      </c>
      <c r="AR649" s="473"/>
      <c r="AW649" s="473"/>
      <c r="AX649" s="466">
        <v>1</v>
      </c>
      <c r="AY649" s="464"/>
      <c r="AZ649" s="464"/>
    </row>
    <row r="650" spans="1:52" s="465" customFormat="1" ht="21" customHeight="1" x14ac:dyDescent="0.25">
      <c r="A650" s="2127" t="str">
        <f>IF(H650&lt;&gt;"A", "►", "A")</f>
        <v>►</v>
      </c>
      <c r="B650" s="2128" t="str">
        <f>IF(A650="►","►",IF(A650="A",IF(ISTEXT(I650),I650,"")))</f>
        <v>►</v>
      </c>
      <c r="C650" s="2129" t="str">
        <f>IF(B650="►", "►", IFERROR(LEFT(B650, SEARCH(".", B650)-1), 0))</f>
        <v>►</v>
      </c>
      <c r="D650" s="2433" t="str">
        <f>IF(B650="►","►",IFERROR(MID(B650,SEARCH(".",B650)+1,SEARCH(".",B650,SEARCH(".",B650)+1)-SEARCH(".",B650)-1),0))</f>
        <v>►</v>
      </c>
      <c r="E650" s="2128" t="str">
        <f>IF(B650="►", "►", IFERROR(MID(B650, SEARCH(".", B650, SEARCH(".", B650)+1)+1, SEARCH(".", B650, SEARCH(".", B650, SEARCH(".", B650)+1)+1) - SEARCH(".", B650, SEARCH(".", B650)+1)-1), 0))</f>
        <v>►</v>
      </c>
      <c r="F650" s="2128" t="str">
        <f>IF(B650="►", "►", IFERROR(MID(B650, SEARCH(".", B650, SEARCH(".", B650, SEARCH(".", B650)+1)+1)+1, SEARCH(".", B650, SEARCH(".", B650, SEARCH(".", B650, SEARCH(".", B650)+1)+1)+1) - SEARCH(".", B650, SEARCH(".", B650, SEARCH(".", B650)+1)+1)-1), 0))</f>
        <v>►</v>
      </c>
      <c r="G650" s="2128" t="str">
        <f>IF(OR(B650="►", ISBLANK(B650)), "►", IFERROR(RIGHT(B650, LEN(B650)-FIND("►", B650)-1), ""))</f>
        <v>►</v>
      </c>
      <c r="H650" s="2178" t="s">
        <v>4</v>
      </c>
      <c r="I650" s="2177"/>
      <c r="J650" s="2177"/>
      <c r="K650" s="2177"/>
      <c r="L650" s="2176"/>
      <c r="M650" s="2176"/>
      <c r="N650" s="2176"/>
      <c r="O650" s="2176"/>
      <c r="P650" s="2176"/>
      <c r="Q650" s="2176"/>
      <c r="R650" s="2450"/>
      <c r="S650" s="791" t="s">
        <v>4</v>
      </c>
      <c r="T650" s="3484">
        <f>IFERROR(IF(AND(ISNUMBER(V650),J650&gt;0),J650,0),0)</f>
        <v>0</v>
      </c>
      <c r="U650" s="2453">
        <f>IFERROR(IF(AND(ISNUMBER(T650),V650&gt;0),K650,0),0)</f>
        <v>0</v>
      </c>
      <c r="V650" s="2452"/>
      <c r="W650" s="2148">
        <f>IFERROR(IF(V650&gt;0, AH650*AG650*Q650, 0), 0)</f>
        <v>0</v>
      </c>
      <c r="X650" s="299" t="str">
        <f>IF(OR(W650=0, ISBLANK(P650)), "", TEXT(ROUND(W650/INDEX(AJ24:AJ94, MATCH(P650, AI24:AI94, 0)), 0),"# ##0") &amp; " " &amp; P650)</f>
        <v/>
      </c>
      <c r="Y650" s="77">
        <f>IFERROR(IF(V650&gt;0, L650*AG650*Q650, 0), 0)</f>
        <v>0</v>
      </c>
      <c r="Z650" s="2149">
        <f>IFERROR(IF(V650&gt;0,M650,0),0)</f>
        <v>0</v>
      </c>
      <c r="AA650" s="2137" t="str">
        <f>IF(V650&gt;0,R650,"")</f>
        <v/>
      </c>
      <c r="AB650" s="2143"/>
      <c r="AC650" s="2148">
        <f>IF(ISBLANK(AB650), W650, W650*(1-AB650/100))</f>
        <v>0</v>
      </c>
      <c r="AD650" s="2144"/>
      <c r="AE650" s="2150" t="str">
        <f>IF(OR(ISBLANK(AD650), ISTEXT(L650)), "", IF(W650=0, Y650*AD650, W650*AD650))</f>
        <v/>
      </c>
      <c r="AF650" s="2593"/>
      <c r="AG650" s="2697">
        <f>IFERROR(IF(ISNUMBER(V650)*ISNUMBER(T650),V650/T650,0),0)</f>
        <v>0</v>
      </c>
      <c r="AH650" s="3483">
        <f>IF(AND(V650&lt;&gt;"", ISNUMBER(T650)), IFERROR(INDEX(AJ24:AJ94, MATCH(P650, AI24:AI94, 0)) * O650 * IF(ISBLANK(L650), 1, L650), 0), 0)</f>
        <v>0</v>
      </c>
      <c r="AI650" s="2133"/>
      <c r="AJ650" s="2133"/>
      <c r="AK650" s="2133"/>
      <c r="AL650" s="2133"/>
      <c r="AM650" s="2127" t="str">
        <f>A650</f>
        <v>►</v>
      </c>
      <c r="AR650" s="473"/>
      <c r="AW650" s="473"/>
      <c r="AX650" s="466">
        <v>1</v>
      </c>
      <c r="AY650" s="464"/>
      <c r="AZ650" s="464"/>
    </row>
    <row r="651" spans="1:52" s="465" customFormat="1" ht="21" customHeight="1" x14ac:dyDescent="0.25">
      <c r="A651" s="2127" t="str">
        <f>IF(H651&lt;&gt;"A", "►", "A")</f>
        <v>►</v>
      </c>
      <c r="B651" s="2128" t="str">
        <f>IF(A651="►","►",IF(A651="A",IF(ISTEXT(I651),I651,"")))</f>
        <v>►</v>
      </c>
      <c r="C651" s="2129" t="str">
        <f>IF(B651="►", "►", IFERROR(LEFT(B651, SEARCH(".", B651)-1), 0))</f>
        <v>►</v>
      </c>
      <c r="D651" s="2433" t="str">
        <f>IF(B651="►","►",IFERROR(MID(B651,SEARCH(".",B651)+1,SEARCH(".",B651,SEARCH(".",B651)+1)-SEARCH(".",B651)-1),0))</f>
        <v>►</v>
      </c>
      <c r="E651" s="2128" t="str">
        <f>IF(B651="►", "►", IFERROR(MID(B651, SEARCH(".", B651, SEARCH(".", B651)+1)+1, SEARCH(".", B651, SEARCH(".", B651, SEARCH(".", B651)+1)+1) - SEARCH(".", B651, SEARCH(".", B651)+1)-1), 0))</f>
        <v>►</v>
      </c>
      <c r="F651" s="2128" t="str">
        <f>IF(B651="►", "►", IFERROR(MID(B651, SEARCH(".", B651, SEARCH(".", B651, SEARCH(".", B651)+1)+1)+1, SEARCH(".", B651, SEARCH(".", B651, SEARCH(".", B651, SEARCH(".", B651)+1)+1)+1) - SEARCH(".", B651, SEARCH(".", B651, SEARCH(".", B651)+1)+1)-1), 0))</f>
        <v>►</v>
      </c>
      <c r="G651" s="2128" t="str">
        <f>IF(OR(B651="►", ISBLANK(B651)), "►", IFERROR(RIGHT(B651, LEN(B651)-FIND("►", B651)-1), ""))</f>
        <v>►</v>
      </c>
      <c r="H651" s="2178" t="s">
        <v>4</v>
      </c>
      <c r="I651" s="2177"/>
      <c r="J651" s="2177"/>
      <c r="K651" s="2177"/>
      <c r="L651" s="2176"/>
      <c r="M651" s="2176"/>
      <c r="N651" s="2176"/>
      <c r="O651" s="2176"/>
      <c r="P651" s="2176"/>
      <c r="Q651" s="2176"/>
      <c r="R651" s="2450"/>
      <c r="S651" s="791" t="s">
        <v>4</v>
      </c>
      <c r="T651" s="3484">
        <f>IFERROR(IF(AND(ISNUMBER(V651),J651&gt;0),J651,0),0)</f>
        <v>0</v>
      </c>
      <c r="U651" s="2453">
        <f>IFERROR(IF(AND(ISNUMBER(T651),V651&gt;0),K651,0),0)</f>
        <v>0</v>
      </c>
      <c r="V651" s="2452"/>
      <c r="W651" s="2140">
        <f>IFERROR(IF(V651&gt;0, AH651*AG651*Q651, 0), 0)</f>
        <v>0</v>
      </c>
      <c r="X651" s="301" t="str">
        <f>IF(OR(W651=0, ISBLANK(P651)), "", TEXT(ROUND(W651/INDEX(AJ24:AJ94, MATCH(P651, AI24:AI94, 0)), 0),"# ##0") &amp; " " &amp; P651)</f>
        <v/>
      </c>
      <c r="Y651" s="82">
        <f>IFERROR(IF(V651&gt;0, L651*AG651*Q651, 0), 0)</f>
        <v>0</v>
      </c>
      <c r="Z651" s="2141">
        <f>IFERROR(IF(V651&gt;0,M651,0),0)</f>
        <v>0</v>
      </c>
      <c r="AA651" s="2142" t="str">
        <f>IF(V651&gt;0,R651,"")</f>
        <v/>
      </c>
      <c r="AB651" s="2143"/>
      <c r="AC651" s="2140">
        <f>IF(ISBLANK(AB651), W651, W651*(1-AB651/100))</f>
        <v>0</v>
      </c>
      <c r="AD651" s="2144"/>
      <c r="AE651" s="2145" t="str">
        <f>IF(OR(ISBLANK(AD651), ISTEXT(L651)), "", IF(W651=0, Y651*AD651, W651*AD651))</f>
        <v/>
      </c>
      <c r="AF651" s="2593"/>
      <c r="AG651" s="2697">
        <f>IFERROR(IF(ISNUMBER(V651)*ISNUMBER(T651),V651/T651,0),0)</f>
        <v>0</v>
      </c>
      <c r="AH651" s="3483">
        <f>IF(AND(V651&lt;&gt;"", ISNUMBER(T651)), IFERROR(INDEX(AJ24:AJ94, MATCH(P651, AI24:AI94, 0)) * O651 * IF(ISBLANK(L651), 1, L651), 0), 0)</f>
        <v>0</v>
      </c>
      <c r="AI651" s="2133"/>
      <c r="AJ651" s="2133"/>
      <c r="AK651" s="2133"/>
      <c r="AL651" s="2133"/>
      <c r="AM651" s="2127" t="str">
        <f>A651</f>
        <v>►</v>
      </c>
      <c r="AR651" s="473"/>
      <c r="AW651" s="473"/>
      <c r="AX651" s="466">
        <v>1</v>
      </c>
    </row>
    <row r="652" spans="1:52" ht="21" customHeight="1" x14ac:dyDescent="0.25">
      <c r="A652" s="2127" t="str">
        <f>IF(H652&lt;&gt;"A", "►", "A")</f>
        <v>►</v>
      </c>
      <c r="B652" s="2128" t="str">
        <f>IF(A652="►","►",IF(A652="A",IF(ISTEXT(I652),I652,"")))</f>
        <v>►</v>
      </c>
      <c r="C652" s="2129" t="str">
        <f>IF(B652="►", "►", IFERROR(LEFT(B652, SEARCH(".", B652)-1), 0))</f>
        <v>►</v>
      </c>
      <c r="D652" s="2433" t="str">
        <f>IF(B652="►","►",IFERROR(MID(B652,SEARCH(".",B652)+1,SEARCH(".",B652,SEARCH(".",B652)+1)-SEARCH(".",B652)-1),0))</f>
        <v>►</v>
      </c>
      <c r="E652" s="2128" t="str">
        <f>IF(B652="►", "►", IFERROR(MID(B652, SEARCH(".", B652, SEARCH(".", B652)+1)+1, SEARCH(".", B652, SEARCH(".", B652, SEARCH(".", B652)+1)+1) - SEARCH(".", B652, SEARCH(".", B652)+1)-1), 0))</f>
        <v>►</v>
      </c>
      <c r="F652" s="2128" t="str">
        <f>IF(B652="►", "►", IFERROR(MID(B652, SEARCH(".", B652, SEARCH(".", B652, SEARCH(".", B652)+1)+1)+1, SEARCH(".", B652, SEARCH(".", B652, SEARCH(".", B652, SEARCH(".", B652)+1)+1)+1) - SEARCH(".", B652, SEARCH(".", B652, SEARCH(".", B652)+1)+1)-1), 0))</f>
        <v>►</v>
      </c>
      <c r="G652" s="2128" t="str">
        <f>IF(OR(B652="►", ISBLANK(B652)), "►", IFERROR(RIGHT(B652, LEN(B652)-FIND("►", B652)-1), ""))</f>
        <v>►</v>
      </c>
      <c r="H652" s="2178" t="s">
        <v>4</v>
      </c>
      <c r="I652" s="2177"/>
      <c r="J652" s="2177"/>
      <c r="K652" s="2177"/>
      <c r="L652" s="2176"/>
      <c r="M652" s="2176"/>
      <c r="N652" s="2176"/>
      <c r="O652" s="2176"/>
      <c r="P652" s="2176"/>
      <c r="Q652" s="2176"/>
      <c r="R652" s="2450"/>
      <c r="S652" s="791" t="s">
        <v>4</v>
      </c>
      <c r="T652" s="3484">
        <f>IFERROR(IF(AND(ISNUMBER(V652),J652&gt;0),J652,0),0)</f>
        <v>0</v>
      </c>
      <c r="U652" s="2453">
        <f>IFERROR(IF(AND(ISNUMBER(T652),V652&gt;0),K652,0),0)</f>
        <v>0</v>
      </c>
      <c r="V652" s="2452"/>
      <c r="W652" s="2148">
        <f>IFERROR(IF(V652&gt;0, AH652*AG652*Q652, 0), 0)</f>
        <v>0</v>
      </c>
      <c r="X652" s="299" t="str">
        <f>IF(OR(W652=0, ISBLANK(P652)), "", TEXT(ROUND(W652/INDEX(AJ24:AJ94, MATCH(P652, AI24:AI94, 0)), 0),"# ##0") &amp; " " &amp; P652)</f>
        <v/>
      </c>
      <c r="Y652" s="77">
        <f>IFERROR(IF(V652&gt;0, L652*AG652*Q652, 0), 0)</f>
        <v>0</v>
      </c>
      <c r="Z652" s="2149">
        <f>IFERROR(IF(V652&gt;0,M652,0),0)</f>
        <v>0</v>
      </c>
      <c r="AA652" s="2137" t="str">
        <f>IF(V652&gt;0,R652,"")</f>
        <v/>
      </c>
      <c r="AB652" s="2143"/>
      <c r="AC652" s="2148">
        <f>IF(ISBLANK(AB652), W652, W652*(1-AB652/100))</f>
        <v>0</v>
      </c>
      <c r="AD652" s="2144"/>
      <c r="AE652" s="2150" t="str">
        <f>IF(OR(ISBLANK(AD652), ISTEXT(L652)), "", IF(W652=0, Y652*AD652, W652*AD652))</f>
        <v/>
      </c>
      <c r="AF652" s="2593"/>
      <c r="AG652" s="2697">
        <f>IFERROR(IF(ISNUMBER(V652)*ISNUMBER(T652),V652/T652,0),0)</f>
        <v>0</v>
      </c>
      <c r="AH652" s="3483">
        <f>IF(AND(V652&lt;&gt;"", ISNUMBER(T652)), IFERROR(INDEX(AJ24:AJ94, MATCH(P652, AI24:AI94, 0)) * O652 * IF(ISBLANK(L652), 1, L652), 0), 0)</f>
        <v>0</v>
      </c>
      <c r="AI652" s="2133"/>
      <c r="AJ652" s="2133"/>
      <c r="AK652" s="2133"/>
      <c r="AL652" s="2133"/>
      <c r="AM652" s="2127" t="str">
        <f>A652</f>
        <v>►</v>
      </c>
      <c r="AX652" s="466">
        <v>1</v>
      </c>
    </row>
    <row r="653" spans="1:52" ht="21" customHeight="1" x14ac:dyDescent="0.25">
      <c r="A653" s="2127" t="str">
        <f>IF(H653&lt;&gt;"A", "►", "A")</f>
        <v>►</v>
      </c>
      <c r="B653" s="2128" t="str">
        <f>IF(A653="►","►",IF(A653="A",IF(ISTEXT(I653),I653,"")))</f>
        <v>►</v>
      </c>
      <c r="C653" s="2129" t="str">
        <f>IF(B653="►", "►", IFERROR(LEFT(B653, SEARCH(".", B653)-1), 0))</f>
        <v>►</v>
      </c>
      <c r="D653" s="2433" t="str">
        <f>IF(B653="►","►",IFERROR(MID(B653,SEARCH(".",B653)+1,SEARCH(".",B653,SEARCH(".",B653)+1)-SEARCH(".",B653)-1),0))</f>
        <v>►</v>
      </c>
      <c r="E653" s="2128" t="str">
        <f>IF(B653="►", "►", IFERROR(MID(B653, SEARCH(".", B653, SEARCH(".", B653)+1)+1, SEARCH(".", B653, SEARCH(".", B653, SEARCH(".", B653)+1)+1) - SEARCH(".", B653, SEARCH(".", B653)+1)-1), 0))</f>
        <v>►</v>
      </c>
      <c r="F653" s="2128" t="str">
        <f>IF(B653="►", "►", IFERROR(MID(B653, SEARCH(".", B653, SEARCH(".", B653, SEARCH(".", B653)+1)+1)+1, SEARCH(".", B653, SEARCH(".", B653, SEARCH(".", B653, SEARCH(".", B653)+1)+1)+1) - SEARCH(".", B653, SEARCH(".", B653, SEARCH(".", B653)+1)+1)-1), 0))</f>
        <v>►</v>
      </c>
      <c r="G653" s="2128" t="str">
        <f>IF(OR(B653="►", ISBLANK(B653)), "►", IFERROR(RIGHT(B653, LEN(B653)-FIND("►", B653)-1), ""))</f>
        <v>►</v>
      </c>
      <c r="H653" s="2178" t="s">
        <v>4</v>
      </c>
      <c r="I653" s="2177"/>
      <c r="J653" s="2177"/>
      <c r="K653" s="2177"/>
      <c r="L653" s="2176"/>
      <c r="M653" s="2176"/>
      <c r="N653" s="2176"/>
      <c r="O653" s="2176"/>
      <c r="P653" s="2176"/>
      <c r="Q653" s="2176"/>
      <c r="R653" s="2450"/>
      <c r="S653" s="791" t="s">
        <v>4</v>
      </c>
      <c r="T653" s="3484">
        <f>IFERROR(IF(AND(ISNUMBER(V653),J653&gt;0),J653,0),0)</f>
        <v>0</v>
      </c>
      <c r="U653" s="2453">
        <f>IFERROR(IF(AND(ISNUMBER(T653),V653&gt;0),K653,0),0)</f>
        <v>0</v>
      </c>
      <c r="V653" s="2452"/>
      <c r="W653" s="2140">
        <f>IFERROR(IF(V653&gt;0, AH653*AG653*Q653, 0), 0)</f>
        <v>0</v>
      </c>
      <c r="X653" s="301" t="str">
        <f>IF(OR(W653=0, ISBLANK(P653)), "", TEXT(ROUND(W653/INDEX(AJ24:AJ94, MATCH(P653, AI24:AI94, 0)), 0),"# ##0") &amp; " " &amp; P653)</f>
        <v/>
      </c>
      <c r="Y653" s="82">
        <f>IFERROR(IF(V653&gt;0, L653*AG653*Q653, 0), 0)</f>
        <v>0</v>
      </c>
      <c r="Z653" s="2141">
        <f>IFERROR(IF(V653&gt;0,M653,0),0)</f>
        <v>0</v>
      </c>
      <c r="AA653" s="2142" t="str">
        <f>IF(V653&gt;0,R653,"")</f>
        <v/>
      </c>
      <c r="AB653" s="2143"/>
      <c r="AC653" s="2140">
        <f>IF(ISBLANK(AB653), W653, W653*(1-AB653/100))</f>
        <v>0</v>
      </c>
      <c r="AD653" s="2144"/>
      <c r="AE653" s="2145" t="str">
        <f>IF(OR(ISBLANK(AD653), ISTEXT(L653)), "", IF(W653=0, Y653*AD653, W653*AD653))</f>
        <v/>
      </c>
      <c r="AF653" s="2593"/>
      <c r="AG653" s="2697">
        <f>IFERROR(IF(ISNUMBER(V653)*ISNUMBER(T653),V653/T653,0),0)</f>
        <v>0</v>
      </c>
      <c r="AH653" s="3483">
        <f>IF(AND(V653&lt;&gt;"", ISNUMBER(T653)), IFERROR(INDEX(AJ24:AJ94, MATCH(P653, AI24:AI94, 0)) * O653 * IF(ISBLANK(L653), 1, L653), 0), 0)</f>
        <v>0</v>
      </c>
      <c r="AM653" s="2127" t="str">
        <f>A653</f>
        <v>►</v>
      </c>
      <c r="AX653" s="466">
        <v>1</v>
      </c>
    </row>
    <row r="654" spans="1:52" ht="21" customHeight="1" x14ac:dyDescent="0.25">
      <c r="A654" s="2127" t="str">
        <f>IF(H654&lt;&gt;"A", "►", "A")</f>
        <v>►</v>
      </c>
      <c r="B654" s="2128" t="str">
        <f>IF(A654="►","►",IF(A654="A",IF(ISTEXT(I654),I654,"")))</f>
        <v>►</v>
      </c>
      <c r="C654" s="2129" t="str">
        <f>IF(B654="►", "►", IFERROR(LEFT(B654, SEARCH(".", B654)-1), 0))</f>
        <v>►</v>
      </c>
      <c r="D654" s="2433" t="str">
        <f>IF(B654="►","►",IFERROR(MID(B654,SEARCH(".",B654)+1,SEARCH(".",B654,SEARCH(".",B654)+1)-SEARCH(".",B654)-1),0))</f>
        <v>►</v>
      </c>
      <c r="E654" s="2128" t="str">
        <f>IF(B654="►", "►", IFERROR(MID(B654, SEARCH(".", B654, SEARCH(".", B654)+1)+1, SEARCH(".", B654, SEARCH(".", B654, SEARCH(".", B654)+1)+1) - SEARCH(".", B654, SEARCH(".", B654)+1)-1), 0))</f>
        <v>►</v>
      </c>
      <c r="F654" s="2128" t="str">
        <f>IF(B654="►", "►", IFERROR(MID(B654, SEARCH(".", B654, SEARCH(".", B654, SEARCH(".", B654)+1)+1)+1, SEARCH(".", B654, SEARCH(".", B654, SEARCH(".", B654, SEARCH(".", B654)+1)+1)+1) - SEARCH(".", B654, SEARCH(".", B654, SEARCH(".", B654)+1)+1)-1), 0))</f>
        <v>►</v>
      </c>
      <c r="G654" s="2128" t="str">
        <f>IF(OR(B654="►", ISBLANK(B654)), "►", IFERROR(RIGHT(B654, LEN(B654)-FIND("►", B654)-1), ""))</f>
        <v>►</v>
      </c>
      <c r="H654" s="2178" t="s">
        <v>4</v>
      </c>
      <c r="I654" s="2177"/>
      <c r="J654" s="2177"/>
      <c r="K654" s="2177"/>
      <c r="L654" s="2176"/>
      <c r="M654" s="2176"/>
      <c r="N654" s="2176"/>
      <c r="O654" s="2176"/>
      <c r="P654" s="2176"/>
      <c r="Q654" s="2176"/>
      <c r="R654" s="2450"/>
      <c r="S654" s="791" t="s">
        <v>4</v>
      </c>
      <c r="T654" s="3484">
        <f>IFERROR(IF(AND(ISNUMBER(V654),J654&gt;0),J654,0),0)</f>
        <v>0</v>
      </c>
      <c r="U654" s="2453">
        <f>IFERROR(IF(AND(ISNUMBER(T654),V654&gt;0),K654,0),0)</f>
        <v>0</v>
      </c>
      <c r="V654" s="2452"/>
      <c r="W654" s="2148">
        <f>IFERROR(IF(V654&gt;0, AH654*AG654*Q654, 0), 0)</f>
        <v>0</v>
      </c>
      <c r="X654" s="299" t="str">
        <f>IF(OR(W654=0, ISBLANK(P654)), "", TEXT(ROUND(W654/INDEX(AJ24:AJ94, MATCH(P654, AI24:AI94, 0)), 0),"# ##0") &amp; " " &amp; P654)</f>
        <v/>
      </c>
      <c r="Y654" s="77">
        <f>IFERROR(IF(V654&gt;0, L654*AG654*Q654, 0), 0)</f>
        <v>0</v>
      </c>
      <c r="Z654" s="2149">
        <f>IFERROR(IF(V654&gt;0,M654,0),0)</f>
        <v>0</v>
      </c>
      <c r="AA654" s="2137" t="str">
        <f>IF(V654&gt;0,R654,"")</f>
        <v/>
      </c>
      <c r="AB654" s="2143"/>
      <c r="AC654" s="2148">
        <f>IF(ISBLANK(AB654), W654, W654*(1-AB654/100))</f>
        <v>0</v>
      </c>
      <c r="AD654" s="2144"/>
      <c r="AE654" s="2150" t="str">
        <f>IF(OR(ISBLANK(AD654), ISTEXT(L654)), "", IF(W654=0, Y654*AD654, W654*AD654))</f>
        <v/>
      </c>
      <c r="AF654" s="2593"/>
      <c r="AG654" s="2697">
        <f>IFERROR(IF(ISNUMBER(V654)*ISNUMBER(T654),V654/T654,0),0)</f>
        <v>0</v>
      </c>
      <c r="AH654" s="3483">
        <f>IF(AND(V654&lt;&gt;"", ISNUMBER(T654)), IFERROR(INDEX(AJ24:AJ94, MATCH(P654, AI24:AI94, 0)) * O654 * IF(ISBLANK(L654), 1, L654), 0), 0)</f>
        <v>0</v>
      </c>
      <c r="AM654" s="2127" t="str">
        <f>A654</f>
        <v>►</v>
      </c>
      <c r="AX654" s="466">
        <v>1</v>
      </c>
    </row>
    <row r="655" spans="1:52" ht="21" customHeight="1" x14ac:dyDescent="0.25">
      <c r="A655" s="2127" t="str">
        <f>IF(H655&lt;&gt;"A", "►", "A")</f>
        <v>►</v>
      </c>
      <c r="B655" s="2128" t="str">
        <f>IF(A655="►","►",IF(A655="A",IF(ISTEXT(I655),I655,"")))</f>
        <v>►</v>
      </c>
      <c r="C655" s="2129" t="str">
        <f>IF(B655="►", "►", IFERROR(LEFT(B655, SEARCH(".", B655)-1), 0))</f>
        <v>►</v>
      </c>
      <c r="D655" s="2433" t="str">
        <f>IF(B655="►","►",IFERROR(MID(B655,SEARCH(".",B655)+1,SEARCH(".",B655,SEARCH(".",B655)+1)-SEARCH(".",B655)-1),0))</f>
        <v>►</v>
      </c>
      <c r="E655" s="2128" t="str">
        <f>IF(B655="►", "►", IFERROR(MID(B655, SEARCH(".", B655, SEARCH(".", B655)+1)+1, SEARCH(".", B655, SEARCH(".", B655, SEARCH(".", B655)+1)+1) - SEARCH(".", B655, SEARCH(".", B655)+1)-1), 0))</f>
        <v>►</v>
      </c>
      <c r="F655" s="2128" t="str">
        <f>IF(B655="►", "►", IFERROR(MID(B655, SEARCH(".", B655, SEARCH(".", B655, SEARCH(".", B655)+1)+1)+1, SEARCH(".", B655, SEARCH(".", B655, SEARCH(".", B655, SEARCH(".", B655)+1)+1)+1) - SEARCH(".", B655, SEARCH(".", B655, SEARCH(".", B655)+1)+1)-1), 0))</f>
        <v>►</v>
      </c>
      <c r="G655" s="2128" t="str">
        <f>IF(OR(B655="►", ISBLANK(B655)), "►", IFERROR(RIGHT(B655, LEN(B655)-FIND("►", B655)-1), ""))</f>
        <v>►</v>
      </c>
      <c r="H655" s="2178" t="s">
        <v>4</v>
      </c>
      <c r="I655" s="2177"/>
      <c r="J655" s="2177"/>
      <c r="K655" s="2177"/>
      <c r="L655" s="2176"/>
      <c r="M655" s="2176"/>
      <c r="N655" s="2176"/>
      <c r="O655" s="2176"/>
      <c r="P655" s="2176"/>
      <c r="Q655" s="2176"/>
      <c r="R655" s="2450"/>
      <c r="S655" s="791" t="s">
        <v>4</v>
      </c>
      <c r="T655" s="3484">
        <f>IFERROR(IF(AND(ISNUMBER(V655),J655&gt;0),J655,0),0)</f>
        <v>0</v>
      </c>
      <c r="U655" s="2453">
        <f>IFERROR(IF(AND(ISNUMBER(T655),V655&gt;0),K655,0),0)</f>
        <v>0</v>
      </c>
      <c r="V655" s="2452"/>
      <c r="W655" s="2140">
        <f>IFERROR(IF(V655&gt;0, AH655*AG655*Q655, 0), 0)</f>
        <v>0</v>
      </c>
      <c r="X655" s="301" t="str">
        <f>IF(OR(W655=0, ISBLANK(P655)), "", TEXT(ROUND(W655/INDEX(AJ24:AJ94, MATCH(P655, AI24:AI94, 0)), 0),"# ##0") &amp; " " &amp; P655)</f>
        <v/>
      </c>
      <c r="Y655" s="82">
        <f>IFERROR(IF(V655&gt;0, L655*AG655*Q655, 0), 0)</f>
        <v>0</v>
      </c>
      <c r="Z655" s="2141">
        <f>IFERROR(IF(V655&gt;0,M655,0),0)</f>
        <v>0</v>
      </c>
      <c r="AA655" s="2142" t="str">
        <f>IF(V655&gt;0,R655,"")</f>
        <v/>
      </c>
      <c r="AB655" s="2143"/>
      <c r="AC655" s="2140">
        <f>IF(ISBLANK(AB655), W655, W655*(1-AB655/100))</f>
        <v>0</v>
      </c>
      <c r="AD655" s="2144"/>
      <c r="AE655" s="2145" t="str">
        <f>IF(OR(ISBLANK(AD655), ISTEXT(L655)), "", IF(W655=0, Y655*AD655, W655*AD655))</f>
        <v/>
      </c>
      <c r="AF655" s="2593"/>
      <c r="AG655" s="2697">
        <f>IFERROR(IF(ISNUMBER(V655)*ISNUMBER(T655),V655/T655,0),0)</f>
        <v>0</v>
      </c>
      <c r="AH655" s="3483">
        <f>IF(AND(V655&lt;&gt;"", ISNUMBER(T655)), IFERROR(INDEX(AJ24:AJ94, MATCH(P655, AI24:AI94, 0)) * O655 * IF(ISBLANK(L655), 1, L655), 0), 0)</f>
        <v>0</v>
      </c>
      <c r="AM655" s="2127" t="str">
        <f>A655</f>
        <v>►</v>
      </c>
      <c r="AX655" s="466">
        <v>1</v>
      </c>
    </row>
    <row r="656" spans="1:52" ht="21" customHeight="1" x14ac:dyDescent="0.25">
      <c r="A656" s="2127" t="str">
        <f>IF(H656&lt;&gt;"A", "►", "A")</f>
        <v>►</v>
      </c>
      <c r="B656" s="2128" t="str">
        <f>IF(A656="►","►",IF(A656="A",IF(ISTEXT(I656),I656,"")))</f>
        <v>►</v>
      </c>
      <c r="C656" s="2129" t="str">
        <f>IF(B656="►", "►", IFERROR(LEFT(B656, SEARCH(".", B656)-1), 0))</f>
        <v>►</v>
      </c>
      <c r="D656" s="2433" t="str">
        <f>IF(B656="►","►",IFERROR(MID(B656,SEARCH(".",B656)+1,SEARCH(".",B656,SEARCH(".",B656)+1)-SEARCH(".",B656)-1),0))</f>
        <v>►</v>
      </c>
      <c r="E656" s="2128" t="str">
        <f>IF(B656="►", "►", IFERROR(MID(B656, SEARCH(".", B656, SEARCH(".", B656)+1)+1, SEARCH(".", B656, SEARCH(".", B656, SEARCH(".", B656)+1)+1) - SEARCH(".", B656, SEARCH(".", B656)+1)-1), 0))</f>
        <v>►</v>
      </c>
      <c r="F656" s="2128" t="str">
        <f>IF(B656="►", "►", IFERROR(MID(B656, SEARCH(".", B656, SEARCH(".", B656, SEARCH(".", B656)+1)+1)+1, SEARCH(".", B656, SEARCH(".", B656, SEARCH(".", B656, SEARCH(".", B656)+1)+1)+1) - SEARCH(".", B656, SEARCH(".", B656, SEARCH(".", B656)+1)+1)-1), 0))</f>
        <v>►</v>
      </c>
      <c r="G656" s="2128" t="str">
        <f>IF(OR(B656="►", ISBLANK(B656)), "►", IFERROR(RIGHT(B656, LEN(B656)-FIND("►", B656)-1), ""))</f>
        <v>►</v>
      </c>
      <c r="H656" s="2178" t="s">
        <v>4</v>
      </c>
      <c r="I656" s="2177"/>
      <c r="J656" s="2177"/>
      <c r="K656" s="2177"/>
      <c r="L656" s="2176"/>
      <c r="M656" s="2176"/>
      <c r="N656" s="2176"/>
      <c r="O656" s="2176"/>
      <c r="P656" s="2176"/>
      <c r="Q656" s="2176"/>
      <c r="R656" s="2450"/>
      <c r="S656" s="791" t="s">
        <v>4</v>
      </c>
      <c r="T656" s="3484">
        <f>IFERROR(IF(AND(ISNUMBER(V656),J656&gt;0),J656,0),0)</f>
        <v>0</v>
      </c>
      <c r="U656" s="2453">
        <f>IFERROR(IF(AND(ISNUMBER(T656),V656&gt;0),K656,0),0)</f>
        <v>0</v>
      </c>
      <c r="V656" s="2452"/>
      <c r="W656" s="2148">
        <f>IFERROR(IF(V656&gt;0, AH656*AG656*Q656, 0), 0)</f>
        <v>0</v>
      </c>
      <c r="X656" s="299" t="str">
        <f>IF(OR(W656=0, ISBLANK(P656)), "", TEXT(ROUND(W656/INDEX(AJ24:AJ94, MATCH(P656, AI24:AI94, 0)), 0),"# ##0") &amp; " " &amp; P656)</f>
        <v/>
      </c>
      <c r="Y656" s="77">
        <f>IFERROR(IF(V656&gt;0, L656*AG656*Q656, 0), 0)</f>
        <v>0</v>
      </c>
      <c r="Z656" s="2149">
        <f>IFERROR(IF(V656&gt;0,M656,0),0)</f>
        <v>0</v>
      </c>
      <c r="AA656" s="2137" t="str">
        <f>IF(V656&gt;0,R656,"")</f>
        <v/>
      </c>
      <c r="AB656" s="2143"/>
      <c r="AC656" s="2148">
        <f>IF(ISBLANK(AB656), W656, W656*(1-AB656/100))</f>
        <v>0</v>
      </c>
      <c r="AD656" s="2144"/>
      <c r="AE656" s="2150" t="str">
        <f>IF(OR(ISBLANK(AD656), ISTEXT(L656)), "", IF(W656=0, Y656*AD656, W656*AD656))</f>
        <v/>
      </c>
      <c r="AF656" s="2593"/>
      <c r="AG656" s="2697">
        <f>IFERROR(IF(ISNUMBER(V656)*ISNUMBER(T656),V656/T656,0),0)</f>
        <v>0</v>
      </c>
      <c r="AH656" s="3483">
        <f>IF(AND(V656&lt;&gt;"", ISNUMBER(T656)), IFERROR(INDEX(AJ24:AJ94, MATCH(P656, AI24:AI94, 0)) * O656 * IF(ISBLANK(L656), 1, L656), 0), 0)</f>
        <v>0</v>
      </c>
      <c r="AM656" s="2127" t="str">
        <f>A656</f>
        <v>►</v>
      </c>
      <c r="AX656" s="466">
        <v>1</v>
      </c>
    </row>
    <row r="657" spans="1:50" ht="21" customHeight="1" x14ac:dyDescent="0.25">
      <c r="A657" s="2127" t="str">
        <f>IF(H657&lt;&gt;"A", "►", "A")</f>
        <v>►</v>
      </c>
      <c r="B657" s="2128" t="str">
        <f>IF(A657="►","►",IF(A657="A",IF(ISTEXT(I657),I657,"")))</f>
        <v>►</v>
      </c>
      <c r="C657" s="2129" t="str">
        <f>IF(B657="►", "►", IFERROR(LEFT(B657, SEARCH(".", B657)-1), 0))</f>
        <v>►</v>
      </c>
      <c r="D657" s="2433" t="str">
        <f>IF(B657="►","►",IFERROR(MID(B657,SEARCH(".",B657)+1,SEARCH(".",B657,SEARCH(".",B657)+1)-SEARCH(".",B657)-1),0))</f>
        <v>►</v>
      </c>
      <c r="E657" s="2128" t="str">
        <f>IF(B657="►", "►", IFERROR(MID(B657, SEARCH(".", B657, SEARCH(".", B657)+1)+1, SEARCH(".", B657, SEARCH(".", B657, SEARCH(".", B657)+1)+1) - SEARCH(".", B657, SEARCH(".", B657)+1)-1), 0))</f>
        <v>►</v>
      </c>
      <c r="F657" s="2128" t="str">
        <f>IF(B657="►", "►", IFERROR(MID(B657, SEARCH(".", B657, SEARCH(".", B657, SEARCH(".", B657)+1)+1)+1, SEARCH(".", B657, SEARCH(".", B657, SEARCH(".", B657, SEARCH(".", B657)+1)+1)+1) - SEARCH(".", B657, SEARCH(".", B657, SEARCH(".", B657)+1)+1)-1), 0))</f>
        <v>►</v>
      </c>
      <c r="G657" s="2128" t="str">
        <f>IF(OR(B657="►", ISBLANK(B657)), "►", IFERROR(RIGHT(B657, LEN(B657)-FIND("►", B657)-1), ""))</f>
        <v>►</v>
      </c>
      <c r="H657" s="2178" t="s">
        <v>4</v>
      </c>
      <c r="I657" s="2177"/>
      <c r="J657" s="2177"/>
      <c r="K657" s="2177"/>
      <c r="L657" s="2176"/>
      <c r="M657" s="2176"/>
      <c r="N657" s="2176"/>
      <c r="O657" s="2176"/>
      <c r="P657" s="2176"/>
      <c r="Q657" s="2176"/>
      <c r="R657" s="2450"/>
      <c r="S657" s="791" t="s">
        <v>4</v>
      </c>
      <c r="T657" s="3484">
        <f>IFERROR(IF(AND(ISNUMBER(V657),J657&gt;0),J657,0),0)</f>
        <v>0</v>
      </c>
      <c r="U657" s="2453">
        <f>IFERROR(IF(AND(ISNUMBER(T657),V657&gt;0),K657,0),0)</f>
        <v>0</v>
      </c>
      <c r="V657" s="2452"/>
      <c r="W657" s="2140">
        <f>IFERROR(IF(V657&gt;0, AH657*AG657*Q657, 0), 0)</f>
        <v>0</v>
      </c>
      <c r="X657" s="301" t="str">
        <f>IF(OR(W657=0, ISBLANK(P657)), "", TEXT(ROUND(W657/INDEX(AJ24:AJ94, MATCH(P657, AI24:AI94, 0)), 0),"# ##0") &amp; " " &amp; P657)</f>
        <v/>
      </c>
      <c r="Y657" s="82">
        <f>IFERROR(IF(V657&gt;0, L657*AG657*Q657, 0), 0)</f>
        <v>0</v>
      </c>
      <c r="Z657" s="2141">
        <f>IFERROR(IF(V657&gt;0,M657,0),0)</f>
        <v>0</v>
      </c>
      <c r="AA657" s="2142" t="str">
        <f>IF(V657&gt;0,R657,"")</f>
        <v/>
      </c>
      <c r="AB657" s="2143"/>
      <c r="AC657" s="2140">
        <f>IF(ISBLANK(AB657), W657, W657*(1-AB657/100))</f>
        <v>0</v>
      </c>
      <c r="AD657" s="2144"/>
      <c r="AE657" s="2145" t="str">
        <f>IF(OR(ISBLANK(AD657), ISTEXT(L657)), "", IF(W657=0, Y657*AD657, W657*AD657))</f>
        <v/>
      </c>
      <c r="AF657" s="2593"/>
      <c r="AG657" s="2697">
        <f>IFERROR(IF(ISNUMBER(V657)*ISNUMBER(T657),V657/T657,0),0)</f>
        <v>0</v>
      </c>
      <c r="AH657" s="3483">
        <f>IF(AND(V657&lt;&gt;"", ISNUMBER(T657)), IFERROR(INDEX(AJ24:AJ94, MATCH(P657, AI24:AI94, 0)) * O657 * IF(ISBLANK(L657), 1, L657), 0), 0)</f>
        <v>0</v>
      </c>
      <c r="AM657" s="2127" t="str">
        <f>A657</f>
        <v>►</v>
      </c>
      <c r="AX657" s="466">
        <v>1</v>
      </c>
    </row>
    <row r="658" spans="1:50" ht="21" customHeight="1" x14ac:dyDescent="0.25">
      <c r="A658" s="2127" t="str">
        <f>IF(H658&lt;&gt;"A", "►", "A")</f>
        <v>►</v>
      </c>
      <c r="B658" s="2128" t="str">
        <f>IF(A658="►","►",IF(A658="A",IF(ISTEXT(I658),I658,"")))</f>
        <v>►</v>
      </c>
      <c r="C658" s="2129" t="str">
        <f>IF(B658="►", "►", IFERROR(LEFT(B658, SEARCH(".", B658)-1), 0))</f>
        <v>►</v>
      </c>
      <c r="D658" s="2433" t="str">
        <f>IF(B658="►","►",IFERROR(MID(B658,SEARCH(".",B658)+1,SEARCH(".",B658,SEARCH(".",B658)+1)-SEARCH(".",B658)-1),0))</f>
        <v>►</v>
      </c>
      <c r="E658" s="2128" t="str">
        <f>IF(B658="►", "►", IFERROR(MID(B658, SEARCH(".", B658, SEARCH(".", B658)+1)+1, SEARCH(".", B658, SEARCH(".", B658, SEARCH(".", B658)+1)+1) - SEARCH(".", B658, SEARCH(".", B658)+1)-1), 0))</f>
        <v>►</v>
      </c>
      <c r="F658" s="2128" t="str">
        <f>IF(B658="►", "►", IFERROR(MID(B658, SEARCH(".", B658, SEARCH(".", B658, SEARCH(".", B658)+1)+1)+1, SEARCH(".", B658, SEARCH(".", B658, SEARCH(".", B658, SEARCH(".", B658)+1)+1)+1) - SEARCH(".", B658, SEARCH(".", B658, SEARCH(".", B658)+1)+1)-1), 0))</f>
        <v>►</v>
      </c>
      <c r="G658" s="2128" t="str">
        <f>IF(OR(B658="►", ISBLANK(B658)), "►", IFERROR(RIGHT(B658, LEN(B658)-FIND("►", B658)-1), ""))</f>
        <v>►</v>
      </c>
      <c r="H658" s="2178" t="s">
        <v>4</v>
      </c>
      <c r="I658" s="2177"/>
      <c r="J658" s="2177"/>
      <c r="K658" s="2177"/>
      <c r="L658" s="2176"/>
      <c r="M658" s="2176"/>
      <c r="N658" s="2176"/>
      <c r="O658" s="2176"/>
      <c r="P658" s="2176"/>
      <c r="Q658" s="2176"/>
      <c r="R658" s="2450"/>
      <c r="S658" s="791" t="s">
        <v>4</v>
      </c>
      <c r="T658" s="3484">
        <f>IFERROR(IF(AND(ISNUMBER(V658),J658&gt;0),J658,0),0)</f>
        <v>0</v>
      </c>
      <c r="U658" s="2453">
        <f>IFERROR(IF(AND(ISNUMBER(T658),V658&gt;0),K658,0),0)</f>
        <v>0</v>
      </c>
      <c r="V658" s="2452"/>
      <c r="W658" s="2148">
        <f>IFERROR(IF(V658&gt;0, AH658*AG658*Q658, 0), 0)</f>
        <v>0</v>
      </c>
      <c r="X658" s="299" t="str">
        <f>IF(OR(W658=0, ISBLANK(P658)), "", TEXT(ROUND(W658/INDEX(AJ24:AJ94, MATCH(P658, AI24:AI94, 0)), 0),"# ##0") &amp; " " &amp; P658)</f>
        <v/>
      </c>
      <c r="Y658" s="77">
        <f>IFERROR(IF(V658&gt;0, L658*AG658*Q658, 0), 0)</f>
        <v>0</v>
      </c>
      <c r="Z658" s="2149">
        <f>IFERROR(IF(V658&gt;0,M658,0),0)</f>
        <v>0</v>
      </c>
      <c r="AA658" s="2137" t="str">
        <f>IF(V658&gt;0,R658,"")</f>
        <v/>
      </c>
      <c r="AB658" s="2143"/>
      <c r="AC658" s="2148">
        <f>IF(ISBLANK(AB658), W658, W658*(1-AB658/100))</f>
        <v>0</v>
      </c>
      <c r="AD658" s="2144"/>
      <c r="AE658" s="2150" t="str">
        <f>IF(OR(ISBLANK(AD658), ISTEXT(L658)), "", IF(W658=0, Y658*AD658, W658*AD658))</f>
        <v/>
      </c>
      <c r="AF658" s="2593"/>
      <c r="AG658" s="2697">
        <f>IFERROR(IF(ISNUMBER(V658)*ISNUMBER(T658),V658/T658,0),0)</f>
        <v>0</v>
      </c>
      <c r="AH658" s="3483">
        <f>IF(AND(V658&lt;&gt;"", ISNUMBER(T658)), IFERROR(INDEX(AJ24:AJ94, MATCH(P658, AI24:AI94, 0)) * O658 * IF(ISBLANK(L658), 1, L658), 0), 0)</f>
        <v>0</v>
      </c>
      <c r="AM658" s="2127" t="str">
        <f>A658</f>
        <v>►</v>
      </c>
      <c r="AX658" s="466">
        <v>1</v>
      </c>
    </row>
    <row r="659" spans="1:50" ht="21" customHeight="1" x14ac:dyDescent="0.25">
      <c r="A659" s="2127" t="str">
        <f>IF(H659&lt;&gt;"A", "►", "A")</f>
        <v>►</v>
      </c>
      <c r="B659" s="2128" t="str">
        <f>IF(A659="►","►",IF(A659="A",IF(ISTEXT(I659),I659,"")))</f>
        <v>►</v>
      </c>
      <c r="C659" s="2129" t="str">
        <f>IF(B659="►", "►", IFERROR(LEFT(B659, SEARCH(".", B659)-1), 0))</f>
        <v>►</v>
      </c>
      <c r="D659" s="2433" t="str">
        <f>IF(B659="►","►",IFERROR(MID(B659,SEARCH(".",B659)+1,SEARCH(".",B659,SEARCH(".",B659)+1)-SEARCH(".",B659)-1),0))</f>
        <v>►</v>
      </c>
      <c r="E659" s="2128" t="str">
        <f>IF(B659="►", "►", IFERROR(MID(B659, SEARCH(".", B659, SEARCH(".", B659)+1)+1, SEARCH(".", B659, SEARCH(".", B659, SEARCH(".", B659)+1)+1) - SEARCH(".", B659, SEARCH(".", B659)+1)-1), 0))</f>
        <v>►</v>
      </c>
      <c r="F659" s="2128" t="str">
        <f>IF(B659="►", "►", IFERROR(MID(B659, SEARCH(".", B659, SEARCH(".", B659, SEARCH(".", B659)+1)+1)+1, SEARCH(".", B659, SEARCH(".", B659, SEARCH(".", B659, SEARCH(".", B659)+1)+1)+1) - SEARCH(".", B659, SEARCH(".", B659, SEARCH(".", B659)+1)+1)-1), 0))</f>
        <v>►</v>
      </c>
      <c r="G659" s="2128" t="str">
        <f>IF(OR(B659="►", ISBLANK(B659)), "►", IFERROR(RIGHT(B659, LEN(B659)-FIND("►", B659)-1), ""))</f>
        <v>►</v>
      </c>
      <c r="H659" s="2178" t="s">
        <v>4</v>
      </c>
      <c r="I659" s="2177"/>
      <c r="J659" s="2177"/>
      <c r="K659" s="2177"/>
      <c r="L659" s="2176"/>
      <c r="M659" s="2176"/>
      <c r="N659" s="2176"/>
      <c r="O659" s="2176"/>
      <c r="P659" s="2176"/>
      <c r="Q659" s="2176"/>
      <c r="R659" s="2450"/>
      <c r="S659" s="791" t="s">
        <v>4</v>
      </c>
      <c r="T659" s="3484">
        <f>IFERROR(IF(AND(ISNUMBER(V659),J659&gt;0),J659,0),0)</f>
        <v>0</v>
      </c>
      <c r="U659" s="2453">
        <f>IFERROR(IF(AND(ISNUMBER(T659),V659&gt;0),K659,0),0)</f>
        <v>0</v>
      </c>
      <c r="V659" s="2452"/>
      <c r="W659" s="2140">
        <f>IFERROR(IF(V659&gt;0, AH659*AG659*Q659, 0), 0)</f>
        <v>0</v>
      </c>
      <c r="X659" s="301" t="str">
        <f>IF(OR(W659=0, ISBLANK(P659)), "", TEXT(ROUND(W659/INDEX(AJ24:AJ94, MATCH(P659, AI24:AI94, 0)), 0),"# ##0") &amp; " " &amp; P659)</f>
        <v/>
      </c>
      <c r="Y659" s="82">
        <f>IFERROR(IF(V659&gt;0, L659*AG659*Q659, 0), 0)</f>
        <v>0</v>
      </c>
      <c r="Z659" s="2141">
        <f>IFERROR(IF(V659&gt;0,M659,0),0)</f>
        <v>0</v>
      </c>
      <c r="AA659" s="2142" t="str">
        <f>IF(V659&gt;0,R659,"")</f>
        <v/>
      </c>
      <c r="AB659" s="2143"/>
      <c r="AC659" s="2140">
        <f>IF(ISBLANK(AB659), W659, W659*(1-AB659/100))</f>
        <v>0</v>
      </c>
      <c r="AD659" s="2144"/>
      <c r="AE659" s="2145" t="str">
        <f>IF(OR(ISBLANK(AD659), ISTEXT(L659)), "", IF(W659=0, Y659*AD659, W659*AD659))</f>
        <v/>
      </c>
      <c r="AF659" s="2593"/>
      <c r="AG659" s="2697">
        <f>IFERROR(IF(ISNUMBER(V659)*ISNUMBER(T659),V659/T659,0),0)</f>
        <v>0</v>
      </c>
      <c r="AH659" s="3483">
        <f>IF(AND(V659&lt;&gt;"", ISNUMBER(T659)), IFERROR(INDEX(AJ24:AJ94, MATCH(P659, AI24:AI94, 0)) * O659 * IF(ISBLANK(L659), 1, L659), 0), 0)</f>
        <v>0</v>
      </c>
      <c r="AM659" s="2127" t="str">
        <f>A659</f>
        <v>►</v>
      </c>
      <c r="AX659" s="466">
        <v>1</v>
      </c>
    </row>
    <row r="660" spans="1:50" ht="21" customHeight="1" x14ac:dyDescent="0.25">
      <c r="A660" s="2127" t="str">
        <f>IF(H660&lt;&gt;"A", "►", "A")</f>
        <v>►</v>
      </c>
      <c r="B660" s="2128" t="str">
        <f>IF(A660="►","►",IF(A660="A",IF(ISTEXT(I660),I660,"")))</f>
        <v>►</v>
      </c>
      <c r="C660" s="2129" t="str">
        <f>IF(B660="►", "►", IFERROR(LEFT(B660, SEARCH(".", B660)-1), 0))</f>
        <v>►</v>
      </c>
      <c r="D660" s="2433" t="str">
        <f>IF(B660="►","►",IFERROR(MID(B660,SEARCH(".",B660)+1,SEARCH(".",B660,SEARCH(".",B660)+1)-SEARCH(".",B660)-1),0))</f>
        <v>►</v>
      </c>
      <c r="E660" s="2128" t="str">
        <f>IF(B660="►", "►", IFERROR(MID(B660, SEARCH(".", B660, SEARCH(".", B660)+1)+1, SEARCH(".", B660, SEARCH(".", B660, SEARCH(".", B660)+1)+1) - SEARCH(".", B660, SEARCH(".", B660)+1)-1), 0))</f>
        <v>►</v>
      </c>
      <c r="F660" s="2128" t="str">
        <f>IF(B660="►", "►", IFERROR(MID(B660, SEARCH(".", B660, SEARCH(".", B660, SEARCH(".", B660)+1)+1)+1, SEARCH(".", B660, SEARCH(".", B660, SEARCH(".", B660, SEARCH(".", B660)+1)+1)+1) - SEARCH(".", B660, SEARCH(".", B660, SEARCH(".", B660)+1)+1)-1), 0))</f>
        <v>►</v>
      </c>
      <c r="G660" s="2128" t="str">
        <f>IF(OR(B660="►", ISBLANK(B660)), "►", IFERROR(RIGHT(B660, LEN(B660)-FIND("►", B660)-1), ""))</f>
        <v>►</v>
      </c>
      <c r="H660" s="2178" t="s">
        <v>4</v>
      </c>
      <c r="I660" s="2177"/>
      <c r="J660" s="2177"/>
      <c r="K660" s="2177"/>
      <c r="L660" s="2176"/>
      <c r="M660" s="2176"/>
      <c r="N660" s="2176"/>
      <c r="O660" s="2176"/>
      <c r="P660" s="2176"/>
      <c r="Q660" s="2176"/>
      <c r="R660" s="2450"/>
      <c r="S660" s="791" t="s">
        <v>4</v>
      </c>
      <c r="T660" s="3484">
        <f>IFERROR(IF(AND(ISNUMBER(V660),J660&gt;0),J660,0),0)</f>
        <v>0</v>
      </c>
      <c r="U660" s="2453">
        <f>IFERROR(IF(AND(ISNUMBER(T660),V660&gt;0),K660,0),0)</f>
        <v>0</v>
      </c>
      <c r="V660" s="2452"/>
      <c r="W660" s="2148">
        <f>IFERROR(IF(V660&gt;0, AH660*AG660*Q660, 0), 0)</f>
        <v>0</v>
      </c>
      <c r="X660" s="299" t="str">
        <f>IF(OR(W660=0, ISBLANK(P660)), "", TEXT(ROUND(W660/INDEX(AJ24:AJ94, MATCH(P660, AI24:AI94, 0)), 0),"# ##0") &amp; " " &amp; P660)</f>
        <v/>
      </c>
      <c r="Y660" s="77">
        <f>IFERROR(IF(V660&gt;0, L660*AG660*Q660, 0), 0)</f>
        <v>0</v>
      </c>
      <c r="Z660" s="2149">
        <f>IFERROR(IF(V660&gt;0,M660,0),0)</f>
        <v>0</v>
      </c>
      <c r="AA660" s="2137" t="str">
        <f>IF(V660&gt;0,R660,"")</f>
        <v/>
      </c>
      <c r="AB660" s="2143"/>
      <c r="AC660" s="2148">
        <f>IF(ISBLANK(AB660), W660, W660*(1-AB660/100))</f>
        <v>0</v>
      </c>
      <c r="AD660" s="2144"/>
      <c r="AE660" s="2150" t="str">
        <f>IF(OR(ISBLANK(AD660), ISTEXT(L660)), "", IF(W660=0, Y660*AD660, W660*AD660))</f>
        <v/>
      </c>
      <c r="AF660" s="2593"/>
      <c r="AG660" s="2697">
        <f>IFERROR(IF(ISNUMBER(V660)*ISNUMBER(T660),V660/T660,0),0)</f>
        <v>0</v>
      </c>
      <c r="AH660" s="3483">
        <f>IF(AND(V660&lt;&gt;"", ISNUMBER(T660)), IFERROR(INDEX(AJ24:AJ94, MATCH(P660, AI24:AI94, 0)) * O660 * IF(ISBLANK(L660), 1, L660), 0), 0)</f>
        <v>0</v>
      </c>
      <c r="AM660" s="2127" t="str">
        <f>A660</f>
        <v>►</v>
      </c>
      <c r="AX660" s="466">
        <v>1</v>
      </c>
    </row>
    <row r="661" spans="1:50" ht="21" customHeight="1" x14ac:dyDescent="0.25">
      <c r="A661" s="2127" t="str">
        <f>IF(H661&lt;&gt;"A", "►", "A")</f>
        <v>►</v>
      </c>
      <c r="B661" s="2128" t="str">
        <f>IF(A661="►","►",IF(A661="A",IF(ISTEXT(I661),I661,"")))</f>
        <v>►</v>
      </c>
      <c r="C661" s="2129" t="str">
        <f>IF(B661="►", "►", IFERROR(LEFT(B661, SEARCH(".", B661)-1), 0))</f>
        <v>►</v>
      </c>
      <c r="D661" s="2433" t="str">
        <f>IF(B661="►","►",IFERROR(MID(B661,SEARCH(".",B661)+1,SEARCH(".",B661,SEARCH(".",B661)+1)-SEARCH(".",B661)-1),0))</f>
        <v>►</v>
      </c>
      <c r="E661" s="2128" t="str">
        <f>IF(B661="►", "►", IFERROR(MID(B661, SEARCH(".", B661, SEARCH(".", B661)+1)+1, SEARCH(".", B661, SEARCH(".", B661, SEARCH(".", B661)+1)+1) - SEARCH(".", B661, SEARCH(".", B661)+1)-1), 0))</f>
        <v>►</v>
      </c>
      <c r="F661" s="2128" t="str">
        <f>IF(B661="►", "►", IFERROR(MID(B661, SEARCH(".", B661, SEARCH(".", B661, SEARCH(".", B661)+1)+1)+1, SEARCH(".", B661, SEARCH(".", B661, SEARCH(".", B661, SEARCH(".", B661)+1)+1)+1) - SEARCH(".", B661, SEARCH(".", B661, SEARCH(".", B661)+1)+1)-1), 0))</f>
        <v>►</v>
      </c>
      <c r="G661" s="2128" t="str">
        <f>IF(OR(B661="►", ISBLANK(B661)), "►", IFERROR(RIGHT(B661, LEN(B661)-FIND("►", B661)-1), ""))</f>
        <v>►</v>
      </c>
      <c r="H661" s="2178" t="s">
        <v>4</v>
      </c>
      <c r="I661" s="2177"/>
      <c r="J661" s="2177"/>
      <c r="K661" s="2177"/>
      <c r="L661" s="2176"/>
      <c r="M661" s="2176"/>
      <c r="N661" s="2176"/>
      <c r="O661" s="2176"/>
      <c r="P661" s="2176"/>
      <c r="Q661" s="2176"/>
      <c r="R661" s="2450"/>
      <c r="S661" s="791" t="s">
        <v>4</v>
      </c>
      <c r="T661" s="3484">
        <f>IFERROR(IF(AND(ISNUMBER(V661),J661&gt;0),J661,0),0)</f>
        <v>0</v>
      </c>
      <c r="U661" s="2453">
        <f>IFERROR(IF(AND(ISNUMBER(T661),V661&gt;0),K661,0),0)</f>
        <v>0</v>
      </c>
      <c r="V661" s="2452"/>
      <c r="W661" s="2140">
        <f>IFERROR(IF(V661&gt;0, AH661*AG661*Q661, 0), 0)</f>
        <v>0</v>
      </c>
      <c r="X661" s="301" t="str">
        <f>IF(OR(W661=0, ISBLANK(P661)), "", TEXT(ROUND(W661/INDEX(AJ24:AJ94, MATCH(P661, AI24:AI94, 0)), 0),"# ##0") &amp; " " &amp; P661)</f>
        <v/>
      </c>
      <c r="Y661" s="82">
        <f>IFERROR(IF(V661&gt;0, L661*AG661*Q661, 0), 0)</f>
        <v>0</v>
      </c>
      <c r="Z661" s="2141">
        <f>IFERROR(IF(V661&gt;0,M661,0),0)</f>
        <v>0</v>
      </c>
      <c r="AA661" s="2142" t="str">
        <f>IF(V661&gt;0,R661,"")</f>
        <v/>
      </c>
      <c r="AB661" s="2143"/>
      <c r="AC661" s="2140">
        <f>IF(ISBLANK(AB661), W661, W661*(1-AB661/100))</f>
        <v>0</v>
      </c>
      <c r="AD661" s="2144"/>
      <c r="AE661" s="2145" t="str">
        <f>IF(OR(ISBLANK(AD661), ISTEXT(L661)), "", IF(W661=0, Y661*AD661, W661*AD661))</f>
        <v/>
      </c>
      <c r="AF661" s="2593"/>
      <c r="AG661" s="2697">
        <f>IFERROR(IF(ISNUMBER(V661)*ISNUMBER(T661),V661/T661,0),0)</f>
        <v>0</v>
      </c>
      <c r="AH661" s="3483">
        <f>IF(AND(V661&lt;&gt;"", ISNUMBER(T661)), IFERROR(INDEX(AJ24:AJ94, MATCH(P661, AI24:AI94, 0)) * O661 * IF(ISBLANK(L661), 1, L661), 0), 0)</f>
        <v>0</v>
      </c>
      <c r="AM661" s="2127" t="str">
        <f>A661</f>
        <v>►</v>
      </c>
      <c r="AX661" s="466">
        <v>1</v>
      </c>
    </row>
    <row r="662" spans="1:50" ht="21" customHeight="1" x14ac:dyDescent="0.25">
      <c r="A662" s="2127" t="str">
        <f>IF(H662&lt;&gt;"A", "►", "A")</f>
        <v>►</v>
      </c>
      <c r="B662" s="2128" t="str">
        <f>IF(A662="►","►",IF(A662="A",IF(ISTEXT(I662),I662,"")))</f>
        <v>►</v>
      </c>
      <c r="C662" s="2129" t="str">
        <f>IF(B662="►", "►", IFERROR(LEFT(B662, SEARCH(".", B662)-1), 0))</f>
        <v>►</v>
      </c>
      <c r="D662" s="2433" t="str">
        <f>IF(B662="►","►",IFERROR(MID(B662,SEARCH(".",B662)+1,SEARCH(".",B662,SEARCH(".",B662)+1)-SEARCH(".",B662)-1),0))</f>
        <v>►</v>
      </c>
      <c r="E662" s="2128" t="str">
        <f>IF(B662="►", "►", IFERROR(MID(B662, SEARCH(".", B662, SEARCH(".", B662)+1)+1, SEARCH(".", B662, SEARCH(".", B662, SEARCH(".", B662)+1)+1) - SEARCH(".", B662, SEARCH(".", B662)+1)-1), 0))</f>
        <v>►</v>
      </c>
      <c r="F662" s="2128" t="str">
        <f>IF(B662="►", "►", IFERROR(MID(B662, SEARCH(".", B662, SEARCH(".", B662, SEARCH(".", B662)+1)+1)+1, SEARCH(".", B662, SEARCH(".", B662, SEARCH(".", B662, SEARCH(".", B662)+1)+1)+1) - SEARCH(".", B662, SEARCH(".", B662, SEARCH(".", B662)+1)+1)-1), 0))</f>
        <v>►</v>
      </c>
      <c r="G662" s="2128" t="str">
        <f>IF(OR(B662="►", ISBLANK(B662)), "►", IFERROR(RIGHT(B662, LEN(B662)-FIND("►", B662)-1), ""))</f>
        <v>►</v>
      </c>
      <c r="H662" s="2178" t="s">
        <v>4</v>
      </c>
      <c r="I662" s="2177"/>
      <c r="J662" s="2177"/>
      <c r="K662" s="2177"/>
      <c r="L662" s="2176"/>
      <c r="M662" s="2176"/>
      <c r="N662" s="2176"/>
      <c r="O662" s="2176"/>
      <c r="P662" s="2176"/>
      <c r="Q662" s="2176"/>
      <c r="R662" s="2450"/>
      <c r="S662" s="791" t="s">
        <v>4</v>
      </c>
      <c r="T662" s="3484">
        <f>IFERROR(IF(AND(ISNUMBER(V662),J662&gt;0),J662,0),0)</f>
        <v>0</v>
      </c>
      <c r="U662" s="2453">
        <f>IFERROR(IF(AND(ISNUMBER(T662),V662&gt;0),K662,0),0)</f>
        <v>0</v>
      </c>
      <c r="V662" s="2452"/>
      <c r="W662" s="2148">
        <f>IFERROR(IF(V662&gt;0, AH662*AG662*Q662, 0), 0)</f>
        <v>0</v>
      </c>
      <c r="X662" s="299" t="str">
        <f>IF(OR(W662=0, ISBLANK(P662)), "", TEXT(ROUND(W662/INDEX(AJ24:AJ94, MATCH(P662, AI24:AI94, 0)), 0),"# ##0") &amp; " " &amp; P662)</f>
        <v/>
      </c>
      <c r="Y662" s="77">
        <f>IFERROR(IF(V662&gt;0, L662*AG662*Q662, 0), 0)</f>
        <v>0</v>
      </c>
      <c r="Z662" s="2149">
        <f>IFERROR(IF(V662&gt;0,M662,0),0)</f>
        <v>0</v>
      </c>
      <c r="AA662" s="2137" t="str">
        <f>IF(V662&gt;0,R662,"")</f>
        <v/>
      </c>
      <c r="AB662" s="2143"/>
      <c r="AC662" s="2148">
        <f>IF(ISBLANK(AB662), W662, W662*(1-AB662/100))</f>
        <v>0</v>
      </c>
      <c r="AD662" s="2144"/>
      <c r="AE662" s="2150" t="str">
        <f>IF(OR(ISBLANK(AD662), ISTEXT(L662)), "", IF(W662=0, Y662*AD662, W662*AD662))</f>
        <v/>
      </c>
      <c r="AF662" s="2593"/>
      <c r="AG662" s="2697">
        <f>IFERROR(IF(ISNUMBER(V662)*ISNUMBER(T662),V662/T662,0),0)</f>
        <v>0</v>
      </c>
      <c r="AH662" s="3483">
        <f>IF(AND(V662&lt;&gt;"", ISNUMBER(T662)), IFERROR(INDEX(AJ24:AJ94, MATCH(P662, AI24:AI94, 0)) * O662 * IF(ISBLANK(L662), 1, L662), 0), 0)</f>
        <v>0</v>
      </c>
      <c r="AM662" s="2127" t="str">
        <f>A662</f>
        <v>►</v>
      </c>
      <c r="AX662" s="466">
        <v>1</v>
      </c>
    </row>
    <row r="663" spans="1:50" ht="21" customHeight="1" x14ac:dyDescent="0.25">
      <c r="A663" s="2127" t="str">
        <f>IF(H663&lt;&gt;"A", "►", "A")</f>
        <v>►</v>
      </c>
      <c r="B663" s="2128" t="str">
        <f>IF(A663="►","►",IF(A663="A",IF(ISTEXT(I663),I663,"")))</f>
        <v>►</v>
      </c>
      <c r="C663" s="2129" t="str">
        <f>IF(B663="►", "►", IFERROR(LEFT(B663, SEARCH(".", B663)-1), 0))</f>
        <v>►</v>
      </c>
      <c r="D663" s="2433" t="str">
        <f>IF(B663="►","►",IFERROR(MID(B663,SEARCH(".",B663)+1,SEARCH(".",B663,SEARCH(".",B663)+1)-SEARCH(".",B663)-1),0))</f>
        <v>►</v>
      </c>
      <c r="E663" s="2128" t="str">
        <f>IF(B663="►", "►", IFERROR(MID(B663, SEARCH(".", B663, SEARCH(".", B663)+1)+1, SEARCH(".", B663, SEARCH(".", B663, SEARCH(".", B663)+1)+1) - SEARCH(".", B663, SEARCH(".", B663)+1)-1), 0))</f>
        <v>►</v>
      </c>
      <c r="F663" s="2128" t="str">
        <f>IF(B663="►", "►", IFERROR(MID(B663, SEARCH(".", B663, SEARCH(".", B663, SEARCH(".", B663)+1)+1)+1, SEARCH(".", B663, SEARCH(".", B663, SEARCH(".", B663, SEARCH(".", B663)+1)+1)+1) - SEARCH(".", B663, SEARCH(".", B663, SEARCH(".", B663)+1)+1)-1), 0))</f>
        <v>►</v>
      </c>
      <c r="G663" s="2128" t="str">
        <f>IF(OR(B663="►", ISBLANK(B663)), "►", IFERROR(RIGHT(B663, LEN(B663)-FIND("►", B663)-1), ""))</f>
        <v>►</v>
      </c>
      <c r="H663" s="2178" t="s">
        <v>4</v>
      </c>
      <c r="I663" s="2177"/>
      <c r="J663" s="2177"/>
      <c r="K663" s="2177"/>
      <c r="L663" s="2176"/>
      <c r="M663" s="2176"/>
      <c r="N663" s="2176"/>
      <c r="O663" s="2176"/>
      <c r="P663" s="2176"/>
      <c r="Q663" s="2176"/>
      <c r="R663" s="2450"/>
      <c r="S663" s="791" t="s">
        <v>4</v>
      </c>
      <c r="T663" s="3484">
        <f>IFERROR(IF(AND(ISNUMBER(V663),J663&gt;0),J663,0),0)</f>
        <v>0</v>
      </c>
      <c r="U663" s="2453">
        <f>IFERROR(IF(AND(ISNUMBER(T663),V663&gt;0),K663,0),0)</f>
        <v>0</v>
      </c>
      <c r="V663" s="2452"/>
      <c r="W663" s="2140">
        <f>IFERROR(IF(V663&gt;0, AH663*AG663*Q663, 0), 0)</f>
        <v>0</v>
      </c>
      <c r="X663" s="301" t="str">
        <f>IF(OR(W663=0, ISBLANK(P663)), "", TEXT(ROUND(W663/INDEX(AJ24:AJ94, MATCH(P663, AI24:AI94, 0)), 0),"# ##0") &amp; " " &amp; P663)</f>
        <v/>
      </c>
      <c r="Y663" s="82">
        <f>IFERROR(IF(V663&gt;0, L663*AG663*Q663, 0), 0)</f>
        <v>0</v>
      </c>
      <c r="Z663" s="2141">
        <f>IFERROR(IF(V663&gt;0,M663,0),0)</f>
        <v>0</v>
      </c>
      <c r="AA663" s="2142" t="str">
        <f>IF(V663&gt;0,R663,"")</f>
        <v/>
      </c>
      <c r="AB663" s="2143"/>
      <c r="AC663" s="2140">
        <f>IF(ISBLANK(AB663), W663, W663*(1-AB663/100))</f>
        <v>0</v>
      </c>
      <c r="AD663" s="2144"/>
      <c r="AE663" s="2145" t="str">
        <f>IF(OR(ISBLANK(AD663), ISTEXT(L663)), "", IF(W663=0, Y663*AD663, W663*AD663))</f>
        <v/>
      </c>
      <c r="AF663" s="2593"/>
      <c r="AG663" s="2697">
        <f>IFERROR(IF(ISNUMBER(V663)*ISNUMBER(T663),V663/T663,0),0)</f>
        <v>0</v>
      </c>
      <c r="AH663" s="3483">
        <f>IF(AND(V663&lt;&gt;"", ISNUMBER(T663)), IFERROR(INDEX(AJ24:AJ94, MATCH(P663, AI24:AI94, 0)) * O663 * IF(ISBLANK(L663), 1, L663), 0), 0)</f>
        <v>0</v>
      </c>
      <c r="AM663" s="2127" t="str">
        <f>A663</f>
        <v>►</v>
      </c>
      <c r="AX663" s="466">
        <v>1</v>
      </c>
    </row>
    <row r="664" spans="1:50" ht="21" customHeight="1" x14ac:dyDescent="0.25">
      <c r="A664" s="2127" t="str">
        <f>IF(H664&lt;&gt;"A", "►", "A")</f>
        <v>►</v>
      </c>
      <c r="B664" s="2128" t="str">
        <f>IF(A664="►","►",IF(A664="A",IF(ISTEXT(I664),I664,"")))</f>
        <v>►</v>
      </c>
      <c r="C664" s="2129" t="str">
        <f>IF(B664="►", "►", IFERROR(LEFT(B664, SEARCH(".", B664)-1), 0))</f>
        <v>►</v>
      </c>
      <c r="D664" s="2433" t="str">
        <f>IF(B664="►","►",IFERROR(MID(B664,SEARCH(".",B664)+1,SEARCH(".",B664,SEARCH(".",B664)+1)-SEARCH(".",B664)-1),0))</f>
        <v>►</v>
      </c>
      <c r="E664" s="2128" t="str">
        <f>IF(B664="►", "►", IFERROR(MID(B664, SEARCH(".", B664, SEARCH(".", B664)+1)+1, SEARCH(".", B664, SEARCH(".", B664, SEARCH(".", B664)+1)+1) - SEARCH(".", B664, SEARCH(".", B664)+1)-1), 0))</f>
        <v>►</v>
      </c>
      <c r="F664" s="2128" t="str">
        <f>IF(B664="►", "►", IFERROR(MID(B664, SEARCH(".", B664, SEARCH(".", B664, SEARCH(".", B664)+1)+1)+1, SEARCH(".", B664, SEARCH(".", B664, SEARCH(".", B664, SEARCH(".", B664)+1)+1)+1) - SEARCH(".", B664, SEARCH(".", B664, SEARCH(".", B664)+1)+1)-1), 0))</f>
        <v>►</v>
      </c>
      <c r="G664" s="2128" t="str">
        <f>IF(OR(B664="►", ISBLANK(B664)), "►", IFERROR(RIGHT(B664, LEN(B664)-FIND("►", B664)-1), ""))</f>
        <v>►</v>
      </c>
      <c r="H664" s="2178" t="s">
        <v>4</v>
      </c>
      <c r="I664" s="2177"/>
      <c r="J664" s="2177"/>
      <c r="K664" s="2177"/>
      <c r="L664" s="2176"/>
      <c r="M664" s="2176"/>
      <c r="N664" s="2176"/>
      <c r="O664" s="2176"/>
      <c r="P664" s="2176"/>
      <c r="Q664" s="2176"/>
      <c r="R664" s="2450"/>
      <c r="S664" s="791" t="s">
        <v>4</v>
      </c>
      <c r="T664" s="3484">
        <f>IFERROR(IF(AND(ISNUMBER(V664),J664&gt;0),J664,0),0)</f>
        <v>0</v>
      </c>
      <c r="U664" s="2453">
        <f>IFERROR(IF(AND(ISNUMBER(T664),V664&gt;0),K664,0),0)</f>
        <v>0</v>
      </c>
      <c r="V664" s="2452"/>
      <c r="W664" s="2148">
        <f>IFERROR(IF(V664&gt;0, AH664*AG664*Q664, 0), 0)</f>
        <v>0</v>
      </c>
      <c r="X664" s="299" t="str">
        <f>IF(OR(W664=0, ISBLANK(P664)), "", TEXT(ROUND(W664/INDEX(AJ24:AJ94, MATCH(P664, AI24:AI94, 0)), 0),"# ##0") &amp; " " &amp; P664)</f>
        <v/>
      </c>
      <c r="Y664" s="77">
        <f>IFERROR(IF(V664&gt;0, L664*AG664*Q664, 0), 0)</f>
        <v>0</v>
      </c>
      <c r="Z664" s="2149">
        <f>IFERROR(IF(V664&gt;0,M664,0),0)</f>
        <v>0</v>
      </c>
      <c r="AA664" s="2137" t="str">
        <f>IF(V664&gt;0,R664,"")</f>
        <v/>
      </c>
      <c r="AB664" s="2143"/>
      <c r="AC664" s="2148">
        <f>IF(ISBLANK(AB664), W664, W664*(1-AB664/100))</f>
        <v>0</v>
      </c>
      <c r="AD664" s="2144"/>
      <c r="AE664" s="2150" t="str">
        <f>IF(OR(ISBLANK(AD664), ISTEXT(L664)), "", IF(W664=0, Y664*AD664, W664*AD664))</f>
        <v/>
      </c>
      <c r="AF664" s="2593"/>
      <c r="AG664" s="2697">
        <f>IFERROR(IF(ISNUMBER(V664)*ISNUMBER(T664),V664/T664,0),0)</f>
        <v>0</v>
      </c>
      <c r="AH664" s="3483">
        <f>IF(AND(V664&lt;&gt;"", ISNUMBER(T664)), IFERROR(INDEX(AJ24:AJ94, MATCH(P664, AI24:AI94, 0)) * O664 * IF(ISBLANK(L664), 1, L664), 0), 0)</f>
        <v>0</v>
      </c>
      <c r="AM664" s="2127" t="str">
        <f>A664</f>
        <v>►</v>
      </c>
      <c r="AX664" s="466">
        <v>1</v>
      </c>
    </row>
    <row r="665" spans="1:50" ht="21" customHeight="1" x14ac:dyDescent="0.25">
      <c r="A665" s="2127" t="str">
        <f>IF(H665&lt;&gt;"A", "►", "A")</f>
        <v>►</v>
      </c>
      <c r="B665" s="2128" t="str">
        <f>IF(A665="►","►",IF(A665="A",IF(ISTEXT(I665),I665,"")))</f>
        <v>►</v>
      </c>
      <c r="C665" s="2129" t="str">
        <f>IF(B665="►", "►", IFERROR(LEFT(B665, SEARCH(".", B665)-1), 0))</f>
        <v>►</v>
      </c>
      <c r="D665" s="2433" t="str">
        <f>IF(B665="►","►",IFERROR(MID(B665,SEARCH(".",B665)+1,SEARCH(".",B665,SEARCH(".",B665)+1)-SEARCH(".",B665)-1),0))</f>
        <v>►</v>
      </c>
      <c r="E665" s="2128" t="str">
        <f>IF(B665="►", "►", IFERROR(MID(B665, SEARCH(".", B665, SEARCH(".", B665)+1)+1, SEARCH(".", B665, SEARCH(".", B665, SEARCH(".", B665)+1)+1) - SEARCH(".", B665, SEARCH(".", B665)+1)-1), 0))</f>
        <v>►</v>
      </c>
      <c r="F665" s="2128" t="str">
        <f>IF(B665="►", "►", IFERROR(MID(B665, SEARCH(".", B665, SEARCH(".", B665, SEARCH(".", B665)+1)+1)+1, SEARCH(".", B665, SEARCH(".", B665, SEARCH(".", B665, SEARCH(".", B665)+1)+1)+1) - SEARCH(".", B665, SEARCH(".", B665, SEARCH(".", B665)+1)+1)-1), 0))</f>
        <v>►</v>
      </c>
      <c r="G665" s="2128" t="str">
        <f>IF(OR(B665="►", ISBLANK(B665)), "►", IFERROR(RIGHT(B665, LEN(B665)-FIND("►", B665)-1), ""))</f>
        <v>►</v>
      </c>
      <c r="H665" s="2178" t="s">
        <v>4</v>
      </c>
      <c r="I665" s="2177"/>
      <c r="J665" s="2177"/>
      <c r="K665" s="2177"/>
      <c r="L665" s="2176"/>
      <c r="M665" s="2176"/>
      <c r="N665" s="2176"/>
      <c r="O665" s="2176"/>
      <c r="P665" s="2176"/>
      <c r="Q665" s="2176"/>
      <c r="R665" s="2450"/>
      <c r="S665" s="791" t="s">
        <v>4</v>
      </c>
      <c r="T665" s="3484">
        <f>IFERROR(IF(AND(ISNUMBER(V665),J665&gt;0),J665,0),0)</f>
        <v>0</v>
      </c>
      <c r="U665" s="2453">
        <f>IFERROR(IF(AND(ISNUMBER(T665),V665&gt;0),K665,0),0)</f>
        <v>0</v>
      </c>
      <c r="V665" s="2452"/>
      <c r="W665" s="2140">
        <f>IFERROR(IF(V665&gt;0, AH665*AG665*Q665, 0), 0)</f>
        <v>0</v>
      </c>
      <c r="X665" s="301" t="str">
        <f>IF(OR(W665=0, ISBLANK(P665)), "", TEXT(ROUND(W665/INDEX(AJ24:AJ94, MATCH(P665, AI24:AI94, 0)), 0),"# ##0") &amp; " " &amp; P665)</f>
        <v/>
      </c>
      <c r="Y665" s="82">
        <f>IFERROR(IF(V665&gt;0, L665*AG665*Q665, 0), 0)</f>
        <v>0</v>
      </c>
      <c r="Z665" s="2141">
        <f>IFERROR(IF(V665&gt;0,M665,0),0)</f>
        <v>0</v>
      </c>
      <c r="AA665" s="2142" t="str">
        <f>IF(V665&gt;0,R665,"")</f>
        <v/>
      </c>
      <c r="AB665" s="2143"/>
      <c r="AC665" s="2140">
        <f>IF(ISBLANK(AB665), W665, W665*(1-AB665/100))</f>
        <v>0</v>
      </c>
      <c r="AD665" s="2144"/>
      <c r="AE665" s="2145" t="str">
        <f>IF(OR(ISBLANK(AD665), ISTEXT(L665)), "", IF(W665=0, Y665*AD665, W665*AD665))</f>
        <v/>
      </c>
      <c r="AF665" s="2593"/>
      <c r="AG665" s="2697">
        <f>IFERROR(IF(ISNUMBER(V665)*ISNUMBER(T665),V665/T665,0),0)</f>
        <v>0</v>
      </c>
      <c r="AH665" s="3483">
        <f>IF(AND(V665&lt;&gt;"", ISNUMBER(T665)), IFERROR(INDEX(AJ24:AJ94, MATCH(P665, AI24:AI94, 0)) * O665 * IF(ISBLANK(L665), 1, L665), 0), 0)</f>
        <v>0</v>
      </c>
      <c r="AM665" s="2127" t="str">
        <f>A665</f>
        <v>►</v>
      </c>
      <c r="AX665" s="466">
        <v>1</v>
      </c>
    </row>
    <row r="666" spans="1:50" ht="21" customHeight="1" x14ac:dyDescent="0.25">
      <c r="A666" s="2127" t="str">
        <f>IF(H666&lt;&gt;"A", "►", "A")</f>
        <v>►</v>
      </c>
      <c r="B666" s="2128" t="str">
        <f>IF(A666="►","►",IF(A666="A",IF(ISTEXT(I666),I666,"")))</f>
        <v>►</v>
      </c>
      <c r="C666" s="2129" t="str">
        <f>IF(B666="►", "►", IFERROR(LEFT(B666, SEARCH(".", B666)-1), 0))</f>
        <v>►</v>
      </c>
      <c r="D666" s="2433" t="str">
        <f>IF(B666="►","►",IFERROR(MID(B666,SEARCH(".",B666)+1,SEARCH(".",B666,SEARCH(".",B666)+1)-SEARCH(".",B666)-1),0))</f>
        <v>►</v>
      </c>
      <c r="E666" s="2128" t="str">
        <f>IF(B666="►", "►", IFERROR(MID(B666, SEARCH(".", B666, SEARCH(".", B666)+1)+1, SEARCH(".", B666, SEARCH(".", B666, SEARCH(".", B666)+1)+1) - SEARCH(".", B666, SEARCH(".", B666)+1)-1), 0))</f>
        <v>►</v>
      </c>
      <c r="F666" s="2128" t="str">
        <f>IF(B666="►", "►", IFERROR(MID(B666, SEARCH(".", B666, SEARCH(".", B666, SEARCH(".", B666)+1)+1)+1, SEARCH(".", B666, SEARCH(".", B666, SEARCH(".", B666, SEARCH(".", B666)+1)+1)+1) - SEARCH(".", B666, SEARCH(".", B666, SEARCH(".", B666)+1)+1)-1), 0))</f>
        <v>►</v>
      </c>
      <c r="G666" s="2128" t="str">
        <f>IF(OR(B666="►", ISBLANK(B666)), "►", IFERROR(RIGHT(B666, LEN(B666)-FIND("►", B666)-1), ""))</f>
        <v>►</v>
      </c>
      <c r="H666" s="2178" t="s">
        <v>4</v>
      </c>
      <c r="I666" s="2177"/>
      <c r="J666" s="2177"/>
      <c r="K666" s="2177"/>
      <c r="L666" s="2176"/>
      <c r="M666" s="2176"/>
      <c r="N666" s="2176"/>
      <c r="O666" s="2176"/>
      <c r="P666" s="2176"/>
      <c r="Q666" s="2176"/>
      <c r="R666" s="2450"/>
      <c r="S666" s="791" t="s">
        <v>4</v>
      </c>
      <c r="T666" s="3484">
        <f>IFERROR(IF(AND(ISNUMBER(V666),J666&gt;0),J666,0),0)</f>
        <v>0</v>
      </c>
      <c r="U666" s="2453">
        <f>IFERROR(IF(AND(ISNUMBER(T666),V666&gt;0),K666,0),0)</f>
        <v>0</v>
      </c>
      <c r="V666" s="2452"/>
      <c r="W666" s="2148">
        <f>IFERROR(IF(V666&gt;0, AH666*AG666*Q666, 0), 0)</f>
        <v>0</v>
      </c>
      <c r="X666" s="299" t="str">
        <f>IF(OR(W666=0, ISBLANK(P666)), "", TEXT(ROUND(W666/INDEX(AJ24:AJ94, MATCH(P666, AI24:AI94, 0)), 0),"# ##0") &amp; " " &amp; P666)</f>
        <v/>
      </c>
      <c r="Y666" s="77">
        <f>IFERROR(IF(V666&gt;0, L666*AG666*Q666, 0), 0)</f>
        <v>0</v>
      </c>
      <c r="Z666" s="2149">
        <f>IFERROR(IF(V666&gt;0,M666,0),0)</f>
        <v>0</v>
      </c>
      <c r="AA666" s="2137" t="str">
        <f>IF(V666&gt;0,R666,"")</f>
        <v/>
      </c>
      <c r="AB666" s="2143"/>
      <c r="AC666" s="2148">
        <f>IF(ISBLANK(AB666), W666, W666*(1-AB666/100))</f>
        <v>0</v>
      </c>
      <c r="AD666" s="2144"/>
      <c r="AE666" s="2150" t="str">
        <f>IF(OR(ISBLANK(AD666), ISTEXT(L666)), "", IF(W666=0, Y666*AD666, W666*AD666))</f>
        <v/>
      </c>
      <c r="AF666" s="2593"/>
      <c r="AG666" s="2697">
        <f>IFERROR(IF(ISNUMBER(V666)*ISNUMBER(T666),V666/T666,0),0)</f>
        <v>0</v>
      </c>
      <c r="AH666" s="3483">
        <f>IF(AND(V666&lt;&gt;"", ISNUMBER(T666)), IFERROR(INDEX(AJ24:AJ94, MATCH(P666, AI24:AI94, 0)) * O666 * IF(ISBLANK(L666), 1, L666), 0), 0)</f>
        <v>0</v>
      </c>
      <c r="AM666" s="2127" t="str">
        <f>A666</f>
        <v>►</v>
      </c>
      <c r="AX666" s="466">
        <v>1</v>
      </c>
    </row>
    <row r="667" spans="1:50" ht="21" customHeight="1" x14ac:dyDescent="0.25">
      <c r="A667" s="2127" t="str">
        <f>IF(H667&lt;&gt;"A", "►", "A")</f>
        <v>►</v>
      </c>
      <c r="B667" s="2128" t="str">
        <f>IF(A667="►","►",IF(A667="A",IF(ISTEXT(I667),I667,"")))</f>
        <v>►</v>
      </c>
      <c r="C667" s="2129" t="str">
        <f>IF(B667="►", "►", IFERROR(LEFT(B667, SEARCH(".", B667)-1), 0))</f>
        <v>►</v>
      </c>
      <c r="D667" s="2433" t="str">
        <f>IF(B667="►","►",IFERROR(MID(B667,SEARCH(".",B667)+1,SEARCH(".",B667,SEARCH(".",B667)+1)-SEARCH(".",B667)-1),0))</f>
        <v>►</v>
      </c>
      <c r="E667" s="2128" t="str">
        <f>IF(B667="►", "►", IFERROR(MID(B667, SEARCH(".", B667, SEARCH(".", B667)+1)+1, SEARCH(".", B667, SEARCH(".", B667, SEARCH(".", B667)+1)+1) - SEARCH(".", B667, SEARCH(".", B667)+1)-1), 0))</f>
        <v>►</v>
      </c>
      <c r="F667" s="2128" t="str">
        <f>IF(B667="►", "►", IFERROR(MID(B667, SEARCH(".", B667, SEARCH(".", B667, SEARCH(".", B667)+1)+1)+1, SEARCH(".", B667, SEARCH(".", B667, SEARCH(".", B667, SEARCH(".", B667)+1)+1)+1) - SEARCH(".", B667, SEARCH(".", B667, SEARCH(".", B667)+1)+1)-1), 0))</f>
        <v>►</v>
      </c>
      <c r="G667" s="2128" t="str">
        <f>IF(OR(B667="►", ISBLANK(B667)), "►", IFERROR(RIGHT(B667, LEN(B667)-FIND("►", B667)-1), ""))</f>
        <v>►</v>
      </c>
      <c r="H667" s="2178" t="s">
        <v>4</v>
      </c>
      <c r="I667" s="2177"/>
      <c r="J667" s="2177"/>
      <c r="K667" s="2177"/>
      <c r="L667" s="2176"/>
      <c r="M667" s="2176"/>
      <c r="N667" s="2176"/>
      <c r="O667" s="2176"/>
      <c r="P667" s="2176"/>
      <c r="Q667" s="2176"/>
      <c r="R667" s="2450"/>
      <c r="S667" s="791" t="s">
        <v>4</v>
      </c>
      <c r="T667" s="3484">
        <f>IFERROR(IF(AND(ISNUMBER(V667),J667&gt;0),J667,0),0)</f>
        <v>0</v>
      </c>
      <c r="U667" s="2453">
        <f>IFERROR(IF(AND(ISNUMBER(T667),V667&gt;0),K667,0),0)</f>
        <v>0</v>
      </c>
      <c r="V667" s="2452"/>
      <c r="W667" s="2140">
        <f>IFERROR(IF(V667&gt;0, AH667*AG667*Q667, 0), 0)</f>
        <v>0</v>
      </c>
      <c r="X667" s="301" t="str">
        <f>IF(OR(W667=0, ISBLANK(P667)), "", TEXT(ROUND(W667/INDEX(AJ24:AJ94, MATCH(P667, AI24:AI94, 0)), 0),"# ##0") &amp; " " &amp; P667)</f>
        <v/>
      </c>
      <c r="Y667" s="82">
        <f>IFERROR(IF(V667&gt;0, L667*AG667*Q667, 0), 0)</f>
        <v>0</v>
      </c>
      <c r="Z667" s="2141">
        <f>IFERROR(IF(V667&gt;0,M667,0),0)</f>
        <v>0</v>
      </c>
      <c r="AA667" s="2142" t="str">
        <f>IF(V667&gt;0,R667,"")</f>
        <v/>
      </c>
      <c r="AB667" s="2143"/>
      <c r="AC667" s="2140">
        <f>IF(ISBLANK(AB667), W667, W667*(1-AB667/100))</f>
        <v>0</v>
      </c>
      <c r="AD667" s="2144"/>
      <c r="AE667" s="2145" t="str">
        <f>IF(OR(ISBLANK(AD667), ISTEXT(L667)), "", IF(W667=0, Y667*AD667, W667*AD667))</f>
        <v/>
      </c>
      <c r="AF667" s="2593"/>
      <c r="AG667" s="2697">
        <f>IFERROR(IF(ISNUMBER(V667)*ISNUMBER(T667),V667/T667,0),0)</f>
        <v>0</v>
      </c>
      <c r="AH667" s="3483">
        <f>IF(AND(V667&lt;&gt;"", ISNUMBER(T667)), IFERROR(INDEX(AJ24:AJ94, MATCH(P667, AI24:AI94, 0)) * O667 * IF(ISBLANK(L667), 1, L667), 0), 0)</f>
        <v>0</v>
      </c>
      <c r="AM667" s="2127" t="str">
        <f>A667</f>
        <v>►</v>
      </c>
      <c r="AX667" s="466">
        <v>1</v>
      </c>
    </row>
    <row r="668" spans="1:50" ht="21" customHeight="1" x14ac:dyDescent="0.25">
      <c r="A668" s="2127" t="str">
        <f>IF(H668&lt;&gt;"A", "►", "A")</f>
        <v>►</v>
      </c>
      <c r="B668" s="2128" t="str">
        <f>IF(A668="►","►",IF(A668="A",IF(ISTEXT(I668),I668,"")))</f>
        <v>►</v>
      </c>
      <c r="C668" s="2129" t="str">
        <f>IF(B668="►", "►", IFERROR(LEFT(B668, SEARCH(".", B668)-1), 0))</f>
        <v>►</v>
      </c>
      <c r="D668" s="2433" t="str">
        <f>IF(B668="►","►",IFERROR(MID(B668,SEARCH(".",B668)+1,SEARCH(".",B668,SEARCH(".",B668)+1)-SEARCH(".",B668)-1),0))</f>
        <v>►</v>
      </c>
      <c r="E668" s="2128" t="str">
        <f>IF(B668="►", "►", IFERROR(MID(B668, SEARCH(".", B668, SEARCH(".", B668)+1)+1, SEARCH(".", B668, SEARCH(".", B668, SEARCH(".", B668)+1)+1) - SEARCH(".", B668, SEARCH(".", B668)+1)-1), 0))</f>
        <v>►</v>
      </c>
      <c r="F668" s="2128" t="str">
        <f>IF(B668="►", "►", IFERROR(MID(B668, SEARCH(".", B668, SEARCH(".", B668, SEARCH(".", B668)+1)+1)+1, SEARCH(".", B668, SEARCH(".", B668, SEARCH(".", B668, SEARCH(".", B668)+1)+1)+1) - SEARCH(".", B668, SEARCH(".", B668, SEARCH(".", B668)+1)+1)-1), 0))</f>
        <v>►</v>
      </c>
      <c r="G668" s="2128" t="str">
        <f>IF(OR(B668="►", ISBLANK(B668)), "►", IFERROR(RIGHT(B668, LEN(B668)-FIND("►", B668)-1), ""))</f>
        <v>►</v>
      </c>
      <c r="H668" s="2178" t="s">
        <v>4</v>
      </c>
      <c r="I668" s="2177"/>
      <c r="J668" s="2177"/>
      <c r="K668" s="2177"/>
      <c r="L668" s="2176"/>
      <c r="M668" s="2176"/>
      <c r="N668" s="2176"/>
      <c r="O668" s="2176"/>
      <c r="P668" s="2176"/>
      <c r="Q668" s="2176"/>
      <c r="R668" s="2450"/>
      <c r="S668" s="791" t="s">
        <v>4</v>
      </c>
      <c r="T668" s="3484">
        <f>IFERROR(IF(AND(ISNUMBER(V668),J668&gt;0),J668,0),0)</f>
        <v>0</v>
      </c>
      <c r="U668" s="2453">
        <f>IFERROR(IF(AND(ISNUMBER(T668),V668&gt;0),K668,0),0)</f>
        <v>0</v>
      </c>
      <c r="V668" s="2452"/>
      <c r="W668" s="2148">
        <f>IFERROR(IF(V668&gt;0, AH668*AG668*Q668, 0), 0)</f>
        <v>0</v>
      </c>
      <c r="X668" s="299" t="str">
        <f>IF(OR(W668=0, ISBLANK(P668)), "", TEXT(ROUND(W668/INDEX(AJ24:AJ94, MATCH(P668, AI24:AI94, 0)), 0),"# ##0") &amp; " " &amp; P668)</f>
        <v/>
      </c>
      <c r="Y668" s="77">
        <f>IFERROR(IF(V668&gt;0, L668*AG668*Q668, 0), 0)</f>
        <v>0</v>
      </c>
      <c r="Z668" s="2149">
        <f>IFERROR(IF(V668&gt;0,M668,0),0)</f>
        <v>0</v>
      </c>
      <c r="AA668" s="2137" t="str">
        <f>IF(V668&gt;0,R668,"")</f>
        <v/>
      </c>
      <c r="AB668" s="2143"/>
      <c r="AC668" s="2148">
        <f>IF(ISBLANK(AB668), W668, W668*(1-AB668/100))</f>
        <v>0</v>
      </c>
      <c r="AD668" s="2144"/>
      <c r="AE668" s="2150" t="str">
        <f>IF(OR(ISBLANK(AD668), ISTEXT(L668)), "", IF(W668=0, Y668*AD668, W668*AD668))</f>
        <v/>
      </c>
      <c r="AF668" s="2593"/>
      <c r="AG668" s="2697">
        <f>IFERROR(IF(ISNUMBER(V668)*ISNUMBER(T668),V668/T668,0),0)</f>
        <v>0</v>
      </c>
      <c r="AH668" s="3483">
        <f>IF(AND(V668&lt;&gt;"", ISNUMBER(T668)), IFERROR(INDEX(AJ24:AJ94, MATCH(P668, AI24:AI94, 0)) * O668 * IF(ISBLANK(L668), 1, L668), 0), 0)</f>
        <v>0</v>
      </c>
      <c r="AM668" s="2127" t="str">
        <f>A668</f>
        <v>►</v>
      </c>
      <c r="AX668" s="466">
        <v>1</v>
      </c>
    </row>
    <row r="669" spans="1:50" ht="21" customHeight="1" x14ac:dyDescent="0.25">
      <c r="A669" s="2127" t="str">
        <f>IF(H669&lt;&gt;"A", "►", "A")</f>
        <v>►</v>
      </c>
      <c r="B669" s="2128" t="str">
        <f>IF(A669="►","►",IF(A669="A",IF(ISTEXT(I669),I669,"")))</f>
        <v>►</v>
      </c>
      <c r="C669" s="2129" t="str">
        <f>IF(B669="►", "►", IFERROR(LEFT(B669, SEARCH(".", B669)-1), 0))</f>
        <v>►</v>
      </c>
      <c r="D669" s="2433" t="str">
        <f>IF(B669="►","►",IFERROR(MID(B669,SEARCH(".",B669)+1,SEARCH(".",B669,SEARCH(".",B669)+1)-SEARCH(".",B669)-1),0))</f>
        <v>►</v>
      </c>
      <c r="E669" s="2128" t="str">
        <f>IF(B669="►", "►", IFERROR(MID(B669, SEARCH(".", B669, SEARCH(".", B669)+1)+1, SEARCH(".", B669, SEARCH(".", B669, SEARCH(".", B669)+1)+1) - SEARCH(".", B669, SEARCH(".", B669)+1)-1), 0))</f>
        <v>►</v>
      </c>
      <c r="F669" s="2128" t="str">
        <f>IF(B669="►", "►", IFERROR(MID(B669, SEARCH(".", B669, SEARCH(".", B669, SEARCH(".", B669)+1)+1)+1, SEARCH(".", B669, SEARCH(".", B669, SEARCH(".", B669, SEARCH(".", B669)+1)+1)+1) - SEARCH(".", B669, SEARCH(".", B669, SEARCH(".", B669)+1)+1)-1), 0))</f>
        <v>►</v>
      </c>
      <c r="G669" s="2128" t="str">
        <f>IF(OR(B669="►", ISBLANK(B669)), "►", IFERROR(RIGHT(B669, LEN(B669)-FIND("►", B669)-1), ""))</f>
        <v>►</v>
      </c>
      <c r="H669" s="2178" t="s">
        <v>4</v>
      </c>
      <c r="I669" s="2177"/>
      <c r="J669" s="2177"/>
      <c r="K669" s="2177"/>
      <c r="L669" s="2176"/>
      <c r="M669" s="2176"/>
      <c r="N669" s="2176"/>
      <c r="O669" s="2176"/>
      <c r="P669" s="2176"/>
      <c r="Q669" s="2176"/>
      <c r="R669" s="2450"/>
      <c r="S669" s="791" t="s">
        <v>4</v>
      </c>
      <c r="T669" s="3484">
        <f>IFERROR(IF(AND(ISNUMBER(V669),J669&gt;0),J669,0),0)</f>
        <v>0</v>
      </c>
      <c r="U669" s="2453">
        <f>IFERROR(IF(AND(ISNUMBER(T669),V669&gt;0),K669,0),0)</f>
        <v>0</v>
      </c>
      <c r="V669" s="2452"/>
      <c r="W669" s="2140">
        <f>IFERROR(IF(V669&gt;0, AH669*AG669*Q669, 0), 0)</f>
        <v>0</v>
      </c>
      <c r="X669" s="301" t="str">
        <f>IF(OR(W669=0, ISBLANK(P669)), "", TEXT(ROUND(W669/INDEX(AJ24:AJ94, MATCH(P669, AI24:AI94, 0)), 0),"# ##0") &amp; " " &amp; P669)</f>
        <v/>
      </c>
      <c r="Y669" s="82">
        <f>IFERROR(IF(V669&gt;0, L669*AG669*Q669, 0), 0)</f>
        <v>0</v>
      </c>
      <c r="Z669" s="2141">
        <f>IFERROR(IF(V669&gt;0,M669,0),0)</f>
        <v>0</v>
      </c>
      <c r="AA669" s="2142" t="str">
        <f>IF(V669&gt;0,R669,"")</f>
        <v/>
      </c>
      <c r="AB669" s="2143"/>
      <c r="AC669" s="2140">
        <f>IF(ISBLANK(AB669), W669, W669*(1-AB669/100))</f>
        <v>0</v>
      </c>
      <c r="AD669" s="2144"/>
      <c r="AE669" s="2145" t="str">
        <f>IF(OR(ISBLANK(AD669), ISTEXT(L669)), "", IF(W669=0, Y669*AD669, W669*AD669))</f>
        <v/>
      </c>
      <c r="AF669" s="2593"/>
      <c r="AG669" s="2697">
        <f>IFERROR(IF(ISNUMBER(V669)*ISNUMBER(T669),V669/T669,0),0)</f>
        <v>0</v>
      </c>
      <c r="AH669" s="3483">
        <f>IF(AND(V669&lt;&gt;"", ISNUMBER(T669)), IFERROR(INDEX(AJ24:AJ94, MATCH(P669, AI24:AI94, 0)) * O669 * IF(ISBLANK(L669), 1, L669), 0), 0)</f>
        <v>0</v>
      </c>
      <c r="AM669" s="2127" t="str">
        <f>A669</f>
        <v>►</v>
      </c>
      <c r="AX669" s="466">
        <v>1</v>
      </c>
    </row>
    <row r="670" spans="1:50" ht="21" customHeight="1" x14ac:dyDescent="0.25">
      <c r="A670" s="2127" t="str">
        <f>IF(H670&lt;&gt;"A", "►", "A")</f>
        <v>►</v>
      </c>
      <c r="B670" s="2128" t="str">
        <f>IF(A670="►","►",IF(A670="A",IF(ISTEXT(I670),I670,"")))</f>
        <v>►</v>
      </c>
      <c r="C670" s="2129" t="str">
        <f>IF(B670="►", "►", IFERROR(LEFT(B670, SEARCH(".", B670)-1), 0))</f>
        <v>►</v>
      </c>
      <c r="D670" s="2433" t="str">
        <f>IF(B670="►","►",IFERROR(MID(B670,SEARCH(".",B670)+1,SEARCH(".",B670,SEARCH(".",B670)+1)-SEARCH(".",B670)-1),0))</f>
        <v>►</v>
      </c>
      <c r="E670" s="2128" t="str">
        <f>IF(B670="►", "►", IFERROR(MID(B670, SEARCH(".", B670, SEARCH(".", B670)+1)+1, SEARCH(".", B670, SEARCH(".", B670, SEARCH(".", B670)+1)+1) - SEARCH(".", B670, SEARCH(".", B670)+1)-1), 0))</f>
        <v>►</v>
      </c>
      <c r="F670" s="2128" t="str">
        <f>IF(B670="►", "►", IFERROR(MID(B670, SEARCH(".", B670, SEARCH(".", B670, SEARCH(".", B670)+1)+1)+1, SEARCH(".", B670, SEARCH(".", B670, SEARCH(".", B670, SEARCH(".", B670)+1)+1)+1) - SEARCH(".", B670, SEARCH(".", B670, SEARCH(".", B670)+1)+1)-1), 0))</f>
        <v>►</v>
      </c>
      <c r="G670" s="2128" t="str">
        <f>IF(OR(B670="►", ISBLANK(B670)), "►", IFERROR(RIGHT(B670, LEN(B670)-FIND("►", B670)-1), ""))</f>
        <v>►</v>
      </c>
      <c r="H670" s="2178" t="s">
        <v>4</v>
      </c>
      <c r="I670" s="2177"/>
      <c r="J670" s="2177"/>
      <c r="K670" s="2177"/>
      <c r="L670" s="2176"/>
      <c r="M670" s="2176"/>
      <c r="N670" s="2176"/>
      <c r="O670" s="2176"/>
      <c r="P670" s="2176"/>
      <c r="Q670" s="2176"/>
      <c r="R670" s="2450"/>
      <c r="S670" s="791" t="s">
        <v>4</v>
      </c>
      <c r="T670" s="3484">
        <f>IFERROR(IF(AND(ISNUMBER(V670),J670&gt;0),J670,0),0)</f>
        <v>0</v>
      </c>
      <c r="U670" s="2453">
        <f>IFERROR(IF(AND(ISNUMBER(T670),V670&gt;0),K670,0),0)</f>
        <v>0</v>
      </c>
      <c r="V670" s="2452"/>
      <c r="W670" s="2148">
        <f>IFERROR(IF(V670&gt;0, AH670*AG670*Q670, 0), 0)</f>
        <v>0</v>
      </c>
      <c r="X670" s="299" t="str">
        <f>IF(OR(W670=0, ISBLANK(P670)), "", TEXT(ROUND(W670/INDEX(AJ24:AJ94, MATCH(P670, AI24:AI94, 0)), 0),"# ##0") &amp; " " &amp; P670)</f>
        <v/>
      </c>
      <c r="Y670" s="77">
        <f>IFERROR(IF(V670&gt;0, L670*AG670*Q670, 0), 0)</f>
        <v>0</v>
      </c>
      <c r="Z670" s="2149">
        <f>IFERROR(IF(V670&gt;0,M670,0),0)</f>
        <v>0</v>
      </c>
      <c r="AA670" s="2137" t="str">
        <f>IF(V670&gt;0,R670,"")</f>
        <v/>
      </c>
      <c r="AB670" s="2143"/>
      <c r="AC670" s="2148">
        <f>IF(ISBLANK(AB670), W670, W670*(1-AB670/100))</f>
        <v>0</v>
      </c>
      <c r="AD670" s="2144"/>
      <c r="AE670" s="2150" t="str">
        <f>IF(OR(ISBLANK(AD670), ISTEXT(L670)), "", IF(W670=0, Y670*AD670, W670*AD670))</f>
        <v/>
      </c>
      <c r="AF670" s="2593"/>
      <c r="AG670" s="2697">
        <f>IFERROR(IF(ISNUMBER(V670)*ISNUMBER(T670),V670/T670,0),0)</f>
        <v>0</v>
      </c>
      <c r="AH670" s="3483">
        <f>IF(AND(V670&lt;&gt;"", ISNUMBER(T670)), IFERROR(INDEX(AJ24:AJ94, MATCH(P670, AI24:AI94, 0)) * O670 * IF(ISBLANK(L670), 1, L670), 0), 0)</f>
        <v>0</v>
      </c>
      <c r="AM670" s="2127" t="str">
        <f>A670</f>
        <v>►</v>
      </c>
      <c r="AX670" s="466">
        <v>1</v>
      </c>
    </row>
    <row r="671" spans="1:50" ht="21" customHeight="1" x14ac:dyDescent="0.25">
      <c r="A671" s="2127" t="str">
        <f>IF(H671&lt;&gt;"A", "►", "A")</f>
        <v>►</v>
      </c>
      <c r="B671" s="2128" t="str">
        <f>IF(A671="►","►",IF(A671="A",IF(ISTEXT(I671),I671,"")))</f>
        <v>►</v>
      </c>
      <c r="C671" s="2129" t="str">
        <f>IF(B671="►", "►", IFERROR(LEFT(B671, SEARCH(".", B671)-1), 0))</f>
        <v>►</v>
      </c>
      <c r="D671" s="2433" t="str">
        <f>IF(B671="►","►",IFERROR(MID(B671,SEARCH(".",B671)+1,SEARCH(".",B671,SEARCH(".",B671)+1)-SEARCH(".",B671)-1),0))</f>
        <v>►</v>
      </c>
      <c r="E671" s="2128" t="str">
        <f>IF(B671="►", "►", IFERROR(MID(B671, SEARCH(".", B671, SEARCH(".", B671)+1)+1, SEARCH(".", B671, SEARCH(".", B671, SEARCH(".", B671)+1)+1) - SEARCH(".", B671, SEARCH(".", B671)+1)-1), 0))</f>
        <v>►</v>
      </c>
      <c r="F671" s="2128" t="str">
        <f>IF(B671="►", "►", IFERROR(MID(B671, SEARCH(".", B671, SEARCH(".", B671, SEARCH(".", B671)+1)+1)+1, SEARCH(".", B671, SEARCH(".", B671, SEARCH(".", B671, SEARCH(".", B671)+1)+1)+1) - SEARCH(".", B671, SEARCH(".", B671, SEARCH(".", B671)+1)+1)-1), 0))</f>
        <v>►</v>
      </c>
      <c r="G671" s="2128" t="str">
        <f>IF(OR(B671="►", ISBLANK(B671)), "►", IFERROR(RIGHT(B671, LEN(B671)-FIND("►", B671)-1), ""))</f>
        <v>►</v>
      </c>
      <c r="H671" s="2178" t="s">
        <v>4</v>
      </c>
      <c r="I671" s="2177"/>
      <c r="J671" s="2177"/>
      <c r="K671" s="2177"/>
      <c r="L671" s="2176"/>
      <c r="M671" s="2176"/>
      <c r="N671" s="2176"/>
      <c r="O671" s="2176"/>
      <c r="P671" s="2176"/>
      <c r="Q671" s="2176"/>
      <c r="R671" s="2450"/>
      <c r="S671" s="791" t="s">
        <v>4</v>
      </c>
      <c r="T671" s="3484">
        <f>IFERROR(IF(AND(ISNUMBER(V671),J671&gt;0),J671,0),0)</f>
        <v>0</v>
      </c>
      <c r="U671" s="2453">
        <f>IFERROR(IF(AND(ISNUMBER(T671),V671&gt;0),K671,0),0)</f>
        <v>0</v>
      </c>
      <c r="V671" s="2452"/>
      <c r="W671" s="2140">
        <f>IFERROR(IF(V671&gt;0, AH671*AG671*Q671, 0), 0)</f>
        <v>0</v>
      </c>
      <c r="X671" s="301" t="str">
        <f>IF(OR(W671=0, ISBLANK(P671)), "", TEXT(ROUND(W671/INDEX(AJ24:AJ94, MATCH(P671, AI24:AI94, 0)), 0),"# ##0") &amp; " " &amp; P671)</f>
        <v/>
      </c>
      <c r="Y671" s="82">
        <f>IFERROR(IF(V671&gt;0, L671*AG671*Q671, 0), 0)</f>
        <v>0</v>
      </c>
      <c r="Z671" s="2141">
        <f>IFERROR(IF(V671&gt;0,M671,0),0)</f>
        <v>0</v>
      </c>
      <c r="AA671" s="2142" t="str">
        <f>IF(V671&gt;0,R671,"")</f>
        <v/>
      </c>
      <c r="AB671" s="2143"/>
      <c r="AC671" s="2140">
        <f>IF(ISBLANK(AB671), W671, W671*(1-AB671/100))</f>
        <v>0</v>
      </c>
      <c r="AD671" s="2144"/>
      <c r="AE671" s="2145" t="str">
        <f>IF(OR(ISBLANK(AD671), ISTEXT(L671)), "", IF(W671=0, Y671*AD671, W671*AD671))</f>
        <v/>
      </c>
      <c r="AF671" s="2593"/>
      <c r="AG671" s="2697">
        <f>IFERROR(IF(ISNUMBER(V671)*ISNUMBER(T671),V671/T671,0),0)</f>
        <v>0</v>
      </c>
      <c r="AH671" s="3483">
        <f>IF(AND(V671&lt;&gt;"", ISNUMBER(T671)), IFERROR(INDEX(AJ24:AJ94, MATCH(P671, AI24:AI94, 0)) * O671 * IF(ISBLANK(L671), 1, L671), 0), 0)</f>
        <v>0</v>
      </c>
      <c r="AM671" s="2127" t="str">
        <f>A671</f>
        <v>►</v>
      </c>
      <c r="AX671" s="466">
        <v>1</v>
      </c>
    </row>
    <row r="672" spans="1:50" ht="21" customHeight="1" x14ac:dyDescent="0.25">
      <c r="A672" s="2127" t="str">
        <f>IF(H672&lt;&gt;"A", "►", "A")</f>
        <v>►</v>
      </c>
      <c r="B672" s="2128" t="str">
        <f>IF(A672="►","►",IF(A672="A",IF(ISTEXT(I672),I672,"")))</f>
        <v>►</v>
      </c>
      <c r="C672" s="2129" t="str">
        <f>IF(B672="►", "►", IFERROR(LEFT(B672, SEARCH(".", B672)-1), 0))</f>
        <v>►</v>
      </c>
      <c r="D672" s="2433" t="str">
        <f>IF(B672="►","►",IFERROR(MID(B672,SEARCH(".",B672)+1,SEARCH(".",B672,SEARCH(".",B672)+1)-SEARCH(".",B672)-1),0))</f>
        <v>►</v>
      </c>
      <c r="E672" s="2128" t="str">
        <f>IF(B672="►", "►", IFERROR(MID(B672, SEARCH(".", B672, SEARCH(".", B672)+1)+1, SEARCH(".", B672, SEARCH(".", B672, SEARCH(".", B672)+1)+1) - SEARCH(".", B672, SEARCH(".", B672)+1)-1), 0))</f>
        <v>►</v>
      </c>
      <c r="F672" s="2128" t="str">
        <f>IF(B672="►", "►", IFERROR(MID(B672, SEARCH(".", B672, SEARCH(".", B672, SEARCH(".", B672)+1)+1)+1, SEARCH(".", B672, SEARCH(".", B672, SEARCH(".", B672, SEARCH(".", B672)+1)+1)+1) - SEARCH(".", B672, SEARCH(".", B672, SEARCH(".", B672)+1)+1)-1), 0))</f>
        <v>►</v>
      </c>
      <c r="G672" s="2128" t="str">
        <f>IF(OR(B672="►", ISBLANK(B672)), "►", IFERROR(RIGHT(B672, LEN(B672)-FIND("►", B672)-1), ""))</f>
        <v>►</v>
      </c>
      <c r="H672" s="2178" t="s">
        <v>4</v>
      </c>
      <c r="I672" s="2177"/>
      <c r="J672" s="2177"/>
      <c r="K672" s="2177"/>
      <c r="L672" s="2176"/>
      <c r="M672" s="2176"/>
      <c r="N672" s="2176"/>
      <c r="O672" s="2176"/>
      <c r="P672" s="2176"/>
      <c r="Q672" s="2176"/>
      <c r="R672" s="2450"/>
      <c r="S672" s="791" t="s">
        <v>4</v>
      </c>
      <c r="T672" s="3484">
        <f>IFERROR(IF(AND(ISNUMBER(V672),J672&gt;0),J672,0),0)</f>
        <v>0</v>
      </c>
      <c r="U672" s="2453">
        <f>IFERROR(IF(AND(ISNUMBER(T672),V672&gt;0),K672,0),0)</f>
        <v>0</v>
      </c>
      <c r="V672" s="2452"/>
      <c r="W672" s="2148">
        <f>IFERROR(IF(V672&gt;0, AH672*AG672*Q672, 0), 0)</f>
        <v>0</v>
      </c>
      <c r="X672" s="299" t="str">
        <f>IF(OR(W672=0, ISBLANK(P672)), "", TEXT(ROUND(W672/INDEX(AJ24:AJ94, MATCH(P672, AI24:AI94, 0)), 0),"# ##0") &amp; " " &amp; P672)</f>
        <v/>
      </c>
      <c r="Y672" s="77">
        <f>IFERROR(IF(V672&gt;0, L672*AG672*Q672, 0), 0)</f>
        <v>0</v>
      </c>
      <c r="Z672" s="2149">
        <f>IFERROR(IF(V672&gt;0,M672,0),0)</f>
        <v>0</v>
      </c>
      <c r="AA672" s="2137" t="str">
        <f>IF(V672&gt;0,R672,"")</f>
        <v/>
      </c>
      <c r="AB672" s="2143"/>
      <c r="AC672" s="2148">
        <f>IF(ISBLANK(AB672), W672, W672*(1-AB672/100))</f>
        <v>0</v>
      </c>
      <c r="AD672" s="2144"/>
      <c r="AE672" s="2150" t="str">
        <f>IF(OR(ISBLANK(AD672), ISTEXT(L672)), "", IF(W672=0, Y672*AD672, W672*AD672))</f>
        <v/>
      </c>
      <c r="AF672" s="2593"/>
      <c r="AG672" s="2697">
        <f>IFERROR(IF(ISNUMBER(V672)*ISNUMBER(T672),V672/T672,0),0)</f>
        <v>0</v>
      </c>
      <c r="AH672" s="3483">
        <f>IF(AND(V672&lt;&gt;"", ISNUMBER(T672)), IFERROR(INDEX(AJ24:AJ94, MATCH(P672, AI24:AI94, 0)) * O672 * IF(ISBLANK(L672), 1, L672), 0), 0)</f>
        <v>0</v>
      </c>
      <c r="AM672" s="2127" t="str">
        <f>A672</f>
        <v>►</v>
      </c>
      <c r="AX672" s="466">
        <v>1</v>
      </c>
    </row>
    <row r="673" spans="1:50" ht="21" customHeight="1" x14ac:dyDescent="0.25">
      <c r="A673" s="2127" t="str">
        <f>IF(H673&lt;&gt;"A", "►", "A")</f>
        <v>►</v>
      </c>
      <c r="B673" s="2128" t="str">
        <f>IF(A673="►","►",IF(A673="A",IF(ISTEXT(I673),I673,"")))</f>
        <v>►</v>
      </c>
      <c r="C673" s="2129" t="str">
        <f>IF(B673="►", "►", IFERROR(LEFT(B673, SEARCH(".", B673)-1), 0))</f>
        <v>►</v>
      </c>
      <c r="D673" s="2433" t="str">
        <f>IF(B673="►","►",IFERROR(MID(B673,SEARCH(".",B673)+1,SEARCH(".",B673,SEARCH(".",B673)+1)-SEARCH(".",B673)-1),0))</f>
        <v>►</v>
      </c>
      <c r="E673" s="2128" t="str">
        <f>IF(B673="►", "►", IFERROR(MID(B673, SEARCH(".", B673, SEARCH(".", B673)+1)+1, SEARCH(".", B673, SEARCH(".", B673, SEARCH(".", B673)+1)+1) - SEARCH(".", B673, SEARCH(".", B673)+1)-1), 0))</f>
        <v>►</v>
      </c>
      <c r="F673" s="2128" t="str">
        <f>IF(B673="►", "►", IFERROR(MID(B673, SEARCH(".", B673, SEARCH(".", B673, SEARCH(".", B673)+1)+1)+1, SEARCH(".", B673, SEARCH(".", B673, SEARCH(".", B673, SEARCH(".", B673)+1)+1)+1) - SEARCH(".", B673, SEARCH(".", B673, SEARCH(".", B673)+1)+1)-1), 0))</f>
        <v>►</v>
      </c>
      <c r="G673" s="2128" t="str">
        <f>IF(OR(B673="►", ISBLANK(B673)), "►", IFERROR(RIGHT(B673, LEN(B673)-FIND("►", B673)-1), ""))</f>
        <v>►</v>
      </c>
      <c r="H673" s="2178" t="s">
        <v>4</v>
      </c>
      <c r="I673" s="2177"/>
      <c r="J673" s="2177"/>
      <c r="K673" s="2177"/>
      <c r="L673" s="2176"/>
      <c r="M673" s="2176"/>
      <c r="N673" s="2176"/>
      <c r="O673" s="2176"/>
      <c r="P673" s="2176"/>
      <c r="Q673" s="2176"/>
      <c r="R673" s="2450"/>
      <c r="S673" s="791" t="s">
        <v>4</v>
      </c>
      <c r="T673" s="3484">
        <f>IFERROR(IF(AND(ISNUMBER(V673),J673&gt;0),J673,0),0)</f>
        <v>0</v>
      </c>
      <c r="U673" s="2453">
        <f>IFERROR(IF(AND(ISNUMBER(T673),V673&gt;0),K673,0),0)</f>
        <v>0</v>
      </c>
      <c r="V673" s="2452"/>
      <c r="W673" s="2140">
        <f>IFERROR(IF(V673&gt;0, AH673*AG673*Q673, 0), 0)</f>
        <v>0</v>
      </c>
      <c r="X673" s="301" t="str">
        <f>IF(OR(W673=0, ISBLANK(P673)), "", TEXT(ROUND(W673/INDEX(AJ24:AJ94, MATCH(P673, AI24:AI94, 0)), 0),"# ##0") &amp; " " &amp; P673)</f>
        <v/>
      </c>
      <c r="Y673" s="82">
        <f>IFERROR(IF(V673&gt;0, L673*AG673*Q673, 0), 0)</f>
        <v>0</v>
      </c>
      <c r="Z673" s="2141">
        <f>IFERROR(IF(V673&gt;0,M673,0),0)</f>
        <v>0</v>
      </c>
      <c r="AA673" s="2142" t="str">
        <f>IF(V673&gt;0,R673,"")</f>
        <v/>
      </c>
      <c r="AB673" s="2143"/>
      <c r="AC673" s="2140">
        <f>IF(ISBLANK(AB673), W673, W673*(1-AB673/100))</f>
        <v>0</v>
      </c>
      <c r="AD673" s="2144"/>
      <c r="AE673" s="2145" t="str">
        <f>IF(OR(ISBLANK(AD673), ISTEXT(L673)), "", IF(W673=0, Y673*AD673, W673*AD673))</f>
        <v/>
      </c>
      <c r="AF673" s="2593"/>
      <c r="AG673" s="2697">
        <f>IFERROR(IF(ISNUMBER(V673)*ISNUMBER(T673),V673/T673,0),0)</f>
        <v>0</v>
      </c>
      <c r="AH673" s="3483">
        <f>IF(AND(V673&lt;&gt;"", ISNUMBER(T673)), IFERROR(INDEX(AJ24:AJ94, MATCH(P673, AI24:AI94, 0)) * O673 * IF(ISBLANK(L673), 1, L673), 0), 0)</f>
        <v>0</v>
      </c>
      <c r="AM673" s="2127" t="str">
        <f>A673</f>
        <v>►</v>
      </c>
      <c r="AX673" s="466">
        <v>1</v>
      </c>
    </row>
    <row r="674" spans="1:50" ht="21" customHeight="1" x14ac:dyDescent="0.25">
      <c r="A674" s="2127" t="str">
        <f>IF(H674&lt;&gt;"A", "►", "A")</f>
        <v>►</v>
      </c>
      <c r="B674" s="2128" t="str">
        <f>IF(A674="►","►",IF(A674="A",IF(ISTEXT(I674),I674,"")))</f>
        <v>►</v>
      </c>
      <c r="C674" s="2129" t="str">
        <f>IF(B674="►", "►", IFERROR(LEFT(B674, SEARCH(".", B674)-1), 0))</f>
        <v>►</v>
      </c>
      <c r="D674" s="2433" t="str">
        <f>IF(B674="►","►",IFERROR(MID(B674,SEARCH(".",B674)+1,SEARCH(".",B674,SEARCH(".",B674)+1)-SEARCH(".",B674)-1),0))</f>
        <v>►</v>
      </c>
      <c r="E674" s="2128" t="str">
        <f>IF(B674="►", "►", IFERROR(MID(B674, SEARCH(".", B674, SEARCH(".", B674)+1)+1, SEARCH(".", B674, SEARCH(".", B674, SEARCH(".", B674)+1)+1) - SEARCH(".", B674, SEARCH(".", B674)+1)-1), 0))</f>
        <v>►</v>
      </c>
      <c r="F674" s="2128" t="str">
        <f>IF(B674="►", "►", IFERROR(MID(B674, SEARCH(".", B674, SEARCH(".", B674, SEARCH(".", B674)+1)+1)+1, SEARCH(".", B674, SEARCH(".", B674, SEARCH(".", B674, SEARCH(".", B674)+1)+1)+1) - SEARCH(".", B674, SEARCH(".", B674, SEARCH(".", B674)+1)+1)-1), 0))</f>
        <v>►</v>
      </c>
      <c r="G674" s="2128" t="str">
        <f>IF(OR(B674="►", ISBLANK(B674)), "►", IFERROR(RIGHT(B674, LEN(B674)-FIND("►", B674)-1), ""))</f>
        <v>►</v>
      </c>
      <c r="H674" s="2178" t="s">
        <v>4</v>
      </c>
      <c r="I674" s="2177"/>
      <c r="J674" s="2177"/>
      <c r="K674" s="2177"/>
      <c r="L674" s="2176"/>
      <c r="M674" s="2176"/>
      <c r="N674" s="2176"/>
      <c r="O674" s="2176"/>
      <c r="P674" s="2176"/>
      <c r="Q674" s="2176"/>
      <c r="R674" s="2450"/>
      <c r="S674" s="791" t="s">
        <v>4</v>
      </c>
      <c r="T674" s="3484">
        <f>IFERROR(IF(AND(ISNUMBER(V674),J674&gt;0),J674,0),0)</f>
        <v>0</v>
      </c>
      <c r="U674" s="2453">
        <f>IFERROR(IF(AND(ISNUMBER(T674),V674&gt;0),K674,0),0)</f>
        <v>0</v>
      </c>
      <c r="V674" s="2452"/>
      <c r="W674" s="2148">
        <f>IFERROR(IF(V674&gt;0, AH674*AG674*Q674, 0), 0)</f>
        <v>0</v>
      </c>
      <c r="X674" s="299" t="str">
        <f>IF(OR(W674=0, ISBLANK(P674)), "", TEXT(ROUND(W674/INDEX(AJ24:AJ94, MATCH(P674, AI24:AI94, 0)), 0),"# ##0") &amp; " " &amp; P674)</f>
        <v/>
      </c>
      <c r="Y674" s="77">
        <f>IFERROR(IF(V674&gt;0, L674*AG674*Q674, 0), 0)</f>
        <v>0</v>
      </c>
      <c r="Z674" s="2149">
        <f>IFERROR(IF(V674&gt;0,M674,0),0)</f>
        <v>0</v>
      </c>
      <c r="AA674" s="2137" t="str">
        <f>IF(V674&gt;0,R674,"")</f>
        <v/>
      </c>
      <c r="AB674" s="2143"/>
      <c r="AC674" s="2148">
        <f>IF(ISBLANK(AB674), W674, W674*(1-AB674/100))</f>
        <v>0</v>
      </c>
      <c r="AD674" s="2144"/>
      <c r="AE674" s="2150" t="str">
        <f>IF(OR(ISBLANK(AD674), ISTEXT(L674)), "", IF(W674=0, Y674*AD674, W674*AD674))</f>
        <v/>
      </c>
      <c r="AF674" s="2593"/>
      <c r="AG674" s="2697">
        <f>IFERROR(IF(ISNUMBER(V674)*ISNUMBER(T674),V674/T674,0),0)</f>
        <v>0</v>
      </c>
      <c r="AH674" s="3483">
        <f>IF(AND(V674&lt;&gt;"", ISNUMBER(T674)), IFERROR(INDEX(AJ24:AJ94, MATCH(P674, AI24:AI94, 0)) * O674 * IF(ISBLANK(L674), 1, L674), 0), 0)</f>
        <v>0</v>
      </c>
      <c r="AM674" s="2127" t="str">
        <f>A674</f>
        <v>►</v>
      </c>
      <c r="AX674" s="466">
        <v>1</v>
      </c>
    </row>
    <row r="675" spans="1:50" ht="21" customHeight="1" x14ac:dyDescent="0.25">
      <c r="A675" s="2127" t="str">
        <f>IF(H675&lt;&gt;"A", "►", "A")</f>
        <v>►</v>
      </c>
      <c r="B675" s="2128" t="str">
        <f>IF(A675="►","►",IF(A675="A",IF(ISTEXT(I675),I675,"")))</f>
        <v>►</v>
      </c>
      <c r="C675" s="2129" t="str">
        <f>IF(B675="►", "►", IFERROR(LEFT(B675, SEARCH(".", B675)-1), 0))</f>
        <v>►</v>
      </c>
      <c r="D675" s="2433" t="str">
        <f>IF(B675="►","►",IFERROR(MID(B675,SEARCH(".",B675)+1,SEARCH(".",B675,SEARCH(".",B675)+1)-SEARCH(".",B675)-1),0))</f>
        <v>►</v>
      </c>
      <c r="E675" s="2128" t="str">
        <f>IF(B675="►", "►", IFERROR(MID(B675, SEARCH(".", B675, SEARCH(".", B675)+1)+1, SEARCH(".", B675, SEARCH(".", B675, SEARCH(".", B675)+1)+1) - SEARCH(".", B675, SEARCH(".", B675)+1)-1), 0))</f>
        <v>►</v>
      </c>
      <c r="F675" s="2128" t="str">
        <f>IF(B675="►", "►", IFERROR(MID(B675, SEARCH(".", B675, SEARCH(".", B675, SEARCH(".", B675)+1)+1)+1, SEARCH(".", B675, SEARCH(".", B675, SEARCH(".", B675, SEARCH(".", B675)+1)+1)+1) - SEARCH(".", B675, SEARCH(".", B675, SEARCH(".", B675)+1)+1)-1), 0))</f>
        <v>►</v>
      </c>
      <c r="G675" s="2128" t="str">
        <f>IF(OR(B675="►", ISBLANK(B675)), "►", IFERROR(RIGHT(B675, LEN(B675)-FIND("►", B675)-1), ""))</f>
        <v>►</v>
      </c>
      <c r="H675" s="2178" t="s">
        <v>4</v>
      </c>
      <c r="I675" s="2177"/>
      <c r="J675" s="2177"/>
      <c r="K675" s="2177"/>
      <c r="L675" s="2176"/>
      <c r="M675" s="2176"/>
      <c r="N675" s="2176"/>
      <c r="O675" s="2176"/>
      <c r="P675" s="2176"/>
      <c r="Q675" s="2176"/>
      <c r="R675" s="2450"/>
      <c r="S675" s="791" t="s">
        <v>4</v>
      </c>
      <c r="T675" s="3484">
        <f>IFERROR(IF(AND(ISNUMBER(V675),J675&gt;0),J675,0),0)</f>
        <v>0</v>
      </c>
      <c r="U675" s="2453">
        <f>IFERROR(IF(AND(ISNUMBER(T675),V675&gt;0),K675,0),0)</f>
        <v>0</v>
      </c>
      <c r="V675" s="2452"/>
      <c r="W675" s="2140">
        <f>IFERROR(IF(V675&gt;0, AH675*AG675*Q675, 0), 0)</f>
        <v>0</v>
      </c>
      <c r="X675" s="301" t="str">
        <f>IF(OR(W675=0, ISBLANK(P675)), "", TEXT(ROUND(W675/INDEX(AJ24:AJ94, MATCH(P675, AI24:AI94, 0)), 0),"# ##0") &amp; " " &amp; P675)</f>
        <v/>
      </c>
      <c r="Y675" s="82">
        <f>IFERROR(IF(V675&gt;0, L675*AG675*Q675, 0), 0)</f>
        <v>0</v>
      </c>
      <c r="Z675" s="2141">
        <f>IFERROR(IF(V675&gt;0,M675,0),0)</f>
        <v>0</v>
      </c>
      <c r="AA675" s="2142" t="str">
        <f>IF(V675&gt;0,R675,"")</f>
        <v/>
      </c>
      <c r="AB675" s="2143"/>
      <c r="AC675" s="2140">
        <f>IF(ISBLANK(AB675), W675, W675*(1-AB675/100))</f>
        <v>0</v>
      </c>
      <c r="AD675" s="2144"/>
      <c r="AE675" s="2145" t="str">
        <f>IF(OR(ISBLANK(AD675), ISTEXT(L675)), "", IF(W675=0, Y675*AD675, W675*AD675))</f>
        <v/>
      </c>
      <c r="AF675" s="2593"/>
      <c r="AG675" s="2697">
        <f>IFERROR(IF(ISNUMBER(V675)*ISNUMBER(T675),V675/T675,0),0)</f>
        <v>0</v>
      </c>
      <c r="AH675" s="3483">
        <f>IF(AND(V675&lt;&gt;"", ISNUMBER(T675)), IFERROR(INDEX(AJ24:AJ94, MATCH(P675, AI24:AI94, 0)) * O675 * IF(ISBLANK(L675), 1, L675), 0), 0)</f>
        <v>0</v>
      </c>
      <c r="AM675" s="2127" t="str">
        <f>A675</f>
        <v>►</v>
      </c>
      <c r="AX675" s="466">
        <v>1</v>
      </c>
    </row>
    <row r="676" spans="1:50" ht="21" customHeight="1" x14ac:dyDescent="0.25">
      <c r="A676" s="2127" t="str">
        <f>IF(H676&lt;&gt;"A", "►", "A")</f>
        <v>►</v>
      </c>
      <c r="B676" s="2128" t="str">
        <f>IF(A676="►","►",IF(A676="A",IF(ISTEXT(I676),I676,"")))</f>
        <v>►</v>
      </c>
      <c r="C676" s="2129" t="str">
        <f>IF(B676="►", "►", IFERROR(LEFT(B676, SEARCH(".", B676)-1), 0))</f>
        <v>►</v>
      </c>
      <c r="D676" s="2433" t="str">
        <f>IF(B676="►","►",IFERROR(MID(B676,SEARCH(".",B676)+1,SEARCH(".",B676,SEARCH(".",B676)+1)-SEARCH(".",B676)-1),0))</f>
        <v>►</v>
      </c>
      <c r="E676" s="2128" t="str">
        <f>IF(B676="►", "►", IFERROR(MID(B676, SEARCH(".", B676, SEARCH(".", B676)+1)+1, SEARCH(".", B676, SEARCH(".", B676, SEARCH(".", B676)+1)+1) - SEARCH(".", B676, SEARCH(".", B676)+1)-1), 0))</f>
        <v>►</v>
      </c>
      <c r="F676" s="2128" t="str">
        <f>IF(B676="►", "►", IFERROR(MID(B676, SEARCH(".", B676, SEARCH(".", B676, SEARCH(".", B676)+1)+1)+1, SEARCH(".", B676, SEARCH(".", B676, SEARCH(".", B676, SEARCH(".", B676)+1)+1)+1) - SEARCH(".", B676, SEARCH(".", B676, SEARCH(".", B676)+1)+1)-1), 0))</f>
        <v>►</v>
      </c>
      <c r="G676" s="2128" t="str">
        <f>IF(OR(B676="►", ISBLANK(B676)), "►", IFERROR(RIGHT(B676, LEN(B676)-FIND("►", B676)-1), ""))</f>
        <v>►</v>
      </c>
      <c r="H676" s="2178" t="s">
        <v>4</v>
      </c>
      <c r="I676" s="2177"/>
      <c r="J676" s="2177"/>
      <c r="K676" s="2177"/>
      <c r="L676" s="2176"/>
      <c r="M676" s="2176"/>
      <c r="N676" s="2176"/>
      <c r="O676" s="2176"/>
      <c r="P676" s="2176"/>
      <c r="Q676" s="2176"/>
      <c r="R676" s="2450"/>
      <c r="S676" s="791" t="s">
        <v>4</v>
      </c>
      <c r="T676" s="3484">
        <f>IFERROR(IF(AND(ISNUMBER(V676),J676&gt;0),J676,0),0)</f>
        <v>0</v>
      </c>
      <c r="U676" s="2453">
        <f>IFERROR(IF(AND(ISNUMBER(T676),V676&gt;0),K676,0),0)</f>
        <v>0</v>
      </c>
      <c r="V676" s="2452"/>
      <c r="W676" s="2148">
        <f>IFERROR(IF(V676&gt;0, AH676*AG676*Q676, 0), 0)</f>
        <v>0</v>
      </c>
      <c r="X676" s="299" t="str">
        <f>IF(OR(W676=0, ISBLANK(P676)), "", TEXT(ROUND(W676/INDEX(AJ24:AJ94, MATCH(P676, AI24:AI94, 0)), 0),"# ##0") &amp; " " &amp; P676)</f>
        <v/>
      </c>
      <c r="Y676" s="77">
        <f>IFERROR(IF(V676&gt;0, L676*AG676*Q676, 0), 0)</f>
        <v>0</v>
      </c>
      <c r="Z676" s="2149">
        <f>IFERROR(IF(V676&gt;0,M676,0),0)</f>
        <v>0</v>
      </c>
      <c r="AA676" s="2137" t="str">
        <f>IF(V676&gt;0,R676,"")</f>
        <v/>
      </c>
      <c r="AB676" s="2143"/>
      <c r="AC676" s="2148">
        <f>IF(ISBLANK(AB676), W676, W676*(1-AB676/100))</f>
        <v>0</v>
      </c>
      <c r="AD676" s="2144"/>
      <c r="AE676" s="2150" t="str">
        <f>IF(OR(ISBLANK(AD676), ISTEXT(L676)), "", IF(W676=0, Y676*AD676, W676*AD676))</f>
        <v/>
      </c>
      <c r="AF676" s="2593"/>
      <c r="AG676" s="2697">
        <f>IFERROR(IF(ISNUMBER(V676)*ISNUMBER(T676),V676/T676,0),0)</f>
        <v>0</v>
      </c>
      <c r="AH676" s="3483">
        <f>IF(AND(V676&lt;&gt;"", ISNUMBER(T676)), IFERROR(INDEX(AJ24:AJ94, MATCH(P676, AI24:AI94, 0)) * O676 * IF(ISBLANK(L676), 1, L676), 0), 0)</f>
        <v>0</v>
      </c>
      <c r="AM676" s="2127" t="str">
        <f>A676</f>
        <v>►</v>
      </c>
      <c r="AX676" s="466">
        <v>1</v>
      </c>
    </row>
    <row r="677" spans="1:50" ht="21" customHeight="1" x14ac:dyDescent="0.25">
      <c r="A677" s="2127" t="str">
        <f>IF(H677&lt;&gt;"A", "►", "A")</f>
        <v>►</v>
      </c>
      <c r="B677" s="2128" t="str">
        <f>IF(A677="►","►",IF(A677="A",IF(ISTEXT(I677),I677,"")))</f>
        <v>►</v>
      </c>
      <c r="C677" s="2129" t="str">
        <f>IF(B677="►", "►", IFERROR(LEFT(B677, SEARCH(".", B677)-1), 0))</f>
        <v>►</v>
      </c>
      <c r="D677" s="2433" t="str">
        <f>IF(B677="►","►",IFERROR(MID(B677,SEARCH(".",B677)+1,SEARCH(".",B677,SEARCH(".",B677)+1)-SEARCH(".",B677)-1),0))</f>
        <v>►</v>
      </c>
      <c r="E677" s="2128" t="str">
        <f>IF(B677="►", "►", IFERROR(MID(B677, SEARCH(".", B677, SEARCH(".", B677)+1)+1, SEARCH(".", B677, SEARCH(".", B677, SEARCH(".", B677)+1)+1) - SEARCH(".", B677, SEARCH(".", B677)+1)-1), 0))</f>
        <v>►</v>
      </c>
      <c r="F677" s="2128" t="str">
        <f>IF(B677="►", "►", IFERROR(MID(B677, SEARCH(".", B677, SEARCH(".", B677, SEARCH(".", B677)+1)+1)+1, SEARCH(".", B677, SEARCH(".", B677, SEARCH(".", B677, SEARCH(".", B677)+1)+1)+1) - SEARCH(".", B677, SEARCH(".", B677, SEARCH(".", B677)+1)+1)-1), 0))</f>
        <v>►</v>
      </c>
      <c r="G677" s="2128" t="str">
        <f>IF(OR(B677="►", ISBLANK(B677)), "►", IFERROR(RIGHT(B677, LEN(B677)-FIND("►", B677)-1), ""))</f>
        <v>►</v>
      </c>
      <c r="H677" s="2178" t="s">
        <v>4</v>
      </c>
      <c r="I677" s="2177"/>
      <c r="J677" s="2177"/>
      <c r="K677" s="2177"/>
      <c r="L677" s="2176"/>
      <c r="M677" s="2176"/>
      <c r="N677" s="2176"/>
      <c r="O677" s="2176"/>
      <c r="P677" s="2176"/>
      <c r="Q677" s="2176"/>
      <c r="R677" s="2450"/>
      <c r="S677" s="791" t="s">
        <v>4</v>
      </c>
      <c r="T677" s="3484">
        <f>IFERROR(IF(AND(ISNUMBER(V677),J677&gt;0),J677,0),0)</f>
        <v>0</v>
      </c>
      <c r="U677" s="2453">
        <f>IFERROR(IF(AND(ISNUMBER(T677),V677&gt;0),K677,0),0)</f>
        <v>0</v>
      </c>
      <c r="V677" s="2452"/>
      <c r="W677" s="2140">
        <f>IFERROR(IF(V677&gt;0, AH677*AG677*Q677, 0), 0)</f>
        <v>0</v>
      </c>
      <c r="X677" s="301" t="str">
        <f>IF(OR(W677=0, ISBLANK(P677)), "", TEXT(ROUND(W677/INDEX(AJ24:AJ94, MATCH(P677, AI24:AI94, 0)), 0),"# ##0") &amp; " " &amp; P677)</f>
        <v/>
      </c>
      <c r="Y677" s="82">
        <f>IFERROR(IF(V677&gt;0, L677*AG677*Q677, 0), 0)</f>
        <v>0</v>
      </c>
      <c r="Z677" s="2141">
        <f>IFERROR(IF(V677&gt;0,M677,0),0)</f>
        <v>0</v>
      </c>
      <c r="AA677" s="2142" t="str">
        <f>IF(V677&gt;0,R677,"")</f>
        <v/>
      </c>
      <c r="AB677" s="2143"/>
      <c r="AC677" s="2140">
        <f>IF(ISBLANK(AB677), W677, W677*(1-AB677/100))</f>
        <v>0</v>
      </c>
      <c r="AD677" s="2144"/>
      <c r="AE677" s="2145" t="str">
        <f>IF(OR(ISBLANK(AD677), ISTEXT(L677)), "", IF(W677=0, Y677*AD677, W677*AD677))</f>
        <v/>
      </c>
      <c r="AF677" s="2593"/>
      <c r="AG677" s="2697">
        <f>IFERROR(IF(ISNUMBER(V677)*ISNUMBER(T677),V677/T677,0),0)</f>
        <v>0</v>
      </c>
      <c r="AH677" s="3483">
        <f>IF(AND(V677&lt;&gt;"", ISNUMBER(T677)), IFERROR(INDEX(AJ24:AJ94, MATCH(P677, AI24:AI94, 0)) * O677 * IF(ISBLANK(L677), 1, L677), 0), 0)</f>
        <v>0</v>
      </c>
      <c r="AM677" s="2127" t="str">
        <f>A677</f>
        <v>►</v>
      </c>
      <c r="AX677" s="466">
        <v>1</v>
      </c>
    </row>
    <row r="678" spans="1:50" ht="21" customHeight="1" x14ac:dyDescent="0.25">
      <c r="A678" s="2127" t="str">
        <f>IF(H678&lt;&gt;"A", "►", "A")</f>
        <v>►</v>
      </c>
      <c r="B678" s="2128" t="str">
        <f>IF(A678="►","►",IF(A678="A",IF(ISTEXT(I678),I678,"")))</f>
        <v>►</v>
      </c>
      <c r="C678" s="2129" t="str">
        <f>IF(B678="►", "►", IFERROR(LEFT(B678, SEARCH(".", B678)-1), 0))</f>
        <v>►</v>
      </c>
      <c r="D678" s="2433" t="str">
        <f>IF(B678="►","►",IFERROR(MID(B678,SEARCH(".",B678)+1,SEARCH(".",B678,SEARCH(".",B678)+1)-SEARCH(".",B678)-1),0))</f>
        <v>►</v>
      </c>
      <c r="E678" s="2128" t="str">
        <f>IF(B678="►", "►", IFERROR(MID(B678, SEARCH(".", B678, SEARCH(".", B678)+1)+1, SEARCH(".", B678, SEARCH(".", B678, SEARCH(".", B678)+1)+1) - SEARCH(".", B678, SEARCH(".", B678)+1)-1), 0))</f>
        <v>►</v>
      </c>
      <c r="F678" s="2128" t="str">
        <f>IF(B678="►", "►", IFERROR(MID(B678, SEARCH(".", B678, SEARCH(".", B678, SEARCH(".", B678)+1)+1)+1, SEARCH(".", B678, SEARCH(".", B678, SEARCH(".", B678, SEARCH(".", B678)+1)+1)+1) - SEARCH(".", B678, SEARCH(".", B678, SEARCH(".", B678)+1)+1)-1), 0))</f>
        <v>►</v>
      </c>
      <c r="G678" s="2128" t="str">
        <f>IF(OR(B678="►", ISBLANK(B678)), "►", IFERROR(RIGHT(B678, LEN(B678)-FIND("►", B678)-1), ""))</f>
        <v>►</v>
      </c>
      <c r="H678" s="2178" t="s">
        <v>4</v>
      </c>
      <c r="I678" s="2177"/>
      <c r="J678" s="2177"/>
      <c r="K678" s="2177"/>
      <c r="L678" s="2176"/>
      <c r="M678" s="2176"/>
      <c r="N678" s="2176"/>
      <c r="O678" s="2176"/>
      <c r="P678" s="2176"/>
      <c r="Q678" s="2176"/>
      <c r="R678" s="2450"/>
      <c r="S678" s="791" t="s">
        <v>4</v>
      </c>
      <c r="T678" s="3484">
        <f>IFERROR(IF(AND(ISNUMBER(V678),J678&gt;0),J678,0),0)</f>
        <v>0</v>
      </c>
      <c r="U678" s="2453">
        <f>IFERROR(IF(AND(ISNUMBER(T678),V678&gt;0),K678,0),0)</f>
        <v>0</v>
      </c>
      <c r="V678" s="2452"/>
      <c r="W678" s="2148">
        <f>IFERROR(IF(V678&gt;0, AH678*AG678*Q678, 0), 0)</f>
        <v>0</v>
      </c>
      <c r="X678" s="299" t="str">
        <f>IF(OR(W678=0, ISBLANK(P678)), "", TEXT(ROUND(W678/INDEX(AJ24:AJ94, MATCH(P678, AI24:AI94, 0)), 0),"# ##0") &amp; " " &amp; P678)</f>
        <v/>
      </c>
      <c r="Y678" s="77">
        <f>IFERROR(IF(V678&gt;0, L678*AG678*Q678, 0), 0)</f>
        <v>0</v>
      </c>
      <c r="Z678" s="2149">
        <f>IFERROR(IF(V678&gt;0,M678,0),0)</f>
        <v>0</v>
      </c>
      <c r="AA678" s="2137" t="str">
        <f>IF(V678&gt;0,R678,"")</f>
        <v/>
      </c>
      <c r="AB678" s="2143"/>
      <c r="AC678" s="2148">
        <f>IF(ISBLANK(AB678), W678, W678*(1-AB678/100))</f>
        <v>0</v>
      </c>
      <c r="AD678" s="2144"/>
      <c r="AE678" s="2150" t="str">
        <f>IF(OR(ISBLANK(AD678), ISTEXT(L678)), "", IF(W678=0, Y678*AD678, W678*AD678))</f>
        <v/>
      </c>
      <c r="AF678" s="2593"/>
      <c r="AG678" s="2697">
        <f>IFERROR(IF(ISNUMBER(V678)*ISNUMBER(T678),V678/T678,0),0)</f>
        <v>0</v>
      </c>
      <c r="AH678" s="3483">
        <f>IF(AND(V678&lt;&gt;"", ISNUMBER(T678)), IFERROR(INDEX(AJ24:AJ94, MATCH(P678, AI24:AI94, 0)) * O678 * IF(ISBLANK(L678), 1, L678), 0), 0)</f>
        <v>0</v>
      </c>
      <c r="AM678" s="2127" t="str">
        <f>A678</f>
        <v>►</v>
      </c>
      <c r="AX678" s="466">
        <v>1</v>
      </c>
    </row>
    <row r="679" spans="1:50" ht="21" customHeight="1" x14ac:dyDescent="0.25">
      <c r="A679" s="2127" t="str">
        <f>IF(H679&lt;&gt;"A", "►", "A")</f>
        <v>►</v>
      </c>
      <c r="B679" s="2128" t="str">
        <f>IF(A679="►","►",IF(A679="A",IF(ISTEXT(I679),I679,"")))</f>
        <v>►</v>
      </c>
      <c r="C679" s="2129" t="str">
        <f>IF(B679="►", "►", IFERROR(LEFT(B679, SEARCH(".", B679)-1), 0))</f>
        <v>►</v>
      </c>
      <c r="D679" s="2433" t="str">
        <f>IF(B679="►","►",IFERROR(MID(B679,SEARCH(".",B679)+1,SEARCH(".",B679,SEARCH(".",B679)+1)-SEARCH(".",B679)-1),0))</f>
        <v>►</v>
      </c>
      <c r="E679" s="2128" t="str">
        <f>IF(B679="►", "►", IFERROR(MID(B679, SEARCH(".", B679, SEARCH(".", B679)+1)+1, SEARCH(".", B679, SEARCH(".", B679, SEARCH(".", B679)+1)+1) - SEARCH(".", B679, SEARCH(".", B679)+1)-1), 0))</f>
        <v>►</v>
      </c>
      <c r="F679" s="2128" t="str">
        <f>IF(B679="►", "►", IFERROR(MID(B679, SEARCH(".", B679, SEARCH(".", B679, SEARCH(".", B679)+1)+1)+1, SEARCH(".", B679, SEARCH(".", B679, SEARCH(".", B679, SEARCH(".", B679)+1)+1)+1) - SEARCH(".", B679, SEARCH(".", B679, SEARCH(".", B679)+1)+1)-1), 0))</f>
        <v>►</v>
      </c>
      <c r="G679" s="2128" t="str">
        <f>IF(OR(B679="►", ISBLANK(B679)), "►", IFERROR(RIGHT(B679, LEN(B679)-FIND("►", B679)-1), ""))</f>
        <v>►</v>
      </c>
      <c r="H679" s="2178" t="s">
        <v>4</v>
      </c>
      <c r="I679" s="2177"/>
      <c r="J679" s="2177"/>
      <c r="K679" s="2177"/>
      <c r="L679" s="2176"/>
      <c r="M679" s="2176"/>
      <c r="N679" s="2176"/>
      <c r="O679" s="2176"/>
      <c r="P679" s="2176"/>
      <c r="Q679" s="2176"/>
      <c r="R679" s="2450"/>
      <c r="S679" s="791" t="s">
        <v>4</v>
      </c>
      <c r="T679" s="3484">
        <f>IFERROR(IF(AND(ISNUMBER(V679),J679&gt;0),J679,0),0)</f>
        <v>0</v>
      </c>
      <c r="U679" s="2453">
        <f>IFERROR(IF(AND(ISNUMBER(T679),V679&gt;0),K679,0),0)</f>
        <v>0</v>
      </c>
      <c r="V679" s="2452"/>
      <c r="W679" s="2140">
        <f>IFERROR(IF(V679&gt;0, AH679*AG679*Q679, 0), 0)</f>
        <v>0</v>
      </c>
      <c r="X679" s="301" t="str">
        <f>IF(OR(W679=0, ISBLANK(P679)), "", TEXT(ROUND(W679/INDEX(AJ24:AJ94, MATCH(P679, AI24:AI94, 0)), 0),"# ##0") &amp; " " &amp; P679)</f>
        <v/>
      </c>
      <c r="Y679" s="82">
        <f>IFERROR(IF(V679&gt;0, L679*AG679*Q679, 0), 0)</f>
        <v>0</v>
      </c>
      <c r="Z679" s="2141">
        <f>IFERROR(IF(V679&gt;0,M679,0),0)</f>
        <v>0</v>
      </c>
      <c r="AA679" s="2142" t="str">
        <f>IF(V679&gt;0,R679,"")</f>
        <v/>
      </c>
      <c r="AB679" s="2143"/>
      <c r="AC679" s="2140">
        <f>IF(ISBLANK(AB679), W679, W679*(1-AB679/100))</f>
        <v>0</v>
      </c>
      <c r="AD679" s="2144"/>
      <c r="AE679" s="2145" t="str">
        <f>IF(OR(ISBLANK(AD679), ISTEXT(L679)), "", IF(W679=0, Y679*AD679, W679*AD679))</f>
        <v/>
      </c>
      <c r="AF679" s="2593"/>
      <c r="AG679" s="2697">
        <f>IFERROR(IF(ISNUMBER(V679)*ISNUMBER(T679),V679/T679,0),0)</f>
        <v>0</v>
      </c>
      <c r="AH679" s="3483">
        <f>IF(AND(V679&lt;&gt;"", ISNUMBER(T679)), IFERROR(INDEX(AJ24:AJ94, MATCH(P679, AI24:AI94, 0)) * O679 * IF(ISBLANK(L679), 1, L679), 0), 0)</f>
        <v>0</v>
      </c>
      <c r="AM679" s="2127" t="str">
        <f>A679</f>
        <v>►</v>
      </c>
      <c r="AX679" s="466">
        <v>1</v>
      </c>
    </row>
    <row r="680" spans="1:50" ht="21" customHeight="1" x14ac:dyDescent="0.25">
      <c r="A680" s="2127" t="str">
        <f>IF(H680&lt;&gt;"A", "►", "A")</f>
        <v>►</v>
      </c>
      <c r="B680" s="2128" t="str">
        <f>IF(A680="►","►",IF(A680="A",IF(ISTEXT(I680),I680,"")))</f>
        <v>►</v>
      </c>
      <c r="C680" s="2129" t="str">
        <f>IF(B680="►", "►", IFERROR(LEFT(B680, SEARCH(".", B680)-1), 0))</f>
        <v>►</v>
      </c>
      <c r="D680" s="2433" t="str">
        <f>IF(B680="►","►",IFERROR(MID(B680,SEARCH(".",B680)+1,SEARCH(".",B680,SEARCH(".",B680)+1)-SEARCH(".",B680)-1),0))</f>
        <v>►</v>
      </c>
      <c r="E680" s="2128" t="str">
        <f>IF(B680="►", "►", IFERROR(MID(B680, SEARCH(".", B680, SEARCH(".", B680)+1)+1, SEARCH(".", B680, SEARCH(".", B680, SEARCH(".", B680)+1)+1) - SEARCH(".", B680, SEARCH(".", B680)+1)-1), 0))</f>
        <v>►</v>
      </c>
      <c r="F680" s="2128" t="str">
        <f>IF(B680="►", "►", IFERROR(MID(B680, SEARCH(".", B680, SEARCH(".", B680, SEARCH(".", B680)+1)+1)+1, SEARCH(".", B680, SEARCH(".", B680, SEARCH(".", B680, SEARCH(".", B680)+1)+1)+1) - SEARCH(".", B680, SEARCH(".", B680, SEARCH(".", B680)+1)+1)-1), 0))</f>
        <v>►</v>
      </c>
      <c r="G680" s="2128" t="str">
        <f>IF(OR(B680="►", ISBLANK(B680)), "►", IFERROR(RIGHT(B680, LEN(B680)-FIND("►", B680)-1), ""))</f>
        <v>►</v>
      </c>
      <c r="H680" s="2178" t="s">
        <v>4</v>
      </c>
      <c r="I680" s="2177"/>
      <c r="J680" s="2177"/>
      <c r="K680" s="2177"/>
      <c r="L680" s="2176"/>
      <c r="M680" s="2176"/>
      <c r="N680" s="2176"/>
      <c r="O680" s="2176"/>
      <c r="P680" s="2176"/>
      <c r="Q680" s="2176"/>
      <c r="R680" s="2450"/>
      <c r="S680" s="791" t="s">
        <v>4</v>
      </c>
      <c r="T680" s="3484">
        <f>IFERROR(IF(AND(ISNUMBER(V680),J680&gt;0),J680,0),0)</f>
        <v>0</v>
      </c>
      <c r="U680" s="2453">
        <f>IFERROR(IF(AND(ISNUMBER(T680),V680&gt;0),K680,0),0)</f>
        <v>0</v>
      </c>
      <c r="V680" s="2452"/>
      <c r="W680" s="2148">
        <f>IFERROR(IF(V680&gt;0, AH680*AG680*Q680, 0), 0)</f>
        <v>0</v>
      </c>
      <c r="X680" s="299" t="str">
        <f>IF(OR(W680=0, ISBLANK(P680)), "", TEXT(ROUND(W680/INDEX(AJ24:AJ94, MATCH(P680, AI24:AI94, 0)), 0),"# ##0") &amp; " " &amp; P680)</f>
        <v/>
      </c>
      <c r="Y680" s="77">
        <f>IFERROR(IF(V680&gt;0, L680*AG680*Q680, 0), 0)</f>
        <v>0</v>
      </c>
      <c r="Z680" s="2149">
        <f>IFERROR(IF(V680&gt;0,M680,0),0)</f>
        <v>0</v>
      </c>
      <c r="AA680" s="2137" t="str">
        <f>IF(V680&gt;0,R680,"")</f>
        <v/>
      </c>
      <c r="AB680" s="2143"/>
      <c r="AC680" s="2148">
        <f>IF(ISBLANK(AB680), W680, W680*(1-AB680/100))</f>
        <v>0</v>
      </c>
      <c r="AD680" s="2144"/>
      <c r="AE680" s="2150" t="str">
        <f>IF(OR(ISBLANK(AD680), ISTEXT(L680)), "", IF(W680=0, Y680*AD680, W680*AD680))</f>
        <v/>
      </c>
      <c r="AF680" s="2593"/>
      <c r="AG680" s="2697">
        <f>IFERROR(IF(ISNUMBER(V680)*ISNUMBER(T680),V680/T680,0),0)</f>
        <v>0</v>
      </c>
      <c r="AH680" s="3483">
        <f>IF(AND(V680&lt;&gt;"", ISNUMBER(T680)), IFERROR(INDEX(AJ24:AJ94, MATCH(P680, AI24:AI94, 0)) * O680 * IF(ISBLANK(L680), 1, L680), 0), 0)</f>
        <v>0</v>
      </c>
      <c r="AM680" s="2127" t="str">
        <f>A680</f>
        <v>►</v>
      </c>
      <c r="AX680" s="466">
        <v>1</v>
      </c>
    </row>
    <row r="681" spans="1:50" ht="21" customHeight="1" x14ac:dyDescent="0.25">
      <c r="A681" s="2127" t="str">
        <f>IF(H681&lt;&gt;"A", "►", "A")</f>
        <v>►</v>
      </c>
      <c r="B681" s="2128" t="str">
        <f>IF(A681="►","►",IF(A681="A",IF(ISTEXT(I681),I681,"")))</f>
        <v>►</v>
      </c>
      <c r="C681" s="2129" t="str">
        <f>IF(B681="►", "►", IFERROR(LEFT(B681, SEARCH(".", B681)-1), 0))</f>
        <v>►</v>
      </c>
      <c r="D681" s="2433" t="str">
        <f>IF(B681="►","►",IFERROR(MID(B681,SEARCH(".",B681)+1,SEARCH(".",B681,SEARCH(".",B681)+1)-SEARCH(".",B681)-1),0))</f>
        <v>►</v>
      </c>
      <c r="E681" s="2128" t="str">
        <f>IF(B681="►", "►", IFERROR(MID(B681, SEARCH(".", B681, SEARCH(".", B681)+1)+1, SEARCH(".", B681, SEARCH(".", B681, SEARCH(".", B681)+1)+1) - SEARCH(".", B681, SEARCH(".", B681)+1)-1), 0))</f>
        <v>►</v>
      </c>
      <c r="F681" s="2128" t="str">
        <f>IF(B681="►", "►", IFERROR(MID(B681, SEARCH(".", B681, SEARCH(".", B681, SEARCH(".", B681)+1)+1)+1, SEARCH(".", B681, SEARCH(".", B681, SEARCH(".", B681, SEARCH(".", B681)+1)+1)+1) - SEARCH(".", B681, SEARCH(".", B681, SEARCH(".", B681)+1)+1)-1), 0))</f>
        <v>►</v>
      </c>
      <c r="G681" s="2128" t="str">
        <f>IF(OR(B681="►", ISBLANK(B681)), "►", IFERROR(RIGHT(B681, LEN(B681)-FIND("►", B681)-1), ""))</f>
        <v>►</v>
      </c>
      <c r="H681" s="2178" t="s">
        <v>4</v>
      </c>
      <c r="I681" s="2177"/>
      <c r="J681" s="2177"/>
      <c r="K681" s="2177"/>
      <c r="L681" s="2176"/>
      <c r="M681" s="2176"/>
      <c r="N681" s="2176"/>
      <c r="O681" s="2176"/>
      <c r="P681" s="2176"/>
      <c r="Q681" s="2176"/>
      <c r="R681" s="2450"/>
      <c r="S681" s="791" t="s">
        <v>4</v>
      </c>
      <c r="T681" s="3484">
        <f>IFERROR(IF(AND(ISNUMBER(V681),J681&gt;0),J681,0),0)</f>
        <v>0</v>
      </c>
      <c r="U681" s="2453">
        <f>IFERROR(IF(AND(ISNUMBER(T681),V681&gt;0),K681,0),0)</f>
        <v>0</v>
      </c>
      <c r="V681" s="2452"/>
      <c r="W681" s="2140">
        <f>IFERROR(IF(V681&gt;0, AH681*AG681*Q681, 0), 0)</f>
        <v>0</v>
      </c>
      <c r="X681" s="301" t="str">
        <f>IF(OR(W681=0, ISBLANK(P681)), "", TEXT(ROUND(W681/INDEX(AJ24:AJ94, MATCH(P681, AI24:AI94, 0)), 0),"# ##0") &amp; " " &amp; P681)</f>
        <v/>
      </c>
      <c r="Y681" s="82">
        <f>IFERROR(IF(V681&gt;0, L681*AG681*Q681, 0), 0)</f>
        <v>0</v>
      </c>
      <c r="Z681" s="2141">
        <f>IFERROR(IF(V681&gt;0,M681,0),0)</f>
        <v>0</v>
      </c>
      <c r="AA681" s="2142" t="str">
        <f>IF(V681&gt;0,R681,"")</f>
        <v/>
      </c>
      <c r="AB681" s="2143"/>
      <c r="AC681" s="2140">
        <f>IF(ISBLANK(AB681), W681, W681*(1-AB681/100))</f>
        <v>0</v>
      </c>
      <c r="AD681" s="2144"/>
      <c r="AE681" s="2145" t="str">
        <f>IF(OR(ISBLANK(AD681), ISTEXT(L681)), "", IF(W681=0, Y681*AD681, W681*AD681))</f>
        <v/>
      </c>
      <c r="AF681" s="2593"/>
      <c r="AG681" s="2697">
        <f>IFERROR(IF(ISNUMBER(V681)*ISNUMBER(T681),V681/T681,0),0)</f>
        <v>0</v>
      </c>
      <c r="AH681" s="3483">
        <f>IF(AND(V681&lt;&gt;"", ISNUMBER(T681)), IFERROR(INDEX(AJ24:AJ94, MATCH(P681, AI24:AI94, 0)) * O681 * IF(ISBLANK(L681), 1, L681), 0), 0)</f>
        <v>0</v>
      </c>
      <c r="AM681" s="2127" t="str">
        <f>A681</f>
        <v>►</v>
      </c>
      <c r="AX681" s="466">
        <v>1</v>
      </c>
    </row>
    <row r="682" spans="1:50" ht="21" customHeight="1" x14ac:dyDescent="0.25">
      <c r="A682" s="2127" t="str">
        <f>IF(H682&lt;&gt;"A", "►", "A")</f>
        <v>►</v>
      </c>
      <c r="B682" s="2128" t="str">
        <f>IF(A682="►","►",IF(A682="A",IF(ISTEXT(I682),I682,"")))</f>
        <v>►</v>
      </c>
      <c r="C682" s="2129" t="str">
        <f>IF(B682="►", "►", IFERROR(LEFT(B682, SEARCH(".", B682)-1), 0))</f>
        <v>►</v>
      </c>
      <c r="D682" s="2433" t="str">
        <f>IF(B682="►","►",IFERROR(MID(B682,SEARCH(".",B682)+1,SEARCH(".",B682,SEARCH(".",B682)+1)-SEARCH(".",B682)-1),0))</f>
        <v>►</v>
      </c>
      <c r="E682" s="2128" t="str">
        <f>IF(B682="►", "►", IFERROR(MID(B682, SEARCH(".", B682, SEARCH(".", B682)+1)+1, SEARCH(".", B682, SEARCH(".", B682, SEARCH(".", B682)+1)+1) - SEARCH(".", B682, SEARCH(".", B682)+1)-1), 0))</f>
        <v>►</v>
      </c>
      <c r="F682" s="2128" t="str">
        <f>IF(B682="►", "►", IFERROR(MID(B682, SEARCH(".", B682, SEARCH(".", B682, SEARCH(".", B682)+1)+1)+1, SEARCH(".", B682, SEARCH(".", B682, SEARCH(".", B682, SEARCH(".", B682)+1)+1)+1) - SEARCH(".", B682, SEARCH(".", B682, SEARCH(".", B682)+1)+1)-1), 0))</f>
        <v>►</v>
      </c>
      <c r="G682" s="2128" t="str">
        <f>IF(OR(B682="►", ISBLANK(B682)), "►", IFERROR(RIGHT(B682, LEN(B682)-FIND("►", B682)-1), ""))</f>
        <v>►</v>
      </c>
      <c r="H682" s="2178" t="s">
        <v>4</v>
      </c>
      <c r="I682" s="2177"/>
      <c r="J682" s="2177"/>
      <c r="K682" s="2177"/>
      <c r="L682" s="2176"/>
      <c r="M682" s="2176"/>
      <c r="N682" s="2176"/>
      <c r="O682" s="2176"/>
      <c r="P682" s="2176"/>
      <c r="Q682" s="2176"/>
      <c r="R682" s="2450"/>
      <c r="S682" s="791" t="s">
        <v>4</v>
      </c>
      <c r="T682" s="3484">
        <f>IFERROR(IF(AND(ISNUMBER(V682),J682&gt;0),J682,0),0)</f>
        <v>0</v>
      </c>
      <c r="U682" s="2453">
        <f>IFERROR(IF(AND(ISNUMBER(T682),V682&gt;0),K682,0),0)</f>
        <v>0</v>
      </c>
      <c r="V682" s="2452"/>
      <c r="W682" s="2148">
        <f>IFERROR(IF(V682&gt;0, AH682*AG682*Q682, 0), 0)</f>
        <v>0</v>
      </c>
      <c r="X682" s="299" t="str">
        <f>IF(OR(W682=0, ISBLANK(P682)), "", TEXT(ROUND(W682/INDEX(AJ24:AJ94, MATCH(P682, AI24:AI94, 0)), 0),"# ##0") &amp; " " &amp; P682)</f>
        <v/>
      </c>
      <c r="Y682" s="77">
        <f>IFERROR(IF(V682&gt;0, L682*AG682*Q682, 0), 0)</f>
        <v>0</v>
      </c>
      <c r="Z682" s="2149">
        <f>IFERROR(IF(V682&gt;0,M682,0),0)</f>
        <v>0</v>
      </c>
      <c r="AA682" s="2137" t="str">
        <f>IF(V682&gt;0,R682,"")</f>
        <v/>
      </c>
      <c r="AB682" s="2143"/>
      <c r="AC682" s="2148">
        <f>IF(ISBLANK(AB682), W682, W682*(1-AB682/100))</f>
        <v>0</v>
      </c>
      <c r="AD682" s="2144"/>
      <c r="AE682" s="2150" t="str">
        <f>IF(OR(ISBLANK(AD682), ISTEXT(L682)), "", IF(W682=0, Y682*AD682, W682*AD682))</f>
        <v/>
      </c>
      <c r="AF682" s="2593"/>
      <c r="AG682" s="2697">
        <f>IFERROR(IF(ISNUMBER(V682)*ISNUMBER(T682),V682/T682,0),0)</f>
        <v>0</v>
      </c>
      <c r="AH682" s="3483">
        <f>IF(AND(V682&lt;&gt;"", ISNUMBER(T682)), IFERROR(INDEX(AJ24:AJ94, MATCH(P682, AI24:AI94, 0)) * O682 * IF(ISBLANK(L682), 1, L682), 0), 0)</f>
        <v>0</v>
      </c>
      <c r="AM682" s="2127" t="str">
        <f>A682</f>
        <v>►</v>
      </c>
      <c r="AX682" s="466">
        <v>1</v>
      </c>
    </row>
    <row r="683" spans="1:50" ht="21" customHeight="1" x14ac:dyDescent="0.25">
      <c r="A683" s="2127" t="str">
        <f>IF(H683&lt;&gt;"A", "►", "A")</f>
        <v>►</v>
      </c>
      <c r="B683" s="2128" t="str">
        <f>IF(A683="►","►",IF(A683="A",IF(ISTEXT(I683),I683,"")))</f>
        <v>►</v>
      </c>
      <c r="C683" s="2129" t="str">
        <f>IF(B683="►", "►", IFERROR(LEFT(B683, SEARCH(".", B683)-1), 0))</f>
        <v>►</v>
      </c>
      <c r="D683" s="2433" t="str">
        <f>IF(B683="►","►",IFERROR(MID(B683,SEARCH(".",B683)+1,SEARCH(".",B683,SEARCH(".",B683)+1)-SEARCH(".",B683)-1),0))</f>
        <v>►</v>
      </c>
      <c r="E683" s="2128" t="str">
        <f>IF(B683="►", "►", IFERROR(MID(B683, SEARCH(".", B683, SEARCH(".", B683)+1)+1, SEARCH(".", B683, SEARCH(".", B683, SEARCH(".", B683)+1)+1) - SEARCH(".", B683, SEARCH(".", B683)+1)-1), 0))</f>
        <v>►</v>
      </c>
      <c r="F683" s="2128" t="str">
        <f>IF(B683="►", "►", IFERROR(MID(B683, SEARCH(".", B683, SEARCH(".", B683, SEARCH(".", B683)+1)+1)+1, SEARCH(".", B683, SEARCH(".", B683, SEARCH(".", B683, SEARCH(".", B683)+1)+1)+1) - SEARCH(".", B683, SEARCH(".", B683, SEARCH(".", B683)+1)+1)-1), 0))</f>
        <v>►</v>
      </c>
      <c r="G683" s="2128" t="str">
        <f>IF(OR(B683="►", ISBLANK(B683)), "►", IFERROR(RIGHT(B683, LEN(B683)-FIND("►", B683)-1), ""))</f>
        <v>►</v>
      </c>
      <c r="H683" s="2178" t="s">
        <v>4</v>
      </c>
      <c r="I683" s="2177"/>
      <c r="J683" s="2177"/>
      <c r="K683" s="2177"/>
      <c r="L683" s="2176"/>
      <c r="M683" s="2176"/>
      <c r="N683" s="2176"/>
      <c r="O683" s="2176"/>
      <c r="P683" s="2176"/>
      <c r="Q683" s="2176"/>
      <c r="R683" s="2450"/>
      <c r="S683" s="791" t="s">
        <v>4</v>
      </c>
      <c r="T683" s="3484">
        <f>IFERROR(IF(AND(ISNUMBER(V683),J683&gt;0),J683,0),0)</f>
        <v>0</v>
      </c>
      <c r="U683" s="2453">
        <f>IFERROR(IF(AND(ISNUMBER(T683),V683&gt;0),K683,0),0)</f>
        <v>0</v>
      </c>
      <c r="V683" s="2452"/>
      <c r="W683" s="2140">
        <f>IFERROR(IF(V683&gt;0, AH683*AG683*Q683, 0), 0)</f>
        <v>0</v>
      </c>
      <c r="X683" s="301" t="str">
        <f>IF(OR(W683=0, ISBLANK(P683)), "", TEXT(ROUND(W683/INDEX(AJ24:AJ94, MATCH(P683, AI24:AI94, 0)), 0),"# ##0") &amp; " " &amp; P683)</f>
        <v/>
      </c>
      <c r="Y683" s="82">
        <f>IFERROR(IF(V683&gt;0, L683*AG683*Q683, 0), 0)</f>
        <v>0</v>
      </c>
      <c r="Z683" s="2141">
        <f>IFERROR(IF(V683&gt;0,M683,0),0)</f>
        <v>0</v>
      </c>
      <c r="AA683" s="2142" t="str">
        <f>IF(V683&gt;0,R683,"")</f>
        <v/>
      </c>
      <c r="AB683" s="2143"/>
      <c r="AC683" s="2140">
        <f>IF(ISBLANK(AB683), W683, W683*(1-AB683/100))</f>
        <v>0</v>
      </c>
      <c r="AD683" s="2144"/>
      <c r="AE683" s="2145" t="str">
        <f>IF(OR(ISBLANK(AD683), ISTEXT(L683)), "", IF(W683=0, Y683*AD683, W683*AD683))</f>
        <v/>
      </c>
      <c r="AF683" s="2593"/>
      <c r="AG683" s="2697">
        <f>IFERROR(IF(ISNUMBER(V683)*ISNUMBER(T683),V683/T683,0),0)</f>
        <v>0</v>
      </c>
      <c r="AH683" s="3483">
        <f>IF(AND(V683&lt;&gt;"", ISNUMBER(T683)), IFERROR(INDEX(AJ24:AJ94, MATCH(P683, AI24:AI94, 0)) * O683 * IF(ISBLANK(L683), 1, L683), 0), 0)</f>
        <v>0</v>
      </c>
      <c r="AM683" s="2127" t="str">
        <f>A683</f>
        <v>►</v>
      </c>
      <c r="AX683" s="466">
        <v>1</v>
      </c>
    </row>
    <row r="684" spans="1:50" ht="21" customHeight="1" x14ac:dyDescent="0.25">
      <c r="A684" s="2127" t="str">
        <f>IF(H684&lt;&gt;"A", "►", "A")</f>
        <v>►</v>
      </c>
      <c r="B684" s="2128" t="str">
        <f>IF(A684="►","►",IF(A684="A",IF(ISTEXT(I684),I684,"")))</f>
        <v>►</v>
      </c>
      <c r="C684" s="2129" t="str">
        <f>IF(B684="►", "►", IFERROR(LEFT(B684, SEARCH(".", B684)-1), 0))</f>
        <v>►</v>
      </c>
      <c r="D684" s="2433" t="str">
        <f>IF(B684="►","►",IFERROR(MID(B684,SEARCH(".",B684)+1,SEARCH(".",B684,SEARCH(".",B684)+1)-SEARCH(".",B684)-1),0))</f>
        <v>►</v>
      </c>
      <c r="E684" s="2128" t="str">
        <f>IF(B684="►", "►", IFERROR(MID(B684, SEARCH(".", B684, SEARCH(".", B684)+1)+1, SEARCH(".", B684, SEARCH(".", B684, SEARCH(".", B684)+1)+1) - SEARCH(".", B684, SEARCH(".", B684)+1)-1), 0))</f>
        <v>►</v>
      </c>
      <c r="F684" s="2128" t="str">
        <f>IF(B684="►", "►", IFERROR(MID(B684, SEARCH(".", B684, SEARCH(".", B684, SEARCH(".", B684)+1)+1)+1, SEARCH(".", B684, SEARCH(".", B684, SEARCH(".", B684, SEARCH(".", B684)+1)+1)+1) - SEARCH(".", B684, SEARCH(".", B684, SEARCH(".", B684)+1)+1)-1), 0))</f>
        <v>►</v>
      </c>
      <c r="G684" s="2128" t="str">
        <f>IF(OR(B684="►", ISBLANK(B684)), "►", IFERROR(RIGHT(B684, LEN(B684)-FIND("►", B684)-1), ""))</f>
        <v>►</v>
      </c>
      <c r="H684" s="2178" t="s">
        <v>4</v>
      </c>
      <c r="I684" s="2177"/>
      <c r="J684" s="2177"/>
      <c r="K684" s="2177"/>
      <c r="L684" s="2176"/>
      <c r="M684" s="2176"/>
      <c r="N684" s="2176"/>
      <c r="O684" s="2176"/>
      <c r="P684" s="2176"/>
      <c r="Q684" s="2176"/>
      <c r="R684" s="2450"/>
      <c r="S684" s="791" t="s">
        <v>4</v>
      </c>
      <c r="T684" s="3484">
        <f>IFERROR(IF(AND(ISNUMBER(V684),J684&gt;0),J684,0),0)</f>
        <v>0</v>
      </c>
      <c r="U684" s="2453">
        <f>IFERROR(IF(AND(ISNUMBER(T684),V684&gt;0),K684,0),0)</f>
        <v>0</v>
      </c>
      <c r="V684" s="2452"/>
      <c r="W684" s="2148">
        <f>IFERROR(IF(V684&gt;0, AH684*AG684*Q684, 0), 0)</f>
        <v>0</v>
      </c>
      <c r="X684" s="299" t="str">
        <f>IF(OR(W684=0, ISBLANK(P684)), "", TEXT(ROUND(W684/INDEX(AJ24:AJ94, MATCH(P684, AI24:AI94, 0)), 0),"# ##0") &amp; " " &amp; P684)</f>
        <v/>
      </c>
      <c r="Y684" s="77">
        <f>IFERROR(IF(V684&gt;0, L684*AG684*Q684, 0), 0)</f>
        <v>0</v>
      </c>
      <c r="Z684" s="2149">
        <f>IFERROR(IF(V684&gt;0,M684,0),0)</f>
        <v>0</v>
      </c>
      <c r="AA684" s="2137" t="str">
        <f>IF(V684&gt;0,R684,"")</f>
        <v/>
      </c>
      <c r="AB684" s="2143"/>
      <c r="AC684" s="2148">
        <f>IF(ISBLANK(AB684), W684, W684*(1-AB684/100))</f>
        <v>0</v>
      </c>
      <c r="AD684" s="2144"/>
      <c r="AE684" s="2150" t="str">
        <f>IF(OR(ISBLANK(AD684), ISTEXT(L684)), "", IF(W684=0, Y684*AD684, W684*AD684))</f>
        <v/>
      </c>
      <c r="AF684" s="2593"/>
      <c r="AG684" s="2697">
        <f>IFERROR(IF(ISNUMBER(V684)*ISNUMBER(T684),V684/T684,0),0)</f>
        <v>0</v>
      </c>
      <c r="AH684" s="3483">
        <f>IF(AND(V684&lt;&gt;"", ISNUMBER(T684)), IFERROR(INDEX(AJ24:AJ94, MATCH(P684, AI24:AI94, 0)) * O684 * IF(ISBLANK(L684), 1, L684), 0), 0)</f>
        <v>0</v>
      </c>
      <c r="AM684" s="2127" t="str">
        <f>A684</f>
        <v>►</v>
      </c>
      <c r="AX684" s="466">
        <v>1</v>
      </c>
    </row>
    <row r="685" spans="1:50" ht="21" customHeight="1" x14ac:dyDescent="0.25">
      <c r="A685" s="2127" t="str">
        <f>IF(H685&lt;&gt;"A", "►", "A")</f>
        <v>►</v>
      </c>
      <c r="B685" s="2128" t="str">
        <f>IF(A685="►","►",IF(A685="A",IF(ISTEXT(I685),I685,"")))</f>
        <v>►</v>
      </c>
      <c r="C685" s="2129" t="str">
        <f>IF(B685="►", "►", IFERROR(LEFT(B685, SEARCH(".", B685)-1), 0))</f>
        <v>►</v>
      </c>
      <c r="D685" s="2433" t="str">
        <f>IF(B685="►","►",IFERROR(MID(B685,SEARCH(".",B685)+1,SEARCH(".",B685,SEARCH(".",B685)+1)-SEARCH(".",B685)-1),0))</f>
        <v>►</v>
      </c>
      <c r="E685" s="2128" t="str">
        <f>IF(B685="►", "►", IFERROR(MID(B685, SEARCH(".", B685, SEARCH(".", B685)+1)+1, SEARCH(".", B685, SEARCH(".", B685, SEARCH(".", B685)+1)+1) - SEARCH(".", B685, SEARCH(".", B685)+1)-1), 0))</f>
        <v>►</v>
      </c>
      <c r="F685" s="2128" t="str">
        <f>IF(B685="►", "►", IFERROR(MID(B685, SEARCH(".", B685, SEARCH(".", B685, SEARCH(".", B685)+1)+1)+1, SEARCH(".", B685, SEARCH(".", B685, SEARCH(".", B685, SEARCH(".", B685)+1)+1)+1) - SEARCH(".", B685, SEARCH(".", B685, SEARCH(".", B685)+1)+1)-1), 0))</f>
        <v>►</v>
      </c>
      <c r="G685" s="2128" t="str">
        <f>IF(OR(B685="►", ISBLANK(B685)), "►", IFERROR(RIGHT(B685, LEN(B685)-FIND("►", B685)-1), ""))</f>
        <v>►</v>
      </c>
      <c r="H685" s="2178" t="s">
        <v>4</v>
      </c>
      <c r="I685" s="2177"/>
      <c r="J685" s="2177"/>
      <c r="K685" s="2177"/>
      <c r="L685" s="2176"/>
      <c r="M685" s="2176"/>
      <c r="N685" s="2176"/>
      <c r="O685" s="2176"/>
      <c r="P685" s="2176"/>
      <c r="Q685" s="2176"/>
      <c r="R685" s="2450"/>
      <c r="S685" s="791" t="s">
        <v>4</v>
      </c>
      <c r="T685" s="3484">
        <f>IFERROR(IF(AND(ISNUMBER(V685),J685&gt;0),J685,0),0)</f>
        <v>0</v>
      </c>
      <c r="U685" s="2453">
        <f>IFERROR(IF(AND(ISNUMBER(T685),V685&gt;0),K685,0),0)</f>
        <v>0</v>
      </c>
      <c r="V685" s="2452"/>
      <c r="W685" s="2140">
        <f>IFERROR(IF(V685&gt;0, AH685*AG685*Q685, 0), 0)</f>
        <v>0</v>
      </c>
      <c r="X685" s="301" t="str">
        <f>IF(OR(W685=0, ISBLANK(P685)), "", TEXT(ROUND(W685/INDEX(AJ24:AJ94, MATCH(P685, AI24:AI94, 0)), 0),"# ##0") &amp; " " &amp; P685)</f>
        <v/>
      </c>
      <c r="Y685" s="82">
        <f>IFERROR(IF(V685&gt;0, L685*AG685*Q685, 0), 0)</f>
        <v>0</v>
      </c>
      <c r="Z685" s="2141">
        <f>IFERROR(IF(V685&gt;0,M685,0),0)</f>
        <v>0</v>
      </c>
      <c r="AA685" s="2142" t="str">
        <f>IF(V685&gt;0,R685,"")</f>
        <v/>
      </c>
      <c r="AB685" s="2143"/>
      <c r="AC685" s="2140">
        <f>IF(ISBLANK(AB685), W685, W685*(1-AB685/100))</f>
        <v>0</v>
      </c>
      <c r="AD685" s="2144"/>
      <c r="AE685" s="2145" t="str">
        <f>IF(OR(ISBLANK(AD685), ISTEXT(L685)), "", IF(W685=0, Y685*AD685, W685*AD685))</f>
        <v/>
      </c>
      <c r="AF685" s="2593"/>
      <c r="AG685" s="2697">
        <f>IFERROR(IF(ISNUMBER(V685)*ISNUMBER(T685),V685/T685,0),0)</f>
        <v>0</v>
      </c>
      <c r="AH685" s="3483">
        <f>IF(AND(V685&lt;&gt;"", ISNUMBER(T685)), IFERROR(INDEX(AJ24:AJ94, MATCH(P685, AI24:AI94, 0)) * O685 * IF(ISBLANK(L685), 1, L685), 0), 0)</f>
        <v>0</v>
      </c>
      <c r="AM685" s="2127" t="str">
        <f>A685</f>
        <v>►</v>
      </c>
      <c r="AX685" s="466">
        <v>1</v>
      </c>
    </row>
    <row r="686" spans="1:50" ht="21" customHeight="1" x14ac:dyDescent="0.25">
      <c r="A686" s="2127" t="str">
        <f>IF(H686&lt;&gt;"A", "►", "A")</f>
        <v>►</v>
      </c>
      <c r="B686" s="2128" t="str">
        <f>IF(A686="►","►",IF(A686="A",IF(ISTEXT(I686),I686,"")))</f>
        <v>►</v>
      </c>
      <c r="C686" s="2129" t="str">
        <f>IF(B686="►", "►", IFERROR(LEFT(B686, SEARCH(".", B686)-1), 0))</f>
        <v>►</v>
      </c>
      <c r="D686" s="2433" t="str">
        <f>IF(B686="►","►",IFERROR(MID(B686,SEARCH(".",B686)+1,SEARCH(".",B686,SEARCH(".",B686)+1)-SEARCH(".",B686)-1),0))</f>
        <v>►</v>
      </c>
      <c r="E686" s="2128" t="str">
        <f>IF(B686="►", "►", IFERROR(MID(B686, SEARCH(".", B686, SEARCH(".", B686)+1)+1, SEARCH(".", B686, SEARCH(".", B686, SEARCH(".", B686)+1)+1) - SEARCH(".", B686, SEARCH(".", B686)+1)-1), 0))</f>
        <v>►</v>
      </c>
      <c r="F686" s="2128" t="str">
        <f>IF(B686="►", "►", IFERROR(MID(B686, SEARCH(".", B686, SEARCH(".", B686, SEARCH(".", B686)+1)+1)+1, SEARCH(".", B686, SEARCH(".", B686, SEARCH(".", B686, SEARCH(".", B686)+1)+1)+1) - SEARCH(".", B686, SEARCH(".", B686, SEARCH(".", B686)+1)+1)-1), 0))</f>
        <v>►</v>
      </c>
      <c r="G686" s="2128" t="str">
        <f>IF(OR(B686="►", ISBLANK(B686)), "►", IFERROR(RIGHT(B686, LEN(B686)-FIND("►", B686)-1), ""))</f>
        <v>►</v>
      </c>
      <c r="H686" s="2178" t="s">
        <v>4</v>
      </c>
      <c r="I686" s="2177"/>
      <c r="J686" s="2177"/>
      <c r="K686" s="2177"/>
      <c r="L686" s="2176"/>
      <c r="M686" s="2176"/>
      <c r="N686" s="2176"/>
      <c r="O686" s="2176"/>
      <c r="P686" s="2176"/>
      <c r="Q686" s="2176"/>
      <c r="R686" s="2450"/>
      <c r="S686" s="791" t="s">
        <v>4</v>
      </c>
      <c r="T686" s="3484">
        <f>IFERROR(IF(AND(ISNUMBER(V686),J686&gt;0),J686,0),0)</f>
        <v>0</v>
      </c>
      <c r="U686" s="2453">
        <f>IFERROR(IF(AND(ISNUMBER(T686),V686&gt;0),K686,0),0)</f>
        <v>0</v>
      </c>
      <c r="V686" s="2452"/>
      <c r="W686" s="2148">
        <f>IFERROR(IF(V686&gt;0, AH686*AG686*Q686, 0), 0)</f>
        <v>0</v>
      </c>
      <c r="X686" s="299" t="str">
        <f>IF(OR(W686=0, ISBLANK(P686)), "", TEXT(ROUND(W686/INDEX(AJ24:AJ94, MATCH(P686, AI24:AI94, 0)), 0),"# ##0") &amp; " " &amp; P686)</f>
        <v/>
      </c>
      <c r="Y686" s="77">
        <f>IFERROR(IF(V686&gt;0, L686*AG686*Q686, 0), 0)</f>
        <v>0</v>
      </c>
      <c r="Z686" s="2149">
        <f>IFERROR(IF(V686&gt;0,M686,0),0)</f>
        <v>0</v>
      </c>
      <c r="AA686" s="2137" t="str">
        <f>IF(V686&gt;0,R686,"")</f>
        <v/>
      </c>
      <c r="AB686" s="2143"/>
      <c r="AC686" s="2148">
        <f>IF(ISBLANK(AB686), W686, W686*(1-AB686/100))</f>
        <v>0</v>
      </c>
      <c r="AD686" s="2144"/>
      <c r="AE686" s="2150" t="str">
        <f>IF(OR(ISBLANK(AD686), ISTEXT(L686)), "", IF(W686=0, Y686*AD686, W686*AD686))</f>
        <v/>
      </c>
      <c r="AF686" s="2593"/>
      <c r="AG686" s="2697">
        <f>IFERROR(IF(ISNUMBER(V686)*ISNUMBER(T686),V686/T686,0),0)</f>
        <v>0</v>
      </c>
      <c r="AH686" s="3483">
        <f>IF(AND(V686&lt;&gt;"", ISNUMBER(T686)), IFERROR(INDEX(AJ24:AJ94, MATCH(P686, AI24:AI94, 0)) * O686 * IF(ISBLANK(L686), 1, L686), 0), 0)</f>
        <v>0</v>
      </c>
      <c r="AM686" s="2127" t="str">
        <f>A686</f>
        <v>►</v>
      </c>
      <c r="AX686" s="466">
        <v>1</v>
      </c>
    </row>
    <row r="687" spans="1:50" ht="21" customHeight="1" x14ac:dyDescent="0.25">
      <c r="A687" s="2127" t="str">
        <f>IF(H687&lt;&gt;"A", "►", "A")</f>
        <v>►</v>
      </c>
      <c r="B687" s="2128" t="str">
        <f>IF(A687="►","►",IF(A687="A",IF(ISTEXT(I687),I687,"")))</f>
        <v>►</v>
      </c>
      <c r="C687" s="2129" t="str">
        <f>IF(B687="►", "►", IFERROR(LEFT(B687, SEARCH(".", B687)-1), 0))</f>
        <v>►</v>
      </c>
      <c r="D687" s="2433" t="str">
        <f>IF(B687="►","►",IFERROR(MID(B687,SEARCH(".",B687)+1,SEARCH(".",B687,SEARCH(".",B687)+1)-SEARCH(".",B687)-1),0))</f>
        <v>►</v>
      </c>
      <c r="E687" s="2128" t="str">
        <f>IF(B687="►", "►", IFERROR(MID(B687, SEARCH(".", B687, SEARCH(".", B687)+1)+1, SEARCH(".", B687, SEARCH(".", B687, SEARCH(".", B687)+1)+1) - SEARCH(".", B687, SEARCH(".", B687)+1)-1), 0))</f>
        <v>►</v>
      </c>
      <c r="F687" s="2128" t="str">
        <f>IF(B687="►", "►", IFERROR(MID(B687, SEARCH(".", B687, SEARCH(".", B687, SEARCH(".", B687)+1)+1)+1, SEARCH(".", B687, SEARCH(".", B687, SEARCH(".", B687, SEARCH(".", B687)+1)+1)+1) - SEARCH(".", B687, SEARCH(".", B687, SEARCH(".", B687)+1)+1)-1), 0))</f>
        <v>►</v>
      </c>
      <c r="G687" s="2128" t="str">
        <f>IF(OR(B687="►", ISBLANK(B687)), "►", IFERROR(RIGHT(B687, LEN(B687)-FIND("►", B687)-1), ""))</f>
        <v>►</v>
      </c>
      <c r="H687" s="2178" t="s">
        <v>4</v>
      </c>
      <c r="I687" s="2177"/>
      <c r="J687" s="2177"/>
      <c r="K687" s="2177"/>
      <c r="L687" s="2176"/>
      <c r="M687" s="2176"/>
      <c r="N687" s="2176"/>
      <c r="O687" s="2176"/>
      <c r="P687" s="2176"/>
      <c r="Q687" s="2176"/>
      <c r="R687" s="2450"/>
      <c r="S687" s="791" t="s">
        <v>4</v>
      </c>
      <c r="T687" s="3484">
        <f>IFERROR(IF(AND(ISNUMBER(V687),J687&gt;0),J687,0),0)</f>
        <v>0</v>
      </c>
      <c r="U687" s="2453">
        <f>IFERROR(IF(AND(ISNUMBER(T687),V687&gt;0),K687,0),0)</f>
        <v>0</v>
      </c>
      <c r="V687" s="2452"/>
      <c r="W687" s="2140">
        <f>IFERROR(IF(V687&gt;0, AH687*AG687*Q687, 0), 0)</f>
        <v>0</v>
      </c>
      <c r="X687" s="301" t="str">
        <f>IF(OR(W687=0, ISBLANK(P687)), "", TEXT(ROUND(W687/INDEX(AJ24:AJ94, MATCH(P687, AI24:AI94, 0)), 0),"# ##0") &amp; " " &amp; P687)</f>
        <v/>
      </c>
      <c r="Y687" s="82">
        <f>IFERROR(IF(V687&gt;0, L687*AG687*Q687, 0), 0)</f>
        <v>0</v>
      </c>
      <c r="Z687" s="2141">
        <f>IFERROR(IF(V687&gt;0,M687,0),0)</f>
        <v>0</v>
      </c>
      <c r="AA687" s="2142" t="str">
        <f>IF(V687&gt;0,R687,"")</f>
        <v/>
      </c>
      <c r="AB687" s="2143"/>
      <c r="AC687" s="2140">
        <f>IF(ISBLANK(AB687), W687, W687*(1-AB687/100))</f>
        <v>0</v>
      </c>
      <c r="AD687" s="2144"/>
      <c r="AE687" s="2145" t="str">
        <f>IF(OR(ISBLANK(AD687), ISTEXT(L687)), "", IF(W687=0, Y687*AD687, W687*AD687))</f>
        <v/>
      </c>
      <c r="AF687" s="2593"/>
      <c r="AG687" s="2697">
        <f>IFERROR(IF(ISNUMBER(V687)*ISNUMBER(T687),V687/T687,0),0)</f>
        <v>0</v>
      </c>
      <c r="AH687" s="3483">
        <f>IF(AND(V687&lt;&gt;"", ISNUMBER(T687)), IFERROR(INDEX(AJ24:AJ94, MATCH(P687, AI24:AI94, 0)) * O687 * IF(ISBLANK(L687), 1, L687), 0), 0)</f>
        <v>0</v>
      </c>
      <c r="AM687" s="2127" t="str">
        <f>A687</f>
        <v>►</v>
      </c>
      <c r="AX687" s="466">
        <v>1</v>
      </c>
    </row>
    <row r="688" spans="1:50" ht="21" customHeight="1" x14ac:dyDescent="0.25">
      <c r="A688" s="2127" t="str">
        <f>IF(H688&lt;&gt;"A", "►", "A")</f>
        <v>►</v>
      </c>
      <c r="B688" s="2128" t="str">
        <f>IF(A688="►","►",IF(A688="A",IF(ISTEXT(I688),I688,"")))</f>
        <v>►</v>
      </c>
      <c r="C688" s="2129" t="str">
        <f>IF(B688="►", "►", IFERROR(LEFT(B688, SEARCH(".", B688)-1), 0))</f>
        <v>►</v>
      </c>
      <c r="D688" s="2433" t="str">
        <f>IF(B688="►","►",IFERROR(MID(B688,SEARCH(".",B688)+1,SEARCH(".",B688,SEARCH(".",B688)+1)-SEARCH(".",B688)-1),0))</f>
        <v>►</v>
      </c>
      <c r="E688" s="2128" t="str">
        <f>IF(B688="►", "►", IFERROR(MID(B688, SEARCH(".", B688, SEARCH(".", B688)+1)+1, SEARCH(".", B688, SEARCH(".", B688, SEARCH(".", B688)+1)+1) - SEARCH(".", B688, SEARCH(".", B688)+1)-1), 0))</f>
        <v>►</v>
      </c>
      <c r="F688" s="2128" t="str">
        <f>IF(B688="►", "►", IFERROR(MID(B688, SEARCH(".", B688, SEARCH(".", B688, SEARCH(".", B688)+1)+1)+1, SEARCH(".", B688, SEARCH(".", B688, SEARCH(".", B688, SEARCH(".", B688)+1)+1)+1) - SEARCH(".", B688, SEARCH(".", B688, SEARCH(".", B688)+1)+1)-1), 0))</f>
        <v>►</v>
      </c>
      <c r="G688" s="2128" t="str">
        <f>IF(OR(B688="►", ISBLANK(B688)), "►", IFERROR(RIGHT(B688, LEN(B688)-FIND("►", B688)-1), ""))</f>
        <v>►</v>
      </c>
      <c r="H688" s="2178" t="s">
        <v>4</v>
      </c>
      <c r="I688" s="2177"/>
      <c r="J688" s="2177"/>
      <c r="K688" s="2177"/>
      <c r="L688" s="2176"/>
      <c r="M688" s="2176"/>
      <c r="N688" s="2176"/>
      <c r="O688" s="2176"/>
      <c r="P688" s="2176"/>
      <c r="Q688" s="2176"/>
      <c r="R688" s="2450"/>
      <c r="S688" s="791" t="s">
        <v>4</v>
      </c>
      <c r="T688" s="3484">
        <f>IFERROR(IF(AND(ISNUMBER(V688),J688&gt;0),J688,0),0)</f>
        <v>0</v>
      </c>
      <c r="U688" s="2453">
        <f>IFERROR(IF(AND(ISNUMBER(T688),V688&gt;0),K688,0),0)</f>
        <v>0</v>
      </c>
      <c r="V688" s="2452"/>
      <c r="W688" s="2148">
        <f>IFERROR(IF(V688&gt;0, AH688*AG688*Q688, 0), 0)</f>
        <v>0</v>
      </c>
      <c r="X688" s="299" t="str">
        <f>IF(OR(W688=0, ISBLANK(P688)), "", TEXT(ROUND(W688/INDEX(AJ24:AJ94, MATCH(P688, AI24:AI94, 0)), 0),"# ##0") &amp; " " &amp; P688)</f>
        <v/>
      </c>
      <c r="Y688" s="77">
        <f>IFERROR(IF(V688&gt;0, L688*AG688*Q688, 0), 0)</f>
        <v>0</v>
      </c>
      <c r="Z688" s="2149">
        <f>IFERROR(IF(V688&gt;0,M688,0),0)</f>
        <v>0</v>
      </c>
      <c r="AA688" s="2137" t="str">
        <f>IF(V688&gt;0,R688,"")</f>
        <v/>
      </c>
      <c r="AB688" s="2143"/>
      <c r="AC688" s="2148">
        <f>IF(ISBLANK(AB688), W688, W688*(1-AB688/100))</f>
        <v>0</v>
      </c>
      <c r="AD688" s="2144"/>
      <c r="AE688" s="2150" t="str">
        <f>IF(OR(ISBLANK(AD688), ISTEXT(L688)), "", IF(W688=0, Y688*AD688, W688*AD688))</f>
        <v/>
      </c>
      <c r="AF688" s="2593"/>
      <c r="AG688" s="2697">
        <f>IFERROR(IF(ISNUMBER(V688)*ISNUMBER(T688),V688/T688,0),0)</f>
        <v>0</v>
      </c>
      <c r="AH688" s="3483">
        <f>IF(AND(V688&lt;&gt;"", ISNUMBER(T688)), IFERROR(INDEX(AJ24:AJ94, MATCH(P688, AI24:AI94, 0)) * O688 * IF(ISBLANK(L688), 1, L688), 0), 0)</f>
        <v>0</v>
      </c>
      <c r="AM688" s="2127" t="str">
        <f>A688</f>
        <v>►</v>
      </c>
      <c r="AX688" s="466">
        <v>1</v>
      </c>
    </row>
    <row r="689" spans="1:52" ht="21" customHeight="1" x14ac:dyDescent="0.25">
      <c r="A689" s="2127" t="str">
        <f>IF(H689&lt;&gt;"A", "►", "A")</f>
        <v>►</v>
      </c>
      <c r="B689" s="2128" t="str">
        <f>IF(A689="►","►",IF(A689="A",IF(ISTEXT(I689),I689,"")))</f>
        <v>►</v>
      </c>
      <c r="C689" s="2129" t="str">
        <f>IF(B689="►", "►", IFERROR(LEFT(B689, SEARCH(".", B689)-1), 0))</f>
        <v>►</v>
      </c>
      <c r="D689" s="2433" t="str">
        <f>IF(B689="►","►",IFERROR(MID(B689,SEARCH(".",B689)+1,SEARCH(".",B689,SEARCH(".",B689)+1)-SEARCH(".",B689)-1),0))</f>
        <v>►</v>
      </c>
      <c r="E689" s="2128" t="str">
        <f>IF(B689="►", "►", IFERROR(MID(B689, SEARCH(".", B689, SEARCH(".", B689)+1)+1, SEARCH(".", B689, SEARCH(".", B689, SEARCH(".", B689)+1)+1) - SEARCH(".", B689, SEARCH(".", B689)+1)-1), 0))</f>
        <v>►</v>
      </c>
      <c r="F689" s="2128" t="str">
        <f>IF(B689="►", "►", IFERROR(MID(B689, SEARCH(".", B689, SEARCH(".", B689, SEARCH(".", B689)+1)+1)+1, SEARCH(".", B689, SEARCH(".", B689, SEARCH(".", B689, SEARCH(".", B689)+1)+1)+1) - SEARCH(".", B689, SEARCH(".", B689, SEARCH(".", B689)+1)+1)-1), 0))</f>
        <v>►</v>
      </c>
      <c r="G689" s="2128" t="str">
        <f>IF(OR(B689="►", ISBLANK(B689)), "►", IFERROR(RIGHT(B689, LEN(B689)-FIND("►", B689)-1), ""))</f>
        <v>►</v>
      </c>
      <c r="H689" s="2178" t="s">
        <v>4</v>
      </c>
      <c r="I689" s="2177"/>
      <c r="J689" s="2177"/>
      <c r="K689" s="2177"/>
      <c r="L689" s="2176"/>
      <c r="M689" s="2176"/>
      <c r="N689" s="2176"/>
      <c r="O689" s="2176"/>
      <c r="P689" s="2176"/>
      <c r="Q689" s="2176"/>
      <c r="R689" s="2450"/>
      <c r="S689" s="791" t="s">
        <v>4</v>
      </c>
      <c r="T689" s="3484">
        <f>IFERROR(IF(AND(ISNUMBER(V689),J689&gt;0),J689,0),0)</f>
        <v>0</v>
      </c>
      <c r="U689" s="2453">
        <f>IFERROR(IF(AND(ISNUMBER(T689),V689&gt;0),K689,0),0)</f>
        <v>0</v>
      </c>
      <c r="V689" s="2452"/>
      <c r="W689" s="2140">
        <f>IFERROR(IF(V689&gt;0, AH689*AG689*Q689, 0), 0)</f>
        <v>0</v>
      </c>
      <c r="X689" s="301" t="str">
        <f>IF(OR(W689=0, ISBLANK(P689)), "", TEXT(ROUND(W689/INDEX(AJ24:AJ94, MATCH(P689, AI24:AI94, 0)), 0),"# ##0") &amp; " " &amp; P689)</f>
        <v/>
      </c>
      <c r="Y689" s="82">
        <f>IFERROR(IF(V689&gt;0, L689*AG689*Q689, 0), 0)</f>
        <v>0</v>
      </c>
      <c r="Z689" s="2141">
        <f>IFERROR(IF(V689&gt;0,M689,0),0)</f>
        <v>0</v>
      </c>
      <c r="AA689" s="2142" t="str">
        <f>IF(V689&gt;0,R689,"")</f>
        <v/>
      </c>
      <c r="AB689" s="2143"/>
      <c r="AC689" s="2140">
        <f>IF(ISBLANK(AB689), W689, W689*(1-AB689/100))</f>
        <v>0</v>
      </c>
      <c r="AD689" s="2144"/>
      <c r="AE689" s="2145" t="str">
        <f>IF(OR(ISBLANK(AD689), ISTEXT(L689)), "", IF(W689=0, Y689*AD689, W689*AD689))</f>
        <v/>
      </c>
      <c r="AF689" s="2593"/>
      <c r="AG689" s="2697">
        <f>IFERROR(IF(ISNUMBER(V689)*ISNUMBER(T689),V689/T689,0),0)</f>
        <v>0</v>
      </c>
      <c r="AH689" s="3483">
        <f>IF(AND(V689&lt;&gt;"", ISNUMBER(T689)), IFERROR(INDEX(AJ24:AJ94, MATCH(P689, AI24:AI94, 0)) * O689 * IF(ISBLANK(L689), 1, L689), 0), 0)</f>
        <v>0</v>
      </c>
      <c r="AM689" s="2127" t="str">
        <f>A689</f>
        <v>►</v>
      </c>
      <c r="AX689" s="466">
        <v>1</v>
      </c>
    </row>
    <row r="690" spans="1:52" ht="21" customHeight="1" x14ac:dyDescent="0.25">
      <c r="A690" s="2127" t="str">
        <f>IF(H690&lt;&gt;"A", "►", "A")</f>
        <v>►</v>
      </c>
      <c r="B690" s="2128" t="str">
        <f>IF(A690="►","►",IF(A690="A",IF(ISTEXT(I690),I690,"")))</f>
        <v>►</v>
      </c>
      <c r="C690" s="2129" t="str">
        <f>IF(B690="►", "►", IFERROR(LEFT(B690, SEARCH(".", B690)-1), 0))</f>
        <v>►</v>
      </c>
      <c r="D690" s="2433" t="str">
        <f>IF(B690="►","►",IFERROR(MID(B690,SEARCH(".",B690)+1,SEARCH(".",B690,SEARCH(".",B690)+1)-SEARCH(".",B690)-1),0))</f>
        <v>►</v>
      </c>
      <c r="E690" s="2128" t="str">
        <f>IF(B690="►", "►", IFERROR(MID(B690, SEARCH(".", B690, SEARCH(".", B690)+1)+1, SEARCH(".", B690, SEARCH(".", B690, SEARCH(".", B690)+1)+1) - SEARCH(".", B690, SEARCH(".", B690)+1)-1), 0))</f>
        <v>►</v>
      </c>
      <c r="F690" s="2128" t="str">
        <f>IF(B690="►", "►", IFERROR(MID(B690, SEARCH(".", B690, SEARCH(".", B690, SEARCH(".", B690)+1)+1)+1, SEARCH(".", B690, SEARCH(".", B690, SEARCH(".", B690, SEARCH(".", B690)+1)+1)+1) - SEARCH(".", B690, SEARCH(".", B690, SEARCH(".", B690)+1)+1)-1), 0))</f>
        <v>►</v>
      </c>
      <c r="G690" s="2128" t="str">
        <f>IF(OR(B690="►", ISBLANK(B690)), "►", IFERROR(RIGHT(B690, LEN(B690)-FIND("►", B690)-1), ""))</f>
        <v>►</v>
      </c>
      <c r="H690" s="2178" t="s">
        <v>4</v>
      </c>
      <c r="I690" s="2177"/>
      <c r="J690" s="2177"/>
      <c r="K690" s="2177"/>
      <c r="L690" s="2176"/>
      <c r="M690" s="2176"/>
      <c r="N690" s="2176"/>
      <c r="O690" s="2176"/>
      <c r="P690" s="2176"/>
      <c r="Q690" s="2176"/>
      <c r="R690" s="2450"/>
      <c r="S690" s="791" t="s">
        <v>4</v>
      </c>
      <c r="T690" s="3484">
        <f>IFERROR(IF(AND(ISNUMBER(V690),J690&gt;0),J690,0),0)</f>
        <v>0</v>
      </c>
      <c r="U690" s="2453">
        <f>IFERROR(IF(AND(ISNUMBER(T690),V690&gt;0),K690,0),0)</f>
        <v>0</v>
      </c>
      <c r="V690" s="2452"/>
      <c r="W690" s="2148">
        <f>IFERROR(IF(V690&gt;0, AH690*AG690*Q690, 0), 0)</f>
        <v>0</v>
      </c>
      <c r="X690" s="299" t="str">
        <f>IF(OR(W690=0, ISBLANK(P690)), "", TEXT(ROUND(W690/INDEX(AJ24:AJ94, MATCH(P690, AI24:AI94, 0)), 0),"# ##0") &amp; " " &amp; P690)</f>
        <v/>
      </c>
      <c r="Y690" s="77">
        <f>IFERROR(IF(V690&gt;0, L690*AG690*Q690, 0), 0)</f>
        <v>0</v>
      </c>
      <c r="Z690" s="2149">
        <f>IFERROR(IF(V690&gt;0,M690,0),0)</f>
        <v>0</v>
      </c>
      <c r="AA690" s="2137" t="str">
        <f>IF(V690&gt;0,R690,"")</f>
        <v/>
      </c>
      <c r="AB690" s="2143"/>
      <c r="AC690" s="2148">
        <f>IF(ISBLANK(AB690), W690, W690*(1-AB690/100))</f>
        <v>0</v>
      </c>
      <c r="AD690" s="2144"/>
      <c r="AE690" s="2150" t="str">
        <f>IF(OR(ISBLANK(AD690), ISTEXT(L690)), "", IF(W690=0, Y690*AD690, W690*AD690))</f>
        <v/>
      </c>
      <c r="AF690" s="2593"/>
      <c r="AG690" s="2697">
        <f>IFERROR(IF(ISNUMBER(V690)*ISNUMBER(T690),V690/T690,0),0)</f>
        <v>0</v>
      </c>
      <c r="AH690" s="3483">
        <f>IF(AND(V690&lt;&gt;"", ISNUMBER(T690)), IFERROR(INDEX(AJ24:AJ94, MATCH(P690, AI24:AI94, 0)) * O690 * IF(ISBLANK(L690), 1, L690), 0), 0)</f>
        <v>0</v>
      </c>
      <c r="AM690" s="2127" t="str">
        <f>A690</f>
        <v>►</v>
      </c>
      <c r="AX690" s="466">
        <v>1</v>
      </c>
    </row>
    <row r="691" spans="1:52" ht="21" customHeight="1" x14ac:dyDescent="0.25">
      <c r="A691" s="2127" t="str">
        <f>IF(H691&lt;&gt;"A", "►", "A")</f>
        <v>►</v>
      </c>
      <c r="B691" s="2128" t="str">
        <f>IF(A691="►","►",IF(A691="A",IF(ISTEXT(I691),I691,"")))</f>
        <v>►</v>
      </c>
      <c r="C691" s="2129" t="str">
        <f>IF(B691="►", "►", IFERROR(LEFT(B691, SEARCH(".", B691)-1), 0))</f>
        <v>►</v>
      </c>
      <c r="D691" s="2433" t="str">
        <f>IF(B691="►","►",IFERROR(MID(B691,SEARCH(".",B691)+1,SEARCH(".",B691,SEARCH(".",B691)+1)-SEARCH(".",B691)-1),0))</f>
        <v>►</v>
      </c>
      <c r="E691" s="2128" t="str">
        <f>IF(B691="►", "►", IFERROR(MID(B691, SEARCH(".", B691, SEARCH(".", B691)+1)+1, SEARCH(".", B691, SEARCH(".", B691, SEARCH(".", B691)+1)+1) - SEARCH(".", B691, SEARCH(".", B691)+1)-1), 0))</f>
        <v>►</v>
      </c>
      <c r="F691" s="2128" t="str">
        <f>IF(B691="►", "►", IFERROR(MID(B691, SEARCH(".", B691, SEARCH(".", B691, SEARCH(".", B691)+1)+1)+1, SEARCH(".", B691, SEARCH(".", B691, SEARCH(".", B691, SEARCH(".", B691)+1)+1)+1) - SEARCH(".", B691, SEARCH(".", B691, SEARCH(".", B691)+1)+1)-1), 0))</f>
        <v>►</v>
      </c>
      <c r="G691" s="2128" t="str">
        <f>IF(OR(B691="►", ISBLANK(B691)), "►", IFERROR(RIGHT(B691, LEN(B691)-FIND("►", B691)-1), ""))</f>
        <v>►</v>
      </c>
      <c r="H691" s="2178" t="s">
        <v>4</v>
      </c>
      <c r="I691" s="2177"/>
      <c r="J691" s="2177"/>
      <c r="K691" s="2177"/>
      <c r="L691" s="2176"/>
      <c r="M691" s="2176"/>
      <c r="N691" s="2176"/>
      <c r="O691" s="2176"/>
      <c r="P691" s="2176"/>
      <c r="Q691" s="2176"/>
      <c r="R691" s="2450"/>
      <c r="S691" s="791" t="s">
        <v>4</v>
      </c>
      <c r="T691" s="3484">
        <f>IFERROR(IF(AND(ISNUMBER(V691),J691&gt;0),J691,0),0)</f>
        <v>0</v>
      </c>
      <c r="U691" s="2453">
        <f>IFERROR(IF(AND(ISNUMBER(T691),V691&gt;0),K691,0),0)</f>
        <v>0</v>
      </c>
      <c r="V691" s="2452"/>
      <c r="W691" s="2140">
        <f>IFERROR(IF(V691&gt;0, AH691*AG691*Q691, 0), 0)</f>
        <v>0</v>
      </c>
      <c r="X691" s="301" t="str">
        <f>IF(OR(W691=0, ISBLANK(P691)), "", TEXT(ROUND(W691/INDEX(AJ24:AJ94, MATCH(P691, AI24:AI94, 0)), 0),"# ##0") &amp; " " &amp; P691)</f>
        <v/>
      </c>
      <c r="Y691" s="82">
        <f>IFERROR(IF(V691&gt;0, L691*AG691*Q691, 0), 0)</f>
        <v>0</v>
      </c>
      <c r="Z691" s="2141">
        <f>IFERROR(IF(V691&gt;0,M691,0),0)</f>
        <v>0</v>
      </c>
      <c r="AA691" s="2142" t="str">
        <f>IF(V691&gt;0,R691,"")</f>
        <v/>
      </c>
      <c r="AB691" s="2143"/>
      <c r="AC691" s="2140">
        <f>IF(ISBLANK(AB691), W691, W691*(1-AB691/100))</f>
        <v>0</v>
      </c>
      <c r="AD691" s="2144"/>
      <c r="AE691" s="2145" t="str">
        <f>IF(OR(ISBLANK(AD691), ISTEXT(L691)), "", IF(W691=0, Y691*AD691, W691*AD691))</f>
        <v/>
      </c>
      <c r="AF691" s="2593"/>
      <c r="AG691" s="2697">
        <f>IFERROR(IF(ISNUMBER(V691)*ISNUMBER(T691),V691/T691,0),0)</f>
        <v>0</v>
      </c>
      <c r="AH691" s="3483">
        <f>IF(AND(V691&lt;&gt;"", ISNUMBER(T691)), IFERROR(INDEX(AJ24:AJ94, MATCH(P691, AI24:AI94, 0)) * O691 * IF(ISBLANK(L691), 1, L691), 0), 0)</f>
        <v>0</v>
      </c>
      <c r="AM691" s="2127" t="str">
        <f>A691</f>
        <v>►</v>
      </c>
      <c r="AX691" s="466">
        <v>1</v>
      </c>
    </row>
    <row r="692" spans="1:52" ht="21" customHeight="1" x14ac:dyDescent="0.25">
      <c r="A692" s="2127" t="str">
        <f>IF(H692&lt;&gt;"A", "►", "A")</f>
        <v>►</v>
      </c>
      <c r="B692" s="2128" t="str">
        <f>IF(A692="►","►",IF(A692="A",IF(ISTEXT(I692),I692,"")))</f>
        <v>►</v>
      </c>
      <c r="C692" s="2129" t="str">
        <f>IF(B692="►", "►", IFERROR(LEFT(B692, SEARCH(".", B692)-1), 0))</f>
        <v>►</v>
      </c>
      <c r="D692" s="2433" t="str">
        <f>IF(B692="►","►",IFERROR(MID(B692,SEARCH(".",B692)+1,SEARCH(".",B692,SEARCH(".",B692)+1)-SEARCH(".",B692)-1),0))</f>
        <v>►</v>
      </c>
      <c r="E692" s="2128" t="str">
        <f>IF(B692="►", "►", IFERROR(MID(B692, SEARCH(".", B692, SEARCH(".", B692)+1)+1, SEARCH(".", B692, SEARCH(".", B692, SEARCH(".", B692)+1)+1) - SEARCH(".", B692, SEARCH(".", B692)+1)-1), 0))</f>
        <v>►</v>
      </c>
      <c r="F692" s="2128" t="str">
        <f>IF(B692="►", "►", IFERROR(MID(B692, SEARCH(".", B692, SEARCH(".", B692, SEARCH(".", B692)+1)+1)+1, SEARCH(".", B692, SEARCH(".", B692, SEARCH(".", B692, SEARCH(".", B692)+1)+1)+1) - SEARCH(".", B692, SEARCH(".", B692, SEARCH(".", B692)+1)+1)-1), 0))</f>
        <v>►</v>
      </c>
      <c r="G692" s="2128" t="str">
        <f>IF(OR(B692="►", ISBLANK(B692)), "►", IFERROR(RIGHT(B692, LEN(B692)-FIND("►", B692)-1), ""))</f>
        <v>►</v>
      </c>
      <c r="H692" s="2178" t="s">
        <v>4</v>
      </c>
      <c r="I692" s="2177"/>
      <c r="J692" s="2177"/>
      <c r="K692" s="2177"/>
      <c r="L692" s="2176"/>
      <c r="M692" s="2176"/>
      <c r="N692" s="2176"/>
      <c r="O692" s="2176"/>
      <c r="P692" s="2176"/>
      <c r="Q692" s="2176"/>
      <c r="R692" s="2450"/>
      <c r="S692" s="791" t="s">
        <v>4</v>
      </c>
      <c r="T692" s="3484">
        <f>IFERROR(IF(AND(ISNUMBER(V692),J692&gt;0),J692,0),0)</f>
        <v>0</v>
      </c>
      <c r="U692" s="2453">
        <f>IFERROR(IF(AND(ISNUMBER(T692),V692&gt;0),K692,0),0)</f>
        <v>0</v>
      </c>
      <c r="V692" s="2452"/>
      <c r="W692" s="2148">
        <f>IFERROR(IF(V692&gt;0, AH692*AG692*Q692, 0), 0)</f>
        <v>0</v>
      </c>
      <c r="X692" s="299" t="str">
        <f>IF(OR(W692=0, ISBLANK(P692)), "", TEXT(ROUND(W692/INDEX(AJ24:AJ94, MATCH(P692, AI24:AI94, 0)), 0),"# ##0") &amp; " " &amp; P692)</f>
        <v/>
      </c>
      <c r="Y692" s="77">
        <f>IFERROR(IF(V692&gt;0, L692*AG692*Q692, 0), 0)</f>
        <v>0</v>
      </c>
      <c r="Z692" s="2149">
        <f>IFERROR(IF(V692&gt;0,M692,0),0)</f>
        <v>0</v>
      </c>
      <c r="AA692" s="2137" t="str">
        <f>IF(V692&gt;0,R692,"")</f>
        <v/>
      </c>
      <c r="AB692" s="2143"/>
      <c r="AC692" s="2148">
        <f>IF(ISBLANK(AB692), W692, W692*(1-AB692/100))</f>
        <v>0</v>
      </c>
      <c r="AD692" s="2144"/>
      <c r="AE692" s="2150" t="str">
        <f>IF(OR(ISBLANK(AD692), ISTEXT(L692)), "", IF(W692=0, Y692*AD692, W692*AD692))</f>
        <v/>
      </c>
      <c r="AF692" s="2593"/>
      <c r="AG692" s="2697">
        <f>IFERROR(IF(ISNUMBER(V692)*ISNUMBER(T692),V692/T692,0),0)</f>
        <v>0</v>
      </c>
      <c r="AH692" s="3483">
        <f>IF(AND(V692&lt;&gt;"", ISNUMBER(T692)), IFERROR(INDEX(AJ24:AJ94, MATCH(P692, AI24:AI94, 0)) * O692 * IF(ISBLANK(L692), 1, L692), 0), 0)</f>
        <v>0</v>
      </c>
      <c r="AM692" s="2127" t="str">
        <f>A692</f>
        <v>►</v>
      </c>
      <c r="AX692" s="466">
        <v>1</v>
      </c>
    </row>
    <row r="693" spans="1:52" ht="21" customHeight="1" x14ac:dyDescent="0.25">
      <c r="A693" s="2127" t="str">
        <f>IF(H693&lt;&gt;"A", "►", "A")</f>
        <v>►</v>
      </c>
      <c r="B693" s="2128" t="str">
        <f>IF(A693="►","►",IF(A693="A",IF(ISTEXT(I693),I693,"")))</f>
        <v>►</v>
      </c>
      <c r="C693" s="2129" t="str">
        <f>IF(B693="►", "►", IFERROR(LEFT(B693, SEARCH(".", B693)-1), 0))</f>
        <v>►</v>
      </c>
      <c r="D693" s="2433" t="str">
        <f>IF(B693="►","►",IFERROR(MID(B693,SEARCH(".",B693)+1,SEARCH(".",B693,SEARCH(".",B693)+1)-SEARCH(".",B693)-1),0))</f>
        <v>►</v>
      </c>
      <c r="E693" s="2128" t="str">
        <f>IF(B693="►", "►", IFERROR(MID(B693, SEARCH(".", B693, SEARCH(".", B693)+1)+1, SEARCH(".", B693, SEARCH(".", B693, SEARCH(".", B693)+1)+1) - SEARCH(".", B693, SEARCH(".", B693)+1)-1), 0))</f>
        <v>►</v>
      </c>
      <c r="F693" s="2128" t="str">
        <f>IF(B693="►", "►", IFERROR(MID(B693, SEARCH(".", B693, SEARCH(".", B693, SEARCH(".", B693)+1)+1)+1, SEARCH(".", B693, SEARCH(".", B693, SEARCH(".", B693, SEARCH(".", B693)+1)+1)+1) - SEARCH(".", B693, SEARCH(".", B693, SEARCH(".", B693)+1)+1)-1), 0))</f>
        <v>►</v>
      </c>
      <c r="G693" s="2128" t="str">
        <f>IF(OR(B693="►", ISBLANK(B693)), "►", IFERROR(RIGHT(B693, LEN(B693)-FIND("►", B693)-1), ""))</f>
        <v>►</v>
      </c>
      <c r="H693" s="2178" t="s">
        <v>4</v>
      </c>
      <c r="I693" s="2177"/>
      <c r="J693" s="2177"/>
      <c r="K693" s="2177"/>
      <c r="L693" s="2176"/>
      <c r="M693" s="2176"/>
      <c r="N693" s="2176"/>
      <c r="O693" s="2176"/>
      <c r="P693" s="2176"/>
      <c r="Q693" s="2176"/>
      <c r="R693" s="2450"/>
      <c r="S693" s="791" t="s">
        <v>4</v>
      </c>
      <c r="T693" s="3484">
        <f>IFERROR(IF(AND(ISNUMBER(V693),J693&gt;0),J693,0),0)</f>
        <v>0</v>
      </c>
      <c r="U693" s="2453">
        <f>IFERROR(IF(AND(ISNUMBER(T693),V693&gt;0),K693,0),0)</f>
        <v>0</v>
      </c>
      <c r="V693" s="2452"/>
      <c r="W693" s="2140">
        <f>IFERROR(IF(V693&gt;0, AH693*AG693*Q693, 0), 0)</f>
        <v>0</v>
      </c>
      <c r="X693" s="301" t="str">
        <f>IF(OR(W693=0, ISBLANK(P693)), "", TEXT(ROUND(W693/INDEX(AJ24:AJ94, MATCH(P693, AI24:AI94, 0)), 0),"# ##0") &amp; " " &amp; P693)</f>
        <v/>
      </c>
      <c r="Y693" s="82">
        <f>IFERROR(IF(V693&gt;0, L693*AG693*Q693, 0), 0)</f>
        <v>0</v>
      </c>
      <c r="Z693" s="2141">
        <f>IFERROR(IF(V693&gt;0,M693,0),0)</f>
        <v>0</v>
      </c>
      <c r="AA693" s="2142" t="str">
        <f>IF(V693&gt;0,R693,"")</f>
        <v/>
      </c>
      <c r="AB693" s="2143"/>
      <c r="AC693" s="2140">
        <f>IF(ISBLANK(AB693), W693, W693*(1-AB693/100))</f>
        <v>0</v>
      </c>
      <c r="AD693" s="2144"/>
      <c r="AE693" s="2145" t="str">
        <f>IF(OR(ISBLANK(AD693), ISTEXT(L693)), "", IF(W693=0, Y693*AD693, W693*AD693))</f>
        <v/>
      </c>
      <c r="AF693" s="2593"/>
      <c r="AG693" s="2697">
        <f>IFERROR(IF(ISNUMBER(V693)*ISNUMBER(T693),V693/T693,0),0)</f>
        <v>0</v>
      </c>
      <c r="AH693" s="3483">
        <f>IF(AND(V693&lt;&gt;"", ISNUMBER(T693)), IFERROR(INDEX(AJ24:AJ94, MATCH(P693, AI24:AI94, 0)) * O693 * IF(ISBLANK(L693), 1, L693), 0), 0)</f>
        <v>0</v>
      </c>
      <c r="AM693" s="2127" t="str">
        <f>A693</f>
        <v>►</v>
      </c>
      <c r="AX693" s="466">
        <v>1</v>
      </c>
    </row>
    <row r="694" spans="1:52" ht="21" customHeight="1" x14ac:dyDescent="0.25">
      <c r="A694" s="2127" t="str">
        <f>IF(H694&lt;&gt;"A", "►", "A")</f>
        <v>►</v>
      </c>
      <c r="B694" s="2128" t="str">
        <f>IF(A694="►","►",IF(A694="A",IF(ISTEXT(I694),I694,"")))</f>
        <v>►</v>
      </c>
      <c r="C694" s="2129" t="str">
        <f>IF(B694="►", "►", IFERROR(LEFT(B694, SEARCH(".", B694)-1), 0))</f>
        <v>►</v>
      </c>
      <c r="D694" s="2433" t="str">
        <f>IF(B694="►","►",IFERROR(MID(B694,SEARCH(".",B694)+1,SEARCH(".",B694,SEARCH(".",B694)+1)-SEARCH(".",B694)-1),0))</f>
        <v>►</v>
      </c>
      <c r="E694" s="2128" t="str">
        <f>IF(B694="►", "►", IFERROR(MID(B694, SEARCH(".", B694, SEARCH(".", B694)+1)+1, SEARCH(".", B694, SEARCH(".", B694, SEARCH(".", B694)+1)+1) - SEARCH(".", B694, SEARCH(".", B694)+1)-1), 0))</f>
        <v>►</v>
      </c>
      <c r="F694" s="2128" t="str">
        <f>IF(B694="►", "►", IFERROR(MID(B694, SEARCH(".", B694, SEARCH(".", B694, SEARCH(".", B694)+1)+1)+1, SEARCH(".", B694, SEARCH(".", B694, SEARCH(".", B694, SEARCH(".", B694)+1)+1)+1) - SEARCH(".", B694, SEARCH(".", B694, SEARCH(".", B694)+1)+1)-1), 0))</f>
        <v>►</v>
      </c>
      <c r="G694" s="2128" t="str">
        <f>IF(OR(B694="►", ISBLANK(B694)), "►", IFERROR(RIGHT(B694, LEN(B694)-FIND("►", B694)-1), ""))</f>
        <v>►</v>
      </c>
      <c r="H694" s="2178" t="s">
        <v>4</v>
      </c>
      <c r="I694" s="2177"/>
      <c r="J694" s="2177"/>
      <c r="K694" s="2177"/>
      <c r="L694" s="2176"/>
      <c r="M694" s="2176"/>
      <c r="N694" s="2176"/>
      <c r="O694" s="2176"/>
      <c r="P694" s="2176"/>
      <c r="Q694" s="2176"/>
      <c r="R694" s="2450"/>
      <c r="S694" s="791" t="s">
        <v>4</v>
      </c>
      <c r="T694" s="3484">
        <f>IFERROR(IF(AND(ISNUMBER(V694),J694&gt;0),J694,0),0)</f>
        <v>0</v>
      </c>
      <c r="U694" s="2453">
        <f>IFERROR(IF(AND(ISNUMBER(T694),V694&gt;0),K694,0),0)</f>
        <v>0</v>
      </c>
      <c r="V694" s="2452"/>
      <c r="W694" s="2148">
        <f>IFERROR(IF(V694&gt;0, AH694*AG694*Q694, 0), 0)</f>
        <v>0</v>
      </c>
      <c r="X694" s="299" t="str">
        <f>IF(OR(W694=0, ISBLANK(P694)), "", TEXT(ROUND(W694/INDEX(AJ24:AJ94, MATCH(P694, AI24:AI94, 0)), 0),"# ##0") &amp; " " &amp; P694)</f>
        <v/>
      </c>
      <c r="Y694" s="77">
        <f>IFERROR(IF(V694&gt;0, L694*AG694*Q694, 0), 0)</f>
        <v>0</v>
      </c>
      <c r="Z694" s="2149">
        <f>IFERROR(IF(V694&gt;0,M694,0),0)</f>
        <v>0</v>
      </c>
      <c r="AA694" s="2137" t="str">
        <f>IF(V694&gt;0,R694,"")</f>
        <v/>
      </c>
      <c r="AB694" s="2143"/>
      <c r="AC694" s="2148">
        <f>IF(ISBLANK(AB694), W694, W694*(1-AB694/100))</f>
        <v>0</v>
      </c>
      <c r="AD694" s="2144"/>
      <c r="AE694" s="2150" t="str">
        <f>IF(OR(ISBLANK(AD694), ISTEXT(L694)), "", IF(W694=0, Y694*AD694, W694*AD694))</f>
        <v/>
      </c>
      <c r="AF694" s="2593"/>
      <c r="AG694" s="2697">
        <f>IFERROR(IF(ISNUMBER(V694)*ISNUMBER(T694),V694/T694,0),0)</f>
        <v>0</v>
      </c>
      <c r="AH694" s="3483">
        <f>IF(AND(V694&lt;&gt;"", ISNUMBER(T694)), IFERROR(INDEX(AJ24:AJ94, MATCH(P694, AI24:AI94, 0)) * O694 * IF(ISBLANK(L694), 1, L694), 0), 0)</f>
        <v>0</v>
      </c>
      <c r="AM694" s="2127" t="str">
        <f>A694</f>
        <v>►</v>
      </c>
      <c r="AX694" s="466">
        <v>1</v>
      </c>
    </row>
    <row r="695" spans="1:52" ht="21" customHeight="1" x14ac:dyDescent="0.25">
      <c r="A695" s="2127" t="str">
        <f>IF(H695&lt;&gt;"A", "►", "A")</f>
        <v>►</v>
      </c>
      <c r="B695" s="2128" t="str">
        <f>IF(A695="►","►",IF(A695="A",IF(ISTEXT(I695),I695,"")))</f>
        <v>►</v>
      </c>
      <c r="C695" s="2129" t="str">
        <f>IF(B695="►", "►", IFERROR(LEFT(B695, SEARCH(".", B695)-1), 0))</f>
        <v>►</v>
      </c>
      <c r="D695" s="2433" t="str">
        <f>IF(B695="►","►",IFERROR(MID(B695,SEARCH(".",B695)+1,SEARCH(".",B695,SEARCH(".",B695)+1)-SEARCH(".",B695)-1),0))</f>
        <v>►</v>
      </c>
      <c r="E695" s="2128" t="str">
        <f>IF(B695="►", "►", IFERROR(MID(B695, SEARCH(".", B695, SEARCH(".", B695)+1)+1, SEARCH(".", B695, SEARCH(".", B695, SEARCH(".", B695)+1)+1) - SEARCH(".", B695, SEARCH(".", B695)+1)-1), 0))</f>
        <v>►</v>
      </c>
      <c r="F695" s="2128" t="str">
        <f>IF(B695="►", "►", IFERROR(MID(B695, SEARCH(".", B695, SEARCH(".", B695, SEARCH(".", B695)+1)+1)+1, SEARCH(".", B695, SEARCH(".", B695, SEARCH(".", B695, SEARCH(".", B695)+1)+1)+1) - SEARCH(".", B695, SEARCH(".", B695, SEARCH(".", B695)+1)+1)-1), 0))</f>
        <v>►</v>
      </c>
      <c r="G695" s="2128" t="str">
        <f>IF(OR(B695="►", ISBLANK(B695)), "►", IFERROR(RIGHT(B695, LEN(B695)-FIND("►", B695)-1), ""))</f>
        <v>►</v>
      </c>
      <c r="H695" s="2178" t="s">
        <v>4</v>
      </c>
      <c r="I695" s="2177"/>
      <c r="J695" s="2177"/>
      <c r="K695" s="2177"/>
      <c r="L695" s="2176"/>
      <c r="M695" s="2176"/>
      <c r="N695" s="2176"/>
      <c r="O695" s="2176"/>
      <c r="P695" s="2176"/>
      <c r="Q695" s="2176"/>
      <c r="R695" s="2450"/>
      <c r="S695" s="791" t="s">
        <v>4</v>
      </c>
      <c r="T695" s="3484">
        <f>IFERROR(IF(AND(ISNUMBER(V695),J695&gt;0),J695,0),0)</f>
        <v>0</v>
      </c>
      <c r="U695" s="2453">
        <f>IFERROR(IF(AND(ISNUMBER(T695),V695&gt;0),K695,0),0)</f>
        <v>0</v>
      </c>
      <c r="V695" s="2452"/>
      <c r="W695" s="2140">
        <f>IFERROR(IF(V695&gt;0, AH695*AG695*Q695, 0), 0)</f>
        <v>0</v>
      </c>
      <c r="X695" s="301" t="str">
        <f>IF(OR(W695=0, ISBLANK(P695)), "", TEXT(ROUND(W695/INDEX(AJ24:AJ94, MATCH(P695, AI24:AI94, 0)), 0),"# ##0") &amp; " " &amp; P695)</f>
        <v/>
      </c>
      <c r="Y695" s="82">
        <f>IFERROR(IF(V695&gt;0, L695*AG695*Q695, 0), 0)</f>
        <v>0</v>
      </c>
      <c r="Z695" s="2141">
        <f>IFERROR(IF(V695&gt;0,M695,0),0)</f>
        <v>0</v>
      </c>
      <c r="AA695" s="2142" t="str">
        <f>IF(V695&gt;0,R695,"")</f>
        <v/>
      </c>
      <c r="AB695" s="2143"/>
      <c r="AC695" s="2140">
        <f>IF(ISBLANK(AB695), W695, W695*(1-AB695/100))</f>
        <v>0</v>
      </c>
      <c r="AD695" s="2144"/>
      <c r="AE695" s="2145" t="str">
        <f>IF(OR(ISBLANK(AD695), ISTEXT(L695)), "", IF(W695=0, Y695*AD695, W695*AD695))</f>
        <v/>
      </c>
      <c r="AF695" s="2593"/>
      <c r="AG695" s="2697">
        <f>IFERROR(IF(ISNUMBER(V695)*ISNUMBER(T695),V695/T695,0),0)</f>
        <v>0</v>
      </c>
      <c r="AH695" s="3483">
        <f>IF(AND(V695&lt;&gt;"", ISNUMBER(T695)), IFERROR(INDEX(AJ24:AJ94, MATCH(P695, AI24:AI94, 0)) * O695 * IF(ISBLANK(L695), 1, L695), 0), 0)</f>
        <v>0</v>
      </c>
      <c r="AM695" s="2127" t="str">
        <f>A695</f>
        <v>►</v>
      </c>
      <c r="AX695" s="466">
        <v>1</v>
      </c>
    </row>
    <row r="696" spans="1:52" ht="21" customHeight="1" x14ac:dyDescent="0.25">
      <c r="A696" s="2127" t="str">
        <f>IF(H696&lt;&gt;"A", "►", "A")</f>
        <v>►</v>
      </c>
      <c r="B696" s="2128" t="str">
        <f>IF(A696="►","►",IF(A696="A",IF(ISTEXT(I696),I696,"")))</f>
        <v>►</v>
      </c>
      <c r="C696" s="2129" t="str">
        <f>IF(B696="►", "►", IFERROR(LEFT(B696, SEARCH(".", B696)-1), 0))</f>
        <v>►</v>
      </c>
      <c r="D696" s="2433" t="str">
        <f>IF(B696="►","►",IFERROR(MID(B696,SEARCH(".",B696)+1,SEARCH(".",B696,SEARCH(".",B696)+1)-SEARCH(".",B696)-1),0))</f>
        <v>►</v>
      </c>
      <c r="E696" s="2128" t="str">
        <f>IF(B696="►", "►", IFERROR(MID(B696, SEARCH(".", B696, SEARCH(".", B696)+1)+1, SEARCH(".", B696, SEARCH(".", B696, SEARCH(".", B696)+1)+1) - SEARCH(".", B696, SEARCH(".", B696)+1)-1), 0))</f>
        <v>►</v>
      </c>
      <c r="F696" s="2128" t="str">
        <f>IF(B696="►", "►", IFERROR(MID(B696, SEARCH(".", B696, SEARCH(".", B696, SEARCH(".", B696)+1)+1)+1, SEARCH(".", B696, SEARCH(".", B696, SEARCH(".", B696, SEARCH(".", B696)+1)+1)+1) - SEARCH(".", B696, SEARCH(".", B696, SEARCH(".", B696)+1)+1)-1), 0))</f>
        <v>►</v>
      </c>
      <c r="G696" s="2128" t="str">
        <f>IF(OR(B696="►", ISBLANK(B696)), "►", IFERROR(RIGHT(B696, LEN(B696)-FIND("►", B696)-1), ""))</f>
        <v>►</v>
      </c>
      <c r="H696" s="2178" t="s">
        <v>4</v>
      </c>
      <c r="I696" s="2177"/>
      <c r="J696" s="2177"/>
      <c r="K696" s="2177"/>
      <c r="L696" s="2176"/>
      <c r="M696" s="2176"/>
      <c r="N696" s="2176"/>
      <c r="O696" s="2176"/>
      <c r="P696" s="2176"/>
      <c r="Q696" s="2176"/>
      <c r="R696" s="2450"/>
      <c r="S696" s="791" t="s">
        <v>4</v>
      </c>
      <c r="T696" s="3484">
        <f>IFERROR(IF(AND(ISNUMBER(V696),J696&gt;0),J696,0),0)</f>
        <v>0</v>
      </c>
      <c r="U696" s="2453">
        <f>IFERROR(IF(AND(ISNUMBER(T696),V696&gt;0),K696,0),0)</f>
        <v>0</v>
      </c>
      <c r="V696" s="2452"/>
      <c r="W696" s="2148">
        <f>IFERROR(IF(V696&gt;0, AH696*AG696*Q696, 0), 0)</f>
        <v>0</v>
      </c>
      <c r="X696" s="299" t="str">
        <f>IF(OR(W696=0, ISBLANK(P696)), "", TEXT(ROUND(W696/INDEX(AJ24:AJ94, MATCH(P696, AI24:AI94, 0)), 0),"# ##0") &amp; " " &amp; P696)</f>
        <v/>
      </c>
      <c r="Y696" s="77">
        <f>IFERROR(IF(V696&gt;0, L696*AG696*Q696, 0), 0)</f>
        <v>0</v>
      </c>
      <c r="Z696" s="2149">
        <f>IFERROR(IF(V696&gt;0,M696,0),0)</f>
        <v>0</v>
      </c>
      <c r="AA696" s="2137" t="str">
        <f>IF(V696&gt;0,R696,"")</f>
        <v/>
      </c>
      <c r="AB696" s="2143"/>
      <c r="AC696" s="2148">
        <f>IF(ISBLANK(AB696), W696, W696*(1-AB696/100))</f>
        <v>0</v>
      </c>
      <c r="AD696" s="2144"/>
      <c r="AE696" s="2150" t="str">
        <f>IF(OR(ISBLANK(AD696), ISTEXT(L696)), "", IF(W696=0, Y696*AD696, W696*AD696))</f>
        <v/>
      </c>
      <c r="AF696" s="2593"/>
      <c r="AG696" s="2697">
        <f>IFERROR(IF(ISNUMBER(V696)*ISNUMBER(T696),V696/T696,0),0)</f>
        <v>0</v>
      </c>
      <c r="AH696" s="3483">
        <f>IF(AND(V696&lt;&gt;"", ISNUMBER(T696)), IFERROR(INDEX(AJ24:AJ94, MATCH(P696, AI24:AI94, 0)) * O696 * IF(ISBLANK(L696), 1, L696), 0), 0)</f>
        <v>0</v>
      </c>
      <c r="AM696" s="2127" t="str">
        <f>A696</f>
        <v>►</v>
      </c>
      <c r="AX696" s="466">
        <v>1</v>
      </c>
    </row>
    <row r="697" spans="1:52" ht="21" customHeight="1" x14ac:dyDescent="0.25">
      <c r="A697" s="2127" t="str">
        <f>IF(H697&lt;&gt;"A", "►", "A")</f>
        <v>►</v>
      </c>
      <c r="B697" s="2128" t="str">
        <f>IF(A697="►","►",IF(A697="A",IF(ISTEXT(I697),I697,"")))</f>
        <v>►</v>
      </c>
      <c r="C697" s="2129" t="str">
        <f>IF(B697="►", "►", IFERROR(LEFT(B697, SEARCH(".", B697)-1), 0))</f>
        <v>►</v>
      </c>
      <c r="D697" s="2433" t="str">
        <f>IF(B697="►","►",IFERROR(MID(B697,SEARCH(".",B697)+1,SEARCH(".",B697,SEARCH(".",B697)+1)-SEARCH(".",B697)-1),0))</f>
        <v>►</v>
      </c>
      <c r="E697" s="2128" t="str">
        <f>IF(B697="►", "►", IFERROR(MID(B697, SEARCH(".", B697, SEARCH(".", B697)+1)+1, SEARCH(".", B697, SEARCH(".", B697, SEARCH(".", B697)+1)+1) - SEARCH(".", B697, SEARCH(".", B697)+1)-1), 0))</f>
        <v>►</v>
      </c>
      <c r="F697" s="2128" t="str">
        <f>IF(B697="►", "►", IFERROR(MID(B697, SEARCH(".", B697, SEARCH(".", B697, SEARCH(".", B697)+1)+1)+1, SEARCH(".", B697, SEARCH(".", B697, SEARCH(".", B697, SEARCH(".", B697)+1)+1)+1) - SEARCH(".", B697, SEARCH(".", B697, SEARCH(".", B697)+1)+1)-1), 0))</f>
        <v>►</v>
      </c>
      <c r="G697" s="2128" t="str">
        <f>IF(OR(B697="►", ISBLANK(B697)), "►", IFERROR(RIGHT(B697, LEN(B697)-FIND("►", B697)-1), ""))</f>
        <v>►</v>
      </c>
      <c r="H697" s="2178" t="s">
        <v>4</v>
      </c>
      <c r="I697" s="2177"/>
      <c r="J697" s="2177"/>
      <c r="K697" s="2177"/>
      <c r="L697" s="2176"/>
      <c r="M697" s="2176"/>
      <c r="N697" s="2176"/>
      <c r="O697" s="2176"/>
      <c r="P697" s="2176"/>
      <c r="Q697" s="2176"/>
      <c r="R697" s="2450"/>
      <c r="S697" s="791" t="s">
        <v>4</v>
      </c>
      <c r="T697" s="3484">
        <f>IFERROR(IF(AND(ISNUMBER(V697),J697&gt;0),J697,0),0)</f>
        <v>0</v>
      </c>
      <c r="U697" s="2453">
        <f>IFERROR(IF(AND(ISNUMBER(T697),V697&gt;0),K697,0),0)</f>
        <v>0</v>
      </c>
      <c r="V697" s="2452"/>
      <c r="W697" s="2140">
        <f>IFERROR(IF(V697&gt;0, AH697*AG697*Q697, 0), 0)</f>
        <v>0</v>
      </c>
      <c r="X697" s="301" t="str">
        <f>IF(OR(W697=0, ISBLANK(P697)), "", TEXT(ROUND(W697/INDEX(AJ24:AJ94, MATCH(P697, AI24:AI94, 0)), 0),"# ##0") &amp; " " &amp; P697)</f>
        <v/>
      </c>
      <c r="Y697" s="82">
        <f>IFERROR(IF(V697&gt;0, L697*AG697*Q697, 0), 0)</f>
        <v>0</v>
      </c>
      <c r="Z697" s="2141">
        <f>IFERROR(IF(V697&gt;0,M697,0),0)</f>
        <v>0</v>
      </c>
      <c r="AA697" s="2142" t="str">
        <f>IF(V697&gt;0,R697,"")</f>
        <v/>
      </c>
      <c r="AB697" s="2143"/>
      <c r="AC697" s="2140">
        <f>IF(ISBLANK(AB697), W697, W697*(1-AB697/100))</f>
        <v>0</v>
      </c>
      <c r="AD697" s="2144"/>
      <c r="AE697" s="2145" t="str">
        <f>IF(OR(ISBLANK(AD697), ISTEXT(L697)), "", IF(W697=0, Y697*AD697, W697*AD697))</f>
        <v/>
      </c>
      <c r="AF697" s="2593"/>
      <c r="AG697" s="2697">
        <f>IFERROR(IF(ISNUMBER(V697)*ISNUMBER(T697),V697/T697,0),0)</f>
        <v>0</v>
      </c>
      <c r="AH697" s="3483">
        <f>IF(AND(V697&lt;&gt;"", ISNUMBER(T697)), IFERROR(INDEX(AJ24:AJ94, MATCH(P697, AI24:AI94, 0)) * O697 * IF(ISBLANK(L697), 1, L697), 0), 0)</f>
        <v>0</v>
      </c>
      <c r="AM697" s="2127" t="str">
        <f>A697</f>
        <v>►</v>
      </c>
      <c r="AX697" s="466">
        <v>1</v>
      </c>
    </row>
    <row r="698" spans="1:52" ht="21" customHeight="1" x14ac:dyDescent="0.25">
      <c r="A698" s="2127" t="str">
        <f>IF(H698&lt;&gt;"A", "►", "A")</f>
        <v>►</v>
      </c>
      <c r="B698" s="2128" t="str">
        <f>IF(A698="►","►",IF(A698="A",IF(ISTEXT(I698),I698,"")))</f>
        <v>►</v>
      </c>
      <c r="C698" s="2129" t="str">
        <f>IF(B698="►", "►", IFERROR(LEFT(B698, SEARCH(".", B698)-1), 0))</f>
        <v>►</v>
      </c>
      <c r="D698" s="2433" t="str">
        <f>IF(B698="►","►",IFERROR(MID(B698,SEARCH(".",B698)+1,SEARCH(".",B698,SEARCH(".",B698)+1)-SEARCH(".",B698)-1),0))</f>
        <v>►</v>
      </c>
      <c r="E698" s="2128" t="str">
        <f>IF(B698="►", "►", IFERROR(MID(B698, SEARCH(".", B698, SEARCH(".", B698)+1)+1, SEARCH(".", B698, SEARCH(".", B698, SEARCH(".", B698)+1)+1) - SEARCH(".", B698, SEARCH(".", B698)+1)-1), 0))</f>
        <v>►</v>
      </c>
      <c r="F698" s="2128" t="str">
        <f>IF(B698="►", "►", IFERROR(MID(B698, SEARCH(".", B698, SEARCH(".", B698, SEARCH(".", B698)+1)+1)+1, SEARCH(".", B698, SEARCH(".", B698, SEARCH(".", B698, SEARCH(".", B698)+1)+1)+1) - SEARCH(".", B698, SEARCH(".", B698, SEARCH(".", B698)+1)+1)-1), 0))</f>
        <v>►</v>
      </c>
      <c r="G698" s="2128" t="str">
        <f>IF(OR(B698="►", ISBLANK(B698)), "►", IFERROR(RIGHT(B698, LEN(B698)-FIND("►", B698)-1), ""))</f>
        <v>►</v>
      </c>
      <c r="H698" s="2178" t="s">
        <v>4</v>
      </c>
      <c r="I698" s="2177"/>
      <c r="J698" s="2177"/>
      <c r="K698" s="2177"/>
      <c r="L698" s="2176"/>
      <c r="M698" s="2176"/>
      <c r="N698" s="2176"/>
      <c r="O698" s="2176"/>
      <c r="P698" s="2176"/>
      <c r="Q698" s="2176"/>
      <c r="R698" s="2450"/>
      <c r="S698" s="791" t="s">
        <v>4</v>
      </c>
      <c r="T698" s="3484">
        <f>IFERROR(IF(AND(ISNUMBER(V698),J698&gt;0),J698,0),0)</f>
        <v>0</v>
      </c>
      <c r="U698" s="2453">
        <f>IFERROR(IF(AND(ISNUMBER(T698),V698&gt;0),K698,0),0)</f>
        <v>0</v>
      </c>
      <c r="V698" s="2452"/>
      <c r="W698" s="2148">
        <f>IFERROR(IF(V698&gt;0, AH698*AG698*Q698, 0), 0)</f>
        <v>0</v>
      </c>
      <c r="X698" s="299" t="str">
        <f>IF(OR(W698=0, ISBLANK(P698)), "", TEXT(ROUND(W698/INDEX(AJ24:AJ94, MATCH(P698, AI24:AI94, 0)), 0),"# ##0") &amp; " " &amp; P698)</f>
        <v/>
      </c>
      <c r="Y698" s="77">
        <f>IFERROR(IF(V698&gt;0, L698*AG698*Q698, 0), 0)</f>
        <v>0</v>
      </c>
      <c r="Z698" s="2149">
        <f>IFERROR(IF(V698&gt;0,M698,0),0)</f>
        <v>0</v>
      </c>
      <c r="AA698" s="2137" t="str">
        <f>IF(V698&gt;0,R698,"")</f>
        <v/>
      </c>
      <c r="AB698" s="2143"/>
      <c r="AC698" s="2148">
        <f>IF(ISBLANK(AB698), W698, W698*(1-AB698/100))</f>
        <v>0</v>
      </c>
      <c r="AD698" s="2144"/>
      <c r="AE698" s="2150" t="str">
        <f>IF(OR(ISBLANK(AD698), ISTEXT(L698)), "", IF(W698=0, Y698*AD698, W698*AD698))</f>
        <v/>
      </c>
      <c r="AF698" s="2593"/>
      <c r="AG698" s="2697">
        <f>IFERROR(IF(ISNUMBER(V698)*ISNUMBER(T698),V698/T698,0),0)</f>
        <v>0</v>
      </c>
      <c r="AH698" s="3483">
        <f>IF(AND(V698&lt;&gt;"", ISNUMBER(T698)), IFERROR(INDEX(AJ24:AJ94, MATCH(P698, AI24:AI94, 0)) * O698 * IF(ISBLANK(L698), 1, L698), 0), 0)</f>
        <v>0</v>
      </c>
      <c r="AM698" s="2127" t="str">
        <f>A698</f>
        <v>►</v>
      </c>
      <c r="AX698" s="466">
        <v>1</v>
      </c>
    </row>
    <row r="699" spans="1:52" ht="21" customHeight="1" x14ac:dyDescent="0.25">
      <c r="A699" s="2127" t="str">
        <f>IF(H699&lt;&gt;"A", "►", "A")</f>
        <v>►</v>
      </c>
      <c r="B699" s="2128" t="str">
        <f>IF(A699="►","►",IF(A699="A",IF(ISTEXT(I699),I699,"")))</f>
        <v>►</v>
      </c>
      <c r="C699" s="2129" t="str">
        <f>IF(B699="►", "►", IFERROR(LEFT(B699, SEARCH(".", B699)-1), 0))</f>
        <v>►</v>
      </c>
      <c r="D699" s="2433" t="str">
        <f>IF(B699="►","►",IFERROR(MID(B699,SEARCH(".",B699)+1,SEARCH(".",B699,SEARCH(".",B699)+1)-SEARCH(".",B699)-1),0))</f>
        <v>►</v>
      </c>
      <c r="E699" s="2128" t="str">
        <f>IF(B699="►", "►", IFERROR(MID(B699, SEARCH(".", B699, SEARCH(".", B699)+1)+1, SEARCH(".", B699, SEARCH(".", B699, SEARCH(".", B699)+1)+1) - SEARCH(".", B699, SEARCH(".", B699)+1)-1), 0))</f>
        <v>►</v>
      </c>
      <c r="F699" s="2128" t="str">
        <f>IF(B699="►", "►", IFERROR(MID(B699, SEARCH(".", B699, SEARCH(".", B699, SEARCH(".", B699)+1)+1)+1, SEARCH(".", B699, SEARCH(".", B699, SEARCH(".", B699, SEARCH(".", B699)+1)+1)+1) - SEARCH(".", B699, SEARCH(".", B699, SEARCH(".", B699)+1)+1)-1), 0))</f>
        <v>►</v>
      </c>
      <c r="G699" s="2128" t="str">
        <f>IF(OR(B699="►", ISBLANK(B699)), "►", IFERROR(RIGHT(B699, LEN(B699)-FIND("►", B699)-1), ""))</f>
        <v>►</v>
      </c>
      <c r="H699" s="2178" t="s">
        <v>4</v>
      </c>
      <c r="I699" s="2177"/>
      <c r="J699" s="2177"/>
      <c r="K699" s="2177"/>
      <c r="L699" s="2176"/>
      <c r="M699" s="2176"/>
      <c r="N699" s="2176"/>
      <c r="O699" s="2176"/>
      <c r="P699" s="2176"/>
      <c r="Q699" s="2176"/>
      <c r="R699" s="2450"/>
      <c r="S699" s="791" t="s">
        <v>4</v>
      </c>
      <c r="T699" s="3484">
        <f>IFERROR(IF(AND(ISNUMBER(V699),J699&gt;0),J699,0),0)</f>
        <v>0</v>
      </c>
      <c r="U699" s="2453">
        <f>IFERROR(IF(AND(ISNUMBER(T699),V699&gt;0),K699,0),0)</f>
        <v>0</v>
      </c>
      <c r="V699" s="2452"/>
      <c r="W699" s="2140">
        <f>IFERROR(IF(V699&gt;0, AH699*AG699*Q699, 0), 0)</f>
        <v>0</v>
      </c>
      <c r="X699" s="301" t="str">
        <f>IF(OR(W699=0, ISBLANK(P699)), "", TEXT(ROUND(W699/INDEX(AJ24:AJ94, MATCH(P699, AI24:AI94, 0)), 0),"# ##0") &amp; " " &amp; P699)</f>
        <v/>
      </c>
      <c r="Y699" s="82">
        <f>IFERROR(IF(V699&gt;0, L699*AG699*Q699, 0), 0)</f>
        <v>0</v>
      </c>
      <c r="Z699" s="2141">
        <f>IFERROR(IF(V699&gt;0,M699,0),0)</f>
        <v>0</v>
      </c>
      <c r="AA699" s="2142" t="str">
        <f>IF(V699&gt;0,R699,"")</f>
        <v/>
      </c>
      <c r="AB699" s="2143"/>
      <c r="AC699" s="2140">
        <f>IF(ISBLANK(AB699), W699, W699*(1-AB699/100))</f>
        <v>0</v>
      </c>
      <c r="AD699" s="2144"/>
      <c r="AE699" s="2145" t="str">
        <f>IF(OR(ISBLANK(AD699), ISTEXT(L699)), "", IF(W699=0, Y699*AD699, W699*AD699))</f>
        <v/>
      </c>
      <c r="AF699" s="2593"/>
      <c r="AG699" s="2697">
        <f>IFERROR(IF(ISNUMBER(V699)*ISNUMBER(T699),V699/T699,0),0)</f>
        <v>0</v>
      </c>
      <c r="AH699" s="3483">
        <f>IF(AND(V699&lt;&gt;"", ISNUMBER(T699)), IFERROR(INDEX(AJ24:AJ94, MATCH(P699, AI24:AI94, 0)) * O699 * IF(ISBLANK(L699), 1, L699), 0), 0)</f>
        <v>0</v>
      </c>
      <c r="AM699" s="2127" t="str">
        <f>A699</f>
        <v>►</v>
      </c>
      <c r="AX699" s="466">
        <v>1</v>
      </c>
    </row>
    <row r="700" spans="1:52" ht="21" customHeight="1" x14ac:dyDescent="0.25">
      <c r="A700" s="2127" t="str">
        <f>IF(H700&lt;&gt;"A", "►", "A")</f>
        <v>►</v>
      </c>
      <c r="B700" s="2128" t="str">
        <f>IF(A700="►","►",IF(A700="A",IF(ISTEXT(I700),I700,"")))</f>
        <v>►</v>
      </c>
      <c r="C700" s="2129" t="str">
        <f>IF(B700="►", "►", IFERROR(LEFT(B700, SEARCH(".", B700)-1), 0))</f>
        <v>►</v>
      </c>
      <c r="D700" s="2433" t="str">
        <f>IF(B700="►","►",IFERROR(MID(B700,SEARCH(".",B700)+1,SEARCH(".",B700,SEARCH(".",B700)+1)-SEARCH(".",B700)-1),0))</f>
        <v>►</v>
      </c>
      <c r="E700" s="2128" t="str">
        <f>IF(B700="►", "►", IFERROR(MID(B700, SEARCH(".", B700, SEARCH(".", B700)+1)+1, SEARCH(".", B700, SEARCH(".", B700, SEARCH(".", B700)+1)+1) - SEARCH(".", B700, SEARCH(".", B700)+1)-1), 0))</f>
        <v>►</v>
      </c>
      <c r="F700" s="2128" t="str">
        <f>IF(B700="►", "►", IFERROR(MID(B700, SEARCH(".", B700, SEARCH(".", B700, SEARCH(".", B700)+1)+1)+1, SEARCH(".", B700, SEARCH(".", B700, SEARCH(".", B700, SEARCH(".", B700)+1)+1)+1) - SEARCH(".", B700, SEARCH(".", B700, SEARCH(".", B700)+1)+1)-1), 0))</f>
        <v>►</v>
      </c>
      <c r="G700" s="2128" t="str">
        <f>IF(OR(B700="►", ISBLANK(B700)), "►", IFERROR(RIGHT(B700, LEN(B700)-FIND("►", B700)-1), ""))</f>
        <v>►</v>
      </c>
      <c r="H700" s="2178" t="s">
        <v>4</v>
      </c>
      <c r="I700" s="2177"/>
      <c r="J700" s="2177"/>
      <c r="K700" s="2177"/>
      <c r="L700" s="2176"/>
      <c r="M700" s="2176"/>
      <c r="N700" s="2176"/>
      <c r="O700" s="2176"/>
      <c r="P700" s="2176"/>
      <c r="Q700" s="2176"/>
      <c r="R700" s="2450"/>
      <c r="S700" s="791" t="s">
        <v>4</v>
      </c>
      <c r="T700" s="3484">
        <f>IFERROR(IF(AND(ISNUMBER(V700),J700&gt;0),J700,0),0)</f>
        <v>0</v>
      </c>
      <c r="U700" s="2453">
        <f>IFERROR(IF(AND(ISNUMBER(T700),V700&gt;0),K700,0),0)</f>
        <v>0</v>
      </c>
      <c r="V700" s="2452"/>
      <c r="W700" s="2148">
        <f>IFERROR(IF(V700&gt;0, AH700*AG700*Q700, 0), 0)</f>
        <v>0</v>
      </c>
      <c r="X700" s="299" t="str">
        <f>IF(OR(W700=0, ISBLANK(P700)), "", TEXT(ROUND(W700/INDEX(AJ24:AJ94, MATCH(P700, AI24:AI94, 0)), 0),"# ##0") &amp; " " &amp; P700)</f>
        <v/>
      </c>
      <c r="Y700" s="77">
        <f>IFERROR(IF(V700&gt;0, L700*AG700*Q700, 0), 0)</f>
        <v>0</v>
      </c>
      <c r="Z700" s="2149">
        <f>IFERROR(IF(V700&gt;0,M700,0),0)</f>
        <v>0</v>
      </c>
      <c r="AA700" s="2137" t="str">
        <f>IF(V700&gt;0,R700,"")</f>
        <v/>
      </c>
      <c r="AB700" s="2143"/>
      <c r="AC700" s="2148">
        <f>IF(ISBLANK(AB700), W700, W700*(1-AB700/100))</f>
        <v>0</v>
      </c>
      <c r="AD700" s="2144"/>
      <c r="AE700" s="2150" t="str">
        <f>IF(OR(ISBLANK(AD700), ISTEXT(L700)), "", IF(W700=0, Y700*AD700, W700*AD700))</f>
        <v/>
      </c>
      <c r="AF700" s="2593"/>
      <c r="AG700" s="2697">
        <f>IFERROR(IF(ISNUMBER(V700)*ISNUMBER(T700),V700/T700,0),0)</f>
        <v>0</v>
      </c>
      <c r="AH700" s="3483">
        <f>IF(AND(V700&lt;&gt;"", ISNUMBER(T700)), IFERROR(INDEX(AJ24:AJ94, MATCH(P700, AI24:AI94, 0)) * O700 * IF(ISBLANK(L700), 1, L700), 0), 0)</f>
        <v>0</v>
      </c>
      <c r="AM700" s="2127" t="str">
        <f>A700</f>
        <v>►</v>
      </c>
      <c r="AX700" s="466">
        <v>1</v>
      </c>
    </row>
    <row r="701" spans="1:52" ht="15.75" x14ac:dyDescent="0.25">
      <c r="A701" s="2181" t="s">
        <v>7</v>
      </c>
      <c r="B701" s="2181" t="s">
        <v>7</v>
      </c>
      <c r="C701" s="2181" t="s">
        <v>7</v>
      </c>
      <c r="D701" s="2181" t="s">
        <v>7</v>
      </c>
      <c r="E701" s="2181" t="s">
        <v>7</v>
      </c>
      <c r="F701" s="2181" t="s">
        <v>7</v>
      </c>
      <c r="G701" s="2181" t="s">
        <v>7</v>
      </c>
      <c r="H701" s="2181" t="s">
        <v>7</v>
      </c>
      <c r="I701" s="2181" t="s">
        <v>7</v>
      </c>
      <c r="J701" s="2181" t="s">
        <v>7</v>
      </c>
      <c r="K701" s="2181" t="s">
        <v>7</v>
      </c>
      <c r="L701" s="2181" t="s">
        <v>7</v>
      </c>
      <c r="M701" s="2181" t="s">
        <v>7</v>
      </c>
      <c r="N701" s="2181" t="s">
        <v>7</v>
      </c>
      <c r="O701" s="2181" t="s">
        <v>7</v>
      </c>
      <c r="P701" s="2181" t="s">
        <v>7</v>
      </c>
      <c r="Q701" s="2181" t="s">
        <v>7</v>
      </c>
      <c r="R701" s="2181" t="s">
        <v>7</v>
      </c>
      <c r="S701" s="2181" t="s">
        <v>7</v>
      </c>
      <c r="T701" s="2181" t="s">
        <v>7</v>
      </c>
      <c r="U701" s="2181" t="s">
        <v>7</v>
      </c>
      <c r="V701" s="2181" t="s">
        <v>7</v>
      </c>
      <c r="W701" s="2181" t="s">
        <v>7</v>
      </c>
      <c r="X701" s="2181" t="s">
        <v>7</v>
      </c>
      <c r="Y701" s="2181" t="s">
        <v>7</v>
      </c>
      <c r="Z701" s="2181" t="s">
        <v>7</v>
      </c>
      <c r="AA701" s="2181" t="s">
        <v>7</v>
      </c>
      <c r="AB701" s="2181" t="s">
        <v>7</v>
      </c>
      <c r="AC701" s="2181" t="s">
        <v>7</v>
      </c>
      <c r="AD701" s="2181" t="s">
        <v>7</v>
      </c>
      <c r="AE701" s="2181" t="s">
        <v>7</v>
      </c>
      <c r="AG701" s="2181" t="s">
        <v>7</v>
      </c>
      <c r="AH701" s="2181" t="s">
        <v>7</v>
      </c>
      <c r="AI701" s="2181" t="s">
        <v>7</v>
      </c>
      <c r="AJ701" s="2181"/>
      <c r="AK701" s="2181"/>
      <c r="AL701" s="2181"/>
      <c r="AM701" s="2127" t="str">
        <f>A701</f>
        <v>A</v>
      </c>
      <c r="AX701" s="552" t="s">
        <v>344</v>
      </c>
    </row>
    <row r="702" spans="1:52" x14ac:dyDescent="0.25">
      <c r="A702" s="466">
        <v>1</v>
      </c>
      <c r="B702" s="466">
        <v>1</v>
      </c>
      <c r="C702" s="466">
        <v>1</v>
      </c>
      <c r="D702" s="466">
        <v>1</v>
      </c>
      <c r="E702" s="466">
        <v>1</v>
      </c>
      <c r="F702" s="466">
        <v>1</v>
      </c>
      <c r="G702" s="466">
        <v>1</v>
      </c>
      <c r="H702" s="466">
        <v>1</v>
      </c>
      <c r="I702" s="466">
        <v>1</v>
      </c>
      <c r="J702" s="466">
        <v>1</v>
      </c>
      <c r="K702" s="466">
        <v>1</v>
      </c>
      <c r="L702" s="466">
        <v>1</v>
      </c>
      <c r="M702" s="466">
        <v>1</v>
      </c>
      <c r="N702" s="466">
        <v>1</v>
      </c>
      <c r="O702" s="466">
        <v>1</v>
      </c>
      <c r="P702" s="466">
        <v>1</v>
      </c>
      <c r="Q702" s="466">
        <v>1</v>
      </c>
      <c r="R702" s="466">
        <v>1</v>
      </c>
      <c r="S702" s="466">
        <v>1</v>
      </c>
      <c r="T702" s="466">
        <v>1</v>
      </c>
      <c r="U702" s="466">
        <v>1</v>
      </c>
      <c r="V702" s="466">
        <v>1</v>
      </c>
      <c r="W702" s="466">
        <v>1</v>
      </c>
      <c r="X702" s="466">
        <v>1</v>
      </c>
      <c r="Y702" s="466">
        <v>1</v>
      </c>
      <c r="Z702" s="466">
        <v>1</v>
      </c>
      <c r="AA702" s="466">
        <v>1</v>
      </c>
      <c r="AB702" s="466">
        <v>1</v>
      </c>
      <c r="AC702" s="466">
        <v>1</v>
      </c>
      <c r="AD702" s="466">
        <v>1</v>
      </c>
      <c r="AE702" s="466">
        <v>1</v>
      </c>
      <c r="AG702" s="466">
        <v>1</v>
      </c>
      <c r="AH702" s="466">
        <v>1</v>
      </c>
      <c r="AI702" s="466">
        <v>1</v>
      </c>
      <c r="AJ702" s="466"/>
      <c r="AK702" s="466"/>
      <c r="AL702" s="466"/>
      <c r="AM702" s="466">
        <v>1</v>
      </c>
      <c r="AN702" s="466">
        <v>1</v>
      </c>
      <c r="AO702" s="466">
        <v>1</v>
      </c>
      <c r="AP702" s="466">
        <v>1</v>
      </c>
      <c r="AQ702" s="466">
        <v>1</v>
      </c>
      <c r="AR702" s="466">
        <v>1</v>
      </c>
      <c r="AS702" s="466">
        <v>1</v>
      </c>
      <c r="AT702" s="466">
        <v>1</v>
      </c>
      <c r="AU702" s="466">
        <v>1</v>
      </c>
      <c r="AV702" s="466">
        <v>1</v>
      </c>
      <c r="AW702" s="466">
        <v>1</v>
      </c>
      <c r="AX702" s="1" t="str">
        <f>ADDRESS(ROW(),COLUMN(),4)</f>
        <v>AX702</v>
      </c>
      <c r="AY702" s="553"/>
      <c r="AZ702" s="554" t="str">
        <f>ADDRESS(ROW(),COLUMN(),4)</f>
        <v>AZ702</v>
      </c>
    </row>
  </sheetData>
  <autoFilter ref="B13:G702" xr:uid="{FA6FDC6A-B99B-494B-874A-00A697E36D1C}"/>
  <mergeCells count="84">
    <mergeCell ref="Q177:Q178"/>
    <mergeCell ref="N175:P175"/>
    <mergeCell ref="O177:O178"/>
    <mergeCell ref="P177:P178"/>
    <mergeCell ref="N169:O170"/>
    <mergeCell ref="P169:R170"/>
    <mergeCell ref="P172:R173"/>
    <mergeCell ref="P138:R139"/>
    <mergeCell ref="P141:R142"/>
    <mergeCell ref="N144:P144"/>
    <mergeCell ref="O146:O147"/>
    <mergeCell ref="P146:P147"/>
    <mergeCell ref="Q146:Q147"/>
    <mergeCell ref="N138:O139"/>
    <mergeCell ref="P97:R98"/>
    <mergeCell ref="AS108:AV109"/>
    <mergeCell ref="Q102:Q103"/>
    <mergeCell ref="N100:P100"/>
    <mergeCell ref="O102:O103"/>
    <mergeCell ref="P102:P103"/>
    <mergeCell ref="N81:P81"/>
    <mergeCell ref="O83:O84"/>
    <mergeCell ref="P83:P84"/>
    <mergeCell ref="Q83:Q84"/>
    <mergeCell ref="P78:R79"/>
    <mergeCell ref="N94:O95"/>
    <mergeCell ref="P94:R95"/>
    <mergeCell ref="N45:P45"/>
    <mergeCell ref="O47:O48"/>
    <mergeCell ref="P47:P48"/>
    <mergeCell ref="Q47:Q48"/>
    <mergeCell ref="N75:O76"/>
    <mergeCell ref="P75:R76"/>
    <mergeCell ref="P59:R60"/>
    <mergeCell ref="N62:P62"/>
    <mergeCell ref="O64:O65"/>
    <mergeCell ref="P64:P65"/>
    <mergeCell ref="Q64:Q65"/>
    <mergeCell ref="N56:O57"/>
    <mergeCell ref="P56:R57"/>
    <mergeCell ref="O23:O24"/>
    <mergeCell ref="P23:P24"/>
    <mergeCell ref="Q23:Q24"/>
    <mergeCell ref="N39:O40"/>
    <mergeCell ref="P39:R40"/>
    <mergeCell ref="P42:R43"/>
    <mergeCell ref="AA20:AA21"/>
    <mergeCell ref="AG20:AG21"/>
    <mergeCell ref="P18:R19"/>
    <mergeCell ref="AB20:AB21"/>
    <mergeCell ref="AC20:AC21"/>
    <mergeCell ref="AD20:AD21"/>
    <mergeCell ref="AE20:AE21"/>
    <mergeCell ref="N21:P21"/>
    <mergeCell ref="AU59:AU60"/>
    <mergeCell ref="AS62:AV63"/>
    <mergeCell ref="B10:G11"/>
    <mergeCell ref="N15:O16"/>
    <mergeCell ref="P15:R16"/>
    <mergeCell ref="AH20:AH21"/>
    <mergeCell ref="V20:V21"/>
    <mergeCell ref="W20:X21"/>
    <mergeCell ref="Y20:Y21"/>
    <mergeCell ref="Z20:Z21"/>
    <mergeCell ref="AS18:AV20"/>
    <mergeCell ref="AS75:AS76"/>
    <mergeCell ref="AT75:AT76"/>
    <mergeCell ref="AU75:AU76"/>
    <mergeCell ref="AS79:AV79"/>
    <mergeCell ref="AS34:AV35"/>
    <mergeCell ref="AS39:AV40"/>
    <mergeCell ref="AS36:AV37"/>
    <mergeCell ref="AS38:AV38"/>
    <mergeCell ref="AS59:AT60"/>
    <mergeCell ref="AI20:AK20"/>
    <mergeCell ref="H5:R6"/>
    <mergeCell ref="AV4:AV5"/>
    <mergeCell ref="AT3:AU3"/>
    <mergeCell ref="AP4:AP5"/>
    <mergeCell ref="AQ4:AQ5"/>
    <mergeCell ref="AR4:AR5"/>
    <mergeCell ref="AS4:AS5"/>
    <mergeCell ref="H8:R10"/>
    <mergeCell ref="AS16:AV17"/>
  </mergeCells>
  <conditionalFormatting sqref="Q25:Q36">
    <cfRule type="cellIs" dxfId="7" priority="4" operator="notEqual">
      <formula>1</formula>
    </cfRule>
  </conditionalFormatting>
  <conditionalFormatting sqref="Q49:Q53">
    <cfRule type="cellIs" dxfId="6" priority="7" operator="notEqual">
      <formula>1</formula>
    </cfRule>
  </conditionalFormatting>
  <conditionalFormatting sqref="Q66:Q72">
    <cfRule type="cellIs" dxfId="5" priority="6" operator="notEqual">
      <formula>1</formula>
    </cfRule>
  </conditionalFormatting>
  <conditionalFormatting sqref="Q85:Q91">
    <cfRule type="cellIs" dxfId="4" priority="5" operator="notEqual">
      <formula>1</formula>
    </cfRule>
  </conditionalFormatting>
  <conditionalFormatting sqref="Q104:Q117">
    <cfRule type="cellIs" dxfId="3" priority="3" operator="notEqual">
      <formula>1</formula>
    </cfRule>
  </conditionalFormatting>
  <conditionalFormatting sqref="Q148:Q154">
    <cfRule type="cellIs" dxfId="2" priority="2" operator="notEqual">
      <formula>1</formula>
    </cfRule>
  </conditionalFormatting>
  <conditionalFormatting sqref="Q179:Q185">
    <cfRule type="cellIs" dxfId="1" priority="1" operator="notEqual">
      <formula>1</formula>
    </cfRule>
  </conditionalFormatting>
  <hyperlinks>
    <hyperlink ref="V11" r:id="rId1" xr:uid="{ED42CDF5-A608-4C4E-9B96-9711DA5622C8}"/>
    <hyperlink ref="U10" r:id="rId2" xr:uid="{7E635477-011F-4295-8E98-CC690536F846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colBreaks count="1" manualBreakCount="1">
    <brk id="34" max="104857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5A42-C192-45CC-9C30-7338D4C0F699}">
  <dimension ref="A1:CP423"/>
  <sheetViews>
    <sheetView zoomScaleNormal="100" workbookViewId="0">
      <selection activeCell="S10" sqref="S10"/>
    </sheetView>
  </sheetViews>
  <sheetFormatPr baseColWidth="10" defaultRowHeight="15" x14ac:dyDescent="0.25"/>
  <cols>
    <col min="1" max="1" width="2.8554687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9.7109375" customWidth="1"/>
    <col min="12" max="12" width="40.7109375" customWidth="1"/>
    <col min="13" max="13" width="5.14062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2" width="11.7109375" customWidth="1"/>
    <col min="23" max="23" width="9.7109375" customWidth="1"/>
    <col min="24" max="24" width="40.7109375" customWidth="1"/>
    <col min="25" max="25" width="5.14062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9.7109375" customWidth="1"/>
    <col min="36" max="36" width="40.7109375" customWidth="1"/>
    <col min="37" max="37" width="5.140625" customWidth="1"/>
    <col min="39" max="39" width="11.42578125" customWidth="1"/>
    <col min="40" max="40" width="7.28515625" style="465" customWidth="1"/>
    <col min="41" max="41" width="4.5703125" style="465" customWidth="1"/>
    <col min="42" max="42" width="11.7109375" style="465" customWidth="1"/>
    <col min="43" max="43" width="3.7109375" style="465" customWidth="1"/>
    <col min="44" max="44" width="4.5703125" style="465" customWidth="1"/>
    <col min="45" max="45" width="11.7109375" style="465" customWidth="1"/>
    <col min="46" max="46" width="3.7109375" style="465" customWidth="1"/>
    <col min="47" max="47" width="4.5703125" style="465" customWidth="1"/>
    <col min="48" max="48" width="11.7109375" style="465" customWidth="1"/>
    <col min="49" max="49" width="3.7109375" style="465" customWidth="1"/>
    <col min="50" max="50" width="4.5703125" style="465" customWidth="1"/>
    <col min="51" max="51" width="11.7109375" style="465" customWidth="1"/>
    <col min="52" max="52" width="3.7109375" style="465" customWidth="1"/>
    <col min="53" max="53" width="4.5703125" style="465" customWidth="1"/>
    <col min="54" max="54" width="11.7109375" style="465" customWidth="1"/>
    <col min="55" max="55" width="3.7109375" style="465" customWidth="1"/>
    <col min="56" max="56" width="4.5703125" style="465" customWidth="1"/>
    <col min="57" max="57" width="11.7109375" style="465" customWidth="1"/>
    <col min="58" max="58" width="3.7109375" style="465" customWidth="1"/>
    <col min="59" max="59" width="4.5703125" style="465" customWidth="1"/>
    <col min="60" max="60" width="11.7109375" style="465" customWidth="1"/>
    <col min="61" max="61" width="3.7109375" style="465" customWidth="1"/>
    <col min="62" max="62" width="4.5703125" style="465" customWidth="1"/>
    <col min="63" max="63" width="11.7109375" style="465" customWidth="1"/>
    <col min="64" max="64" width="3.7109375" style="465" customWidth="1"/>
    <col min="65" max="65" width="4.5703125" style="465" customWidth="1"/>
    <col min="66" max="66" width="11.7109375" style="465" customWidth="1"/>
    <col min="67" max="67" width="5.85546875" style="465" customWidth="1"/>
    <col min="68" max="68" width="4.5703125" style="465" customWidth="1"/>
    <col min="69" max="69" width="40.7109375" style="465" customWidth="1"/>
    <col min="70" max="70" width="4.5703125" style="465" customWidth="1"/>
    <col min="71" max="71" width="40.7109375" style="465" customWidth="1"/>
    <col min="72" max="73" width="2.140625" style="465" customWidth="1"/>
    <col min="74" max="75" width="12.7109375" style="465" customWidth="1"/>
    <col min="76" max="76" width="5.140625" style="465" customWidth="1"/>
    <col min="77" max="91" width="11.42578125" style="465"/>
    <col min="92" max="92" width="8.7109375" style="465" customWidth="1"/>
    <col min="93" max="93" width="11.42578125" style="464"/>
    <col min="94" max="94" width="43.5703125" style="464" customWidth="1"/>
  </cols>
  <sheetData>
    <row r="1" spans="1:94" ht="19.5" customHeight="1" thickBot="1" x14ac:dyDescent="0.3">
      <c r="A1" s="1" t="str">
        <f>ADDRESS(ROW(),COLUMN(),4)</f>
        <v>A1</v>
      </c>
      <c r="B1" s="2182">
        <v>3</v>
      </c>
      <c r="C1" s="2182">
        <v>2</v>
      </c>
      <c r="D1" s="2182">
        <v>2</v>
      </c>
      <c r="E1" s="2182">
        <v>2</v>
      </c>
      <c r="F1" s="2182">
        <v>11</v>
      </c>
      <c r="G1" s="2182">
        <v>11</v>
      </c>
      <c r="H1" s="2182">
        <v>3</v>
      </c>
      <c r="I1" s="2182">
        <v>11</v>
      </c>
      <c r="J1" s="2182">
        <v>11</v>
      </c>
      <c r="K1" s="2182">
        <v>9</v>
      </c>
      <c r="L1" s="2182">
        <v>40</v>
      </c>
      <c r="M1" s="2183" t="s">
        <v>4</v>
      </c>
      <c r="N1" s="2182">
        <v>3</v>
      </c>
      <c r="O1" s="2182">
        <v>2</v>
      </c>
      <c r="P1" s="2182">
        <v>2</v>
      </c>
      <c r="Q1" s="2182">
        <v>2</v>
      </c>
      <c r="R1" s="2182">
        <v>11</v>
      </c>
      <c r="S1" s="2182">
        <v>11</v>
      </c>
      <c r="T1" s="2182">
        <v>3</v>
      </c>
      <c r="U1" s="2182">
        <v>11</v>
      </c>
      <c r="V1" s="2182">
        <v>11</v>
      </c>
      <c r="W1" s="2182">
        <v>9</v>
      </c>
      <c r="X1" s="2182">
        <v>40</v>
      </c>
      <c r="Y1" s="2184" t="s">
        <v>4</v>
      </c>
      <c r="Z1" s="2182">
        <v>3</v>
      </c>
      <c r="AA1" s="2182">
        <v>2</v>
      </c>
      <c r="AB1" s="2182">
        <v>2</v>
      </c>
      <c r="AC1" s="2182">
        <v>2</v>
      </c>
      <c r="AD1" s="2182">
        <v>11</v>
      </c>
      <c r="AE1" s="2182">
        <v>11</v>
      </c>
      <c r="AF1" s="2182">
        <v>3</v>
      </c>
      <c r="AG1" s="2182">
        <v>11</v>
      </c>
      <c r="AH1" s="2182">
        <v>11</v>
      </c>
      <c r="AI1" s="2182">
        <v>9</v>
      </c>
      <c r="AJ1" s="2182">
        <v>40</v>
      </c>
      <c r="AK1" s="2183" t="s">
        <v>4</v>
      </c>
      <c r="AL1" s="546"/>
      <c r="AM1" s="546" t="str">
        <f t="shared" ref="AM1:AN1" si="0">SUBSTITUTE(ADDRESS(1,COLUMN(),4),"1","")</f>
        <v>AM</v>
      </c>
      <c r="AN1" s="546" t="str">
        <f t="shared" si="0"/>
        <v>AN</v>
      </c>
      <c r="AP1" s="546" t="str">
        <f t="shared" ref="AP1:BN1" si="1">SUBSTITUTE(ADDRESS(1,COLUMN(),4),"1","")</f>
        <v>AP</v>
      </c>
      <c r="AS1" s="546" t="str">
        <f t="shared" si="1"/>
        <v>AS</v>
      </c>
      <c r="AV1" s="546" t="str">
        <f t="shared" si="1"/>
        <v>AV</v>
      </c>
      <c r="AY1" s="546" t="str">
        <f t="shared" si="1"/>
        <v>AY</v>
      </c>
      <c r="BB1" s="546" t="str">
        <f t="shared" si="1"/>
        <v>BB</v>
      </c>
      <c r="BE1" s="546" t="str">
        <f t="shared" si="1"/>
        <v>BE</v>
      </c>
      <c r="BH1" s="546" t="str">
        <f t="shared" si="1"/>
        <v>BH</v>
      </c>
      <c r="BK1" s="546" t="str">
        <f t="shared" si="1"/>
        <v>BK</v>
      </c>
      <c r="BN1" s="546" t="str">
        <f t="shared" si="1"/>
        <v>BN</v>
      </c>
      <c r="BQ1" s="546" t="str">
        <f t="shared" ref="BQ1:CM1" si="2">SUBSTITUTE(ADDRESS(1,COLUMN(),4),"1","")</f>
        <v>BQ</v>
      </c>
      <c r="BS1" s="546" t="str">
        <f t="shared" si="2"/>
        <v>BS</v>
      </c>
      <c r="BT1" s="546" t="str">
        <f t="shared" si="2"/>
        <v>BT</v>
      </c>
      <c r="BU1" s="546" t="str">
        <f t="shared" si="2"/>
        <v>BU</v>
      </c>
      <c r="BV1" s="546" t="str">
        <f t="shared" si="2"/>
        <v>BV</v>
      </c>
      <c r="BW1" s="546" t="str">
        <f t="shared" si="2"/>
        <v>BW</v>
      </c>
      <c r="BX1" s="546" t="str">
        <f t="shared" si="2"/>
        <v>BX</v>
      </c>
      <c r="BY1" s="546" t="str">
        <f t="shared" si="2"/>
        <v>BY</v>
      </c>
      <c r="BZ1" s="546" t="str">
        <f t="shared" si="2"/>
        <v>BZ</v>
      </c>
      <c r="CA1" s="546" t="str">
        <f t="shared" si="2"/>
        <v>CA</v>
      </c>
      <c r="CB1" s="546" t="str">
        <f t="shared" si="2"/>
        <v>CB</v>
      </c>
      <c r="CC1" s="546" t="str">
        <f t="shared" si="2"/>
        <v>CC</v>
      </c>
      <c r="CD1" s="546" t="str">
        <f t="shared" si="2"/>
        <v>CD</v>
      </c>
      <c r="CE1" s="546" t="str">
        <f t="shared" si="2"/>
        <v>CE</v>
      </c>
      <c r="CF1" s="546" t="str">
        <f t="shared" si="2"/>
        <v>CF</v>
      </c>
      <c r="CG1" s="546" t="str">
        <f t="shared" si="2"/>
        <v>CG</v>
      </c>
      <c r="CH1" s="546" t="str">
        <f t="shared" si="2"/>
        <v>CH</v>
      </c>
      <c r="CI1" s="546" t="str">
        <f t="shared" si="2"/>
        <v>CI</v>
      </c>
      <c r="CJ1" s="546" t="str">
        <f t="shared" si="2"/>
        <v>CJ</v>
      </c>
      <c r="CK1" s="546" t="str">
        <f t="shared" si="2"/>
        <v>CK</v>
      </c>
      <c r="CL1" s="546" t="str">
        <f t="shared" si="2"/>
        <v>CL</v>
      </c>
      <c r="CM1" s="546" t="str">
        <f t="shared" si="2"/>
        <v>CM</v>
      </c>
      <c r="CN1" s="466">
        <v>1</v>
      </c>
      <c r="CO1" s="546" t="str">
        <f>SUBSTITUTE(ADDRESS(1,COLUMN(),4),"1","")</f>
        <v>CO</v>
      </c>
      <c r="CP1" s="547" t="str">
        <f>SUBSTITUTE(ADDRESS(1,COLUMN(),4),"1","")</f>
        <v>CP</v>
      </c>
    </row>
    <row r="2" spans="1:94" s="2185" customFormat="1" ht="15" customHeight="1" thickBot="1" x14ac:dyDescent="0.3">
      <c r="B2" s="3357" t="s">
        <v>0</v>
      </c>
      <c r="C2" s="2186"/>
      <c r="D2" s="2187"/>
      <c r="E2" s="1052"/>
      <c r="F2" s="2188" t="s">
        <v>9</v>
      </c>
      <c r="G2" s="2187"/>
      <c r="H2" s="2189"/>
      <c r="I2" s="2189"/>
      <c r="J2" s="2190"/>
      <c r="K2" s="1052"/>
      <c r="L2" s="2191" t="s">
        <v>2030</v>
      </c>
      <c r="M2" s="2183" t="s">
        <v>4</v>
      </c>
      <c r="N2" s="3357" t="s">
        <v>0</v>
      </c>
      <c r="O2" s="2186"/>
      <c r="P2" s="2187"/>
      <c r="Q2" s="1052"/>
      <c r="R2" s="2188" t="s">
        <v>9</v>
      </c>
      <c r="S2" s="2187"/>
      <c r="T2" s="2189"/>
      <c r="U2" s="2189"/>
      <c r="V2" s="2190"/>
      <c r="W2" s="1052"/>
      <c r="X2" s="2191" t="s">
        <v>2030</v>
      </c>
      <c r="Y2" s="2184" t="s">
        <v>4</v>
      </c>
      <c r="Z2" s="3357" t="s">
        <v>0</v>
      </c>
      <c r="AA2" s="2186"/>
      <c r="AB2" s="2187"/>
      <c r="AC2" s="1052"/>
      <c r="AD2" s="2188" t="s">
        <v>9</v>
      </c>
      <c r="AE2" s="2187"/>
      <c r="AF2" s="2189"/>
      <c r="AG2" s="2189"/>
      <c r="AH2" s="2190"/>
      <c r="AI2" s="1052"/>
      <c r="AJ2" s="2191" t="s">
        <v>2030</v>
      </c>
      <c r="AK2" s="2183" t="s">
        <v>4</v>
      </c>
      <c r="AL2" s="467"/>
      <c r="AM2" s="467">
        <f t="shared" ref="AM2:AN2" ca="1" si="3">CELL("largeur",AM2)</f>
        <v>11</v>
      </c>
      <c r="AN2" s="467">
        <f t="shared" ca="1" si="3"/>
        <v>7</v>
      </c>
      <c r="AO2" s="465"/>
      <c r="AP2" s="467">
        <f t="shared" ref="AP2:BN2" ca="1" si="4">CELL("largeur",AP2)</f>
        <v>11</v>
      </c>
      <c r="AQ2" s="465"/>
      <c r="AR2" s="465"/>
      <c r="AS2" s="467">
        <f t="shared" ca="1" si="4"/>
        <v>11</v>
      </c>
      <c r="AT2" s="465"/>
      <c r="AU2" s="465"/>
      <c r="AV2" s="467">
        <f t="shared" ca="1" si="4"/>
        <v>11</v>
      </c>
      <c r="AW2" s="465"/>
      <c r="AX2" s="465"/>
      <c r="AY2" s="467">
        <f t="shared" ca="1" si="4"/>
        <v>11</v>
      </c>
      <c r="AZ2" s="465"/>
      <c r="BA2" s="465"/>
      <c r="BB2" s="467">
        <f t="shared" ca="1" si="4"/>
        <v>11</v>
      </c>
      <c r="BC2" s="465"/>
      <c r="BD2" s="465"/>
      <c r="BE2" s="467">
        <f t="shared" ca="1" si="4"/>
        <v>11</v>
      </c>
      <c r="BF2" s="465"/>
      <c r="BG2" s="465"/>
      <c r="BH2" s="467">
        <f t="shared" ca="1" si="4"/>
        <v>11</v>
      </c>
      <c r="BI2" s="465"/>
      <c r="BJ2" s="465"/>
      <c r="BK2" s="467">
        <f t="shared" ca="1" si="4"/>
        <v>11</v>
      </c>
      <c r="BL2" s="465"/>
      <c r="BM2" s="465"/>
      <c r="BN2" s="467">
        <f t="shared" ca="1" si="4"/>
        <v>11</v>
      </c>
      <c r="BO2" s="465"/>
      <c r="BP2" s="465"/>
      <c r="BQ2" s="467">
        <f t="shared" ref="BQ2:CM2" ca="1" si="5">CELL("largeur",BQ2)</f>
        <v>40</v>
      </c>
      <c r="BR2" s="465"/>
      <c r="BS2" s="467">
        <f t="shared" ca="1" si="5"/>
        <v>40</v>
      </c>
      <c r="BT2" s="467">
        <f t="shared" ca="1" si="5"/>
        <v>1</v>
      </c>
      <c r="BU2" s="467">
        <f t="shared" ca="1" si="5"/>
        <v>1</v>
      </c>
      <c r="BV2" s="467">
        <f t="shared" ca="1" si="5"/>
        <v>12</v>
      </c>
      <c r="BW2" s="467">
        <f t="shared" ca="1" si="5"/>
        <v>12</v>
      </c>
      <c r="BX2" s="467">
        <f t="shared" ca="1" si="5"/>
        <v>4</v>
      </c>
      <c r="BY2" s="467">
        <f t="shared" ca="1" si="5"/>
        <v>11</v>
      </c>
      <c r="BZ2" s="467">
        <f t="shared" ca="1" si="5"/>
        <v>11</v>
      </c>
      <c r="CA2" s="467">
        <f t="shared" ca="1" si="5"/>
        <v>11</v>
      </c>
      <c r="CB2" s="467">
        <f t="shared" ca="1" si="5"/>
        <v>11</v>
      </c>
      <c r="CC2" s="467">
        <f t="shared" ca="1" si="5"/>
        <v>11</v>
      </c>
      <c r="CD2" s="467">
        <f t="shared" ca="1" si="5"/>
        <v>11</v>
      </c>
      <c r="CE2" s="467">
        <f t="shared" ca="1" si="5"/>
        <v>11</v>
      </c>
      <c r="CF2" s="467">
        <f t="shared" ca="1" si="5"/>
        <v>11</v>
      </c>
      <c r="CG2" s="467">
        <f t="shared" ca="1" si="5"/>
        <v>11</v>
      </c>
      <c r="CH2" s="467">
        <f t="shared" ca="1" si="5"/>
        <v>11</v>
      </c>
      <c r="CI2" s="467">
        <f t="shared" ca="1" si="5"/>
        <v>11</v>
      </c>
      <c r="CJ2" s="467">
        <f t="shared" ca="1" si="5"/>
        <v>11</v>
      </c>
      <c r="CK2" s="467">
        <f t="shared" ca="1" si="5"/>
        <v>11</v>
      </c>
      <c r="CL2" s="467">
        <f t="shared" ca="1" si="5"/>
        <v>11</v>
      </c>
      <c r="CM2" s="467">
        <f t="shared" ca="1" si="5"/>
        <v>11</v>
      </c>
      <c r="CN2" s="466">
        <v>1</v>
      </c>
      <c r="CO2" s="548"/>
      <c r="CP2" s="548" t="s">
        <v>340</v>
      </c>
    </row>
    <row r="3" spans="1:94" ht="15" customHeight="1" x14ac:dyDescent="0.25">
      <c r="B3" s="3358"/>
      <c r="C3" s="2192"/>
      <c r="D3" s="2193"/>
      <c r="E3" s="9"/>
      <c r="F3" s="3360" t="s">
        <v>1509</v>
      </c>
      <c r="G3" s="3360"/>
      <c r="H3" s="2194"/>
      <c r="I3" s="2194"/>
      <c r="J3" s="9"/>
      <c r="K3" s="2195"/>
      <c r="L3" s="3353" t="s">
        <v>7</v>
      </c>
      <c r="M3" s="2183" t="s">
        <v>4</v>
      </c>
      <c r="N3" s="3358"/>
      <c r="O3" s="2192"/>
      <c r="P3" s="2193"/>
      <c r="Q3" s="9"/>
      <c r="R3" s="3362" t="s">
        <v>1510</v>
      </c>
      <c r="S3" s="3362"/>
      <c r="T3" s="2194"/>
      <c r="U3" s="2194"/>
      <c r="V3" s="9"/>
      <c r="W3" s="2195"/>
      <c r="X3" s="3353" t="s">
        <v>715</v>
      </c>
      <c r="Y3" s="2184" t="s">
        <v>4</v>
      </c>
      <c r="Z3" s="3358"/>
      <c r="AA3" s="2192"/>
      <c r="AB3" s="2193"/>
      <c r="AC3" s="9"/>
      <c r="AD3" s="3351" t="s">
        <v>1508</v>
      </c>
      <c r="AE3" s="3351"/>
      <c r="AF3" s="2194"/>
      <c r="AG3" s="2194"/>
      <c r="AH3" s="9"/>
      <c r="AI3" s="2195"/>
      <c r="AJ3" s="3353" t="s">
        <v>716</v>
      </c>
      <c r="AK3" s="2183" t="s">
        <v>4</v>
      </c>
      <c r="CH3" s="678" t="s">
        <v>2031</v>
      </c>
      <c r="CI3" s="671"/>
      <c r="CJ3" s="671"/>
      <c r="CK3" s="671"/>
      <c r="CL3" s="671"/>
      <c r="CM3" s="671"/>
      <c r="CN3" s="466">
        <v>1</v>
      </c>
      <c r="CO3" s="550">
        <f ca="1">COUNTA(A1:CN423) + COUNTBLANK(A1:CN423)</f>
        <v>38928</v>
      </c>
      <c r="CP3" s="551" t="str">
        <f>"cellules entre"&amp;" " &amp;A1&amp;" et  "&amp;CN423</f>
        <v>cellules entre A1 et  CN423</v>
      </c>
    </row>
    <row r="4" spans="1:94" ht="21" customHeight="1" x14ac:dyDescent="0.25">
      <c r="B4" s="3358"/>
      <c r="C4" s="2192"/>
      <c r="D4" s="2196"/>
      <c r="E4" s="9"/>
      <c r="F4" s="3361"/>
      <c r="G4" s="3361"/>
      <c r="H4" s="2197"/>
      <c r="I4" s="2197"/>
      <c r="J4" s="2198"/>
      <c r="K4" s="2198"/>
      <c r="L4" s="3353"/>
      <c r="M4" s="2183" t="s">
        <v>4</v>
      </c>
      <c r="N4" s="3358"/>
      <c r="O4" s="2192"/>
      <c r="P4" s="2196"/>
      <c r="Q4" s="9"/>
      <c r="R4" s="3363"/>
      <c r="S4" s="3363"/>
      <c r="T4" s="2197"/>
      <c r="U4" s="2197"/>
      <c r="V4" s="2198"/>
      <c r="W4" s="2198"/>
      <c r="X4" s="3353"/>
      <c r="Y4" s="2184" t="s">
        <v>4</v>
      </c>
      <c r="Z4" s="3358"/>
      <c r="AA4" s="2192"/>
      <c r="AB4" s="2196"/>
      <c r="AC4" s="9"/>
      <c r="AD4" s="3352"/>
      <c r="AE4" s="3352"/>
      <c r="AF4" s="2197"/>
      <c r="AG4" s="2197"/>
      <c r="AH4" s="2198"/>
      <c r="AI4" s="2198"/>
      <c r="AJ4" s="3353"/>
      <c r="AK4" s="2183" t="s">
        <v>4</v>
      </c>
      <c r="CH4" s="2199" t="s">
        <v>1172</v>
      </c>
      <c r="CI4" s="3354" t="s">
        <v>2032</v>
      </c>
      <c r="CJ4" s="3354"/>
      <c r="CK4" s="3354"/>
      <c r="CL4" s="671"/>
      <c r="CM4" s="671"/>
      <c r="CN4" s="466">
        <v>1</v>
      </c>
      <c r="CO4" s="550">
        <f ca="1">COUNTA(A1:CN423)</f>
        <v>3033</v>
      </c>
      <c r="CP4" s="551" t="s">
        <v>341</v>
      </c>
    </row>
    <row r="5" spans="1:94" ht="21.75" customHeight="1" x14ac:dyDescent="0.25">
      <c r="B5" s="3358"/>
      <c r="C5" s="2192"/>
      <c r="D5" s="3355" t="s">
        <v>2033</v>
      </c>
      <c r="E5" s="3355"/>
      <c r="F5" s="3355"/>
      <c r="G5" s="3355"/>
      <c r="H5" s="3355"/>
      <c r="I5" s="3355"/>
      <c r="J5" s="3355"/>
      <c r="K5" s="3355"/>
      <c r="L5" s="3353"/>
      <c r="M5" s="2183" t="s">
        <v>4</v>
      </c>
      <c r="N5" s="3358"/>
      <c r="O5" s="2192"/>
      <c r="P5" s="3355" t="s">
        <v>2033</v>
      </c>
      <c r="Q5" s="3355"/>
      <c r="R5" s="3355"/>
      <c r="S5" s="3355"/>
      <c r="T5" s="3355"/>
      <c r="U5" s="3355"/>
      <c r="V5" s="3355"/>
      <c r="W5" s="3355"/>
      <c r="X5" s="3353"/>
      <c r="Y5" s="2184" t="s">
        <v>4</v>
      </c>
      <c r="Z5" s="3358"/>
      <c r="AA5" s="2192"/>
      <c r="AB5" s="3355" t="s">
        <v>2033</v>
      </c>
      <c r="AC5" s="3355"/>
      <c r="AD5" s="3355"/>
      <c r="AE5" s="3355"/>
      <c r="AF5" s="3355"/>
      <c r="AG5" s="3355"/>
      <c r="AH5" s="3355"/>
      <c r="AI5" s="3355"/>
      <c r="AJ5" s="3353"/>
      <c r="AK5" s="2183" t="s">
        <v>4</v>
      </c>
      <c r="CH5" s="678" t="s">
        <v>2034</v>
      </c>
      <c r="CI5" s="671"/>
      <c r="CJ5" s="671"/>
      <c r="CK5" s="671"/>
      <c r="CL5" s="671"/>
      <c r="CM5" s="671"/>
      <c r="CN5" s="466">
        <v>1</v>
      </c>
      <c r="CO5" s="550">
        <f ca="1">COUNTBLANK(A1:CN423)</f>
        <v>35895</v>
      </c>
      <c r="CP5" s="551" t="s">
        <v>342</v>
      </c>
    </row>
    <row r="6" spans="1:94" ht="33" customHeight="1" x14ac:dyDescent="0.25">
      <c r="B6" s="3358"/>
      <c r="C6" s="2192"/>
      <c r="D6" s="3355"/>
      <c r="E6" s="3355"/>
      <c r="F6" s="3355"/>
      <c r="G6" s="3355"/>
      <c r="H6" s="3355"/>
      <c r="I6" s="3355"/>
      <c r="J6" s="3355"/>
      <c r="K6" s="3355"/>
      <c r="L6" s="3353"/>
      <c r="M6" s="2183" t="s">
        <v>4</v>
      </c>
      <c r="N6" s="3358"/>
      <c r="O6" s="2192"/>
      <c r="P6" s="3355"/>
      <c r="Q6" s="3355"/>
      <c r="R6" s="3355"/>
      <c r="S6" s="3355"/>
      <c r="T6" s="3355"/>
      <c r="U6" s="3355"/>
      <c r="V6" s="3355"/>
      <c r="W6" s="3355"/>
      <c r="X6" s="3353"/>
      <c r="Y6" s="2184" t="s">
        <v>4</v>
      </c>
      <c r="Z6" s="3358"/>
      <c r="AA6" s="2192"/>
      <c r="AB6" s="3355"/>
      <c r="AC6" s="3355"/>
      <c r="AD6" s="3355"/>
      <c r="AE6" s="3355"/>
      <c r="AF6" s="3355"/>
      <c r="AG6" s="3355"/>
      <c r="AH6" s="3355"/>
      <c r="AI6" s="3355"/>
      <c r="AJ6" s="3353"/>
      <c r="AK6" s="2183" t="s">
        <v>4</v>
      </c>
      <c r="CH6" s="2199" t="s">
        <v>1172</v>
      </c>
      <c r="CI6" s="3354" t="s">
        <v>2035</v>
      </c>
      <c r="CJ6" s="3354"/>
      <c r="CK6" s="3354"/>
      <c r="CL6" s="671"/>
      <c r="CM6" s="671"/>
      <c r="CN6" s="466">
        <v>1</v>
      </c>
      <c r="CO6" s="550">
        <f>SUM(CN1:CN421)+2</f>
        <v>423</v>
      </c>
      <c r="CP6" s="551" t="s">
        <v>274</v>
      </c>
    </row>
    <row r="7" spans="1:94" ht="18" customHeight="1" thickBot="1" x14ac:dyDescent="0.3">
      <c r="B7" s="3359"/>
      <c r="C7" s="2200"/>
      <c r="D7" s="3356"/>
      <c r="E7" s="3356"/>
      <c r="F7" s="3356"/>
      <c r="G7" s="3356"/>
      <c r="H7" s="3356"/>
      <c r="I7" s="3356"/>
      <c r="J7" s="3356"/>
      <c r="K7" s="3356"/>
      <c r="L7" s="2201"/>
      <c r="M7" s="2183" t="s">
        <v>4</v>
      </c>
      <c r="N7" s="3359"/>
      <c r="O7" s="2200"/>
      <c r="P7" s="3356"/>
      <c r="Q7" s="3356"/>
      <c r="R7" s="3356"/>
      <c r="S7" s="3356"/>
      <c r="T7" s="3356"/>
      <c r="U7" s="3356"/>
      <c r="V7" s="3356"/>
      <c r="W7" s="3356"/>
      <c r="X7" s="2201"/>
      <c r="Y7" s="2184" t="s">
        <v>4</v>
      </c>
      <c r="Z7" s="3359"/>
      <c r="AA7" s="2200"/>
      <c r="AB7" s="3356"/>
      <c r="AC7" s="3356"/>
      <c r="AD7" s="3356"/>
      <c r="AE7" s="3356"/>
      <c r="AF7" s="3356"/>
      <c r="AG7" s="3356"/>
      <c r="AH7" s="3356"/>
      <c r="AI7" s="3356"/>
      <c r="AJ7" s="2201"/>
      <c r="AK7" s="2183" t="s">
        <v>4</v>
      </c>
      <c r="CH7" s="678" t="s">
        <v>2036</v>
      </c>
      <c r="CI7" s="671"/>
      <c r="CJ7" s="671"/>
      <c r="CK7" s="671"/>
      <c r="CL7" s="671"/>
      <c r="CM7" s="671"/>
      <c r="CN7" s="466">
        <v>1</v>
      </c>
      <c r="CO7" s="550">
        <f>SUM(A423:CM423)+1</f>
        <v>91</v>
      </c>
      <c r="CP7" s="551" t="s">
        <v>343</v>
      </c>
    </row>
    <row r="8" spans="1:94" ht="33" customHeight="1" x14ac:dyDescent="0.25">
      <c r="B8" s="467" t="s">
        <v>7</v>
      </c>
      <c r="C8" s="467"/>
      <c r="D8" s="2202" t="s">
        <v>3</v>
      </c>
      <c r="E8" s="2203" t="str">
        <f ca="1">CELL("nomfichier")</f>
        <v>C:\Users\Joel\Desktop\ccr17.envoyé\[ff.A.16.colonnes.20.03.2025.xlsx]Répertoire.exemple</v>
      </c>
      <c r="F8" s="17"/>
      <c r="G8" s="17"/>
      <c r="H8" s="17"/>
      <c r="I8" s="17"/>
      <c r="J8" s="17"/>
      <c r="K8" s="17"/>
      <c r="L8" s="17"/>
      <c r="M8" s="2183" t="s">
        <v>4</v>
      </c>
      <c r="N8" s="17"/>
      <c r="O8" s="17"/>
      <c r="P8" s="17"/>
      <c r="Q8" s="17"/>
      <c r="R8" s="2204" t="str">
        <f ca="1">"Page N°"&amp;_xlfn.SHEET()</f>
        <v>Page N°15</v>
      </c>
      <c r="S8" s="2205" t="s">
        <v>2037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2183" t="s">
        <v>4</v>
      </c>
      <c r="AM8" t="s">
        <v>4</v>
      </c>
      <c r="AO8" s="2084"/>
      <c r="BP8" s="2084"/>
      <c r="CH8" s="2199" t="s">
        <v>1172</v>
      </c>
      <c r="CI8" s="3354" t="s">
        <v>2038</v>
      </c>
      <c r="CJ8" s="3354"/>
      <c r="CK8" s="3354"/>
      <c r="CL8" s="671"/>
      <c r="CM8" s="671"/>
      <c r="CN8" s="466">
        <v>1</v>
      </c>
    </row>
    <row r="9" spans="1:94" s="41" customFormat="1" ht="15.75" customHeight="1" x14ac:dyDescent="0.25">
      <c r="A9"/>
      <c r="B9" s="9"/>
      <c r="C9" s="9"/>
      <c r="D9" s="2206" t="s">
        <v>2039</v>
      </c>
      <c r="E9" s="9"/>
      <c r="F9" s="17"/>
      <c r="G9" s="17"/>
      <c r="H9" s="17"/>
      <c r="I9" s="17"/>
      <c r="J9" s="17"/>
      <c r="K9" s="17"/>
      <c r="L9" s="17"/>
      <c r="M9" s="9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2183" t="s">
        <v>4</v>
      </c>
      <c r="AM9"/>
      <c r="AN9" s="465"/>
      <c r="AO9" s="2084"/>
      <c r="AP9" s="465"/>
      <c r="AQ9" s="465"/>
      <c r="AR9" s="465"/>
      <c r="AS9" s="465"/>
      <c r="AT9" s="465"/>
      <c r="AU9" s="465"/>
      <c r="AV9" s="465"/>
      <c r="AW9" s="465"/>
      <c r="AX9" s="465"/>
      <c r="AY9" s="465"/>
      <c r="AZ9" s="465"/>
      <c r="BA9" s="465"/>
      <c r="BB9" s="465"/>
      <c r="BC9" s="465"/>
      <c r="BD9" s="465"/>
      <c r="BE9" s="465"/>
      <c r="BF9" s="465"/>
      <c r="BG9" s="465"/>
      <c r="BH9" s="465"/>
      <c r="BI9" s="465"/>
      <c r="BJ9" s="465"/>
      <c r="BK9" s="465"/>
      <c r="BL9" s="465"/>
      <c r="BM9" s="465"/>
      <c r="BN9" s="465"/>
      <c r="BO9" s="465"/>
      <c r="BP9" s="2084"/>
      <c r="BT9" s="465"/>
      <c r="BU9" s="465"/>
      <c r="BV9" s="1798">
        <v>1</v>
      </c>
      <c r="BW9" s="1798">
        <v>1</v>
      </c>
      <c r="BX9" s="465"/>
      <c r="BY9" s="3364" t="s">
        <v>706</v>
      </c>
      <c r="BZ9" s="3364"/>
      <c r="CA9" s="3364"/>
      <c r="CB9" s="3364"/>
      <c r="CC9" s="3364"/>
      <c r="CD9" s="3364"/>
      <c r="CE9" s="3364"/>
      <c r="CF9" s="3364"/>
      <c r="CG9" s="465"/>
      <c r="CH9" s="678" t="s">
        <v>2040</v>
      </c>
      <c r="CI9" s="678"/>
      <c r="CJ9" s="678"/>
      <c r="CK9" s="678"/>
      <c r="CL9" s="678"/>
      <c r="CM9" s="671"/>
      <c r="CN9" s="466">
        <v>1</v>
      </c>
      <c r="CO9" s="464"/>
      <c r="CP9" s="464"/>
    </row>
    <row r="10" spans="1:94" s="41" customFormat="1" ht="33" customHeight="1" x14ac:dyDescent="0.25">
      <c r="A10"/>
      <c r="B10" s="9"/>
      <c r="C10" s="9"/>
      <c r="D10" s="2206" t="s">
        <v>2041</v>
      </c>
      <c r="E10" s="9"/>
      <c r="F10" s="17"/>
      <c r="G10" s="17"/>
      <c r="H10" s="17"/>
      <c r="I10" s="17"/>
      <c r="J10" s="17"/>
      <c r="K10" s="17"/>
      <c r="L10" s="17"/>
      <c r="M10" s="2183" t="s">
        <v>4</v>
      </c>
      <c r="N10" s="17"/>
      <c r="O10" s="17"/>
      <c r="P10" s="17"/>
      <c r="Q10" s="17"/>
      <c r="R10" s="17"/>
      <c r="S10" s="17"/>
      <c r="T10" s="17"/>
      <c r="U10" s="9"/>
      <c r="V10" s="9"/>
      <c r="W10" s="9"/>
      <c r="X10" s="9"/>
      <c r="Y10" s="2184" t="s">
        <v>4</v>
      </c>
      <c r="Z10" s="17"/>
      <c r="AA10" s="9"/>
      <c r="AB10" s="2193" t="s">
        <v>2042</v>
      </c>
      <c r="AC10" s="9"/>
      <c r="AD10" s="17"/>
      <c r="AE10" s="17"/>
      <c r="AF10" s="17"/>
      <c r="AG10" s="17"/>
      <c r="AH10" s="17"/>
      <c r="AI10" s="17"/>
      <c r="AJ10" s="17"/>
      <c r="AK10" s="2183" t="s">
        <v>4</v>
      </c>
      <c r="AM10"/>
      <c r="AN10" s="465"/>
      <c r="AO10" s="2084"/>
      <c r="AP10" s="465"/>
      <c r="AQ10" s="465"/>
      <c r="AR10" s="465"/>
      <c r="AS10" s="465"/>
      <c r="AT10" s="465"/>
      <c r="AU10" s="465"/>
      <c r="AV10" s="465"/>
      <c r="AW10" s="465"/>
      <c r="AX10" s="465"/>
      <c r="AY10" s="465"/>
      <c r="AZ10" s="465"/>
      <c r="BA10" s="465"/>
      <c r="BB10" s="465"/>
      <c r="BC10" s="465"/>
      <c r="BD10" s="465"/>
      <c r="BE10" s="465"/>
      <c r="BF10" s="465"/>
      <c r="BG10" s="465"/>
      <c r="BH10" s="465"/>
      <c r="BI10" s="465"/>
      <c r="BJ10" s="465"/>
      <c r="BK10" s="465"/>
      <c r="BL10" s="465"/>
      <c r="BM10" s="465"/>
      <c r="BN10" s="465"/>
      <c r="BO10" s="465"/>
      <c r="BP10" s="2084"/>
      <c r="BT10" s="465"/>
      <c r="BU10" s="465"/>
      <c r="BV10" s="2065" t="s">
        <v>1517</v>
      </c>
      <c r="BW10" s="678"/>
      <c r="BX10" s="465"/>
      <c r="BY10" s="2207"/>
      <c r="BZ10" s="2207"/>
      <c r="CA10" s="2207"/>
      <c r="CB10" s="2207"/>
      <c r="CC10" s="2207"/>
      <c r="CD10" s="2207"/>
      <c r="CE10" s="2208" t="str">
        <f ca="1">"Page "&amp;_xlfn.SHEET()&amp;" sur "&amp;_xlfn.SHEETS()</f>
        <v>Page 15 sur 18</v>
      </c>
      <c r="CF10" s="2208"/>
      <c r="CG10" s="465"/>
      <c r="CH10" s="2199" t="s">
        <v>1172</v>
      </c>
      <c r="CI10" s="2209" t="s">
        <v>2043</v>
      </c>
      <c r="CJ10" s="678"/>
      <c r="CK10" s="678"/>
      <c r="CL10" s="671"/>
      <c r="CM10" s="671"/>
      <c r="CN10" s="466">
        <v>1</v>
      </c>
      <c r="CO10" s="464"/>
      <c r="CP10" s="464"/>
    </row>
    <row r="11" spans="1:94" s="41" customFormat="1" ht="15.75" customHeight="1" x14ac:dyDescent="0.25">
      <c r="A11"/>
      <c r="B11" s="9"/>
      <c r="C11" s="9"/>
      <c r="D11" s="2206" t="s">
        <v>2044</v>
      </c>
      <c r="E11" s="9"/>
      <c r="F11" s="17"/>
      <c r="G11" s="17"/>
      <c r="H11" s="17"/>
      <c r="I11" s="17"/>
      <c r="J11" s="17"/>
      <c r="K11" s="17"/>
      <c r="L11" s="17"/>
      <c r="M11" s="2183" t="s">
        <v>4</v>
      </c>
      <c r="N11" s="17"/>
      <c r="O11" s="17"/>
      <c r="P11" s="17"/>
      <c r="Q11" s="17"/>
      <c r="R11" s="17"/>
      <c r="S11" s="17"/>
      <c r="T11" s="17"/>
      <c r="U11" s="17"/>
      <c r="V11" s="17"/>
      <c r="W11" s="9"/>
      <c r="X11" s="9"/>
      <c r="Y11" s="2184" t="s">
        <v>4</v>
      </c>
      <c r="Z11" s="17"/>
      <c r="AA11" s="9"/>
      <c r="AB11" s="2193" t="s">
        <v>2045</v>
      </c>
      <c r="AC11" s="9"/>
      <c r="AD11" s="17"/>
      <c r="AE11" s="17"/>
      <c r="AF11" s="17"/>
      <c r="AG11" s="17"/>
      <c r="AH11" s="17"/>
      <c r="AI11" s="17"/>
      <c r="AJ11" s="17"/>
      <c r="AK11" s="2183" t="s">
        <v>4</v>
      </c>
      <c r="AM11"/>
      <c r="AN11" s="465"/>
      <c r="AO11" s="2084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2084"/>
      <c r="BT11" s="465"/>
      <c r="BU11" s="465"/>
      <c r="BV11" s="3365" t="s">
        <v>1528</v>
      </c>
      <c r="BW11" s="3365"/>
      <c r="BX11" s="465"/>
      <c r="BY11" s="2210">
        <v>1</v>
      </c>
      <c r="BZ11" s="2211">
        <v>2</v>
      </c>
      <c r="CA11" s="2212">
        <v>3</v>
      </c>
      <c r="CB11" s="2213">
        <v>4</v>
      </c>
      <c r="CC11" s="2214">
        <v>5</v>
      </c>
      <c r="CD11" s="2215">
        <v>6</v>
      </c>
      <c r="CE11" s="2216">
        <v>7</v>
      </c>
      <c r="CF11" s="2217">
        <v>8</v>
      </c>
      <c r="CG11" s="465"/>
      <c r="CH11" s="678" t="s">
        <v>2046</v>
      </c>
      <c r="CI11" s="678"/>
      <c r="CJ11" s="678"/>
      <c r="CK11" s="678"/>
      <c r="CL11" s="671"/>
      <c r="CM11" s="671"/>
      <c r="CN11" s="466">
        <v>1</v>
      </c>
      <c r="CO11" s="464"/>
      <c r="CP11" s="464"/>
    </row>
    <row r="12" spans="1:94" s="41" customFormat="1" ht="33" customHeight="1" x14ac:dyDescent="0.25">
      <c r="A12"/>
      <c r="B12" s="9"/>
      <c r="C12" s="9"/>
      <c r="D12" s="2206" t="s">
        <v>2047</v>
      </c>
      <c r="E12" s="9"/>
      <c r="F12" s="17"/>
      <c r="G12" s="17"/>
      <c r="H12" s="17"/>
      <c r="I12" s="17"/>
      <c r="J12" s="17"/>
      <c r="K12" s="17"/>
      <c r="L12" s="17"/>
      <c r="M12" s="2183" t="s">
        <v>4</v>
      </c>
      <c r="N12" s="17"/>
      <c r="O12" s="17"/>
      <c r="P12" s="17"/>
      <c r="Q12" s="17"/>
      <c r="R12" s="17"/>
      <c r="S12" s="17"/>
      <c r="T12" s="17"/>
      <c r="U12" s="17"/>
      <c r="V12" s="17"/>
      <c r="W12" s="726" t="s">
        <v>2048</v>
      </c>
      <c r="X12" s="9"/>
      <c r="Y12" s="2184" t="s">
        <v>4</v>
      </c>
      <c r="Z12" s="17"/>
      <c r="AA12" s="9"/>
      <c r="AB12" s="2196" t="s">
        <v>2049</v>
      </c>
      <c r="AC12" s="9"/>
      <c r="AD12" s="17"/>
      <c r="AE12" s="17"/>
      <c r="AF12" s="17"/>
      <c r="AG12" s="17"/>
      <c r="AH12" s="17"/>
      <c r="AI12" s="17"/>
      <c r="AJ12" s="17"/>
      <c r="AK12" s="2183" t="s">
        <v>4</v>
      </c>
      <c r="AM12"/>
      <c r="AN12" s="465"/>
      <c r="AO12" s="2084"/>
      <c r="AP12" s="465"/>
      <c r="AQ12" s="465"/>
      <c r="AR12" s="465"/>
      <c r="AS12" s="465"/>
      <c r="AT12" s="465"/>
      <c r="AU12" s="465"/>
      <c r="AV12" s="465"/>
      <c r="AW12" s="465"/>
      <c r="AX12" s="465"/>
      <c r="AY12" s="465"/>
      <c r="AZ12" s="465"/>
      <c r="BA12" s="465"/>
      <c r="BB12" s="465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2084"/>
      <c r="BT12" s="465"/>
      <c r="BU12" s="465"/>
      <c r="BV12" s="3366" t="s">
        <v>1529</v>
      </c>
      <c r="BW12" s="3367"/>
      <c r="BX12" s="465"/>
      <c r="BY12" s="2218">
        <v>9</v>
      </c>
      <c r="BZ12" s="2219">
        <v>10</v>
      </c>
      <c r="CA12" s="2220">
        <v>11</v>
      </c>
      <c r="CB12" s="2221">
        <v>12</v>
      </c>
      <c r="CC12" s="2222">
        <v>13</v>
      </c>
      <c r="CD12" s="2223">
        <v>14</v>
      </c>
      <c r="CE12" s="2224">
        <v>15</v>
      </c>
      <c r="CF12" s="2225">
        <v>16</v>
      </c>
      <c r="CG12" s="465"/>
      <c r="CH12" s="2199" t="s">
        <v>1172</v>
      </c>
      <c r="CI12" s="2209" t="s">
        <v>2050</v>
      </c>
      <c r="CJ12" s="678"/>
      <c r="CK12" s="678"/>
      <c r="CL12" s="671"/>
      <c r="CM12" s="671"/>
      <c r="CN12" s="466">
        <v>1</v>
      </c>
      <c r="CO12" s="464"/>
      <c r="CP12" s="464"/>
    </row>
    <row r="13" spans="1:94" s="41" customFormat="1" ht="15.75" customHeight="1" x14ac:dyDescent="0.25">
      <c r="A13"/>
      <c r="B13" s="9"/>
      <c r="C13" s="9"/>
      <c r="D13" s="2226" t="s">
        <v>2051</v>
      </c>
      <c r="E13" s="9"/>
      <c r="F13" s="17"/>
      <c r="G13" s="17"/>
      <c r="H13" s="17"/>
      <c r="I13" s="17"/>
      <c r="J13" s="17"/>
      <c r="K13" s="17"/>
      <c r="L13" s="17"/>
      <c r="M13" s="2183" t="s">
        <v>4</v>
      </c>
      <c r="N13" s="17"/>
      <c r="O13" s="17"/>
      <c r="P13" s="17"/>
      <c r="Q13" s="17"/>
      <c r="R13" s="17"/>
      <c r="S13" s="17"/>
      <c r="T13" s="17"/>
      <c r="U13" s="17"/>
      <c r="V13" s="17"/>
      <c r="W13" s="2227" t="s">
        <v>466</v>
      </c>
      <c r="X13" s="17"/>
      <c r="Y13" s="2184" t="s">
        <v>4</v>
      </c>
      <c r="Z13" s="17"/>
      <c r="AA13" s="9"/>
      <c r="AB13" s="2226" t="s">
        <v>2051</v>
      </c>
      <c r="AC13" s="9"/>
      <c r="AD13" s="17"/>
      <c r="AE13" s="17"/>
      <c r="AF13" s="17"/>
      <c r="AG13" s="17"/>
      <c r="AH13" s="17"/>
      <c r="AI13" s="17"/>
      <c r="AJ13" s="17"/>
      <c r="AK13" s="2183" t="s">
        <v>4</v>
      </c>
      <c r="AM13"/>
      <c r="AN13" s="465"/>
      <c r="AO13" s="2084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2084"/>
      <c r="BT13" s="465"/>
      <c r="BU13" s="465"/>
      <c r="BV13" s="3368"/>
      <c r="BW13" s="3369"/>
      <c r="BX13" s="465"/>
      <c r="BY13" s="2228">
        <v>17</v>
      </c>
      <c r="BZ13" s="2229">
        <v>18</v>
      </c>
      <c r="CA13" s="2230">
        <v>19</v>
      </c>
      <c r="CB13" s="2231">
        <v>20</v>
      </c>
      <c r="CC13" s="2232">
        <v>21</v>
      </c>
      <c r="CD13" s="2233">
        <v>22</v>
      </c>
      <c r="CE13" s="2234">
        <v>23</v>
      </c>
      <c r="CF13" s="2235">
        <v>24</v>
      </c>
      <c r="CG13" s="465"/>
      <c r="CH13" s="678" t="s">
        <v>2052</v>
      </c>
      <c r="CI13" s="678"/>
      <c r="CJ13" s="678"/>
      <c r="CK13" s="678"/>
      <c r="CL13" s="671"/>
      <c r="CM13" s="671"/>
      <c r="CN13" s="466">
        <v>1</v>
      </c>
      <c r="CO13" s="464"/>
      <c r="CP13" s="464"/>
    </row>
    <row r="14" spans="1:94" s="41" customFormat="1" ht="33" customHeight="1" x14ac:dyDescent="0.25">
      <c r="A14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726" t="s">
        <v>1987</v>
      </c>
      <c r="X14" s="17"/>
      <c r="Y14" s="2184" t="s">
        <v>4</v>
      </c>
      <c r="Z14" s="17"/>
      <c r="AA14" s="9"/>
      <c r="AB14" s="2226"/>
      <c r="AC14" s="9"/>
      <c r="AD14" s="17"/>
      <c r="AE14" s="17"/>
      <c r="AF14" s="17"/>
      <c r="AG14" s="17"/>
      <c r="AH14" s="17"/>
      <c r="AI14" s="17"/>
      <c r="AJ14" s="17"/>
      <c r="AK14" s="2183" t="s">
        <v>4</v>
      </c>
      <c r="AM14"/>
      <c r="AN14" s="678"/>
      <c r="AO14" s="678"/>
      <c r="AP14" s="2236" t="s">
        <v>2053</v>
      </c>
      <c r="AQ14" s="2237" t="s">
        <v>1966</v>
      </c>
      <c r="AR14" s="2238"/>
      <c r="AS14" s="465"/>
      <c r="AT14" s="465"/>
      <c r="AU14" s="465"/>
      <c r="AV14" s="465"/>
      <c r="AZ14" s="465"/>
      <c r="BA14" s="465"/>
      <c r="BB14" s="465"/>
      <c r="BC14" s="465"/>
      <c r="BD14" s="465"/>
      <c r="BE14" s="465"/>
      <c r="BF14" s="465"/>
      <c r="BG14" s="465"/>
      <c r="BH14" s="465"/>
      <c r="BI14" s="465"/>
      <c r="BJ14" s="465"/>
      <c r="BK14" s="465"/>
      <c r="BL14" s="465"/>
      <c r="BM14" s="465"/>
      <c r="BN14" s="465"/>
      <c r="BO14" s="465"/>
      <c r="BP14" s="2084"/>
      <c r="BT14" s="465"/>
      <c r="BU14" s="465"/>
      <c r="BV14" s="3370"/>
      <c r="BW14" s="3371"/>
      <c r="BX14" s="465"/>
      <c r="BY14" s="2239">
        <v>25</v>
      </c>
      <c r="BZ14" s="2240">
        <v>26</v>
      </c>
      <c r="CA14" s="2241">
        <v>27</v>
      </c>
      <c r="CB14" s="2242">
        <v>28</v>
      </c>
      <c r="CC14" s="2243">
        <v>29</v>
      </c>
      <c r="CD14" s="2244">
        <v>30</v>
      </c>
      <c r="CE14" s="2245">
        <v>31</v>
      </c>
      <c r="CF14" s="2246">
        <v>32</v>
      </c>
      <c r="CG14" s="465"/>
      <c r="CH14" s="2199" t="s">
        <v>1172</v>
      </c>
      <c r="CI14" s="2209" t="s">
        <v>2054</v>
      </c>
      <c r="CJ14" s="678"/>
      <c r="CK14" s="678"/>
      <c r="CL14" s="671"/>
      <c r="CM14" s="671"/>
      <c r="CN14" s="466">
        <v>1</v>
      </c>
      <c r="CO14" s="464"/>
      <c r="CP14" s="464"/>
    </row>
    <row r="15" spans="1:94" s="41" customFormat="1" ht="15.75" customHeight="1" thickBot="1" x14ac:dyDescent="0.3">
      <c r="A15"/>
      <c r="B15" s="513" t="s">
        <v>5</v>
      </c>
      <c r="C15" s="18" t="s">
        <v>308</v>
      </c>
      <c r="D15" s="512"/>
      <c r="E15" s="512"/>
      <c r="F15" s="512"/>
      <c r="G15" s="19"/>
      <c r="H15" s="2247" t="s">
        <v>2055</v>
      </c>
      <c r="I15"/>
      <c r="J15"/>
      <c r="K15"/>
      <c r="L15"/>
      <c r="M15" s="2183" t="s">
        <v>4</v>
      </c>
      <c r="N15" s="513" t="s">
        <v>5</v>
      </c>
      <c r="O15" s="18" t="s">
        <v>308</v>
      </c>
      <c r="P15" s="512"/>
      <c r="Q15" s="512"/>
      <c r="R15" s="512"/>
      <c r="S15" s="19"/>
      <c r="T15" s="2247" t="s">
        <v>2055</v>
      </c>
      <c r="U15"/>
      <c r="V15"/>
      <c r="W15"/>
      <c r="X15"/>
      <c r="Y15" s="2184" t="s">
        <v>4</v>
      </c>
      <c r="Z15" s="513" t="s">
        <v>5</v>
      </c>
      <c r="AA15" s="18" t="s">
        <v>308</v>
      </c>
      <c r="AB15" s="512"/>
      <c r="AC15" s="512"/>
      <c r="AD15" s="512"/>
      <c r="AE15" s="19"/>
      <c r="AF15" s="2247" t="s">
        <v>2055</v>
      </c>
      <c r="AG15"/>
      <c r="AH15"/>
      <c r="AI15"/>
      <c r="AJ15"/>
      <c r="AK15" s="2183" t="s">
        <v>4</v>
      </c>
      <c r="AM15"/>
      <c r="AN15" s="465"/>
      <c r="AO15" s="2084"/>
      <c r="AP15" s="465"/>
      <c r="AQ15" s="465"/>
      <c r="AR15" s="465"/>
      <c r="AS15" s="465"/>
      <c r="AT15" s="465"/>
      <c r="AU15" s="465"/>
      <c r="AV15" s="465"/>
      <c r="AW15" s="465"/>
      <c r="AX15" s="465"/>
      <c r="AY15" s="465"/>
      <c r="AZ15" s="465"/>
      <c r="BA15" s="465"/>
      <c r="BB15" s="465"/>
      <c r="BC15" s="465"/>
      <c r="BD15" s="465"/>
      <c r="BE15" s="465"/>
      <c r="BF15" s="465"/>
      <c r="BG15" s="465"/>
      <c r="BH15" s="465"/>
      <c r="BI15" s="465"/>
      <c r="BJ15" s="465"/>
      <c r="BK15" s="465"/>
      <c r="BL15" s="465"/>
      <c r="BM15" s="465"/>
      <c r="BN15" s="465"/>
      <c r="BO15" s="465"/>
      <c r="BP15" s="2084"/>
      <c r="BT15" s="465"/>
      <c r="BU15" s="465"/>
      <c r="BV15" s="2066" t="s">
        <v>1541</v>
      </c>
      <c r="BW15" s="2066"/>
      <c r="BX15" s="465"/>
      <c r="BY15" s="2248">
        <v>33</v>
      </c>
      <c r="BZ15" s="2249">
        <v>34</v>
      </c>
      <c r="CA15" s="2250">
        <v>35</v>
      </c>
      <c r="CB15" s="2251">
        <v>36</v>
      </c>
      <c r="CC15" s="2252">
        <v>37</v>
      </c>
      <c r="CD15" s="2253">
        <v>38</v>
      </c>
      <c r="CE15" s="2254">
        <v>39</v>
      </c>
      <c r="CF15" s="2255">
        <v>40</v>
      </c>
      <c r="CG15" s="465"/>
      <c r="CH15" s="678" t="s">
        <v>2056</v>
      </c>
      <c r="CI15" s="678"/>
      <c r="CJ15" s="678"/>
      <c r="CK15" s="678"/>
      <c r="CL15" s="671"/>
      <c r="CM15" s="671"/>
      <c r="CN15" s="466">
        <v>1</v>
      </c>
      <c r="CO15" s="464"/>
      <c r="CP15" s="464"/>
    </row>
    <row r="16" spans="1:94" s="41" customFormat="1" ht="33" customHeight="1" thickTop="1" thickBot="1" x14ac:dyDescent="0.3">
      <c r="A16"/>
      <c r="B16" s="2256" t="s">
        <v>1967</v>
      </c>
      <c r="C16" s="2256" t="s">
        <v>1968</v>
      </c>
      <c r="D16" s="2256" t="s">
        <v>1969</v>
      </c>
      <c r="E16" s="2256" t="s">
        <v>1970</v>
      </c>
      <c r="F16" s="2256" t="s">
        <v>27</v>
      </c>
      <c r="G16" s="2256" t="s">
        <v>28</v>
      </c>
      <c r="H16" s="2256" t="s">
        <v>29</v>
      </c>
      <c r="I16" s="2256" t="s">
        <v>30</v>
      </c>
      <c r="J16" s="2256" t="s">
        <v>31</v>
      </c>
      <c r="K16" s="2257" t="s">
        <v>32</v>
      </c>
      <c r="L16" s="2256" t="s">
        <v>33</v>
      </c>
      <c r="M16" s="2183" t="s">
        <v>4</v>
      </c>
      <c r="N16" s="2256" t="s">
        <v>1967</v>
      </c>
      <c r="O16" s="2256" t="s">
        <v>1968</v>
      </c>
      <c r="P16" s="2256" t="s">
        <v>1969</v>
      </c>
      <c r="Q16" s="2256" t="s">
        <v>1970</v>
      </c>
      <c r="R16" s="2256" t="s">
        <v>27</v>
      </c>
      <c r="S16" s="2256" t="s">
        <v>28</v>
      </c>
      <c r="T16" s="2256" t="s">
        <v>29</v>
      </c>
      <c r="U16" s="2256" t="s">
        <v>30</v>
      </c>
      <c r="V16" s="2256" t="s">
        <v>31</v>
      </c>
      <c r="W16" s="2257" t="s">
        <v>32</v>
      </c>
      <c r="X16" s="2256" t="s">
        <v>33</v>
      </c>
      <c r="Y16" s="2184" t="s">
        <v>4</v>
      </c>
      <c r="Z16" s="2256" t="s">
        <v>1967</v>
      </c>
      <c r="AA16" s="2256" t="s">
        <v>1968</v>
      </c>
      <c r="AB16" s="2256" t="s">
        <v>1969</v>
      </c>
      <c r="AC16" s="2256" t="s">
        <v>1970</v>
      </c>
      <c r="AD16" s="2256" t="s">
        <v>27</v>
      </c>
      <c r="AE16" s="2256" t="s">
        <v>28</v>
      </c>
      <c r="AF16" s="2256" t="s">
        <v>29</v>
      </c>
      <c r="AG16" s="2256" t="s">
        <v>30</v>
      </c>
      <c r="AH16" s="2256" t="s">
        <v>31</v>
      </c>
      <c r="AI16" s="2257" t="s">
        <v>32</v>
      </c>
      <c r="AJ16" s="2256" t="s">
        <v>33</v>
      </c>
      <c r="AK16" s="2183" t="s">
        <v>4</v>
      </c>
      <c r="AM16"/>
      <c r="AN16" s="465"/>
      <c r="AO16" s="2084"/>
      <c r="AP16" s="465"/>
      <c r="AQ16" s="465"/>
      <c r="AR16" s="465"/>
      <c r="AS16" s="465"/>
      <c r="AT16" s="465"/>
      <c r="AU16" s="465"/>
      <c r="AV16" s="465"/>
      <c r="AW16" s="465"/>
      <c r="AX16" s="465"/>
      <c r="AY16" s="465"/>
      <c r="AZ16" s="465"/>
      <c r="BA16" s="465"/>
      <c r="BB16" s="465"/>
      <c r="BC16" s="465"/>
      <c r="BD16" s="465"/>
      <c r="BE16" s="465"/>
      <c r="BF16" s="465"/>
      <c r="BG16" s="465"/>
      <c r="BH16" s="465"/>
      <c r="BI16" s="465"/>
      <c r="BJ16" s="465"/>
      <c r="BK16" s="465"/>
      <c r="BL16" s="465"/>
      <c r="BM16" s="465"/>
      <c r="BN16" s="465"/>
      <c r="BO16" s="465"/>
      <c r="BP16" s="2084"/>
      <c r="BT16" s="465"/>
      <c r="BU16" s="465"/>
      <c r="BV16" s="3372" t="s">
        <v>1542</v>
      </c>
      <c r="BW16" s="3373"/>
      <c r="BX16" s="465"/>
      <c r="BY16" s="2258">
        <v>41</v>
      </c>
      <c r="BZ16" s="2259">
        <v>42</v>
      </c>
      <c r="CA16" s="2260">
        <v>43</v>
      </c>
      <c r="CB16" s="2261">
        <v>44</v>
      </c>
      <c r="CC16" s="2262">
        <v>45</v>
      </c>
      <c r="CD16" s="2263">
        <v>46</v>
      </c>
      <c r="CE16" s="2264">
        <v>47</v>
      </c>
      <c r="CF16" s="2265">
        <v>48</v>
      </c>
      <c r="CG16" s="465"/>
      <c r="CH16" s="2199" t="s">
        <v>1172</v>
      </c>
      <c r="CI16" s="2209" t="s">
        <v>2057</v>
      </c>
      <c r="CJ16" s="678"/>
      <c r="CK16" s="678"/>
      <c r="CL16" s="671"/>
      <c r="CM16" s="671"/>
      <c r="CN16" s="466">
        <v>1</v>
      </c>
      <c r="CO16" s="464"/>
      <c r="CP16" s="464"/>
    </row>
    <row r="17" spans="1:94" s="41" customFormat="1" ht="16.5" customHeight="1" thickTop="1" x14ac:dyDescent="0.25">
      <c r="A17"/>
      <c r="B17"/>
      <c r="C17"/>
      <c r="D17"/>
      <c r="E17"/>
      <c r="F17"/>
      <c r="G17"/>
      <c r="H17"/>
      <c r="I17"/>
      <c r="J17"/>
      <c r="K17"/>
      <c r="L17"/>
      <c r="M17" s="2183" t="s">
        <v>4</v>
      </c>
      <c r="N17"/>
      <c r="O17"/>
      <c r="P17"/>
      <c r="Q17"/>
      <c r="R17"/>
      <c r="S17"/>
      <c r="T17"/>
      <c r="U17"/>
      <c r="V17"/>
      <c r="W17"/>
      <c r="X17"/>
      <c r="Y17" s="2184" t="s">
        <v>4</v>
      </c>
      <c r="Z17"/>
      <c r="AA17"/>
      <c r="AB17"/>
      <c r="AC17"/>
      <c r="AD17"/>
      <c r="AE17"/>
      <c r="AF17"/>
      <c r="AG17"/>
      <c r="AH17"/>
      <c r="AI17"/>
      <c r="AJ17"/>
      <c r="AK17" s="2183" t="s">
        <v>4</v>
      </c>
      <c r="AL17" s="2266"/>
      <c r="AM17" s="2267"/>
      <c r="AN17" s="465"/>
      <c r="AO17" s="2084"/>
      <c r="AP17" s="465"/>
      <c r="AQ17" s="465"/>
      <c r="AR17" s="465"/>
      <c r="AS17" s="465"/>
      <c r="AT17" s="465"/>
      <c r="AU17" s="465"/>
      <c r="AV17" s="465"/>
      <c r="AW17" s="465"/>
      <c r="AX17" s="465"/>
      <c r="AY17" s="465"/>
      <c r="AZ17" s="465"/>
      <c r="BA17" s="465"/>
      <c r="BB17" s="465"/>
      <c r="BC17" s="465"/>
      <c r="BD17" s="465"/>
      <c r="BE17" s="465"/>
      <c r="BF17" s="465"/>
      <c r="BG17" s="465"/>
      <c r="BH17" s="465"/>
      <c r="BI17" s="465"/>
      <c r="BJ17" s="465"/>
      <c r="BK17" s="465"/>
      <c r="BL17" s="465"/>
      <c r="BM17" s="465"/>
      <c r="BN17" s="465"/>
      <c r="BO17" s="465"/>
      <c r="BP17" s="2084"/>
      <c r="BT17" s="465"/>
      <c r="BU17" s="465"/>
      <c r="BV17" s="3374"/>
      <c r="BW17" s="3375"/>
      <c r="BX17" s="465"/>
      <c r="BY17" s="2268">
        <v>49</v>
      </c>
      <c r="BZ17" s="2269">
        <v>50</v>
      </c>
      <c r="CA17" s="2270">
        <v>51</v>
      </c>
      <c r="CB17" s="2271">
        <v>52</v>
      </c>
      <c r="CC17" s="2272">
        <v>53</v>
      </c>
      <c r="CD17" s="2273">
        <v>54</v>
      </c>
      <c r="CE17" s="2274">
        <v>55</v>
      </c>
      <c r="CF17" s="2275">
        <v>56</v>
      </c>
      <c r="CG17" s="465"/>
      <c r="CH17" s="678" t="s">
        <v>2058</v>
      </c>
      <c r="CI17" s="122"/>
      <c r="CJ17" s="122"/>
      <c r="CK17" s="122"/>
      <c r="CL17" s="671"/>
      <c r="CM17" s="671"/>
      <c r="CN17" s="466">
        <v>1</v>
      </c>
      <c r="CO17" s="464"/>
      <c r="CP17" s="464"/>
    </row>
    <row r="18" spans="1:94" s="41" customFormat="1" ht="30.75" customHeight="1" x14ac:dyDescent="0.25">
      <c r="A18"/>
      <c r="B18" s="3344" t="s">
        <v>2059</v>
      </c>
      <c r="C18" s="3345"/>
      <c r="D18" s="3345"/>
      <c r="E18" s="3345"/>
      <c r="F18" s="3345"/>
      <c r="G18" s="3345"/>
      <c r="H18" s="3345"/>
      <c r="I18" s="3345"/>
      <c r="J18" s="3345"/>
      <c r="K18" s="3345"/>
      <c r="L18" s="3346"/>
      <c r="M18" s="2183" t="s">
        <v>4</v>
      </c>
      <c r="N18" s="3344" t="s">
        <v>2059</v>
      </c>
      <c r="O18" s="3345"/>
      <c r="P18" s="3345"/>
      <c r="Q18" s="3345"/>
      <c r="R18" s="3345"/>
      <c r="S18" s="3345"/>
      <c r="T18" s="3345"/>
      <c r="U18" s="3345"/>
      <c r="V18" s="3345"/>
      <c r="W18" s="3345"/>
      <c r="X18" s="3346"/>
      <c r="Y18" s="2184" t="s">
        <v>4</v>
      </c>
      <c r="Z18" s="3344" t="s">
        <v>2059</v>
      </c>
      <c r="AA18" s="3345"/>
      <c r="AB18" s="3345"/>
      <c r="AC18" s="3345"/>
      <c r="AD18" s="3345"/>
      <c r="AE18" s="3345"/>
      <c r="AF18" s="3345"/>
      <c r="AG18" s="3345"/>
      <c r="AH18" s="3345"/>
      <c r="AI18" s="3345"/>
      <c r="AJ18" s="3346"/>
      <c r="AK18" s="2183" t="s">
        <v>4</v>
      </c>
      <c r="AM18" s="2267"/>
      <c r="AN18" s="465"/>
      <c r="AO18" s="2084"/>
      <c r="AP18" s="2056" t="s">
        <v>2060</v>
      </c>
      <c r="AQ18" s="2056"/>
      <c r="AR18" s="2056"/>
      <c r="AS18" s="2056"/>
      <c r="AT18" s="2056"/>
      <c r="AU18" s="2056"/>
      <c r="AV18" s="2056"/>
      <c r="AW18" s="2056"/>
      <c r="AX18" s="2056"/>
      <c r="AY18" s="2056"/>
      <c r="AZ18" s="2056"/>
      <c r="BA18" s="2056"/>
      <c r="BB18" s="2056"/>
      <c r="BC18" s="2056"/>
      <c r="BD18" s="2056"/>
      <c r="BE18" s="2056"/>
      <c r="BF18" s="2056"/>
      <c r="BG18" s="2056"/>
      <c r="BH18" s="2056"/>
      <c r="BI18" s="2056"/>
      <c r="BJ18" s="2056"/>
      <c r="BK18" s="2056"/>
      <c r="BL18" s="2056"/>
      <c r="BM18" s="2056"/>
      <c r="BN18" s="2056"/>
      <c r="BO18" s="465"/>
      <c r="BP18" s="2084"/>
      <c r="BT18" s="465"/>
      <c r="BU18" s="465"/>
      <c r="BV18" s="791">
        <v>1</v>
      </c>
      <c r="BW18" s="791">
        <v>1</v>
      </c>
      <c r="BX18" s="465"/>
      <c r="BY18" s="3347" t="s">
        <v>2061</v>
      </c>
      <c r="BZ18" s="3347"/>
      <c r="CA18" s="3347"/>
      <c r="CB18" s="3347"/>
      <c r="CC18" s="3347"/>
      <c r="CD18" s="3347"/>
      <c r="CE18" s="3347"/>
      <c r="CF18" s="3347"/>
      <c r="CG18" s="465"/>
      <c r="CH18" s="2199" t="s">
        <v>1172</v>
      </c>
      <c r="CI18" s="2209" t="s">
        <v>2062</v>
      </c>
      <c r="CJ18" s="678"/>
      <c r="CK18" s="678"/>
      <c r="CL18" s="671"/>
      <c r="CM18" s="671"/>
      <c r="CN18" s="466">
        <v>1</v>
      </c>
      <c r="CO18" s="464"/>
      <c r="CP18" s="464"/>
    </row>
    <row r="19" spans="1:94" s="41" customFormat="1" ht="15.75" customHeight="1" thickBot="1" x14ac:dyDescent="0.3">
      <c r="A19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2184" t="s">
        <v>4</v>
      </c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2184" t="s">
        <v>4</v>
      </c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2183" t="s">
        <v>4</v>
      </c>
      <c r="AM19" s="2267"/>
      <c r="AN19" s="465"/>
      <c r="AO19" s="2084"/>
      <c r="AP19" s="465"/>
      <c r="AQ19" s="465"/>
      <c r="AR19" s="465"/>
      <c r="AS19" s="465"/>
      <c r="AT19" s="465"/>
      <c r="AU19" s="465"/>
      <c r="AV19" s="465"/>
      <c r="AW19" s="465"/>
      <c r="AX19" s="465"/>
      <c r="AY19" s="465"/>
      <c r="AZ19" s="465"/>
      <c r="BA19" s="465"/>
      <c r="BB19" s="465"/>
      <c r="BC19" s="465"/>
      <c r="BD19" s="465"/>
      <c r="BE19" s="465"/>
      <c r="BF19" s="465"/>
      <c r="BG19" s="465"/>
      <c r="BH19" s="465"/>
      <c r="BI19" s="465"/>
      <c r="BJ19" s="465"/>
      <c r="BK19" s="465"/>
      <c r="BL19" s="465"/>
      <c r="BM19" s="465"/>
      <c r="BN19" s="465"/>
      <c r="BO19" s="465"/>
      <c r="BP19" s="2084"/>
      <c r="BT19" s="465"/>
      <c r="BU19" s="465"/>
      <c r="BV19" s="3349" t="s">
        <v>1554</v>
      </c>
      <c r="BW19" s="3350"/>
      <c r="BX19" s="465"/>
      <c r="BY19" s="3348"/>
      <c r="BZ19" s="3348"/>
      <c r="CA19" s="3348"/>
      <c r="CB19" s="3348"/>
      <c r="CC19" s="3348"/>
      <c r="CD19" s="3348"/>
      <c r="CE19" s="3348"/>
      <c r="CF19" s="3348"/>
      <c r="CG19" s="465"/>
      <c r="CH19" s="465"/>
      <c r="CI19" s="465"/>
      <c r="CJ19" s="465"/>
      <c r="CK19" s="465"/>
      <c r="CL19" s="465"/>
      <c r="CM19" s="465"/>
      <c r="CN19" s="466">
        <v>1</v>
      </c>
      <c r="CO19" s="464"/>
      <c r="CP19" s="464"/>
    </row>
    <row r="20" spans="1:94" s="41" customFormat="1" ht="21" customHeight="1" thickBot="1" x14ac:dyDescent="0.3">
      <c r="A20"/>
      <c r="B20" s="2184"/>
      <c r="C20" s="2184"/>
      <c r="D20" s="2184"/>
      <c r="E20" s="2184"/>
      <c r="F20" s="2184"/>
      <c r="G20" s="2184"/>
      <c r="H20" s="2184"/>
      <c r="I20" s="2184"/>
      <c r="J20" s="2184"/>
      <c r="K20" s="2184"/>
      <c r="L20" s="2184"/>
      <c r="M20" s="2184"/>
      <c r="N20" s="2184"/>
      <c r="O20" s="2184"/>
      <c r="P20" s="2184"/>
      <c r="Q20" s="2184"/>
      <c r="R20" s="2184"/>
      <c r="S20" s="2184"/>
      <c r="T20" s="2184"/>
      <c r="U20" s="2184"/>
      <c r="V20" s="2184"/>
      <c r="W20" s="2184"/>
      <c r="X20" s="2184"/>
      <c r="Y20" s="2184"/>
      <c r="Z20" s="2184"/>
      <c r="AA20" s="2184"/>
      <c r="AB20" s="2184"/>
      <c r="AC20" s="2184"/>
      <c r="AD20" s="2184"/>
      <c r="AE20" s="2184"/>
      <c r="AF20" s="2184"/>
      <c r="AG20" s="2184"/>
      <c r="AH20" s="2184"/>
      <c r="AI20" s="2184"/>
      <c r="AJ20" s="2184"/>
      <c r="AK20" s="2183" t="s">
        <v>4</v>
      </c>
      <c r="AM20"/>
      <c r="AN20" s="465"/>
      <c r="AO20" s="2084"/>
      <c r="AP20" s="3378" t="s">
        <v>9</v>
      </c>
      <c r="AQ20" s="3378"/>
      <c r="AR20" s="465"/>
      <c r="AS20" s="2057"/>
      <c r="AT20" s="2057"/>
      <c r="AU20" s="465"/>
      <c r="AV20" s="2057"/>
      <c r="AW20" s="2057"/>
      <c r="AX20" s="465"/>
      <c r="AY20" s="2057"/>
      <c r="AZ20" s="2057"/>
      <c r="BA20" s="465"/>
      <c r="BB20" s="2057"/>
      <c r="BC20" s="2057"/>
      <c r="BD20" s="465"/>
      <c r="BE20" s="2057"/>
      <c r="BF20" s="2057"/>
      <c r="BG20" s="465"/>
      <c r="BH20" s="2057"/>
      <c r="BI20" s="2057"/>
      <c r="BJ20" s="465"/>
      <c r="BK20" s="2057"/>
      <c r="BL20" s="2057"/>
      <c r="BM20" s="465"/>
      <c r="BN20" s="2057"/>
      <c r="BO20" s="2057"/>
      <c r="BP20" s="2084"/>
      <c r="BQ20" s="2276"/>
      <c r="BR20" s="465"/>
      <c r="BS20" s="2276"/>
      <c r="BT20" s="465"/>
      <c r="BU20" s="465"/>
      <c r="BV20" s="3379" t="s">
        <v>1564</v>
      </c>
      <c r="BW20" s="3380"/>
      <c r="BX20" s="465"/>
      <c r="BY20" s="3381" t="s">
        <v>706</v>
      </c>
      <c r="BZ20" s="3382"/>
      <c r="CA20" s="3382"/>
      <c r="CB20" s="3382"/>
      <c r="CC20" s="3382"/>
      <c r="CD20" s="3382"/>
      <c r="CE20" s="3382"/>
      <c r="CF20" s="3383"/>
      <c r="CG20" s="465"/>
      <c r="CH20" s="465"/>
      <c r="CI20" s="465"/>
      <c r="CJ20" s="465"/>
      <c r="CK20" s="465"/>
      <c r="CL20" s="465"/>
      <c r="CM20" s="465"/>
      <c r="CN20" s="466">
        <v>1</v>
      </c>
      <c r="CO20" s="464"/>
      <c r="CP20" s="464"/>
    </row>
    <row r="21" spans="1:94" s="41" customFormat="1" ht="21" customHeight="1" thickBot="1" x14ac:dyDescent="0.3">
      <c r="A21"/>
      <c r="B21" s="23"/>
      <c r="C21" s="456"/>
      <c r="D21" s="457"/>
      <c r="E21" s="457"/>
      <c r="F21" s="279"/>
      <c r="G21" s="24"/>
      <c r="H21" s="2454"/>
      <c r="I21" s="2454"/>
      <c r="J21" s="2455"/>
      <c r="K21" s="2455"/>
      <c r="L21" s="2456"/>
      <c r="M21" s="2183" t="s">
        <v>4</v>
      </c>
      <c r="N21" s="23"/>
      <c r="O21" s="456"/>
      <c r="P21" s="457"/>
      <c r="Q21" s="457"/>
      <c r="R21" s="279"/>
      <c r="S21" s="24"/>
      <c r="T21" s="2454"/>
      <c r="U21" s="2454"/>
      <c r="V21" s="2455"/>
      <c r="W21" s="2455"/>
      <c r="X21" s="2456"/>
      <c r="Y21" s="2183" t="s">
        <v>4</v>
      </c>
      <c r="Z21" s="23" t="s">
        <v>7</v>
      </c>
      <c r="AA21" s="456" t="str">
        <f>AA27</f>
        <v>Dessert assiette.C.Chiboust pamplemousse.Recette mère ►.M.Mille-feuille meringue et chiboust pamplemousse aux fraises des bois</v>
      </c>
      <c r="AB21" s="457">
        <f>AB27</f>
        <v>18</v>
      </c>
      <c r="AC21" s="457" t="str">
        <f>AC27</f>
        <v>assiettes</v>
      </c>
      <c r="AD21" s="279" t="s">
        <v>4</v>
      </c>
      <c r="AE21" s="24" t="s">
        <v>8</v>
      </c>
      <c r="AF21" s="3217" t="s">
        <v>463</v>
      </c>
      <c r="AG21" s="3217"/>
      <c r="AH21" s="3157" t="s">
        <v>464</v>
      </c>
      <c r="AI21" s="3157"/>
      <c r="AJ21" s="3158"/>
      <c r="AK21" s="2183" t="s">
        <v>4</v>
      </c>
      <c r="AM21"/>
      <c r="AN21" s="465"/>
      <c r="AO21" s="2084"/>
      <c r="AP21" s="2059" t="s">
        <v>1506</v>
      </c>
      <c r="AQ21" s="465"/>
      <c r="AR21" s="465"/>
      <c r="AS21" s="2059" t="s">
        <v>1506</v>
      </c>
      <c r="AT21" s="465"/>
      <c r="AU21" s="465"/>
      <c r="AV21" s="2059" t="s">
        <v>1506</v>
      </c>
      <c r="AW21" s="465"/>
      <c r="AX21" s="465"/>
      <c r="AY21" s="2059" t="s">
        <v>1506</v>
      </c>
      <c r="AZ21" s="465"/>
      <c r="BA21" s="465"/>
      <c r="BB21" s="2059" t="s">
        <v>1506</v>
      </c>
      <c r="BC21" s="465"/>
      <c r="BD21" s="465"/>
      <c r="BE21" s="2059" t="s">
        <v>1506</v>
      </c>
      <c r="BF21" s="465"/>
      <c r="BG21" s="465"/>
      <c r="BH21" s="2059" t="s">
        <v>1506</v>
      </c>
      <c r="BI21" s="465"/>
      <c r="BJ21" s="465"/>
      <c r="BK21" s="2059" t="s">
        <v>1506</v>
      </c>
      <c r="BL21" s="465"/>
      <c r="BM21" s="465"/>
      <c r="BN21" s="2059" t="s">
        <v>1506</v>
      </c>
      <c r="BO21" s="465"/>
      <c r="BP21" s="2084"/>
      <c r="BQ21" s="2058"/>
      <c r="BR21" s="465"/>
      <c r="BS21" s="2058"/>
      <c r="BT21" s="465"/>
      <c r="BU21" s="465"/>
      <c r="BV21" s="2067" t="s">
        <v>1565</v>
      </c>
      <c r="BW21" s="2068"/>
      <c r="BX21" s="465"/>
      <c r="BY21" s="2277" t="s">
        <v>2063</v>
      </c>
      <c r="BZ21" s="2278" t="s">
        <v>2064</v>
      </c>
      <c r="CA21" s="2279" t="s">
        <v>2065</v>
      </c>
      <c r="CB21" s="2280" t="s">
        <v>2065</v>
      </c>
      <c r="CC21" s="2281" t="s">
        <v>2066</v>
      </c>
      <c r="CD21" s="2282" t="s">
        <v>2066</v>
      </c>
      <c r="CE21" s="2283" t="s">
        <v>2067</v>
      </c>
      <c r="CF21" s="2284" t="s">
        <v>2067</v>
      </c>
      <c r="CG21" s="465"/>
      <c r="CH21" s="2285" t="s">
        <v>2068</v>
      </c>
      <c r="CI21" s="2286" t="s">
        <v>2068</v>
      </c>
      <c r="CJ21" s="2278" t="s">
        <v>2069</v>
      </c>
      <c r="CK21" s="2285" t="s">
        <v>2069</v>
      </c>
      <c r="CL21" s="2277">
        <v>0</v>
      </c>
      <c r="CM21" s="465"/>
      <c r="CN21" s="466">
        <v>1</v>
      </c>
      <c r="CO21" s="464"/>
      <c r="CP21" s="464"/>
    </row>
    <row r="22" spans="1:94" s="41" customFormat="1" ht="21" customHeight="1" x14ac:dyDescent="0.25">
      <c r="A22"/>
      <c r="B22" s="25"/>
      <c r="C22" s="458"/>
      <c r="D22" s="459"/>
      <c r="E22" s="459"/>
      <c r="F22" s="281"/>
      <c r="G22" s="26"/>
      <c r="H22" s="2457"/>
      <c r="I22" s="2457"/>
      <c r="J22" s="2458"/>
      <c r="K22" s="2458"/>
      <c r="L22" s="2459"/>
      <c r="M22" s="2183" t="s">
        <v>4</v>
      </c>
      <c r="N22" s="25"/>
      <c r="O22" s="458"/>
      <c r="P22" s="459"/>
      <c r="Q22" s="459"/>
      <c r="R22" s="281"/>
      <c r="S22" s="26"/>
      <c r="T22" s="2457"/>
      <c r="U22" s="2457"/>
      <c r="V22" s="2458"/>
      <c r="W22" s="2458"/>
      <c r="X22" s="2459"/>
      <c r="Y22" s="2183" t="s">
        <v>4</v>
      </c>
      <c r="Z22" s="25" t="s">
        <v>7</v>
      </c>
      <c r="AA22" s="458" t="str">
        <f>AA27</f>
        <v>Dessert assiette.C.Chiboust pamplemousse.Recette mère ►.M.Mille-feuille meringue et chiboust pamplemousse aux fraises des bois</v>
      </c>
      <c r="AB22" s="459"/>
      <c r="AC22" s="459"/>
      <c r="AD22" s="281" t="s">
        <v>207</v>
      </c>
      <c r="AE22" s="26" t="s">
        <v>12</v>
      </c>
      <c r="AF22" s="3218"/>
      <c r="AG22" s="3218"/>
      <c r="AH22" s="3159"/>
      <c r="AI22" s="3159"/>
      <c r="AJ22" s="3160"/>
      <c r="AK22" s="2183" t="s">
        <v>4</v>
      </c>
      <c r="AM22"/>
      <c r="AN22" s="465"/>
      <c r="AO22" s="2084"/>
      <c r="AP22" s="3396" t="s">
        <v>1507</v>
      </c>
      <c r="AQ22" s="3396"/>
      <c r="AR22" s="846"/>
      <c r="AS22" s="3351" t="s">
        <v>1508</v>
      </c>
      <c r="AT22" s="3351"/>
      <c r="AU22" s="846"/>
      <c r="AV22" s="3360" t="s">
        <v>1509</v>
      </c>
      <c r="AW22" s="3360"/>
      <c r="AX22" s="846"/>
      <c r="AY22" s="3362" t="s">
        <v>1510</v>
      </c>
      <c r="AZ22" s="3362"/>
      <c r="BA22" s="846"/>
      <c r="BB22" s="3217" t="s">
        <v>1511</v>
      </c>
      <c r="BC22" s="3217"/>
      <c r="BD22" s="846"/>
      <c r="BE22" s="3390" t="s">
        <v>1512</v>
      </c>
      <c r="BF22" s="3390"/>
      <c r="BG22" s="846"/>
      <c r="BH22" s="3392" t="s">
        <v>1513</v>
      </c>
      <c r="BI22" s="3392"/>
      <c r="BJ22" s="846"/>
      <c r="BK22" s="3394" t="s">
        <v>1514</v>
      </c>
      <c r="BL22" s="3394"/>
      <c r="BM22" s="846"/>
      <c r="BN22" s="3388" t="s">
        <v>1515</v>
      </c>
      <c r="BO22" s="3388"/>
      <c r="BP22" s="2084"/>
      <c r="BQ22" s="2070" t="s">
        <v>1516</v>
      </c>
      <c r="BR22" s="465"/>
      <c r="BS22" s="465"/>
      <c r="BT22" s="465"/>
      <c r="BU22" s="465"/>
      <c r="BV22" s="3376" t="s">
        <v>1566</v>
      </c>
      <c r="BW22" s="3377"/>
      <c r="BX22" s="465"/>
      <c r="BY22" s="2287" t="s">
        <v>2070</v>
      </c>
      <c r="BZ22" s="2278" t="s">
        <v>2070</v>
      </c>
      <c r="CA22" s="2288" t="s">
        <v>2071</v>
      </c>
      <c r="CB22" s="2289" t="s">
        <v>2071</v>
      </c>
      <c r="CC22" s="2290" t="s">
        <v>2072</v>
      </c>
      <c r="CD22" s="2291" t="s">
        <v>2072</v>
      </c>
      <c r="CE22" s="2292" t="s">
        <v>2073</v>
      </c>
      <c r="CF22" s="2293" t="s">
        <v>2073</v>
      </c>
      <c r="CG22" s="465"/>
      <c r="CH22" s="2294" t="s">
        <v>2074</v>
      </c>
      <c r="CI22" s="2295" t="s">
        <v>2074</v>
      </c>
      <c r="CJ22" s="2278" t="s">
        <v>2075</v>
      </c>
      <c r="CK22" s="2294" t="s">
        <v>2075</v>
      </c>
      <c r="CL22" s="2277">
        <v>255</v>
      </c>
      <c r="CM22" s="465"/>
      <c r="CN22" s="466">
        <v>1</v>
      </c>
      <c r="CO22" s="464"/>
      <c r="CP22" s="464"/>
    </row>
    <row r="23" spans="1:94" s="41" customFormat="1" ht="21" customHeight="1" thickBot="1" x14ac:dyDescent="0.3">
      <c r="A23"/>
      <c r="B23" s="25"/>
      <c r="C23" s="460"/>
      <c r="D23" s="461"/>
      <c r="E23" s="462"/>
      <c r="F23" s="28"/>
      <c r="G23" s="29"/>
      <c r="H23" s="283"/>
      <c r="I23" s="30"/>
      <c r="J23" s="1865"/>
      <c r="K23" s="9"/>
      <c r="L23" s="285"/>
      <c r="M23" s="2183" t="s">
        <v>4</v>
      </c>
      <c r="N23" s="25"/>
      <c r="O23" s="460"/>
      <c r="P23" s="461"/>
      <c r="Q23" s="462"/>
      <c r="R23" s="28"/>
      <c r="S23" s="29"/>
      <c r="T23" s="283"/>
      <c r="U23" s="30"/>
      <c r="V23" s="1865"/>
      <c r="W23" s="9"/>
      <c r="X23" s="285"/>
      <c r="Y23" s="2183" t="s">
        <v>4</v>
      </c>
      <c r="Z23" s="25" t="s">
        <v>7</v>
      </c>
      <c r="AA23" s="460" t="str">
        <f>AA27</f>
        <v>Dessert assiette.C.Chiboust pamplemousse.Recette mère ►.M.Mille-feuille meringue et chiboust pamplemousse aux fraises des bois</v>
      </c>
      <c r="AB23" s="461"/>
      <c r="AC23" s="462"/>
      <c r="AD23" s="28"/>
      <c r="AE23" s="29" t="s">
        <v>208</v>
      </c>
      <c r="AF23" s="283"/>
      <c r="AG23" s="30" t="s">
        <v>13</v>
      </c>
      <c r="AH23" s="1865" t="s">
        <v>1989</v>
      </c>
      <c r="AI23" s="9"/>
      <c r="AJ23" s="285"/>
      <c r="AK23" s="2183" t="s">
        <v>4</v>
      </c>
      <c r="AM23" s="2296" t="s">
        <v>2076</v>
      </c>
      <c r="AN23" s="465"/>
      <c r="AO23" s="2084"/>
      <c r="AP23" s="3397"/>
      <c r="AQ23" s="3397"/>
      <c r="AR23" s="846"/>
      <c r="AS23" s="3352"/>
      <c r="AT23" s="3352"/>
      <c r="AU23" s="846"/>
      <c r="AV23" s="3361"/>
      <c r="AW23" s="3361"/>
      <c r="AX23" s="846"/>
      <c r="AY23" s="3363"/>
      <c r="AZ23" s="3363"/>
      <c r="BA23" s="846"/>
      <c r="BB23" s="3218"/>
      <c r="BC23" s="3218"/>
      <c r="BD23" s="846"/>
      <c r="BE23" s="3391"/>
      <c r="BF23" s="3391"/>
      <c r="BG23" s="846"/>
      <c r="BH23" s="3393"/>
      <c r="BI23" s="3393"/>
      <c r="BJ23" s="846"/>
      <c r="BK23" s="3395"/>
      <c r="BL23" s="3395"/>
      <c r="BM23" s="846"/>
      <c r="BN23" s="3389"/>
      <c r="BO23" s="3389"/>
      <c r="BP23" s="2084"/>
      <c r="BQ23" s="465"/>
      <c r="BR23" s="465"/>
      <c r="BS23" s="465"/>
      <c r="BT23" s="465"/>
      <c r="BU23" s="465"/>
      <c r="BV23" s="2067" t="s">
        <v>1577</v>
      </c>
      <c r="BW23" s="2068"/>
      <c r="BX23" s="465"/>
      <c r="BY23" s="2277" t="s">
        <v>2077</v>
      </c>
      <c r="BZ23" s="2297" t="s">
        <v>2077</v>
      </c>
      <c r="CA23" s="2298" t="s">
        <v>2078</v>
      </c>
      <c r="CB23" s="2299" t="s">
        <v>2078</v>
      </c>
      <c r="CC23" s="2300" t="s">
        <v>2079</v>
      </c>
      <c r="CD23" s="2301" t="s">
        <v>2079</v>
      </c>
      <c r="CE23" s="2302" t="s">
        <v>2080</v>
      </c>
      <c r="CF23" s="2303" t="s">
        <v>2080</v>
      </c>
      <c r="CG23" s="465"/>
      <c r="CH23" s="2304" t="s">
        <v>2081</v>
      </c>
      <c r="CI23" s="2305" t="s">
        <v>2081</v>
      </c>
      <c r="CJ23" s="2278" t="s">
        <v>2082</v>
      </c>
      <c r="CK23" s="2304" t="s">
        <v>2082</v>
      </c>
      <c r="CL23" s="2277">
        <v>255</v>
      </c>
      <c r="CM23" s="465"/>
      <c r="CN23" s="466">
        <v>1</v>
      </c>
      <c r="CO23" s="464"/>
      <c r="CP23" s="464"/>
    </row>
    <row r="24" spans="1:94" s="41" customFormat="1" ht="21" customHeight="1" thickBot="1" x14ac:dyDescent="0.3">
      <c r="A24"/>
      <c r="B24" s="25"/>
      <c r="C24" s="428"/>
      <c r="D24" s="428"/>
      <c r="E24" s="428"/>
      <c r="F24" s="36"/>
      <c r="G24" s="37"/>
      <c r="H24" s="37"/>
      <c r="I24" s="288"/>
      <c r="J24" s="1909"/>
      <c r="K24" s="1909"/>
      <c r="L24" s="2460"/>
      <c r="M24" s="2183" t="s">
        <v>4</v>
      </c>
      <c r="N24" s="25"/>
      <c r="O24" s="428"/>
      <c r="P24" s="428"/>
      <c r="Q24" s="428"/>
      <c r="R24" s="36"/>
      <c r="S24" s="37"/>
      <c r="T24" s="37"/>
      <c r="U24" s="288"/>
      <c r="V24" s="1909"/>
      <c r="W24" s="1909"/>
      <c r="X24" s="2460"/>
      <c r="Y24" s="2183" t="s">
        <v>4</v>
      </c>
      <c r="Z24" s="25" t="s">
        <v>7</v>
      </c>
      <c r="AA24" s="428" t="str">
        <f>AA27</f>
        <v>Dessert assiette.C.Chiboust pamplemousse.Recette mère ►.M.Mille-feuille meringue et chiboust pamplemousse aux fraises des bois</v>
      </c>
      <c r="AB24" s="428"/>
      <c r="AC24" s="428"/>
      <c r="AD24" s="36" t="s">
        <v>16</v>
      </c>
      <c r="AE24" s="37"/>
      <c r="AF24" s="37"/>
      <c r="AG24" s="288" t="s">
        <v>17</v>
      </c>
      <c r="AH24" s="3214" t="str">
        <f>AD27</f>
        <v>Dessert assiette.C.Chiboust pamplemousse.Recette mère ►.M.Mille-feuille meringue et chiboust pamplemousse aux fraises des bois</v>
      </c>
      <c r="AI24" s="3214"/>
      <c r="AJ24" s="3215"/>
      <c r="AK24" s="2183" t="s">
        <v>4</v>
      </c>
      <c r="AM24"/>
      <c r="AN24" s="465"/>
      <c r="AO24" s="2084"/>
      <c r="AP24" s="846"/>
      <c r="AQ24" s="846"/>
      <c r="AR24" s="846"/>
      <c r="AS24" s="846"/>
      <c r="AT24" s="846"/>
      <c r="AU24" s="846"/>
      <c r="AV24" s="846"/>
      <c r="AW24" s="846"/>
      <c r="AX24" s="846"/>
      <c r="AY24" s="846"/>
      <c r="AZ24" s="846"/>
      <c r="BA24" s="846"/>
      <c r="BB24" s="846"/>
      <c r="BC24" s="846"/>
      <c r="BD24" s="846"/>
      <c r="BE24" s="846"/>
      <c r="BF24" s="846"/>
      <c r="BG24" s="846"/>
      <c r="BH24" s="846"/>
      <c r="BI24" s="846"/>
      <c r="BJ24" s="846"/>
      <c r="BK24" s="846"/>
      <c r="BL24" s="846"/>
      <c r="BM24" s="846"/>
      <c r="BN24" s="846"/>
      <c r="BO24" s="846"/>
      <c r="BP24" s="2084"/>
      <c r="BQ24" s="2061" t="s">
        <v>1526</v>
      </c>
      <c r="BR24" s="465"/>
      <c r="BS24" s="2062" t="s">
        <v>1527</v>
      </c>
      <c r="BT24" s="465"/>
      <c r="BU24" s="465"/>
      <c r="BV24" s="3376" t="s">
        <v>1578</v>
      </c>
      <c r="BW24" s="3377"/>
      <c r="BX24" s="465"/>
      <c r="BY24" s="2306" t="s">
        <v>2083</v>
      </c>
      <c r="BZ24" s="2307" t="s">
        <v>2083</v>
      </c>
      <c r="CA24" s="2308" t="s">
        <v>2084</v>
      </c>
      <c r="CB24" s="2309" t="s">
        <v>2084</v>
      </c>
      <c r="CC24" s="2310" t="s">
        <v>2085</v>
      </c>
      <c r="CD24" s="2311" t="s">
        <v>2085</v>
      </c>
      <c r="CE24" s="2312" t="s">
        <v>2086</v>
      </c>
      <c r="CF24" s="2313" t="s">
        <v>2086</v>
      </c>
      <c r="CG24" s="465"/>
      <c r="CH24" s="2314" t="s">
        <v>2087</v>
      </c>
      <c r="CI24" s="2315" t="s">
        <v>2087</v>
      </c>
      <c r="CJ24" s="2278" t="s">
        <v>2088</v>
      </c>
      <c r="CK24" s="2314" t="s">
        <v>2088</v>
      </c>
      <c r="CL24" s="2277">
        <v>0</v>
      </c>
      <c r="CM24" s="465"/>
      <c r="CN24" s="466">
        <v>1</v>
      </c>
      <c r="CO24" s="464"/>
      <c r="CP24" s="464"/>
    </row>
    <row r="25" spans="1:94" s="41" customFormat="1" ht="21" customHeight="1" thickTop="1" thickBot="1" x14ac:dyDescent="0.3">
      <c r="A25"/>
      <c r="B25" s="25"/>
      <c r="C25" s="428"/>
      <c r="D25" s="428"/>
      <c r="E25" s="428"/>
      <c r="F25" s="43"/>
      <c r="G25" s="44"/>
      <c r="H25" s="36"/>
      <c r="I25" s="36"/>
      <c r="J25" s="1909"/>
      <c r="K25" s="1909"/>
      <c r="L25" s="2460"/>
      <c r="M25" s="2183" t="s">
        <v>4</v>
      </c>
      <c r="N25" s="25"/>
      <c r="O25" s="428"/>
      <c r="P25" s="428"/>
      <c r="Q25" s="428"/>
      <c r="R25" s="43"/>
      <c r="S25" s="44"/>
      <c r="T25" s="36"/>
      <c r="U25" s="36"/>
      <c r="V25" s="1909"/>
      <c r="W25" s="1909"/>
      <c r="X25" s="2460"/>
      <c r="Y25" s="2183" t="s">
        <v>4</v>
      </c>
      <c r="Z25" s="25" t="s">
        <v>7</v>
      </c>
      <c r="AA25" s="428" t="str">
        <f>AA27</f>
        <v>Dessert assiette.C.Chiboust pamplemousse.Recette mère ►.M.Mille-feuille meringue et chiboust pamplemousse aux fraises des bois</v>
      </c>
      <c r="AB25" s="428"/>
      <c r="AC25" s="428"/>
      <c r="AD25" s="43">
        <v>18</v>
      </c>
      <c r="AE25" s="44" t="s">
        <v>19</v>
      </c>
      <c r="AF25" s="36"/>
      <c r="AG25" s="36"/>
      <c r="AH25" s="3214"/>
      <c r="AI25" s="3214"/>
      <c r="AJ25" s="3215"/>
      <c r="AK25" s="2183" t="s">
        <v>4</v>
      </c>
      <c r="AM25" s="2316" t="s">
        <v>31</v>
      </c>
      <c r="AN25" s="465"/>
      <c r="AO25" s="2084"/>
      <c r="AP25" s="3398" t="s">
        <v>1518</v>
      </c>
      <c r="AQ25" s="3398"/>
      <c r="AR25" s="846"/>
      <c r="AS25" s="3351" t="s">
        <v>1519</v>
      </c>
      <c r="AT25" s="3351"/>
      <c r="AU25" s="846"/>
      <c r="AV25" s="3360" t="s">
        <v>1520</v>
      </c>
      <c r="AW25" s="3360"/>
      <c r="AX25" s="846"/>
      <c r="AY25" s="3362" t="s">
        <v>1521</v>
      </c>
      <c r="AZ25" s="3362"/>
      <c r="BA25" s="846"/>
      <c r="BB25" s="3217" t="s">
        <v>1522</v>
      </c>
      <c r="BC25" s="3217"/>
      <c r="BD25" s="846"/>
      <c r="BE25" s="3390" t="s">
        <v>1523</v>
      </c>
      <c r="BF25" s="3390"/>
      <c r="BG25" s="846"/>
      <c r="BH25" s="3384" t="s">
        <v>1524</v>
      </c>
      <c r="BI25" s="3384"/>
      <c r="BJ25" s="846"/>
      <c r="BK25" s="3386" t="s">
        <v>1524</v>
      </c>
      <c r="BL25" s="3386"/>
      <c r="BM25" s="846"/>
      <c r="BN25" s="3388" t="s">
        <v>1525</v>
      </c>
      <c r="BO25" s="3388"/>
      <c r="BP25" s="2084"/>
      <c r="BQ25" s="465"/>
      <c r="BR25" s="465"/>
      <c r="BS25" s="465"/>
      <c r="BT25" s="465"/>
      <c r="BU25" s="465"/>
      <c r="BV25" s="2067" t="s">
        <v>1579</v>
      </c>
      <c r="BW25" s="2068"/>
      <c r="BX25" s="465"/>
      <c r="BY25" s="2317" t="s">
        <v>2089</v>
      </c>
      <c r="BZ25" s="2318" t="s">
        <v>2089</v>
      </c>
      <c r="CA25" s="2319" t="s">
        <v>2090</v>
      </c>
      <c r="CB25" s="2320" t="s">
        <v>2090</v>
      </c>
      <c r="CC25" s="2321" t="s">
        <v>2091</v>
      </c>
      <c r="CD25" s="2322" t="s">
        <v>2091</v>
      </c>
      <c r="CE25" s="2323" t="s">
        <v>2092</v>
      </c>
      <c r="CF25" s="2324" t="s">
        <v>2092</v>
      </c>
      <c r="CG25" s="465"/>
      <c r="CH25" s="2325" t="s">
        <v>2093</v>
      </c>
      <c r="CI25" s="2326" t="s">
        <v>2093</v>
      </c>
      <c r="CJ25" s="2278" t="s">
        <v>2094</v>
      </c>
      <c r="CK25" s="2325" t="s">
        <v>2094</v>
      </c>
      <c r="CL25" s="2277">
        <v>128</v>
      </c>
      <c r="CM25" s="465"/>
      <c r="CN25" s="466">
        <v>1</v>
      </c>
      <c r="CO25" s="464"/>
      <c r="CP25" s="464"/>
    </row>
    <row r="26" spans="1:94" s="41" customFormat="1" ht="21" customHeight="1" thickTop="1" x14ac:dyDescent="0.25">
      <c r="A26"/>
      <c r="B26" s="25"/>
      <c r="C26" s="463"/>
      <c r="D26" s="463"/>
      <c r="E26" s="463"/>
      <c r="F26" s="289"/>
      <c r="G26" s="48"/>
      <c r="H26" s="48"/>
      <c r="I26" s="48"/>
      <c r="J26" s="48"/>
      <c r="K26" s="48"/>
      <c r="L26" s="49"/>
      <c r="M26" s="2183" t="s">
        <v>4</v>
      </c>
      <c r="N26" s="25"/>
      <c r="O26" s="463"/>
      <c r="P26" s="463"/>
      <c r="Q26" s="463"/>
      <c r="R26" s="289"/>
      <c r="S26" s="48"/>
      <c r="T26" s="48"/>
      <c r="U26" s="48"/>
      <c r="V26" s="48"/>
      <c r="W26" s="48"/>
      <c r="X26" s="49"/>
      <c r="Y26" s="2183" t="s">
        <v>4</v>
      </c>
      <c r="Z26" s="25" t="s">
        <v>5</v>
      </c>
      <c r="AA26" s="463" t="str">
        <f>AA27</f>
        <v>Dessert assiette.C.Chiboust pamplemousse.Recette mère ►.M.Mille-feuille meringue et chiboust pamplemousse aux fraises des bois</v>
      </c>
      <c r="AB26" s="463"/>
      <c r="AC26" s="463"/>
      <c r="AD26" s="289"/>
      <c r="AE26" s="48"/>
      <c r="AF26" s="48"/>
      <c r="AG26" s="48"/>
      <c r="AH26" s="48"/>
      <c r="AI26" s="48"/>
      <c r="AJ26" s="49"/>
      <c r="AK26" s="2183" t="s">
        <v>4</v>
      </c>
      <c r="AM26" s="781" t="s">
        <v>499</v>
      </c>
      <c r="AN26" s="465"/>
      <c r="AO26" s="2084"/>
      <c r="AP26" s="3399"/>
      <c r="AQ26" s="3399"/>
      <c r="AR26" s="846"/>
      <c r="AS26" s="3352"/>
      <c r="AT26" s="3352"/>
      <c r="AU26" s="846"/>
      <c r="AV26" s="3361"/>
      <c r="AW26" s="3361"/>
      <c r="AX26" s="846"/>
      <c r="AY26" s="3363"/>
      <c r="AZ26" s="3363"/>
      <c r="BA26" s="846"/>
      <c r="BB26" s="3218"/>
      <c r="BC26" s="3218"/>
      <c r="BD26" s="846"/>
      <c r="BE26" s="3391"/>
      <c r="BF26" s="3391"/>
      <c r="BG26" s="846"/>
      <c r="BH26" s="3385"/>
      <c r="BI26" s="3385"/>
      <c r="BJ26" s="846"/>
      <c r="BK26" s="3387"/>
      <c r="BL26" s="3387"/>
      <c r="BM26" s="846"/>
      <c r="BN26" s="3389"/>
      <c r="BO26" s="3389"/>
      <c r="BP26" s="2084"/>
      <c r="BQ26" s="2063" t="s">
        <v>1539</v>
      </c>
      <c r="BR26" s="465"/>
      <c r="BS26" s="2327" t="s">
        <v>1540</v>
      </c>
      <c r="BT26" s="465"/>
      <c r="BU26" s="465"/>
      <c r="BV26" s="2067" t="s">
        <v>1589</v>
      </c>
      <c r="BW26" s="2068"/>
      <c r="BX26" s="465"/>
      <c r="BY26" s="2328" t="s">
        <v>2095</v>
      </c>
      <c r="BZ26" s="2301" t="s">
        <v>2095</v>
      </c>
      <c r="CA26" s="2321" t="s">
        <v>2096</v>
      </c>
      <c r="CB26" s="2322" t="s">
        <v>2096</v>
      </c>
      <c r="CC26" s="2329" t="s">
        <v>2097</v>
      </c>
      <c r="CD26" s="2330" t="s">
        <v>2097</v>
      </c>
      <c r="CE26" s="2331" t="s">
        <v>2098</v>
      </c>
      <c r="CF26" s="2332" t="s">
        <v>2098</v>
      </c>
      <c r="CG26" s="465"/>
      <c r="CH26" s="2281" t="s">
        <v>2066</v>
      </c>
      <c r="CI26" s="2333" t="s">
        <v>2066</v>
      </c>
      <c r="CJ26" s="2278" t="s">
        <v>2099</v>
      </c>
      <c r="CK26" s="2281" t="s">
        <v>2099</v>
      </c>
      <c r="CL26" s="2277">
        <v>128</v>
      </c>
      <c r="CM26" s="465"/>
      <c r="CN26" s="466">
        <v>1</v>
      </c>
      <c r="CO26" s="464"/>
      <c r="CP26" s="464"/>
    </row>
    <row r="27" spans="1:94" s="41" customFormat="1" ht="21" customHeight="1" thickBot="1" x14ac:dyDescent="0.3">
      <c r="A27"/>
      <c r="B27" s="430"/>
      <c r="C27" s="431"/>
      <c r="D27" s="431"/>
      <c r="E27" s="431"/>
      <c r="F27" s="435"/>
      <c r="G27" s="432"/>
      <c r="H27" s="2461"/>
      <c r="I27" s="2461"/>
      <c r="J27" s="2461"/>
      <c r="K27" s="433"/>
      <c r="L27" s="2134"/>
      <c r="M27" s="2183" t="s">
        <v>4</v>
      </c>
      <c r="N27" s="430"/>
      <c r="O27" s="431"/>
      <c r="P27" s="431"/>
      <c r="Q27" s="431"/>
      <c r="R27" s="435"/>
      <c r="S27" s="432"/>
      <c r="T27" s="2461"/>
      <c r="U27" s="2461"/>
      <c r="V27" s="2461"/>
      <c r="W27" s="433"/>
      <c r="X27" s="2134"/>
      <c r="Y27" s="2183" t="s">
        <v>4</v>
      </c>
      <c r="Z27" s="430" t="s">
        <v>5</v>
      </c>
      <c r="AA27" s="431" t="str">
        <f>AD27</f>
        <v>Dessert assiette.C.Chiboust pamplemousse.Recette mère ►.M.Mille-feuille meringue et chiboust pamplemousse aux fraises des bois</v>
      </c>
      <c r="AB27" s="431">
        <f>AD25</f>
        <v>18</v>
      </c>
      <c r="AC27" s="431" t="str">
        <f>AE25</f>
        <v>assiettes</v>
      </c>
      <c r="AD27" s="435" t="str">
        <f>UPPER(LEFT(AF21,1))&amp;LOWER(MID(AF21,2,999))&amp;"."&amp;UPPER(LEFT(AH21,1))&amp;"."&amp;UPPER(LEFT(AH21,1))&amp;LOWER(MID(AH21,2,999))&amp;"."&amp;IF(ISTEXT(AJ27),AI27&amp;"."&amp;UPPER(LEFT(AJ27,1))&amp;"."&amp;UPPER(LEFT(AJ27,1))&amp;LOWER(MID(AJ27,2,999)),AE27)</f>
        <v>Dessert assiette.C.Chiboust pamplemousse.Recette mère ►.M.Mille-feuille meringue et chiboust pamplemousse aux fraises des bois</v>
      </c>
      <c r="AE27" s="432" t="s">
        <v>22</v>
      </c>
      <c r="AF27" s="3216" t="s">
        <v>23</v>
      </c>
      <c r="AG27" s="3216"/>
      <c r="AH27" s="3216"/>
      <c r="AI27" s="433" t="s">
        <v>24</v>
      </c>
      <c r="AJ27" s="2134" t="s">
        <v>482</v>
      </c>
      <c r="AK27" s="2183" t="s">
        <v>4</v>
      </c>
      <c r="AM27" s="474" t="s">
        <v>279</v>
      </c>
      <c r="AN27" s="465"/>
      <c r="AO27" s="2084"/>
      <c r="AP27" s="846"/>
      <c r="AQ27" s="846"/>
      <c r="AR27" s="846"/>
      <c r="AS27" s="846"/>
      <c r="AT27" s="846"/>
      <c r="AU27" s="846"/>
      <c r="AV27" s="846"/>
      <c r="AW27" s="846"/>
      <c r="AX27" s="846"/>
      <c r="AY27" s="846"/>
      <c r="AZ27" s="846"/>
      <c r="BA27" s="846"/>
      <c r="BB27" s="846"/>
      <c r="BC27" s="846"/>
      <c r="BD27" s="846"/>
      <c r="BE27" s="846"/>
      <c r="BF27" s="846"/>
      <c r="BG27" s="846"/>
      <c r="BH27" s="846"/>
      <c r="BI27" s="846"/>
      <c r="BJ27" s="846"/>
      <c r="BK27" s="846"/>
      <c r="BL27" s="846"/>
      <c r="BM27" s="846"/>
      <c r="BN27" s="846"/>
      <c r="BO27" s="846"/>
      <c r="BP27" s="2084"/>
      <c r="BQ27" s="465"/>
      <c r="BR27" s="465"/>
      <c r="BS27" s="465"/>
      <c r="BT27" s="465"/>
      <c r="BU27" s="465"/>
      <c r="BV27" s="3376" t="s">
        <v>1590</v>
      </c>
      <c r="BW27" s="3377"/>
      <c r="BX27" s="465"/>
      <c r="BY27" s="2304" t="s">
        <v>2100</v>
      </c>
      <c r="BZ27" s="2305" t="s">
        <v>2100</v>
      </c>
      <c r="CA27" s="2334" t="s">
        <v>2101</v>
      </c>
      <c r="CB27" s="2335" t="s">
        <v>2101</v>
      </c>
      <c r="CC27" s="2336" t="s">
        <v>2102</v>
      </c>
      <c r="CD27" s="2337" t="s">
        <v>2102</v>
      </c>
      <c r="CE27" s="2338" t="s">
        <v>2103</v>
      </c>
      <c r="CF27" s="2339" t="s">
        <v>2103</v>
      </c>
      <c r="CG27" s="465"/>
      <c r="CH27" s="2290" t="s">
        <v>2072</v>
      </c>
      <c r="CI27" s="2291" t="s">
        <v>2072</v>
      </c>
      <c r="CJ27" s="2278" t="s">
        <v>2104</v>
      </c>
      <c r="CK27" s="2290" t="s">
        <v>2104</v>
      </c>
      <c r="CL27" s="2277">
        <v>0</v>
      </c>
      <c r="CM27" s="465"/>
      <c r="CN27" s="466">
        <v>1</v>
      </c>
      <c r="CO27" s="464"/>
      <c r="CP27" s="464"/>
    </row>
    <row r="28" spans="1:94" s="41" customFormat="1" ht="21" customHeight="1" thickTop="1" thickBot="1" x14ac:dyDescent="0.3">
      <c r="A28"/>
      <c r="B28" s="25"/>
      <c r="C28" s="34"/>
      <c r="D28" s="34"/>
      <c r="E28" s="34"/>
      <c r="F28" s="1904"/>
      <c r="G28" s="1905"/>
      <c r="H28" s="1905"/>
      <c r="I28" s="1905"/>
      <c r="J28" s="1905"/>
      <c r="K28" s="1906"/>
      <c r="L28" s="1907"/>
      <c r="M28" s="2183" t="s">
        <v>4</v>
      </c>
      <c r="N28" s="25"/>
      <c r="O28" s="34"/>
      <c r="P28" s="34"/>
      <c r="Q28" s="34"/>
      <c r="R28" s="1904"/>
      <c r="S28" s="1905"/>
      <c r="T28" s="1905"/>
      <c r="U28" s="1905"/>
      <c r="V28" s="1905"/>
      <c r="W28" s="1906"/>
      <c r="X28" s="1907"/>
      <c r="Y28" s="2183" t="s">
        <v>4</v>
      </c>
      <c r="Z28" s="25" t="s">
        <v>5</v>
      </c>
      <c r="AA28" s="34" t="str">
        <f>AA27</f>
        <v>Dessert assiette.C.Chiboust pamplemousse.Recette mère ►.M.Mille-feuille meringue et chiboust pamplemousse aux fraises des bois</v>
      </c>
      <c r="AB28" s="34"/>
      <c r="AC28" s="35"/>
      <c r="AD28" s="1904" t="s">
        <v>27</v>
      </c>
      <c r="AE28" s="1905" t="s">
        <v>28</v>
      </c>
      <c r="AF28" s="1905" t="s">
        <v>29</v>
      </c>
      <c r="AG28" s="1905" t="s">
        <v>30</v>
      </c>
      <c r="AH28" s="1905" t="s">
        <v>31</v>
      </c>
      <c r="AI28" s="1906" t="s">
        <v>32</v>
      </c>
      <c r="AJ28" s="1907" t="s">
        <v>33</v>
      </c>
      <c r="AK28" s="2183" t="s">
        <v>4</v>
      </c>
      <c r="AM28" s="777" t="s">
        <v>497</v>
      </c>
      <c r="AN28" s="465"/>
      <c r="AO28" s="2084"/>
      <c r="AP28" s="3288" t="s">
        <v>1530</v>
      </c>
      <c r="AQ28" s="3288"/>
      <c r="AR28" s="846"/>
      <c r="AS28" s="3351" t="s">
        <v>1531</v>
      </c>
      <c r="AT28" s="3351"/>
      <c r="AU28" s="846"/>
      <c r="AV28" s="3360" t="s">
        <v>1532</v>
      </c>
      <c r="AW28" s="3360"/>
      <c r="AX28" s="846"/>
      <c r="AY28" s="3362" t="s">
        <v>1533</v>
      </c>
      <c r="AZ28" s="3362"/>
      <c r="BA28" s="846"/>
      <c r="BB28" s="3217" t="s">
        <v>1534</v>
      </c>
      <c r="BC28" s="3217"/>
      <c r="BD28" s="846"/>
      <c r="BE28" s="3390" t="s">
        <v>1535</v>
      </c>
      <c r="BF28" s="3390"/>
      <c r="BG28" s="846"/>
      <c r="BH28" s="3392" t="s">
        <v>1536</v>
      </c>
      <c r="BI28" s="3392"/>
      <c r="BJ28" s="846"/>
      <c r="BK28" s="3394" t="s">
        <v>1537</v>
      </c>
      <c r="BL28" s="3394"/>
      <c r="BM28" s="846"/>
      <c r="BN28" s="3388" t="s">
        <v>1538</v>
      </c>
      <c r="BO28" s="3388"/>
      <c r="BP28" s="2084"/>
      <c r="BQ28" s="2077" t="s">
        <v>1552</v>
      </c>
      <c r="BR28" s="465"/>
      <c r="BS28" s="2080" t="s">
        <v>1553</v>
      </c>
      <c r="BT28" s="465"/>
      <c r="BU28" s="465"/>
      <c r="BV28" s="2067" t="s">
        <v>1591</v>
      </c>
      <c r="BW28" s="2068"/>
      <c r="BX28" s="465"/>
      <c r="BY28" s="2294" t="s">
        <v>2105</v>
      </c>
      <c r="BZ28" s="2295" t="s">
        <v>2105</v>
      </c>
      <c r="CA28" s="2340" t="s">
        <v>2106</v>
      </c>
      <c r="CB28" s="2341" t="s">
        <v>2106</v>
      </c>
      <c r="CC28" s="2342" t="s">
        <v>2107</v>
      </c>
      <c r="CD28" s="2343" t="s">
        <v>2107</v>
      </c>
      <c r="CE28" s="2344" t="s">
        <v>2108</v>
      </c>
      <c r="CF28" s="2345" t="s">
        <v>2108</v>
      </c>
      <c r="CG28" s="465"/>
      <c r="CH28" s="2300" t="s">
        <v>2079</v>
      </c>
      <c r="CI28" s="2301" t="s">
        <v>2079</v>
      </c>
      <c r="CJ28" s="2278" t="s">
        <v>2109</v>
      </c>
      <c r="CK28" s="2300" t="s">
        <v>2109</v>
      </c>
      <c r="CL28" s="2277">
        <v>0</v>
      </c>
      <c r="CM28" s="465"/>
      <c r="CN28" s="466">
        <v>1</v>
      </c>
      <c r="CO28" s="464"/>
      <c r="CP28" s="464"/>
    </row>
    <row r="29" spans="1:94" s="41" customFormat="1" ht="21" customHeight="1" thickTop="1" thickBot="1" x14ac:dyDescent="0.3">
      <c r="A29"/>
      <c r="B29" s="25"/>
      <c r="C29" s="34"/>
      <c r="D29" s="34"/>
      <c r="E29" s="35"/>
      <c r="F29" s="2139"/>
      <c r="G29" s="59"/>
      <c r="H29" s="60"/>
      <c r="I29" s="2462"/>
      <c r="J29" s="2463"/>
      <c r="K29" s="2464"/>
      <c r="L29" s="61"/>
      <c r="M29" s="2183" t="s">
        <v>4</v>
      </c>
      <c r="N29" s="25"/>
      <c r="O29" s="34"/>
      <c r="P29" s="34"/>
      <c r="Q29" s="35"/>
      <c r="R29" s="2139"/>
      <c r="S29" s="59"/>
      <c r="T29" s="60"/>
      <c r="U29" s="2462"/>
      <c r="V29" s="2463"/>
      <c r="W29" s="2464"/>
      <c r="X29" s="61"/>
      <c r="Y29" s="2183" t="s">
        <v>4</v>
      </c>
      <c r="Z29" s="25" t="s">
        <v>7</v>
      </c>
      <c r="AA29" s="34" t="str">
        <f>AA27</f>
        <v>Dessert assiette.C.Chiboust pamplemousse.Recette mère ►.M.Mille-feuille meringue et chiboust pamplemousse aux fraises des bois</v>
      </c>
      <c r="AB29" s="34"/>
      <c r="AC29" s="35"/>
      <c r="AD29" s="2139" t="s">
        <v>38</v>
      </c>
      <c r="AE29" s="59" t="s">
        <v>39</v>
      </c>
      <c r="AF29" s="60"/>
      <c r="AG29" s="3337" t="s">
        <v>40</v>
      </c>
      <c r="AH29" s="3338" t="s">
        <v>41</v>
      </c>
      <c r="AI29" s="3339" t="s">
        <v>42</v>
      </c>
      <c r="AJ29" s="61" t="s">
        <v>43</v>
      </c>
      <c r="AK29" s="2183" t="s">
        <v>4</v>
      </c>
      <c r="AM29" s="781" t="s">
        <v>499</v>
      </c>
      <c r="AN29" s="465"/>
      <c r="AO29" s="2084"/>
      <c r="AP29" s="3289"/>
      <c r="AQ29" s="3289"/>
      <c r="AR29" s="846"/>
      <c r="AS29" s="3352"/>
      <c r="AT29" s="3352"/>
      <c r="AU29" s="846"/>
      <c r="AV29" s="3361"/>
      <c r="AW29" s="3361"/>
      <c r="AX29" s="846"/>
      <c r="AY29" s="3363"/>
      <c r="AZ29" s="3363"/>
      <c r="BA29" s="846"/>
      <c r="BB29" s="3218"/>
      <c r="BC29" s="3218"/>
      <c r="BD29" s="846"/>
      <c r="BE29" s="3391"/>
      <c r="BF29" s="3391"/>
      <c r="BG29" s="846"/>
      <c r="BH29" s="3393"/>
      <c r="BI29" s="3393"/>
      <c r="BJ29" s="846"/>
      <c r="BK29" s="3395"/>
      <c r="BL29" s="3395"/>
      <c r="BM29" s="846"/>
      <c r="BN29" s="3389"/>
      <c r="BO29" s="3389"/>
      <c r="BP29" s="2084"/>
      <c r="BQ29" s="465"/>
      <c r="BR29" s="465"/>
      <c r="BS29" s="465"/>
      <c r="BT29" s="465"/>
      <c r="BU29" s="465"/>
      <c r="BV29" s="3376" t="s">
        <v>1602</v>
      </c>
      <c r="BW29" s="3377"/>
      <c r="BX29" s="465"/>
      <c r="BY29" s="2314" t="s">
        <v>2110</v>
      </c>
      <c r="BZ29" s="2315" t="s">
        <v>2110</v>
      </c>
      <c r="CA29" s="2354" t="s">
        <v>2111</v>
      </c>
      <c r="CB29" s="2355" t="s">
        <v>2111</v>
      </c>
      <c r="CC29" s="2356" t="s">
        <v>2112</v>
      </c>
      <c r="CD29" s="2357" t="s">
        <v>2112</v>
      </c>
      <c r="CE29" s="2358" t="s">
        <v>2113</v>
      </c>
      <c r="CF29" s="2359" t="s">
        <v>2113</v>
      </c>
      <c r="CG29" s="465"/>
      <c r="CH29" s="2310" t="s">
        <v>2085</v>
      </c>
      <c r="CI29" s="2311" t="s">
        <v>2085</v>
      </c>
      <c r="CJ29" s="2278" t="s">
        <v>2114</v>
      </c>
      <c r="CK29" s="2310" t="s">
        <v>2114</v>
      </c>
      <c r="CL29" s="2277">
        <v>0</v>
      </c>
      <c r="CM29" s="465"/>
      <c r="CN29" s="466">
        <v>1</v>
      </c>
      <c r="CO29" s="464"/>
      <c r="CP29" s="464"/>
    </row>
    <row r="30" spans="1:94" s="41" customFormat="1" ht="21" customHeight="1" thickBot="1" x14ac:dyDescent="0.3">
      <c r="A30"/>
      <c r="B30" s="25"/>
      <c r="C30" s="34"/>
      <c r="D30" s="34"/>
      <c r="E30" s="35"/>
      <c r="F30" s="2147"/>
      <c r="G30" s="62"/>
      <c r="H30" s="63"/>
      <c r="I30" s="2465"/>
      <c r="J30" s="2466"/>
      <c r="K30" s="2467"/>
      <c r="L30" s="64"/>
      <c r="M30" s="2183" t="s">
        <v>4</v>
      </c>
      <c r="N30" s="25"/>
      <c r="O30" s="34"/>
      <c r="P30" s="34"/>
      <c r="Q30" s="35"/>
      <c r="R30" s="2147"/>
      <c r="S30" s="62"/>
      <c r="T30" s="63"/>
      <c r="U30" s="2465"/>
      <c r="V30" s="2466"/>
      <c r="W30" s="2467"/>
      <c r="X30" s="64"/>
      <c r="Y30" s="2183" t="s">
        <v>4</v>
      </c>
      <c r="Z30" s="25" t="s">
        <v>7</v>
      </c>
      <c r="AA30" s="34" t="str">
        <f>AA27</f>
        <v>Dessert assiette.C.Chiboust pamplemousse.Recette mère ►.M.Mille-feuille meringue et chiboust pamplemousse aux fraises des bois</v>
      </c>
      <c r="AB30" s="34"/>
      <c r="AC30" s="35"/>
      <c r="AD30" s="2147" t="s">
        <v>48</v>
      </c>
      <c r="AE30" s="62" t="s">
        <v>49</v>
      </c>
      <c r="AF30" s="63" t="s">
        <v>50</v>
      </c>
      <c r="AG30" s="2993"/>
      <c r="AH30" s="2995"/>
      <c r="AI30" s="3170"/>
      <c r="AJ30" s="64" t="s">
        <v>51</v>
      </c>
      <c r="AK30" s="2183" t="s">
        <v>4</v>
      </c>
      <c r="AM30" s="474" t="s">
        <v>279</v>
      </c>
      <c r="AN30" s="465"/>
      <c r="AO30" s="2084"/>
      <c r="AP30" s="846"/>
      <c r="AQ30" s="846"/>
      <c r="AR30" s="846"/>
      <c r="AS30" s="846"/>
      <c r="AT30" s="846"/>
      <c r="AU30" s="846"/>
      <c r="AV30" s="846"/>
      <c r="AW30" s="846"/>
      <c r="AX30" s="846"/>
      <c r="AY30" s="846"/>
      <c r="AZ30" s="846"/>
      <c r="BA30" s="846"/>
      <c r="BB30" s="846"/>
      <c r="BC30" s="846"/>
      <c r="BD30" s="846"/>
      <c r="BE30" s="846"/>
      <c r="BF30" s="846"/>
      <c r="BG30" s="846"/>
      <c r="BH30" s="846"/>
      <c r="BI30" s="846"/>
      <c r="BJ30" s="846"/>
      <c r="BK30" s="846"/>
      <c r="BL30" s="846"/>
      <c r="BM30" s="846"/>
      <c r="BN30" s="846"/>
      <c r="BO30" s="846"/>
      <c r="BP30" s="2084"/>
      <c r="BQ30" s="2078" t="s">
        <v>1562</v>
      </c>
      <c r="BR30" s="465"/>
      <c r="BS30" s="2079" t="s">
        <v>1563</v>
      </c>
      <c r="BT30" s="465"/>
      <c r="BU30" s="465"/>
      <c r="BV30" s="3400" t="s">
        <v>1603</v>
      </c>
      <c r="BW30" s="3401"/>
      <c r="BX30" s="465"/>
      <c r="BY30" s="2281" t="s">
        <v>2115</v>
      </c>
      <c r="BZ30" s="2282" t="s">
        <v>2115</v>
      </c>
      <c r="CA30" s="2360" t="s">
        <v>2116</v>
      </c>
      <c r="CB30" s="2361" t="s">
        <v>2116</v>
      </c>
      <c r="CC30" s="2362" t="s">
        <v>2117</v>
      </c>
      <c r="CD30" s="2363" t="s">
        <v>2117</v>
      </c>
      <c r="CE30" s="2308" t="s">
        <v>2118</v>
      </c>
      <c r="CF30" s="2309" t="s">
        <v>2118</v>
      </c>
      <c r="CG30" s="465"/>
      <c r="CH30" s="2321" t="s">
        <v>2091</v>
      </c>
      <c r="CI30" s="2322" t="s">
        <v>2091</v>
      </c>
      <c r="CJ30" s="2278" t="s">
        <v>573</v>
      </c>
      <c r="CK30" s="2321" t="s">
        <v>573</v>
      </c>
      <c r="CL30" s="2277">
        <v>204</v>
      </c>
      <c r="CM30" s="465"/>
      <c r="CN30" s="466">
        <v>1</v>
      </c>
      <c r="CO30" s="464"/>
      <c r="CP30" s="464"/>
    </row>
    <row r="31" spans="1:94" s="41" customFormat="1" ht="21" customHeight="1" thickBot="1" x14ac:dyDescent="0.3">
      <c r="A31"/>
      <c r="B31" s="2468"/>
      <c r="C31" s="2347"/>
      <c r="D31" s="2348"/>
      <c r="E31" s="2349"/>
      <c r="F31" s="2350"/>
      <c r="G31" s="2351"/>
      <c r="H31" s="2351"/>
      <c r="I31" s="2351"/>
      <c r="J31" s="2352"/>
      <c r="K31" s="2351"/>
      <c r="L31" s="2469"/>
      <c r="M31" s="2183" t="s">
        <v>4</v>
      </c>
      <c r="N31" s="2468"/>
      <c r="O31" s="2347"/>
      <c r="P31" s="2348"/>
      <c r="Q31" s="2349"/>
      <c r="R31" s="2350"/>
      <c r="S31" s="2351"/>
      <c r="T31" s="2351"/>
      <c r="U31" s="2351"/>
      <c r="V31" s="2352"/>
      <c r="W31" s="2351"/>
      <c r="X31" s="2469"/>
      <c r="Y31" s="2183" t="s">
        <v>4</v>
      </c>
      <c r="Z31" s="25" t="s">
        <v>7</v>
      </c>
      <c r="AA31" s="34" t="str">
        <f>AA27</f>
        <v>Dessert assiette.C.Chiboust pamplemousse.Recette mère ►.M.Mille-feuille meringue et chiboust pamplemousse aux fraises des bois</v>
      </c>
      <c r="AB31" s="34">
        <f>AB27</f>
        <v>18</v>
      </c>
      <c r="AC31" s="35" t="str">
        <f>AC27</f>
        <v>assiettes</v>
      </c>
      <c r="AD31" s="2152"/>
      <c r="AE31" s="65"/>
      <c r="AF31" s="66" t="str">
        <f t="shared" ref="AF31:AF42" si="6">IF(AND(AD31&gt;0,AG31&gt;0),"de","")</f>
        <v/>
      </c>
      <c r="AG31" s="67">
        <v>150</v>
      </c>
      <c r="AH31" s="53" t="s">
        <v>21</v>
      </c>
      <c r="AI31" s="68">
        <v>1</v>
      </c>
      <c r="AJ31" s="69" t="s">
        <v>431</v>
      </c>
      <c r="AK31" s="2183" t="s">
        <v>4</v>
      </c>
      <c r="AM31" s="53" t="s">
        <v>21</v>
      </c>
      <c r="AN31" s="465"/>
      <c r="AO31" s="2084"/>
      <c r="AP31" s="3394" t="s">
        <v>1543</v>
      </c>
      <c r="AQ31" s="3394"/>
      <c r="AR31" s="846"/>
      <c r="AS31" s="3351" t="s">
        <v>1544</v>
      </c>
      <c r="AT31" s="3351"/>
      <c r="AU31" s="846"/>
      <c r="AV31" s="3360" t="s">
        <v>1545</v>
      </c>
      <c r="AW31" s="3360"/>
      <c r="AX31" s="846"/>
      <c r="AY31" s="3362" t="s">
        <v>1546</v>
      </c>
      <c r="AZ31" s="3362"/>
      <c r="BA31" s="846"/>
      <c r="BB31" s="3217" t="s">
        <v>1547</v>
      </c>
      <c r="BC31" s="3217"/>
      <c r="BD31" s="846"/>
      <c r="BE31" s="3390" t="s">
        <v>1548</v>
      </c>
      <c r="BF31" s="3390"/>
      <c r="BG31" s="846"/>
      <c r="BH31" s="3392" t="s">
        <v>1549</v>
      </c>
      <c r="BI31" s="3392"/>
      <c r="BJ31" s="846"/>
      <c r="BK31" s="3394" t="s">
        <v>1550</v>
      </c>
      <c r="BL31" s="3394"/>
      <c r="BM31" s="846"/>
      <c r="BN31" s="3388" t="s">
        <v>1551</v>
      </c>
      <c r="BO31" s="3388"/>
      <c r="BP31" s="2084"/>
      <c r="BQ31" s="465"/>
      <c r="BR31" s="465"/>
      <c r="BS31" s="465"/>
      <c r="BT31" s="465"/>
      <c r="BU31" s="465"/>
      <c r="BV31" s="2364">
        <v>12</v>
      </c>
      <c r="BW31" s="2365">
        <v>12</v>
      </c>
      <c r="BX31" s="465"/>
      <c r="BY31" s="2366" t="s">
        <v>2119</v>
      </c>
      <c r="BZ31" s="2367" t="s">
        <v>2119</v>
      </c>
      <c r="CA31" s="2285" t="s">
        <v>2068</v>
      </c>
      <c r="CB31" s="2286" t="s">
        <v>2068</v>
      </c>
      <c r="CC31" s="2368" t="s">
        <v>2120</v>
      </c>
      <c r="CD31" s="2369" t="s">
        <v>2120</v>
      </c>
      <c r="CE31" s="2370" t="s">
        <v>2121</v>
      </c>
      <c r="CF31" s="2371" t="s">
        <v>2121</v>
      </c>
      <c r="CG31" s="465"/>
      <c r="CH31" s="2329" t="s">
        <v>2097</v>
      </c>
      <c r="CI31" s="2330" t="s">
        <v>2097</v>
      </c>
      <c r="CJ31" s="2278" t="s">
        <v>567</v>
      </c>
      <c r="CK31" s="2329" t="s">
        <v>567</v>
      </c>
      <c r="CL31" s="2277">
        <v>204</v>
      </c>
      <c r="CM31" s="465"/>
      <c r="CN31" s="466">
        <v>1</v>
      </c>
      <c r="CO31" s="464"/>
      <c r="CP31" s="464"/>
    </row>
    <row r="32" spans="1:94" s="41" customFormat="1" ht="21" customHeight="1" x14ac:dyDescent="0.25">
      <c r="A32"/>
      <c r="B32" s="2168" t="s">
        <v>7</v>
      </c>
      <c r="C32" s="2169"/>
      <c r="D32" s="2169"/>
      <c r="E32" s="2169"/>
      <c r="F32" s="2170" t="s">
        <v>2200</v>
      </c>
      <c r="G32" s="2170"/>
      <c r="H32" s="2170"/>
      <c r="I32" s="2170"/>
      <c r="J32" s="2170"/>
      <c r="K32" s="2170"/>
      <c r="L32" s="2434" t="s">
        <v>77</v>
      </c>
      <c r="M32" s="2183" t="s">
        <v>4</v>
      </c>
      <c r="N32" s="2168" t="s">
        <v>7</v>
      </c>
      <c r="O32" s="2169"/>
      <c r="P32" s="2169"/>
      <c r="Q32" s="2169"/>
      <c r="R32" s="2170" t="s">
        <v>2200</v>
      </c>
      <c r="S32" s="2170"/>
      <c r="T32" s="2170"/>
      <c r="U32" s="2170"/>
      <c r="V32" s="2170"/>
      <c r="W32" s="2170"/>
      <c r="X32" s="2434" t="s">
        <v>77</v>
      </c>
      <c r="Y32" s="2183" t="s">
        <v>4</v>
      </c>
      <c r="Z32" s="73" t="str">
        <f t="shared" ref="Z32:Z42" si="7">IF(AJ32&lt;&gt;"","A","►")</f>
        <v>A</v>
      </c>
      <c r="AA32" s="74" t="str">
        <f>AA27</f>
        <v>Dessert assiette.C.Chiboust pamplemousse.Recette mère ►.M.Mille-feuille meringue et chiboust pamplemousse aux fraises des bois</v>
      </c>
      <c r="AB32" s="34">
        <f>AB27</f>
        <v>18</v>
      </c>
      <c r="AC32" s="35" t="str">
        <f>AC27</f>
        <v>assiettes</v>
      </c>
      <c r="AD32" s="2152"/>
      <c r="AE32" s="65"/>
      <c r="AF32" s="75" t="str">
        <f t="shared" si="6"/>
        <v/>
      </c>
      <c r="AG32" s="67">
        <v>8</v>
      </c>
      <c r="AH32" s="53" t="s">
        <v>21</v>
      </c>
      <c r="AI32" s="68">
        <v>1</v>
      </c>
      <c r="AJ32" s="69" t="s">
        <v>433</v>
      </c>
      <c r="AK32" s="2183" t="s">
        <v>4</v>
      </c>
      <c r="AM32" s="789" t="s">
        <v>26</v>
      </c>
      <c r="AN32" s="465"/>
      <c r="AO32" s="2084"/>
      <c r="AP32" s="3395"/>
      <c r="AQ32" s="3395"/>
      <c r="AR32" s="846"/>
      <c r="AS32" s="3352"/>
      <c r="AT32" s="3352"/>
      <c r="AU32" s="846"/>
      <c r="AV32" s="3361"/>
      <c r="AW32" s="3361"/>
      <c r="AX32" s="846"/>
      <c r="AY32" s="3363"/>
      <c r="AZ32" s="3363"/>
      <c r="BA32" s="846"/>
      <c r="BB32" s="3218"/>
      <c r="BC32" s="3218"/>
      <c r="BD32" s="846"/>
      <c r="BE32" s="3391"/>
      <c r="BF32" s="3391"/>
      <c r="BG32" s="846"/>
      <c r="BH32" s="3393"/>
      <c r="BI32" s="3393"/>
      <c r="BJ32" s="846"/>
      <c r="BK32" s="3395"/>
      <c r="BL32" s="3395"/>
      <c r="BM32" s="846"/>
      <c r="BN32" s="3389"/>
      <c r="BO32" s="3389"/>
      <c r="BP32" s="2084"/>
      <c r="BQ32" s="2060" t="s">
        <v>1575</v>
      </c>
      <c r="BR32" s="465"/>
      <c r="BS32" s="2081" t="s">
        <v>1576</v>
      </c>
      <c r="BT32" s="465"/>
      <c r="BU32" s="465"/>
      <c r="BV32" s="465"/>
      <c r="BW32" s="465"/>
      <c r="BX32" s="465"/>
      <c r="BY32" s="2285" t="s">
        <v>2122</v>
      </c>
      <c r="BZ32" s="2286" t="s">
        <v>2122</v>
      </c>
      <c r="CA32" s="2294" t="s">
        <v>2074</v>
      </c>
      <c r="CB32" s="2295" t="s">
        <v>2074</v>
      </c>
      <c r="CC32" s="2372" t="s">
        <v>2123</v>
      </c>
      <c r="CD32" s="2373" t="s">
        <v>2123</v>
      </c>
      <c r="CE32" s="2374" t="s">
        <v>2124</v>
      </c>
      <c r="CF32" s="2375" t="s">
        <v>2124</v>
      </c>
      <c r="CG32" s="465"/>
      <c r="CH32" s="2336" t="s">
        <v>2102</v>
      </c>
      <c r="CI32" s="2337" t="s">
        <v>2102</v>
      </c>
      <c r="CJ32" s="2278" t="s">
        <v>585</v>
      </c>
      <c r="CK32" s="2336" t="s">
        <v>585</v>
      </c>
      <c r="CL32" s="2277">
        <v>255</v>
      </c>
      <c r="CM32" s="465"/>
      <c r="CN32" s="466">
        <v>1</v>
      </c>
      <c r="CO32" s="464"/>
      <c r="CP32" s="464"/>
    </row>
    <row r="33" spans="1:94" s="41" customFormat="1" ht="21" customHeight="1" thickBot="1" x14ac:dyDescent="0.3">
      <c r="A33"/>
      <c r="B33" s="2468"/>
      <c r="C33" s="2347"/>
      <c r="D33" s="2348"/>
      <c r="E33" s="2349"/>
      <c r="F33" s="2350"/>
      <c r="G33" s="2351"/>
      <c r="H33" s="2351"/>
      <c r="I33" s="2351"/>
      <c r="J33" s="2352"/>
      <c r="K33" s="2351"/>
      <c r="L33" s="2469"/>
      <c r="M33" s="2183" t="s">
        <v>4</v>
      </c>
      <c r="N33" s="2468"/>
      <c r="O33" s="2347"/>
      <c r="P33" s="2348"/>
      <c r="Q33" s="2349"/>
      <c r="R33" s="2350"/>
      <c r="S33" s="2351"/>
      <c r="T33" s="2351"/>
      <c r="U33" s="2351"/>
      <c r="V33" s="2352"/>
      <c r="W33" s="2351"/>
      <c r="X33" s="2469"/>
      <c r="Y33" s="2183" t="s">
        <v>4</v>
      </c>
      <c r="Z33" s="73" t="str">
        <f t="shared" si="7"/>
        <v>A</v>
      </c>
      <c r="AA33" s="74" t="str">
        <f>AA27</f>
        <v>Dessert assiette.C.Chiboust pamplemousse.Recette mère ►.M.Mille-feuille meringue et chiboust pamplemousse aux fraises des bois</v>
      </c>
      <c r="AB33" s="34">
        <f>AB27</f>
        <v>18</v>
      </c>
      <c r="AC33" s="34" t="str">
        <f>AC27</f>
        <v>assiettes</v>
      </c>
      <c r="AD33" s="79"/>
      <c r="AE33" s="80"/>
      <c r="AF33" s="66" t="str">
        <f t="shared" si="6"/>
        <v/>
      </c>
      <c r="AG33" s="67">
        <v>105</v>
      </c>
      <c r="AH33" s="53" t="s">
        <v>21</v>
      </c>
      <c r="AI33" s="68">
        <v>1</v>
      </c>
      <c r="AJ33" s="69" t="s">
        <v>434</v>
      </c>
      <c r="AK33" s="2183" t="s">
        <v>4</v>
      </c>
      <c r="AM33" s="72" t="s">
        <v>55</v>
      </c>
      <c r="AN33" s="465"/>
      <c r="AO33" s="2084"/>
      <c r="AP33" s="846"/>
      <c r="AQ33" s="846"/>
      <c r="AR33" s="846"/>
      <c r="AS33" s="846"/>
      <c r="AT33" s="846"/>
      <c r="AU33" s="846"/>
      <c r="AV33" s="846"/>
      <c r="AW33" s="846"/>
      <c r="AX33" s="846"/>
      <c r="AY33" s="846"/>
      <c r="AZ33" s="846"/>
      <c r="BA33" s="846"/>
      <c r="BB33" s="846"/>
      <c r="BC33" s="846"/>
      <c r="BD33" s="846"/>
      <c r="BE33" s="846"/>
      <c r="BF33" s="846"/>
      <c r="BG33" s="846"/>
      <c r="BH33" s="846"/>
      <c r="BI33" s="846"/>
      <c r="BJ33" s="846"/>
      <c r="BK33" s="846"/>
      <c r="BL33" s="846"/>
      <c r="BM33" s="846"/>
      <c r="BN33" s="846"/>
      <c r="BO33" s="846"/>
      <c r="BP33" s="2084"/>
      <c r="BQ33" s="465"/>
      <c r="BR33" s="465"/>
      <c r="BS33" s="465"/>
      <c r="BT33" s="465"/>
      <c r="BU33" s="465"/>
      <c r="BV33" s="465"/>
      <c r="BW33" s="465"/>
      <c r="BX33" s="465"/>
      <c r="BY33" s="2376" t="s">
        <v>2125</v>
      </c>
      <c r="BZ33" s="2377" t="s">
        <v>2125</v>
      </c>
      <c r="CA33" s="2304" t="s">
        <v>2081</v>
      </c>
      <c r="CB33" s="2305" t="s">
        <v>2081</v>
      </c>
      <c r="CC33" s="2378" t="s">
        <v>2126</v>
      </c>
      <c r="CD33" s="2379" t="s">
        <v>2126</v>
      </c>
      <c r="CE33" s="2277">
        <v>1</v>
      </c>
      <c r="CF33" s="2277">
        <v>1</v>
      </c>
      <c r="CG33" s="465"/>
      <c r="CH33" s="2342" t="s">
        <v>2107</v>
      </c>
      <c r="CI33" s="2343" t="s">
        <v>2107</v>
      </c>
      <c r="CJ33" s="2278" t="s">
        <v>2127</v>
      </c>
      <c r="CK33" s="2342" t="s">
        <v>2127</v>
      </c>
      <c r="CL33" s="2277">
        <v>153</v>
      </c>
      <c r="CM33" s="465"/>
      <c r="CN33" s="466">
        <v>1</v>
      </c>
      <c r="CO33" s="464"/>
      <c r="CP33" s="464"/>
    </row>
    <row r="34" spans="1:94" s="41" customFormat="1" ht="21" customHeight="1" x14ac:dyDescent="0.25">
      <c r="A34"/>
      <c r="B34" s="2346"/>
      <c r="C34" s="2347"/>
      <c r="D34" s="2348"/>
      <c r="E34" s="2349"/>
      <c r="F34" s="2350"/>
      <c r="G34" s="2351"/>
      <c r="H34" s="2351"/>
      <c r="I34" s="2351"/>
      <c r="J34" s="2352"/>
      <c r="K34" s="2351"/>
      <c r="L34" s="2353"/>
      <c r="M34" s="2183" t="s">
        <v>4</v>
      </c>
      <c r="N34" s="2346"/>
      <c r="O34" s="2347"/>
      <c r="P34" s="2348"/>
      <c r="Q34" s="2349"/>
      <c r="R34" s="2350"/>
      <c r="S34" s="2351"/>
      <c r="T34" s="2351"/>
      <c r="U34" s="2351"/>
      <c r="V34" s="2352"/>
      <c r="W34" s="2351"/>
      <c r="X34" s="2353"/>
      <c r="Y34" s="2183" t="s">
        <v>4</v>
      </c>
      <c r="Z34" s="73" t="str">
        <f t="shared" si="7"/>
        <v>A</v>
      </c>
      <c r="AA34" s="74" t="str">
        <f>AA27</f>
        <v>Dessert assiette.C.Chiboust pamplemousse.Recette mère ►.M.Mille-feuille meringue et chiboust pamplemousse aux fraises des bois</v>
      </c>
      <c r="AB34" s="34">
        <f>AB27</f>
        <v>18</v>
      </c>
      <c r="AC34" s="34" t="str">
        <f>AC27</f>
        <v>assiettes</v>
      </c>
      <c r="AD34" s="2153"/>
      <c r="AE34" s="80"/>
      <c r="AF34" s="75" t="str">
        <f t="shared" si="6"/>
        <v/>
      </c>
      <c r="AG34" s="67">
        <v>35</v>
      </c>
      <c r="AH34" s="53" t="s">
        <v>21</v>
      </c>
      <c r="AI34" s="68">
        <v>1</v>
      </c>
      <c r="AJ34" s="69" t="s">
        <v>1996</v>
      </c>
      <c r="AK34" s="2183" t="s">
        <v>4</v>
      </c>
      <c r="AM34" s="72" t="s">
        <v>53</v>
      </c>
      <c r="AN34" s="465"/>
      <c r="AO34" s="2084"/>
      <c r="AP34" s="3392" t="s">
        <v>1555</v>
      </c>
      <c r="AQ34" s="3392"/>
      <c r="AR34" s="846"/>
      <c r="AS34" s="3351" t="s">
        <v>1556</v>
      </c>
      <c r="AT34" s="3351"/>
      <c r="AU34" s="846"/>
      <c r="AV34" s="3360" t="s">
        <v>1557</v>
      </c>
      <c r="AW34" s="3360"/>
      <c r="AX34" s="846"/>
      <c r="AY34" s="3362" t="s">
        <v>1558</v>
      </c>
      <c r="AZ34" s="3362"/>
      <c r="BA34" s="846"/>
      <c r="BB34" s="3217" t="s">
        <v>1559</v>
      </c>
      <c r="BC34" s="3217"/>
      <c r="BD34" s="846"/>
      <c r="BE34" s="3390" t="s">
        <v>1209</v>
      </c>
      <c r="BF34" s="3390"/>
      <c r="BG34" s="846"/>
      <c r="BH34" s="3392" t="s">
        <v>1550</v>
      </c>
      <c r="BI34" s="3392"/>
      <c r="BJ34" s="846"/>
      <c r="BK34" s="3394" t="s">
        <v>1560</v>
      </c>
      <c r="BL34" s="3394"/>
      <c r="BM34" s="846"/>
      <c r="BN34" s="3388" t="s">
        <v>1561</v>
      </c>
      <c r="BO34" s="3388"/>
      <c r="BP34" s="2084"/>
      <c r="BQ34" s="2075" t="s">
        <v>1588</v>
      </c>
      <c r="BR34" s="465"/>
      <c r="BS34" s="2327" t="s">
        <v>1540</v>
      </c>
      <c r="BT34" s="465"/>
      <c r="BU34" s="465"/>
      <c r="BV34" s="465"/>
      <c r="BW34" s="465"/>
      <c r="BX34" s="465"/>
      <c r="BY34" s="2325" t="s">
        <v>2128</v>
      </c>
      <c r="BZ34" s="2326" t="s">
        <v>2128</v>
      </c>
      <c r="CA34" s="2314" t="s">
        <v>2087</v>
      </c>
      <c r="CB34" s="2315" t="s">
        <v>2087</v>
      </c>
      <c r="CC34" s="2380" t="s">
        <v>2129</v>
      </c>
      <c r="CD34" s="2381" t="s">
        <v>2129</v>
      </c>
      <c r="CE34" s="2277">
        <v>1</v>
      </c>
      <c r="CF34" s="2277">
        <v>1</v>
      </c>
      <c r="CG34" s="465"/>
      <c r="CH34" s="2356" t="s">
        <v>2112</v>
      </c>
      <c r="CI34" s="2357" t="s">
        <v>2112</v>
      </c>
      <c r="CJ34" s="2278" t="s">
        <v>2130</v>
      </c>
      <c r="CK34" s="2356" t="s">
        <v>2130</v>
      </c>
      <c r="CL34" s="2277">
        <v>255</v>
      </c>
      <c r="CM34" s="465"/>
      <c r="CN34" s="466">
        <v>1</v>
      </c>
      <c r="CO34" s="464"/>
      <c r="CP34" s="464"/>
    </row>
    <row r="35" spans="1:94" s="41" customFormat="1" ht="21" customHeight="1" thickBot="1" x14ac:dyDescent="0.3">
      <c r="A35"/>
      <c r="B35" s="2346"/>
      <c r="C35" s="2347"/>
      <c r="D35" s="2348"/>
      <c r="E35" s="2349"/>
      <c r="F35" s="2350"/>
      <c r="G35" s="2351"/>
      <c r="H35" s="2351"/>
      <c r="I35" s="2351"/>
      <c r="J35" s="2352"/>
      <c r="K35" s="2351"/>
      <c r="L35" s="2353"/>
      <c r="M35" s="2183" t="s">
        <v>4</v>
      </c>
      <c r="N35" s="2346"/>
      <c r="O35" s="2347"/>
      <c r="P35" s="2348"/>
      <c r="Q35" s="2349"/>
      <c r="R35" s="2350"/>
      <c r="S35" s="2351"/>
      <c r="T35" s="2351"/>
      <c r="U35" s="2351"/>
      <c r="V35" s="2352"/>
      <c r="W35" s="2351"/>
      <c r="X35" s="2353"/>
      <c r="Y35" s="2183" t="s">
        <v>4</v>
      </c>
      <c r="Z35" s="73" t="str">
        <f t="shared" si="7"/>
        <v>A</v>
      </c>
      <c r="AA35" s="74" t="str">
        <f>AA27</f>
        <v>Dessert assiette.C.Chiboust pamplemousse.Recette mère ►.M.Mille-feuille meringue et chiboust pamplemousse aux fraises des bois</v>
      </c>
      <c r="AB35" s="34">
        <f>AB27</f>
        <v>18</v>
      </c>
      <c r="AC35" s="34" t="str">
        <f>AC27</f>
        <v>assiettes</v>
      </c>
      <c r="AD35" s="79"/>
      <c r="AE35" s="80"/>
      <c r="AF35" s="66" t="str">
        <f t="shared" si="6"/>
        <v/>
      </c>
      <c r="AG35" s="67">
        <v>15</v>
      </c>
      <c r="AH35" s="53" t="s">
        <v>21</v>
      </c>
      <c r="AI35" s="68">
        <v>1</v>
      </c>
      <c r="AJ35" s="69" t="s">
        <v>1997</v>
      </c>
      <c r="AK35" s="2183" t="s">
        <v>4</v>
      </c>
      <c r="AM35" s="72" t="s">
        <v>54</v>
      </c>
      <c r="AN35" s="465"/>
      <c r="AO35" s="2084"/>
      <c r="AP35" s="3393"/>
      <c r="AQ35" s="3393"/>
      <c r="AR35" s="846"/>
      <c r="AS35" s="3352"/>
      <c r="AT35" s="3352"/>
      <c r="AU35" s="846"/>
      <c r="AV35" s="3361"/>
      <c r="AW35" s="3361"/>
      <c r="AX35" s="846"/>
      <c r="AY35" s="3363"/>
      <c r="AZ35" s="3363"/>
      <c r="BA35" s="846"/>
      <c r="BB35" s="3218"/>
      <c r="BC35" s="3218"/>
      <c r="BD35" s="846"/>
      <c r="BE35" s="3391"/>
      <c r="BF35" s="3391"/>
      <c r="BG35" s="846"/>
      <c r="BH35" s="3393"/>
      <c r="BI35" s="3393"/>
      <c r="BJ35" s="846"/>
      <c r="BK35" s="3395"/>
      <c r="BL35" s="3395"/>
      <c r="BM35" s="846"/>
      <c r="BN35" s="3389"/>
      <c r="BO35" s="3389"/>
      <c r="BP35" s="2084"/>
      <c r="BQ35" s="465"/>
      <c r="BR35" s="465"/>
      <c r="BS35" s="465"/>
      <c r="BT35" s="465"/>
      <c r="BU35" s="465"/>
      <c r="BV35" s="465"/>
      <c r="BW35" s="465"/>
      <c r="BX35" s="465"/>
      <c r="BY35" s="2290" t="s">
        <v>2131</v>
      </c>
      <c r="BZ35" s="2291" t="s">
        <v>2131</v>
      </c>
      <c r="CA35" s="2325" t="s">
        <v>2093</v>
      </c>
      <c r="CB35" s="2326" t="s">
        <v>2093</v>
      </c>
      <c r="CC35" s="2382" t="s">
        <v>2132</v>
      </c>
      <c r="CD35" s="2383" t="s">
        <v>2132</v>
      </c>
      <c r="CE35" s="2277">
        <v>1</v>
      </c>
      <c r="CF35" s="2384">
        <v>1</v>
      </c>
      <c r="CG35" s="465"/>
      <c r="CH35" s="2362" t="s">
        <v>2117</v>
      </c>
      <c r="CI35" s="2363" t="s">
        <v>2117</v>
      </c>
      <c r="CJ35" s="2278" t="s">
        <v>2133</v>
      </c>
      <c r="CK35" s="2362" t="s">
        <v>2133</v>
      </c>
      <c r="CL35" s="2277">
        <v>204</v>
      </c>
      <c r="CM35" s="465"/>
      <c r="CN35" s="466">
        <v>1</v>
      </c>
      <c r="CO35" s="464"/>
      <c r="CP35" s="464"/>
    </row>
    <row r="36" spans="1:94" s="41" customFormat="1" ht="21" customHeight="1" thickBot="1" x14ac:dyDescent="0.3">
      <c r="A36"/>
      <c r="B36" s="2346"/>
      <c r="C36" s="2347"/>
      <c r="D36" s="2348"/>
      <c r="E36" s="2349"/>
      <c r="F36" s="2350"/>
      <c r="G36" s="2351"/>
      <c r="H36" s="2351"/>
      <c r="I36" s="2351"/>
      <c r="J36" s="2352"/>
      <c r="K36" s="2351"/>
      <c r="L36" s="2353"/>
      <c r="M36" s="2183" t="s">
        <v>4</v>
      </c>
      <c r="N36" s="2346"/>
      <c r="O36" s="2347"/>
      <c r="P36" s="2348"/>
      <c r="Q36" s="2349"/>
      <c r="R36" s="2350"/>
      <c r="S36" s="2351"/>
      <c r="T36" s="2351"/>
      <c r="U36" s="2351"/>
      <c r="V36" s="2352"/>
      <c r="W36" s="2351"/>
      <c r="X36" s="2353"/>
      <c r="Y36" s="2183" t="s">
        <v>4</v>
      </c>
      <c r="Z36" s="73" t="str">
        <f t="shared" si="7"/>
        <v>A</v>
      </c>
      <c r="AA36" s="74" t="str">
        <f>AA27</f>
        <v>Dessert assiette.C.Chiboust pamplemousse.Recette mère ►.M.Mille-feuille meringue et chiboust pamplemousse aux fraises des bois</v>
      </c>
      <c r="AB36" s="34">
        <f>AB27</f>
        <v>18</v>
      </c>
      <c r="AC36" s="34" t="str">
        <f>AC27</f>
        <v>assiettes</v>
      </c>
      <c r="AD36" s="79"/>
      <c r="AE36" s="65"/>
      <c r="AF36" s="75" t="str">
        <f t="shared" si="6"/>
        <v/>
      </c>
      <c r="AG36" s="67">
        <v>8</v>
      </c>
      <c r="AH36" s="53" t="s">
        <v>21</v>
      </c>
      <c r="AI36" s="68">
        <v>1</v>
      </c>
      <c r="AJ36" s="69" t="s">
        <v>1998</v>
      </c>
      <c r="AK36" s="2183" t="s">
        <v>4</v>
      </c>
      <c r="AM36" s="72" t="s">
        <v>52</v>
      </c>
      <c r="AN36" s="465"/>
      <c r="AO36" s="2084"/>
      <c r="AP36" s="846"/>
      <c r="AQ36" s="846"/>
      <c r="AR36" s="846"/>
      <c r="AS36" s="846"/>
      <c r="AT36" s="846"/>
      <c r="AU36" s="846"/>
      <c r="AV36" s="846"/>
      <c r="AW36" s="846"/>
      <c r="AX36" s="846"/>
      <c r="AY36" s="846"/>
      <c r="AZ36" s="846"/>
      <c r="BA36" s="846"/>
      <c r="BB36" s="846"/>
      <c r="BC36" s="846"/>
      <c r="BD36" s="846"/>
      <c r="BE36" s="846"/>
      <c r="BF36" s="846"/>
      <c r="BG36" s="846"/>
      <c r="BH36" s="846"/>
      <c r="BI36" s="846"/>
      <c r="BJ36" s="846"/>
      <c r="BK36" s="846"/>
      <c r="BL36" s="846"/>
      <c r="BM36" s="846"/>
      <c r="BN36" s="846"/>
      <c r="BO36" s="846"/>
      <c r="BP36" s="2084"/>
      <c r="BQ36" s="2076" t="s">
        <v>1600</v>
      </c>
      <c r="BR36" s="465"/>
      <c r="BS36" s="2074" t="s">
        <v>1601</v>
      </c>
      <c r="BT36" s="465"/>
      <c r="BU36" s="465"/>
      <c r="BV36" s="465"/>
      <c r="BW36" s="465"/>
      <c r="BX36" s="465"/>
      <c r="BY36" s="791">
        <v>1</v>
      </c>
      <c r="BZ36" s="791">
        <v>1</v>
      </c>
      <c r="CA36" s="791">
        <v>1</v>
      </c>
      <c r="CB36" s="791">
        <v>1</v>
      </c>
      <c r="CC36" s="791">
        <v>1</v>
      </c>
      <c r="CD36" s="791">
        <v>1</v>
      </c>
      <c r="CE36" s="791">
        <v>1</v>
      </c>
      <c r="CF36" s="791">
        <v>1</v>
      </c>
      <c r="CG36" s="465"/>
      <c r="CH36" s="2368" t="s">
        <v>2120</v>
      </c>
      <c r="CI36" s="2369" t="s">
        <v>2120</v>
      </c>
      <c r="CJ36" s="2278" t="s">
        <v>2134</v>
      </c>
      <c r="CK36" s="2368" t="s">
        <v>2134</v>
      </c>
      <c r="CL36" s="2277">
        <v>255</v>
      </c>
      <c r="CM36" s="465"/>
      <c r="CN36" s="466">
        <v>1</v>
      </c>
      <c r="CO36" s="464"/>
      <c r="CP36" s="464"/>
    </row>
    <row r="37" spans="1:94" s="41" customFormat="1" ht="21" customHeight="1" thickBot="1" x14ac:dyDescent="0.3">
      <c r="A37"/>
      <c r="B37" s="2346"/>
      <c r="C37" s="2347"/>
      <c r="D37" s="2348"/>
      <c r="E37" s="2349"/>
      <c r="F37" s="2350"/>
      <c r="G37" s="2351"/>
      <c r="H37" s="2351"/>
      <c r="I37" s="2351"/>
      <c r="J37" s="2352"/>
      <c r="K37" s="2351"/>
      <c r="L37" s="2353"/>
      <c r="M37" s="2183" t="s">
        <v>4</v>
      </c>
      <c r="N37" s="2346"/>
      <c r="O37" s="2347"/>
      <c r="P37" s="2348"/>
      <c r="Q37" s="2349"/>
      <c r="R37" s="2350"/>
      <c r="S37" s="2351"/>
      <c r="T37" s="2351"/>
      <c r="U37" s="2351"/>
      <c r="V37" s="2352"/>
      <c r="W37" s="2351"/>
      <c r="X37" s="2353"/>
      <c r="Y37" s="2183" t="s">
        <v>4</v>
      </c>
      <c r="Z37" s="73" t="str">
        <f t="shared" si="7"/>
        <v>A</v>
      </c>
      <c r="AA37" s="74" t="str">
        <f>AA27</f>
        <v>Dessert assiette.C.Chiboust pamplemousse.Recette mère ►.M.Mille-feuille meringue et chiboust pamplemousse aux fraises des bois</v>
      </c>
      <c r="AB37" s="34">
        <f>AB27</f>
        <v>18</v>
      </c>
      <c r="AC37" s="34" t="str">
        <f>AC27</f>
        <v>assiettes</v>
      </c>
      <c r="AD37" s="79"/>
      <c r="AE37" s="65"/>
      <c r="AF37" s="75" t="str">
        <f t="shared" si="6"/>
        <v/>
      </c>
      <c r="AG37" s="67">
        <v>160</v>
      </c>
      <c r="AH37" s="53" t="s">
        <v>21</v>
      </c>
      <c r="AI37" s="68">
        <v>1</v>
      </c>
      <c r="AJ37" s="69" t="s">
        <v>2000</v>
      </c>
      <c r="AK37" s="2183" t="s">
        <v>4</v>
      </c>
      <c r="AM37" s="84" t="s">
        <v>57</v>
      </c>
      <c r="AN37" s="465"/>
      <c r="AO37" s="2084"/>
      <c r="AP37" s="3402" t="s">
        <v>1567</v>
      </c>
      <c r="AQ37" s="3402"/>
      <c r="AR37" s="846"/>
      <c r="AS37" s="3351" t="s">
        <v>1568</v>
      </c>
      <c r="AT37" s="3351"/>
      <c r="AU37" s="846"/>
      <c r="AV37" s="3360" t="s">
        <v>1569</v>
      </c>
      <c r="AW37" s="3360"/>
      <c r="AX37" s="846"/>
      <c r="AY37" s="3362" t="s">
        <v>1570</v>
      </c>
      <c r="AZ37" s="3362"/>
      <c r="BA37" s="846"/>
      <c r="BB37" s="3217" t="s">
        <v>1571</v>
      </c>
      <c r="BC37" s="3217"/>
      <c r="BD37" s="846"/>
      <c r="BE37" s="3390" t="s">
        <v>1572</v>
      </c>
      <c r="BF37" s="3390"/>
      <c r="BG37" s="846"/>
      <c r="BH37" s="3392" t="s">
        <v>1560</v>
      </c>
      <c r="BI37" s="3392"/>
      <c r="BJ37" s="846"/>
      <c r="BK37" s="3394" t="s">
        <v>1573</v>
      </c>
      <c r="BL37" s="3394"/>
      <c r="BM37" s="846"/>
      <c r="BN37" s="3388" t="s">
        <v>1574</v>
      </c>
      <c r="BO37" s="3388"/>
      <c r="BP37" s="2084"/>
      <c r="BQ37" s="465"/>
      <c r="BR37" s="465"/>
      <c r="BS37" s="465"/>
      <c r="BT37" s="465"/>
      <c r="BU37" s="465"/>
      <c r="BV37" s="465"/>
      <c r="BW37" s="465"/>
      <c r="BX37" s="465"/>
      <c r="BY37" s="2277" t="s">
        <v>2135</v>
      </c>
      <c r="BZ37" s="2278" t="s">
        <v>2136</v>
      </c>
      <c r="CA37" s="2277" t="s">
        <v>2137</v>
      </c>
      <c r="CB37" s="2385" t="s">
        <v>2138</v>
      </c>
      <c r="CC37" s="2386" t="s">
        <v>2139</v>
      </c>
      <c r="CD37" s="2387" t="s">
        <v>2140</v>
      </c>
      <c r="CE37" s="2388" t="s">
        <v>2141</v>
      </c>
      <c r="CF37" s="2389" t="s">
        <v>2142</v>
      </c>
      <c r="CG37" s="465"/>
      <c r="CH37" s="2372" t="s">
        <v>2123</v>
      </c>
      <c r="CI37" s="2373" t="s">
        <v>2123</v>
      </c>
      <c r="CJ37" s="2278" t="s">
        <v>2143</v>
      </c>
      <c r="CK37" s="2372" t="s">
        <v>2143</v>
      </c>
      <c r="CL37" s="2277">
        <v>51</v>
      </c>
      <c r="CM37" s="465"/>
      <c r="CN37" s="466">
        <v>1</v>
      </c>
      <c r="CO37" s="464"/>
      <c r="CP37" s="464"/>
    </row>
    <row r="38" spans="1:94" s="41" customFormat="1" ht="21" customHeight="1" x14ac:dyDescent="0.25">
      <c r="A38"/>
      <c r="B38" s="2346"/>
      <c r="C38" s="2347"/>
      <c r="D38" s="2348"/>
      <c r="E38" s="2349"/>
      <c r="F38" s="2350"/>
      <c r="G38" s="2351"/>
      <c r="H38" s="2351"/>
      <c r="I38" s="2351"/>
      <c r="J38" s="2352"/>
      <c r="K38" s="2351"/>
      <c r="L38" s="2353"/>
      <c r="M38" s="2183" t="s">
        <v>4</v>
      </c>
      <c r="N38" s="2346"/>
      <c r="O38" s="2347"/>
      <c r="P38" s="2348"/>
      <c r="Q38" s="2349"/>
      <c r="R38" s="2350"/>
      <c r="S38" s="2351"/>
      <c r="T38" s="2351"/>
      <c r="U38" s="2351"/>
      <c r="V38" s="2352"/>
      <c r="W38" s="2351"/>
      <c r="X38" s="2353"/>
      <c r="Y38" s="2183" t="s">
        <v>4</v>
      </c>
      <c r="Z38" s="73" t="str">
        <f t="shared" si="7"/>
        <v>A</v>
      </c>
      <c r="AA38" s="74" t="str">
        <f>AA27</f>
        <v>Dessert assiette.C.Chiboust pamplemousse.Recette mère ►.M.Mille-feuille meringue et chiboust pamplemousse aux fraises des bois</v>
      </c>
      <c r="AB38" s="34">
        <f>AB27</f>
        <v>18</v>
      </c>
      <c r="AC38" s="34" t="str">
        <f>AC27</f>
        <v>assiettes</v>
      </c>
      <c r="AD38" s="79"/>
      <c r="AE38" s="65"/>
      <c r="AF38" s="75" t="str">
        <f t="shared" si="6"/>
        <v/>
      </c>
      <c r="AG38" s="67">
        <v>95</v>
      </c>
      <c r="AH38" s="53" t="s">
        <v>21</v>
      </c>
      <c r="AI38" s="68">
        <v>1</v>
      </c>
      <c r="AJ38" s="69" t="s">
        <v>1996</v>
      </c>
      <c r="AK38" s="2183" t="s">
        <v>4</v>
      </c>
      <c r="AM38" s="84" t="s">
        <v>56</v>
      </c>
      <c r="AN38" s="465"/>
      <c r="AO38" s="2084"/>
      <c r="AP38" s="3403"/>
      <c r="AQ38" s="3403"/>
      <c r="AR38" s="846"/>
      <c r="AS38" s="3352"/>
      <c r="AT38" s="3352"/>
      <c r="AU38" s="846"/>
      <c r="AV38" s="3361"/>
      <c r="AW38" s="3361"/>
      <c r="AX38" s="846"/>
      <c r="AY38" s="3363"/>
      <c r="AZ38" s="3363"/>
      <c r="BA38" s="846"/>
      <c r="BB38" s="3218"/>
      <c r="BC38" s="3218"/>
      <c r="BD38" s="846"/>
      <c r="BE38" s="3391"/>
      <c r="BF38" s="3391"/>
      <c r="BG38" s="846"/>
      <c r="BH38" s="3393"/>
      <c r="BI38" s="3393"/>
      <c r="BJ38" s="846"/>
      <c r="BK38" s="3395"/>
      <c r="BL38" s="3395"/>
      <c r="BM38" s="846"/>
      <c r="BN38" s="3389"/>
      <c r="BO38" s="3389"/>
      <c r="BP38" s="2084"/>
      <c r="BQ38" s="2073" t="s">
        <v>1610</v>
      </c>
      <c r="BR38" s="465"/>
      <c r="BS38" s="2069" t="s">
        <v>1611</v>
      </c>
      <c r="BT38" s="465"/>
      <c r="BU38" s="465"/>
      <c r="BV38" s="465"/>
      <c r="BW38" s="465"/>
      <c r="BX38" s="465"/>
      <c r="BY38" s="2390" t="s">
        <v>2144</v>
      </c>
      <c r="BZ38" s="2278" t="s">
        <v>2070</v>
      </c>
      <c r="CA38" s="2277" t="s">
        <v>2145</v>
      </c>
      <c r="CB38" s="2390" t="s">
        <v>2145</v>
      </c>
      <c r="CC38" s="2277">
        <v>0</v>
      </c>
      <c r="CD38" s="2277">
        <v>0</v>
      </c>
      <c r="CE38" s="2277">
        <v>0</v>
      </c>
      <c r="CF38" s="2389" t="s">
        <v>2146</v>
      </c>
      <c r="CG38" s="465"/>
      <c r="CH38" s="2378" t="s">
        <v>2126</v>
      </c>
      <c r="CI38" s="2379" t="s">
        <v>2126</v>
      </c>
      <c r="CJ38" s="2278" t="s">
        <v>2147</v>
      </c>
      <c r="CK38" s="2378" t="s">
        <v>2147</v>
      </c>
      <c r="CL38" s="2277">
        <v>51</v>
      </c>
      <c r="CM38" s="465"/>
      <c r="CN38" s="466">
        <v>1</v>
      </c>
      <c r="CO38" s="464"/>
      <c r="CP38" s="464"/>
    </row>
    <row r="39" spans="1:94" s="41" customFormat="1" ht="21" customHeight="1" thickBot="1" x14ac:dyDescent="0.3">
      <c r="A39"/>
      <c r="B39" s="2346"/>
      <c r="C39" s="2347"/>
      <c r="D39" s="2348"/>
      <c r="E39" s="2349"/>
      <c r="F39" s="2350"/>
      <c r="G39" s="2351"/>
      <c r="H39" s="2351"/>
      <c r="I39" s="2351"/>
      <c r="J39" s="2352"/>
      <c r="K39" s="2351"/>
      <c r="L39" s="2353"/>
      <c r="M39" s="2183" t="s">
        <v>4</v>
      </c>
      <c r="N39" s="2346"/>
      <c r="O39" s="2347"/>
      <c r="P39" s="2348"/>
      <c r="Q39" s="2349"/>
      <c r="R39" s="2350"/>
      <c r="S39" s="2351"/>
      <c r="T39" s="2351"/>
      <c r="U39" s="2351"/>
      <c r="V39" s="2352"/>
      <c r="W39" s="2351"/>
      <c r="X39" s="2353"/>
      <c r="Y39" s="2183" t="s">
        <v>4</v>
      </c>
      <c r="Z39" s="73" t="str">
        <f t="shared" si="7"/>
        <v>►</v>
      </c>
      <c r="AA39" s="74" t="str">
        <f>AA27</f>
        <v>Dessert assiette.C.Chiboust pamplemousse.Recette mère ►.M.Mille-feuille meringue et chiboust pamplemousse aux fraises des bois</v>
      </c>
      <c r="AB39" s="34">
        <f>AB27</f>
        <v>18</v>
      </c>
      <c r="AC39" s="34" t="str">
        <f>AC27</f>
        <v>assiettes</v>
      </c>
      <c r="AD39" s="79"/>
      <c r="AE39" s="65"/>
      <c r="AF39" s="75" t="str">
        <f t="shared" si="6"/>
        <v/>
      </c>
      <c r="AG39" s="67"/>
      <c r="AH39" s="2157"/>
      <c r="AI39" s="68">
        <v>1</v>
      </c>
      <c r="AJ39" s="69"/>
      <c r="AK39" s="2183" t="s">
        <v>4</v>
      </c>
      <c r="AM39" s="792" t="s">
        <v>505</v>
      </c>
      <c r="AN39" s="465"/>
      <c r="AO39" s="2084"/>
      <c r="AP39" s="846"/>
      <c r="AQ39" s="846"/>
      <c r="AR39" s="846"/>
      <c r="AS39" s="846"/>
      <c r="AT39" s="846"/>
      <c r="AU39" s="846"/>
      <c r="AV39" s="846"/>
      <c r="AW39" s="846"/>
      <c r="AX39" s="846"/>
      <c r="AY39" s="846"/>
      <c r="AZ39" s="846"/>
      <c r="BA39" s="846"/>
      <c r="BB39" s="846"/>
      <c r="BC39" s="846"/>
      <c r="BD39" s="846"/>
      <c r="BE39" s="846"/>
      <c r="BF39" s="846"/>
      <c r="BG39" s="846"/>
      <c r="BH39" s="846"/>
      <c r="BI39" s="846"/>
      <c r="BJ39" s="846"/>
      <c r="BK39" s="846"/>
      <c r="BL39" s="846"/>
      <c r="BM39" s="846"/>
      <c r="BN39" s="846"/>
      <c r="BO39" s="846"/>
      <c r="BP39" s="2084"/>
      <c r="BQ39" s="465"/>
      <c r="BR39" s="465"/>
      <c r="BS39" s="465"/>
      <c r="BT39" s="465"/>
      <c r="BU39" s="465"/>
      <c r="BV39" s="465"/>
      <c r="BW39" s="465"/>
      <c r="BX39" s="465"/>
      <c r="BY39" s="2277" t="s">
        <v>2148</v>
      </c>
      <c r="BZ39" s="2297" t="s">
        <v>2077</v>
      </c>
      <c r="CA39" s="2277" t="s">
        <v>2149</v>
      </c>
      <c r="CB39" s="2277" t="s">
        <v>2149</v>
      </c>
      <c r="CC39" s="2277">
        <v>255</v>
      </c>
      <c r="CD39" s="2277">
        <v>255</v>
      </c>
      <c r="CE39" s="2277">
        <v>255</v>
      </c>
      <c r="CF39" s="2389" t="s">
        <v>2150</v>
      </c>
      <c r="CG39" s="465"/>
      <c r="CH39" s="2380" t="s">
        <v>2129</v>
      </c>
      <c r="CI39" s="2381" t="s">
        <v>2129</v>
      </c>
      <c r="CJ39" s="2278" t="s">
        <v>2151</v>
      </c>
      <c r="CK39" s="2380" t="s">
        <v>2151</v>
      </c>
      <c r="CL39" s="2277">
        <v>153</v>
      </c>
      <c r="CM39" s="465"/>
      <c r="CN39" s="466">
        <v>1</v>
      </c>
      <c r="CO39" s="464"/>
      <c r="CP39" s="464"/>
    </row>
    <row r="40" spans="1:94" s="41" customFormat="1" ht="21" customHeight="1" x14ac:dyDescent="0.25">
      <c r="A40"/>
      <c r="B40" s="2346"/>
      <c r="C40" s="2347"/>
      <c r="D40" s="2348"/>
      <c r="E40" s="2349"/>
      <c r="F40" s="2350"/>
      <c r="G40" s="2351"/>
      <c r="H40" s="2351"/>
      <c r="I40" s="2351"/>
      <c r="J40" s="2352"/>
      <c r="K40" s="2351"/>
      <c r="L40" s="2353"/>
      <c r="M40" s="2183" t="s">
        <v>4</v>
      </c>
      <c r="N40" s="2346"/>
      <c r="O40" s="2347"/>
      <c r="P40" s="2348"/>
      <c r="Q40" s="2349"/>
      <c r="R40" s="2350"/>
      <c r="S40" s="2351"/>
      <c r="T40" s="2351"/>
      <c r="U40" s="2351"/>
      <c r="V40" s="2352"/>
      <c r="W40" s="2351"/>
      <c r="X40" s="2353"/>
      <c r="Y40" s="2183" t="s">
        <v>4</v>
      </c>
      <c r="Z40" s="73" t="str">
        <f t="shared" si="7"/>
        <v>►</v>
      </c>
      <c r="AA40" s="74" t="str">
        <f>AA27</f>
        <v>Dessert assiette.C.Chiboust pamplemousse.Recette mère ►.M.Mille-feuille meringue et chiboust pamplemousse aux fraises des bois</v>
      </c>
      <c r="AB40" s="34">
        <f>AB27</f>
        <v>18</v>
      </c>
      <c r="AC40" s="34" t="str">
        <f>AC27</f>
        <v>assiettes</v>
      </c>
      <c r="AD40" s="79"/>
      <c r="AE40" s="80"/>
      <c r="AF40" s="66" t="str">
        <f t="shared" si="6"/>
        <v/>
      </c>
      <c r="AG40" s="2391"/>
      <c r="AH40" s="2157"/>
      <c r="AI40" s="68">
        <v>1</v>
      </c>
      <c r="AJ40" s="69"/>
      <c r="AK40" s="2183" t="s">
        <v>4</v>
      </c>
      <c r="AM40" s="597" t="s">
        <v>525</v>
      </c>
      <c r="AN40" s="465"/>
      <c r="AO40" s="2084"/>
      <c r="AP40" s="3404" t="s">
        <v>1580</v>
      </c>
      <c r="AQ40" s="3404"/>
      <c r="AR40" s="846"/>
      <c r="AS40" s="3351" t="s">
        <v>1581</v>
      </c>
      <c r="AT40" s="3351"/>
      <c r="AU40" s="846"/>
      <c r="AV40" s="3360" t="s">
        <v>1582</v>
      </c>
      <c r="AW40" s="3360"/>
      <c r="AX40" s="846"/>
      <c r="AY40" s="3362" t="s">
        <v>1583</v>
      </c>
      <c r="AZ40" s="3362"/>
      <c r="BA40" s="846"/>
      <c r="BB40" s="3217" t="s">
        <v>1584</v>
      </c>
      <c r="BC40" s="3217"/>
      <c r="BD40" s="846"/>
      <c r="BE40" s="3390" t="s">
        <v>1585</v>
      </c>
      <c r="BF40" s="3390"/>
      <c r="BG40" s="846"/>
      <c r="BH40" s="3392" t="s">
        <v>1573</v>
      </c>
      <c r="BI40" s="3392"/>
      <c r="BJ40" s="846"/>
      <c r="BK40" s="3394" t="s">
        <v>1586</v>
      </c>
      <c r="BL40" s="3394"/>
      <c r="BM40" s="846"/>
      <c r="BN40" s="3388" t="s">
        <v>1587</v>
      </c>
      <c r="BO40" s="3388"/>
      <c r="BP40" s="2084"/>
      <c r="BQ40" s="465"/>
      <c r="BR40" s="465"/>
      <c r="BS40" s="465"/>
      <c r="BT40" s="465"/>
      <c r="BU40" s="465"/>
      <c r="BV40" s="465"/>
      <c r="BW40" s="465"/>
      <c r="BX40" s="465"/>
      <c r="BY40" s="2306" t="s">
        <v>2152</v>
      </c>
      <c r="BZ40" s="2307" t="s">
        <v>2083</v>
      </c>
      <c r="CA40" s="2277" t="s">
        <v>2153</v>
      </c>
      <c r="CB40" s="2306" t="s">
        <v>2153</v>
      </c>
      <c r="CC40" s="2277">
        <v>255</v>
      </c>
      <c r="CD40" s="2277">
        <v>0</v>
      </c>
      <c r="CE40" s="2277">
        <v>0</v>
      </c>
      <c r="CF40" s="2389" t="s">
        <v>2154</v>
      </c>
      <c r="CG40" s="465"/>
      <c r="CH40" s="2382" t="s">
        <v>2132</v>
      </c>
      <c r="CI40" s="2383" t="s">
        <v>2132</v>
      </c>
      <c r="CJ40" s="2278" t="s">
        <v>2155</v>
      </c>
      <c r="CK40" s="2382" t="s">
        <v>2155</v>
      </c>
      <c r="CL40" s="2277">
        <v>255</v>
      </c>
      <c r="CM40" s="465"/>
      <c r="CN40" s="466">
        <v>1</v>
      </c>
      <c r="CO40" s="464"/>
      <c r="CP40" s="464"/>
    </row>
    <row r="41" spans="1:94" s="41" customFormat="1" ht="21" customHeight="1" x14ac:dyDescent="0.25">
      <c r="A41"/>
      <c r="B41" s="2346"/>
      <c r="C41" s="2347"/>
      <c r="D41" s="2348"/>
      <c r="E41" s="2349"/>
      <c r="F41" s="2350"/>
      <c r="G41" s="2351"/>
      <c r="H41" s="2351"/>
      <c r="I41" s="2351"/>
      <c r="J41" s="2352"/>
      <c r="K41" s="2351"/>
      <c r="L41" s="2353"/>
      <c r="M41" s="2183" t="s">
        <v>4</v>
      </c>
      <c r="N41" s="2346"/>
      <c r="O41" s="2347"/>
      <c r="P41" s="2348"/>
      <c r="Q41" s="2349"/>
      <c r="R41" s="2350"/>
      <c r="S41" s="2351"/>
      <c r="T41" s="2351"/>
      <c r="U41" s="2351"/>
      <c r="V41" s="2352"/>
      <c r="W41" s="2351"/>
      <c r="X41" s="2353"/>
      <c r="Y41" s="2183" t="s">
        <v>4</v>
      </c>
      <c r="Z41" s="73" t="str">
        <f t="shared" si="7"/>
        <v>►</v>
      </c>
      <c r="AA41" s="74" t="str">
        <f>AA27</f>
        <v>Dessert assiette.C.Chiboust pamplemousse.Recette mère ►.M.Mille-feuille meringue et chiboust pamplemousse aux fraises des bois</v>
      </c>
      <c r="AB41" s="34">
        <f>AB27</f>
        <v>18</v>
      </c>
      <c r="AC41" s="34" t="str">
        <f>AC27</f>
        <v>assiettes</v>
      </c>
      <c r="AD41" s="79"/>
      <c r="AE41" s="80"/>
      <c r="AF41" s="75" t="str">
        <f t="shared" si="6"/>
        <v/>
      </c>
      <c r="AG41" s="2391"/>
      <c r="AH41" s="2157"/>
      <c r="AI41" s="68">
        <v>1</v>
      </c>
      <c r="AJ41" s="69"/>
      <c r="AK41" s="2183" t="s">
        <v>4</v>
      </c>
      <c r="AM41" s="84" t="s">
        <v>437</v>
      </c>
      <c r="AN41" s="465"/>
      <c r="AO41" s="2084"/>
      <c r="AP41" s="3405"/>
      <c r="AQ41" s="3405"/>
      <c r="AR41" s="846"/>
      <c r="AS41" s="3352"/>
      <c r="AT41" s="3352"/>
      <c r="AU41" s="846"/>
      <c r="AV41" s="3361"/>
      <c r="AW41" s="3361"/>
      <c r="AX41" s="846"/>
      <c r="AY41" s="3363"/>
      <c r="AZ41" s="3363"/>
      <c r="BA41" s="846"/>
      <c r="BB41" s="3218"/>
      <c r="BC41" s="3218"/>
      <c r="BD41" s="846"/>
      <c r="BE41" s="3391"/>
      <c r="BF41" s="3391"/>
      <c r="BG41" s="846"/>
      <c r="BH41" s="3393"/>
      <c r="BI41" s="3393"/>
      <c r="BJ41" s="846"/>
      <c r="BK41" s="3395"/>
      <c r="BL41" s="3395"/>
      <c r="BM41" s="846"/>
      <c r="BN41" s="3389"/>
      <c r="BO41" s="3389"/>
      <c r="BP41" s="2084"/>
      <c r="BQ41" s="465"/>
      <c r="BR41" s="465"/>
      <c r="BS41" s="465"/>
      <c r="BT41" s="465"/>
      <c r="BU41" s="465"/>
      <c r="BV41" s="465"/>
      <c r="BW41" s="465"/>
      <c r="BX41" s="465"/>
      <c r="BY41" s="2317" t="s">
        <v>2140</v>
      </c>
      <c r="BZ41" s="2318" t="s">
        <v>2089</v>
      </c>
      <c r="CA41" s="2277" t="s">
        <v>2156</v>
      </c>
      <c r="CB41" s="2317" t="s">
        <v>2156</v>
      </c>
      <c r="CC41" s="2277">
        <v>0</v>
      </c>
      <c r="CD41" s="2277">
        <v>255</v>
      </c>
      <c r="CE41" s="2277">
        <v>0</v>
      </c>
      <c r="CF41" s="2389" t="s">
        <v>2157</v>
      </c>
      <c r="CG41" s="465"/>
      <c r="CH41" s="2283" t="s">
        <v>2067</v>
      </c>
      <c r="CI41" s="2284" t="s">
        <v>2067</v>
      </c>
      <c r="CJ41" s="2278" t="s">
        <v>2158</v>
      </c>
      <c r="CK41" s="2283" t="s">
        <v>2158</v>
      </c>
      <c r="CL41" s="2277">
        <v>255</v>
      </c>
      <c r="CM41" s="465"/>
      <c r="CN41" s="466">
        <v>1</v>
      </c>
      <c r="CO41" s="464"/>
      <c r="CP41" s="464"/>
    </row>
    <row r="42" spans="1:94" s="41" customFormat="1" ht="21" customHeight="1" thickBot="1" x14ac:dyDescent="0.3">
      <c r="A42"/>
      <c r="B42" s="2346"/>
      <c r="C42" s="2347"/>
      <c r="D42" s="2348"/>
      <c r="E42" s="2349"/>
      <c r="F42" s="2350"/>
      <c r="G42" s="2351"/>
      <c r="H42" s="2351"/>
      <c r="I42" s="2351"/>
      <c r="J42" s="2352"/>
      <c r="K42" s="2351"/>
      <c r="L42" s="2353"/>
      <c r="M42" s="2183" t="s">
        <v>4</v>
      </c>
      <c r="N42" s="2346"/>
      <c r="O42" s="2347"/>
      <c r="P42" s="2348"/>
      <c r="Q42" s="2349"/>
      <c r="R42" s="2350"/>
      <c r="S42" s="2351"/>
      <c r="T42" s="2351"/>
      <c r="U42" s="2351"/>
      <c r="V42" s="2352"/>
      <c r="W42" s="2351"/>
      <c r="X42" s="2353"/>
      <c r="Y42" s="2183" t="s">
        <v>4</v>
      </c>
      <c r="Z42" s="73" t="str">
        <f t="shared" si="7"/>
        <v>►</v>
      </c>
      <c r="AA42" s="74" t="str">
        <f>AA27</f>
        <v>Dessert assiette.C.Chiboust pamplemousse.Recette mère ►.M.Mille-feuille meringue et chiboust pamplemousse aux fraises des bois</v>
      </c>
      <c r="AB42" s="34">
        <f>AB27</f>
        <v>18</v>
      </c>
      <c r="AC42" s="34" t="str">
        <f>AC27</f>
        <v>assiettes</v>
      </c>
      <c r="AD42" s="79"/>
      <c r="AE42" s="65"/>
      <c r="AF42" s="75" t="str">
        <f t="shared" si="6"/>
        <v/>
      </c>
      <c r="AG42" s="67"/>
      <c r="AH42" s="2174"/>
      <c r="AI42" s="68">
        <v>1</v>
      </c>
      <c r="AJ42" s="69"/>
      <c r="AK42" s="2183" t="s">
        <v>4</v>
      </c>
      <c r="AM42"/>
      <c r="AN42" s="465"/>
      <c r="AO42" s="2084"/>
      <c r="AP42" s="846"/>
      <c r="AQ42" s="846"/>
      <c r="AR42" s="846"/>
      <c r="AS42" s="846"/>
      <c r="AT42" s="846"/>
      <c r="AU42" s="846"/>
      <c r="AV42" s="846"/>
      <c r="AW42" s="846"/>
      <c r="AX42" s="846"/>
      <c r="AY42" s="846"/>
      <c r="AZ42" s="846"/>
      <c r="BA42" s="846"/>
      <c r="BB42" s="846"/>
      <c r="BC42" s="846"/>
      <c r="BD42" s="846"/>
      <c r="BE42" s="846"/>
      <c r="BF42" s="846"/>
      <c r="BG42" s="846"/>
      <c r="BH42" s="846"/>
      <c r="BI42" s="846"/>
      <c r="BJ42" s="846"/>
      <c r="BK42" s="846"/>
      <c r="BL42" s="846"/>
      <c r="BM42" s="846"/>
      <c r="BN42" s="846"/>
      <c r="BO42" s="846"/>
      <c r="BP42" s="2084"/>
      <c r="BQ42" s="465"/>
      <c r="BR42" s="465"/>
      <c r="BS42" s="465"/>
      <c r="BT42" s="465"/>
      <c r="BU42" s="465"/>
      <c r="BV42" s="465"/>
      <c r="BW42" s="465"/>
      <c r="BX42" s="465"/>
      <c r="BY42" s="2328" t="s">
        <v>2141</v>
      </c>
      <c r="BZ42" s="2301" t="s">
        <v>2095</v>
      </c>
      <c r="CA42" s="2277" t="s">
        <v>2109</v>
      </c>
      <c r="CB42" s="2328" t="s">
        <v>2109</v>
      </c>
      <c r="CC42" s="2277">
        <v>0</v>
      </c>
      <c r="CD42" s="2277">
        <v>0</v>
      </c>
      <c r="CE42" s="2277">
        <v>255</v>
      </c>
      <c r="CF42" s="2389" t="s">
        <v>2159</v>
      </c>
      <c r="CG42" s="465"/>
      <c r="CH42" s="2292" t="s">
        <v>2073</v>
      </c>
      <c r="CI42" s="2293" t="s">
        <v>2073</v>
      </c>
      <c r="CJ42" s="2278" t="s">
        <v>2160</v>
      </c>
      <c r="CK42" s="2292" t="s">
        <v>2160</v>
      </c>
      <c r="CL42" s="2277">
        <v>255</v>
      </c>
      <c r="CM42" s="465"/>
      <c r="CN42" s="466">
        <v>1</v>
      </c>
      <c r="CO42" s="464"/>
      <c r="CP42" s="464"/>
    </row>
    <row r="43" spans="1:94" s="41" customFormat="1" ht="21" customHeight="1" thickBot="1" x14ac:dyDescent="0.3">
      <c r="A43"/>
      <c r="B43" s="2346"/>
      <c r="C43" s="2347"/>
      <c r="D43" s="2348"/>
      <c r="E43" s="2349"/>
      <c r="F43" s="2350"/>
      <c r="G43" s="2351"/>
      <c r="H43" s="2351"/>
      <c r="I43" s="2351"/>
      <c r="J43" s="2352"/>
      <c r="K43" s="2351"/>
      <c r="L43" s="2353"/>
      <c r="M43" s="2183" t="s">
        <v>4</v>
      </c>
      <c r="N43" s="2346"/>
      <c r="O43" s="2347"/>
      <c r="P43" s="2348"/>
      <c r="Q43" s="2349"/>
      <c r="R43" s="2350"/>
      <c r="S43" s="2351"/>
      <c r="T43" s="2351"/>
      <c r="U43" s="2351"/>
      <c r="V43" s="2352"/>
      <c r="W43" s="2351"/>
      <c r="X43" s="2353"/>
      <c r="Y43" s="2183" t="s">
        <v>4</v>
      </c>
      <c r="Z43" s="86" t="s">
        <v>7</v>
      </c>
      <c r="AA43" s="87" t="str">
        <f>AA39</f>
        <v>Dessert assiette.C.Chiboust pamplemousse.Recette mère ►.M.Mille-feuille meringue et chiboust pamplemousse aux fraises des bois</v>
      </c>
      <c r="AB43" s="88">
        <f>AB39</f>
        <v>18</v>
      </c>
      <c r="AC43" s="89" t="str">
        <f>AC39</f>
        <v>assiettes</v>
      </c>
      <c r="AD43" s="2167" t="s">
        <v>62</v>
      </c>
      <c r="AE43" s="90"/>
      <c r="AF43" s="91"/>
      <c r="AG43" s="91"/>
      <c r="AH43" s="91"/>
      <c r="AI43" s="91"/>
      <c r="AJ43" s="92"/>
      <c r="AK43" s="2183" t="s">
        <v>4</v>
      </c>
      <c r="AM43"/>
      <c r="AN43" s="465"/>
      <c r="AO43" s="2084"/>
      <c r="AP43" s="3406" t="s">
        <v>1592</v>
      </c>
      <c r="AQ43" s="3406"/>
      <c r="AR43" s="846"/>
      <c r="AS43" s="3351" t="s">
        <v>1593</v>
      </c>
      <c r="AT43" s="3351"/>
      <c r="AU43" s="846"/>
      <c r="AV43" s="3360" t="s">
        <v>1594</v>
      </c>
      <c r="AW43" s="3360"/>
      <c r="AX43" s="846"/>
      <c r="AY43" s="3362" t="s">
        <v>1595</v>
      </c>
      <c r="AZ43" s="3362"/>
      <c r="BA43" s="846"/>
      <c r="BB43" s="3217" t="s">
        <v>1596</v>
      </c>
      <c r="BC43" s="3217"/>
      <c r="BD43" s="846"/>
      <c r="BE43" s="3390" t="s">
        <v>1597</v>
      </c>
      <c r="BF43" s="3390"/>
      <c r="BG43" s="846"/>
      <c r="BH43" s="3392" t="s">
        <v>1586</v>
      </c>
      <c r="BI43" s="3392"/>
      <c r="BJ43" s="846"/>
      <c r="BK43" s="3394" t="s">
        <v>1598</v>
      </c>
      <c r="BL43" s="3394"/>
      <c r="BM43" s="846"/>
      <c r="BN43" s="3388" t="s">
        <v>1599</v>
      </c>
      <c r="BO43" s="3388"/>
      <c r="BP43" s="2084"/>
      <c r="BQ43" s="465"/>
      <c r="BR43" s="465"/>
      <c r="BS43" s="465"/>
      <c r="BT43" s="465"/>
      <c r="BU43" s="465"/>
      <c r="BV43" s="465"/>
      <c r="BW43" s="465"/>
      <c r="BX43" s="465"/>
      <c r="BY43" s="2304" t="s">
        <v>2161</v>
      </c>
      <c r="BZ43" s="2305" t="s">
        <v>2100</v>
      </c>
      <c r="CA43" s="2277" t="s">
        <v>2082</v>
      </c>
      <c r="CB43" s="2304" t="s">
        <v>2082</v>
      </c>
      <c r="CC43" s="2277">
        <v>255</v>
      </c>
      <c r="CD43" s="2277">
        <v>255</v>
      </c>
      <c r="CE43" s="2277">
        <v>0</v>
      </c>
      <c r="CF43" s="2389" t="s">
        <v>2162</v>
      </c>
      <c r="CG43" s="465"/>
      <c r="CH43" s="2302" t="s">
        <v>2080</v>
      </c>
      <c r="CI43" s="2303" t="s">
        <v>2080</v>
      </c>
      <c r="CJ43" s="2278" t="s">
        <v>2163</v>
      </c>
      <c r="CK43" s="2302" t="s">
        <v>2163</v>
      </c>
      <c r="CL43" s="2277">
        <v>102</v>
      </c>
      <c r="CM43" s="465"/>
      <c r="CN43" s="466">
        <v>1</v>
      </c>
      <c r="CO43" s="464"/>
      <c r="CP43" s="464"/>
    </row>
    <row r="44" spans="1:94" s="41" customFormat="1" ht="21" customHeight="1" x14ac:dyDescent="0.25">
      <c r="A44"/>
      <c r="B44" s="2346"/>
      <c r="C44" s="2347"/>
      <c r="D44" s="2348"/>
      <c r="E44" s="2349"/>
      <c r="F44" s="2350"/>
      <c r="G44" s="2351"/>
      <c r="H44" s="2351"/>
      <c r="I44" s="2351"/>
      <c r="J44" s="2352"/>
      <c r="K44" s="2351"/>
      <c r="L44" s="2353"/>
      <c r="M44" s="2183" t="s">
        <v>4</v>
      </c>
      <c r="N44" s="2346"/>
      <c r="O44" s="2347"/>
      <c r="P44" s="2348"/>
      <c r="Q44" s="2349"/>
      <c r="R44" s="2350"/>
      <c r="S44" s="2351"/>
      <c r="T44" s="2351"/>
      <c r="U44" s="2351"/>
      <c r="V44" s="2352"/>
      <c r="W44" s="2351"/>
      <c r="X44" s="2353"/>
      <c r="Y44" s="2183" t="s">
        <v>4</v>
      </c>
      <c r="Z44" s="2168" t="s">
        <v>7</v>
      </c>
      <c r="AA44" s="2169"/>
      <c r="AB44" s="2169"/>
      <c r="AC44" s="2169"/>
      <c r="AD44" s="2170" t="s">
        <v>2200</v>
      </c>
      <c r="AE44" s="2170"/>
      <c r="AF44" s="2170"/>
      <c r="AG44" s="2170"/>
      <c r="AH44" s="2170"/>
      <c r="AI44" s="2170"/>
      <c r="AJ44" s="2434" t="s">
        <v>77</v>
      </c>
      <c r="AK44" s="2183" t="s">
        <v>4</v>
      </c>
      <c r="AM44"/>
      <c r="AN44" s="465"/>
      <c r="AO44" s="2084"/>
      <c r="AP44" s="3407"/>
      <c r="AQ44" s="3407"/>
      <c r="AR44" s="846"/>
      <c r="AS44" s="3352"/>
      <c r="AT44" s="3352"/>
      <c r="AU44" s="846"/>
      <c r="AV44" s="3361"/>
      <c r="AW44" s="3361"/>
      <c r="AX44" s="846"/>
      <c r="AY44" s="3363"/>
      <c r="AZ44" s="3363"/>
      <c r="BA44" s="846"/>
      <c r="BB44" s="3218"/>
      <c r="BC44" s="3218"/>
      <c r="BD44" s="846"/>
      <c r="BE44" s="3391"/>
      <c r="BF44" s="3391"/>
      <c r="BG44" s="846"/>
      <c r="BH44" s="3393"/>
      <c r="BI44" s="3393"/>
      <c r="BJ44" s="846"/>
      <c r="BK44" s="3395"/>
      <c r="BL44" s="3395"/>
      <c r="BM44" s="846"/>
      <c r="BN44" s="3389"/>
      <c r="BO44" s="3389"/>
      <c r="BP44" s="2084"/>
      <c r="BQ44" s="465"/>
      <c r="BR44" s="465"/>
      <c r="BS44" s="465"/>
      <c r="BT44" s="465"/>
      <c r="BU44" s="465"/>
      <c r="BV44" s="465"/>
      <c r="BW44" s="465"/>
      <c r="BX44" s="465"/>
      <c r="BY44" s="2294" t="s">
        <v>2164</v>
      </c>
      <c r="BZ44" s="2295" t="s">
        <v>2105</v>
      </c>
      <c r="CA44" s="2277" t="s">
        <v>2075</v>
      </c>
      <c r="CB44" s="2294" t="s">
        <v>2075</v>
      </c>
      <c r="CC44" s="2277">
        <v>255</v>
      </c>
      <c r="CD44" s="2277">
        <v>0</v>
      </c>
      <c r="CE44" s="2277">
        <v>255</v>
      </c>
      <c r="CF44" s="2389" t="s">
        <v>2165</v>
      </c>
      <c r="CG44" s="465"/>
      <c r="CH44" s="2312" t="s">
        <v>2086</v>
      </c>
      <c r="CI44" s="2313" t="s">
        <v>2086</v>
      </c>
      <c r="CJ44" s="2278" t="s">
        <v>2166</v>
      </c>
      <c r="CK44" s="2312" t="s">
        <v>2166</v>
      </c>
      <c r="CL44" s="2277">
        <v>150</v>
      </c>
      <c r="CM44" s="465"/>
      <c r="CN44" s="466">
        <v>1</v>
      </c>
      <c r="CO44" s="464"/>
      <c r="CP44" s="464"/>
    </row>
    <row r="45" spans="1:94" s="41" customFormat="1" ht="21" customHeight="1" thickBot="1" x14ac:dyDescent="0.3">
      <c r="A45"/>
      <c r="B45" s="2346"/>
      <c r="C45" s="2347"/>
      <c r="D45" s="2348"/>
      <c r="E45" s="2349"/>
      <c r="F45" s="2350"/>
      <c r="G45" s="2351"/>
      <c r="H45" s="2351"/>
      <c r="I45" s="2351"/>
      <c r="J45" s="2352"/>
      <c r="K45" s="2351"/>
      <c r="L45" s="2353"/>
      <c r="M45" s="2183" t="s">
        <v>4</v>
      </c>
      <c r="N45" s="2346"/>
      <c r="O45" s="2347"/>
      <c r="P45" s="2348"/>
      <c r="Q45" s="2349"/>
      <c r="R45" s="2350"/>
      <c r="S45" s="2351"/>
      <c r="T45" s="2351"/>
      <c r="U45" s="2351"/>
      <c r="V45" s="2352"/>
      <c r="W45" s="2351"/>
      <c r="X45" s="2353"/>
      <c r="Y45" s="2183" t="s">
        <v>4</v>
      </c>
      <c r="Z45" s="2346"/>
      <c r="AA45" s="2347"/>
      <c r="AB45" s="2392"/>
      <c r="AC45" s="2392"/>
      <c r="AD45" s="2348"/>
      <c r="AE45" s="2351"/>
      <c r="AF45" s="2351"/>
      <c r="AG45" s="2351"/>
      <c r="AH45" s="2352"/>
      <c r="AI45" s="2393"/>
      <c r="AJ45" s="2394"/>
      <c r="AK45" s="2183" t="s">
        <v>4</v>
      </c>
      <c r="AM45"/>
      <c r="AN45" s="465"/>
      <c r="AO45" s="2084"/>
      <c r="AP45" s="846"/>
      <c r="AQ45" s="846"/>
      <c r="AR45" s="846"/>
      <c r="AS45" s="846"/>
      <c r="AT45" s="846"/>
      <c r="AU45" s="846"/>
      <c r="AV45" s="846"/>
      <c r="AW45" s="846"/>
      <c r="AX45" s="846"/>
      <c r="AY45" s="846"/>
      <c r="AZ45" s="846"/>
      <c r="BA45" s="846"/>
      <c r="BB45" s="846"/>
      <c r="BC45" s="846"/>
      <c r="BD45" s="846"/>
      <c r="BE45" s="846"/>
      <c r="BF45" s="846"/>
      <c r="BG45" s="846"/>
      <c r="BH45" s="846"/>
      <c r="BI45" s="846"/>
      <c r="BJ45" s="846"/>
      <c r="BK45" s="846"/>
      <c r="BL45" s="846"/>
      <c r="BM45" s="846"/>
      <c r="BN45" s="846"/>
      <c r="BO45" s="846"/>
      <c r="BP45" s="2084"/>
      <c r="BQ45" s="465"/>
      <c r="BR45" s="465"/>
      <c r="BS45" s="465"/>
      <c r="BT45" s="465"/>
      <c r="BU45" s="465"/>
      <c r="BV45" s="465"/>
      <c r="BW45" s="465"/>
      <c r="BX45" s="465"/>
      <c r="BY45" s="2314" t="s">
        <v>2167</v>
      </c>
      <c r="BZ45" s="2315" t="s">
        <v>2110</v>
      </c>
      <c r="CA45" s="2277" t="s">
        <v>2088</v>
      </c>
      <c r="CB45" s="2314" t="s">
        <v>2088</v>
      </c>
      <c r="CC45" s="2277">
        <v>0</v>
      </c>
      <c r="CD45" s="2277">
        <v>255</v>
      </c>
      <c r="CE45" s="2277">
        <v>255</v>
      </c>
      <c r="CF45" s="2389" t="s">
        <v>2168</v>
      </c>
      <c r="CG45" s="465"/>
      <c r="CH45" s="2323" t="s">
        <v>2092</v>
      </c>
      <c r="CI45" s="2324" t="s">
        <v>2092</v>
      </c>
      <c r="CJ45" s="2278" t="s">
        <v>2169</v>
      </c>
      <c r="CK45" s="2323" t="s">
        <v>2169</v>
      </c>
      <c r="CL45" s="2277">
        <v>0</v>
      </c>
      <c r="CM45" s="465"/>
      <c r="CN45" s="466">
        <v>1</v>
      </c>
      <c r="CO45" s="464"/>
      <c r="CP45" s="464"/>
    </row>
    <row r="46" spans="1:94" s="41" customFormat="1" ht="21" customHeight="1" x14ac:dyDescent="0.25">
      <c r="A46"/>
      <c r="B46" s="2346"/>
      <c r="C46" s="2347"/>
      <c r="D46" s="2348"/>
      <c r="E46" s="2349"/>
      <c r="F46" s="2350"/>
      <c r="G46" s="2351"/>
      <c r="H46" s="2351"/>
      <c r="I46" s="2351"/>
      <c r="J46" s="2352"/>
      <c r="K46" s="2351"/>
      <c r="L46" s="2353"/>
      <c r="M46" s="2183" t="s">
        <v>4</v>
      </c>
      <c r="N46" s="2346"/>
      <c r="O46" s="2347"/>
      <c r="P46" s="2348"/>
      <c r="Q46" s="2349"/>
      <c r="R46" s="2350"/>
      <c r="S46" s="2351"/>
      <c r="T46" s="2351"/>
      <c r="U46" s="2351"/>
      <c r="V46" s="2352"/>
      <c r="W46" s="2351"/>
      <c r="X46" s="2353"/>
      <c r="Y46" s="2183" t="s">
        <v>4</v>
      </c>
      <c r="Z46" s="2346"/>
      <c r="AA46" s="2347"/>
      <c r="AB46" s="2392"/>
      <c r="AC46" s="2392"/>
      <c r="AD46" s="2348"/>
      <c r="AE46" s="2351"/>
      <c r="AF46" s="2351"/>
      <c r="AG46" s="2351"/>
      <c r="AH46" s="2352"/>
      <c r="AI46" s="2393"/>
      <c r="AJ46" s="2394"/>
      <c r="AK46" s="2183" t="s">
        <v>4</v>
      </c>
      <c r="AM46"/>
      <c r="AN46" s="465"/>
      <c r="AO46" s="2084"/>
      <c r="AP46" s="3402" t="s">
        <v>1581</v>
      </c>
      <c r="AQ46" s="3402"/>
      <c r="AR46" s="846"/>
      <c r="AS46" s="3351" t="s">
        <v>1604</v>
      </c>
      <c r="AT46" s="3351"/>
      <c r="AU46" s="846"/>
      <c r="AV46" s="3360" t="s">
        <v>144</v>
      </c>
      <c r="AW46" s="3360"/>
      <c r="AX46" s="846"/>
      <c r="AY46" s="3362" t="s">
        <v>1605</v>
      </c>
      <c r="AZ46" s="3362"/>
      <c r="BA46" s="846"/>
      <c r="BB46" s="3217" t="s">
        <v>1606</v>
      </c>
      <c r="BC46" s="3217"/>
      <c r="BD46" s="846"/>
      <c r="BE46" s="3390" t="s">
        <v>1607</v>
      </c>
      <c r="BF46" s="3390"/>
      <c r="BG46" s="846"/>
      <c r="BH46" s="3392" t="s">
        <v>1598</v>
      </c>
      <c r="BI46" s="3392"/>
      <c r="BJ46" s="846"/>
      <c r="BK46" s="3394" t="s">
        <v>1608</v>
      </c>
      <c r="BL46" s="3394"/>
      <c r="BM46" s="846"/>
      <c r="BN46" s="3388" t="s">
        <v>1609</v>
      </c>
      <c r="BO46" s="3388"/>
      <c r="BP46" s="2084"/>
      <c r="BQ46" s="465"/>
      <c r="BR46" s="465"/>
      <c r="BS46" s="465"/>
      <c r="BT46" s="465"/>
      <c r="BU46" s="465"/>
      <c r="BV46" s="465"/>
      <c r="BW46" s="465"/>
      <c r="BX46" s="465"/>
      <c r="BY46" s="2285" t="s">
        <v>2122</v>
      </c>
      <c r="BZ46" s="2286" t="s">
        <v>2122</v>
      </c>
      <c r="CA46" s="2277" t="s">
        <v>2069</v>
      </c>
      <c r="CB46" s="2285" t="s">
        <v>2069</v>
      </c>
      <c r="CC46" s="2277">
        <v>0</v>
      </c>
      <c r="CD46" s="2277">
        <v>0</v>
      </c>
      <c r="CE46" s="2277">
        <v>128</v>
      </c>
      <c r="CF46" s="2278" t="s">
        <v>2122</v>
      </c>
      <c r="CG46" s="465"/>
      <c r="CH46" s="2344" t="s">
        <v>2108</v>
      </c>
      <c r="CI46" s="2345" t="s">
        <v>2108</v>
      </c>
      <c r="CJ46" s="2278" t="s">
        <v>2170</v>
      </c>
      <c r="CK46" s="2344" t="s">
        <v>2170</v>
      </c>
      <c r="CL46" s="2277">
        <v>51</v>
      </c>
      <c r="CM46" s="465"/>
      <c r="CN46" s="466">
        <v>1</v>
      </c>
      <c r="CO46" s="464"/>
      <c r="CP46" s="464"/>
    </row>
    <row r="47" spans="1:94" s="41" customFormat="1" ht="21" customHeight="1" x14ac:dyDescent="0.25">
      <c r="A47"/>
      <c r="B47" s="2346"/>
      <c r="C47" s="2347"/>
      <c r="D47" s="2348"/>
      <c r="E47" s="2349"/>
      <c r="F47" s="2350"/>
      <c r="G47" s="2351"/>
      <c r="H47" s="2351"/>
      <c r="I47" s="2351"/>
      <c r="J47" s="2352"/>
      <c r="K47" s="2351"/>
      <c r="L47" s="2353"/>
      <c r="M47" s="2183" t="s">
        <v>4</v>
      </c>
      <c r="N47" s="2346"/>
      <c r="O47" s="2347"/>
      <c r="P47" s="2348"/>
      <c r="Q47" s="2349"/>
      <c r="R47" s="2350"/>
      <c r="S47" s="2351"/>
      <c r="T47" s="2351"/>
      <c r="U47" s="2351"/>
      <c r="V47" s="2352"/>
      <c r="W47" s="2351"/>
      <c r="X47" s="2353"/>
      <c r="Y47" s="2183" t="s">
        <v>4</v>
      </c>
      <c r="Z47" s="2346"/>
      <c r="AA47" s="2347"/>
      <c r="AB47" s="2348"/>
      <c r="AC47" s="2349"/>
      <c r="AD47" s="2350"/>
      <c r="AE47" s="2351"/>
      <c r="AF47" s="2351"/>
      <c r="AG47" s="2351"/>
      <c r="AH47" s="2352"/>
      <c r="AI47" s="2393"/>
      <c r="AJ47" s="2353"/>
      <c r="AK47" s="2183" t="s">
        <v>4</v>
      </c>
      <c r="AM47"/>
      <c r="AN47" s="465"/>
      <c r="AO47" s="2084"/>
      <c r="AP47" s="3403"/>
      <c r="AQ47" s="3403"/>
      <c r="AR47" s="846"/>
      <c r="AS47" s="3352"/>
      <c r="AT47" s="3352"/>
      <c r="AU47" s="846"/>
      <c r="AV47" s="3361"/>
      <c r="AW47" s="3361"/>
      <c r="AX47" s="846"/>
      <c r="AY47" s="3363"/>
      <c r="AZ47" s="3363"/>
      <c r="BA47" s="846"/>
      <c r="BB47" s="3218"/>
      <c r="BC47" s="3218"/>
      <c r="BD47" s="846"/>
      <c r="BE47" s="3391"/>
      <c r="BF47" s="3391"/>
      <c r="BG47" s="846"/>
      <c r="BH47" s="3393"/>
      <c r="BI47" s="3393"/>
      <c r="BJ47" s="846"/>
      <c r="BK47" s="3395"/>
      <c r="BL47" s="3395"/>
      <c r="BM47" s="846"/>
      <c r="BN47" s="3389"/>
      <c r="BO47" s="3389"/>
      <c r="BP47" s="2084"/>
      <c r="BQ47" s="465"/>
      <c r="BR47" s="465"/>
      <c r="BS47" s="465"/>
      <c r="BT47" s="465"/>
      <c r="BU47" s="465"/>
      <c r="BV47" s="465"/>
      <c r="BW47" s="465"/>
      <c r="BX47" s="465"/>
      <c r="BY47" s="2376" t="s">
        <v>2125</v>
      </c>
      <c r="BZ47" s="2377" t="s">
        <v>2125</v>
      </c>
      <c r="CA47" s="2277" t="s">
        <v>2171</v>
      </c>
      <c r="CB47" s="2395" t="s">
        <v>2171</v>
      </c>
      <c r="CC47" s="2277">
        <v>128</v>
      </c>
      <c r="CD47" s="2277">
        <v>128</v>
      </c>
      <c r="CE47" s="2277">
        <v>0</v>
      </c>
      <c r="CF47" s="2278" t="s">
        <v>2125</v>
      </c>
      <c r="CG47" s="465"/>
      <c r="CH47" s="2358" t="s">
        <v>2113</v>
      </c>
      <c r="CI47" s="2359" t="s">
        <v>2113</v>
      </c>
      <c r="CJ47" s="2278" t="s">
        <v>2172</v>
      </c>
      <c r="CK47" s="2358" t="s">
        <v>2172</v>
      </c>
      <c r="CL47" s="2277">
        <v>153</v>
      </c>
      <c r="CM47" s="465"/>
      <c r="CN47" s="466">
        <v>1</v>
      </c>
      <c r="CO47" s="464"/>
      <c r="CP47" s="464"/>
    </row>
    <row r="48" spans="1:94" s="41" customFormat="1" ht="21" customHeight="1" thickBot="1" x14ac:dyDescent="0.3">
      <c r="A48"/>
      <c r="B48" s="2346"/>
      <c r="C48" s="2347"/>
      <c r="D48" s="2348"/>
      <c r="E48" s="2349"/>
      <c r="F48" s="2350"/>
      <c r="G48" s="2351"/>
      <c r="H48" s="2351"/>
      <c r="I48" s="2351"/>
      <c r="J48" s="2352"/>
      <c r="K48" s="2351"/>
      <c r="L48" s="2353"/>
      <c r="M48" s="2183" t="s">
        <v>4</v>
      </c>
      <c r="N48" s="2346"/>
      <c r="O48" s="2347"/>
      <c r="P48" s="2348"/>
      <c r="Q48" s="2349"/>
      <c r="R48" s="2350"/>
      <c r="S48" s="2351"/>
      <c r="T48" s="2351"/>
      <c r="U48" s="2351"/>
      <c r="V48" s="2352"/>
      <c r="W48" s="2351"/>
      <c r="X48" s="2353"/>
      <c r="Y48" s="2183" t="s">
        <v>4</v>
      </c>
      <c r="Z48" s="2346"/>
      <c r="AA48" s="2347"/>
      <c r="AB48" s="2392"/>
      <c r="AC48" s="2392"/>
      <c r="AD48" s="2348"/>
      <c r="AE48" s="2351"/>
      <c r="AF48" s="2351"/>
      <c r="AG48" s="2351"/>
      <c r="AH48" s="2352"/>
      <c r="AI48" s="2393"/>
      <c r="AJ48" s="2394"/>
      <c r="AK48" s="2183" t="s">
        <v>4</v>
      </c>
      <c r="AM48"/>
      <c r="AN48" s="465"/>
      <c r="AO48" s="2084"/>
      <c r="AP48" s="846"/>
      <c r="AQ48" s="846"/>
      <c r="AR48" s="846"/>
      <c r="AS48" s="846"/>
      <c r="AT48" s="846"/>
      <c r="AU48" s="846"/>
      <c r="AV48" s="846"/>
      <c r="AW48" s="846"/>
      <c r="AX48" s="846"/>
      <c r="AY48" s="846"/>
      <c r="AZ48" s="846"/>
      <c r="BA48" s="846"/>
      <c r="BB48" s="846"/>
      <c r="BC48" s="846"/>
      <c r="BD48" s="846"/>
      <c r="BE48" s="846"/>
      <c r="BF48" s="846"/>
      <c r="BG48" s="846"/>
      <c r="BH48" s="846"/>
      <c r="BI48" s="846"/>
      <c r="BJ48" s="846"/>
      <c r="BK48" s="846"/>
      <c r="BL48" s="846"/>
      <c r="BM48" s="846"/>
      <c r="BN48" s="846"/>
      <c r="BO48" s="846"/>
      <c r="BP48" s="2084"/>
      <c r="BQ48" s="465"/>
      <c r="BR48" s="465"/>
      <c r="BS48" s="465"/>
      <c r="BT48" s="465"/>
      <c r="BU48" s="465"/>
      <c r="BV48" s="465"/>
      <c r="BW48" s="465"/>
      <c r="BX48" s="465"/>
      <c r="BY48" s="2325" t="s">
        <v>2128</v>
      </c>
      <c r="BZ48" s="2326" t="s">
        <v>2128</v>
      </c>
      <c r="CA48" s="2277" t="s">
        <v>2094</v>
      </c>
      <c r="CB48" s="2396" t="s">
        <v>2094</v>
      </c>
      <c r="CC48" s="2277">
        <v>128</v>
      </c>
      <c r="CD48" s="2277">
        <v>0</v>
      </c>
      <c r="CE48" s="2277">
        <v>128</v>
      </c>
      <c r="CF48" s="2278" t="s">
        <v>2128</v>
      </c>
      <c r="CG48" s="465"/>
      <c r="CH48" s="2308" t="s">
        <v>2118</v>
      </c>
      <c r="CI48" s="2309" t="s">
        <v>2118</v>
      </c>
      <c r="CJ48" s="2278" t="s">
        <v>2173</v>
      </c>
      <c r="CK48" s="2308" t="s">
        <v>2173</v>
      </c>
      <c r="CL48" s="2277">
        <v>153</v>
      </c>
      <c r="CM48" s="465"/>
      <c r="CN48" s="466">
        <v>1</v>
      </c>
      <c r="CO48" s="464"/>
      <c r="CP48" s="464"/>
    </row>
    <row r="49" spans="1:94" s="41" customFormat="1" ht="21" customHeight="1" x14ac:dyDescent="0.25">
      <c r="A49"/>
      <c r="B49" s="2346"/>
      <c r="C49" s="2347"/>
      <c r="D49" s="2348"/>
      <c r="E49" s="2349"/>
      <c r="F49" s="2350"/>
      <c r="G49" s="2351"/>
      <c r="H49" s="2351"/>
      <c r="I49" s="2351"/>
      <c r="J49" s="2352"/>
      <c r="K49" s="2351"/>
      <c r="L49" s="2353"/>
      <c r="M49" s="2183" t="s">
        <v>4</v>
      </c>
      <c r="N49" s="2346"/>
      <c r="O49" s="2347"/>
      <c r="P49" s="2348"/>
      <c r="Q49" s="2349"/>
      <c r="R49" s="2350"/>
      <c r="S49" s="2351"/>
      <c r="T49" s="2351"/>
      <c r="U49" s="2351"/>
      <c r="V49" s="2352"/>
      <c r="W49" s="2351"/>
      <c r="X49" s="2353"/>
      <c r="Y49" s="2183" t="s">
        <v>4</v>
      </c>
      <c r="Z49" s="2346"/>
      <c r="AA49" s="2347"/>
      <c r="AB49" s="2348"/>
      <c r="AC49" s="2349"/>
      <c r="AD49" s="2350"/>
      <c r="AE49" s="2351"/>
      <c r="AF49" s="2351"/>
      <c r="AG49" s="2351"/>
      <c r="AH49" s="2352"/>
      <c r="AI49" s="2393"/>
      <c r="AJ49" s="2353"/>
      <c r="AK49" s="2183" t="s">
        <v>4</v>
      </c>
      <c r="AM49"/>
      <c r="AN49" s="465"/>
      <c r="AO49" s="2084"/>
      <c r="AP49" s="3408" t="s">
        <v>1515</v>
      </c>
      <c r="AQ49" s="3408"/>
      <c r="AR49" s="846"/>
      <c r="AS49" s="3351" t="s">
        <v>1612</v>
      </c>
      <c r="AT49" s="3351"/>
      <c r="AU49" s="846"/>
      <c r="AV49" s="3360" t="s">
        <v>1613</v>
      </c>
      <c r="AW49" s="3360"/>
      <c r="AX49" s="846"/>
      <c r="AY49" s="3362" t="s">
        <v>1614</v>
      </c>
      <c r="AZ49" s="3362"/>
      <c r="BA49" s="846"/>
      <c r="BB49" s="3217" t="s">
        <v>1615</v>
      </c>
      <c r="BC49" s="3217"/>
      <c r="BD49" s="846"/>
      <c r="BE49" s="3390" t="s">
        <v>1616</v>
      </c>
      <c r="BF49" s="3390"/>
      <c r="BG49" s="846"/>
      <c r="BH49" s="3392" t="s">
        <v>1608</v>
      </c>
      <c r="BI49" s="3392"/>
      <c r="BJ49" s="846"/>
      <c r="BK49" s="3394" t="s">
        <v>1617</v>
      </c>
      <c r="BL49" s="3394"/>
      <c r="BM49" s="846"/>
      <c r="BN49" s="3388" t="s">
        <v>1618</v>
      </c>
      <c r="BO49" s="3388"/>
      <c r="BP49" s="2084"/>
      <c r="BQ49" s="465"/>
      <c r="BR49" s="465"/>
      <c r="BS49" s="465"/>
      <c r="BT49" s="465"/>
      <c r="BU49" s="465"/>
      <c r="BV49" s="465"/>
      <c r="BW49" s="465"/>
      <c r="BX49" s="465"/>
      <c r="BY49" s="2290" t="s">
        <v>2131</v>
      </c>
      <c r="BZ49" s="2291" t="s">
        <v>2131</v>
      </c>
      <c r="CA49" s="2277" t="s">
        <v>2104</v>
      </c>
      <c r="CB49" s="2397" t="s">
        <v>2104</v>
      </c>
      <c r="CC49" s="2277">
        <v>0</v>
      </c>
      <c r="CD49" s="2277">
        <v>128</v>
      </c>
      <c r="CE49" s="2277">
        <v>128</v>
      </c>
      <c r="CF49" s="2278" t="s">
        <v>2131</v>
      </c>
      <c r="CG49" s="465"/>
      <c r="CH49" s="2370" t="s">
        <v>2121</v>
      </c>
      <c r="CI49" s="2371" t="s">
        <v>2121</v>
      </c>
      <c r="CJ49" s="2278" t="s">
        <v>2174</v>
      </c>
      <c r="CK49" s="2370" t="s">
        <v>2174</v>
      </c>
      <c r="CL49" s="2277">
        <v>51</v>
      </c>
      <c r="CM49" s="465"/>
      <c r="CN49" s="466">
        <v>1</v>
      </c>
      <c r="CO49" s="464"/>
      <c r="CP49" s="464"/>
    </row>
    <row r="50" spans="1:94" s="41" customFormat="1" ht="21" customHeight="1" x14ac:dyDescent="0.25">
      <c r="A50"/>
      <c r="B50" s="2346"/>
      <c r="C50" s="2347"/>
      <c r="D50" s="2348"/>
      <c r="E50" s="2349"/>
      <c r="F50" s="2350"/>
      <c r="G50" s="2351"/>
      <c r="H50" s="2351"/>
      <c r="I50" s="2351"/>
      <c r="J50" s="2352"/>
      <c r="K50" s="2351"/>
      <c r="L50" s="2353"/>
      <c r="M50" s="2183" t="s">
        <v>4</v>
      </c>
      <c r="N50" s="2346"/>
      <c r="O50" s="2347"/>
      <c r="P50" s="2348"/>
      <c r="Q50" s="2349"/>
      <c r="R50" s="2350"/>
      <c r="S50" s="2351"/>
      <c r="T50" s="2351"/>
      <c r="U50" s="2351"/>
      <c r="V50" s="2352"/>
      <c r="W50" s="2351"/>
      <c r="X50" s="2353"/>
      <c r="Y50" s="2183" t="s">
        <v>4</v>
      </c>
      <c r="Z50" s="2346"/>
      <c r="AA50" s="2347"/>
      <c r="AB50" s="2392"/>
      <c r="AC50" s="2392"/>
      <c r="AD50" s="2348"/>
      <c r="AE50" s="2351"/>
      <c r="AF50" s="2351"/>
      <c r="AG50" s="2351"/>
      <c r="AH50" s="2352"/>
      <c r="AI50" s="2393"/>
      <c r="AJ50" s="2394"/>
      <c r="AK50" s="2183" t="s">
        <v>4</v>
      </c>
      <c r="AM50"/>
      <c r="AN50" s="465"/>
      <c r="AO50" s="2084"/>
      <c r="AP50" s="3409"/>
      <c r="AQ50" s="3409"/>
      <c r="AR50" s="846"/>
      <c r="AS50" s="3352"/>
      <c r="AT50" s="3352"/>
      <c r="AU50" s="846"/>
      <c r="AV50" s="3361"/>
      <c r="AW50" s="3361"/>
      <c r="AX50" s="846"/>
      <c r="AY50" s="3363"/>
      <c r="AZ50" s="3363"/>
      <c r="BA50" s="846"/>
      <c r="BB50" s="3218"/>
      <c r="BC50" s="3218"/>
      <c r="BD50" s="846"/>
      <c r="BE50" s="3391"/>
      <c r="BF50" s="3391"/>
      <c r="BG50" s="846"/>
      <c r="BH50" s="3393"/>
      <c r="BI50" s="3393"/>
      <c r="BJ50" s="846"/>
      <c r="BK50" s="3395"/>
      <c r="BL50" s="3395"/>
      <c r="BM50" s="846"/>
      <c r="BN50" s="3389"/>
      <c r="BO50" s="3389"/>
      <c r="BP50" s="2084"/>
      <c r="BQ50" s="465"/>
      <c r="BR50" s="465"/>
      <c r="BS50" s="465"/>
      <c r="BT50" s="465"/>
      <c r="BU50" s="465"/>
      <c r="BV50" s="465"/>
      <c r="BW50" s="465"/>
      <c r="BX50" s="465"/>
      <c r="BY50" s="2279" t="s">
        <v>2065</v>
      </c>
      <c r="BZ50" s="2280" t="s">
        <v>2065</v>
      </c>
      <c r="CA50" s="2277" t="s">
        <v>2175</v>
      </c>
      <c r="CB50" s="2279" t="s">
        <v>2175</v>
      </c>
      <c r="CC50" s="2277">
        <v>192</v>
      </c>
      <c r="CD50" s="2277">
        <v>192</v>
      </c>
      <c r="CE50" s="2277">
        <v>192</v>
      </c>
      <c r="CF50" s="2278" t="s">
        <v>2065</v>
      </c>
      <c r="CG50" s="465"/>
      <c r="CH50" s="2374" t="s">
        <v>2124</v>
      </c>
      <c r="CI50" s="2375" t="s">
        <v>2124</v>
      </c>
      <c r="CJ50" s="2278" t="s">
        <v>2176</v>
      </c>
      <c r="CK50" s="2374" t="s">
        <v>2176</v>
      </c>
      <c r="CL50" s="2277">
        <v>51</v>
      </c>
      <c r="CM50" s="465"/>
      <c r="CN50" s="466">
        <v>1</v>
      </c>
      <c r="CO50" s="464"/>
      <c r="CP50" s="464"/>
    </row>
    <row r="51" spans="1:94" s="41" customFormat="1" ht="21" customHeight="1" thickBot="1" x14ac:dyDescent="0.3">
      <c r="A51"/>
      <c r="B51" s="2346"/>
      <c r="C51" s="2347"/>
      <c r="D51" s="2348"/>
      <c r="E51" s="2349"/>
      <c r="F51" s="2350"/>
      <c r="G51" s="2351"/>
      <c r="H51" s="2351"/>
      <c r="I51" s="2351"/>
      <c r="J51" s="2352"/>
      <c r="K51" s="2393"/>
      <c r="L51" s="2353"/>
      <c r="M51" s="2183" t="s">
        <v>4</v>
      </c>
      <c r="N51" s="2346"/>
      <c r="O51" s="2347"/>
      <c r="P51" s="2348"/>
      <c r="Q51" s="2349"/>
      <c r="R51" s="2350"/>
      <c r="S51" s="2351"/>
      <c r="T51" s="2351"/>
      <c r="U51" s="2351"/>
      <c r="V51" s="2352"/>
      <c r="W51" s="2393"/>
      <c r="X51" s="2353"/>
      <c r="Y51" s="2183" t="s">
        <v>4</v>
      </c>
      <c r="Z51" s="2346"/>
      <c r="AA51" s="2347"/>
      <c r="AB51" s="2348"/>
      <c r="AC51" s="2349"/>
      <c r="AD51" s="2350"/>
      <c r="AE51" s="2351"/>
      <c r="AF51" s="2351"/>
      <c r="AG51" s="2351"/>
      <c r="AH51" s="2352"/>
      <c r="AI51" s="2393"/>
      <c r="AJ51" s="2353"/>
      <c r="AK51" s="2183" t="s">
        <v>4</v>
      </c>
      <c r="AM51"/>
      <c r="AN51" s="465"/>
      <c r="AO51" s="2084"/>
      <c r="AP51" s="846"/>
      <c r="AQ51" s="846"/>
      <c r="AR51" s="846"/>
      <c r="AS51" s="846"/>
      <c r="AT51" s="846"/>
      <c r="AU51" s="846"/>
      <c r="AV51" s="846"/>
      <c r="AW51" s="846"/>
      <c r="AX51" s="846"/>
      <c r="AY51" s="846"/>
      <c r="AZ51" s="846"/>
      <c r="BA51" s="846"/>
      <c r="BB51" s="846"/>
      <c r="BC51" s="846"/>
      <c r="BD51" s="846"/>
      <c r="BE51" s="846"/>
      <c r="BF51" s="846"/>
      <c r="BG51" s="846"/>
      <c r="BH51" s="846"/>
      <c r="BI51" s="846"/>
      <c r="BJ51" s="846"/>
      <c r="BK51" s="846"/>
      <c r="BL51" s="846"/>
      <c r="BM51" s="846"/>
      <c r="BN51" s="846"/>
      <c r="BO51" s="846"/>
      <c r="BP51" s="2084"/>
      <c r="BQ51" s="465"/>
      <c r="BR51" s="465"/>
      <c r="BS51" s="465"/>
      <c r="BT51" s="465"/>
      <c r="BU51" s="465"/>
      <c r="BV51" s="465"/>
      <c r="BW51" s="465"/>
      <c r="BX51" s="465"/>
      <c r="BY51" s="2288" t="s">
        <v>2071</v>
      </c>
      <c r="BZ51" s="2289" t="s">
        <v>2071</v>
      </c>
      <c r="CA51" s="2277" t="s">
        <v>2177</v>
      </c>
      <c r="CB51" s="2288" t="s">
        <v>2177</v>
      </c>
      <c r="CC51" s="2277">
        <v>128</v>
      </c>
      <c r="CD51" s="2277">
        <v>128</v>
      </c>
      <c r="CE51" s="2277">
        <v>128</v>
      </c>
      <c r="CF51" s="2278" t="s">
        <v>2071</v>
      </c>
      <c r="CG51" s="465"/>
      <c r="CH51" s="465"/>
      <c r="CI51" s="465"/>
      <c r="CJ51" s="465"/>
      <c r="CK51" s="465"/>
      <c r="CL51" s="465"/>
      <c r="CM51" s="465"/>
      <c r="CN51" s="466">
        <v>1</v>
      </c>
      <c r="CO51" s="464"/>
      <c r="CP51" s="464"/>
    </row>
    <row r="52" spans="1:94" s="41" customFormat="1" ht="21" customHeight="1" x14ac:dyDescent="0.25">
      <c r="A52"/>
      <c r="B52" s="2346"/>
      <c r="C52" s="2347"/>
      <c r="D52" s="2348"/>
      <c r="E52" s="2349"/>
      <c r="F52" s="2350"/>
      <c r="G52" s="2351"/>
      <c r="H52" s="2351"/>
      <c r="I52" s="2351"/>
      <c r="J52" s="2352"/>
      <c r="K52" s="2393"/>
      <c r="L52" s="2353"/>
      <c r="M52" s="2183" t="s">
        <v>4</v>
      </c>
      <c r="N52" s="2346"/>
      <c r="O52" s="2347"/>
      <c r="P52" s="2348"/>
      <c r="Q52" s="2349"/>
      <c r="R52" s="2350"/>
      <c r="S52" s="2351"/>
      <c r="T52" s="2351"/>
      <c r="U52" s="2351"/>
      <c r="V52" s="2352"/>
      <c r="W52" s="2393"/>
      <c r="X52" s="2353"/>
      <c r="Y52" s="2183" t="s">
        <v>4</v>
      </c>
      <c r="Z52" s="2346"/>
      <c r="AA52" s="2347"/>
      <c r="AB52" s="2392"/>
      <c r="AC52" s="2392"/>
      <c r="AD52" s="2348"/>
      <c r="AE52" s="2351"/>
      <c r="AF52" s="2351"/>
      <c r="AG52" s="2351"/>
      <c r="AH52" s="2352"/>
      <c r="AI52" s="2393"/>
      <c r="AJ52" s="2394"/>
      <c r="AK52" s="2183" t="s">
        <v>4</v>
      </c>
      <c r="AM52"/>
      <c r="AN52" s="465"/>
      <c r="AO52" s="2084"/>
      <c r="AP52" s="3410" t="s">
        <v>1619</v>
      </c>
      <c r="AQ52" s="3410"/>
      <c r="AR52" s="846"/>
      <c r="AS52" s="3351" t="s">
        <v>1620</v>
      </c>
      <c r="AT52" s="3351"/>
      <c r="AU52" s="846"/>
      <c r="AV52" s="3360" t="s">
        <v>1621</v>
      </c>
      <c r="AW52" s="3360"/>
      <c r="AX52" s="846"/>
      <c r="AY52" s="3362" t="s">
        <v>1622</v>
      </c>
      <c r="AZ52" s="3362"/>
      <c r="BA52" s="846"/>
      <c r="BB52" s="3217" t="s">
        <v>1623</v>
      </c>
      <c r="BC52" s="3217"/>
      <c r="BD52" s="846"/>
      <c r="BE52" s="3390" t="s">
        <v>1624</v>
      </c>
      <c r="BF52" s="3390"/>
      <c r="BG52" s="846"/>
      <c r="BH52" s="3392" t="s">
        <v>1617</v>
      </c>
      <c r="BI52" s="3392"/>
      <c r="BJ52" s="846"/>
      <c r="BK52" s="3394" t="s">
        <v>1625</v>
      </c>
      <c r="BL52" s="3394"/>
      <c r="BM52" s="846"/>
      <c r="BN52" s="3388" t="s">
        <v>1626</v>
      </c>
      <c r="BO52" s="3388"/>
      <c r="BP52" s="2084"/>
      <c r="BQ52" s="465"/>
      <c r="BR52" s="465"/>
      <c r="BS52" s="465"/>
      <c r="BT52" s="465"/>
      <c r="BU52" s="465"/>
      <c r="BV52" s="465"/>
      <c r="BW52" s="465"/>
      <c r="BX52" s="465"/>
      <c r="BY52" s="2398" t="s">
        <v>2078</v>
      </c>
      <c r="BZ52" s="2299" t="s">
        <v>2078</v>
      </c>
      <c r="CA52" s="2277" t="s">
        <v>2178</v>
      </c>
      <c r="CB52" s="2298" t="s">
        <v>2178</v>
      </c>
      <c r="CC52" s="2277">
        <v>153</v>
      </c>
      <c r="CD52" s="2277">
        <v>153</v>
      </c>
      <c r="CE52" s="2277">
        <v>255</v>
      </c>
      <c r="CF52" s="2278" t="s">
        <v>2078</v>
      </c>
      <c r="CG52" s="465"/>
      <c r="CH52" s="465"/>
      <c r="CI52" s="465"/>
      <c r="CJ52" s="465"/>
      <c r="CK52" s="465"/>
      <c r="CL52" s="465"/>
      <c r="CM52" s="465"/>
      <c r="CN52" s="466">
        <v>1</v>
      </c>
      <c r="CO52" s="464"/>
      <c r="CP52" s="464"/>
    </row>
    <row r="53" spans="1:94" s="41" customFormat="1" ht="21" customHeight="1" x14ac:dyDescent="0.25">
      <c r="A53"/>
      <c r="B53" s="2346"/>
      <c r="C53" s="2347"/>
      <c r="D53" s="2348"/>
      <c r="E53" s="2349"/>
      <c r="F53" s="2350"/>
      <c r="G53" s="2351"/>
      <c r="H53" s="2351"/>
      <c r="I53" s="2351"/>
      <c r="J53" s="2352"/>
      <c r="K53" s="2393"/>
      <c r="L53" s="2353"/>
      <c r="M53" s="2183" t="s">
        <v>4</v>
      </c>
      <c r="N53" s="2346"/>
      <c r="O53" s="2347"/>
      <c r="P53" s="2348"/>
      <c r="Q53" s="2349"/>
      <c r="R53" s="2350"/>
      <c r="S53" s="2351"/>
      <c r="T53" s="2351"/>
      <c r="U53" s="2351"/>
      <c r="V53" s="2352"/>
      <c r="W53" s="2393"/>
      <c r="X53" s="2353"/>
      <c r="Y53" s="2183" t="s">
        <v>4</v>
      </c>
      <c r="Z53" s="2346"/>
      <c r="AA53" s="2347"/>
      <c r="AB53" s="2348"/>
      <c r="AC53" s="2349"/>
      <c r="AD53" s="2350"/>
      <c r="AE53" s="2351"/>
      <c r="AF53" s="2351"/>
      <c r="AG53" s="2351"/>
      <c r="AH53" s="2352"/>
      <c r="AI53" s="2393"/>
      <c r="AJ53" s="2353"/>
      <c r="AK53" s="2183" t="s">
        <v>4</v>
      </c>
      <c r="AM53"/>
      <c r="AN53" s="465"/>
      <c r="AO53" s="2084"/>
      <c r="AP53" s="3411"/>
      <c r="AQ53" s="3411"/>
      <c r="AR53" s="846"/>
      <c r="AS53" s="3352"/>
      <c r="AT53" s="3352"/>
      <c r="AU53" s="846"/>
      <c r="AV53" s="3361"/>
      <c r="AW53" s="3361"/>
      <c r="AX53" s="846"/>
      <c r="AY53" s="3363"/>
      <c r="AZ53" s="3363"/>
      <c r="BA53" s="846"/>
      <c r="BB53" s="3218"/>
      <c r="BC53" s="3218"/>
      <c r="BD53" s="846"/>
      <c r="BE53" s="3391"/>
      <c r="BF53" s="3391"/>
      <c r="BG53" s="846"/>
      <c r="BH53" s="3393"/>
      <c r="BI53" s="3393"/>
      <c r="BJ53" s="846"/>
      <c r="BK53" s="3395"/>
      <c r="BL53" s="3395"/>
      <c r="BM53" s="846"/>
      <c r="BN53" s="3389"/>
      <c r="BO53" s="3389"/>
      <c r="BP53" s="2084"/>
      <c r="BQ53" s="465"/>
      <c r="BR53" s="465"/>
      <c r="BS53" s="465"/>
      <c r="BT53" s="465"/>
      <c r="BU53" s="465"/>
      <c r="BV53" s="465"/>
      <c r="BW53" s="465"/>
      <c r="BX53" s="465"/>
      <c r="BY53" s="2308" t="s">
        <v>2084</v>
      </c>
      <c r="BZ53" s="2309" t="s">
        <v>2084</v>
      </c>
      <c r="CA53" s="2277" t="s">
        <v>2173</v>
      </c>
      <c r="CB53" s="2399" t="s">
        <v>2173</v>
      </c>
      <c r="CC53" s="2277">
        <v>153</v>
      </c>
      <c r="CD53" s="2277">
        <v>51</v>
      </c>
      <c r="CE53" s="2277">
        <v>102</v>
      </c>
      <c r="CF53" s="2278" t="s">
        <v>2084</v>
      </c>
      <c r="CG53" s="465"/>
      <c r="CH53" s="465"/>
      <c r="CI53" s="465"/>
      <c r="CJ53" s="465"/>
      <c r="CK53" s="465"/>
      <c r="CL53" s="465"/>
      <c r="CM53" s="465"/>
      <c r="CN53" s="466">
        <v>1</v>
      </c>
      <c r="CO53" s="464"/>
      <c r="CP53" s="464"/>
    </row>
    <row r="54" spans="1:94" s="41" customFormat="1" ht="21" customHeight="1" thickBot="1" x14ac:dyDescent="0.3">
      <c r="A54"/>
      <c r="B54" s="2346"/>
      <c r="C54" s="2347"/>
      <c r="D54" s="2348"/>
      <c r="E54" s="2349"/>
      <c r="F54" s="2350"/>
      <c r="G54" s="2351"/>
      <c r="H54" s="2351"/>
      <c r="I54" s="2351"/>
      <c r="J54" s="2352"/>
      <c r="K54" s="2393"/>
      <c r="L54" s="2353"/>
      <c r="M54" s="2183" t="s">
        <v>4</v>
      </c>
      <c r="N54" s="2346"/>
      <c r="O54" s="2347"/>
      <c r="P54" s="2348"/>
      <c r="Q54" s="2349"/>
      <c r="R54" s="2350"/>
      <c r="S54" s="2351"/>
      <c r="T54" s="2351"/>
      <c r="U54" s="2351"/>
      <c r="V54" s="2352"/>
      <c r="W54" s="2393"/>
      <c r="X54" s="2353"/>
      <c r="Y54" s="2183" t="s">
        <v>4</v>
      </c>
      <c r="Z54" s="2346"/>
      <c r="AA54" s="2347"/>
      <c r="AB54" s="2392"/>
      <c r="AC54" s="2392"/>
      <c r="AD54" s="2348"/>
      <c r="AE54" s="2351"/>
      <c r="AF54" s="2351"/>
      <c r="AG54" s="2351"/>
      <c r="AH54" s="2352"/>
      <c r="AI54" s="2393"/>
      <c r="AJ54" s="2394"/>
      <c r="AK54" s="2183" t="s">
        <v>4</v>
      </c>
      <c r="AM54"/>
      <c r="AN54" s="465"/>
      <c r="AO54" s="2084"/>
      <c r="AP54" s="846"/>
      <c r="AQ54" s="846"/>
      <c r="AR54" s="846"/>
      <c r="AS54" s="846"/>
      <c r="AT54" s="846"/>
      <c r="AU54" s="846"/>
      <c r="AV54" s="846"/>
      <c r="AW54" s="846"/>
      <c r="AX54" s="846"/>
      <c r="AY54" s="846"/>
      <c r="AZ54" s="846"/>
      <c r="BA54" s="846"/>
      <c r="BB54" s="846"/>
      <c r="BC54" s="846"/>
      <c r="BD54" s="846"/>
      <c r="BE54" s="846"/>
      <c r="BF54" s="846"/>
      <c r="BG54" s="846"/>
      <c r="BH54" s="846"/>
      <c r="BI54" s="846"/>
      <c r="BJ54" s="846"/>
      <c r="BK54" s="846"/>
      <c r="BL54" s="846"/>
      <c r="BM54" s="846"/>
      <c r="BN54" s="846"/>
      <c r="BO54" s="846"/>
      <c r="BP54" s="2084"/>
      <c r="BT54" s="465"/>
      <c r="BU54" s="465"/>
      <c r="BV54" s="465"/>
      <c r="BW54" s="465"/>
      <c r="BX54" s="465"/>
      <c r="BY54" s="2400"/>
      <c r="BZ54" s="2401"/>
      <c r="CA54" s="2400"/>
      <c r="CB54" s="2400"/>
      <c r="CC54" s="2400"/>
      <c r="CD54" s="2400"/>
      <c r="CE54" s="2400"/>
      <c r="CF54" s="2401"/>
      <c r="CG54" s="465"/>
      <c r="CH54" s="465"/>
      <c r="CI54" s="465"/>
      <c r="CJ54" s="465"/>
      <c r="CK54" s="465"/>
      <c r="CL54" s="465"/>
      <c r="CM54" s="465"/>
      <c r="CN54" s="466">
        <v>1</v>
      </c>
      <c r="CO54" s="464"/>
      <c r="CP54" s="464"/>
    </row>
    <row r="55" spans="1:94" s="41" customFormat="1" ht="21" customHeight="1" x14ac:dyDescent="0.25">
      <c r="A55"/>
      <c r="B55" s="2346"/>
      <c r="C55" s="2347"/>
      <c r="D55" s="2348"/>
      <c r="E55" s="2349"/>
      <c r="F55" s="2350"/>
      <c r="G55" s="2351"/>
      <c r="H55" s="2351"/>
      <c r="I55" s="2351"/>
      <c r="J55" s="2352"/>
      <c r="K55" s="2393"/>
      <c r="L55" s="2353"/>
      <c r="M55" s="2183" t="s">
        <v>4</v>
      </c>
      <c r="N55" s="2346"/>
      <c r="O55" s="2347"/>
      <c r="P55" s="2348"/>
      <c r="Q55" s="2349"/>
      <c r="R55" s="2350"/>
      <c r="S55" s="2351"/>
      <c r="T55" s="2351"/>
      <c r="U55" s="2351"/>
      <c r="V55" s="2352"/>
      <c r="W55" s="2393"/>
      <c r="X55" s="2353"/>
      <c r="Y55" s="2183" t="s">
        <v>4</v>
      </c>
      <c r="Z55" s="2346"/>
      <c r="AA55" s="2347"/>
      <c r="AB55" s="2348"/>
      <c r="AC55" s="2349"/>
      <c r="AD55" s="2350"/>
      <c r="AE55" s="2351"/>
      <c r="AF55" s="2351"/>
      <c r="AG55" s="2351"/>
      <c r="AH55" s="2352"/>
      <c r="AI55" s="2393"/>
      <c r="AJ55" s="2353"/>
      <c r="AK55" s="2183" t="s">
        <v>4</v>
      </c>
      <c r="AM55"/>
      <c r="AN55" s="465"/>
      <c r="AO55" s="2084"/>
      <c r="AP55" s="3414" t="s">
        <v>1627</v>
      </c>
      <c r="AQ55" s="3414"/>
      <c r="AR55" s="846"/>
      <c r="AS55" s="3351" t="s">
        <v>1628</v>
      </c>
      <c r="AT55" s="3351"/>
      <c r="AU55" s="846"/>
      <c r="AV55" s="3360" t="s">
        <v>1629</v>
      </c>
      <c r="AW55" s="3360"/>
      <c r="AX55" s="846"/>
      <c r="AY55" s="3362" t="s">
        <v>1630</v>
      </c>
      <c r="AZ55" s="3362"/>
      <c r="BA55" s="846"/>
      <c r="BB55" s="3217" t="s">
        <v>1631</v>
      </c>
      <c r="BC55" s="3217"/>
      <c r="BD55" s="846"/>
      <c r="BE55" s="3390" t="s">
        <v>1632</v>
      </c>
      <c r="BF55" s="3390"/>
      <c r="BG55" s="846"/>
      <c r="BH55" s="3392" t="s">
        <v>1625</v>
      </c>
      <c r="BI55" s="3392"/>
      <c r="BJ55" s="846"/>
      <c r="BK55" s="3394" t="s">
        <v>1633</v>
      </c>
      <c r="BL55" s="3394"/>
      <c r="BM55" s="846"/>
      <c r="BN55" s="3388" t="s">
        <v>1634</v>
      </c>
      <c r="BO55" s="3388"/>
      <c r="BP55" s="2084"/>
      <c r="BT55" s="465"/>
      <c r="BU55" s="465"/>
      <c r="BV55" s="465"/>
      <c r="BW55" s="465"/>
      <c r="BX55" s="465"/>
      <c r="BY55" s="2321" t="s">
        <v>2096</v>
      </c>
      <c r="BZ55" s="2322" t="s">
        <v>2096</v>
      </c>
      <c r="CA55" s="2277" t="s">
        <v>573</v>
      </c>
      <c r="CB55" s="2321" t="s">
        <v>573</v>
      </c>
      <c r="CC55" s="2277">
        <v>204</v>
      </c>
      <c r="CD55" s="2277">
        <v>255</v>
      </c>
      <c r="CE55" s="2277">
        <v>255</v>
      </c>
      <c r="CF55" s="2278" t="s">
        <v>2096</v>
      </c>
      <c r="CG55" s="465"/>
      <c r="CH55" s="465"/>
      <c r="CI55" s="465"/>
      <c r="CJ55" s="465"/>
      <c r="CK55" s="465"/>
      <c r="CL55" s="465"/>
      <c r="CM55" s="465"/>
      <c r="CN55" s="466">
        <v>1</v>
      </c>
      <c r="CO55" s="464"/>
      <c r="CP55" s="464"/>
    </row>
    <row r="56" spans="1:94" s="41" customFormat="1" ht="21" customHeight="1" x14ac:dyDescent="0.25">
      <c r="A56"/>
      <c r="B56" s="2346"/>
      <c r="C56" s="2347"/>
      <c r="D56" s="2348"/>
      <c r="E56" s="2349"/>
      <c r="F56" s="2350"/>
      <c r="G56" s="2351"/>
      <c r="H56" s="2351"/>
      <c r="I56" s="2351"/>
      <c r="J56" s="2352"/>
      <c r="K56" s="2393"/>
      <c r="L56" s="2353"/>
      <c r="M56" s="2183" t="s">
        <v>4</v>
      </c>
      <c r="N56" s="2346"/>
      <c r="O56" s="2347"/>
      <c r="P56" s="2348"/>
      <c r="Q56" s="2349"/>
      <c r="R56" s="2350"/>
      <c r="S56" s="2351"/>
      <c r="T56" s="2351"/>
      <c r="U56" s="2351"/>
      <c r="V56" s="2352"/>
      <c r="W56" s="2393"/>
      <c r="X56" s="2353"/>
      <c r="Y56" s="2183" t="s">
        <v>4</v>
      </c>
      <c r="Z56" s="2346"/>
      <c r="AA56" s="2347"/>
      <c r="AB56" s="2392"/>
      <c r="AC56" s="2392"/>
      <c r="AD56" s="2348"/>
      <c r="AE56" s="2351"/>
      <c r="AF56" s="2351"/>
      <c r="AG56" s="2351"/>
      <c r="AH56" s="2352"/>
      <c r="AI56" s="2393"/>
      <c r="AJ56" s="2394"/>
      <c r="AK56" s="2183" t="s">
        <v>4</v>
      </c>
      <c r="AM56"/>
      <c r="AN56" s="465"/>
      <c r="AO56" s="2084"/>
      <c r="AP56" s="3415"/>
      <c r="AQ56" s="3415"/>
      <c r="AR56" s="846"/>
      <c r="AS56" s="3352"/>
      <c r="AT56" s="3352"/>
      <c r="AU56" s="846"/>
      <c r="AV56" s="3361"/>
      <c r="AW56" s="3361"/>
      <c r="AX56" s="846"/>
      <c r="AY56" s="3363"/>
      <c r="AZ56" s="3363"/>
      <c r="BA56" s="846"/>
      <c r="BB56" s="3218"/>
      <c r="BC56" s="3218"/>
      <c r="BD56" s="846"/>
      <c r="BE56" s="3391"/>
      <c r="BF56" s="3391"/>
      <c r="BG56" s="846"/>
      <c r="BH56" s="3393"/>
      <c r="BI56" s="3393"/>
      <c r="BJ56" s="846"/>
      <c r="BK56" s="3395"/>
      <c r="BL56" s="3395"/>
      <c r="BM56" s="846"/>
      <c r="BN56" s="3389"/>
      <c r="BO56" s="3389"/>
      <c r="BP56" s="2084"/>
      <c r="BT56" s="465"/>
      <c r="BU56" s="465"/>
      <c r="BV56" s="465"/>
      <c r="BW56" s="465"/>
      <c r="BX56" s="465"/>
      <c r="BY56" s="2334" t="s">
        <v>2101</v>
      </c>
      <c r="BZ56" s="2335" t="s">
        <v>2101</v>
      </c>
      <c r="CA56" s="2277" t="s">
        <v>2179</v>
      </c>
      <c r="CB56" s="2334" t="s">
        <v>2179</v>
      </c>
      <c r="CC56" s="2277">
        <v>102</v>
      </c>
      <c r="CD56" s="2277">
        <v>0</v>
      </c>
      <c r="CE56" s="2277">
        <v>102</v>
      </c>
      <c r="CF56" s="2278" t="s">
        <v>2101</v>
      </c>
      <c r="CG56" s="465"/>
      <c r="CH56" s="465"/>
      <c r="CI56" s="465"/>
      <c r="CJ56" s="465"/>
      <c r="CK56" s="465"/>
      <c r="CL56" s="465"/>
      <c r="CM56" s="465"/>
      <c r="CN56" s="466">
        <v>1</v>
      </c>
      <c r="CO56" s="464"/>
      <c r="CP56" s="464"/>
    </row>
    <row r="57" spans="1:94" s="41" customFormat="1" ht="21" customHeight="1" thickBot="1" x14ac:dyDescent="0.3">
      <c r="A57"/>
      <c r="B57" s="2346"/>
      <c r="C57" s="2347"/>
      <c r="D57" s="2348"/>
      <c r="E57" s="2349"/>
      <c r="F57" s="2350"/>
      <c r="G57" s="2351"/>
      <c r="H57" s="2351"/>
      <c r="I57" s="2351"/>
      <c r="J57" s="2352"/>
      <c r="K57" s="2393"/>
      <c r="L57" s="2353"/>
      <c r="M57" s="2183" t="s">
        <v>4</v>
      </c>
      <c r="N57" s="2346"/>
      <c r="O57" s="2347"/>
      <c r="P57" s="2348"/>
      <c r="Q57" s="2349"/>
      <c r="R57" s="2350"/>
      <c r="S57" s="2351"/>
      <c r="T57" s="2351"/>
      <c r="U57" s="2351"/>
      <c r="V57" s="2352"/>
      <c r="W57" s="2393"/>
      <c r="X57" s="2353"/>
      <c r="Y57" s="2183" t="s">
        <v>4</v>
      </c>
      <c r="Z57" s="2346"/>
      <c r="AA57" s="2347"/>
      <c r="AB57" s="2348"/>
      <c r="AC57" s="2349"/>
      <c r="AD57" s="2350"/>
      <c r="AE57" s="2351"/>
      <c r="AF57" s="2351"/>
      <c r="AG57" s="2351"/>
      <c r="AH57" s="2352"/>
      <c r="AI57" s="2393"/>
      <c r="AJ57" s="2353"/>
      <c r="AK57" s="2183" t="s">
        <v>4</v>
      </c>
      <c r="AM57"/>
      <c r="AN57" s="465"/>
      <c r="AO57" s="2084"/>
      <c r="AP57" s="846"/>
      <c r="AQ57" s="846"/>
      <c r="AR57" s="846"/>
      <c r="AS57" s="846"/>
      <c r="AT57" s="846"/>
      <c r="AU57" s="846"/>
      <c r="AV57" s="846"/>
      <c r="AW57" s="846"/>
      <c r="AX57" s="846"/>
      <c r="AY57" s="846"/>
      <c r="AZ57" s="846"/>
      <c r="BA57" s="846"/>
      <c r="BB57" s="846"/>
      <c r="BC57" s="846"/>
      <c r="BD57" s="846"/>
      <c r="BE57" s="846"/>
      <c r="BF57" s="846"/>
      <c r="BG57" s="846"/>
      <c r="BH57" s="846"/>
      <c r="BI57" s="846"/>
      <c r="BJ57" s="846"/>
      <c r="BK57" s="846"/>
      <c r="BL57" s="846"/>
      <c r="BM57" s="846"/>
      <c r="BN57" s="846"/>
      <c r="BO57" s="846"/>
      <c r="BP57" s="2084"/>
      <c r="BT57" s="465"/>
      <c r="BU57" s="465"/>
      <c r="BV57" s="465"/>
      <c r="BW57" s="465"/>
      <c r="BX57" s="465"/>
      <c r="BY57" s="2340" t="s">
        <v>2106</v>
      </c>
      <c r="BZ57" s="2341" t="s">
        <v>2106</v>
      </c>
      <c r="CA57" s="2277" t="s">
        <v>2180</v>
      </c>
      <c r="CB57" s="2340" t="s">
        <v>2180</v>
      </c>
      <c r="CC57" s="2277">
        <v>255</v>
      </c>
      <c r="CD57" s="2277">
        <v>128</v>
      </c>
      <c r="CE57" s="2277">
        <v>128</v>
      </c>
      <c r="CF57" s="2278" t="s">
        <v>2106</v>
      </c>
      <c r="CG57" s="465"/>
      <c r="CH57" s="2402" t="s">
        <v>2181</v>
      </c>
      <c r="CI57" s="2401"/>
      <c r="CJ57" s="2401"/>
      <c r="CK57" s="2401"/>
      <c r="CL57" s="2401"/>
      <c r="CM57" s="465"/>
      <c r="CN57" s="466">
        <v>1</v>
      </c>
      <c r="CO57" s="464"/>
      <c r="CP57" s="464"/>
    </row>
    <row r="58" spans="1:94" s="41" customFormat="1" ht="21" customHeight="1" x14ac:dyDescent="0.25">
      <c r="A58"/>
      <c r="B58" s="2346"/>
      <c r="C58" s="2347"/>
      <c r="D58" s="2392"/>
      <c r="E58" s="2392"/>
      <c r="F58" s="2348"/>
      <c r="G58" s="2351"/>
      <c r="H58" s="2351"/>
      <c r="I58" s="2351"/>
      <c r="J58" s="2352"/>
      <c r="K58" s="2393"/>
      <c r="L58" s="2394"/>
      <c r="M58" s="2183" t="s">
        <v>4</v>
      </c>
      <c r="N58" s="2346"/>
      <c r="O58" s="2347"/>
      <c r="P58" s="2392"/>
      <c r="Q58" s="2392"/>
      <c r="R58" s="2348"/>
      <c r="S58" s="2351"/>
      <c r="T58" s="2351"/>
      <c r="U58" s="2351"/>
      <c r="V58" s="2352"/>
      <c r="W58" s="2393"/>
      <c r="X58" s="2394"/>
      <c r="Y58" s="2183" t="s">
        <v>4</v>
      </c>
      <c r="Z58" s="2346"/>
      <c r="AA58" s="2347"/>
      <c r="AB58" s="2392"/>
      <c r="AC58" s="2392"/>
      <c r="AD58" s="2348"/>
      <c r="AE58" s="2351"/>
      <c r="AF58" s="2351"/>
      <c r="AG58" s="2351"/>
      <c r="AH58" s="2352"/>
      <c r="AI58" s="2393"/>
      <c r="AJ58" s="2394"/>
      <c r="AK58" s="2183" t="s">
        <v>4</v>
      </c>
      <c r="AM58"/>
      <c r="AN58" s="465"/>
      <c r="AO58" s="2084"/>
      <c r="AP58" s="3412" t="s">
        <v>1635</v>
      </c>
      <c r="AQ58" s="3412"/>
      <c r="AR58" s="846"/>
      <c r="AS58" s="3351" t="s">
        <v>1636</v>
      </c>
      <c r="AT58" s="3351"/>
      <c r="AU58" s="846"/>
      <c r="AV58" s="3360" t="s">
        <v>1637</v>
      </c>
      <c r="AW58" s="3360"/>
      <c r="AX58" s="846"/>
      <c r="AY58" s="3362" t="s">
        <v>1638</v>
      </c>
      <c r="AZ58" s="3362"/>
      <c r="BA58" s="846"/>
      <c r="BB58" s="3217" t="s">
        <v>1639</v>
      </c>
      <c r="BC58" s="3217"/>
      <c r="BD58" s="846"/>
      <c r="BE58" s="3390" t="s">
        <v>1640</v>
      </c>
      <c r="BF58" s="3390"/>
      <c r="BG58" s="846"/>
      <c r="BH58" s="3392" t="s">
        <v>1641</v>
      </c>
      <c r="BI58" s="3392"/>
      <c r="BJ58" s="846"/>
      <c r="BK58" s="3394" t="s">
        <v>1642</v>
      </c>
      <c r="BL58" s="3394"/>
      <c r="BM58" s="846"/>
      <c r="BN58" s="3388" t="s">
        <v>1643</v>
      </c>
      <c r="BO58" s="3388"/>
      <c r="BP58" s="2084"/>
      <c r="BT58" s="465"/>
      <c r="BU58" s="465"/>
      <c r="BV58" s="465"/>
      <c r="BW58" s="465"/>
      <c r="BX58" s="465"/>
      <c r="BY58" s="2354" t="s">
        <v>2111</v>
      </c>
      <c r="BZ58" s="2355" t="s">
        <v>2111</v>
      </c>
      <c r="CA58" s="2277" t="s">
        <v>2182</v>
      </c>
      <c r="CB58" s="2354" t="s">
        <v>2182</v>
      </c>
      <c r="CC58" s="2277">
        <v>0</v>
      </c>
      <c r="CD58" s="2277">
        <v>102</v>
      </c>
      <c r="CE58" s="2277">
        <v>204</v>
      </c>
      <c r="CF58" s="2278" t="s">
        <v>2111</v>
      </c>
      <c r="CG58" s="465"/>
      <c r="CH58" s="2402" t="s">
        <v>2183</v>
      </c>
      <c r="CI58" s="2401"/>
      <c r="CJ58" s="2401"/>
      <c r="CK58" s="2401"/>
      <c r="CL58" s="2401"/>
      <c r="CM58" s="465"/>
      <c r="CN58" s="466">
        <v>1</v>
      </c>
      <c r="CO58" s="464"/>
      <c r="CP58" s="464"/>
    </row>
    <row r="59" spans="1:94" s="41" customFormat="1" ht="21" customHeight="1" x14ac:dyDescent="0.25">
      <c r="A59"/>
      <c r="B59" s="2346"/>
      <c r="C59" s="2347"/>
      <c r="D59" s="2348"/>
      <c r="E59" s="2349"/>
      <c r="F59" s="2350"/>
      <c r="G59" s="2351"/>
      <c r="H59" s="2351"/>
      <c r="I59" s="2351"/>
      <c r="J59" s="2352"/>
      <c r="K59" s="2393"/>
      <c r="L59" s="2353"/>
      <c r="M59" s="2183" t="s">
        <v>4</v>
      </c>
      <c r="N59" s="2346"/>
      <c r="O59" s="2347"/>
      <c r="P59" s="2348"/>
      <c r="Q59" s="2349"/>
      <c r="R59" s="2350"/>
      <c r="S59" s="2351"/>
      <c r="T59" s="2351"/>
      <c r="U59" s="2351"/>
      <c r="V59" s="2352"/>
      <c r="W59" s="2393"/>
      <c r="X59" s="2353"/>
      <c r="Y59" s="2183" t="s">
        <v>4</v>
      </c>
      <c r="Z59" s="2346"/>
      <c r="AA59" s="2347"/>
      <c r="AB59" s="2348"/>
      <c r="AC59" s="2349"/>
      <c r="AD59" s="2350"/>
      <c r="AE59" s="2351"/>
      <c r="AF59" s="2351"/>
      <c r="AG59" s="2351"/>
      <c r="AH59" s="2352"/>
      <c r="AI59" s="2393"/>
      <c r="AJ59" s="2353"/>
      <c r="AK59" s="2183" t="s">
        <v>4</v>
      </c>
      <c r="AM59"/>
      <c r="AN59" s="465"/>
      <c r="AO59" s="2084"/>
      <c r="AP59" s="3413"/>
      <c r="AQ59" s="3413"/>
      <c r="AR59" s="846"/>
      <c r="AS59" s="3352"/>
      <c r="AT59" s="3352"/>
      <c r="AU59" s="846"/>
      <c r="AV59" s="3361"/>
      <c r="AW59" s="3361"/>
      <c r="AX59" s="846"/>
      <c r="AY59" s="3363"/>
      <c r="AZ59" s="3363"/>
      <c r="BA59" s="846"/>
      <c r="BB59" s="3218"/>
      <c r="BC59" s="3218"/>
      <c r="BD59" s="846"/>
      <c r="BE59" s="3391"/>
      <c r="BF59" s="3391"/>
      <c r="BG59" s="846"/>
      <c r="BH59" s="3393"/>
      <c r="BI59" s="3393"/>
      <c r="BJ59" s="846"/>
      <c r="BK59" s="3395"/>
      <c r="BL59" s="3395"/>
      <c r="BM59" s="846"/>
      <c r="BN59" s="3389"/>
      <c r="BO59" s="3389"/>
      <c r="BP59" s="2084"/>
      <c r="BT59" s="465"/>
      <c r="BU59" s="465"/>
      <c r="BV59" s="465"/>
      <c r="BW59" s="465"/>
      <c r="BX59" s="465"/>
      <c r="BY59" s="2360" t="s">
        <v>2116</v>
      </c>
      <c r="BZ59" s="2361" t="s">
        <v>2116</v>
      </c>
      <c r="CA59" s="2277" t="s">
        <v>2184</v>
      </c>
      <c r="CB59" s="2360" t="s">
        <v>2184</v>
      </c>
      <c r="CC59" s="2277">
        <v>204</v>
      </c>
      <c r="CD59" s="2277">
        <v>204</v>
      </c>
      <c r="CE59" s="2277">
        <v>255</v>
      </c>
      <c r="CF59" s="2278" t="s">
        <v>2116</v>
      </c>
      <c r="CG59" s="465"/>
      <c r="CH59" s="464"/>
      <c r="CI59" s="464"/>
      <c r="CJ59" s="464"/>
      <c r="CK59" s="464"/>
      <c r="CL59" s="1798">
        <v>1</v>
      </c>
      <c r="CM59" s="1798">
        <v>1</v>
      </c>
      <c r="CN59" s="466">
        <v>1</v>
      </c>
      <c r="CO59" s="464"/>
      <c r="CP59" s="464"/>
    </row>
    <row r="60" spans="1:94" s="41" customFormat="1" ht="21" customHeight="1" thickBot="1" x14ac:dyDescent="0.3">
      <c r="A60"/>
      <c r="B60" s="2346"/>
      <c r="C60" s="2347"/>
      <c r="D60" s="2392"/>
      <c r="E60" s="2392"/>
      <c r="F60" s="2348"/>
      <c r="G60" s="2351"/>
      <c r="H60" s="2351"/>
      <c r="I60" s="2351"/>
      <c r="J60" s="2352"/>
      <c r="K60" s="2393"/>
      <c r="L60" s="2394"/>
      <c r="M60" s="2183" t="s">
        <v>4</v>
      </c>
      <c r="N60" s="2346"/>
      <c r="O60" s="2347"/>
      <c r="P60" s="2392"/>
      <c r="Q60" s="2392"/>
      <c r="R60" s="2348"/>
      <c r="S60" s="2351"/>
      <c r="T60" s="2351"/>
      <c r="U60" s="2351"/>
      <c r="V60" s="2352"/>
      <c r="W60" s="2393"/>
      <c r="X60" s="2394"/>
      <c r="Y60" s="2183" t="s">
        <v>4</v>
      </c>
      <c r="Z60" s="2346"/>
      <c r="AA60" s="2347"/>
      <c r="AB60" s="2392"/>
      <c r="AC60" s="2392"/>
      <c r="AD60" s="2348"/>
      <c r="AE60" s="2351"/>
      <c r="AF60" s="2351"/>
      <c r="AG60" s="2351"/>
      <c r="AH60" s="2352"/>
      <c r="AI60" s="2393"/>
      <c r="AJ60" s="2394"/>
      <c r="AK60" s="2183" t="s">
        <v>4</v>
      </c>
      <c r="AM60"/>
      <c r="AN60" s="465"/>
      <c r="AO60" s="2084"/>
      <c r="AP60" s="846"/>
      <c r="AQ60" s="846"/>
      <c r="AR60" s="846"/>
      <c r="AS60" s="846"/>
      <c r="AT60" s="846"/>
      <c r="AU60" s="846"/>
      <c r="AV60" s="846"/>
      <c r="AW60" s="846"/>
      <c r="AX60" s="846"/>
      <c r="AY60" s="846"/>
      <c r="AZ60" s="846"/>
      <c r="BA60" s="846"/>
      <c r="BB60" s="846"/>
      <c r="BC60" s="846"/>
      <c r="BD60" s="846"/>
      <c r="BE60" s="846"/>
      <c r="BF60" s="846"/>
      <c r="BG60" s="846"/>
      <c r="BH60" s="846"/>
      <c r="BI60" s="846"/>
      <c r="BJ60" s="846"/>
      <c r="BK60" s="846"/>
      <c r="BL60" s="846"/>
      <c r="BM60" s="846"/>
      <c r="BN60" s="846"/>
      <c r="BO60" s="846"/>
      <c r="BP60" s="2084"/>
      <c r="BT60" s="465"/>
      <c r="BU60" s="465"/>
      <c r="BV60" s="465"/>
      <c r="BW60" s="465"/>
      <c r="BX60" s="465"/>
      <c r="BY60" s="465"/>
      <c r="BZ60" s="465"/>
      <c r="CA60" s="465"/>
      <c r="CB60" s="465"/>
      <c r="CC60" s="465"/>
      <c r="CD60" s="465"/>
      <c r="CE60" s="465"/>
      <c r="CF60" s="465"/>
      <c r="CG60" s="465"/>
      <c r="CH60" s="465"/>
      <c r="CI60" s="465"/>
      <c r="CJ60" s="465"/>
      <c r="CK60" s="465"/>
      <c r="CL60" s="465"/>
      <c r="CM60" s="465"/>
      <c r="CN60" s="466">
        <v>1</v>
      </c>
      <c r="CO60" s="464"/>
      <c r="CP60" s="464"/>
    </row>
    <row r="61" spans="1:94" s="41" customFormat="1" ht="21" customHeight="1" x14ac:dyDescent="0.25">
      <c r="A61"/>
      <c r="B61" s="2346"/>
      <c r="C61" s="2347"/>
      <c r="D61" s="2348"/>
      <c r="E61" s="2349"/>
      <c r="F61" s="2350"/>
      <c r="G61" s="2351"/>
      <c r="H61" s="2351"/>
      <c r="I61" s="2351"/>
      <c r="J61" s="2352"/>
      <c r="K61" s="2393"/>
      <c r="L61" s="2353"/>
      <c r="M61" s="2183" t="s">
        <v>4</v>
      </c>
      <c r="N61" s="2346"/>
      <c r="O61" s="2347"/>
      <c r="P61" s="2348"/>
      <c r="Q61" s="2349"/>
      <c r="R61" s="2350"/>
      <c r="S61" s="2351"/>
      <c r="T61" s="2351"/>
      <c r="U61" s="2351"/>
      <c r="V61" s="2352"/>
      <c r="W61" s="2393"/>
      <c r="X61" s="2353"/>
      <c r="Y61" s="2183" t="s">
        <v>4</v>
      </c>
      <c r="Z61" s="2346"/>
      <c r="AA61" s="2347"/>
      <c r="AB61" s="2348"/>
      <c r="AC61" s="2349"/>
      <c r="AD61" s="2350"/>
      <c r="AE61" s="2351"/>
      <c r="AF61" s="2351"/>
      <c r="AG61" s="2351"/>
      <c r="AH61" s="2352"/>
      <c r="AI61" s="2393"/>
      <c r="AJ61" s="2353"/>
      <c r="AK61" s="2183" t="s">
        <v>4</v>
      </c>
      <c r="AM61"/>
      <c r="AN61" s="465"/>
      <c r="AO61" s="2084"/>
      <c r="AP61" s="3416" t="s">
        <v>1644</v>
      </c>
      <c r="AQ61" s="3416"/>
      <c r="AR61" s="846"/>
      <c r="AS61" s="3351" t="s">
        <v>1645</v>
      </c>
      <c r="AT61" s="3351"/>
      <c r="AU61" s="846"/>
      <c r="AV61" s="3360" t="s">
        <v>1646</v>
      </c>
      <c r="AW61" s="3360"/>
      <c r="AX61" s="846"/>
      <c r="AY61" s="3362" t="s">
        <v>1647</v>
      </c>
      <c r="AZ61" s="3362"/>
      <c r="BA61" s="846"/>
      <c r="BB61" s="3217" t="s">
        <v>1648</v>
      </c>
      <c r="BC61" s="3217"/>
      <c r="BD61" s="846"/>
      <c r="BE61" s="3390" t="s">
        <v>1649</v>
      </c>
      <c r="BF61" s="3390"/>
      <c r="BG61" s="846"/>
      <c r="BH61" s="3392" t="s">
        <v>1633</v>
      </c>
      <c r="BI61" s="3392"/>
      <c r="BJ61" s="846"/>
      <c r="BK61" s="3394" t="s">
        <v>1650</v>
      </c>
      <c r="BL61" s="3394"/>
      <c r="BM61" s="846"/>
      <c r="BN61" s="3388" t="s">
        <v>1651</v>
      </c>
      <c r="BO61" s="3388"/>
      <c r="BP61" s="2084"/>
      <c r="BT61" s="465"/>
      <c r="BU61" s="465"/>
      <c r="BV61" s="465"/>
      <c r="BW61" s="465"/>
      <c r="BX61" s="465"/>
      <c r="BY61" s="465"/>
      <c r="BZ61" s="465"/>
      <c r="CA61" s="465"/>
      <c r="CB61" s="465"/>
      <c r="CC61" s="465"/>
      <c r="CD61" s="465"/>
      <c r="CE61" s="465"/>
      <c r="CF61" s="465"/>
      <c r="CG61" s="465"/>
      <c r="CH61" s="465"/>
      <c r="CI61" s="465"/>
      <c r="CJ61" s="465"/>
      <c r="CK61" s="465"/>
      <c r="CL61" s="465"/>
      <c r="CM61" s="465"/>
      <c r="CN61" s="466">
        <v>1</v>
      </c>
      <c r="CO61" s="464"/>
      <c r="CP61" s="464"/>
    </row>
    <row r="62" spans="1:94" s="41" customFormat="1" ht="21" customHeight="1" x14ac:dyDescent="0.25">
      <c r="A62"/>
      <c r="B62" s="2346"/>
      <c r="C62" s="2347"/>
      <c r="D62" s="2392"/>
      <c r="E62" s="2392"/>
      <c r="F62" s="2348"/>
      <c r="G62" s="2351"/>
      <c r="H62" s="2351"/>
      <c r="I62" s="2351"/>
      <c r="J62" s="2352"/>
      <c r="K62" s="2393"/>
      <c r="L62" s="2394"/>
      <c r="M62" s="2183" t="s">
        <v>4</v>
      </c>
      <c r="N62" s="2346"/>
      <c r="O62" s="2347"/>
      <c r="P62" s="2392"/>
      <c r="Q62" s="2392"/>
      <c r="R62" s="2348"/>
      <c r="S62" s="2351"/>
      <c r="T62" s="2351"/>
      <c r="U62" s="2351"/>
      <c r="V62" s="2352"/>
      <c r="W62" s="2393"/>
      <c r="X62" s="2394"/>
      <c r="Y62" s="2183" t="s">
        <v>4</v>
      </c>
      <c r="Z62" s="2346"/>
      <c r="AA62" s="2347"/>
      <c r="AB62" s="2392"/>
      <c r="AC62" s="2392"/>
      <c r="AD62" s="2348"/>
      <c r="AE62" s="2351"/>
      <c r="AF62" s="2351"/>
      <c r="AG62" s="2351"/>
      <c r="AH62" s="2352"/>
      <c r="AI62" s="2393"/>
      <c r="AJ62" s="2394"/>
      <c r="AK62" s="2183" t="s">
        <v>4</v>
      </c>
      <c r="AM62"/>
      <c r="AN62" s="465"/>
      <c r="AO62" s="2084"/>
      <c r="AP62" s="3417"/>
      <c r="AQ62" s="3417"/>
      <c r="AR62" s="846"/>
      <c r="AS62" s="3352"/>
      <c r="AT62" s="3352"/>
      <c r="AU62" s="846"/>
      <c r="AV62" s="3361"/>
      <c r="AW62" s="3361"/>
      <c r="AX62" s="846"/>
      <c r="AY62" s="3363"/>
      <c r="AZ62" s="3363"/>
      <c r="BA62" s="846"/>
      <c r="BB62" s="3218"/>
      <c r="BC62" s="3218"/>
      <c r="BD62" s="846"/>
      <c r="BE62" s="3391"/>
      <c r="BF62" s="3391"/>
      <c r="BG62" s="846"/>
      <c r="BH62" s="3393"/>
      <c r="BI62" s="3393"/>
      <c r="BJ62" s="846"/>
      <c r="BK62" s="3395"/>
      <c r="BL62" s="3395"/>
      <c r="BM62" s="846"/>
      <c r="BN62" s="3389"/>
      <c r="BO62" s="3389"/>
      <c r="BP62" s="2084"/>
      <c r="BT62" s="465"/>
      <c r="BU62" s="465"/>
      <c r="BV62" s="465"/>
      <c r="BW62" s="465"/>
      <c r="BX62" s="465"/>
      <c r="BY62" s="465"/>
      <c r="BZ62" s="465"/>
      <c r="CA62" s="465"/>
      <c r="CB62" s="465"/>
      <c r="CC62" s="465"/>
      <c r="CD62" s="465"/>
      <c r="CE62" s="465"/>
      <c r="CF62" s="465"/>
      <c r="CG62" s="465"/>
      <c r="CH62" s="465"/>
      <c r="CI62" s="465"/>
      <c r="CJ62" s="465"/>
      <c r="CK62" s="465"/>
      <c r="CL62" s="465"/>
      <c r="CM62" s="465"/>
      <c r="CN62" s="466">
        <v>1</v>
      </c>
      <c r="CO62" s="464"/>
      <c r="CP62" s="464"/>
    </row>
    <row r="63" spans="1:94" s="41" customFormat="1" ht="21" customHeight="1" thickBot="1" x14ac:dyDescent="0.3">
      <c r="A63"/>
      <c r="B63" s="2346"/>
      <c r="C63" s="2347"/>
      <c r="D63" s="2348"/>
      <c r="E63" s="2349"/>
      <c r="F63" s="2350"/>
      <c r="G63" s="2351"/>
      <c r="H63" s="2351"/>
      <c r="I63" s="2351"/>
      <c r="J63" s="2352"/>
      <c r="K63" s="2393"/>
      <c r="L63" s="2353"/>
      <c r="M63" s="2183" t="s">
        <v>4</v>
      </c>
      <c r="N63" s="2346"/>
      <c r="O63" s="2347"/>
      <c r="P63" s="2348"/>
      <c r="Q63" s="2349"/>
      <c r="R63" s="2350"/>
      <c r="S63" s="2351"/>
      <c r="T63" s="2351"/>
      <c r="U63" s="2351"/>
      <c r="V63" s="2352"/>
      <c r="W63" s="2393"/>
      <c r="X63" s="2353"/>
      <c r="Y63" s="2183" t="s">
        <v>4</v>
      </c>
      <c r="Z63" s="2346"/>
      <c r="AA63" s="2347"/>
      <c r="AB63" s="2348"/>
      <c r="AC63" s="2349"/>
      <c r="AD63" s="2350"/>
      <c r="AE63" s="2351"/>
      <c r="AF63" s="2351"/>
      <c r="AG63" s="2351"/>
      <c r="AH63" s="2352"/>
      <c r="AI63" s="2393"/>
      <c r="AJ63" s="2353"/>
      <c r="AK63" s="2183" t="s">
        <v>4</v>
      </c>
      <c r="AM63"/>
      <c r="AN63" s="465"/>
      <c r="AO63" s="2084"/>
      <c r="AP63" s="846"/>
      <c r="AQ63" s="846"/>
      <c r="AR63" s="846"/>
      <c r="AS63" s="846"/>
      <c r="AT63" s="846"/>
      <c r="AU63" s="846"/>
      <c r="AV63" s="846"/>
      <c r="AW63" s="846"/>
      <c r="AX63" s="846"/>
      <c r="AY63" s="846"/>
      <c r="AZ63" s="846"/>
      <c r="BA63" s="846"/>
      <c r="BB63" s="846"/>
      <c r="BC63" s="846"/>
      <c r="BD63" s="846"/>
      <c r="BE63" s="846"/>
      <c r="BF63" s="846"/>
      <c r="BG63" s="846"/>
      <c r="BH63" s="846"/>
      <c r="BI63" s="846"/>
      <c r="BJ63" s="846"/>
      <c r="BK63" s="846"/>
      <c r="BL63" s="846"/>
      <c r="BM63" s="846"/>
      <c r="BN63" s="846"/>
      <c r="BO63" s="846"/>
      <c r="BP63" s="2084"/>
      <c r="BT63" s="465"/>
      <c r="BU63" s="465"/>
      <c r="BV63" s="465"/>
      <c r="BW63" s="465"/>
      <c r="BX63" s="465"/>
      <c r="BY63" s="465"/>
      <c r="BZ63" s="465"/>
      <c r="CA63" s="465"/>
      <c r="CB63" s="465"/>
      <c r="CC63" s="465"/>
      <c r="CD63" s="465"/>
      <c r="CE63" s="465"/>
      <c r="CF63" s="465"/>
      <c r="CG63" s="465"/>
      <c r="CH63" s="465"/>
      <c r="CI63" s="465"/>
      <c r="CJ63" s="465"/>
      <c r="CK63" s="465"/>
      <c r="CL63" s="465"/>
      <c r="CM63" s="465"/>
      <c r="CN63" s="466">
        <v>1</v>
      </c>
      <c r="CO63" s="464"/>
      <c r="CP63" s="464"/>
    </row>
    <row r="64" spans="1:94" s="41" customFormat="1" ht="21" customHeight="1" x14ac:dyDescent="0.25">
      <c r="A64"/>
      <c r="B64" s="2346"/>
      <c r="C64" s="2347"/>
      <c r="D64" s="2392"/>
      <c r="E64" s="2392"/>
      <c r="F64" s="2348"/>
      <c r="G64" s="2351"/>
      <c r="H64" s="2351"/>
      <c r="I64" s="2351"/>
      <c r="J64" s="2352"/>
      <c r="K64" s="2393"/>
      <c r="L64" s="2394"/>
      <c r="M64" s="2183" t="s">
        <v>4</v>
      </c>
      <c r="N64" s="2346"/>
      <c r="O64" s="2347"/>
      <c r="P64" s="2392"/>
      <c r="Q64" s="2392"/>
      <c r="R64" s="2348"/>
      <c r="S64" s="2351"/>
      <c r="T64" s="2351"/>
      <c r="U64" s="2351"/>
      <c r="V64" s="2352"/>
      <c r="W64" s="2393"/>
      <c r="X64" s="2394"/>
      <c r="Y64" s="2183" t="s">
        <v>4</v>
      </c>
      <c r="Z64" s="2346"/>
      <c r="AA64" s="2347"/>
      <c r="AB64" s="2392"/>
      <c r="AC64" s="2392"/>
      <c r="AD64" s="2348"/>
      <c r="AE64" s="2351"/>
      <c r="AF64" s="2351"/>
      <c r="AG64" s="2351"/>
      <c r="AH64" s="2352"/>
      <c r="AI64" s="2393"/>
      <c r="AJ64" s="2394"/>
      <c r="AK64" s="2183" t="s">
        <v>4</v>
      </c>
      <c r="AM64"/>
      <c r="AN64" s="465"/>
      <c r="AO64" s="2084"/>
      <c r="AP64" s="3418" t="s">
        <v>1652</v>
      </c>
      <c r="AQ64" s="3418"/>
      <c r="AR64" s="846"/>
      <c r="AS64" s="3351" t="s">
        <v>1653</v>
      </c>
      <c r="AT64" s="3351"/>
      <c r="AU64" s="846"/>
      <c r="AV64" s="3360" t="s">
        <v>1654</v>
      </c>
      <c r="AW64" s="3360"/>
      <c r="AX64" s="846"/>
      <c r="AY64" s="3362" t="s">
        <v>1655</v>
      </c>
      <c r="AZ64" s="3362"/>
      <c r="BA64" s="846"/>
      <c r="BB64" s="3217" t="s">
        <v>1656</v>
      </c>
      <c r="BC64" s="3217"/>
      <c r="BD64" s="846"/>
      <c r="BE64" s="3390" t="s">
        <v>1657</v>
      </c>
      <c r="BF64" s="3390"/>
      <c r="BG64" s="846"/>
      <c r="BH64" s="3392" t="s">
        <v>1658</v>
      </c>
      <c r="BI64" s="3392"/>
      <c r="BJ64" s="846"/>
      <c r="BK64" s="3394" t="s">
        <v>1659</v>
      </c>
      <c r="BL64" s="3394"/>
      <c r="BM64" s="846"/>
      <c r="BN64" s="3388" t="s">
        <v>1660</v>
      </c>
      <c r="BO64" s="3388"/>
      <c r="BP64" s="2084"/>
      <c r="BT64" s="465"/>
      <c r="BU64" s="465"/>
      <c r="BV64" s="465"/>
      <c r="BW64" s="465"/>
      <c r="BX64" s="465"/>
      <c r="BY64" s="465"/>
      <c r="BZ64" s="465"/>
      <c r="CA64" s="465"/>
      <c r="CB64" s="465"/>
      <c r="CC64" s="465"/>
      <c r="CD64" s="465"/>
      <c r="CE64" s="465"/>
      <c r="CF64" s="465"/>
      <c r="CG64" s="465"/>
      <c r="CH64" s="465"/>
      <c r="CI64" s="465"/>
      <c r="CJ64" s="465"/>
      <c r="CK64" s="465"/>
      <c r="CL64" s="465"/>
      <c r="CM64" s="465"/>
      <c r="CN64" s="466">
        <v>1</v>
      </c>
      <c r="CO64" s="464"/>
      <c r="CP64" s="464"/>
    </row>
    <row r="65" spans="1:94" s="41" customFormat="1" ht="21" customHeight="1" x14ac:dyDescent="0.25">
      <c r="A65"/>
      <c r="B65" s="2346"/>
      <c r="C65" s="2347"/>
      <c r="D65" s="2348"/>
      <c r="E65" s="2349"/>
      <c r="F65" s="2350"/>
      <c r="G65" s="2351"/>
      <c r="H65" s="2351"/>
      <c r="I65" s="2351"/>
      <c r="J65" s="2352"/>
      <c r="K65" s="2393"/>
      <c r="L65" s="2353"/>
      <c r="M65" s="2183" t="s">
        <v>4</v>
      </c>
      <c r="N65" s="2346"/>
      <c r="O65" s="2347"/>
      <c r="P65" s="2348"/>
      <c r="Q65" s="2349"/>
      <c r="R65" s="2350"/>
      <c r="S65" s="2351"/>
      <c r="T65" s="2351"/>
      <c r="U65" s="2351"/>
      <c r="V65" s="2352"/>
      <c r="W65" s="2393"/>
      <c r="X65" s="2353"/>
      <c r="Y65" s="2183" t="s">
        <v>4</v>
      </c>
      <c r="Z65" s="2346"/>
      <c r="AA65" s="2347"/>
      <c r="AB65" s="2348"/>
      <c r="AC65" s="2349"/>
      <c r="AD65" s="2350"/>
      <c r="AE65" s="2351"/>
      <c r="AF65" s="2351"/>
      <c r="AG65" s="2351"/>
      <c r="AH65" s="2352"/>
      <c r="AI65" s="2393"/>
      <c r="AJ65" s="2353"/>
      <c r="AK65" s="2183" t="s">
        <v>4</v>
      </c>
      <c r="AM65"/>
      <c r="AN65" s="465"/>
      <c r="AO65" s="2084"/>
      <c r="AP65" s="3419"/>
      <c r="AQ65" s="3419"/>
      <c r="AR65" s="846"/>
      <c r="AS65" s="3352"/>
      <c r="AT65" s="3352"/>
      <c r="AU65" s="846"/>
      <c r="AV65" s="3361"/>
      <c r="AW65" s="3361"/>
      <c r="AX65" s="846"/>
      <c r="AY65" s="3363"/>
      <c r="AZ65" s="3363"/>
      <c r="BA65" s="846"/>
      <c r="BB65" s="3218"/>
      <c r="BC65" s="3218"/>
      <c r="BD65" s="846"/>
      <c r="BE65" s="3391"/>
      <c r="BF65" s="3391"/>
      <c r="BG65" s="846"/>
      <c r="BH65" s="3393"/>
      <c r="BI65" s="3393"/>
      <c r="BJ65" s="846"/>
      <c r="BK65" s="3395"/>
      <c r="BL65" s="3395"/>
      <c r="BM65" s="846"/>
      <c r="BN65" s="2064"/>
      <c r="BO65" s="2064"/>
      <c r="BP65" s="2084"/>
      <c r="BT65" s="465"/>
      <c r="BU65" s="465"/>
      <c r="BV65" s="465"/>
      <c r="BW65" s="465"/>
      <c r="BX65" s="465"/>
      <c r="BY65" s="465"/>
      <c r="BZ65" s="465"/>
      <c r="CA65" s="465"/>
      <c r="CB65" s="465"/>
      <c r="CC65" s="465"/>
      <c r="CD65" s="465"/>
      <c r="CE65" s="465"/>
      <c r="CF65" s="465"/>
      <c r="CG65" s="465"/>
      <c r="CH65" s="465"/>
      <c r="CI65" s="465"/>
      <c r="CJ65" s="465"/>
      <c r="CK65" s="465"/>
      <c r="CL65" s="465"/>
      <c r="CM65" s="465"/>
      <c r="CN65" s="466">
        <v>1</v>
      </c>
      <c r="CO65" s="464"/>
      <c r="CP65" s="464"/>
    </row>
    <row r="66" spans="1:94" s="41" customFormat="1" ht="21" customHeight="1" thickBot="1" x14ac:dyDescent="0.3">
      <c r="A66"/>
      <c r="B66" s="2346"/>
      <c r="C66" s="2347"/>
      <c r="D66" s="2392"/>
      <c r="E66" s="2392"/>
      <c r="F66" s="2348"/>
      <c r="G66" s="2351"/>
      <c r="H66" s="2351"/>
      <c r="I66" s="2351"/>
      <c r="J66" s="2352"/>
      <c r="K66" s="2393"/>
      <c r="L66" s="2394"/>
      <c r="M66" s="2183" t="s">
        <v>4</v>
      </c>
      <c r="N66" s="2346"/>
      <c r="O66" s="2347"/>
      <c r="P66" s="2392"/>
      <c r="Q66" s="2392"/>
      <c r="R66" s="2348"/>
      <c r="S66" s="2351"/>
      <c r="T66" s="2351"/>
      <c r="U66" s="2351"/>
      <c r="V66" s="2352"/>
      <c r="W66" s="2393"/>
      <c r="X66" s="2394"/>
      <c r="Y66" s="2183" t="s">
        <v>4</v>
      </c>
      <c r="Z66" s="2346"/>
      <c r="AA66" s="2347"/>
      <c r="AB66" s="2392"/>
      <c r="AC66" s="2392"/>
      <c r="AD66" s="2348"/>
      <c r="AE66" s="2351"/>
      <c r="AF66" s="2351"/>
      <c r="AG66" s="2351"/>
      <c r="AH66" s="2352"/>
      <c r="AI66" s="2393"/>
      <c r="AJ66" s="2394"/>
      <c r="AK66" s="2183" t="s">
        <v>4</v>
      </c>
      <c r="AM66"/>
      <c r="AN66" s="465"/>
      <c r="AO66" s="2084"/>
      <c r="AP66" s="846"/>
      <c r="AQ66" s="846"/>
      <c r="AR66" s="846"/>
      <c r="AS66" s="846"/>
      <c r="AT66" s="846"/>
      <c r="AU66" s="846"/>
      <c r="AV66" s="846"/>
      <c r="AW66" s="846"/>
      <c r="AX66" s="846"/>
      <c r="AY66" s="846"/>
      <c r="AZ66" s="846"/>
      <c r="BA66" s="846"/>
      <c r="BB66" s="846"/>
      <c r="BC66" s="846"/>
      <c r="BD66" s="846"/>
      <c r="BE66" s="846"/>
      <c r="BF66" s="846"/>
      <c r="BG66" s="846"/>
      <c r="BH66" s="846"/>
      <c r="BI66" s="846"/>
      <c r="BJ66" s="846"/>
      <c r="BK66" s="846"/>
      <c r="BL66" s="846"/>
      <c r="BM66" s="846"/>
      <c r="BN66" s="846"/>
      <c r="BO66" s="846"/>
      <c r="BP66" s="2084"/>
      <c r="BT66" s="465"/>
      <c r="BU66" s="465"/>
      <c r="BV66" s="465"/>
      <c r="BW66" s="465"/>
      <c r="BX66" s="465"/>
      <c r="BY66" s="465"/>
      <c r="BZ66" s="465"/>
      <c r="CA66" s="465"/>
      <c r="CB66" s="465"/>
      <c r="CC66" s="465"/>
      <c r="CD66" s="465"/>
      <c r="CE66" s="465"/>
      <c r="CF66" s="465"/>
      <c r="CG66" s="465"/>
      <c r="CH66" s="465"/>
      <c r="CI66" s="465"/>
      <c r="CJ66" s="465"/>
      <c r="CK66" s="465"/>
      <c r="CL66" s="465"/>
      <c r="CM66" s="465"/>
      <c r="CN66" s="466">
        <v>1</v>
      </c>
      <c r="CO66" s="464"/>
      <c r="CP66" s="464"/>
    </row>
    <row r="67" spans="1:94" s="41" customFormat="1" ht="21" customHeight="1" x14ac:dyDescent="0.25">
      <c r="A67"/>
      <c r="B67" s="2346"/>
      <c r="C67" s="2347"/>
      <c r="D67" s="2348"/>
      <c r="E67" s="2349"/>
      <c r="F67" s="2350"/>
      <c r="G67" s="2351"/>
      <c r="H67" s="2351"/>
      <c r="I67" s="2351"/>
      <c r="J67" s="2352"/>
      <c r="K67" s="2393"/>
      <c r="L67" s="2353"/>
      <c r="M67" s="2183" t="s">
        <v>4</v>
      </c>
      <c r="N67" s="2346"/>
      <c r="O67" s="2347"/>
      <c r="P67" s="2348"/>
      <c r="Q67" s="2349"/>
      <c r="R67" s="2350"/>
      <c r="S67" s="2351"/>
      <c r="T67" s="2351"/>
      <c r="U67" s="2351"/>
      <c r="V67" s="2352"/>
      <c r="W67" s="2393"/>
      <c r="X67" s="2353"/>
      <c r="Y67" s="2183" t="s">
        <v>4</v>
      </c>
      <c r="Z67" s="2346"/>
      <c r="AA67" s="2347"/>
      <c r="AB67" s="2348"/>
      <c r="AC67" s="2349"/>
      <c r="AD67" s="2350"/>
      <c r="AE67" s="2351"/>
      <c r="AF67" s="2351"/>
      <c r="AG67" s="2351"/>
      <c r="AH67" s="2352"/>
      <c r="AI67" s="2393"/>
      <c r="AJ67" s="2353"/>
      <c r="AK67" s="2183" t="s">
        <v>4</v>
      </c>
      <c r="AM67"/>
      <c r="AN67" s="465"/>
      <c r="AO67" s="2084"/>
      <c r="AP67" s="3422" t="s">
        <v>1661</v>
      </c>
      <c r="AQ67" s="3422"/>
      <c r="AR67" s="846"/>
      <c r="AS67" s="3351" t="s">
        <v>1662</v>
      </c>
      <c r="AT67" s="3351"/>
      <c r="AU67" s="846"/>
      <c r="AV67" s="3360" t="s">
        <v>1663</v>
      </c>
      <c r="AW67" s="3360"/>
      <c r="AX67" s="846"/>
      <c r="AY67" s="3362" t="s">
        <v>1664</v>
      </c>
      <c r="AZ67" s="3362"/>
      <c r="BA67" s="846"/>
      <c r="BB67" s="3217" t="s">
        <v>160</v>
      </c>
      <c r="BC67" s="3217"/>
      <c r="BD67" s="846"/>
      <c r="BE67" s="3390" t="s">
        <v>1665</v>
      </c>
      <c r="BF67" s="3390"/>
      <c r="BG67" s="846"/>
      <c r="BH67" s="3392" t="s">
        <v>1642</v>
      </c>
      <c r="BI67" s="3392"/>
      <c r="BJ67" s="846"/>
      <c r="BK67" s="3394" t="s">
        <v>1666</v>
      </c>
      <c r="BL67" s="3394"/>
      <c r="BM67" s="846"/>
      <c r="BN67" s="3388" t="s">
        <v>1667</v>
      </c>
      <c r="BO67" s="3388"/>
      <c r="BP67" s="2084"/>
      <c r="BT67" s="465"/>
      <c r="BU67" s="465"/>
      <c r="BV67" s="465"/>
      <c r="BW67" s="465"/>
      <c r="BX67" s="465"/>
      <c r="BY67" s="465"/>
      <c r="BZ67" s="465"/>
      <c r="CA67" s="465"/>
      <c r="CB67" s="465"/>
      <c r="CC67" s="465"/>
      <c r="CD67" s="465"/>
      <c r="CE67" s="465"/>
      <c r="CF67" s="465"/>
      <c r="CG67" s="465"/>
      <c r="CH67" s="465"/>
      <c r="CI67" s="465"/>
      <c r="CJ67" s="465"/>
      <c r="CK67" s="465"/>
      <c r="CL67" s="465"/>
      <c r="CM67" s="465"/>
      <c r="CN67" s="466">
        <v>1</v>
      </c>
      <c r="CO67" s="464"/>
      <c r="CP67" s="464"/>
    </row>
    <row r="68" spans="1:94" s="41" customFormat="1" ht="21" customHeight="1" x14ac:dyDescent="0.25">
      <c r="A68"/>
      <c r="B68" s="2346"/>
      <c r="C68" s="2347"/>
      <c r="D68" s="2392"/>
      <c r="E68" s="2392"/>
      <c r="F68" s="2348"/>
      <c r="G68" s="2351"/>
      <c r="H68" s="2351"/>
      <c r="I68" s="2351"/>
      <c r="J68" s="2352"/>
      <c r="K68" s="2393"/>
      <c r="L68" s="2394"/>
      <c r="M68" s="2183" t="s">
        <v>4</v>
      </c>
      <c r="N68" s="2346"/>
      <c r="O68" s="2347"/>
      <c r="P68" s="2392"/>
      <c r="Q68" s="2392"/>
      <c r="R68" s="2348"/>
      <c r="S68" s="2348"/>
      <c r="T68" s="2348"/>
      <c r="U68" s="2351"/>
      <c r="V68" s="2352"/>
      <c r="W68" s="2393"/>
      <c r="X68" s="2394"/>
      <c r="Y68" s="2183" t="s">
        <v>4</v>
      </c>
      <c r="Z68" s="2346"/>
      <c r="AA68" s="2347"/>
      <c r="AB68" s="2392"/>
      <c r="AC68" s="2392"/>
      <c r="AD68" s="2348"/>
      <c r="AE68" s="2351"/>
      <c r="AF68" s="2351"/>
      <c r="AG68" s="2351"/>
      <c r="AH68" s="2352"/>
      <c r="AI68" s="2393"/>
      <c r="AJ68" s="2394"/>
      <c r="AK68" s="2183" t="s">
        <v>4</v>
      </c>
      <c r="AM68"/>
      <c r="AN68" s="465"/>
      <c r="AO68" s="2084"/>
      <c r="AP68" s="3423"/>
      <c r="AQ68" s="3423"/>
      <c r="AR68" s="846"/>
      <c r="AS68" s="3352"/>
      <c r="AT68" s="3352"/>
      <c r="AU68" s="846"/>
      <c r="AV68" s="3361"/>
      <c r="AW68" s="3361"/>
      <c r="AX68" s="846"/>
      <c r="AY68" s="3363"/>
      <c r="AZ68" s="3363"/>
      <c r="BA68" s="846"/>
      <c r="BB68" s="3218"/>
      <c r="BC68" s="3218"/>
      <c r="BD68" s="846"/>
      <c r="BE68" s="3391"/>
      <c r="BF68" s="3391"/>
      <c r="BG68" s="846"/>
      <c r="BH68" s="3393"/>
      <c r="BI68" s="3393"/>
      <c r="BJ68" s="846"/>
      <c r="BK68" s="3395"/>
      <c r="BL68" s="3395"/>
      <c r="BM68" s="846"/>
      <c r="BN68" s="3389"/>
      <c r="BO68" s="3389"/>
      <c r="BP68" s="2084"/>
      <c r="BT68" s="465"/>
      <c r="BU68" s="465"/>
      <c r="BV68" s="465"/>
      <c r="BW68" s="465"/>
      <c r="BX68" s="465"/>
      <c r="BY68" s="465"/>
      <c r="BZ68" s="465"/>
      <c r="CA68" s="465"/>
      <c r="CB68" s="465"/>
      <c r="CC68" s="465"/>
      <c r="CD68" s="465"/>
      <c r="CE68" s="465"/>
      <c r="CF68" s="465"/>
      <c r="CG68" s="465"/>
      <c r="CH68" s="465"/>
      <c r="CI68" s="465"/>
      <c r="CJ68" s="465"/>
      <c r="CK68" s="465"/>
      <c r="CL68" s="465"/>
      <c r="CM68" s="465"/>
      <c r="CN68" s="466">
        <v>1</v>
      </c>
      <c r="CO68" s="464"/>
      <c r="CP68" s="464"/>
    </row>
    <row r="69" spans="1:94" s="41" customFormat="1" ht="21" customHeight="1" thickBot="1" x14ac:dyDescent="0.3">
      <c r="A69"/>
      <c r="B69" s="2346"/>
      <c r="C69" s="2347"/>
      <c r="D69" s="2348"/>
      <c r="E69" s="2349"/>
      <c r="F69" s="2350"/>
      <c r="G69" s="2351"/>
      <c r="H69" s="2351"/>
      <c r="I69" s="2351"/>
      <c r="J69" s="2352"/>
      <c r="K69" s="2393"/>
      <c r="L69" s="2353"/>
      <c r="M69" s="2183" t="s">
        <v>4</v>
      </c>
      <c r="N69" s="2346"/>
      <c r="O69" s="2347"/>
      <c r="P69" s="2348"/>
      <c r="Q69" s="2349"/>
      <c r="R69" s="2350"/>
      <c r="S69" s="2350"/>
      <c r="T69" s="2350"/>
      <c r="U69" s="2351"/>
      <c r="V69" s="2352"/>
      <c r="W69" s="2393"/>
      <c r="X69" s="2353"/>
      <c r="Y69" s="2183" t="s">
        <v>4</v>
      </c>
      <c r="Z69" s="2346"/>
      <c r="AA69" s="2347"/>
      <c r="AB69" s="2348"/>
      <c r="AC69" s="2349"/>
      <c r="AD69" s="2350"/>
      <c r="AE69" s="2351"/>
      <c r="AF69" s="2351"/>
      <c r="AG69" s="2351"/>
      <c r="AH69" s="2352"/>
      <c r="AI69" s="2393"/>
      <c r="AJ69" s="2353"/>
      <c r="AK69" s="2183" t="s">
        <v>4</v>
      </c>
      <c r="AM69"/>
      <c r="AN69" s="465"/>
      <c r="AO69" s="2084"/>
      <c r="AP69" s="846"/>
      <c r="AQ69" s="846"/>
      <c r="AR69" s="846"/>
      <c r="AS69" s="846"/>
      <c r="AT69" s="846"/>
      <c r="AU69" s="846"/>
      <c r="AV69" s="846"/>
      <c r="AW69" s="846"/>
      <c r="AX69" s="846"/>
      <c r="AY69" s="846"/>
      <c r="AZ69" s="846"/>
      <c r="BA69" s="846"/>
      <c r="BB69" s="846"/>
      <c r="BC69" s="846"/>
      <c r="BD69" s="846"/>
      <c r="BE69" s="846"/>
      <c r="BF69" s="846"/>
      <c r="BG69" s="846"/>
      <c r="BH69" s="846"/>
      <c r="BI69" s="846"/>
      <c r="BJ69" s="846"/>
      <c r="BK69" s="846"/>
      <c r="BL69" s="846"/>
      <c r="BM69" s="846"/>
      <c r="BN69" s="846"/>
      <c r="BO69" s="846"/>
      <c r="BP69" s="2084"/>
      <c r="BT69" s="465"/>
      <c r="BU69" s="465"/>
      <c r="BV69" s="465"/>
      <c r="BW69" s="465"/>
      <c r="BX69" s="465"/>
      <c r="BY69" s="465"/>
      <c r="BZ69" s="465"/>
      <c r="CA69" s="465"/>
      <c r="CB69" s="465"/>
      <c r="CC69" s="465"/>
      <c r="CD69" s="465"/>
      <c r="CE69" s="465"/>
      <c r="CF69" s="465"/>
      <c r="CG69" s="465"/>
      <c r="CH69" s="465"/>
      <c r="CI69" s="465"/>
      <c r="CJ69" s="465"/>
      <c r="CK69" s="465"/>
      <c r="CL69" s="465"/>
      <c r="CM69" s="465"/>
      <c r="CN69" s="466">
        <v>1</v>
      </c>
      <c r="CO69" s="464"/>
      <c r="CP69" s="464"/>
    </row>
    <row r="70" spans="1:94" s="41" customFormat="1" ht="21" customHeight="1" x14ac:dyDescent="0.25">
      <c r="A70"/>
      <c r="B70" s="2346"/>
      <c r="C70" s="2347"/>
      <c r="D70" s="2392"/>
      <c r="E70" s="2392"/>
      <c r="F70" s="2348"/>
      <c r="G70" s="2351"/>
      <c r="H70" s="2351"/>
      <c r="I70" s="2351"/>
      <c r="J70" s="2352"/>
      <c r="K70" s="2393"/>
      <c r="L70" s="2394"/>
      <c r="M70" s="2183" t="s">
        <v>4</v>
      </c>
      <c r="N70" s="2346"/>
      <c r="O70" s="2347"/>
      <c r="P70" s="2392"/>
      <c r="Q70" s="2392"/>
      <c r="R70" s="2348"/>
      <c r="S70" s="2348"/>
      <c r="T70" s="2348"/>
      <c r="U70" s="2351"/>
      <c r="V70" s="2352"/>
      <c r="W70" s="2393"/>
      <c r="X70" s="2394"/>
      <c r="Y70" s="2183" t="s">
        <v>4</v>
      </c>
      <c r="Z70" s="2346"/>
      <c r="AA70" s="2347"/>
      <c r="AB70" s="2392"/>
      <c r="AC70" s="2392"/>
      <c r="AD70" s="2348"/>
      <c r="AE70" s="2351"/>
      <c r="AF70" s="2351"/>
      <c r="AG70" s="2351"/>
      <c r="AH70" s="2352"/>
      <c r="AI70" s="2393"/>
      <c r="AJ70" s="2394"/>
      <c r="AK70" s="2183" t="s">
        <v>4</v>
      </c>
      <c r="AM70"/>
      <c r="AN70" s="465"/>
      <c r="AO70" s="2084"/>
      <c r="AP70" s="3420" t="s">
        <v>1668</v>
      </c>
      <c r="AQ70" s="3420"/>
      <c r="AR70" s="846"/>
      <c r="AS70" s="3351" t="s">
        <v>1669</v>
      </c>
      <c r="AT70" s="3351"/>
      <c r="AU70" s="846"/>
      <c r="AV70" s="3360" t="s">
        <v>1670</v>
      </c>
      <c r="AW70" s="3360"/>
      <c r="AX70" s="846"/>
      <c r="AY70" s="3362" t="s">
        <v>1671</v>
      </c>
      <c r="AZ70" s="3362"/>
      <c r="BA70" s="846"/>
      <c r="BB70" s="846"/>
      <c r="BC70" s="846"/>
      <c r="BD70" s="846"/>
      <c r="BE70" s="3390" t="s">
        <v>1672</v>
      </c>
      <c r="BF70" s="3390"/>
      <c r="BG70" s="846"/>
      <c r="BH70" s="3392" t="s">
        <v>1650</v>
      </c>
      <c r="BI70" s="3392"/>
      <c r="BJ70" s="846"/>
      <c r="BK70" s="3394" t="s">
        <v>1673</v>
      </c>
      <c r="BL70" s="3394"/>
      <c r="BM70" s="846"/>
      <c r="BN70" s="3388" t="s">
        <v>1674</v>
      </c>
      <c r="BO70" s="3388"/>
      <c r="BP70" s="2084"/>
      <c r="BT70" s="465"/>
      <c r="BU70" s="465"/>
      <c r="BV70" s="465"/>
      <c r="BW70" s="465"/>
      <c r="BX70" s="465"/>
      <c r="BY70" s="465"/>
      <c r="BZ70" s="465"/>
      <c r="CA70" s="465"/>
      <c r="CB70" s="465"/>
      <c r="CC70" s="465"/>
      <c r="CD70" s="465"/>
      <c r="CE70" s="465"/>
      <c r="CF70" s="465"/>
      <c r="CG70" s="465"/>
      <c r="CH70" s="465"/>
      <c r="CI70" s="465"/>
      <c r="CJ70" s="465"/>
      <c r="CK70" s="465"/>
      <c r="CL70" s="465"/>
      <c r="CM70" s="465"/>
      <c r="CN70" s="466">
        <v>1</v>
      </c>
      <c r="CO70" s="464"/>
      <c r="CP70" s="464"/>
    </row>
    <row r="71" spans="1:94" s="41" customFormat="1" ht="21" customHeight="1" x14ac:dyDescent="0.25">
      <c r="A71"/>
      <c r="B71" s="2346"/>
      <c r="C71" s="2347"/>
      <c r="D71" s="2348"/>
      <c r="E71" s="2349"/>
      <c r="F71" s="2350"/>
      <c r="G71" s="2351"/>
      <c r="H71" s="2351"/>
      <c r="I71" s="2351"/>
      <c r="J71" s="2352"/>
      <c r="K71" s="2393"/>
      <c r="L71" s="2353"/>
      <c r="M71" s="2183" t="s">
        <v>4</v>
      </c>
      <c r="N71" s="2346"/>
      <c r="O71" s="2347"/>
      <c r="P71" s="2348"/>
      <c r="Q71" s="2349"/>
      <c r="R71" s="2350"/>
      <c r="S71" s="2350"/>
      <c r="T71" s="2350"/>
      <c r="U71" s="2351"/>
      <c r="V71" s="2352"/>
      <c r="W71" s="2393"/>
      <c r="X71" s="2353"/>
      <c r="Y71" s="2183" t="s">
        <v>4</v>
      </c>
      <c r="Z71" s="2346"/>
      <c r="AA71" s="2347"/>
      <c r="AB71" s="2348"/>
      <c r="AC71" s="2349"/>
      <c r="AD71" s="2350"/>
      <c r="AE71" s="2351"/>
      <c r="AF71" s="2351"/>
      <c r="AG71" s="2351"/>
      <c r="AH71" s="2352"/>
      <c r="AI71" s="2393"/>
      <c r="AJ71" s="2353"/>
      <c r="AK71" s="2183" t="s">
        <v>4</v>
      </c>
      <c r="AM71"/>
      <c r="AN71" s="465"/>
      <c r="AO71" s="2084"/>
      <c r="AP71" s="3421"/>
      <c r="AQ71" s="3421"/>
      <c r="AR71" s="846"/>
      <c r="AS71" s="3352"/>
      <c r="AT71" s="3352"/>
      <c r="AU71" s="846"/>
      <c r="AV71" s="3361"/>
      <c r="AW71" s="3361"/>
      <c r="AX71" s="846"/>
      <c r="AY71" s="3363"/>
      <c r="AZ71" s="3363"/>
      <c r="BA71" s="846"/>
      <c r="BB71" s="846"/>
      <c r="BC71" s="846"/>
      <c r="BD71" s="846"/>
      <c r="BE71" s="3391"/>
      <c r="BF71" s="3391"/>
      <c r="BG71" s="846"/>
      <c r="BH71" s="3393"/>
      <c r="BI71" s="3393"/>
      <c r="BJ71" s="846"/>
      <c r="BK71" s="3395"/>
      <c r="BL71" s="3395"/>
      <c r="BM71" s="846"/>
      <c r="BN71" s="3389"/>
      <c r="BO71" s="3389"/>
      <c r="BP71" s="2084"/>
      <c r="BT71" s="465"/>
      <c r="BU71" s="465"/>
      <c r="BV71" s="465"/>
      <c r="BW71" s="465"/>
      <c r="BX71" s="465"/>
      <c r="BY71" s="465"/>
      <c r="BZ71" s="465"/>
      <c r="CA71" s="465"/>
      <c r="CB71" s="465"/>
      <c r="CC71" s="465"/>
      <c r="CD71" s="465"/>
      <c r="CE71" s="465"/>
      <c r="CF71" s="465"/>
      <c r="CG71" s="465"/>
      <c r="CH71" s="465"/>
      <c r="CI71" s="465"/>
      <c r="CJ71" s="465"/>
      <c r="CK71" s="465"/>
      <c r="CL71" s="465"/>
      <c r="CM71" s="465"/>
      <c r="CN71" s="466">
        <v>1</v>
      </c>
      <c r="CO71" s="464"/>
      <c r="CP71" s="464"/>
    </row>
    <row r="72" spans="1:94" s="41" customFormat="1" ht="21" customHeight="1" thickBot="1" x14ac:dyDescent="0.3">
      <c r="A72"/>
      <c r="B72" s="2346"/>
      <c r="C72" s="2347"/>
      <c r="D72" s="2392"/>
      <c r="E72" s="2392"/>
      <c r="F72" s="2348"/>
      <c r="G72" s="2351"/>
      <c r="H72" s="2351"/>
      <c r="I72" s="2351"/>
      <c r="J72" s="2352"/>
      <c r="K72" s="2393"/>
      <c r="L72" s="2394"/>
      <c r="M72" s="2183" t="s">
        <v>4</v>
      </c>
      <c r="N72" s="2346"/>
      <c r="O72" s="2347"/>
      <c r="P72" s="2392"/>
      <c r="Q72" s="2392"/>
      <c r="R72" s="2348"/>
      <c r="S72" s="2348"/>
      <c r="T72" s="2348"/>
      <c r="U72" s="2351"/>
      <c r="V72" s="2352"/>
      <c r="W72" s="2393"/>
      <c r="X72" s="2394"/>
      <c r="Y72" s="2183" t="s">
        <v>4</v>
      </c>
      <c r="Z72" s="2346"/>
      <c r="AA72" s="2347"/>
      <c r="AB72" s="2392"/>
      <c r="AC72" s="2392"/>
      <c r="AD72" s="2348"/>
      <c r="AE72" s="2351"/>
      <c r="AF72" s="2351"/>
      <c r="AG72" s="2351"/>
      <c r="AH72" s="2352"/>
      <c r="AI72" s="2393"/>
      <c r="AJ72" s="2394"/>
      <c r="AK72" s="2183" t="s">
        <v>4</v>
      </c>
      <c r="AM72"/>
      <c r="AN72" s="465"/>
      <c r="AO72" s="2084"/>
      <c r="AP72" s="846"/>
      <c r="AQ72" s="846"/>
      <c r="AR72" s="846"/>
      <c r="AS72" s="846"/>
      <c r="AT72" s="846"/>
      <c r="AU72" s="846"/>
      <c r="AV72" s="846"/>
      <c r="AW72" s="846"/>
      <c r="AX72" s="846"/>
      <c r="AY72" s="846"/>
      <c r="AZ72" s="846"/>
      <c r="BA72" s="846"/>
      <c r="BB72" s="846"/>
      <c r="BC72" s="846"/>
      <c r="BD72" s="846"/>
      <c r="BE72" s="846"/>
      <c r="BF72" s="846"/>
      <c r="BG72" s="846"/>
      <c r="BH72" s="846"/>
      <c r="BI72" s="846"/>
      <c r="BJ72" s="846"/>
      <c r="BK72" s="846"/>
      <c r="BL72" s="846"/>
      <c r="BM72" s="846"/>
      <c r="BN72" s="846"/>
      <c r="BO72" s="846"/>
      <c r="BP72" s="2084"/>
      <c r="BT72" s="465"/>
      <c r="BU72" s="465"/>
      <c r="BV72" s="465"/>
      <c r="BW72" s="465"/>
      <c r="BX72" s="465"/>
      <c r="BY72" s="465"/>
      <c r="BZ72" s="465"/>
      <c r="CA72" s="465"/>
      <c r="CB72" s="465"/>
      <c r="CC72" s="465"/>
      <c r="CD72" s="465"/>
      <c r="CE72" s="465"/>
      <c r="CF72" s="465"/>
      <c r="CG72" s="465"/>
      <c r="CH72" s="465"/>
      <c r="CI72" s="465"/>
      <c r="CJ72" s="465"/>
      <c r="CK72" s="465"/>
      <c r="CL72" s="465"/>
      <c r="CM72" s="465"/>
      <c r="CN72" s="466">
        <v>1</v>
      </c>
      <c r="CO72" s="464"/>
      <c r="CP72" s="464"/>
    </row>
    <row r="73" spans="1:94" s="41" customFormat="1" ht="21" customHeight="1" x14ac:dyDescent="0.25">
      <c r="A73"/>
      <c r="B73" s="2346"/>
      <c r="C73" s="2347"/>
      <c r="D73" s="2348"/>
      <c r="E73" s="2349"/>
      <c r="F73" s="2350"/>
      <c r="G73" s="2351"/>
      <c r="H73" s="2351"/>
      <c r="I73" s="2351"/>
      <c r="J73" s="2352"/>
      <c r="K73" s="2393"/>
      <c r="L73" s="2353"/>
      <c r="M73" s="2183" t="s">
        <v>4</v>
      </c>
      <c r="N73" s="2346"/>
      <c r="O73" s="2347"/>
      <c r="P73" s="2348"/>
      <c r="Q73" s="2349"/>
      <c r="R73" s="2350"/>
      <c r="S73" s="2350"/>
      <c r="T73" s="2350"/>
      <c r="U73" s="2351"/>
      <c r="V73" s="2352"/>
      <c r="W73" s="2393"/>
      <c r="X73" s="2353"/>
      <c r="Y73" s="2183" t="s">
        <v>4</v>
      </c>
      <c r="Z73" s="2346"/>
      <c r="AA73" s="2347"/>
      <c r="AB73" s="2348"/>
      <c r="AC73" s="2349"/>
      <c r="AD73" s="2350"/>
      <c r="AE73" s="2351"/>
      <c r="AF73" s="2351"/>
      <c r="AG73" s="2351"/>
      <c r="AH73" s="2352"/>
      <c r="AI73" s="2393"/>
      <c r="AJ73" s="2353"/>
      <c r="AK73" s="2183" t="s">
        <v>4</v>
      </c>
      <c r="AM73"/>
      <c r="AN73" s="465"/>
      <c r="AO73" s="2084"/>
      <c r="AP73" s="3424" t="s">
        <v>1675</v>
      </c>
      <c r="AQ73" s="3424"/>
      <c r="AR73" s="846"/>
      <c r="AS73" s="3351" t="s">
        <v>1676</v>
      </c>
      <c r="AT73" s="3351"/>
      <c r="AU73" s="846"/>
      <c r="AV73" s="3360" t="s">
        <v>1677</v>
      </c>
      <c r="AW73" s="3360"/>
      <c r="AX73" s="846"/>
      <c r="AY73" s="3362" t="s">
        <v>1523</v>
      </c>
      <c r="AZ73" s="3362"/>
      <c r="BA73" s="846"/>
      <c r="BB73" s="846"/>
      <c r="BC73" s="846"/>
      <c r="BD73" s="846"/>
      <c r="BE73" s="3390" t="s">
        <v>1678</v>
      </c>
      <c r="BF73" s="3390"/>
      <c r="BG73" s="846"/>
      <c r="BH73" s="3392" t="s">
        <v>1679</v>
      </c>
      <c r="BI73" s="3392"/>
      <c r="BJ73" s="846"/>
      <c r="BK73" s="3394" t="s">
        <v>1680</v>
      </c>
      <c r="BL73" s="3394"/>
      <c r="BM73" s="846"/>
      <c r="BN73" s="3388" t="s">
        <v>1681</v>
      </c>
      <c r="BO73" s="3388"/>
      <c r="BP73" s="2084"/>
      <c r="BQ73" s="465"/>
      <c r="BR73" s="465"/>
      <c r="BS73" s="465"/>
      <c r="BT73" s="465"/>
      <c r="BU73" s="465"/>
      <c r="BV73" s="465"/>
      <c r="BW73" s="465"/>
      <c r="BX73" s="465"/>
      <c r="BY73" s="465"/>
      <c r="BZ73" s="465"/>
      <c r="CA73" s="465"/>
      <c r="CB73" s="465"/>
      <c r="CC73" s="465"/>
      <c r="CD73" s="465"/>
      <c r="CE73" s="465"/>
      <c r="CF73" s="465"/>
      <c r="CG73" s="465"/>
      <c r="CH73" s="465"/>
      <c r="CI73" s="465"/>
      <c r="CJ73" s="465"/>
      <c r="CK73" s="465"/>
      <c r="CL73" s="465"/>
      <c r="CM73" s="465"/>
      <c r="CN73" s="466">
        <v>1</v>
      </c>
      <c r="CO73" s="464"/>
      <c r="CP73" s="464"/>
    </row>
    <row r="74" spans="1:94" s="41" customFormat="1" ht="21" customHeight="1" x14ac:dyDescent="0.25">
      <c r="A74"/>
      <c r="B74" s="2346"/>
      <c r="C74" s="2347"/>
      <c r="D74" s="2392"/>
      <c r="E74" s="2392"/>
      <c r="F74" s="2348"/>
      <c r="G74" s="2351"/>
      <c r="H74" s="2351"/>
      <c r="I74" s="2351"/>
      <c r="J74" s="2352"/>
      <c r="K74" s="2393"/>
      <c r="L74" s="2394"/>
      <c r="M74" s="2183" t="s">
        <v>4</v>
      </c>
      <c r="N74" s="2346"/>
      <c r="O74" s="2347"/>
      <c r="P74" s="2392"/>
      <c r="Q74" s="2392"/>
      <c r="R74" s="2348"/>
      <c r="S74" s="2348"/>
      <c r="T74" s="2348"/>
      <c r="U74" s="2351"/>
      <c r="V74" s="2352"/>
      <c r="W74" s="2393"/>
      <c r="X74" s="2394"/>
      <c r="Y74" s="2183" t="s">
        <v>4</v>
      </c>
      <c r="Z74" s="2346"/>
      <c r="AA74" s="2347"/>
      <c r="AB74" s="2392"/>
      <c r="AC74" s="2392"/>
      <c r="AD74" s="2348"/>
      <c r="AE74" s="2351"/>
      <c r="AF74" s="2351"/>
      <c r="AG74" s="2351"/>
      <c r="AH74" s="2352"/>
      <c r="AI74" s="2393"/>
      <c r="AJ74" s="2394"/>
      <c r="AK74" s="2183" t="s">
        <v>4</v>
      </c>
      <c r="AM74"/>
      <c r="AN74" s="465"/>
      <c r="AO74" s="2084"/>
      <c r="AP74" s="3425"/>
      <c r="AQ74" s="3425"/>
      <c r="AR74" s="846"/>
      <c r="AS74" s="3352"/>
      <c r="AT74" s="3352"/>
      <c r="AU74" s="846"/>
      <c r="AV74" s="3361"/>
      <c r="AW74" s="3361"/>
      <c r="AX74" s="846"/>
      <c r="AY74" s="3363"/>
      <c r="AZ74" s="3363"/>
      <c r="BA74" s="846"/>
      <c r="BB74" s="846"/>
      <c r="BC74" s="846"/>
      <c r="BD74" s="846"/>
      <c r="BE74" s="3391"/>
      <c r="BF74" s="3391"/>
      <c r="BG74" s="846"/>
      <c r="BH74" s="3393"/>
      <c r="BI74" s="3393"/>
      <c r="BJ74" s="846"/>
      <c r="BK74" s="3395"/>
      <c r="BL74" s="3395"/>
      <c r="BM74" s="846"/>
      <c r="BN74" s="3389"/>
      <c r="BO74" s="3389"/>
      <c r="BP74" s="2084"/>
      <c r="BQ74" s="465"/>
      <c r="BR74" s="465"/>
      <c r="BS74" s="465"/>
      <c r="BT74" s="465"/>
      <c r="BU74" s="465"/>
      <c r="BV74" s="465"/>
      <c r="BW74" s="465"/>
      <c r="BX74" s="465"/>
      <c r="BY74" s="465"/>
      <c r="BZ74" s="465"/>
      <c r="CA74" s="465"/>
      <c r="CB74" s="465"/>
      <c r="CC74" s="465"/>
      <c r="CD74" s="465"/>
      <c r="CE74" s="465"/>
      <c r="CF74" s="465"/>
      <c r="CG74" s="465"/>
      <c r="CH74" s="465"/>
      <c r="CI74" s="465"/>
      <c r="CJ74" s="465"/>
      <c r="CK74" s="465"/>
      <c r="CL74" s="465"/>
      <c r="CM74" s="465"/>
      <c r="CN74" s="466">
        <v>1</v>
      </c>
      <c r="CO74" s="464"/>
      <c r="CP74" s="464"/>
    </row>
    <row r="75" spans="1:94" s="41" customFormat="1" ht="21" customHeight="1" thickBot="1" x14ac:dyDescent="0.3">
      <c r="A75"/>
      <c r="B75" s="2346"/>
      <c r="C75" s="2347"/>
      <c r="D75" s="2348"/>
      <c r="E75" s="2349"/>
      <c r="F75" s="2350"/>
      <c r="G75" s="2351"/>
      <c r="H75" s="2351"/>
      <c r="I75" s="2351"/>
      <c r="J75" s="2352"/>
      <c r="K75" s="2393"/>
      <c r="L75" s="2353"/>
      <c r="M75" s="2183" t="s">
        <v>4</v>
      </c>
      <c r="N75" s="2346"/>
      <c r="O75" s="2347"/>
      <c r="P75" s="2348"/>
      <c r="Q75" s="2349"/>
      <c r="R75" s="2350"/>
      <c r="S75" s="2350"/>
      <c r="T75" s="2350"/>
      <c r="U75" s="2351"/>
      <c r="V75" s="2352"/>
      <c r="W75" s="2393"/>
      <c r="X75" s="2353"/>
      <c r="Y75" s="2183" t="s">
        <v>4</v>
      </c>
      <c r="Z75" s="2346"/>
      <c r="AA75" s="2347"/>
      <c r="AB75" s="2348"/>
      <c r="AC75" s="2349"/>
      <c r="AD75" s="2350"/>
      <c r="AE75" s="2351"/>
      <c r="AF75" s="2351"/>
      <c r="AG75" s="2351"/>
      <c r="AH75" s="2352"/>
      <c r="AI75" s="2393"/>
      <c r="AJ75" s="2353"/>
      <c r="AK75" s="2183" t="s">
        <v>4</v>
      </c>
      <c r="AM75"/>
      <c r="AN75" s="465"/>
      <c r="AO75" s="2084"/>
      <c r="AP75" s="846"/>
      <c r="AQ75" s="846"/>
      <c r="AR75" s="846"/>
      <c r="AS75" s="846"/>
      <c r="AT75" s="846"/>
      <c r="AU75" s="846"/>
      <c r="AV75" s="846"/>
      <c r="AW75" s="846"/>
      <c r="AX75" s="846"/>
      <c r="AY75" s="846"/>
      <c r="AZ75" s="846"/>
      <c r="BA75" s="846"/>
      <c r="BB75" s="846"/>
      <c r="BC75" s="846"/>
      <c r="BD75" s="846"/>
      <c r="BE75" s="846"/>
      <c r="BF75" s="846"/>
      <c r="BG75" s="846"/>
      <c r="BH75" s="846"/>
      <c r="BI75" s="846"/>
      <c r="BJ75" s="846"/>
      <c r="BK75" s="846"/>
      <c r="BL75" s="846"/>
      <c r="BM75" s="846"/>
      <c r="BN75" s="846"/>
      <c r="BO75" s="846"/>
      <c r="BP75" s="2084"/>
      <c r="BQ75" s="465"/>
      <c r="BR75" s="465"/>
      <c r="BS75" s="465"/>
      <c r="BT75" s="465"/>
      <c r="BU75" s="465"/>
      <c r="BV75" s="465"/>
      <c r="BW75" s="465"/>
      <c r="BX75" s="465"/>
      <c r="BY75" s="465"/>
      <c r="BZ75" s="465"/>
      <c r="CA75" s="465"/>
      <c r="CB75" s="465"/>
      <c r="CC75" s="465"/>
      <c r="CD75" s="465"/>
      <c r="CE75" s="465"/>
      <c r="CF75" s="465"/>
      <c r="CG75" s="465"/>
      <c r="CH75" s="465"/>
      <c r="CI75" s="465"/>
      <c r="CJ75" s="465"/>
      <c r="CK75" s="465"/>
      <c r="CL75" s="465"/>
      <c r="CM75" s="465"/>
      <c r="CN75" s="466">
        <v>1</v>
      </c>
      <c r="CO75" s="464"/>
      <c r="CP75" s="464"/>
    </row>
    <row r="76" spans="1:94" s="41" customFormat="1" ht="21" customHeight="1" x14ac:dyDescent="0.25">
      <c r="A76"/>
      <c r="B76" s="2346"/>
      <c r="C76" s="2347"/>
      <c r="D76" s="2392"/>
      <c r="E76" s="2392"/>
      <c r="F76" s="2348"/>
      <c r="G76" s="2351"/>
      <c r="H76" s="2351"/>
      <c r="I76" s="2351"/>
      <c r="J76" s="2352"/>
      <c r="K76" s="2393"/>
      <c r="L76" s="2394"/>
      <c r="M76" s="2183" t="s">
        <v>4</v>
      </c>
      <c r="N76" s="2346"/>
      <c r="O76" s="2347"/>
      <c r="P76" s="2392"/>
      <c r="Q76" s="2392"/>
      <c r="R76" s="2348"/>
      <c r="S76" s="2348"/>
      <c r="T76" s="2348"/>
      <c r="U76" s="2351"/>
      <c r="V76" s="2352"/>
      <c r="W76" s="2393"/>
      <c r="X76" s="2394"/>
      <c r="Y76" s="2183" t="s">
        <v>4</v>
      </c>
      <c r="Z76" s="2346"/>
      <c r="AA76" s="2347"/>
      <c r="AB76" s="2392"/>
      <c r="AC76" s="2392"/>
      <c r="AD76" s="2348"/>
      <c r="AE76" s="2351"/>
      <c r="AF76" s="2351"/>
      <c r="AG76" s="2351"/>
      <c r="AH76" s="2352"/>
      <c r="AI76" s="2393"/>
      <c r="AJ76" s="2394"/>
      <c r="AK76" s="2183" t="s">
        <v>4</v>
      </c>
      <c r="AM76"/>
      <c r="AN76" s="465"/>
      <c r="AO76" s="2084"/>
      <c r="AP76" s="3390" t="s">
        <v>1682</v>
      </c>
      <c r="AQ76" s="3390"/>
      <c r="AR76" s="846"/>
      <c r="AS76" s="3351" t="s">
        <v>1683</v>
      </c>
      <c r="AT76" s="3351"/>
      <c r="AU76" s="846"/>
      <c r="AV76" s="3360" t="s">
        <v>1684</v>
      </c>
      <c r="AW76" s="3360"/>
      <c r="AX76" s="846"/>
      <c r="AY76" s="3362"/>
      <c r="AZ76" s="3362"/>
      <c r="BA76" s="846"/>
      <c r="BB76" s="846"/>
      <c r="BC76" s="846"/>
      <c r="BD76" s="846"/>
      <c r="BE76" s="3390" t="s">
        <v>1685</v>
      </c>
      <c r="BF76" s="3390"/>
      <c r="BG76" s="846"/>
      <c r="BH76" s="3392" t="s">
        <v>1659</v>
      </c>
      <c r="BI76" s="3392"/>
      <c r="BJ76" s="846"/>
      <c r="BK76" s="3394" t="s">
        <v>1686</v>
      </c>
      <c r="BL76" s="3394"/>
      <c r="BM76" s="846"/>
      <c r="BN76" s="3388" t="s">
        <v>1687</v>
      </c>
      <c r="BO76" s="3388"/>
      <c r="BP76" s="2084"/>
      <c r="BQ76" s="465"/>
      <c r="BR76" s="465"/>
      <c r="BS76" s="465"/>
      <c r="BT76" s="465"/>
      <c r="BU76" s="465"/>
      <c r="BV76" s="465"/>
      <c r="BW76" s="465"/>
      <c r="BX76" s="465"/>
      <c r="BY76" s="465"/>
      <c r="BZ76" s="465"/>
      <c r="CA76" s="465"/>
      <c r="CB76" s="465"/>
      <c r="CC76" s="465"/>
      <c r="CD76" s="465"/>
      <c r="CE76" s="465"/>
      <c r="CF76" s="465"/>
      <c r="CG76" s="465"/>
      <c r="CH76" s="465"/>
      <c r="CI76" s="465"/>
      <c r="CJ76" s="465"/>
      <c r="CK76" s="465"/>
      <c r="CL76" s="465"/>
      <c r="CM76" s="465"/>
      <c r="CN76" s="466">
        <v>1</v>
      </c>
      <c r="CO76" s="464"/>
      <c r="CP76" s="464"/>
    </row>
    <row r="77" spans="1:94" s="41" customFormat="1" ht="21" customHeight="1" x14ac:dyDescent="0.25">
      <c r="A77"/>
      <c r="B77" s="2346"/>
      <c r="C77" s="2347"/>
      <c r="D77" s="2348"/>
      <c r="E77" s="2349"/>
      <c r="F77" s="2350"/>
      <c r="G77" s="2351"/>
      <c r="H77" s="2351"/>
      <c r="I77" s="2351"/>
      <c r="J77" s="2352"/>
      <c r="K77" s="2393"/>
      <c r="L77" s="2353"/>
      <c r="M77" s="2183" t="s">
        <v>4</v>
      </c>
      <c r="N77" s="2346"/>
      <c r="O77" s="2347"/>
      <c r="P77" s="2348"/>
      <c r="Q77" s="2349"/>
      <c r="R77" s="2350"/>
      <c r="S77" s="2350"/>
      <c r="T77" s="2350"/>
      <c r="U77" s="2351"/>
      <c r="V77" s="2352"/>
      <c r="W77" s="2393"/>
      <c r="X77" s="2353"/>
      <c r="Y77" s="2183" t="s">
        <v>4</v>
      </c>
      <c r="Z77" s="2346"/>
      <c r="AA77" s="2347"/>
      <c r="AB77" s="2348"/>
      <c r="AC77" s="2349"/>
      <c r="AD77" s="2350"/>
      <c r="AE77" s="2351"/>
      <c r="AF77" s="2351"/>
      <c r="AG77" s="2351"/>
      <c r="AH77" s="2352"/>
      <c r="AI77" s="2393"/>
      <c r="AJ77" s="2353"/>
      <c r="AK77" s="2183" t="s">
        <v>4</v>
      </c>
      <c r="AM77"/>
      <c r="AN77" s="465"/>
      <c r="AO77" s="2084"/>
      <c r="AP77" s="3391"/>
      <c r="AQ77" s="3391"/>
      <c r="AR77" s="846"/>
      <c r="AS77" s="3352"/>
      <c r="AT77" s="3352"/>
      <c r="AU77" s="846"/>
      <c r="AV77" s="3361"/>
      <c r="AW77" s="3361"/>
      <c r="AX77" s="846"/>
      <c r="AY77" s="3363"/>
      <c r="AZ77" s="3363"/>
      <c r="BA77" s="846"/>
      <c r="BB77" s="846"/>
      <c r="BC77" s="846"/>
      <c r="BD77" s="846"/>
      <c r="BE77" s="3391"/>
      <c r="BF77" s="3391"/>
      <c r="BG77" s="846"/>
      <c r="BH77" s="3393"/>
      <c r="BI77" s="3393"/>
      <c r="BJ77" s="846"/>
      <c r="BK77" s="3395"/>
      <c r="BL77" s="3395"/>
      <c r="BM77" s="846"/>
      <c r="BN77" s="3389"/>
      <c r="BO77" s="3389"/>
      <c r="BP77" s="2084"/>
      <c r="BQ77" s="465"/>
      <c r="BR77" s="465"/>
      <c r="BS77" s="465"/>
      <c r="BT77" s="465"/>
      <c r="BU77" s="465"/>
      <c r="BV77" s="465"/>
      <c r="BW77" s="465"/>
      <c r="BX77" s="465"/>
      <c r="BY77" s="465"/>
      <c r="BZ77" s="465"/>
      <c r="CA77" s="465"/>
      <c r="CB77" s="465"/>
      <c r="CC77" s="465"/>
      <c r="CD77" s="465"/>
      <c r="CE77" s="465"/>
      <c r="CF77" s="465"/>
      <c r="CG77" s="465"/>
      <c r="CH77" s="465"/>
      <c r="CI77" s="465"/>
      <c r="CJ77" s="465"/>
      <c r="CK77" s="465"/>
      <c r="CL77" s="465"/>
      <c r="CM77" s="465"/>
      <c r="CN77" s="466">
        <v>1</v>
      </c>
      <c r="CO77" s="464"/>
      <c r="CP77" s="464"/>
    </row>
    <row r="78" spans="1:94" s="41" customFormat="1" ht="21" customHeight="1" thickBot="1" x14ac:dyDescent="0.3">
      <c r="A78"/>
      <c r="B78" s="2346"/>
      <c r="C78" s="2347"/>
      <c r="D78" s="2392"/>
      <c r="E78" s="2392"/>
      <c r="F78" s="2348"/>
      <c r="G78" s="2351"/>
      <c r="H78" s="2351"/>
      <c r="I78" s="2351"/>
      <c r="J78" s="2352"/>
      <c r="K78" s="2393"/>
      <c r="L78" s="2394"/>
      <c r="M78" s="2183" t="s">
        <v>4</v>
      </c>
      <c r="N78" s="2346"/>
      <c r="O78" s="2347"/>
      <c r="P78" s="2392"/>
      <c r="Q78" s="2392"/>
      <c r="R78" s="2348"/>
      <c r="S78" s="2348"/>
      <c r="T78" s="2348"/>
      <c r="U78" s="2351"/>
      <c r="V78" s="2352"/>
      <c r="W78" s="2393"/>
      <c r="X78" s="2394"/>
      <c r="Y78" s="2183" t="s">
        <v>4</v>
      </c>
      <c r="Z78" s="2346"/>
      <c r="AA78" s="2347"/>
      <c r="AB78" s="2392"/>
      <c r="AC78" s="2392"/>
      <c r="AD78" s="2348"/>
      <c r="AE78" s="2351"/>
      <c r="AF78" s="2351"/>
      <c r="AG78" s="2351"/>
      <c r="AH78" s="2352"/>
      <c r="AI78" s="2393"/>
      <c r="AJ78" s="2394"/>
      <c r="AK78" s="2183" t="s">
        <v>4</v>
      </c>
      <c r="AM78"/>
      <c r="AN78" s="465"/>
      <c r="AO78" s="2084"/>
      <c r="AP78" s="846"/>
      <c r="AQ78" s="846"/>
      <c r="AR78" s="846"/>
      <c r="AS78" s="846"/>
      <c r="AT78" s="846"/>
      <c r="AU78" s="846"/>
      <c r="AV78" s="846"/>
      <c r="AW78" s="846"/>
      <c r="AX78" s="846"/>
      <c r="AY78" s="846"/>
      <c r="AZ78" s="846"/>
      <c r="BA78" s="846"/>
      <c r="BB78" s="846"/>
      <c r="BC78" s="846"/>
      <c r="BD78" s="846"/>
      <c r="BE78" s="846"/>
      <c r="BF78" s="846"/>
      <c r="BG78" s="846"/>
      <c r="BH78" s="846"/>
      <c r="BI78" s="846"/>
      <c r="BJ78" s="846"/>
      <c r="BK78" s="846"/>
      <c r="BL78" s="846"/>
      <c r="BM78" s="846"/>
      <c r="BN78" s="846"/>
      <c r="BO78" s="846"/>
      <c r="BP78" s="2084"/>
      <c r="BQ78" s="465"/>
      <c r="BR78" s="465"/>
      <c r="BS78" s="465"/>
      <c r="BT78" s="465"/>
      <c r="BU78" s="465"/>
      <c r="BV78" s="465"/>
      <c r="BW78" s="465"/>
      <c r="BX78" s="465"/>
      <c r="BY78" s="465"/>
      <c r="BZ78" s="465"/>
      <c r="CA78" s="465"/>
      <c r="CB78" s="465"/>
      <c r="CC78" s="465"/>
      <c r="CD78" s="465"/>
      <c r="CE78" s="465"/>
      <c r="CF78" s="465"/>
      <c r="CG78" s="465"/>
      <c r="CH78" s="465"/>
      <c r="CI78" s="465"/>
      <c r="CJ78" s="465"/>
      <c r="CK78" s="465"/>
      <c r="CL78" s="465"/>
      <c r="CM78" s="465"/>
      <c r="CN78" s="466">
        <v>1</v>
      </c>
      <c r="CO78" s="464"/>
      <c r="CP78" s="464"/>
    </row>
    <row r="79" spans="1:94" s="41" customFormat="1" ht="21" customHeight="1" x14ac:dyDescent="0.25">
      <c r="A79"/>
      <c r="B79" s="2346"/>
      <c r="C79" s="2347"/>
      <c r="D79" s="2348"/>
      <c r="E79" s="2349"/>
      <c r="F79" s="2350"/>
      <c r="G79" s="2351"/>
      <c r="H79" s="2351"/>
      <c r="I79" s="2351"/>
      <c r="J79" s="2352"/>
      <c r="K79" s="2393"/>
      <c r="L79" s="2353"/>
      <c r="M79" s="2183" t="s">
        <v>4</v>
      </c>
      <c r="N79" s="2346"/>
      <c r="O79" s="2347"/>
      <c r="P79" s="2348"/>
      <c r="Q79" s="2349"/>
      <c r="R79" s="2350"/>
      <c r="S79" s="2350"/>
      <c r="T79" s="2350"/>
      <c r="U79" s="2351"/>
      <c r="V79" s="2352"/>
      <c r="W79" s="2393"/>
      <c r="X79" s="2353"/>
      <c r="Y79" s="2183" t="s">
        <v>4</v>
      </c>
      <c r="Z79" s="2346"/>
      <c r="AA79" s="2347"/>
      <c r="AB79" s="2348"/>
      <c r="AC79" s="2349"/>
      <c r="AD79" s="2350"/>
      <c r="AE79" s="2351"/>
      <c r="AF79" s="2351"/>
      <c r="AG79" s="2351"/>
      <c r="AH79" s="2352"/>
      <c r="AI79" s="2393"/>
      <c r="AJ79" s="2353"/>
      <c r="AK79" s="2183" t="s">
        <v>4</v>
      </c>
      <c r="AM79"/>
      <c r="AN79" s="465"/>
      <c r="AO79" s="2084"/>
      <c r="AP79" s="3428" t="s">
        <v>1688</v>
      </c>
      <c r="AQ79" s="3428"/>
      <c r="AR79" s="846"/>
      <c r="AS79" s="3351" t="s">
        <v>1689</v>
      </c>
      <c r="AT79" s="3351"/>
      <c r="AU79" s="846"/>
      <c r="AV79" s="846"/>
      <c r="AW79" s="846"/>
      <c r="AX79" s="846"/>
      <c r="AY79" s="846"/>
      <c r="AZ79" s="846"/>
      <c r="BA79" s="846"/>
      <c r="BB79" s="846"/>
      <c r="BC79" s="846"/>
      <c r="BD79" s="846"/>
      <c r="BE79" s="3390" t="s">
        <v>1690</v>
      </c>
      <c r="BF79" s="3390"/>
      <c r="BG79" s="846"/>
      <c r="BH79" s="3392" t="s">
        <v>1691</v>
      </c>
      <c r="BI79" s="3392"/>
      <c r="BJ79" s="846"/>
      <c r="BK79" s="3394" t="s">
        <v>1692</v>
      </c>
      <c r="BL79" s="3394"/>
      <c r="BM79" s="846"/>
      <c r="BN79" s="3388" t="s">
        <v>1693</v>
      </c>
      <c r="BO79" s="3388"/>
      <c r="BP79" s="2084"/>
      <c r="BQ79" s="465"/>
      <c r="BR79" s="465"/>
      <c r="BS79" s="465"/>
      <c r="BT79" s="465"/>
      <c r="BU79" s="465"/>
      <c r="BV79" s="465"/>
      <c r="BW79" s="465"/>
      <c r="BX79" s="465"/>
      <c r="BY79" s="465"/>
      <c r="BZ79" s="465"/>
      <c r="CA79" s="465"/>
      <c r="CB79" s="465"/>
      <c r="CC79" s="465"/>
      <c r="CD79" s="465"/>
      <c r="CE79" s="465"/>
      <c r="CF79" s="465"/>
      <c r="CG79" s="465"/>
      <c r="CH79" s="465"/>
      <c r="CI79" s="465"/>
      <c r="CJ79" s="465"/>
      <c r="CK79" s="465"/>
      <c r="CL79" s="465"/>
      <c r="CM79" s="465"/>
      <c r="CN79" s="466">
        <v>1</v>
      </c>
      <c r="CO79" s="464"/>
      <c r="CP79" s="464"/>
    </row>
    <row r="80" spans="1:94" s="41" customFormat="1" ht="21" customHeight="1" x14ac:dyDescent="0.25">
      <c r="A80"/>
      <c r="B80" s="2346"/>
      <c r="C80" s="2347"/>
      <c r="D80" s="2392"/>
      <c r="E80" s="2392"/>
      <c r="F80" s="2348"/>
      <c r="G80" s="2351"/>
      <c r="H80" s="2351"/>
      <c r="I80" s="2351"/>
      <c r="J80" s="2352"/>
      <c r="K80" s="2393"/>
      <c r="L80" s="2394"/>
      <c r="M80" s="2183" t="s">
        <v>4</v>
      </c>
      <c r="N80" s="2346"/>
      <c r="O80" s="2347"/>
      <c r="P80" s="2392"/>
      <c r="Q80" s="2392"/>
      <c r="R80" s="2348"/>
      <c r="S80" s="2348"/>
      <c r="T80" s="2348"/>
      <c r="U80" s="2351"/>
      <c r="V80" s="2352"/>
      <c r="W80" s="2393"/>
      <c r="X80" s="2394"/>
      <c r="Y80" s="2183" t="s">
        <v>4</v>
      </c>
      <c r="Z80" s="2346"/>
      <c r="AA80" s="2347"/>
      <c r="AB80" s="2392"/>
      <c r="AC80" s="2392"/>
      <c r="AD80" s="2348"/>
      <c r="AE80" s="2351"/>
      <c r="AF80" s="2351"/>
      <c r="AG80" s="2351"/>
      <c r="AH80" s="2352"/>
      <c r="AI80" s="2393"/>
      <c r="AJ80" s="2394"/>
      <c r="AK80" s="2183" t="s">
        <v>4</v>
      </c>
      <c r="AM80"/>
      <c r="AN80" s="465"/>
      <c r="AO80" s="2084"/>
      <c r="AP80" s="3429"/>
      <c r="AQ80" s="3429"/>
      <c r="AR80" s="846"/>
      <c r="AS80" s="3352"/>
      <c r="AT80" s="3352"/>
      <c r="AU80" s="846"/>
      <c r="AV80" s="846"/>
      <c r="AW80" s="846"/>
      <c r="AX80" s="846"/>
      <c r="AY80" s="846"/>
      <c r="AZ80" s="846"/>
      <c r="BA80" s="846"/>
      <c r="BB80" s="846"/>
      <c r="BC80" s="846"/>
      <c r="BD80" s="846"/>
      <c r="BE80" s="3391"/>
      <c r="BF80" s="3391"/>
      <c r="BG80" s="846"/>
      <c r="BH80" s="3393"/>
      <c r="BI80" s="3393"/>
      <c r="BJ80" s="846"/>
      <c r="BK80" s="3395"/>
      <c r="BL80" s="3395"/>
      <c r="BM80" s="846"/>
      <c r="BN80" s="3389"/>
      <c r="BO80" s="3389"/>
      <c r="BP80" s="2084"/>
      <c r="BQ80" s="465"/>
      <c r="BR80" s="465"/>
      <c r="BS80" s="465"/>
      <c r="BT80" s="465"/>
      <c r="BU80" s="465"/>
      <c r="BV80" s="465"/>
      <c r="BW80" s="465"/>
      <c r="BX80" s="465"/>
      <c r="BY80" s="465"/>
      <c r="BZ80" s="465"/>
      <c r="CA80" s="465"/>
      <c r="CB80" s="465"/>
      <c r="CC80" s="465"/>
      <c r="CD80" s="465"/>
      <c r="CE80" s="465"/>
      <c r="CF80" s="465"/>
      <c r="CG80" s="465"/>
      <c r="CH80" s="465"/>
      <c r="CI80" s="465"/>
      <c r="CJ80" s="465"/>
      <c r="CK80" s="465"/>
      <c r="CL80" s="465"/>
      <c r="CM80" s="465"/>
      <c r="CN80" s="466">
        <v>1</v>
      </c>
      <c r="CO80" s="464"/>
      <c r="CP80" s="464"/>
    </row>
    <row r="81" spans="1:94" s="41" customFormat="1" ht="21" customHeight="1" thickBot="1" x14ac:dyDescent="0.3">
      <c r="A81"/>
      <c r="B81" s="2346"/>
      <c r="C81" s="2347"/>
      <c r="D81" s="2348"/>
      <c r="E81" s="2349"/>
      <c r="F81" s="2350"/>
      <c r="G81" s="2351"/>
      <c r="H81" s="2351"/>
      <c r="I81" s="2351"/>
      <c r="J81" s="2352"/>
      <c r="K81" s="2393"/>
      <c r="L81" s="2353"/>
      <c r="M81" s="2183" t="s">
        <v>4</v>
      </c>
      <c r="N81" s="2346"/>
      <c r="O81" s="2347"/>
      <c r="P81" s="2348"/>
      <c r="Q81" s="2349"/>
      <c r="R81" s="2350"/>
      <c r="S81" s="2350"/>
      <c r="T81" s="2350"/>
      <c r="U81" s="2351"/>
      <c r="V81" s="2352"/>
      <c r="W81" s="2393"/>
      <c r="X81" s="2353"/>
      <c r="Y81" s="2183" t="s">
        <v>4</v>
      </c>
      <c r="Z81" s="2346"/>
      <c r="AA81" s="2347"/>
      <c r="AB81" s="2348"/>
      <c r="AC81" s="2349"/>
      <c r="AD81" s="2350"/>
      <c r="AE81" s="2351"/>
      <c r="AF81" s="2351"/>
      <c r="AG81" s="2351"/>
      <c r="AH81" s="2352"/>
      <c r="AI81" s="2393"/>
      <c r="AJ81" s="2353"/>
      <c r="AK81" s="2183" t="s">
        <v>4</v>
      </c>
      <c r="AM81"/>
      <c r="AN81" s="465"/>
      <c r="AO81" s="2084"/>
      <c r="AP81" s="846"/>
      <c r="AQ81" s="846"/>
      <c r="AR81" s="846"/>
      <c r="AS81" s="846"/>
      <c r="AT81" s="846"/>
      <c r="AU81" s="846"/>
      <c r="AV81" s="846"/>
      <c r="AW81" s="846"/>
      <c r="AX81" s="846"/>
      <c r="AY81" s="846"/>
      <c r="AZ81" s="846"/>
      <c r="BA81" s="846"/>
      <c r="BB81" s="846"/>
      <c r="BC81" s="846"/>
      <c r="BD81" s="846"/>
      <c r="BE81" s="846"/>
      <c r="BF81" s="846"/>
      <c r="BG81" s="846"/>
      <c r="BH81" s="846"/>
      <c r="BI81" s="846"/>
      <c r="BJ81" s="846"/>
      <c r="BK81" s="846"/>
      <c r="BL81" s="846"/>
      <c r="BM81" s="846"/>
      <c r="BN81" s="846"/>
      <c r="BO81" s="846"/>
      <c r="BP81" s="2084"/>
      <c r="BQ81" s="465"/>
      <c r="BR81" s="465"/>
      <c r="BS81" s="465"/>
      <c r="BT81" s="465"/>
      <c r="BU81" s="465"/>
      <c r="BV81" s="465"/>
      <c r="BW81" s="465"/>
      <c r="BX81" s="465"/>
      <c r="BY81" s="465"/>
      <c r="BZ81" s="465"/>
      <c r="CA81" s="465"/>
      <c r="CB81" s="465"/>
      <c r="CC81" s="465"/>
      <c r="CD81" s="465"/>
      <c r="CE81" s="465"/>
      <c r="CF81" s="465"/>
      <c r="CG81" s="465"/>
      <c r="CH81" s="465"/>
      <c r="CI81" s="465"/>
      <c r="CJ81" s="465"/>
      <c r="CK81" s="465"/>
      <c r="CL81" s="465"/>
      <c r="CM81" s="465"/>
      <c r="CN81" s="466">
        <v>1</v>
      </c>
      <c r="CO81" s="464"/>
      <c r="CP81" s="464"/>
    </row>
    <row r="82" spans="1:94" s="41" customFormat="1" ht="21" customHeight="1" thickBot="1" x14ac:dyDescent="0.3">
      <c r="A82"/>
      <c r="B82" s="2346"/>
      <c r="C82" s="2347"/>
      <c r="D82" s="2392"/>
      <c r="E82" s="2392"/>
      <c r="F82" s="2348"/>
      <c r="G82" s="2351"/>
      <c r="H82" s="2351"/>
      <c r="I82" s="2351"/>
      <c r="J82" s="2352"/>
      <c r="K82" s="2393"/>
      <c r="L82" s="2394"/>
      <c r="M82" s="2183" t="s">
        <v>4</v>
      </c>
      <c r="N82" s="2346"/>
      <c r="O82" s="2347"/>
      <c r="P82" s="2392"/>
      <c r="Q82" s="2392"/>
      <c r="R82" s="2348"/>
      <c r="S82" s="2348"/>
      <c r="T82" s="2348"/>
      <c r="U82" s="2351"/>
      <c r="V82" s="2352"/>
      <c r="W82" s="2393"/>
      <c r="X82" s="2394"/>
      <c r="Y82" s="2183" t="s">
        <v>4</v>
      </c>
      <c r="Z82" s="2346"/>
      <c r="AA82" s="2347"/>
      <c r="AB82" s="2392"/>
      <c r="AC82" s="2392"/>
      <c r="AD82" s="2348"/>
      <c r="AE82" s="2351"/>
      <c r="AF82" s="2351"/>
      <c r="AG82" s="2351"/>
      <c r="AH82" s="2352"/>
      <c r="AI82" s="2393"/>
      <c r="AJ82" s="2394"/>
      <c r="AK82" s="2183" t="s">
        <v>4</v>
      </c>
      <c r="AM82"/>
      <c r="AN82" s="465"/>
      <c r="AO82" s="2084"/>
      <c r="AP82" s="3426" t="s">
        <v>1694</v>
      </c>
      <c r="AQ82" s="3426"/>
      <c r="AR82" s="846"/>
      <c r="AS82" s="3351" t="s">
        <v>1695</v>
      </c>
      <c r="AT82" s="3351"/>
      <c r="AU82" s="846"/>
      <c r="AV82" s="846"/>
      <c r="AW82" s="846"/>
      <c r="AX82" s="846"/>
      <c r="AY82" s="846"/>
      <c r="AZ82" s="846"/>
      <c r="BA82" s="846"/>
      <c r="BB82" s="846"/>
      <c r="BC82" s="846"/>
      <c r="BD82" s="846"/>
      <c r="BE82" s="3390" t="s">
        <v>1696</v>
      </c>
      <c r="BF82" s="3390"/>
      <c r="BG82" s="846"/>
      <c r="BH82" s="3392" t="s">
        <v>1666</v>
      </c>
      <c r="BI82" s="3392"/>
      <c r="BJ82" s="846"/>
      <c r="BK82" s="3394" t="s">
        <v>1697</v>
      </c>
      <c r="BL82" s="3394"/>
      <c r="BM82" s="846"/>
      <c r="BN82" s="3388" t="s">
        <v>1698</v>
      </c>
      <c r="BO82" s="3388"/>
      <c r="BP82" s="2084"/>
      <c r="BQ82" s="465"/>
      <c r="BR82" s="465"/>
      <c r="BS82" s="465"/>
      <c r="BT82" s="465"/>
      <c r="BU82" s="465"/>
      <c r="BV82" s="465"/>
      <c r="BW82" s="465"/>
      <c r="BX82" s="465"/>
      <c r="BY82" s="465"/>
      <c r="BZ82" s="465"/>
      <c r="CA82" s="465"/>
      <c r="CB82" s="465"/>
      <c r="CC82" s="465"/>
      <c r="CD82" s="465"/>
      <c r="CE82" s="465"/>
      <c r="CF82" s="465"/>
      <c r="CG82" s="465"/>
      <c r="CH82" s="465"/>
      <c r="CI82" s="465"/>
      <c r="CJ82" s="465"/>
      <c r="CK82" s="465"/>
      <c r="CL82" s="465"/>
      <c r="CM82" s="465"/>
      <c r="CN82" s="466">
        <v>1</v>
      </c>
      <c r="CO82" s="464"/>
      <c r="CP82" s="464"/>
    </row>
    <row r="83" spans="1:94" s="41" customFormat="1" ht="21" customHeight="1" thickTop="1" thickBot="1" x14ac:dyDescent="0.3">
      <c r="A83"/>
      <c r="B83" s="2346"/>
      <c r="C83" s="2347"/>
      <c r="D83" s="2348"/>
      <c r="E83" s="2349"/>
      <c r="F83" s="2350"/>
      <c r="G83" s="2351"/>
      <c r="H83" s="2351"/>
      <c r="I83" s="2351"/>
      <c r="J83" s="2352"/>
      <c r="K83" s="2393"/>
      <c r="L83" s="2353"/>
      <c r="M83" s="2183" t="s">
        <v>4</v>
      </c>
      <c r="N83" s="2346"/>
      <c r="O83" s="2347"/>
      <c r="P83" s="2348"/>
      <c r="Q83" s="2349"/>
      <c r="R83" s="2350"/>
      <c r="S83" s="2350"/>
      <c r="T83" s="2350"/>
      <c r="U83" s="2351"/>
      <c r="V83" s="2352"/>
      <c r="W83" s="2393"/>
      <c r="X83" s="2353"/>
      <c r="Y83" s="2183" t="s">
        <v>4</v>
      </c>
      <c r="Z83" s="2346"/>
      <c r="AA83" s="2347"/>
      <c r="AB83" s="2348"/>
      <c r="AC83" s="2349"/>
      <c r="AD83" s="2350"/>
      <c r="AE83" s="2351"/>
      <c r="AF83" s="2351"/>
      <c r="AG83" s="2351"/>
      <c r="AH83" s="2352"/>
      <c r="AI83" s="2393"/>
      <c r="AJ83" s="2353"/>
      <c r="AK83" s="2183" t="s">
        <v>4</v>
      </c>
      <c r="AM83" s="2403" t="s">
        <v>31</v>
      </c>
      <c r="AN83" s="465"/>
      <c r="AO83" s="2084"/>
      <c r="AP83" s="3427"/>
      <c r="AQ83" s="3427"/>
      <c r="AR83" s="846"/>
      <c r="AS83" s="3352"/>
      <c r="AT83" s="3352"/>
      <c r="AU83" s="846"/>
      <c r="AV83" s="846"/>
      <c r="AW83" s="846"/>
      <c r="AX83" s="846"/>
      <c r="AY83" s="846"/>
      <c r="AZ83" s="846"/>
      <c r="BA83" s="846"/>
      <c r="BB83" s="846"/>
      <c r="BC83" s="846"/>
      <c r="BD83" s="846"/>
      <c r="BE83" s="3391"/>
      <c r="BF83" s="3391"/>
      <c r="BG83" s="846"/>
      <c r="BH83" s="3393"/>
      <c r="BI83" s="3393"/>
      <c r="BJ83" s="846"/>
      <c r="BK83" s="3395"/>
      <c r="BL83" s="3395"/>
      <c r="BM83" s="846"/>
      <c r="BN83" s="3389"/>
      <c r="BO83" s="3389"/>
      <c r="BP83" s="2084"/>
      <c r="BQ83" s="465"/>
      <c r="BR83" s="465"/>
      <c r="BS83" s="465"/>
      <c r="BT83" s="465"/>
      <c r="BU83" s="465"/>
      <c r="BV83" s="465"/>
      <c r="BW83" s="465"/>
      <c r="BX83" s="465"/>
      <c r="BY83" s="465"/>
      <c r="BZ83" s="465"/>
      <c r="CA83" s="465"/>
      <c r="CB83" s="465"/>
      <c r="CC83" s="465"/>
      <c r="CD83" s="465"/>
      <c r="CE83" s="465"/>
      <c r="CF83" s="465"/>
      <c r="CG83" s="465"/>
      <c r="CH83" s="465"/>
      <c r="CI83" s="465"/>
      <c r="CJ83" s="465"/>
      <c r="CK83" s="465"/>
      <c r="CL83" s="465"/>
      <c r="CM83" s="465"/>
      <c r="CN83" s="466">
        <v>1</v>
      </c>
      <c r="CO83" s="464"/>
      <c r="CP83" s="464"/>
    </row>
    <row r="84" spans="1:94" s="41" customFormat="1" ht="21" customHeight="1" thickTop="1" thickBot="1" x14ac:dyDescent="0.3">
      <c r="A84"/>
      <c r="B84" s="2346"/>
      <c r="C84" s="2347"/>
      <c r="D84" s="2392"/>
      <c r="E84" s="2392"/>
      <c r="F84" s="2348"/>
      <c r="G84" s="2351"/>
      <c r="H84" s="2351"/>
      <c r="I84" s="2351"/>
      <c r="J84" s="2352"/>
      <c r="K84" s="2393"/>
      <c r="L84" s="2394"/>
      <c r="M84" s="2183" t="s">
        <v>4</v>
      </c>
      <c r="N84" s="2346"/>
      <c r="O84" s="2347"/>
      <c r="P84" s="2392"/>
      <c r="Q84" s="2392"/>
      <c r="R84" s="2348"/>
      <c r="S84" s="2348"/>
      <c r="T84" s="2348"/>
      <c r="U84" s="2351"/>
      <c r="V84" s="2352"/>
      <c r="W84" s="2393"/>
      <c r="X84" s="2394"/>
      <c r="Y84" s="2183" t="s">
        <v>4</v>
      </c>
      <c r="Z84" s="2346"/>
      <c r="AA84" s="2347"/>
      <c r="AB84" s="2392"/>
      <c r="AC84" s="2392"/>
      <c r="AD84" s="2348"/>
      <c r="AE84" s="2351"/>
      <c r="AF84" s="2351"/>
      <c r="AG84" s="2351"/>
      <c r="AH84" s="2352"/>
      <c r="AI84" s="2393"/>
      <c r="AJ84" s="2394"/>
      <c r="AK84" s="2183" t="s">
        <v>4</v>
      </c>
      <c r="AM84" s="781" t="s">
        <v>499</v>
      </c>
      <c r="AN84" s="465"/>
      <c r="AO84" s="2084"/>
      <c r="AP84" s="846"/>
      <c r="AQ84" s="846"/>
      <c r="AR84" s="846"/>
      <c r="AS84" s="846"/>
      <c r="AT84" s="846"/>
      <c r="AU84" s="846"/>
      <c r="AV84" s="846"/>
      <c r="AW84" s="846"/>
      <c r="AX84" s="846"/>
      <c r="AY84" s="846"/>
      <c r="AZ84" s="846"/>
      <c r="BA84" s="846"/>
      <c r="BB84" s="846"/>
      <c r="BC84" s="846"/>
      <c r="BD84" s="846"/>
      <c r="BE84" s="846"/>
      <c r="BF84" s="846"/>
      <c r="BG84" s="846"/>
      <c r="BH84" s="846"/>
      <c r="BI84" s="846"/>
      <c r="BJ84" s="846"/>
      <c r="BK84" s="846"/>
      <c r="BL84" s="846"/>
      <c r="BM84" s="846"/>
      <c r="BN84" s="846"/>
      <c r="BO84" s="846"/>
      <c r="BP84" s="2084"/>
      <c r="BQ84" s="465"/>
      <c r="BR84" s="465"/>
      <c r="BS84" s="465"/>
      <c r="BT84" s="465"/>
      <c r="BU84" s="465"/>
      <c r="BV84" s="465"/>
      <c r="BW84" s="465"/>
      <c r="BX84" s="465"/>
      <c r="BY84" s="465"/>
      <c r="BZ84" s="465"/>
      <c r="CA84" s="465"/>
      <c r="CB84" s="465"/>
      <c r="CC84" s="465"/>
      <c r="CD84" s="465"/>
      <c r="CE84" s="465"/>
      <c r="CF84" s="465"/>
      <c r="CG84" s="465"/>
      <c r="CH84" s="465"/>
      <c r="CI84" s="465"/>
      <c r="CJ84" s="465"/>
      <c r="CK84" s="465"/>
      <c r="CL84" s="465"/>
      <c r="CM84" s="465"/>
      <c r="CN84" s="466">
        <v>1</v>
      </c>
      <c r="CO84" s="464"/>
      <c r="CP84" s="464"/>
    </row>
    <row r="85" spans="1:94" s="41" customFormat="1" ht="21" customHeight="1" x14ac:dyDescent="0.25">
      <c r="A85"/>
      <c r="B85" s="2346"/>
      <c r="C85" s="2347"/>
      <c r="D85" s="2348"/>
      <c r="E85" s="2349"/>
      <c r="F85" s="2350"/>
      <c r="G85" s="2351"/>
      <c r="H85" s="2351"/>
      <c r="I85" s="2351"/>
      <c r="J85" s="2352"/>
      <c r="K85" s="2393"/>
      <c r="L85" s="2353"/>
      <c r="M85" s="2183" t="s">
        <v>4</v>
      </c>
      <c r="N85" s="2346"/>
      <c r="O85" s="2347"/>
      <c r="P85" s="2348"/>
      <c r="Q85" s="2349"/>
      <c r="R85" s="2350"/>
      <c r="S85" s="2350"/>
      <c r="T85" s="2350"/>
      <c r="U85" s="2351"/>
      <c r="V85" s="2352"/>
      <c r="W85" s="2393"/>
      <c r="X85" s="2353"/>
      <c r="Y85" s="2183" t="s">
        <v>4</v>
      </c>
      <c r="Z85" s="2346"/>
      <c r="AA85" s="2347"/>
      <c r="AB85" s="2348"/>
      <c r="AC85" s="2349"/>
      <c r="AD85" s="2350"/>
      <c r="AE85" s="2351"/>
      <c r="AF85" s="2351"/>
      <c r="AG85" s="2351"/>
      <c r="AH85" s="2352"/>
      <c r="AI85" s="2393"/>
      <c r="AJ85" s="2353"/>
      <c r="AK85" s="2183" t="s">
        <v>4</v>
      </c>
      <c r="AM85" s="474" t="s">
        <v>279</v>
      </c>
      <c r="AN85" s="465"/>
      <c r="AO85" s="2084"/>
      <c r="AP85" s="3426" t="s">
        <v>1678</v>
      </c>
      <c r="AQ85" s="3426"/>
      <c r="AR85" s="846"/>
      <c r="AS85" s="3351" t="s">
        <v>1699</v>
      </c>
      <c r="AT85" s="3351"/>
      <c r="AU85" s="846"/>
      <c r="AV85" s="846"/>
      <c r="AW85" s="846"/>
      <c r="AX85" s="846"/>
      <c r="AY85" s="846"/>
      <c r="AZ85" s="846"/>
      <c r="BA85" s="846"/>
      <c r="BB85" s="846"/>
      <c r="BC85" s="846"/>
      <c r="BD85" s="846"/>
      <c r="BE85" s="3390" t="s">
        <v>1700</v>
      </c>
      <c r="BF85" s="3390"/>
      <c r="BG85" s="846"/>
      <c r="BH85" s="3392" t="s">
        <v>1701</v>
      </c>
      <c r="BI85" s="3392"/>
      <c r="BJ85" s="846"/>
      <c r="BK85" s="3394" t="s">
        <v>1702</v>
      </c>
      <c r="BL85" s="3394"/>
      <c r="BM85" s="846"/>
      <c r="BN85" s="846"/>
      <c r="BO85" s="846"/>
      <c r="BP85" s="2084"/>
      <c r="BQ85" s="465"/>
      <c r="BR85" s="465"/>
      <c r="BS85" s="465"/>
      <c r="BT85" s="465"/>
      <c r="BU85" s="465"/>
      <c r="BV85" s="465"/>
      <c r="BW85" s="465"/>
      <c r="BX85" s="465"/>
      <c r="BY85" s="465"/>
      <c r="BZ85" s="465"/>
      <c r="CA85" s="465"/>
      <c r="CB85" s="465"/>
      <c r="CC85" s="465"/>
      <c r="CD85" s="465"/>
      <c r="CE85" s="465"/>
      <c r="CF85" s="465"/>
      <c r="CG85" s="465"/>
      <c r="CH85" s="465"/>
      <c r="CI85" s="465"/>
      <c r="CJ85" s="465"/>
      <c r="CK85" s="465"/>
      <c r="CL85" s="465"/>
      <c r="CM85" s="465"/>
      <c r="CN85" s="466">
        <v>1</v>
      </c>
      <c r="CO85" s="464"/>
      <c r="CP85" s="464"/>
    </row>
    <row r="86" spans="1:94" s="41" customFormat="1" ht="21" customHeight="1" x14ac:dyDescent="0.25">
      <c r="A86"/>
      <c r="B86" s="2346"/>
      <c r="C86" s="2347"/>
      <c r="D86" s="2392"/>
      <c r="E86" s="2392"/>
      <c r="F86" s="2348"/>
      <c r="G86" s="2351"/>
      <c r="H86" s="2351"/>
      <c r="I86" s="2351"/>
      <c r="J86" s="2352"/>
      <c r="K86" s="2393"/>
      <c r="L86" s="2394"/>
      <c r="M86" s="2183" t="s">
        <v>4</v>
      </c>
      <c r="N86" s="2346"/>
      <c r="O86" s="2347"/>
      <c r="P86" s="2392"/>
      <c r="Q86" s="2392"/>
      <c r="R86" s="2348"/>
      <c r="S86" s="2348"/>
      <c r="T86" s="2348"/>
      <c r="U86" s="2351"/>
      <c r="V86" s="2352"/>
      <c r="W86" s="2393"/>
      <c r="X86" s="2394"/>
      <c r="Y86" s="2183" t="s">
        <v>4</v>
      </c>
      <c r="Z86" s="2346"/>
      <c r="AA86" s="2347"/>
      <c r="AB86" s="2392"/>
      <c r="AC86" s="2392"/>
      <c r="AD86" s="2348"/>
      <c r="AE86" s="2351"/>
      <c r="AF86" s="2351"/>
      <c r="AG86" s="2351"/>
      <c r="AH86" s="2352"/>
      <c r="AI86" s="2393"/>
      <c r="AJ86" s="2394"/>
      <c r="AK86" s="2183" t="s">
        <v>4</v>
      </c>
      <c r="AM86" s="53" t="s">
        <v>21</v>
      </c>
      <c r="AN86" s="465"/>
      <c r="AO86" s="2084"/>
      <c r="AP86" s="3427"/>
      <c r="AQ86" s="3427"/>
      <c r="AR86" s="846"/>
      <c r="AS86" s="3352"/>
      <c r="AT86" s="3352"/>
      <c r="AU86" s="846"/>
      <c r="AV86" s="846"/>
      <c r="AW86" s="846"/>
      <c r="AX86" s="846"/>
      <c r="AY86" s="846"/>
      <c r="AZ86" s="846"/>
      <c r="BA86" s="846"/>
      <c r="BB86" s="846"/>
      <c r="BC86" s="846"/>
      <c r="BD86" s="846"/>
      <c r="BE86" s="3391"/>
      <c r="BF86" s="3391"/>
      <c r="BG86" s="846"/>
      <c r="BH86" s="3393"/>
      <c r="BI86" s="3393"/>
      <c r="BJ86" s="846"/>
      <c r="BK86" s="3395"/>
      <c r="BL86" s="3395"/>
      <c r="BM86" s="846"/>
      <c r="BN86" s="846"/>
      <c r="BO86" s="846"/>
      <c r="BP86" s="2084"/>
      <c r="BQ86" s="465"/>
      <c r="BR86" s="465"/>
      <c r="BS86" s="465"/>
      <c r="BT86" s="465"/>
      <c r="BU86" s="465"/>
      <c r="BV86" s="465"/>
      <c r="BW86" s="465"/>
      <c r="BX86" s="465"/>
      <c r="BY86" s="465"/>
      <c r="BZ86" s="465"/>
      <c r="CA86" s="465"/>
      <c r="CB86" s="465"/>
      <c r="CC86" s="465"/>
      <c r="CD86" s="465"/>
      <c r="CE86" s="465"/>
      <c r="CF86" s="465"/>
      <c r="CG86" s="465"/>
      <c r="CH86" s="465"/>
      <c r="CI86" s="465"/>
      <c r="CJ86" s="465"/>
      <c r="CK86" s="465"/>
      <c r="CL86" s="465"/>
      <c r="CM86" s="465"/>
      <c r="CN86" s="466">
        <v>1</v>
      </c>
      <c r="CO86" s="464"/>
      <c r="CP86" s="464"/>
    </row>
    <row r="87" spans="1:94" s="41" customFormat="1" ht="21" customHeight="1" thickBot="1" x14ac:dyDescent="0.3">
      <c r="A87"/>
      <c r="B87" s="2346"/>
      <c r="C87" s="2347"/>
      <c r="D87" s="2348"/>
      <c r="E87" s="2349"/>
      <c r="F87" s="2350"/>
      <c r="G87" s="2351"/>
      <c r="H87" s="2351"/>
      <c r="I87" s="2351"/>
      <c r="J87" s="2352"/>
      <c r="K87" s="2393"/>
      <c r="L87" s="2353"/>
      <c r="M87" s="2183" t="s">
        <v>4</v>
      </c>
      <c r="N87" s="2346"/>
      <c r="O87" s="2347"/>
      <c r="P87" s="2348"/>
      <c r="Q87" s="2349"/>
      <c r="R87" s="2350"/>
      <c r="S87" s="2350"/>
      <c r="T87" s="2350"/>
      <c r="U87" s="2351"/>
      <c r="V87" s="2352"/>
      <c r="W87" s="2393"/>
      <c r="X87" s="2353"/>
      <c r="Y87" s="2183" t="s">
        <v>4</v>
      </c>
      <c r="Z87" s="2346"/>
      <c r="AA87" s="2347"/>
      <c r="AB87" s="2348"/>
      <c r="AC87" s="2349"/>
      <c r="AD87" s="2350"/>
      <c r="AE87" s="2351"/>
      <c r="AF87" s="2351"/>
      <c r="AG87" s="2351"/>
      <c r="AH87" s="2352"/>
      <c r="AI87" s="2393"/>
      <c r="AJ87" s="2353"/>
      <c r="AK87" s="2183" t="s">
        <v>4</v>
      </c>
      <c r="AM87" s="789" t="s">
        <v>26</v>
      </c>
      <c r="AN87" s="465"/>
      <c r="AO87" s="2084"/>
      <c r="AP87" s="846"/>
      <c r="AQ87" s="846"/>
      <c r="AR87" s="846"/>
      <c r="AS87" s="846"/>
      <c r="AT87" s="846"/>
      <c r="AU87" s="846"/>
      <c r="AV87" s="846"/>
      <c r="AW87" s="846"/>
      <c r="AX87" s="846"/>
      <c r="AY87" s="846"/>
      <c r="AZ87" s="846"/>
      <c r="BA87" s="846"/>
      <c r="BB87" s="846"/>
      <c r="BC87" s="846"/>
      <c r="BD87" s="846"/>
      <c r="BE87" s="846"/>
      <c r="BF87" s="846"/>
      <c r="BG87" s="846"/>
      <c r="BH87" s="846"/>
      <c r="BI87" s="846"/>
      <c r="BJ87" s="846"/>
      <c r="BK87" s="846"/>
      <c r="BL87" s="846"/>
      <c r="BM87" s="846"/>
      <c r="BN87" s="846"/>
      <c r="BO87" s="846"/>
      <c r="BP87" s="2084"/>
      <c r="BQ87" s="465"/>
      <c r="BR87" s="465"/>
      <c r="BS87" s="465"/>
      <c r="BT87" s="465"/>
      <c r="BU87" s="465"/>
      <c r="BV87" s="465"/>
      <c r="BW87" s="465"/>
      <c r="BX87" s="465"/>
      <c r="BY87" s="465"/>
      <c r="BZ87" s="465"/>
      <c r="CA87" s="465"/>
      <c r="CB87" s="465"/>
      <c r="CC87" s="465"/>
      <c r="CD87" s="465"/>
      <c r="CE87" s="465"/>
      <c r="CF87" s="465"/>
      <c r="CG87" s="465"/>
      <c r="CH87" s="465"/>
      <c r="CI87" s="465"/>
      <c r="CJ87" s="465"/>
      <c r="CK87" s="465"/>
      <c r="CL87" s="465"/>
      <c r="CM87" s="465"/>
      <c r="CN87" s="466">
        <v>1</v>
      </c>
      <c r="CO87" s="464"/>
      <c r="CP87" s="464"/>
    </row>
    <row r="88" spans="1:94" s="41" customFormat="1" ht="21" customHeight="1" x14ac:dyDescent="0.25">
      <c r="A88"/>
      <c r="B88" s="2346"/>
      <c r="C88" s="2347"/>
      <c r="D88" s="2392"/>
      <c r="E88" s="2392"/>
      <c r="F88" s="2348"/>
      <c r="G88" s="2351"/>
      <c r="H88" s="2351"/>
      <c r="I88" s="2351"/>
      <c r="J88" s="2352"/>
      <c r="K88" s="2393"/>
      <c r="L88" s="2394"/>
      <c r="M88" s="2183" t="s">
        <v>4</v>
      </c>
      <c r="N88" s="2346"/>
      <c r="O88" s="2347"/>
      <c r="P88" s="2392"/>
      <c r="Q88" s="2392"/>
      <c r="R88" s="2348"/>
      <c r="S88" s="2348"/>
      <c r="T88" s="2348"/>
      <c r="U88" s="2351"/>
      <c r="V88" s="2352"/>
      <c r="W88" s="2393"/>
      <c r="X88" s="2394"/>
      <c r="Y88" s="2183" t="s">
        <v>4</v>
      </c>
      <c r="Z88" s="2346"/>
      <c r="AA88" s="2347"/>
      <c r="AB88" s="2392"/>
      <c r="AC88" s="2392"/>
      <c r="AD88" s="2348"/>
      <c r="AE88" s="2351"/>
      <c r="AF88" s="2351"/>
      <c r="AG88" s="2351"/>
      <c r="AH88" s="2352"/>
      <c r="AI88" s="2393"/>
      <c r="AJ88" s="2394"/>
      <c r="AK88" s="2183" t="s">
        <v>4</v>
      </c>
      <c r="AM88" s="72" t="s">
        <v>55</v>
      </c>
      <c r="AN88" s="465"/>
      <c r="AO88" s="2084"/>
      <c r="AP88" s="3426" t="s">
        <v>1616</v>
      </c>
      <c r="AQ88" s="3426"/>
      <c r="AR88" s="846"/>
      <c r="AS88" s="3351" t="s">
        <v>1703</v>
      </c>
      <c r="AT88" s="3351"/>
      <c r="AU88" s="846"/>
      <c r="AV88" s="846"/>
      <c r="AW88" s="846"/>
      <c r="AX88" s="846"/>
      <c r="AY88" s="846"/>
      <c r="AZ88" s="846"/>
      <c r="BA88" s="846"/>
      <c r="BB88" s="846"/>
      <c r="BC88" s="846"/>
      <c r="BD88" s="846"/>
      <c r="BE88" s="3390" t="s">
        <v>1704</v>
      </c>
      <c r="BF88" s="3390"/>
      <c r="BG88" s="846"/>
      <c r="BH88" s="3392" t="s">
        <v>1673</v>
      </c>
      <c r="BI88" s="3392"/>
      <c r="BJ88" s="846"/>
      <c r="BK88" s="3394" t="s">
        <v>1705</v>
      </c>
      <c r="BL88" s="3394"/>
      <c r="BM88" s="846"/>
      <c r="BN88" s="846"/>
      <c r="BO88" s="846"/>
      <c r="BP88" s="2084"/>
      <c r="BQ88" s="465"/>
      <c r="BR88" s="465"/>
      <c r="BS88" s="465"/>
      <c r="BT88" s="465"/>
      <c r="BU88" s="465"/>
      <c r="BV88" s="465"/>
      <c r="BW88" s="465"/>
      <c r="BX88" s="465"/>
      <c r="BY88" s="465"/>
      <c r="BZ88" s="465"/>
      <c r="CA88" s="465"/>
      <c r="CB88" s="465"/>
      <c r="CC88" s="465"/>
      <c r="CD88" s="465"/>
      <c r="CE88" s="465"/>
      <c r="CF88" s="465"/>
      <c r="CG88" s="465"/>
      <c r="CH88" s="465"/>
      <c r="CI88" s="465"/>
      <c r="CJ88" s="465"/>
      <c r="CK88" s="465"/>
      <c r="CL88" s="465"/>
      <c r="CM88" s="465"/>
      <c r="CN88" s="466">
        <v>1</v>
      </c>
      <c r="CO88" s="464"/>
      <c r="CP88" s="464"/>
    </row>
    <row r="89" spans="1:94" s="41" customFormat="1" ht="21" customHeight="1" x14ac:dyDescent="0.25">
      <c r="A89"/>
      <c r="B89" s="2346"/>
      <c r="C89" s="2347"/>
      <c r="D89" s="2348"/>
      <c r="E89" s="2349"/>
      <c r="F89" s="2350"/>
      <c r="G89" s="2351"/>
      <c r="H89" s="2351"/>
      <c r="I89" s="2351"/>
      <c r="J89" s="2352"/>
      <c r="K89" s="2393"/>
      <c r="L89" s="2353"/>
      <c r="M89" s="2183" t="s">
        <v>4</v>
      </c>
      <c r="N89" s="2346"/>
      <c r="O89" s="2347"/>
      <c r="P89" s="2348"/>
      <c r="Q89" s="2349"/>
      <c r="R89" s="2350"/>
      <c r="S89" s="2350"/>
      <c r="T89" s="2350"/>
      <c r="U89" s="2351"/>
      <c r="V89" s="2352"/>
      <c r="W89" s="2393"/>
      <c r="X89" s="2353"/>
      <c r="Y89" s="2183" t="s">
        <v>4</v>
      </c>
      <c r="Z89" s="2346"/>
      <c r="AA89" s="2347"/>
      <c r="AB89" s="2348"/>
      <c r="AC89" s="2349"/>
      <c r="AD89" s="2350"/>
      <c r="AE89" s="2351"/>
      <c r="AF89" s="2351"/>
      <c r="AG89" s="2351"/>
      <c r="AH89" s="2352"/>
      <c r="AI89" s="2393"/>
      <c r="AJ89" s="2353"/>
      <c r="AK89" s="2183" t="s">
        <v>4</v>
      </c>
      <c r="AM89" s="72" t="s">
        <v>53</v>
      </c>
      <c r="AN89" s="465"/>
      <c r="AO89" s="2084"/>
      <c r="AP89" s="3427"/>
      <c r="AQ89" s="3427"/>
      <c r="AR89" s="846"/>
      <c r="AS89" s="3352"/>
      <c r="AT89" s="3352"/>
      <c r="AU89" s="846"/>
      <c r="AV89" s="846"/>
      <c r="AW89" s="846"/>
      <c r="AX89" s="846"/>
      <c r="AY89" s="846"/>
      <c r="AZ89" s="846"/>
      <c r="BA89" s="846"/>
      <c r="BB89" s="846"/>
      <c r="BC89" s="846"/>
      <c r="BD89" s="846"/>
      <c r="BE89" s="3391"/>
      <c r="BF89" s="3391"/>
      <c r="BG89" s="846"/>
      <c r="BH89" s="3393"/>
      <c r="BI89" s="3393"/>
      <c r="BJ89" s="846"/>
      <c r="BK89" s="3395"/>
      <c r="BL89" s="3395"/>
      <c r="BM89" s="846"/>
      <c r="BN89" s="846"/>
      <c r="BO89" s="846"/>
      <c r="BP89" s="2084"/>
      <c r="BQ89" s="465"/>
      <c r="BR89" s="465"/>
      <c r="BS89" s="465"/>
      <c r="BT89" s="465"/>
      <c r="BU89" s="465"/>
      <c r="BV89" s="465"/>
      <c r="BW89" s="465"/>
      <c r="BX89" s="465"/>
      <c r="BY89" s="465"/>
      <c r="BZ89" s="465"/>
      <c r="CA89" s="465"/>
      <c r="CB89" s="465"/>
      <c r="CC89" s="465"/>
      <c r="CD89" s="465"/>
      <c r="CE89" s="465"/>
      <c r="CF89" s="465"/>
      <c r="CG89" s="465"/>
      <c r="CH89" s="465"/>
      <c r="CI89" s="465"/>
      <c r="CJ89" s="465"/>
      <c r="CK89" s="465"/>
      <c r="CL89" s="465"/>
      <c r="CM89" s="465"/>
      <c r="CN89" s="466">
        <v>1</v>
      </c>
      <c r="CO89" s="464"/>
      <c r="CP89" s="464"/>
    </row>
    <row r="90" spans="1:94" s="41" customFormat="1" ht="21" customHeight="1" thickBot="1" x14ac:dyDescent="0.3">
      <c r="A90"/>
      <c r="B90" s="2346"/>
      <c r="C90" s="2347"/>
      <c r="D90" s="2392"/>
      <c r="E90" s="2392"/>
      <c r="F90" s="2348"/>
      <c r="G90" s="2351"/>
      <c r="H90" s="2351"/>
      <c r="I90" s="2351"/>
      <c r="J90" s="2352"/>
      <c r="K90" s="2393"/>
      <c r="L90" s="2394"/>
      <c r="M90" s="2183" t="s">
        <v>4</v>
      </c>
      <c r="N90" s="2346"/>
      <c r="O90" s="2347"/>
      <c r="P90" s="2392"/>
      <c r="Q90" s="2392"/>
      <c r="R90" s="2348"/>
      <c r="S90" s="2348"/>
      <c r="T90" s="2348"/>
      <c r="U90" s="2351"/>
      <c r="V90" s="2352"/>
      <c r="W90" s="2393"/>
      <c r="X90" s="2394"/>
      <c r="Y90" s="2183" t="s">
        <v>4</v>
      </c>
      <c r="Z90" s="2346"/>
      <c r="AA90" s="2347"/>
      <c r="AB90" s="2392"/>
      <c r="AC90" s="2392"/>
      <c r="AD90" s="2348"/>
      <c r="AE90" s="2351"/>
      <c r="AF90" s="2351"/>
      <c r="AG90" s="2351"/>
      <c r="AH90" s="2352"/>
      <c r="AI90" s="2393"/>
      <c r="AJ90" s="2394"/>
      <c r="AK90" s="2183" t="s">
        <v>4</v>
      </c>
      <c r="AM90" s="72" t="s">
        <v>54</v>
      </c>
      <c r="AN90" s="465"/>
      <c r="AO90" s="2084"/>
      <c r="AP90" s="846"/>
      <c r="AQ90" s="846"/>
      <c r="AR90" s="846"/>
      <c r="AS90" s="846"/>
      <c r="AT90" s="846"/>
      <c r="AU90" s="846"/>
      <c r="AV90" s="846"/>
      <c r="AW90" s="846"/>
      <c r="AX90" s="846"/>
      <c r="AY90" s="846"/>
      <c r="AZ90" s="846"/>
      <c r="BA90" s="846"/>
      <c r="BB90" s="846"/>
      <c r="BC90" s="846"/>
      <c r="BD90" s="846"/>
      <c r="BE90" s="846"/>
      <c r="BF90" s="846"/>
      <c r="BG90" s="846"/>
      <c r="BH90" s="846"/>
      <c r="BI90" s="846"/>
      <c r="BJ90" s="846"/>
      <c r="BK90" s="846"/>
      <c r="BL90" s="846"/>
      <c r="BM90" s="846"/>
      <c r="BN90" s="846"/>
      <c r="BO90" s="846"/>
      <c r="BP90" s="2084"/>
      <c r="BQ90" s="465"/>
      <c r="BR90" s="465"/>
      <c r="BS90" s="465"/>
      <c r="BT90" s="465"/>
      <c r="BU90" s="465"/>
      <c r="BV90" s="465"/>
      <c r="BW90" s="465"/>
      <c r="BX90" s="465"/>
      <c r="BY90" s="465"/>
      <c r="BZ90" s="465"/>
      <c r="CA90" s="465"/>
      <c r="CB90" s="465"/>
      <c r="CC90" s="465"/>
      <c r="CD90" s="465"/>
      <c r="CE90" s="465"/>
      <c r="CF90" s="465"/>
      <c r="CG90" s="465"/>
      <c r="CH90" s="465"/>
      <c r="CI90" s="465"/>
      <c r="CJ90" s="465"/>
      <c r="CK90" s="465"/>
      <c r="CL90" s="465"/>
      <c r="CM90" s="465"/>
      <c r="CN90" s="466">
        <v>1</v>
      </c>
      <c r="CO90" s="464"/>
      <c r="CP90" s="464"/>
    </row>
    <row r="91" spans="1:94" s="41" customFormat="1" ht="21" customHeight="1" x14ac:dyDescent="0.25">
      <c r="A91"/>
      <c r="B91" s="2346"/>
      <c r="C91" s="2347"/>
      <c r="D91" s="2348"/>
      <c r="E91" s="2349"/>
      <c r="F91" s="2350"/>
      <c r="G91" s="2351"/>
      <c r="H91" s="2351"/>
      <c r="I91" s="2351"/>
      <c r="J91" s="2352"/>
      <c r="K91" s="2393"/>
      <c r="L91" s="2353"/>
      <c r="M91" s="2183" t="s">
        <v>4</v>
      </c>
      <c r="N91" s="2346"/>
      <c r="O91" s="2347"/>
      <c r="P91" s="2348"/>
      <c r="Q91" s="2349"/>
      <c r="R91" s="2350"/>
      <c r="S91" s="2350"/>
      <c r="T91" s="2350"/>
      <c r="U91" s="2351"/>
      <c r="V91" s="2352"/>
      <c r="W91" s="2393"/>
      <c r="X91" s="2353"/>
      <c r="Y91" s="2183" t="s">
        <v>4</v>
      </c>
      <c r="Z91" s="2346"/>
      <c r="AA91" s="2347"/>
      <c r="AB91" s="2348"/>
      <c r="AC91" s="2349"/>
      <c r="AD91" s="2350"/>
      <c r="AE91" s="2351"/>
      <c r="AF91" s="2351"/>
      <c r="AG91" s="2351"/>
      <c r="AH91" s="2352"/>
      <c r="AI91" s="2393"/>
      <c r="AJ91" s="2353"/>
      <c r="AK91" s="2183" t="s">
        <v>4</v>
      </c>
      <c r="AM91" s="72" t="s">
        <v>52</v>
      </c>
      <c r="AN91" s="465"/>
      <c r="AO91" s="2084"/>
      <c r="AP91" s="3426" t="s">
        <v>1706</v>
      </c>
      <c r="AQ91" s="3426"/>
      <c r="AR91" s="846"/>
      <c r="AS91" s="3351" t="s">
        <v>1707</v>
      </c>
      <c r="AT91" s="3351"/>
      <c r="AU91" s="846"/>
      <c r="AV91" s="846"/>
      <c r="AW91" s="846"/>
      <c r="AX91" s="846"/>
      <c r="AY91" s="846"/>
      <c r="AZ91" s="846"/>
      <c r="BA91" s="846"/>
      <c r="BB91" s="846"/>
      <c r="BC91" s="846"/>
      <c r="BD91" s="846"/>
      <c r="BE91" s="846"/>
      <c r="BF91" s="846"/>
      <c r="BG91" s="846"/>
      <c r="BH91" s="3392" t="s">
        <v>1680</v>
      </c>
      <c r="BI91" s="3392"/>
      <c r="BJ91" s="846"/>
      <c r="BK91" s="3394" t="s">
        <v>1708</v>
      </c>
      <c r="BL91" s="3394"/>
      <c r="BM91" s="846"/>
      <c r="BN91" s="846"/>
      <c r="BO91" s="846"/>
      <c r="BP91" s="2084"/>
      <c r="BQ91" s="465"/>
      <c r="BR91" s="465"/>
      <c r="BS91" s="465"/>
      <c r="BT91" s="465"/>
      <c r="BU91" s="465"/>
      <c r="BV91" s="465"/>
      <c r="BW91" s="465"/>
      <c r="BX91" s="465"/>
      <c r="BY91" s="465"/>
      <c r="BZ91" s="465"/>
      <c r="CA91" s="465"/>
      <c r="CB91" s="465"/>
      <c r="CC91" s="465"/>
      <c r="CD91" s="465"/>
      <c r="CE91" s="465"/>
      <c r="CF91" s="465"/>
      <c r="CG91" s="465"/>
      <c r="CH91" s="465"/>
      <c r="CI91" s="465"/>
      <c r="CJ91" s="465"/>
      <c r="CK91" s="465"/>
      <c r="CL91" s="465"/>
      <c r="CM91" s="465"/>
      <c r="CN91" s="466">
        <v>1</v>
      </c>
      <c r="CO91" s="464"/>
      <c r="CP91" s="464"/>
    </row>
    <row r="92" spans="1:94" s="41" customFormat="1" ht="21" customHeight="1" x14ac:dyDescent="0.25">
      <c r="A92"/>
      <c r="B92" s="2346"/>
      <c r="C92" s="2347"/>
      <c r="D92" s="2392"/>
      <c r="E92" s="2392"/>
      <c r="F92" s="2348"/>
      <c r="G92" s="2351"/>
      <c r="H92" s="2351"/>
      <c r="I92" s="2351"/>
      <c r="J92" s="2352"/>
      <c r="K92" s="2393"/>
      <c r="L92" s="2394"/>
      <c r="M92" s="2183" t="s">
        <v>4</v>
      </c>
      <c r="N92" s="2346"/>
      <c r="O92" s="2347"/>
      <c r="P92" s="2392"/>
      <c r="Q92" s="2392"/>
      <c r="R92" s="2348"/>
      <c r="S92" s="2348"/>
      <c r="T92" s="2348"/>
      <c r="U92" s="2351"/>
      <c r="V92" s="2352"/>
      <c r="W92" s="2393"/>
      <c r="X92" s="2394"/>
      <c r="Y92" s="2183" t="s">
        <v>4</v>
      </c>
      <c r="Z92" s="2346"/>
      <c r="AA92" s="2347"/>
      <c r="AB92" s="2392"/>
      <c r="AC92" s="2392"/>
      <c r="AD92" s="2348"/>
      <c r="AE92" s="2351"/>
      <c r="AF92" s="2351"/>
      <c r="AG92" s="2351"/>
      <c r="AH92" s="2352"/>
      <c r="AI92" s="2393"/>
      <c r="AJ92" s="2394"/>
      <c r="AK92" s="2183" t="s">
        <v>4</v>
      </c>
      <c r="AM92" s="84" t="s">
        <v>57</v>
      </c>
      <c r="AN92" s="465"/>
      <c r="AO92" s="2084"/>
      <c r="AP92" s="3427"/>
      <c r="AQ92" s="3427"/>
      <c r="AR92" s="846"/>
      <c r="AS92" s="3352"/>
      <c r="AT92" s="3352"/>
      <c r="AU92" s="846"/>
      <c r="AV92" s="846"/>
      <c r="AW92" s="846"/>
      <c r="AX92" s="846"/>
      <c r="AY92" s="846"/>
      <c r="AZ92" s="846"/>
      <c r="BA92" s="846"/>
      <c r="BB92" s="846"/>
      <c r="BC92" s="846"/>
      <c r="BD92" s="846"/>
      <c r="BE92" s="846"/>
      <c r="BF92" s="846"/>
      <c r="BG92" s="846"/>
      <c r="BH92" s="3393"/>
      <c r="BI92" s="3393"/>
      <c r="BJ92" s="846"/>
      <c r="BK92" s="3395"/>
      <c r="BL92" s="3395"/>
      <c r="BM92" s="846"/>
      <c r="BN92" s="846"/>
      <c r="BO92" s="846"/>
      <c r="BP92" s="2084"/>
      <c r="BQ92" s="465"/>
      <c r="BR92" s="465"/>
      <c r="BS92" s="465"/>
      <c r="BT92" s="465"/>
      <c r="BU92" s="465"/>
      <c r="BV92" s="465"/>
      <c r="BW92" s="465"/>
      <c r="BX92" s="465"/>
      <c r="BY92" s="465"/>
      <c r="BZ92" s="465"/>
      <c r="CA92" s="465"/>
      <c r="CB92" s="465"/>
      <c r="CC92" s="465"/>
      <c r="CD92" s="465"/>
      <c r="CE92" s="465"/>
      <c r="CF92" s="465"/>
      <c r="CG92" s="465"/>
      <c r="CH92" s="465"/>
      <c r="CI92" s="465"/>
      <c r="CJ92" s="465"/>
      <c r="CK92" s="465"/>
      <c r="CL92" s="465"/>
      <c r="CM92" s="465"/>
      <c r="CN92" s="466">
        <v>1</v>
      </c>
      <c r="CO92" s="464"/>
      <c r="CP92" s="464"/>
    </row>
    <row r="93" spans="1:94" s="41" customFormat="1" ht="21" customHeight="1" thickBot="1" x14ac:dyDescent="0.3">
      <c r="A93"/>
      <c r="B93" s="2346"/>
      <c r="C93" s="2347"/>
      <c r="D93" s="2348"/>
      <c r="E93" s="2349"/>
      <c r="F93" s="2350"/>
      <c r="G93" s="2351"/>
      <c r="H93" s="2351"/>
      <c r="I93" s="2351"/>
      <c r="J93" s="2352"/>
      <c r="K93" s="2393"/>
      <c r="L93" s="2353"/>
      <c r="M93" s="2183" t="s">
        <v>4</v>
      </c>
      <c r="N93" s="2346"/>
      <c r="O93" s="2347"/>
      <c r="P93" s="2348"/>
      <c r="Q93" s="2349"/>
      <c r="R93" s="2350"/>
      <c r="S93" s="2350"/>
      <c r="T93" s="2350"/>
      <c r="U93" s="2351"/>
      <c r="V93" s="2352"/>
      <c r="W93" s="2393"/>
      <c r="X93" s="2353"/>
      <c r="Y93" s="2183" t="s">
        <v>4</v>
      </c>
      <c r="Z93" s="2346"/>
      <c r="AA93" s="2347"/>
      <c r="AB93" s="2348"/>
      <c r="AC93" s="2349"/>
      <c r="AD93" s="2350"/>
      <c r="AE93" s="2351"/>
      <c r="AF93" s="2351"/>
      <c r="AG93" s="2351"/>
      <c r="AH93" s="2352"/>
      <c r="AI93" s="2393"/>
      <c r="AJ93" s="2353"/>
      <c r="AK93" s="2183" t="s">
        <v>4</v>
      </c>
      <c r="AM93" s="84" t="s">
        <v>56</v>
      </c>
      <c r="AN93" s="465"/>
      <c r="AO93" s="2084"/>
      <c r="AP93" s="846"/>
      <c r="AQ93" s="846"/>
      <c r="AR93" s="846"/>
      <c r="AS93" s="846"/>
      <c r="AT93" s="846"/>
      <c r="AU93" s="846"/>
      <c r="AV93" s="846"/>
      <c r="AW93" s="846"/>
      <c r="AX93" s="846"/>
      <c r="AY93" s="846"/>
      <c r="AZ93" s="846"/>
      <c r="BA93" s="846"/>
      <c r="BB93" s="846"/>
      <c r="BC93" s="846"/>
      <c r="BD93" s="846"/>
      <c r="BE93" s="846"/>
      <c r="BF93" s="846"/>
      <c r="BG93" s="846"/>
      <c r="BH93" s="846"/>
      <c r="BI93" s="846"/>
      <c r="BJ93" s="846"/>
      <c r="BK93" s="846"/>
      <c r="BL93" s="846"/>
      <c r="BM93" s="846"/>
      <c r="BN93" s="846"/>
      <c r="BO93" s="846"/>
      <c r="BP93" s="2084"/>
      <c r="BQ93" s="465"/>
      <c r="BR93" s="465"/>
      <c r="BS93" s="465"/>
      <c r="BT93" s="465"/>
      <c r="BU93" s="465"/>
      <c r="BV93" s="465"/>
      <c r="BW93" s="465"/>
      <c r="BX93" s="465"/>
      <c r="BY93" s="465"/>
      <c r="BZ93" s="465"/>
      <c r="CA93" s="465"/>
      <c r="CB93" s="465"/>
      <c r="CC93" s="465"/>
      <c r="CD93" s="465"/>
      <c r="CE93" s="465"/>
      <c r="CF93" s="465"/>
      <c r="CG93" s="465"/>
      <c r="CH93" s="465"/>
      <c r="CI93" s="465"/>
      <c r="CJ93" s="465"/>
      <c r="CK93" s="465"/>
      <c r="CL93" s="465"/>
      <c r="CM93" s="465"/>
      <c r="CN93" s="466">
        <v>1</v>
      </c>
      <c r="CO93" s="464"/>
      <c r="CP93" s="464"/>
    </row>
    <row r="94" spans="1:94" s="41" customFormat="1" ht="21" customHeight="1" x14ac:dyDescent="0.25">
      <c r="A94"/>
      <c r="B94" s="2346"/>
      <c r="C94" s="2347"/>
      <c r="D94" s="2392"/>
      <c r="E94" s="2392"/>
      <c r="F94" s="2348"/>
      <c r="G94" s="2351"/>
      <c r="H94" s="2351"/>
      <c r="I94" s="2351"/>
      <c r="J94" s="2352"/>
      <c r="K94" s="2393"/>
      <c r="L94" s="2394"/>
      <c r="M94" s="2183" t="s">
        <v>4</v>
      </c>
      <c r="N94" s="2346"/>
      <c r="O94" s="2347"/>
      <c r="P94" s="2392"/>
      <c r="Q94" s="2392"/>
      <c r="R94" s="2348"/>
      <c r="S94" s="2348"/>
      <c r="T94" s="2348"/>
      <c r="U94" s="2351"/>
      <c r="V94" s="2352"/>
      <c r="W94" s="2393"/>
      <c r="X94" s="2394"/>
      <c r="Y94" s="2183" t="s">
        <v>4</v>
      </c>
      <c r="Z94" s="2346"/>
      <c r="AA94" s="2347"/>
      <c r="AB94" s="2392"/>
      <c r="AC94" s="2392"/>
      <c r="AD94" s="2348"/>
      <c r="AE94" s="2351"/>
      <c r="AF94" s="2351"/>
      <c r="AG94" s="2351"/>
      <c r="AH94" s="2352"/>
      <c r="AI94" s="2393"/>
      <c r="AJ94" s="2394"/>
      <c r="AK94" s="2183" t="s">
        <v>4</v>
      </c>
      <c r="AM94" s="792" t="s">
        <v>505</v>
      </c>
      <c r="AN94" s="465"/>
      <c r="AO94" s="2084"/>
      <c r="AP94" s="3426" t="s">
        <v>1709</v>
      </c>
      <c r="AQ94" s="3426"/>
      <c r="AR94" s="846"/>
      <c r="AS94" s="3351" t="s">
        <v>1710</v>
      </c>
      <c r="AT94" s="3351"/>
      <c r="AU94" s="846"/>
      <c r="AV94" s="846"/>
      <c r="AW94" s="846"/>
      <c r="AX94" s="846"/>
      <c r="AY94" s="846"/>
      <c r="AZ94" s="846"/>
      <c r="BA94" s="846"/>
      <c r="BB94" s="846"/>
      <c r="BC94" s="846"/>
      <c r="BD94" s="846"/>
      <c r="BE94" s="846"/>
      <c r="BF94" s="846"/>
      <c r="BG94" s="846"/>
      <c r="BH94" s="3392" t="s">
        <v>1686</v>
      </c>
      <c r="BI94" s="3392"/>
      <c r="BJ94" s="846"/>
      <c r="BK94" s="3394" t="s">
        <v>1711</v>
      </c>
      <c r="BL94" s="3394"/>
      <c r="BM94" s="846"/>
      <c r="BN94" s="846"/>
      <c r="BO94" s="846"/>
      <c r="BP94" s="2084"/>
      <c r="BQ94" s="465"/>
      <c r="BR94" s="465"/>
      <c r="BS94" s="465"/>
      <c r="BT94" s="465"/>
      <c r="BU94" s="465"/>
      <c r="BV94" s="465"/>
      <c r="BW94" s="465"/>
      <c r="BX94" s="465"/>
      <c r="BY94" s="465"/>
      <c r="BZ94" s="465"/>
      <c r="CA94" s="465"/>
      <c r="CB94" s="465"/>
      <c r="CC94" s="465"/>
      <c r="CD94" s="465"/>
      <c r="CE94" s="465"/>
      <c r="CF94" s="465"/>
      <c r="CG94" s="465"/>
      <c r="CH94" s="465"/>
      <c r="CI94" s="465"/>
      <c r="CJ94" s="465"/>
      <c r="CK94" s="465"/>
      <c r="CL94" s="465"/>
      <c r="CM94" s="465"/>
      <c r="CN94" s="466">
        <v>1</v>
      </c>
      <c r="CO94" s="464"/>
      <c r="CP94" s="464"/>
    </row>
    <row r="95" spans="1:94" s="41" customFormat="1" ht="21" customHeight="1" x14ac:dyDescent="0.25">
      <c r="A95"/>
      <c r="B95" s="2346"/>
      <c r="C95" s="2347"/>
      <c r="D95" s="2348"/>
      <c r="E95" s="2349"/>
      <c r="F95" s="2350"/>
      <c r="G95" s="2351"/>
      <c r="H95" s="2351"/>
      <c r="I95" s="2351"/>
      <c r="J95" s="2352"/>
      <c r="K95" s="2393"/>
      <c r="L95" s="2353"/>
      <c r="M95" s="2183" t="s">
        <v>4</v>
      </c>
      <c r="N95" s="2346"/>
      <c r="O95" s="2347"/>
      <c r="P95" s="2348"/>
      <c r="Q95" s="2349"/>
      <c r="R95" s="2350"/>
      <c r="S95" s="2350"/>
      <c r="T95" s="2350"/>
      <c r="U95" s="2351"/>
      <c r="V95" s="2352"/>
      <c r="W95" s="2393"/>
      <c r="X95" s="2353"/>
      <c r="Y95" s="2183" t="s">
        <v>4</v>
      </c>
      <c r="Z95" s="2346"/>
      <c r="AA95" s="2347"/>
      <c r="AB95" s="2348"/>
      <c r="AC95" s="2349"/>
      <c r="AD95" s="2350"/>
      <c r="AE95" s="2351"/>
      <c r="AF95" s="2351"/>
      <c r="AG95" s="2351"/>
      <c r="AH95" s="2352"/>
      <c r="AI95" s="2393"/>
      <c r="AJ95" s="2353"/>
      <c r="AK95" s="2183" t="s">
        <v>4</v>
      </c>
      <c r="AM95" s="597" t="s">
        <v>525</v>
      </c>
      <c r="AN95" s="465"/>
      <c r="AO95" s="2084"/>
      <c r="AP95" s="3427"/>
      <c r="AQ95" s="3427"/>
      <c r="AR95" s="846"/>
      <c r="AS95" s="3352"/>
      <c r="AT95" s="3352"/>
      <c r="AU95" s="846"/>
      <c r="AV95" s="846"/>
      <c r="AW95" s="846"/>
      <c r="AX95" s="846"/>
      <c r="AY95" s="846"/>
      <c r="AZ95" s="846"/>
      <c r="BA95" s="846"/>
      <c r="BB95" s="846"/>
      <c r="BC95" s="846"/>
      <c r="BD95" s="846"/>
      <c r="BE95" s="846"/>
      <c r="BF95" s="846"/>
      <c r="BG95" s="846"/>
      <c r="BH95" s="3393"/>
      <c r="BI95" s="3393"/>
      <c r="BJ95" s="846"/>
      <c r="BK95" s="3395"/>
      <c r="BL95" s="3395"/>
      <c r="BM95" s="846"/>
      <c r="BN95" s="846"/>
      <c r="BO95" s="846"/>
      <c r="BP95" s="2084"/>
      <c r="BQ95" s="465"/>
      <c r="BR95" s="465"/>
      <c r="BS95" s="465"/>
      <c r="BT95" s="465"/>
      <c r="BU95" s="465"/>
      <c r="BV95" s="465"/>
      <c r="BW95" s="465"/>
      <c r="BX95" s="465"/>
      <c r="BY95" s="465"/>
      <c r="BZ95" s="465"/>
      <c r="CA95" s="465"/>
      <c r="CB95" s="465"/>
      <c r="CC95" s="465"/>
      <c r="CD95" s="465"/>
      <c r="CE95" s="465"/>
      <c r="CF95" s="465"/>
      <c r="CG95" s="465"/>
      <c r="CH95" s="465"/>
      <c r="CI95" s="465"/>
      <c r="CJ95" s="465"/>
      <c r="CK95" s="465"/>
      <c r="CL95" s="465"/>
      <c r="CM95" s="465"/>
      <c r="CN95" s="466">
        <v>1</v>
      </c>
      <c r="CO95" s="464"/>
      <c r="CP95" s="464"/>
    </row>
    <row r="96" spans="1:94" s="41" customFormat="1" ht="21" customHeight="1" thickBot="1" x14ac:dyDescent="0.3">
      <c r="A96"/>
      <c r="B96" s="2346"/>
      <c r="C96" s="2347"/>
      <c r="D96" s="2392"/>
      <c r="E96" s="2392"/>
      <c r="F96" s="2348"/>
      <c r="G96" s="2351"/>
      <c r="H96" s="2351"/>
      <c r="I96" s="2351"/>
      <c r="J96" s="2352"/>
      <c r="K96" s="2393"/>
      <c r="L96" s="2394"/>
      <c r="M96" s="2183" t="s">
        <v>4</v>
      </c>
      <c r="N96" s="2346"/>
      <c r="O96" s="2347"/>
      <c r="P96" s="2392"/>
      <c r="Q96" s="2392"/>
      <c r="R96" s="2348"/>
      <c r="S96" s="2348"/>
      <c r="T96" s="2348"/>
      <c r="U96" s="2351"/>
      <c r="V96" s="2352"/>
      <c r="W96" s="2393"/>
      <c r="X96" s="2394"/>
      <c r="Y96" s="2183" t="s">
        <v>4</v>
      </c>
      <c r="Z96" s="2346"/>
      <c r="AA96" s="2347"/>
      <c r="AB96" s="2392"/>
      <c r="AC96" s="2392"/>
      <c r="AD96" s="2348"/>
      <c r="AE96" s="2351"/>
      <c r="AF96" s="2351"/>
      <c r="AG96" s="2351"/>
      <c r="AH96" s="2352"/>
      <c r="AI96" s="2393"/>
      <c r="AJ96" s="2394"/>
      <c r="AK96" s="2183" t="s">
        <v>4</v>
      </c>
      <c r="AM96" s="84" t="s">
        <v>301</v>
      </c>
      <c r="AN96" s="465"/>
      <c r="AO96" s="2084"/>
      <c r="AP96" s="846"/>
      <c r="AQ96" s="846"/>
      <c r="AR96" s="846"/>
      <c r="AS96" s="846"/>
      <c r="AT96" s="846"/>
      <c r="AU96" s="846"/>
      <c r="AV96" s="846"/>
      <c r="AW96" s="846"/>
      <c r="AX96" s="846"/>
      <c r="AY96" s="846"/>
      <c r="AZ96" s="846"/>
      <c r="BA96" s="846"/>
      <c r="BB96" s="846"/>
      <c r="BC96" s="846"/>
      <c r="BD96" s="846"/>
      <c r="BE96" s="846"/>
      <c r="BF96" s="846"/>
      <c r="BG96" s="846"/>
      <c r="BH96" s="846"/>
      <c r="BI96" s="846"/>
      <c r="BJ96" s="846"/>
      <c r="BK96" s="846"/>
      <c r="BL96" s="846"/>
      <c r="BM96" s="846"/>
      <c r="BN96" s="846"/>
      <c r="BO96" s="846"/>
      <c r="BP96" s="2084"/>
      <c r="BQ96" s="465"/>
      <c r="BR96" s="465"/>
      <c r="BS96" s="465"/>
      <c r="BT96" s="465"/>
      <c r="BU96" s="465"/>
      <c r="BV96" s="465"/>
      <c r="BW96" s="465"/>
      <c r="BX96" s="465"/>
      <c r="BY96" s="465"/>
      <c r="BZ96" s="465"/>
      <c r="CA96" s="465"/>
      <c r="CB96" s="465"/>
      <c r="CC96" s="465"/>
      <c r="CD96" s="465"/>
      <c r="CE96" s="465"/>
      <c r="CF96" s="465"/>
      <c r="CG96" s="465"/>
      <c r="CH96" s="465"/>
      <c r="CI96" s="465"/>
      <c r="CJ96" s="465"/>
      <c r="CK96" s="465"/>
      <c r="CL96" s="465"/>
      <c r="CM96" s="465"/>
      <c r="CN96" s="466">
        <v>1</v>
      </c>
      <c r="CO96" s="464"/>
      <c r="CP96" s="464"/>
    </row>
    <row r="97" spans="1:94" s="41" customFormat="1" ht="21" customHeight="1" x14ac:dyDescent="0.25">
      <c r="A97"/>
      <c r="B97" s="2346"/>
      <c r="C97" s="2347"/>
      <c r="D97" s="2348"/>
      <c r="E97" s="2349"/>
      <c r="F97" s="2350"/>
      <c r="G97" s="2351"/>
      <c r="H97" s="2351"/>
      <c r="I97" s="2351"/>
      <c r="J97" s="2352"/>
      <c r="K97" s="2393"/>
      <c r="L97" s="2353"/>
      <c r="M97" s="2183" t="s">
        <v>4</v>
      </c>
      <c r="N97" s="2346"/>
      <c r="O97" s="2347"/>
      <c r="P97" s="2348"/>
      <c r="Q97" s="2349"/>
      <c r="R97" s="2350"/>
      <c r="S97" s="2350"/>
      <c r="T97" s="2350"/>
      <c r="U97" s="2351"/>
      <c r="V97" s="2352"/>
      <c r="W97" s="2393"/>
      <c r="X97" s="2353"/>
      <c r="Y97" s="2183" t="s">
        <v>4</v>
      </c>
      <c r="Z97" s="2346"/>
      <c r="AA97" s="2347"/>
      <c r="AB97" s="2348"/>
      <c r="AC97" s="2349"/>
      <c r="AD97" s="2350"/>
      <c r="AE97" s="2351"/>
      <c r="AF97" s="2351"/>
      <c r="AG97" s="2351"/>
      <c r="AH97" s="2352"/>
      <c r="AI97" s="2393"/>
      <c r="AJ97" s="2353"/>
      <c r="AK97" s="2183" t="s">
        <v>4</v>
      </c>
      <c r="AM97" s="84" t="s">
        <v>437</v>
      </c>
      <c r="AN97" s="465"/>
      <c r="AO97" s="2084"/>
      <c r="AP97" s="3426" t="s">
        <v>1712</v>
      </c>
      <c r="AQ97" s="3426"/>
      <c r="AR97" s="846"/>
      <c r="AS97" s="3351" t="s">
        <v>1713</v>
      </c>
      <c r="AT97" s="3351"/>
      <c r="AU97" s="846"/>
      <c r="AV97" s="846"/>
      <c r="AW97" s="846"/>
      <c r="AX97" s="846"/>
      <c r="AY97" s="846"/>
      <c r="AZ97" s="846"/>
      <c r="BA97" s="846"/>
      <c r="BB97" s="846"/>
      <c r="BC97" s="846"/>
      <c r="BD97" s="846"/>
      <c r="BE97" s="846"/>
      <c r="BF97" s="846"/>
      <c r="BG97" s="846"/>
      <c r="BH97" s="3392" t="s">
        <v>1692</v>
      </c>
      <c r="BI97" s="3392"/>
      <c r="BJ97" s="846"/>
      <c r="BK97" s="3394" t="s">
        <v>1714</v>
      </c>
      <c r="BL97" s="3394"/>
      <c r="BM97" s="846"/>
      <c r="BN97" s="846"/>
      <c r="BO97" s="846"/>
      <c r="BP97" s="2084"/>
      <c r="BQ97" s="465"/>
      <c r="BR97" s="465"/>
      <c r="BS97" s="465"/>
      <c r="BT97" s="465"/>
      <c r="BU97" s="465"/>
      <c r="BV97" s="465"/>
      <c r="BW97" s="465"/>
      <c r="BX97" s="465"/>
      <c r="BY97" s="465"/>
      <c r="BZ97" s="465"/>
      <c r="CA97" s="465"/>
      <c r="CB97" s="465"/>
      <c r="CC97" s="465"/>
      <c r="CD97" s="465"/>
      <c r="CE97" s="465"/>
      <c r="CF97" s="465"/>
      <c r="CG97" s="465"/>
      <c r="CH97" s="465"/>
      <c r="CI97" s="465"/>
      <c r="CJ97" s="465"/>
      <c r="CK97" s="465"/>
      <c r="CL97" s="465"/>
      <c r="CM97" s="465"/>
      <c r="CN97" s="466">
        <v>1</v>
      </c>
      <c r="CO97" s="464"/>
      <c r="CP97" s="464"/>
    </row>
    <row r="98" spans="1:94" s="41" customFormat="1" ht="21" customHeight="1" x14ac:dyDescent="0.25">
      <c r="A98"/>
      <c r="B98" s="2346"/>
      <c r="C98" s="2347"/>
      <c r="D98" s="2392"/>
      <c r="E98" s="2392"/>
      <c r="F98" s="2348"/>
      <c r="G98" s="2351"/>
      <c r="H98" s="2351"/>
      <c r="I98" s="2351"/>
      <c r="J98" s="2352"/>
      <c r="K98" s="2393"/>
      <c r="L98" s="2394"/>
      <c r="M98" s="2183" t="s">
        <v>4</v>
      </c>
      <c r="N98" s="2346"/>
      <c r="O98" s="2347"/>
      <c r="P98" s="2392"/>
      <c r="Q98" s="2392"/>
      <c r="R98" s="2348"/>
      <c r="S98" s="2348"/>
      <c r="T98" s="2348"/>
      <c r="U98" s="2351"/>
      <c r="V98" s="2352"/>
      <c r="W98" s="2393"/>
      <c r="X98" s="2394"/>
      <c r="Y98" s="2183" t="s">
        <v>4</v>
      </c>
      <c r="Z98" s="2346"/>
      <c r="AA98" s="2347"/>
      <c r="AB98" s="2392"/>
      <c r="AC98" s="2392"/>
      <c r="AD98" s="2348"/>
      <c r="AE98" s="2351"/>
      <c r="AF98" s="2351"/>
      <c r="AG98" s="2351"/>
      <c r="AH98" s="2352"/>
      <c r="AI98" s="2393"/>
      <c r="AJ98" s="2394"/>
      <c r="AK98" s="2183" t="s">
        <v>4</v>
      </c>
      <c r="AM98"/>
      <c r="AN98" s="465"/>
      <c r="AO98" s="2084"/>
      <c r="AP98" s="3427"/>
      <c r="AQ98" s="3427"/>
      <c r="AR98" s="846"/>
      <c r="AS98" s="3352"/>
      <c r="AT98" s="3352"/>
      <c r="AU98" s="846"/>
      <c r="AV98" s="846"/>
      <c r="AW98" s="846"/>
      <c r="AX98" s="846"/>
      <c r="AY98" s="846"/>
      <c r="AZ98" s="846"/>
      <c r="BA98" s="846"/>
      <c r="BB98" s="846"/>
      <c r="BC98" s="846"/>
      <c r="BD98" s="846"/>
      <c r="BE98" s="846"/>
      <c r="BF98" s="846"/>
      <c r="BG98" s="846"/>
      <c r="BH98" s="3393"/>
      <c r="BI98" s="3393"/>
      <c r="BJ98" s="846"/>
      <c r="BK98" s="3395"/>
      <c r="BL98" s="3395"/>
      <c r="BM98" s="846"/>
      <c r="BN98" s="846"/>
      <c r="BO98" s="846"/>
      <c r="BP98" s="2084"/>
      <c r="BQ98" s="465"/>
      <c r="BR98" s="465"/>
      <c r="BS98" s="465"/>
      <c r="BT98" s="465"/>
      <c r="BU98" s="465"/>
      <c r="BV98" s="465"/>
      <c r="BW98" s="465"/>
      <c r="BX98" s="465"/>
      <c r="BY98" s="465"/>
      <c r="BZ98" s="465"/>
      <c r="CA98" s="465"/>
      <c r="CB98" s="465"/>
      <c r="CC98" s="465"/>
      <c r="CD98" s="465"/>
      <c r="CE98" s="465"/>
      <c r="CF98" s="465"/>
      <c r="CG98" s="465"/>
      <c r="CH98" s="465"/>
      <c r="CI98" s="465"/>
      <c r="CJ98" s="465"/>
      <c r="CK98" s="465"/>
      <c r="CL98" s="465"/>
      <c r="CM98" s="465"/>
      <c r="CN98" s="466">
        <v>1</v>
      </c>
      <c r="CO98" s="464"/>
      <c r="CP98" s="464"/>
    </row>
    <row r="99" spans="1:94" s="41" customFormat="1" ht="21" customHeight="1" thickBot="1" x14ac:dyDescent="0.3">
      <c r="A99"/>
      <c r="B99" s="2346"/>
      <c r="C99" s="2347"/>
      <c r="D99" s="2348"/>
      <c r="E99" s="2349"/>
      <c r="F99" s="2350"/>
      <c r="G99" s="2351"/>
      <c r="H99" s="2351"/>
      <c r="I99" s="2351"/>
      <c r="J99" s="2352"/>
      <c r="K99" s="2393"/>
      <c r="L99" s="2353"/>
      <c r="M99" s="2183" t="s">
        <v>4</v>
      </c>
      <c r="N99" s="2346"/>
      <c r="O99" s="2347"/>
      <c r="P99" s="2348"/>
      <c r="Q99" s="2349"/>
      <c r="R99" s="2350"/>
      <c r="S99" s="2350"/>
      <c r="T99" s="2350"/>
      <c r="U99" s="2351"/>
      <c r="V99" s="2352"/>
      <c r="W99" s="2393"/>
      <c r="X99" s="2353"/>
      <c r="Y99" s="2183" t="s">
        <v>4</v>
      </c>
      <c r="Z99" s="2346"/>
      <c r="AA99" s="2347"/>
      <c r="AB99" s="2348"/>
      <c r="AC99" s="2349"/>
      <c r="AD99" s="2350"/>
      <c r="AE99" s="2351"/>
      <c r="AF99" s="2351"/>
      <c r="AG99" s="2351"/>
      <c r="AH99" s="2352"/>
      <c r="AI99" s="2393"/>
      <c r="AJ99" s="2353"/>
      <c r="AK99" s="2183" t="s">
        <v>4</v>
      </c>
      <c r="AM99"/>
      <c r="AN99" s="465"/>
      <c r="AO99" s="2084"/>
      <c r="AP99" s="846"/>
      <c r="AQ99" s="846"/>
      <c r="AR99" s="846"/>
      <c r="AS99" s="846"/>
      <c r="AT99" s="846"/>
      <c r="AU99" s="846"/>
      <c r="AV99" s="846"/>
      <c r="AW99" s="846"/>
      <c r="AX99" s="846"/>
      <c r="AY99" s="846"/>
      <c r="AZ99" s="846"/>
      <c r="BA99" s="846"/>
      <c r="BB99" s="846"/>
      <c r="BC99" s="846"/>
      <c r="BD99" s="846"/>
      <c r="BE99" s="846"/>
      <c r="BF99" s="846"/>
      <c r="BG99" s="846"/>
      <c r="BH99" s="846"/>
      <c r="BI99" s="846"/>
      <c r="BJ99" s="846"/>
      <c r="BK99" s="846"/>
      <c r="BL99" s="846"/>
      <c r="BM99" s="846"/>
      <c r="BN99" s="846"/>
      <c r="BO99" s="846"/>
      <c r="BP99" s="2084"/>
      <c r="BQ99" s="465"/>
      <c r="BR99" s="465"/>
      <c r="BS99" s="465"/>
      <c r="BT99" s="465"/>
      <c r="BU99" s="465"/>
      <c r="BV99" s="465"/>
      <c r="BW99" s="465"/>
      <c r="BX99" s="465"/>
      <c r="BY99" s="465"/>
      <c r="BZ99" s="465"/>
      <c r="CA99" s="465"/>
      <c r="CB99" s="465"/>
      <c r="CC99" s="465"/>
      <c r="CD99" s="465"/>
      <c r="CE99" s="465"/>
      <c r="CF99" s="465"/>
      <c r="CG99" s="465"/>
      <c r="CH99" s="465"/>
      <c r="CI99" s="465"/>
      <c r="CJ99" s="465"/>
      <c r="CK99" s="465"/>
      <c r="CL99" s="465"/>
      <c r="CM99" s="465"/>
      <c r="CN99" s="466">
        <v>1</v>
      </c>
      <c r="CO99" s="464"/>
      <c r="CP99" s="464"/>
    </row>
    <row r="100" spans="1:94" s="41" customFormat="1" ht="21" customHeight="1" x14ac:dyDescent="0.25">
      <c r="A100"/>
      <c r="B100" s="2346"/>
      <c r="C100" s="2347"/>
      <c r="D100" s="2392"/>
      <c r="E100" s="2392"/>
      <c r="F100" s="2348"/>
      <c r="G100" s="2351"/>
      <c r="H100" s="2351"/>
      <c r="I100" s="2351"/>
      <c r="J100" s="2352"/>
      <c r="K100" s="2393"/>
      <c r="L100" s="2394"/>
      <c r="M100" s="2183" t="s">
        <v>4</v>
      </c>
      <c r="N100" s="2346"/>
      <c r="O100" s="2347"/>
      <c r="P100" s="2392"/>
      <c r="Q100" s="2392"/>
      <c r="R100" s="2348"/>
      <c r="S100" s="2348"/>
      <c r="T100" s="2348"/>
      <c r="U100" s="2351"/>
      <c r="V100" s="2352"/>
      <c r="W100" s="2393"/>
      <c r="X100" s="2394"/>
      <c r="Y100" s="2183" t="s">
        <v>4</v>
      </c>
      <c r="Z100" s="2346"/>
      <c r="AA100" s="2347"/>
      <c r="AB100" s="2392"/>
      <c r="AC100" s="2392"/>
      <c r="AD100" s="2348"/>
      <c r="AE100" s="2351"/>
      <c r="AF100" s="2351"/>
      <c r="AG100" s="2351"/>
      <c r="AH100" s="2352"/>
      <c r="AI100" s="2393"/>
      <c r="AJ100" s="2394"/>
      <c r="AK100" s="2183" t="s">
        <v>4</v>
      </c>
      <c r="AM100"/>
      <c r="AN100" s="465"/>
      <c r="AO100" s="2084"/>
      <c r="AP100" s="3426" t="s">
        <v>1690</v>
      </c>
      <c r="AQ100" s="3426"/>
      <c r="AR100" s="846"/>
      <c r="AS100" s="846"/>
      <c r="AT100" s="846"/>
      <c r="AU100" s="846"/>
      <c r="AV100" s="846"/>
      <c r="AW100" s="846"/>
      <c r="AX100" s="846"/>
      <c r="AY100" s="846"/>
      <c r="AZ100" s="846"/>
      <c r="BA100" s="846"/>
      <c r="BB100" s="846"/>
      <c r="BC100" s="846"/>
      <c r="BD100" s="846"/>
      <c r="BE100" s="846"/>
      <c r="BF100" s="846"/>
      <c r="BG100" s="846"/>
      <c r="BH100" s="3392" t="s">
        <v>1697</v>
      </c>
      <c r="BI100" s="3392"/>
      <c r="BJ100" s="846"/>
      <c r="BK100" s="3394" t="s">
        <v>1715</v>
      </c>
      <c r="BL100" s="3394"/>
      <c r="BM100" s="846"/>
      <c r="BN100" s="846"/>
      <c r="BO100" s="846"/>
      <c r="BP100" s="2084"/>
      <c r="BQ100" s="465"/>
      <c r="BR100" s="465"/>
      <c r="BS100" s="465"/>
      <c r="BT100" s="465"/>
      <c r="BU100" s="465"/>
      <c r="BV100" s="465"/>
      <c r="BW100" s="465"/>
      <c r="BX100" s="465"/>
      <c r="BY100" s="465"/>
      <c r="BZ100" s="465"/>
      <c r="CA100" s="465"/>
      <c r="CB100" s="465"/>
      <c r="CC100" s="465"/>
      <c r="CD100" s="465"/>
      <c r="CE100" s="465"/>
      <c r="CF100" s="465"/>
      <c r="CG100" s="465"/>
      <c r="CH100" s="465"/>
      <c r="CI100" s="465"/>
      <c r="CJ100" s="465"/>
      <c r="CK100" s="465"/>
      <c r="CL100" s="465"/>
      <c r="CM100" s="465"/>
      <c r="CN100" s="466">
        <v>1</v>
      </c>
      <c r="CO100" s="464"/>
      <c r="CP100" s="464"/>
    </row>
    <row r="101" spans="1:94" s="41" customFormat="1" ht="21" customHeight="1" x14ac:dyDescent="0.25">
      <c r="A101"/>
      <c r="B101" s="2346"/>
      <c r="C101" s="2347"/>
      <c r="D101" s="2348"/>
      <c r="E101" s="2349"/>
      <c r="F101" s="2350"/>
      <c r="G101" s="2351"/>
      <c r="H101" s="2351"/>
      <c r="I101" s="2351"/>
      <c r="J101" s="2352"/>
      <c r="K101" s="2393"/>
      <c r="L101" s="2353"/>
      <c r="M101" s="2183" t="s">
        <v>4</v>
      </c>
      <c r="N101" s="2346"/>
      <c r="O101" s="2347"/>
      <c r="P101" s="2348"/>
      <c r="Q101" s="2349"/>
      <c r="R101" s="2350"/>
      <c r="S101" s="2350"/>
      <c r="T101" s="2350"/>
      <c r="U101" s="2351"/>
      <c r="V101" s="2352"/>
      <c r="W101" s="2393"/>
      <c r="X101" s="2353"/>
      <c r="Y101" s="2183" t="s">
        <v>4</v>
      </c>
      <c r="Z101" s="2346"/>
      <c r="AA101" s="2347"/>
      <c r="AB101" s="2348"/>
      <c r="AC101" s="2349"/>
      <c r="AD101" s="2350"/>
      <c r="AE101" s="2351"/>
      <c r="AF101" s="2351"/>
      <c r="AG101" s="2351"/>
      <c r="AH101" s="2352"/>
      <c r="AI101" s="2393"/>
      <c r="AJ101" s="2353"/>
      <c r="AK101" s="2183" t="s">
        <v>4</v>
      </c>
      <c r="AM101"/>
      <c r="AN101"/>
      <c r="AO101" s="2084"/>
      <c r="AP101" s="3427"/>
      <c r="AQ101" s="3427"/>
      <c r="AR101" s="846"/>
      <c r="AS101" s="846"/>
      <c r="AT101" s="846"/>
      <c r="AU101" s="846"/>
      <c r="AV101" s="846"/>
      <c r="AW101" s="846"/>
      <c r="AX101" s="846"/>
      <c r="AY101" s="846"/>
      <c r="AZ101" s="846"/>
      <c r="BA101" s="846"/>
      <c r="BB101" s="846"/>
      <c r="BC101" s="846"/>
      <c r="BD101" s="846"/>
      <c r="BE101" s="846"/>
      <c r="BF101" s="846"/>
      <c r="BG101" s="846"/>
      <c r="BH101" s="3393"/>
      <c r="BI101" s="3393"/>
      <c r="BJ101" s="846"/>
      <c r="BK101" s="3395"/>
      <c r="BL101" s="3395"/>
      <c r="BM101" s="846"/>
      <c r="BN101" s="846"/>
      <c r="BO101" s="846"/>
      <c r="BP101" s="2084"/>
      <c r="BQ101" s="465"/>
      <c r="BR101" s="465"/>
      <c r="BS101" s="465"/>
      <c r="BT101" s="465"/>
      <c r="BU101" s="465"/>
      <c r="BV101" s="465"/>
      <c r="BW101" s="465"/>
      <c r="BX101" s="465"/>
      <c r="BY101" s="465"/>
      <c r="BZ101" s="465"/>
      <c r="CA101" s="465"/>
      <c r="CB101" s="465"/>
      <c r="CC101" s="465"/>
      <c r="CD101" s="465"/>
      <c r="CE101" s="465"/>
      <c r="CF101" s="465"/>
      <c r="CG101" s="465"/>
      <c r="CH101" s="465"/>
      <c r="CI101" s="465"/>
      <c r="CJ101" s="465"/>
      <c r="CK101" s="465"/>
      <c r="CL101" s="465"/>
      <c r="CM101" s="465"/>
      <c r="CN101" s="466">
        <v>1</v>
      </c>
      <c r="CO101" s="464"/>
      <c r="CP101" s="464"/>
    </row>
    <row r="102" spans="1:94" s="41" customFormat="1" ht="21" customHeight="1" thickBot="1" x14ac:dyDescent="0.3">
      <c r="A102"/>
      <c r="B102" s="2346"/>
      <c r="C102" s="2347"/>
      <c r="D102" s="2392"/>
      <c r="E102" s="2392"/>
      <c r="F102" s="2348"/>
      <c r="G102" s="2351"/>
      <c r="H102" s="2351"/>
      <c r="I102" s="2351"/>
      <c r="J102" s="2352"/>
      <c r="K102" s="2393"/>
      <c r="L102" s="2394"/>
      <c r="M102" s="2183" t="s">
        <v>4</v>
      </c>
      <c r="N102" s="2346"/>
      <c r="O102" s="2347"/>
      <c r="P102" s="2392"/>
      <c r="Q102" s="2392"/>
      <c r="R102" s="2348"/>
      <c r="S102" s="2348"/>
      <c r="T102" s="2348"/>
      <c r="U102" s="2351"/>
      <c r="V102" s="2352"/>
      <c r="W102" s="2393"/>
      <c r="X102" s="2394"/>
      <c r="Y102" s="2183" t="s">
        <v>4</v>
      </c>
      <c r="Z102" s="2346"/>
      <c r="AA102" s="2347"/>
      <c r="AB102" s="2392"/>
      <c r="AC102" s="2392"/>
      <c r="AD102" s="2348"/>
      <c r="AE102" s="2351"/>
      <c r="AF102" s="2351"/>
      <c r="AG102" s="2351"/>
      <c r="AH102" s="2352"/>
      <c r="AI102" s="2393"/>
      <c r="AJ102" s="2394"/>
      <c r="AK102" s="2183" t="s">
        <v>4</v>
      </c>
      <c r="AM102"/>
      <c r="AN102"/>
      <c r="AO102" s="2084"/>
      <c r="AP102" s="846"/>
      <c r="AQ102" s="846"/>
      <c r="AR102" s="846"/>
      <c r="AS102" s="846"/>
      <c r="AT102" s="846"/>
      <c r="AU102" s="846"/>
      <c r="AV102" s="846"/>
      <c r="AW102" s="846"/>
      <c r="AX102" s="846"/>
      <c r="AY102" s="846"/>
      <c r="AZ102" s="846"/>
      <c r="BA102" s="846"/>
      <c r="BB102" s="846"/>
      <c r="BC102" s="846"/>
      <c r="BD102" s="846"/>
      <c r="BE102" s="846"/>
      <c r="BF102" s="846"/>
      <c r="BG102" s="846"/>
      <c r="BH102" s="846"/>
      <c r="BI102" s="846"/>
      <c r="BJ102" s="846"/>
      <c r="BK102" s="846"/>
      <c r="BL102" s="846"/>
      <c r="BM102" s="846"/>
      <c r="BN102" s="846"/>
      <c r="BO102" s="846"/>
      <c r="BP102" s="2084"/>
      <c r="BQ102" s="465"/>
      <c r="BR102" s="465"/>
      <c r="BS102" s="465"/>
      <c r="BT102" s="465"/>
      <c r="BU102" s="465"/>
      <c r="BV102" s="465"/>
      <c r="BW102" s="465"/>
      <c r="BX102" s="465"/>
      <c r="BY102" s="465"/>
      <c r="BZ102" s="465"/>
      <c r="CA102" s="465"/>
      <c r="CB102" s="465"/>
      <c r="CC102" s="465"/>
      <c r="CD102" s="465"/>
      <c r="CE102" s="465"/>
      <c r="CF102" s="465"/>
      <c r="CG102" s="465"/>
      <c r="CH102" s="465"/>
      <c r="CI102" s="465"/>
      <c r="CJ102" s="465"/>
      <c r="CK102" s="465"/>
      <c r="CL102" s="465"/>
      <c r="CM102" s="465"/>
      <c r="CN102" s="466">
        <v>1</v>
      </c>
      <c r="CO102" s="464"/>
      <c r="CP102" s="464"/>
    </row>
    <row r="103" spans="1:94" s="41" customFormat="1" ht="21" customHeight="1" x14ac:dyDescent="0.25">
      <c r="A103"/>
      <c r="B103" s="2346"/>
      <c r="C103" s="2347"/>
      <c r="D103" s="2348"/>
      <c r="E103" s="2349"/>
      <c r="F103" s="2350"/>
      <c r="G103" s="2351"/>
      <c r="H103" s="2351"/>
      <c r="I103" s="2351"/>
      <c r="J103" s="2352"/>
      <c r="K103" s="2393"/>
      <c r="L103" s="2353"/>
      <c r="M103" s="2183" t="s">
        <v>4</v>
      </c>
      <c r="N103" s="2346"/>
      <c r="O103" s="2347"/>
      <c r="P103" s="2348"/>
      <c r="Q103" s="2349"/>
      <c r="R103" s="2350"/>
      <c r="S103" s="2350"/>
      <c r="T103" s="2350"/>
      <c r="U103" s="2351"/>
      <c r="V103" s="2352"/>
      <c r="W103" s="2393"/>
      <c r="X103" s="2353"/>
      <c r="Y103" s="2183" t="s">
        <v>4</v>
      </c>
      <c r="Z103" s="2346"/>
      <c r="AA103" s="2347"/>
      <c r="AB103" s="2348"/>
      <c r="AC103" s="2349"/>
      <c r="AD103" s="2350"/>
      <c r="AE103" s="2351"/>
      <c r="AF103" s="2351"/>
      <c r="AG103" s="2351"/>
      <c r="AH103" s="2352"/>
      <c r="AI103" s="2393"/>
      <c r="AJ103" s="2353"/>
      <c r="AK103" s="2183" t="s">
        <v>4</v>
      </c>
      <c r="AM103"/>
      <c r="AN103"/>
      <c r="AO103" s="2084"/>
      <c r="AP103" s="3426" t="s">
        <v>1704</v>
      </c>
      <c r="AQ103" s="3426"/>
      <c r="AR103" s="846"/>
      <c r="AS103" s="846"/>
      <c r="AT103" s="846"/>
      <c r="AU103" s="846"/>
      <c r="AV103" s="846"/>
      <c r="AW103" s="846"/>
      <c r="AX103" s="846"/>
      <c r="AY103" s="846"/>
      <c r="AZ103" s="846"/>
      <c r="BA103" s="846"/>
      <c r="BB103" s="846"/>
      <c r="BC103" s="846"/>
      <c r="BD103" s="846"/>
      <c r="BE103" s="846"/>
      <c r="BF103" s="846"/>
      <c r="BG103" s="846"/>
      <c r="BH103" s="3392" t="s">
        <v>1716</v>
      </c>
      <c r="BI103" s="3392"/>
      <c r="BJ103" s="846"/>
      <c r="BK103" s="3394" t="s">
        <v>1717</v>
      </c>
      <c r="BL103" s="3394"/>
      <c r="BM103" s="846"/>
      <c r="BN103" s="846"/>
      <c r="BO103" s="846"/>
      <c r="BP103" s="2084"/>
      <c r="BQ103" s="465"/>
      <c r="BR103" s="465"/>
      <c r="BS103" s="465"/>
      <c r="BT103" s="465"/>
      <c r="BU103" s="465"/>
      <c r="BV103" s="465"/>
      <c r="BW103" s="465"/>
      <c r="BX103" s="465"/>
      <c r="BY103" s="465"/>
      <c r="BZ103" s="465"/>
      <c r="CA103" s="465"/>
      <c r="CB103" s="465"/>
      <c r="CC103" s="465"/>
      <c r="CD103" s="465"/>
      <c r="CE103" s="465"/>
      <c r="CF103" s="465"/>
      <c r="CG103" s="465"/>
      <c r="CH103" s="465"/>
      <c r="CI103" s="465"/>
      <c r="CJ103" s="465"/>
      <c r="CK103" s="465"/>
      <c r="CL103" s="465"/>
      <c r="CM103" s="465"/>
      <c r="CN103" s="466">
        <v>1</v>
      </c>
      <c r="CO103" s="464"/>
      <c r="CP103" s="464"/>
    </row>
    <row r="104" spans="1:94" s="41" customFormat="1" ht="21" customHeight="1" x14ac:dyDescent="0.25">
      <c r="A104"/>
      <c r="B104" s="2346"/>
      <c r="C104" s="2347"/>
      <c r="D104" s="2392"/>
      <c r="E104" s="2392"/>
      <c r="F104" s="2348"/>
      <c r="G104" s="2351"/>
      <c r="H104" s="2351"/>
      <c r="I104" s="2351"/>
      <c r="J104" s="2352"/>
      <c r="K104" s="2393"/>
      <c r="L104" s="2394"/>
      <c r="M104" s="2183" t="s">
        <v>4</v>
      </c>
      <c r="N104" s="2346"/>
      <c r="O104" s="2347"/>
      <c r="P104" s="2392"/>
      <c r="Q104" s="2392"/>
      <c r="R104" s="2348"/>
      <c r="S104" s="2348"/>
      <c r="T104" s="2348"/>
      <c r="U104" s="2351"/>
      <c r="V104" s="2352"/>
      <c r="W104" s="2393"/>
      <c r="X104" s="2394"/>
      <c r="Y104" s="2183" t="s">
        <v>4</v>
      </c>
      <c r="Z104" s="2346"/>
      <c r="AA104" s="2347"/>
      <c r="AB104" s="2392"/>
      <c r="AC104" s="2392"/>
      <c r="AD104" s="2348"/>
      <c r="AE104" s="2351"/>
      <c r="AF104" s="2351"/>
      <c r="AG104" s="2351"/>
      <c r="AH104" s="2352"/>
      <c r="AI104" s="2393"/>
      <c r="AJ104" s="2394"/>
      <c r="AK104" s="2183" t="s">
        <v>4</v>
      </c>
      <c r="AM104"/>
      <c r="AN104"/>
      <c r="AO104" s="2084"/>
      <c r="AP104" s="3427"/>
      <c r="AQ104" s="3427"/>
      <c r="AR104" s="846"/>
      <c r="AS104" s="846"/>
      <c r="AT104" s="846"/>
      <c r="AU104" s="846"/>
      <c r="AV104" s="846"/>
      <c r="AW104" s="846"/>
      <c r="AX104" s="846"/>
      <c r="AY104" s="846"/>
      <c r="AZ104" s="846"/>
      <c r="BA104" s="846"/>
      <c r="BB104" s="846"/>
      <c r="BC104" s="846"/>
      <c r="BD104" s="846"/>
      <c r="BE104" s="846"/>
      <c r="BF104" s="846"/>
      <c r="BG104" s="846"/>
      <c r="BH104" s="3393"/>
      <c r="BI104" s="3393"/>
      <c r="BJ104" s="846"/>
      <c r="BK104" s="3395"/>
      <c r="BL104" s="3395"/>
      <c r="BM104" s="846"/>
      <c r="BN104" s="846"/>
      <c r="BO104" s="846"/>
      <c r="BP104" s="2084"/>
      <c r="BQ104" s="465"/>
      <c r="BR104" s="465"/>
      <c r="BS104" s="465"/>
      <c r="BT104" s="465"/>
      <c r="BU104" s="465"/>
      <c r="BV104" s="465"/>
      <c r="BW104" s="465"/>
      <c r="BX104" s="465"/>
      <c r="BY104" s="465"/>
      <c r="BZ104" s="465"/>
      <c r="CA104" s="465"/>
      <c r="CB104" s="465"/>
      <c r="CC104" s="465"/>
      <c r="CD104" s="465"/>
      <c r="CE104" s="465"/>
      <c r="CF104" s="465"/>
      <c r="CG104" s="465"/>
      <c r="CH104" s="465"/>
      <c r="CI104" s="465"/>
      <c r="CJ104" s="465"/>
      <c r="CK104" s="465"/>
      <c r="CL104" s="465"/>
      <c r="CM104" s="465"/>
      <c r="CN104" s="466">
        <v>1</v>
      </c>
      <c r="CO104" s="464"/>
      <c r="CP104" s="464"/>
    </row>
    <row r="105" spans="1:94" s="41" customFormat="1" ht="21" customHeight="1" thickBot="1" x14ac:dyDescent="0.3">
      <c r="A105"/>
      <c r="B105" s="2346"/>
      <c r="C105" s="2347"/>
      <c r="D105" s="2348"/>
      <c r="E105" s="2349"/>
      <c r="F105" s="2350"/>
      <c r="G105" s="2351"/>
      <c r="H105" s="2351"/>
      <c r="I105" s="2351"/>
      <c r="J105" s="2352"/>
      <c r="K105" s="2393"/>
      <c r="L105" s="2353"/>
      <c r="M105" s="2183" t="s">
        <v>4</v>
      </c>
      <c r="N105" s="2346"/>
      <c r="O105" s="2347"/>
      <c r="P105" s="2348"/>
      <c r="Q105" s="2349"/>
      <c r="R105" s="2350"/>
      <c r="S105" s="2350"/>
      <c r="T105" s="2350"/>
      <c r="U105" s="2351"/>
      <c r="V105" s="2352"/>
      <c r="W105" s="2393"/>
      <c r="X105" s="2353"/>
      <c r="Y105" s="2183" t="s">
        <v>4</v>
      </c>
      <c r="Z105" s="2346"/>
      <c r="AA105" s="2347"/>
      <c r="AB105" s="2348"/>
      <c r="AC105" s="2349"/>
      <c r="AD105" s="2350"/>
      <c r="AE105" s="2351"/>
      <c r="AF105" s="2351"/>
      <c r="AG105" s="2351"/>
      <c r="AH105" s="2352"/>
      <c r="AI105" s="2393"/>
      <c r="AJ105" s="2353"/>
      <c r="AK105" s="2183" t="s">
        <v>4</v>
      </c>
      <c r="AM105"/>
      <c r="AN105"/>
      <c r="AO105" s="2084"/>
      <c r="AP105" s="846"/>
      <c r="AQ105" s="846"/>
      <c r="AR105" s="846"/>
      <c r="AS105" s="846"/>
      <c r="AT105" s="846"/>
      <c r="AU105" s="846"/>
      <c r="AV105" s="846"/>
      <c r="AW105" s="846"/>
      <c r="AX105" s="846"/>
      <c r="AY105" s="846"/>
      <c r="AZ105" s="846"/>
      <c r="BA105" s="846"/>
      <c r="BB105" s="846"/>
      <c r="BC105" s="846"/>
      <c r="BD105" s="846"/>
      <c r="BE105" s="846"/>
      <c r="BF105" s="846"/>
      <c r="BG105" s="846"/>
      <c r="BH105" s="846"/>
      <c r="BI105" s="846"/>
      <c r="BJ105" s="846"/>
      <c r="BK105" s="846"/>
      <c r="BL105" s="846"/>
      <c r="BM105" s="846"/>
      <c r="BN105" s="846"/>
      <c r="BO105" s="846"/>
      <c r="BP105" s="2084"/>
      <c r="BQ105" s="465"/>
      <c r="BR105" s="465"/>
      <c r="BS105" s="465"/>
      <c r="BT105" s="465"/>
      <c r="BU105" s="465"/>
      <c r="BV105" s="465"/>
      <c r="BW105" s="465"/>
      <c r="BX105" s="465"/>
      <c r="BY105" s="465"/>
      <c r="BZ105" s="465"/>
      <c r="CA105" s="465"/>
      <c r="CB105" s="465"/>
      <c r="CC105" s="465"/>
      <c r="CD105" s="465"/>
      <c r="CE105" s="465"/>
      <c r="CF105" s="465"/>
      <c r="CG105" s="465"/>
      <c r="CH105" s="465"/>
      <c r="CI105" s="465"/>
      <c r="CJ105" s="465"/>
      <c r="CK105" s="465"/>
      <c r="CL105" s="465"/>
      <c r="CM105" s="465"/>
      <c r="CN105" s="466">
        <v>1</v>
      </c>
      <c r="CO105" s="464"/>
      <c r="CP105" s="464"/>
    </row>
    <row r="106" spans="1:94" s="41" customFormat="1" ht="21" customHeight="1" x14ac:dyDescent="0.25">
      <c r="A106"/>
      <c r="B106" s="2346"/>
      <c r="C106" s="2347"/>
      <c r="D106" s="2392"/>
      <c r="E106" s="2392"/>
      <c r="F106" s="2348"/>
      <c r="G106" s="2351"/>
      <c r="H106" s="2351"/>
      <c r="I106" s="2351"/>
      <c r="J106" s="2352"/>
      <c r="K106" s="2393"/>
      <c r="L106" s="2394"/>
      <c r="M106" s="2183" t="s">
        <v>4</v>
      </c>
      <c r="N106" s="2346"/>
      <c r="O106" s="2347"/>
      <c r="P106" s="2392"/>
      <c r="Q106" s="2392"/>
      <c r="R106" s="2348"/>
      <c r="S106" s="2348"/>
      <c r="T106" s="2348"/>
      <c r="U106" s="2351"/>
      <c r="V106" s="2352"/>
      <c r="W106" s="2393"/>
      <c r="X106" s="2394"/>
      <c r="Y106" s="2183" t="s">
        <v>4</v>
      </c>
      <c r="Z106" s="2346"/>
      <c r="AA106" s="2347"/>
      <c r="AB106" s="2392"/>
      <c r="AC106" s="2392"/>
      <c r="AD106" s="2348"/>
      <c r="AE106" s="2351"/>
      <c r="AF106" s="2351"/>
      <c r="AG106" s="2351"/>
      <c r="AH106" s="2352"/>
      <c r="AI106" s="2393"/>
      <c r="AJ106" s="2394"/>
      <c r="AK106" s="2183" t="s">
        <v>4</v>
      </c>
      <c r="AM106"/>
      <c r="AN106"/>
      <c r="AO106" s="2084"/>
      <c r="AP106" s="3426" t="s">
        <v>1548</v>
      </c>
      <c r="AQ106" s="3426"/>
      <c r="AR106" s="846"/>
      <c r="AS106" s="846"/>
      <c r="AT106" s="846"/>
      <c r="AU106" s="846"/>
      <c r="AV106" s="846"/>
      <c r="AW106" s="846"/>
      <c r="AX106" s="846"/>
      <c r="AY106" s="846"/>
      <c r="AZ106" s="846"/>
      <c r="BA106" s="846"/>
      <c r="BB106" s="846"/>
      <c r="BC106" s="846"/>
      <c r="BD106" s="846"/>
      <c r="BE106" s="846"/>
      <c r="BF106" s="846"/>
      <c r="BG106" s="846"/>
      <c r="BH106" s="3392" t="s">
        <v>1702</v>
      </c>
      <c r="BI106" s="3392"/>
      <c r="BJ106" s="846"/>
      <c r="BK106" s="3394" t="s">
        <v>1718</v>
      </c>
      <c r="BL106" s="3394"/>
      <c r="BM106" s="846"/>
      <c r="BN106" s="846"/>
      <c r="BO106" s="846"/>
      <c r="BP106" s="2084"/>
      <c r="BQ106" s="465"/>
      <c r="BR106" s="465"/>
      <c r="BS106" s="465"/>
      <c r="BT106" s="465"/>
      <c r="BU106" s="465"/>
      <c r="BV106" s="465"/>
      <c r="BW106" s="465"/>
      <c r="BX106" s="465"/>
      <c r="BY106" s="465"/>
      <c r="BZ106" s="465"/>
      <c r="CA106" s="465"/>
      <c r="CB106" s="465"/>
      <c r="CC106" s="465"/>
      <c r="CD106" s="465"/>
      <c r="CE106" s="465"/>
      <c r="CF106" s="465"/>
      <c r="CG106" s="465"/>
      <c r="CH106" s="465"/>
      <c r="CI106" s="465"/>
      <c r="CJ106" s="465"/>
      <c r="CK106" s="465"/>
      <c r="CL106" s="465"/>
      <c r="CM106" s="465"/>
      <c r="CN106" s="466">
        <v>1</v>
      </c>
      <c r="CO106" s="464"/>
      <c r="CP106" s="464"/>
    </row>
    <row r="107" spans="1:94" s="41" customFormat="1" ht="21" customHeight="1" x14ac:dyDescent="0.25">
      <c r="A107"/>
      <c r="B107" s="2346"/>
      <c r="C107" s="2347"/>
      <c r="D107" s="2348"/>
      <c r="E107" s="2349"/>
      <c r="F107" s="2350"/>
      <c r="G107" s="2351"/>
      <c r="H107" s="2351"/>
      <c r="I107" s="2351"/>
      <c r="J107" s="2352"/>
      <c r="K107" s="2393"/>
      <c r="L107" s="2353"/>
      <c r="M107" s="2183" t="s">
        <v>4</v>
      </c>
      <c r="N107" s="2346"/>
      <c r="O107" s="2347"/>
      <c r="P107" s="2348"/>
      <c r="Q107" s="2349"/>
      <c r="R107" s="2350"/>
      <c r="S107" s="2350"/>
      <c r="T107" s="2350"/>
      <c r="U107" s="2351"/>
      <c r="V107" s="2352"/>
      <c r="W107" s="2393"/>
      <c r="X107" s="2353"/>
      <c r="Y107" s="2183" t="s">
        <v>4</v>
      </c>
      <c r="Z107" s="2346"/>
      <c r="AA107" s="2347"/>
      <c r="AB107" s="2348"/>
      <c r="AC107" s="2349"/>
      <c r="AD107" s="2350"/>
      <c r="AE107" s="2351"/>
      <c r="AF107" s="2351"/>
      <c r="AG107" s="2351"/>
      <c r="AH107" s="2352"/>
      <c r="AI107" s="2393"/>
      <c r="AJ107" s="2353"/>
      <c r="AK107" s="2183" t="s">
        <v>4</v>
      </c>
      <c r="AM107"/>
      <c r="AN107"/>
      <c r="AO107" s="2084"/>
      <c r="AP107" s="3427"/>
      <c r="AQ107" s="3427"/>
      <c r="AR107" s="846"/>
      <c r="AS107" s="846"/>
      <c r="AT107" s="846"/>
      <c r="AU107" s="846"/>
      <c r="AV107" s="846"/>
      <c r="AW107" s="846"/>
      <c r="AX107" s="846"/>
      <c r="AY107" s="846"/>
      <c r="AZ107" s="846"/>
      <c r="BA107" s="846"/>
      <c r="BB107" s="846"/>
      <c r="BC107" s="846"/>
      <c r="BD107" s="846"/>
      <c r="BE107" s="846"/>
      <c r="BF107" s="846"/>
      <c r="BG107" s="846"/>
      <c r="BH107" s="3393"/>
      <c r="BI107" s="3393"/>
      <c r="BJ107" s="846"/>
      <c r="BK107" s="3395"/>
      <c r="BL107" s="3395"/>
      <c r="BM107" s="846"/>
      <c r="BN107" s="846"/>
      <c r="BO107" s="846"/>
      <c r="BP107" s="2084"/>
      <c r="BQ107" s="465"/>
      <c r="BR107" s="465"/>
      <c r="BS107" s="465"/>
      <c r="BT107" s="465"/>
      <c r="BU107" s="465"/>
      <c r="BV107" s="465"/>
      <c r="BW107" s="465"/>
      <c r="BX107" s="465"/>
      <c r="BY107" s="465"/>
      <c r="BZ107" s="465"/>
      <c r="CA107" s="465"/>
      <c r="CB107" s="465"/>
      <c r="CC107" s="465"/>
      <c r="CD107" s="465"/>
      <c r="CE107" s="465"/>
      <c r="CF107" s="465"/>
      <c r="CG107" s="465"/>
      <c r="CH107" s="465"/>
      <c r="CI107" s="465"/>
      <c r="CJ107" s="465"/>
      <c r="CK107" s="465"/>
      <c r="CL107" s="465"/>
      <c r="CM107" s="465"/>
      <c r="CN107" s="466">
        <v>1</v>
      </c>
      <c r="CO107" s="464"/>
      <c r="CP107" s="464"/>
    </row>
    <row r="108" spans="1:94" s="41" customFormat="1" ht="21" customHeight="1" thickBot="1" x14ac:dyDescent="0.3">
      <c r="A108"/>
      <c r="B108" s="2346"/>
      <c r="C108" s="2347"/>
      <c r="D108" s="2392"/>
      <c r="E108" s="2392"/>
      <c r="F108" s="2348"/>
      <c r="G108" s="2351"/>
      <c r="H108" s="2351"/>
      <c r="I108" s="2351"/>
      <c r="J108" s="2352"/>
      <c r="K108" s="2393"/>
      <c r="L108" s="2394"/>
      <c r="M108" s="2183" t="s">
        <v>4</v>
      </c>
      <c r="N108" s="2346"/>
      <c r="O108" s="2347"/>
      <c r="P108" s="2392"/>
      <c r="Q108" s="2392"/>
      <c r="R108" s="2348"/>
      <c r="S108" s="2348"/>
      <c r="T108" s="2348"/>
      <c r="U108" s="2351"/>
      <c r="V108" s="2352"/>
      <c r="W108" s="2393"/>
      <c r="X108" s="2394"/>
      <c r="Y108" s="2183" t="s">
        <v>4</v>
      </c>
      <c r="Z108" s="2346"/>
      <c r="AA108" s="2347"/>
      <c r="AB108" s="2392"/>
      <c r="AC108" s="2392"/>
      <c r="AD108" s="2348"/>
      <c r="AE108" s="2351"/>
      <c r="AF108" s="2351"/>
      <c r="AG108" s="2351"/>
      <c r="AH108" s="2352"/>
      <c r="AI108" s="2393"/>
      <c r="AJ108" s="2394"/>
      <c r="AK108" s="2183" t="s">
        <v>4</v>
      </c>
      <c r="AM108"/>
      <c r="AN108"/>
      <c r="AO108" s="2084"/>
      <c r="AP108" s="846"/>
      <c r="AQ108" s="846"/>
      <c r="AR108" s="846"/>
      <c r="AS108" s="846"/>
      <c r="AT108" s="846"/>
      <c r="AU108" s="846"/>
      <c r="AV108" s="846"/>
      <c r="AW108" s="846"/>
      <c r="AX108" s="846"/>
      <c r="AY108" s="846"/>
      <c r="AZ108" s="846"/>
      <c r="BA108" s="846"/>
      <c r="BB108" s="846"/>
      <c r="BC108" s="846"/>
      <c r="BD108" s="846"/>
      <c r="BE108" s="846"/>
      <c r="BF108" s="846"/>
      <c r="BG108" s="846"/>
      <c r="BH108" s="846"/>
      <c r="BI108" s="846"/>
      <c r="BJ108" s="846"/>
      <c r="BK108" s="846"/>
      <c r="BL108" s="846"/>
      <c r="BM108" s="846"/>
      <c r="BN108" s="846"/>
      <c r="BO108" s="846"/>
      <c r="BP108" s="2084"/>
      <c r="BQ108" s="465"/>
      <c r="BR108" s="465"/>
      <c r="BS108" s="465"/>
      <c r="BT108" s="465"/>
      <c r="BU108" s="465"/>
      <c r="BV108" s="465"/>
      <c r="BW108" s="465"/>
      <c r="BX108" s="465"/>
      <c r="BY108" s="465"/>
      <c r="BZ108" s="465"/>
      <c r="CA108" s="465"/>
      <c r="CB108" s="465"/>
      <c r="CC108" s="465"/>
      <c r="CD108" s="465"/>
      <c r="CE108" s="465"/>
      <c r="CF108" s="465"/>
      <c r="CG108" s="465"/>
      <c r="CH108" s="465"/>
      <c r="CI108" s="465"/>
      <c r="CJ108" s="465"/>
      <c r="CK108" s="465"/>
      <c r="CL108" s="465"/>
      <c r="CM108" s="465"/>
      <c r="CN108" s="466">
        <v>1</v>
      </c>
      <c r="CO108" s="464"/>
      <c r="CP108" s="464"/>
    </row>
    <row r="109" spans="1:94" s="41" customFormat="1" ht="21" customHeight="1" x14ac:dyDescent="0.25">
      <c r="A109"/>
      <c r="B109" s="2346"/>
      <c r="C109" s="2347"/>
      <c r="D109" s="2348"/>
      <c r="E109" s="2349"/>
      <c r="F109" s="2350"/>
      <c r="G109" s="2351"/>
      <c r="H109" s="2351"/>
      <c r="I109" s="2351"/>
      <c r="J109" s="2352"/>
      <c r="K109" s="2393"/>
      <c r="L109" s="2353"/>
      <c r="M109" s="2183" t="s">
        <v>4</v>
      </c>
      <c r="N109" s="2346"/>
      <c r="O109" s="2347"/>
      <c r="P109" s="2348"/>
      <c r="Q109" s="2349"/>
      <c r="R109" s="2350"/>
      <c r="S109" s="2350"/>
      <c r="T109" s="2350"/>
      <c r="U109" s="2351"/>
      <c r="V109" s="2352"/>
      <c r="W109" s="2393"/>
      <c r="X109" s="2353"/>
      <c r="Y109" s="2183" t="s">
        <v>4</v>
      </c>
      <c r="Z109" s="2346"/>
      <c r="AA109" s="2347"/>
      <c r="AB109" s="2348"/>
      <c r="AC109" s="2349"/>
      <c r="AD109" s="2350"/>
      <c r="AE109" s="2351"/>
      <c r="AF109" s="2351"/>
      <c r="AG109" s="2351"/>
      <c r="AH109" s="2352"/>
      <c r="AI109" s="2393"/>
      <c r="AJ109" s="2353"/>
      <c r="AK109" s="2183" t="s">
        <v>4</v>
      </c>
      <c r="AM109"/>
      <c r="AN109"/>
      <c r="AO109" s="2084"/>
      <c r="AP109" s="1792"/>
      <c r="AQ109" s="846"/>
      <c r="AR109" s="846"/>
      <c r="AS109" s="846"/>
      <c r="AT109" s="846"/>
      <c r="AU109" s="846"/>
      <c r="AV109" s="846"/>
      <c r="AW109" s="846"/>
      <c r="AX109" s="846"/>
      <c r="AY109" s="846"/>
      <c r="AZ109" s="846"/>
      <c r="BA109" s="846"/>
      <c r="BB109" s="846"/>
      <c r="BC109" s="846"/>
      <c r="BD109" s="846"/>
      <c r="BE109" s="846"/>
      <c r="BF109" s="846"/>
      <c r="BG109" s="846"/>
      <c r="BH109" s="3392" t="s">
        <v>1705</v>
      </c>
      <c r="BI109" s="3392"/>
      <c r="BJ109" s="846"/>
      <c r="BK109" s="3394" t="s">
        <v>1719</v>
      </c>
      <c r="BL109" s="3394"/>
      <c r="BM109" s="846"/>
      <c r="BN109" s="846"/>
      <c r="BO109" s="846"/>
      <c r="BP109" s="2084"/>
      <c r="BQ109" s="465"/>
      <c r="BR109" s="465"/>
      <c r="BS109" s="465"/>
      <c r="BT109" s="465"/>
      <c r="BU109" s="465"/>
      <c r="BV109" s="465"/>
      <c r="BW109" s="465"/>
      <c r="BX109" s="465"/>
      <c r="BY109" s="465"/>
      <c r="BZ109" s="465"/>
      <c r="CA109" s="465"/>
      <c r="CB109" s="465"/>
      <c r="CC109" s="465"/>
      <c r="CD109" s="465"/>
      <c r="CE109" s="465"/>
      <c r="CF109" s="465"/>
      <c r="CG109" s="465"/>
      <c r="CH109" s="465"/>
      <c r="CI109" s="465"/>
      <c r="CJ109" s="465"/>
      <c r="CK109" s="465"/>
      <c r="CL109" s="465"/>
      <c r="CM109" s="465"/>
      <c r="CN109" s="466">
        <v>1</v>
      </c>
      <c r="CO109" s="464"/>
      <c r="CP109" s="464"/>
    </row>
    <row r="110" spans="1:94" s="41" customFormat="1" ht="21" customHeight="1" x14ac:dyDescent="0.25">
      <c r="A110"/>
      <c r="B110" s="2346"/>
      <c r="C110" s="2347"/>
      <c r="D110" s="2392"/>
      <c r="E110" s="2392"/>
      <c r="F110" s="2348"/>
      <c r="G110" s="2351"/>
      <c r="H110" s="2351"/>
      <c r="I110" s="2351"/>
      <c r="J110" s="2352"/>
      <c r="K110" s="2393"/>
      <c r="L110" s="2394"/>
      <c r="M110" s="2183" t="s">
        <v>4</v>
      </c>
      <c r="N110" s="2346"/>
      <c r="O110" s="2347"/>
      <c r="P110" s="2392"/>
      <c r="Q110" s="2392"/>
      <c r="R110" s="2348"/>
      <c r="S110" s="2348"/>
      <c r="T110" s="2348"/>
      <c r="U110" s="2351"/>
      <c r="V110" s="2352"/>
      <c r="W110" s="2393"/>
      <c r="X110" s="2394"/>
      <c r="Y110" s="2183" t="s">
        <v>4</v>
      </c>
      <c r="Z110" s="2346"/>
      <c r="AA110" s="2347"/>
      <c r="AB110" s="2392"/>
      <c r="AC110" s="2392"/>
      <c r="AD110" s="2348"/>
      <c r="AE110" s="2351"/>
      <c r="AF110" s="2351"/>
      <c r="AG110" s="2351"/>
      <c r="AH110" s="2352"/>
      <c r="AI110" s="2393"/>
      <c r="AJ110" s="2394"/>
      <c r="AK110" s="2183" t="s">
        <v>4</v>
      </c>
      <c r="AM110"/>
      <c r="AN110"/>
      <c r="AO110" s="2084"/>
      <c r="AP110" s="1792"/>
      <c r="AQ110" s="846"/>
      <c r="AR110" s="846"/>
      <c r="AS110" s="846"/>
      <c r="AT110" s="846"/>
      <c r="AU110" s="846"/>
      <c r="AV110" s="846"/>
      <c r="AW110" s="846"/>
      <c r="AX110" s="846"/>
      <c r="AY110" s="846"/>
      <c r="AZ110" s="846"/>
      <c r="BA110" s="846"/>
      <c r="BB110" s="846"/>
      <c r="BC110" s="846"/>
      <c r="BD110" s="846"/>
      <c r="BE110" s="846"/>
      <c r="BF110" s="846"/>
      <c r="BG110" s="846"/>
      <c r="BH110" s="3393"/>
      <c r="BI110" s="3393"/>
      <c r="BJ110" s="846"/>
      <c r="BK110" s="3395"/>
      <c r="BL110" s="3395"/>
      <c r="BM110" s="846"/>
      <c r="BN110" s="846"/>
      <c r="BO110" s="846"/>
      <c r="BP110" s="465"/>
      <c r="BQ110" s="465"/>
      <c r="BR110" s="465"/>
      <c r="BS110" s="465"/>
      <c r="BT110" s="465"/>
      <c r="BU110" s="465"/>
      <c r="BV110" s="465"/>
      <c r="BW110" s="465"/>
      <c r="BX110" s="465"/>
      <c r="BY110" s="465"/>
      <c r="BZ110" s="465"/>
      <c r="CA110" s="465"/>
      <c r="CB110" s="465"/>
      <c r="CC110" s="465"/>
      <c r="CD110" s="465"/>
      <c r="CE110" s="465"/>
      <c r="CF110" s="465"/>
      <c r="CG110" s="465"/>
      <c r="CH110" s="465"/>
      <c r="CI110" s="465"/>
      <c r="CJ110" s="465"/>
      <c r="CK110" s="465"/>
      <c r="CL110" s="465"/>
      <c r="CM110" s="465"/>
      <c r="CN110" s="466">
        <v>1</v>
      </c>
      <c r="CO110" s="464"/>
      <c r="CP110" s="464"/>
    </row>
    <row r="111" spans="1:94" s="41" customFormat="1" ht="21" customHeight="1" thickBot="1" x14ac:dyDescent="0.3">
      <c r="A111"/>
      <c r="B111" s="2346"/>
      <c r="C111" s="2347"/>
      <c r="D111" s="2348"/>
      <c r="E111" s="2349"/>
      <c r="F111" s="2350"/>
      <c r="G111" s="2351"/>
      <c r="H111" s="2351"/>
      <c r="I111" s="2351"/>
      <c r="J111" s="2352"/>
      <c r="K111" s="2393"/>
      <c r="L111" s="2353"/>
      <c r="M111" s="2183" t="s">
        <v>4</v>
      </c>
      <c r="N111" s="2346"/>
      <c r="O111" s="2347"/>
      <c r="P111" s="2348"/>
      <c r="Q111" s="2349"/>
      <c r="R111" s="2350"/>
      <c r="S111" s="2350"/>
      <c r="T111" s="2350"/>
      <c r="U111" s="2351"/>
      <c r="V111" s="2352"/>
      <c r="W111" s="2393"/>
      <c r="X111" s="2353"/>
      <c r="Y111" s="2183" t="s">
        <v>4</v>
      </c>
      <c r="Z111" s="2346"/>
      <c r="AA111" s="2347"/>
      <c r="AB111" s="2348"/>
      <c r="AC111" s="2349"/>
      <c r="AD111" s="2350"/>
      <c r="AE111" s="2351"/>
      <c r="AF111" s="2351"/>
      <c r="AG111" s="2351"/>
      <c r="AH111" s="2352"/>
      <c r="AI111" s="2393"/>
      <c r="AJ111" s="2353"/>
      <c r="AK111" s="2183" t="s">
        <v>4</v>
      </c>
      <c r="AM111"/>
      <c r="AN111"/>
      <c r="AO111" s="2084"/>
      <c r="AP111" s="1792"/>
      <c r="AQ111" s="846"/>
      <c r="AR111" s="846"/>
      <c r="AS111" s="846"/>
      <c r="AT111" s="846"/>
      <c r="AU111" s="846"/>
      <c r="AV111" s="846"/>
      <c r="AW111" s="846"/>
      <c r="AX111" s="846"/>
      <c r="AY111" s="846"/>
      <c r="AZ111" s="846"/>
      <c r="BA111" s="846"/>
      <c r="BB111" s="846"/>
      <c r="BC111" s="846"/>
      <c r="BD111" s="846"/>
      <c r="BE111" s="846"/>
      <c r="BF111" s="846"/>
      <c r="BG111" s="846"/>
      <c r="BH111" s="2082">
        <v>1</v>
      </c>
      <c r="BI111" s="846"/>
      <c r="BJ111" s="846"/>
      <c r="BK111" s="2082">
        <v>1</v>
      </c>
      <c r="BL111" s="846"/>
      <c r="BM111" s="846"/>
      <c r="BN111" s="846"/>
      <c r="BO111" s="846"/>
      <c r="BP111" s="465"/>
      <c r="BQ111" s="465"/>
      <c r="BR111" s="465"/>
      <c r="BS111" s="465"/>
      <c r="BT111" s="465"/>
      <c r="BU111" s="465"/>
      <c r="BV111" s="465"/>
      <c r="BW111" s="465"/>
      <c r="BX111" s="465"/>
      <c r="BY111" s="465"/>
      <c r="BZ111" s="465"/>
      <c r="CA111" s="465"/>
      <c r="CB111" s="465"/>
      <c r="CC111" s="465"/>
      <c r="CD111" s="465"/>
      <c r="CE111" s="465"/>
      <c r="CF111" s="465"/>
      <c r="CG111" s="465"/>
      <c r="CH111" s="465"/>
      <c r="CI111" s="465"/>
      <c r="CJ111" s="465"/>
      <c r="CK111" s="465"/>
      <c r="CL111" s="465"/>
      <c r="CM111" s="465"/>
      <c r="CN111" s="466">
        <v>1</v>
      </c>
      <c r="CO111" s="464"/>
      <c r="CP111" s="464"/>
    </row>
    <row r="112" spans="1:94" s="41" customFormat="1" ht="21" customHeight="1" x14ac:dyDescent="0.25">
      <c r="A112"/>
      <c r="B112" s="2346"/>
      <c r="C112" s="2347"/>
      <c r="D112" s="2392"/>
      <c r="E112" s="2392"/>
      <c r="F112" s="2348"/>
      <c r="G112" s="2351"/>
      <c r="H112" s="2351"/>
      <c r="I112" s="2351"/>
      <c r="J112" s="2352"/>
      <c r="K112" s="2393"/>
      <c r="L112" s="2394"/>
      <c r="M112" s="2183" t="s">
        <v>4</v>
      </c>
      <c r="N112" s="2346"/>
      <c r="O112" s="2347"/>
      <c r="P112" s="2392"/>
      <c r="Q112" s="2392"/>
      <c r="R112" s="2348"/>
      <c r="S112" s="2348"/>
      <c r="T112" s="2348"/>
      <c r="U112" s="2351"/>
      <c r="V112" s="2352"/>
      <c r="W112" s="2393"/>
      <c r="X112" s="2394"/>
      <c r="Y112" s="2183" t="s">
        <v>4</v>
      </c>
      <c r="Z112" s="2346"/>
      <c r="AA112" s="2347"/>
      <c r="AB112" s="2392"/>
      <c r="AC112" s="2392"/>
      <c r="AD112" s="2348"/>
      <c r="AE112" s="2351"/>
      <c r="AF112" s="2351"/>
      <c r="AG112" s="2351"/>
      <c r="AH112" s="2352"/>
      <c r="AI112" s="2393"/>
      <c r="AJ112" s="2394"/>
      <c r="AK112" s="2183" t="s">
        <v>4</v>
      </c>
      <c r="AM112"/>
      <c r="AN112"/>
      <c r="AO112" s="2084"/>
      <c r="AP112" s="1792"/>
      <c r="AQ112" s="846"/>
      <c r="AR112" s="846"/>
      <c r="AS112" s="846"/>
      <c r="AT112" s="846"/>
      <c r="AU112" s="846"/>
      <c r="AV112" s="846"/>
      <c r="AW112" s="846"/>
      <c r="AX112" s="846"/>
      <c r="AY112" s="846"/>
      <c r="AZ112" s="846"/>
      <c r="BA112" s="846"/>
      <c r="BB112" s="846"/>
      <c r="BC112" s="846"/>
      <c r="BD112" s="846"/>
      <c r="BE112" s="846"/>
      <c r="BF112" s="846"/>
      <c r="BG112" s="846"/>
      <c r="BH112" s="3392" t="s">
        <v>1708</v>
      </c>
      <c r="BI112" s="3392"/>
      <c r="BJ112" s="846"/>
      <c r="BK112" s="3394" t="s">
        <v>1720</v>
      </c>
      <c r="BL112" s="3394"/>
      <c r="BM112" s="846"/>
      <c r="BN112" s="846"/>
      <c r="BO112" s="846"/>
      <c r="BP112" s="465"/>
      <c r="BQ112" s="465"/>
      <c r="BR112" s="465"/>
      <c r="BS112" s="465"/>
      <c r="BT112" s="465"/>
      <c r="BU112" s="465"/>
      <c r="BV112" s="465"/>
      <c r="BW112" s="465"/>
      <c r="BX112" s="465"/>
      <c r="BY112" s="465"/>
      <c r="BZ112" s="465"/>
      <c r="CA112" s="465"/>
      <c r="CB112" s="465"/>
      <c r="CC112" s="465"/>
      <c r="CD112" s="465"/>
      <c r="CE112" s="465"/>
      <c r="CF112" s="465"/>
      <c r="CG112" s="465"/>
      <c r="CH112" s="465"/>
      <c r="CI112" s="465"/>
      <c r="CJ112" s="465"/>
      <c r="CK112" s="465"/>
      <c r="CL112" s="465"/>
      <c r="CM112" s="465"/>
      <c r="CN112" s="466">
        <v>1</v>
      </c>
      <c r="CO112" s="464"/>
      <c r="CP112" s="464"/>
    </row>
    <row r="113" spans="1:94" s="41" customFormat="1" ht="21" customHeight="1" x14ac:dyDescent="0.25">
      <c r="A113"/>
      <c r="B113" s="2346"/>
      <c r="C113" s="2347"/>
      <c r="D113" s="2348"/>
      <c r="E113" s="2349"/>
      <c r="F113" s="2350"/>
      <c r="G113" s="2351"/>
      <c r="H113" s="2351"/>
      <c r="I113" s="2351"/>
      <c r="J113" s="2352"/>
      <c r="K113" s="2393"/>
      <c r="L113" s="2353"/>
      <c r="M113" s="2183" t="s">
        <v>4</v>
      </c>
      <c r="N113" s="2346"/>
      <c r="O113" s="2347"/>
      <c r="P113" s="2348"/>
      <c r="Q113" s="2349"/>
      <c r="R113" s="2350"/>
      <c r="S113" s="2350"/>
      <c r="T113" s="2350"/>
      <c r="U113" s="2351"/>
      <c r="V113" s="2352"/>
      <c r="W113" s="2393"/>
      <c r="X113" s="2353"/>
      <c r="Y113" s="2183" t="s">
        <v>4</v>
      </c>
      <c r="Z113" s="2346"/>
      <c r="AA113" s="2347"/>
      <c r="AB113" s="2348"/>
      <c r="AC113" s="2349"/>
      <c r="AD113" s="2350"/>
      <c r="AE113" s="2351"/>
      <c r="AF113" s="2351"/>
      <c r="AG113" s="2351"/>
      <c r="AH113" s="2352"/>
      <c r="AI113" s="2393"/>
      <c r="AJ113" s="2353"/>
      <c r="AK113" s="2183" t="s">
        <v>4</v>
      </c>
      <c r="AM113"/>
      <c r="AN113"/>
      <c r="AO113" s="2084"/>
      <c r="AP113" s="1792"/>
      <c r="AQ113" s="846"/>
      <c r="AR113" s="846"/>
      <c r="AS113" s="846"/>
      <c r="AT113" s="846"/>
      <c r="AU113" s="846"/>
      <c r="AV113" s="846"/>
      <c r="AW113" s="846"/>
      <c r="AX113" s="846"/>
      <c r="AY113" s="846"/>
      <c r="AZ113" s="846"/>
      <c r="BA113" s="846"/>
      <c r="BB113" s="846"/>
      <c r="BC113" s="846"/>
      <c r="BD113" s="846"/>
      <c r="BE113" s="846"/>
      <c r="BF113" s="846"/>
      <c r="BG113" s="846"/>
      <c r="BH113" s="3393"/>
      <c r="BI113" s="3393"/>
      <c r="BJ113" s="846"/>
      <c r="BK113" s="3395"/>
      <c r="BL113" s="3395"/>
      <c r="BM113" s="846"/>
      <c r="BN113" s="846"/>
      <c r="BO113" s="846"/>
      <c r="BP113" s="465"/>
      <c r="BQ113" s="465"/>
      <c r="BR113" s="465"/>
      <c r="BS113" s="465"/>
      <c r="BT113" s="465"/>
      <c r="BU113" s="465"/>
      <c r="BV113" s="465"/>
      <c r="BW113" s="465"/>
      <c r="BX113" s="465"/>
      <c r="BY113" s="465"/>
      <c r="BZ113" s="465"/>
      <c r="CA113" s="465"/>
      <c r="CB113" s="465"/>
      <c r="CC113" s="465"/>
      <c r="CD113" s="465"/>
      <c r="CE113" s="465"/>
      <c r="CF113" s="465"/>
      <c r="CG113" s="465"/>
      <c r="CH113" s="465"/>
      <c r="CI113" s="465"/>
      <c r="CJ113" s="465"/>
      <c r="CK113" s="465"/>
      <c r="CL113" s="465"/>
      <c r="CM113" s="465"/>
      <c r="CN113" s="466">
        <v>1</v>
      </c>
      <c r="CO113" s="464"/>
      <c r="CP113" s="464"/>
    </row>
    <row r="114" spans="1:94" s="41" customFormat="1" ht="21" customHeight="1" thickBot="1" x14ac:dyDescent="0.3">
      <c r="A114"/>
      <c r="B114" s="2346"/>
      <c r="C114" s="2347"/>
      <c r="D114" s="2392"/>
      <c r="E114" s="2392"/>
      <c r="F114" s="2348"/>
      <c r="G114" s="2351"/>
      <c r="H114" s="2351"/>
      <c r="I114" s="2351"/>
      <c r="J114" s="2352"/>
      <c r="K114" s="2393"/>
      <c r="L114" s="2394"/>
      <c r="M114" s="2183" t="s">
        <v>4</v>
      </c>
      <c r="N114" s="2346"/>
      <c r="O114" s="2347"/>
      <c r="P114" s="2392"/>
      <c r="Q114" s="2392"/>
      <c r="R114" s="2348"/>
      <c r="S114" s="2348"/>
      <c r="T114" s="2348"/>
      <c r="U114" s="2351"/>
      <c r="V114" s="2352"/>
      <c r="W114" s="2393"/>
      <c r="X114" s="2394"/>
      <c r="Y114" s="2183" t="s">
        <v>4</v>
      </c>
      <c r="Z114" s="2346"/>
      <c r="AA114" s="2347"/>
      <c r="AB114" s="2392"/>
      <c r="AC114" s="2392"/>
      <c r="AD114" s="2348"/>
      <c r="AE114" s="2351"/>
      <c r="AF114" s="2351"/>
      <c r="AG114" s="2351"/>
      <c r="AH114" s="2352"/>
      <c r="AI114" s="2393"/>
      <c r="AJ114" s="2394"/>
      <c r="AK114" s="2183" t="s">
        <v>4</v>
      </c>
      <c r="AM114"/>
      <c r="AN114"/>
      <c r="AO114" s="2084"/>
      <c r="AP114" s="1792"/>
      <c r="AQ114" s="846"/>
      <c r="AR114" s="846"/>
      <c r="AS114" s="846"/>
      <c r="AT114" s="846"/>
      <c r="AU114" s="846"/>
      <c r="AV114" s="846"/>
      <c r="AW114" s="846"/>
      <c r="AX114" s="846"/>
      <c r="AY114" s="846"/>
      <c r="AZ114" s="846"/>
      <c r="BA114" s="846"/>
      <c r="BB114" s="846"/>
      <c r="BC114" s="846"/>
      <c r="BD114" s="846"/>
      <c r="BE114" s="846"/>
      <c r="BF114" s="846"/>
      <c r="BG114" s="846"/>
      <c r="BH114" s="2082">
        <v>1</v>
      </c>
      <c r="BI114" s="846"/>
      <c r="BJ114" s="846"/>
      <c r="BK114" s="2082">
        <v>1</v>
      </c>
      <c r="BL114" s="846"/>
      <c r="BM114" s="846"/>
      <c r="BN114" s="846"/>
      <c r="BO114" s="846"/>
      <c r="BP114" s="465"/>
      <c r="BQ114" s="465"/>
      <c r="BR114" s="465"/>
      <c r="BS114" s="465"/>
      <c r="BT114" s="465"/>
      <c r="BU114" s="465"/>
      <c r="BV114" s="465"/>
      <c r="BW114" s="465"/>
      <c r="BX114" s="465"/>
      <c r="BY114" s="465"/>
      <c r="BZ114" s="465"/>
      <c r="CA114" s="465"/>
      <c r="CB114" s="465"/>
      <c r="CC114" s="465"/>
      <c r="CD114" s="465"/>
      <c r="CE114" s="465"/>
      <c r="CF114" s="465"/>
      <c r="CG114" s="465"/>
      <c r="CH114" s="465"/>
      <c r="CI114" s="465"/>
      <c r="CJ114" s="465"/>
      <c r="CK114" s="465"/>
      <c r="CL114" s="465"/>
      <c r="CM114" s="465"/>
      <c r="CN114" s="466">
        <v>1</v>
      </c>
      <c r="CO114" s="464"/>
      <c r="CP114" s="464"/>
    </row>
    <row r="115" spans="1:94" s="41" customFormat="1" ht="21" customHeight="1" x14ac:dyDescent="0.25">
      <c r="A115"/>
      <c r="B115" s="2346"/>
      <c r="C115" s="2347"/>
      <c r="D115" s="2348"/>
      <c r="E115" s="2349"/>
      <c r="F115" s="2350"/>
      <c r="G115" s="2351"/>
      <c r="H115" s="2351"/>
      <c r="I115" s="2351"/>
      <c r="J115" s="2352"/>
      <c r="K115" s="2393"/>
      <c r="L115" s="2353"/>
      <c r="M115" s="2183" t="s">
        <v>4</v>
      </c>
      <c r="N115" s="2346"/>
      <c r="O115" s="2347"/>
      <c r="P115" s="2348"/>
      <c r="Q115" s="2349"/>
      <c r="R115" s="2350"/>
      <c r="S115" s="2350"/>
      <c r="T115" s="2350"/>
      <c r="U115" s="2351"/>
      <c r="V115" s="2352"/>
      <c r="W115" s="2393"/>
      <c r="X115" s="2353"/>
      <c r="Y115" s="2183" t="s">
        <v>4</v>
      </c>
      <c r="Z115" s="2346"/>
      <c r="AA115" s="2347"/>
      <c r="AB115" s="2348"/>
      <c r="AC115" s="2349"/>
      <c r="AD115" s="2350"/>
      <c r="AE115" s="2351"/>
      <c r="AF115" s="2351"/>
      <c r="AG115" s="2351"/>
      <c r="AH115" s="2352"/>
      <c r="AI115" s="2393"/>
      <c r="AJ115" s="2353"/>
      <c r="AK115" s="2183" t="s">
        <v>4</v>
      </c>
      <c r="AM115"/>
      <c r="AN115"/>
      <c r="AO115" s="465"/>
      <c r="AP115" s="1792"/>
      <c r="AQ115" s="846"/>
      <c r="AR115" s="846"/>
      <c r="AS115" s="846"/>
      <c r="AT115" s="846"/>
      <c r="AU115" s="846"/>
      <c r="AV115" s="846"/>
      <c r="AW115" s="846"/>
      <c r="AX115" s="846"/>
      <c r="AY115" s="846"/>
      <c r="AZ115" s="846"/>
      <c r="BA115" s="846"/>
      <c r="BB115" s="846"/>
      <c r="BC115" s="846"/>
      <c r="BD115" s="846"/>
      <c r="BE115" s="846"/>
      <c r="BF115" s="846"/>
      <c r="BG115" s="846"/>
      <c r="BH115" s="3392" t="s">
        <v>1721</v>
      </c>
      <c r="BI115" s="3392"/>
      <c r="BJ115" s="846"/>
      <c r="BK115" s="3394" t="s">
        <v>1722</v>
      </c>
      <c r="BL115" s="3394"/>
      <c r="BM115" s="846"/>
      <c r="BN115" s="846"/>
      <c r="BO115" s="846"/>
      <c r="BP115" s="465"/>
      <c r="BQ115" s="465"/>
      <c r="BR115" s="465"/>
      <c r="BS115" s="465"/>
      <c r="BT115" s="465"/>
      <c r="BU115" s="465"/>
      <c r="BV115" s="465"/>
      <c r="BW115" s="465"/>
      <c r="BX115" s="465"/>
      <c r="BY115" s="465"/>
      <c r="BZ115" s="465"/>
      <c r="CA115" s="465"/>
      <c r="CB115" s="465"/>
      <c r="CC115" s="465"/>
      <c r="CD115" s="465"/>
      <c r="CE115" s="465"/>
      <c r="CF115" s="465"/>
      <c r="CG115" s="465"/>
      <c r="CH115" s="465"/>
      <c r="CI115" s="465"/>
      <c r="CJ115" s="465"/>
      <c r="CK115" s="465"/>
      <c r="CL115" s="465"/>
      <c r="CM115" s="465"/>
      <c r="CN115" s="466">
        <v>1</v>
      </c>
      <c r="CO115" s="464"/>
      <c r="CP115" s="464"/>
    </row>
    <row r="116" spans="1:94" s="41" customFormat="1" ht="21" customHeight="1" x14ac:dyDescent="0.25">
      <c r="A116"/>
      <c r="B116" s="2346"/>
      <c r="C116" s="2347"/>
      <c r="D116" s="2392"/>
      <c r="E116" s="2392"/>
      <c r="F116" s="2348"/>
      <c r="G116" s="2351"/>
      <c r="H116" s="2351"/>
      <c r="I116" s="2351"/>
      <c r="J116" s="2352"/>
      <c r="K116" s="2393"/>
      <c r="L116" s="2394"/>
      <c r="M116" s="2183" t="s">
        <v>4</v>
      </c>
      <c r="N116" s="2346"/>
      <c r="O116" s="2347"/>
      <c r="P116" s="2392"/>
      <c r="Q116" s="2392"/>
      <c r="R116" s="2348"/>
      <c r="S116" s="2348"/>
      <c r="T116" s="2348"/>
      <c r="U116" s="2351"/>
      <c r="V116" s="2352"/>
      <c r="W116" s="2393"/>
      <c r="X116" s="2394"/>
      <c r="Y116" s="2183" t="s">
        <v>4</v>
      </c>
      <c r="Z116" s="2346"/>
      <c r="AA116" s="2347"/>
      <c r="AB116" s="2392"/>
      <c r="AC116" s="2392"/>
      <c r="AD116" s="2348"/>
      <c r="AE116" s="2351"/>
      <c r="AF116" s="2351"/>
      <c r="AG116" s="2351"/>
      <c r="AH116" s="2352"/>
      <c r="AI116" s="2393"/>
      <c r="AJ116" s="2394"/>
      <c r="AK116" s="2183" t="s">
        <v>4</v>
      </c>
      <c r="AM116"/>
      <c r="AN116"/>
      <c r="AO116" s="465"/>
      <c r="AP116" s="1792"/>
      <c r="AQ116" s="846"/>
      <c r="AR116" s="846"/>
      <c r="AS116" s="846"/>
      <c r="AT116" s="846"/>
      <c r="AU116" s="846"/>
      <c r="AV116" s="846"/>
      <c r="AW116" s="846"/>
      <c r="AX116" s="846"/>
      <c r="AY116" s="846"/>
      <c r="AZ116" s="846"/>
      <c r="BA116" s="846"/>
      <c r="BB116" s="846"/>
      <c r="BC116" s="846"/>
      <c r="BD116" s="846"/>
      <c r="BE116" s="846"/>
      <c r="BF116" s="846"/>
      <c r="BG116" s="846"/>
      <c r="BH116" s="3393"/>
      <c r="BI116" s="3393"/>
      <c r="BJ116" s="846"/>
      <c r="BK116" s="3395"/>
      <c r="BL116" s="3395"/>
      <c r="BM116" s="846"/>
      <c r="BN116" s="846"/>
      <c r="BO116" s="846"/>
      <c r="BP116" s="465"/>
      <c r="BQ116" s="465"/>
      <c r="BR116" s="465"/>
      <c r="BS116" s="465"/>
      <c r="BT116" s="465"/>
      <c r="BU116" s="465"/>
      <c r="BV116" s="465"/>
      <c r="BW116" s="465"/>
      <c r="BX116" s="465"/>
      <c r="BY116" s="465"/>
      <c r="BZ116" s="465"/>
      <c r="CA116" s="465"/>
      <c r="CB116" s="465"/>
      <c r="CC116" s="465"/>
      <c r="CD116" s="465"/>
      <c r="CE116" s="465"/>
      <c r="CF116" s="465"/>
      <c r="CG116" s="465"/>
      <c r="CH116" s="465"/>
      <c r="CI116" s="465"/>
      <c r="CJ116" s="465"/>
      <c r="CK116" s="465"/>
      <c r="CL116" s="465"/>
      <c r="CM116" s="465"/>
      <c r="CN116" s="466">
        <v>1</v>
      </c>
      <c r="CO116" s="464"/>
      <c r="CP116" s="464"/>
    </row>
    <row r="117" spans="1:94" s="41" customFormat="1" ht="21" customHeight="1" thickBot="1" x14ac:dyDescent="0.3">
      <c r="A117"/>
      <c r="B117" s="2346"/>
      <c r="C117" s="2347"/>
      <c r="D117" s="2348"/>
      <c r="E117" s="2349"/>
      <c r="F117" s="2350"/>
      <c r="G117" s="2351"/>
      <c r="H117" s="2351"/>
      <c r="I117" s="2351"/>
      <c r="J117" s="2352"/>
      <c r="K117" s="2393"/>
      <c r="L117" s="2353"/>
      <c r="M117" s="2183" t="s">
        <v>4</v>
      </c>
      <c r="N117" s="2346"/>
      <c r="O117" s="2347"/>
      <c r="P117" s="2348"/>
      <c r="Q117" s="2349"/>
      <c r="R117" s="2350"/>
      <c r="S117" s="2350"/>
      <c r="T117" s="2350"/>
      <c r="U117" s="2351"/>
      <c r="V117" s="2352"/>
      <c r="W117" s="2393"/>
      <c r="X117" s="2353"/>
      <c r="Y117" s="2183" t="s">
        <v>4</v>
      </c>
      <c r="Z117" s="2346"/>
      <c r="AA117" s="2347"/>
      <c r="AB117" s="2348"/>
      <c r="AC117" s="2349"/>
      <c r="AD117" s="2350"/>
      <c r="AE117" s="2351"/>
      <c r="AF117" s="2351"/>
      <c r="AG117" s="2351"/>
      <c r="AH117" s="2352"/>
      <c r="AI117" s="2393"/>
      <c r="AJ117" s="2353"/>
      <c r="AK117" s="2183" t="s">
        <v>4</v>
      </c>
      <c r="AM117"/>
      <c r="AN117"/>
      <c r="AO117" s="465"/>
      <c r="AP117" s="1792"/>
      <c r="AQ117" s="846"/>
      <c r="AR117" s="846"/>
      <c r="AS117" s="846"/>
      <c r="AT117" s="846"/>
      <c r="AU117" s="846"/>
      <c r="AV117" s="846"/>
      <c r="AW117" s="846"/>
      <c r="AX117" s="846"/>
      <c r="AY117" s="846"/>
      <c r="AZ117" s="846"/>
      <c r="BA117" s="846"/>
      <c r="BB117" s="846"/>
      <c r="BC117" s="846"/>
      <c r="BD117" s="846"/>
      <c r="BE117" s="846"/>
      <c r="BF117" s="846"/>
      <c r="BG117" s="846"/>
      <c r="BH117" s="2082">
        <v>1</v>
      </c>
      <c r="BI117" s="846"/>
      <c r="BJ117" s="846"/>
      <c r="BK117" s="2082">
        <v>1</v>
      </c>
      <c r="BL117" s="846"/>
      <c r="BM117" s="846"/>
      <c r="BN117" s="846"/>
      <c r="BO117" s="846"/>
      <c r="BP117" s="465"/>
      <c r="BQ117" s="465"/>
      <c r="BR117" s="465"/>
      <c r="BS117" s="465"/>
      <c r="BT117" s="465"/>
      <c r="BU117" s="465"/>
      <c r="BV117" s="465"/>
      <c r="BW117" s="465"/>
      <c r="BX117" s="465"/>
      <c r="BY117" s="465"/>
      <c r="BZ117" s="465"/>
      <c r="CA117" s="465"/>
      <c r="CB117" s="465"/>
      <c r="CC117" s="465"/>
      <c r="CD117" s="465"/>
      <c r="CE117" s="465"/>
      <c r="CF117" s="465"/>
      <c r="CG117" s="465"/>
      <c r="CH117" s="465"/>
      <c r="CI117" s="465"/>
      <c r="CJ117" s="465"/>
      <c r="CK117" s="465"/>
      <c r="CL117" s="465"/>
      <c r="CM117" s="465"/>
      <c r="CN117" s="466">
        <v>1</v>
      </c>
      <c r="CO117" s="464"/>
      <c r="CP117" s="464"/>
    </row>
    <row r="118" spans="1:94" s="41" customFormat="1" ht="21" customHeight="1" x14ac:dyDescent="0.25">
      <c r="A118"/>
      <c r="B118" s="2346"/>
      <c r="C118" s="2347"/>
      <c r="D118" s="2392"/>
      <c r="E118" s="2392"/>
      <c r="F118" s="2348"/>
      <c r="G118" s="2351"/>
      <c r="H118" s="2351"/>
      <c r="I118" s="2351"/>
      <c r="J118" s="2352"/>
      <c r="K118" s="2393"/>
      <c r="L118" s="2394"/>
      <c r="M118" s="2183" t="s">
        <v>4</v>
      </c>
      <c r="N118" s="2346"/>
      <c r="O118" s="2347"/>
      <c r="P118" s="2392"/>
      <c r="Q118" s="2392"/>
      <c r="R118" s="2348"/>
      <c r="S118" s="2348"/>
      <c r="T118" s="2348"/>
      <c r="U118" s="2351"/>
      <c r="V118" s="2352"/>
      <c r="W118" s="2393"/>
      <c r="X118" s="2394"/>
      <c r="Y118" s="2183" t="s">
        <v>4</v>
      </c>
      <c r="Z118" s="2346"/>
      <c r="AA118" s="2347"/>
      <c r="AB118" s="2392"/>
      <c r="AC118" s="2392"/>
      <c r="AD118" s="2348"/>
      <c r="AE118" s="2351"/>
      <c r="AF118" s="2351"/>
      <c r="AG118" s="2351"/>
      <c r="AH118" s="2352"/>
      <c r="AI118" s="2393"/>
      <c r="AJ118" s="2394"/>
      <c r="AK118" s="2183" t="s">
        <v>4</v>
      </c>
      <c r="AM118"/>
      <c r="AN118"/>
      <c r="AO118" s="465"/>
      <c r="AP118" s="1792"/>
      <c r="AQ118" s="846"/>
      <c r="AR118" s="846"/>
      <c r="AS118" s="846"/>
      <c r="AT118" s="846"/>
      <c r="AU118" s="846"/>
      <c r="AV118" s="846"/>
      <c r="AW118" s="846"/>
      <c r="AX118" s="846"/>
      <c r="AY118" s="846"/>
      <c r="AZ118" s="846"/>
      <c r="BA118" s="846"/>
      <c r="BB118" s="846"/>
      <c r="BC118" s="846"/>
      <c r="BD118" s="846"/>
      <c r="BE118" s="846"/>
      <c r="BF118" s="846"/>
      <c r="BG118" s="846"/>
      <c r="BH118" s="3392" t="s">
        <v>1723</v>
      </c>
      <c r="BI118" s="3392"/>
      <c r="BJ118" s="846"/>
      <c r="BK118" s="3394" t="s">
        <v>1724</v>
      </c>
      <c r="BL118" s="3394"/>
      <c r="BM118" s="846"/>
      <c r="BN118" s="846"/>
      <c r="BO118" s="846"/>
      <c r="BP118" s="465"/>
      <c r="BQ118" s="465"/>
      <c r="BR118" s="465"/>
      <c r="BS118" s="465"/>
      <c r="BT118" s="465"/>
      <c r="BU118" s="465"/>
      <c r="BV118" s="465"/>
      <c r="BW118" s="465"/>
      <c r="BX118" s="465"/>
      <c r="BY118" s="465"/>
      <c r="BZ118" s="465"/>
      <c r="CA118" s="465"/>
      <c r="CB118" s="465"/>
      <c r="CC118" s="465"/>
      <c r="CD118" s="465"/>
      <c r="CE118" s="465"/>
      <c r="CF118" s="465"/>
      <c r="CG118" s="465"/>
      <c r="CH118" s="465"/>
      <c r="CI118" s="465"/>
      <c r="CJ118" s="465"/>
      <c r="CK118" s="465"/>
      <c r="CL118" s="465"/>
      <c r="CM118" s="465"/>
      <c r="CN118" s="466">
        <v>1</v>
      </c>
      <c r="CO118" s="464"/>
      <c r="CP118" s="464"/>
    </row>
    <row r="119" spans="1:94" s="41" customFormat="1" ht="21" customHeight="1" x14ac:dyDescent="0.25">
      <c r="A119"/>
      <c r="B119" s="2346"/>
      <c r="C119" s="2347"/>
      <c r="D119" s="2348"/>
      <c r="E119" s="2349"/>
      <c r="F119" s="2350"/>
      <c r="G119" s="2351"/>
      <c r="H119" s="2351"/>
      <c r="I119" s="2351"/>
      <c r="J119" s="2352"/>
      <c r="K119" s="2393"/>
      <c r="L119" s="2353"/>
      <c r="M119" s="2183" t="s">
        <v>4</v>
      </c>
      <c r="N119" s="2346"/>
      <c r="O119" s="2347"/>
      <c r="P119" s="2348"/>
      <c r="Q119" s="2349"/>
      <c r="R119" s="2350"/>
      <c r="S119" s="2350"/>
      <c r="T119" s="2350"/>
      <c r="U119" s="2351"/>
      <c r="V119" s="2352"/>
      <c r="W119" s="2393"/>
      <c r="X119" s="2353"/>
      <c r="Y119" s="2183" t="s">
        <v>4</v>
      </c>
      <c r="Z119" s="2346"/>
      <c r="AA119" s="2347"/>
      <c r="AB119" s="2348"/>
      <c r="AC119" s="2349"/>
      <c r="AD119" s="2350"/>
      <c r="AE119" s="2351"/>
      <c r="AF119" s="2351"/>
      <c r="AG119" s="2351"/>
      <c r="AH119" s="2352"/>
      <c r="AI119" s="2393"/>
      <c r="AJ119" s="2353"/>
      <c r="AK119" s="2183" t="s">
        <v>4</v>
      </c>
      <c r="AM119"/>
      <c r="AN119"/>
      <c r="AO119" s="465"/>
      <c r="AP119" s="1792"/>
      <c r="AQ119" s="846"/>
      <c r="AR119" s="846"/>
      <c r="AS119" s="846"/>
      <c r="AT119" s="846"/>
      <c r="AU119" s="846"/>
      <c r="AV119" s="846"/>
      <c r="AW119" s="846"/>
      <c r="AX119" s="846"/>
      <c r="AY119" s="846"/>
      <c r="AZ119" s="846"/>
      <c r="BA119" s="846"/>
      <c r="BB119" s="846"/>
      <c r="BC119" s="846"/>
      <c r="BD119" s="846"/>
      <c r="BE119" s="846"/>
      <c r="BF119" s="846"/>
      <c r="BG119" s="846"/>
      <c r="BH119" s="3393"/>
      <c r="BI119" s="3393"/>
      <c r="BJ119" s="846"/>
      <c r="BK119" s="3395"/>
      <c r="BL119" s="3395"/>
      <c r="BM119" s="846"/>
      <c r="BN119" s="846"/>
      <c r="BO119" s="846"/>
      <c r="BP119" s="465"/>
      <c r="BQ119" s="465"/>
      <c r="BR119" s="465"/>
      <c r="BS119" s="465"/>
      <c r="BT119" s="465"/>
      <c r="BU119" s="465"/>
      <c r="BV119" s="465"/>
      <c r="BW119" s="465"/>
      <c r="BX119" s="465"/>
      <c r="BY119" s="465"/>
      <c r="BZ119" s="465"/>
      <c r="CA119" s="465"/>
      <c r="CB119" s="465"/>
      <c r="CC119" s="465"/>
      <c r="CD119" s="465"/>
      <c r="CE119" s="465"/>
      <c r="CF119" s="465"/>
      <c r="CG119" s="465"/>
      <c r="CH119" s="465"/>
      <c r="CI119" s="465"/>
      <c r="CJ119" s="465"/>
      <c r="CK119" s="465"/>
      <c r="CL119" s="465"/>
      <c r="CM119" s="465"/>
      <c r="CN119" s="466">
        <v>1</v>
      </c>
      <c r="CO119" s="464"/>
      <c r="CP119" s="464"/>
    </row>
    <row r="120" spans="1:94" s="41" customFormat="1" ht="21" customHeight="1" thickBot="1" x14ac:dyDescent="0.3">
      <c r="A120"/>
      <c r="B120" s="2346"/>
      <c r="C120" s="2347"/>
      <c r="D120" s="2392"/>
      <c r="E120" s="2392"/>
      <c r="F120" s="2348"/>
      <c r="G120" s="2351"/>
      <c r="H120" s="2351"/>
      <c r="I120" s="2351"/>
      <c r="J120" s="2352"/>
      <c r="K120" s="2393"/>
      <c r="L120" s="2394"/>
      <c r="M120" s="2183" t="s">
        <v>4</v>
      </c>
      <c r="N120" s="2346"/>
      <c r="O120" s="2347"/>
      <c r="P120" s="2392"/>
      <c r="Q120" s="2392"/>
      <c r="R120" s="2348"/>
      <c r="S120" s="2348"/>
      <c r="T120" s="2348"/>
      <c r="U120" s="2351"/>
      <c r="V120" s="2352"/>
      <c r="W120" s="2393"/>
      <c r="X120" s="2394"/>
      <c r="Y120" s="2183" t="s">
        <v>4</v>
      </c>
      <c r="Z120" s="2346"/>
      <c r="AA120" s="2347"/>
      <c r="AB120" s="2392"/>
      <c r="AC120" s="2392"/>
      <c r="AD120" s="2348"/>
      <c r="AE120" s="2351"/>
      <c r="AF120" s="2351"/>
      <c r="AG120" s="2351"/>
      <c r="AH120" s="2352"/>
      <c r="AI120" s="2393"/>
      <c r="AJ120" s="2394"/>
      <c r="AK120" s="2183" t="s">
        <v>4</v>
      </c>
      <c r="AM120"/>
      <c r="AN120"/>
      <c r="AO120" s="465"/>
      <c r="AP120" s="1792"/>
      <c r="AQ120" s="846"/>
      <c r="AR120" s="846"/>
      <c r="AS120" s="846"/>
      <c r="AT120" s="846"/>
      <c r="AU120" s="846"/>
      <c r="AV120" s="846"/>
      <c r="AW120" s="846"/>
      <c r="AX120" s="846"/>
      <c r="AY120" s="846"/>
      <c r="AZ120" s="846"/>
      <c r="BA120" s="846"/>
      <c r="BB120" s="846"/>
      <c r="BC120" s="846"/>
      <c r="BD120" s="846"/>
      <c r="BE120" s="846"/>
      <c r="BF120" s="846"/>
      <c r="BG120" s="846"/>
      <c r="BH120" s="2082">
        <v>1</v>
      </c>
      <c r="BI120" s="846"/>
      <c r="BJ120" s="846"/>
      <c r="BK120" s="2082">
        <v>1</v>
      </c>
      <c r="BL120" s="846"/>
      <c r="BM120" s="846"/>
      <c r="BN120" s="846"/>
      <c r="BO120" s="846"/>
      <c r="BP120" s="465"/>
      <c r="BQ120" s="465"/>
      <c r="BR120" s="465"/>
      <c r="BS120" s="465"/>
      <c r="BT120" s="465"/>
      <c r="BU120" s="465"/>
      <c r="BV120" s="465"/>
      <c r="BW120" s="465"/>
      <c r="BX120" s="465"/>
      <c r="BY120" s="465"/>
      <c r="BZ120" s="465"/>
      <c r="CA120" s="465"/>
      <c r="CB120" s="465"/>
      <c r="CC120" s="465"/>
      <c r="CD120" s="465"/>
      <c r="CE120" s="465"/>
      <c r="CF120" s="465"/>
      <c r="CG120" s="465"/>
      <c r="CH120" s="465"/>
      <c r="CI120" s="465"/>
      <c r="CJ120" s="465"/>
      <c r="CK120" s="465"/>
      <c r="CL120" s="465"/>
      <c r="CM120" s="465"/>
      <c r="CN120" s="466">
        <v>1</v>
      </c>
      <c r="CO120" s="464"/>
      <c r="CP120" s="464"/>
    </row>
    <row r="121" spans="1:94" s="41" customFormat="1" ht="21" customHeight="1" x14ac:dyDescent="0.25">
      <c r="A121"/>
      <c r="B121" s="2346"/>
      <c r="C121" s="2347"/>
      <c r="D121" s="2348"/>
      <c r="E121" s="2349"/>
      <c r="F121" s="2350"/>
      <c r="G121" s="2351"/>
      <c r="H121" s="2351"/>
      <c r="I121" s="2351"/>
      <c r="J121" s="2352"/>
      <c r="K121" s="2393"/>
      <c r="L121" s="2353"/>
      <c r="M121" s="2183" t="s">
        <v>4</v>
      </c>
      <c r="N121" s="2346"/>
      <c r="O121" s="2347"/>
      <c r="P121" s="2348"/>
      <c r="Q121" s="2349"/>
      <c r="R121" s="2350"/>
      <c r="S121" s="2350"/>
      <c r="T121" s="2350"/>
      <c r="U121" s="2351"/>
      <c r="V121" s="2352"/>
      <c r="W121" s="2393"/>
      <c r="X121" s="2353"/>
      <c r="Y121" s="2183" t="s">
        <v>4</v>
      </c>
      <c r="Z121" s="2346"/>
      <c r="AA121" s="2347"/>
      <c r="AB121" s="2348"/>
      <c r="AC121" s="2349"/>
      <c r="AD121" s="2350"/>
      <c r="AE121" s="2351"/>
      <c r="AF121" s="2351"/>
      <c r="AG121" s="2351"/>
      <c r="AH121" s="2352"/>
      <c r="AI121" s="2393"/>
      <c r="AJ121" s="2353"/>
      <c r="AK121" s="2183" t="s">
        <v>4</v>
      </c>
      <c r="AM121"/>
      <c r="AN121"/>
      <c r="AO121" s="465"/>
      <c r="AP121" s="1792"/>
      <c r="AQ121" s="846"/>
      <c r="AR121" s="846"/>
      <c r="AS121" s="846"/>
      <c r="AT121" s="846"/>
      <c r="AU121" s="846"/>
      <c r="AV121" s="846"/>
      <c r="AW121" s="846"/>
      <c r="AX121" s="846"/>
      <c r="AY121" s="846"/>
      <c r="AZ121" s="846"/>
      <c r="BA121" s="846"/>
      <c r="BB121" s="846"/>
      <c r="BC121" s="846"/>
      <c r="BD121" s="846"/>
      <c r="BE121" s="846"/>
      <c r="BF121" s="846"/>
      <c r="BG121" s="846"/>
      <c r="BH121" s="3392" t="s">
        <v>1711</v>
      </c>
      <c r="BI121" s="3392"/>
      <c r="BJ121" s="846"/>
      <c r="BK121" s="3394" t="s">
        <v>1725</v>
      </c>
      <c r="BL121" s="3394"/>
      <c r="BM121" s="846"/>
      <c r="BN121" s="846"/>
      <c r="BO121" s="846"/>
      <c r="BP121" s="465"/>
      <c r="BQ121" s="465"/>
      <c r="BR121" s="465"/>
      <c r="BS121" s="465"/>
      <c r="BT121" s="465"/>
      <c r="BU121" s="465"/>
      <c r="BV121" s="465"/>
      <c r="BW121" s="465"/>
      <c r="BX121" s="465"/>
      <c r="BY121" s="465"/>
      <c r="BZ121" s="465"/>
      <c r="CA121" s="465"/>
      <c r="CB121" s="465"/>
      <c r="CC121" s="465"/>
      <c r="CD121" s="465"/>
      <c r="CE121" s="465"/>
      <c r="CF121" s="465"/>
      <c r="CG121" s="465"/>
      <c r="CH121" s="465"/>
      <c r="CI121" s="465"/>
      <c r="CJ121" s="465"/>
      <c r="CK121" s="465"/>
      <c r="CL121" s="465"/>
      <c r="CM121" s="465"/>
      <c r="CN121" s="466">
        <v>1</v>
      </c>
      <c r="CO121" s="464"/>
      <c r="CP121" s="464"/>
    </row>
    <row r="122" spans="1:94" s="41" customFormat="1" ht="21" customHeight="1" x14ac:dyDescent="0.25">
      <c r="A122"/>
      <c r="B122" s="2346"/>
      <c r="C122" s="2347"/>
      <c r="D122" s="2392"/>
      <c r="E122" s="2392"/>
      <c r="F122" s="2348"/>
      <c r="G122" s="2351"/>
      <c r="H122" s="2351"/>
      <c r="I122" s="2351"/>
      <c r="J122" s="2352"/>
      <c r="K122" s="2393"/>
      <c r="L122" s="2394"/>
      <c r="M122" s="2183" t="s">
        <v>4</v>
      </c>
      <c r="N122" s="2346"/>
      <c r="O122" s="2347"/>
      <c r="P122" s="2392"/>
      <c r="Q122" s="2392"/>
      <c r="R122" s="2348"/>
      <c r="S122" s="2348"/>
      <c r="T122" s="2348"/>
      <c r="U122" s="2351"/>
      <c r="V122" s="2352"/>
      <c r="W122" s="2393"/>
      <c r="X122" s="2394"/>
      <c r="Y122" s="2183" t="s">
        <v>4</v>
      </c>
      <c r="Z122" s="2346"/>
      <c r="AA122" s="2347"/>
      <c r="AB122" s="2392"/>
      <c r="AC122" s="2392"/>
      <c r="AD122" s="2348"/>
      <c r="AE122" s="2351"/>
      <c r="AF122" s="2351"/>
      <c r="AG122" s="2351"/>
      <c r="AH122" s="2352"/>
      <c r="AI122" s="2393"/>
      <c r="AJ122" s="2394"/>
      <c r="AK122" s="2183" t="s">
        <v>4</v>
      </c>
      <c r="AM122"/>
      <c r="AN122"/>
      <c r="AO122" s="465"/>
      <c r="AP122" s="1792"/>
      <c r="AQ122" s="846"/>
      <c r="AR122" s="846"/>
      <c r="AS122" s="846"/>
      <c r="AT122" s="846"/>
      <c r="AU122" s="846"/>
      <c r="AV122" s="846"/>
      <c r="AW122" s="846"/>
      <c r="AX122" s="846"/>
      <c r="AY122" s="846"/>
      <c r="AZ122" s="846"/>
      <c r="BA122" s="846"/>
      <c r="BB122" s="846"/>
      <c r="BC122" s="846"/>
      <c r="BD122" s="846"/>
      <c r="BE122" s="846"/>
      <c r="BF122" s="846"/>
      <c r="BG122" s="846"/>
      <c r="BH122" s="3393"/>
      <c r="BI122" s="3393"/>
      <c r="BJ122" s="846"/>
      <c r="BK122" s="3395"/>
      <c r="BL122" s="3395"/>
      <c r="BM122" s="846"/>
      <c r="BN122" s="846"/>
      <c r="BO122" s="846"/>
      <c r="BP122" s="465"/>
      <c r="BQ122" s="465"/>
      <c r="BR122" s="465"/>
      <c r="BS122" s="465"/>
      <c r="BT122" s="465"/>
      <c r="BU122" s="465"/>
      <c r="BV122" s="465"/>
      <c r="BW122" s="465"/>
      <c r="BX122" s="465"/>
      <c r="BY122" s="465"/>
      <c r="BZ122" s="465"/>
      <c r="CA122" s="465"/>
      <c r="CB122" s="465"/>
      <c r="CC122" s="465"/>
      <c r="CD122" s="465"/>
      <c r="CE122" s="465"/>
      <c r="CF122" s="465"/>
      <c r="CG122" s="465"/>
      <c r="CH122" s="465"/>
      <c r="CI122" s="465"/>
      <c r="CJ122" s="465"/>
      <c r="CK122" s="465"/>
      <c r="CL122" s="465"/>
      <c r="CM122" s="465"/>
      <c r="CN122" s="466">
        <v>1</v>
      </c>
      <c r="CO122" s="464"/>
      <c r="CP122" s="464"/>
    </row>
    <row r="123" spans="1:94" s="41" customFormat="1" ht="21" customHeight="1" thickBot="1" x14ac:dyDescent="0.3">
      <c r="A123"/>
      <c r="B123" s="2346"/>
      <c r="C123" s="2347"/>
      <c r="D123" s="2348"/>
      <c r="E123" s="2349"/>
      <c r="F123" s="2350"/>
      <c r="G123" s="2351"/>
      <c r="H123" s="2351"/>
      <c r="I123" s="2351"/>
      <c r="J123" s="2352"/>
      <c r="K123" s="2393"/>
      <c r="L123" s="2353"/>
      <c r="M123" s="2183" t="s">
        <v>4</v>
      </c>
      <c r="N123" s="2346"/>
      <c r="O123" s="2347"/>
      <c r="P123" s="2348"/>
      <c r="Q123" s="2349"/>
      <c r="R123" s="2350"/>
      <c r="S123" s="2350"/>
      <c r="T123" s="2350"/>
      <c r="U123" s="2351"/>
      <c r="V123" s="2352"/>
      <c r="W123" s="2393"/>
      <c r="X123" s="2353"/>
      <c r="Y123" s="2183" t="s">
        <v>4</v>
      </c>
      <c r="Z123" s="2346"/>
      <c r="AA123" s="2347"/>
      <c r="AB123" s="2348"/>
      <c r="AC123" s="2349"/>
      <c r="AD123" s="2350"/>
      <c r="AE123" s="2351"/>
      <c r="AF123" s="2351"/>
      <c r="AG123" s="2351"/>
      <c r="AH123" s="2352"/>
      <c r="AI123" s="2393"/>
      <c r="AJ123" s="2353"/>
      <c r="AK123" s="2183" t="s">
        <v>4</v>
      </c>
      <c r="AM123"/>
      <c r="AN123"/>
      <c r="AO123" s="465"/>
      <c r="AP123" s="1792"/>
      <c r="AQ123" s="846"/>
      <c r="AR123" s="846"/>
      <c r="AS123" s="846"/>
      <c r="AT123" s="846"/>
      <c r="AU123" s="846"/>
      <c r="AV123" s="846"/>
      <c r="AW123" s="846"/>
      <c r="AX123" s="846"/>
      <c r="AY123" s="846"/>
      <c r="AZ123" s="846"/>
      <c r="BA123" s="846"/>
      <c r="BB123" s="846"/>
      <c r="BC123" s="846"/>
      <c r="BD123" s="846"/>
      <c r="BE123" s="846"/>
      <c r="BF123" s="846"/>
      <c r="BG123" s="846"/>
      <c r="BH123" s="2082">
        <v>1</v>
      </c>
      <c r="BI123" s="846"/>
      <c r="BJ123" s="846"/>
      <c r="BK123" s="2082">
        <v>1</v>
      </c>
      <c r="BL123" s="846"/>
      <c r="BM123" s="846"/>
      <c r="BN123" s="846"/>
      <c r="BO123" s="846"/>
      <c r="BP123" s="465"/>
      <c r="BQ123" s="465"/>
      <c r="BR123" s="465"/>
      <c r="BS123" s="465"/>
      <c r="BT123" s="465"/>
      <c r="BU123" s="465"/>
      <c r="BV123" s="465"/>
      <c r="BW123" s="465"/>
      <c r="BX123" s="465"/>
      <c r="BY123" s="465"/>
      <c r="BZ123" s="465"/>
      <c r="CA123" s="465"/>
      <c r="CB123" s="465"/>
      <c r="CC123" s="465"/>
      <c r="CD123" s="465"/>
      <c r="CE123" s="465"/>
      <c r="CF123" s="465"/>
      <c r="CG123" s="465"/>
      <c r="CH123" s="465"/>
      <c r="CI123" s="465"/>
      <c r="CJ123" s="465"/>
      <c r="CK123" s="465"/>
      <c r="CL123" s="465"/>
      <c r="CM123" s="465"/>
      <c r="CN123" s="466">
        <v>1</v>
      </c>
      <c r="CO123" s="464"/>
      <c r="CP123" s="464"/>
    </row>
    <row r="124" spans="1:94" s="41" customFormat="1" ht="21" customHeight="1" x14ac:dyDescent="0.25">
      <c r="A124"/>
      <c r="B124" s="2346"/>
      <c r="C124" s="2347"/>
      <c r="D124" s="2392"/>
      <c r="E124" s="2392"/>
      <c r="F124" s="2348"/>
      <c r="G124" s="2351"/>
      <c r="H124" s="2351"/>
      <c r="I124" s="2351"/>
      <c r="J124" s="2352"/>
      <c r="K124" s="2393"/>
      <c r="L124" s="2394"/>
      <c r="M124" s="2183" t="s">
        <v>4</v>
      </c>
      <c r="N124" s="2346"/>
      <c r="O124" s="2347"/>
      <c r="P124" s="2392"/>
      <c r="Q124" s="2392"/>
      <c r="R124" s="2348"/>
      <c r="S124" s="2348"/>
      <c r="T124" s="2348"/>
      <c r="U124" s="2351"/>
      <c r="V124" s="2352"/>
      <c r="W124" s="2393"/>
      <c r="X124" s="2394"/>
      <c r="Y124" s="2183" t="s">
        <v>4</v>
      </c>
      <c r="Z124" s="2346"/>
      <c r="AA124" s="2347"/>
      <c r="AB124" s="2392"/>
      <c r="AC124" s="2392"/>
      <c r="AD124" s="2348"/>
      <c r="AE124" s="2351"/>
      <c r="AF124" s="2351"/>
      <c r="AG124" s="2351"/>
      <c r="AH124" s="2352"/>
      <c r="AI124" s="2393"/>
      <c r="AJ124" s="2394"/>
      <c r="AK124" s="2183" t="s">
        <v>4</v>
      </c>
      <c r="AM124"/>
      <c r="AN124"/>
      <c r="AO124" s="465"/>
      <c r="AP124" s="1792"/>
      <c r="AQ124" s="846"/>
      <c r="AR124" s="846"/>
      <c r="AS124" s="846"/>
      <c r="AT124" s="846"/>
      <c r="AU124" s="846"/>
      <c r="AV124" s="846"/>
      <c r="AW124" s="846"/>
      <c r="AX124" s="846"/>
      <c r="AY124" s="846"/>
      <c r="AZ124" s="846"/>
      <c r="BA124" s="846"/>
      <c r="BB124" s="846"/>
      <c r="BC124" s="846"/>
      <c r="BD124" s="846"/>
      <c r="BE124" s="846"/>
      <c r="BF124" s="846"/>
      <c r="BG124" s="846"/>
      <c r="BH124" s="3392" t="s">
        <v>1714</v>
      </c>
      <c r="BI124" s="3392"/>
      <c r="BJ124" s="846"/>
      <c r="BK124" s="3394" t="s">
        <v>1726</v>
      </c>
      <c r="BL124" s="3394"/>
      <c r="BM124" s="846"/>
      <c r="BN124" s="846"/>
      <c r="BO124" s="846"/>
      <c r="BP124" s="465"/>
      <c r="BQ124" s="465"/>
      <c r="BR124" s="465"/>
      <c r="BS124" s="465"/>
      <c r="BT124" s="465"/>
      <c r="BU124" s="465"/>
      <c r="BV124" s="465"/>
      <c r="BW124" s="465"/>
      <c r="BX124" s="465"/>
      <c r="BY124" s="465"/>
      <c r="BZ124" s="465"/>
      <c r="CA124" s="465"/>
      <c r="CB124" s="465"/>
      <c r="CC124" s="465"/>
      <c r="CD124" s="465"/>
      <c r="CE124" s="465"/>
      <c r="CF124" s="465"/>
      <c r="CG124" s="465"/>
      <c r="CH124" s="465"/>
      <c r="CI124" s="465"/>
      <c r="CJ124" s="465"/>
      <c r="CK124" s="465"/>
      <c r="CL124" s="465"/>
      <c r="CM124" s="465"/>
      <c r="CN124" s="466">
        <v>1</v>
      </c>
      <c r="CO124" s="464"/>
      <c r="CP124" s="464"/>
    </row>
    <row r="125" spans="1:94" s="41" customFormat="1" ht="21" customHeight="1" x14ac:dyDescent="0.25">
      <c r="A125"/>
      <c r="B125" s="2346"/>
      <c r="C125" s="2347"/>
      <c r="D125" s="2348"/>
      <c r="E125" s="2349"/>
      <c r="F125" s="2350"/>
      <c r="G125" s="2351"/>
      <c r="H125" s="2351"/>
      <c r="I125" s="2351"/>
      <c r="J125" s="2352"/>
      <c r="K125" s="2393"/>
      <c r="L125" s="2353"/>
      <c r="M125" s="2183" t="s">
        <v>4</v>
      </c>
      <c r="N125" s="2346"/>
      <c r="O125" s="2347"/>
      <c r="P125" s="2348"/>
      <c r="Q125" s="2349"/>
      <c r="R125" s="2350"/>
      <c r="S125" s="2350"/>
      <c r="T125" s="2350"/>
      <c r="U125" s="2351"/>
      <c r="V125" s="2352"/>
      <c r="W125" s="2393"/>
      <c r="X125" s="2353"/>
      <c r="Y125" s="2183" t="s">
        <v>4</v>
      </c>
      <c r="Z125" s="2346"/>
      <c r="AA125" s="2347"/>
      <c r="AB125" s="2348"/>
      <c r="AC125" s="2349"/>
      <c r="AD125" s="2350"/>
      <c r="AE125" s="2351"/>
      <c r="AF125" s="2351"/>
      <c r="AG125" s="2351"/>
      <c r="AH125" s="2352"/>
      <c r="AI125" s="2393"/>
      <c r="AJ125" s="2353"/>
      <c r="AK125" s="2183" t="s">
        <v>4</v>
      </c>
      <c r="AM125"/>
      <c r="AN125"/>
      <c r="AO125" s="465"/>
      <c r="AP125" s="1792"/>
      <c r="AQ125" s="846"/>
      <c r="AR125" s="846"/>
      <c r="AS125" s="846"/>
      <c r="AT125" s="846"/>
      <c r="AU125" s="846"/>
      <c r="AV125" s="846"/>
      <c r="AW125" s="846"/>
      <c r="AX125" s="846"/>
      <c r="AY125" s="846"/>
      <c r="AZ125" s="846"/>
      <c r="BA125" s="846"/>
      <c r="BB125" s="846"/>
      <c r="BC125" s="846"/>
      <c r="BD125" s="846"/>
      <c r="BE125" s="846"/>
      <c r="BF125" s="846"/>
      <c r="BG125" s="846"/>
      <c r="BH125" s="3393"/>
      <c r="BI125" s="3393"/>
      <c r="BJ125" s="846"/>
      <c r="BK125" s="3395"/>
      <c r="BL125" s="3395"/>
      <c r="BM125" s="846"/>
      <c r="BN125" s="846"/>
      <c r="BO125" s="846"/>
      <c r="BP125" s="465"/>
      <c r="BQ125" s="465"/>
      <c r="BR125" s="465"/>
      <c r="BS125" s="465"/>
      <c r="BT125" s="465"/>
      <c r="BU125" s="465"/>
      <c r="BV125" s="465"/>
      <c r="BW125" s="465"/>
      <c r="BX125" s="465"/>
      <c r="BY125" s="465"/>
      <c r="BZ125" s="465"/>
      <c r="CA125" s="465"/>
      <c r="CB125" s="465"/>
      <c r="CC125" s="465"/>
      <c r="CD125" s="465"/>
      <c r="CE125" s="465"/>
      <c r="CF125" s="465"/>
      <c r="CG125" s="465"/>
      <c r="CH125" s="465"/>
      <c r="CI125" s="465"/>
      <c r="CJ125" s="465"/>
      <c r="CK125" s="465"/>
      <c r="CL125" s="465"/>
      <c r="CM125" s="465"/>
      <c r="CN125" s="466">
        <v>1</v>
      </c>
      <c r="CO125" s="464"/>
      <c r="CP125" s="464"/>
    </row>
    <row r="126" spans="1:94" s="41" customFormat="1" ht="21" customHeight="1" thickBot="1" x14ac:dyDescent="0.3">
      <c r="A126"/>
      <c r="B126" s="2346"/>
      <c r="C126" s="2347"/>
      <c r="D126" s="2392"/>
      <c r="E126" s="2392"/>
      <c r="F126" s="2348"/>
      <c r="G126" s="2351"/>
      <c r="H126" s="2351"/>
      <c r="I126" s="2351"/>
      <c r="J126" s="2352"/>
      <c r="K126" s="2393"/>
      <c r="L126" s="2394"/>
      <c r="M126" s="2183" t="s">
        <v>4</v>
      </c>
      <c r="N126" s="2346"/>
      <c r="O126" s="2347"/>
      <c r="P126" s="2392"/>
      <c r="Q126" s="2392"/>
      <c r="R126" s="2348"/>
      <c r="S126" s="2348"/>
      <c r="T126" s="2348"/>
      <c r="U126" s="2351"/>
      <c r="V126" s="2352"/>
      <c r="W126" s="2393"/>
      <c r="X126" s="2394"/>
      <c r="Y126" s="2183" t="s">
        <v>4</v>
      </c>
      <c r="Z126" s="2346"/>
      <c r="AA126" s="2347"/>
      <c r="AB126" s="2392"/>
      <c r="AC126" s="2392"/>
      <c r="AD126" s="2348"/>
      <c r="AE126" s="2351"/>
      <c r="AF126" s="2351"/>
      <c r="AG126" s="2351"/>
      <c r="AH126" s="2352"/>
      <c r="AI126" s="2393"/>
      <c r="AJ126" s="2394"/>
      <c r="AK126" s="2183" t="s">
        <v>4</v>
      </c>
      <c r="AM126"/>
      <c r="AN126" s="465"/>
      <c r="AO126" s="465"/>
      <c r="AP126" s="1792"/>
      <c r="AQ126" s="846"/>
      <c r="AR126" s="846"/>
      <c r="AS126" s="846"/>
      <c r="AT126" s="846"/>
      <c r="AU126" s="846"/>
      <c r="AV126" s="846"/>
      <c r="AW126" s="846"/>
      <c r="AX126" s="846"/>
      <c r="AY126" s="846"/>
      <c r="AZ126" s="846"/>
      <c r="BA126" s="846"/>
      <c r="BB126" s="846"/>
      <c r="BC126" s="846"/>
      <c r="BD126" s="846"/>
      <c r="BE126" s="846"/>
      <c r="BF126" s="846"/>
      <c r="BG126" s="846"/>
      <c r="BH126" s="846"/>
      <c r="BI126" s="846"/>
      <c r="BJ126" s="846"/>
      <c r="BK126" s="846"/>
      <c r="BL126" s="846"/>
      <c r="BM126" s="846"/>
      <c r="BN126" s="846"/>
      <c r="BO126" s="846"/>
      <c r="BP126" s="465"/>
      <c r="BQ126" s="465"/>
      <c r="BR126" s="465"/>
      <c r="BS126" s="465"/>
      <c r="BT126" s="465"/>
      <c r="BU126" s="465"/>
      <c r="BV126" s="465"/>
      <c r="BW126" s="465"/>
      <c r="BX126" s="465"/>
      <c r="BY126" s="465"/>
      <c r="BZ126" s="465"/>
      <c r="CA126" s="465"/>
      <c r="CB126" s="465"/>
      <c r="CC126" s="465"/>
      <c r="CD126" s="465"/>
      <c r="CE126" s="465"/>
      <c r="CF126" s="465"/>
      <c r="CG126" s="465"/>
      <c r="CH126" s="465"/>
      <c r="CI126" s="465"/>
      <c r="CJ126" s="465"/>
      <c r="CK126" s="465"/>
      <c r="CL126" s="465"/>
      <c r="CM126" s="465"/>
      <c r="CN126" s="466">
        <v>1</v>
      </c>
      <c r="CO126" s="464"/>
      <c r="CP126" s="464"/>
    </row>
    <row r="127" spans="1:94" s="41" customFormat="1" ht="21" customHeight="1" x14ac:dyDescent="0.25">
      <c r="A127"/>
      <c r="B127" s="2346"/>
      <c r="C127" s="2347"/>
      <c r="D127" s="2348"/>
      <c r="E127" s="2349"/>
      <c r="F127" s="2350"/>
      <c r="G127" s="2351"/>
      <c r="H127" s="2351"/>
      <c r="I127" s="2351"/>
      <c r="J127" s="2352"/>
      <c r="K127" s="2393"/>
      <c r="L127" s="2353"/>
      <c r="M127" s="2183" t="s">
        <v>4</v>
      </c>
      <c r="N127" s="2346"/>
      <c r="O127" s="2347"/>
      <c r="P127" s="2348"/>
      <c r="Q127" s="2349"/>
      <c r="R127" s="2350"/>
      <c r="S127" s="2350"/>
      <c r="T127" s="2350"/>
      <c r="U127" s="2351"/>
      <c r="V127" s="2352"/>
      <c r="W127" s="2393"/>
      <c r="X127" s="2353"/>
      <c r="Y127" s="2183" t="s">
        <v>4</v>
      </c>
      <c r="Z127" s="2346"/>
      <c r="AA127" s="2347"/>
      <c r="AB127" s="2348"/>
      <c r="AC127" s="2349"/>
      <c r="AD127" s="2350"/>
      <c r="AE127" s="2351"/>
      <c r="AF127" s="2351"/>
      <c r="AG127" s="2351"/>
      <c r="AH127" s="2352"/>
      <c r="AI127" s="2393"/>
      <c r="AJ127" s="2353"/>
      <c r="AK127" s="2183" t="s">
        <v>4</v>
      </c>
      <c r="AM127"/>
      <c r="AN127" s="465"/>
      <c r="AO127" s="465"/>
      <c r="AP127" s="1792"/>
      <c r="AQ127" s="846"/>
      <c r="AR127" s="846"/>
      <c r="AS127" s="846"/>
      <c r="AT127" s="846"/>
      <c r="AU127" s="846"/>
      <c r="AV127" s="846"/>
      <c r="AW127" s="846"/>
      <c r="AX127" s="846"/>
      <c r="AY127" s="846"/>
      <c r="AZ127" s="846"/>
      <c r="BA127" s="846"/>
      <c r="BB127" s="846"/>
      <c r="BC127" s="846"/>
      <c r="BD127" s="846"/>
      <c r="BE127" s="846"/>
      <c r="BF127" s="846"/>
      <c r="BG127" s="846"/>
      <c r="BH127" s="3392" t="s">
        <v>1727</v>
      </c>
      <c r="BI127" s="3392"/>
      <c r="BJ127" s="846"/>
      <c r="BK127" s="3394" t="s">
        <v>1728</v>
      </c>
      <c r="BL127" s="3394"/>
      <c r="BM127" s="846"/>
      <c r="BN127" s="846"/>
      <c r="BO127" s="846"/>
      <c r="BP127" s="465"/>
      <c r="BQ127" s="465"/>
      <c r="BR127" s="465"/>
      <c r="BS127" s="465"/>
      <c r="BT127" s="465"/>
      <c r="BU127" s="465"/>
      <c r="BV127" s="465"/>
      <c r="BW127" s="465"/>
      <c r="BX127" s="465"/>
      <c r="BY127" s="465"/>
      <c r="BZ127" s="465"/>
      <c r="CA127" s="465"/>
      <c r="CB127" s="465"/>
      <c r="CC127" s="465"/>
      <c r="CD127" s="465"/>
      <c r="CE127" s="465"/>
      <c r="CF127" s="465"/>
      <c r="CG127" s="465"/>
      <c r="CH127" s="465"/>
      <c r="CI127" s="465"/>
      <c r="CJ127" s="465"/>
      <c r="CK127" s="465"/>
      <c r="CL127" s="465"/>
      <c r="CM127" s="465"/>
      <c r="CN127" s="466">
        <v>1</v>
      </c>
      <c r="CO127" s="464"/>
      <c r="CP127" s="464"/>
    </row>
    <row r="128" spans="1:94" s="41" customFormat="1" ht="21" customHeight="1" x14ac:dyDescent="0.25">
      <c r="A128"/>
      <c r="B128" s="2346"/>
      <c r="C128" s="2347"/>
      <c r="D128" s="2392"/>
      <c r="E128" s="2392"/>
      <c r="F128" s="2348"/>
      <c r="G128" s="2351"/>
      <c r="H128" s="2351"/>
      <c r="I128" s="2351"/>
      <c r="J128" s="2352"/>
      <c r="K128" s="2393"/>
      <c r="L128" s="2394"/>
      <c r="M128" s="2183" t="s">
        <v>4</v>
      </c>
      <c r="N128" s="2346"/>
      <c r="O128" s="2347"/>
      <c r="P128" s="2392"/>
      <c r="Q128" s="2392"/>
      <c r="R128" s="2348"/>
      <c r="S128" s="2348"/>
      <c r="T128" s="2348"/>
      <c r="U128" s="2351"/>
      <c r="V128" s="2352"/>
      <c r="W128" s="2393"/>
      <c r="X128" s="2394"/>
      <c r="Y128" s="2183" t="s">
        <v>4</v>
      </c>
      <c r="Z128" s="2346"/>
      <c r="AA128" s="2347"/>
      <c r="AB128" s="2392"/>
      <c r="AC128" s="2392"/>
      <c r="AD128" s="2348"/>
      <c r="AE128" s="2351"/>
      <c r="AF128" s="2351"/>
      <c r="AG128" s="2351"/>
      <c r="AH128" s="2352"/>
      <c r="AI128" s="2393"/>
      <c r="AJ128" s="2394"/>
      <c r="AK128" s="2183" t="s">
        <v>4</v>
      </c>
      <c r="AM128"/>
      <c r="AN128" s="465"/>
      <c r="AO128" s="465"/>
      <c r="AP128" s="1792"/>
      <c r="AQ128" s="846"/>
      <c r="AR128" s="846"/>
      <c r="AS128" s="846"/>
      <c r="AT128" s="846"/>
      <c r="AU128" s="846"/>
      <c r="AV128" s="846"/>
      <c r="AW128" s="846"/>
      <c r="AX128" s="846"/>
      <c r="AY128" s="846"/>
      <c r="AZ128" s="846"/>
      <c r="BA128" s="846"/>
      <c r="BB128" s="846"/>
      <c r="BC128" s="846"/>
      <c r="BD128" s="846"/>
      <c r="BE128" s="846"/>
      <c r="BF128" s="846"/>
      <c r="BG128" s="846"/>
      <c r="BH128" s="3393"/>
      <c r="BI128" s="3393"/>
      <c r="BJ128" s="846"/>
      <c r="BK128" s="3395"/>
      <c r="BL128" s="3395"/>
      <c r="BM128" s="846"/>
      <c r="BN128" s="846"/>
      <c r="BO128" s="846"/>
      <c r="BP128" s="465"/>
      <c r="BQ128" s="465"/>
      <c r="BR128" s="465"/>
      <c r="BS128" s="465"/>
      <c r="BT128" s="465"/>
      <c r="BU128" s="465"/>
      <c r="BV128" s="465"/>
      <c r="BW128" s="465"/>
      <c r="BX128" s="465"/>
      <c r="BY128" s="465"/>
      <c r="BZ128" s="465"/>
      <c r="CA128" s="465"/>
      <c r="CB128" s="465"/>
      <c r="CC128" s="465"/>
      <c r="CD128" s="465"/>
      <c r="CE128" s="465"/>
      <c r="CF128" s="465"/>
      <c r="CG128" s="465"/>
      <c r="CH128" s="465"/>
      <c r="CI128" s="465"/>
      <c r="CJ128" s="465"/>
      <c r="CK128" s="465"/>
      <c r="CL128" s="465"/>
      <c r="CM128" s="465"/>
      <c r="CN128" s="466">
        <v>1</v>
      </c>
      <c r="CO128" s="464"/>
      <c r="CP128" s="464"/>
    </row>
    <row r="129" spans="1:94" s="41" customFormat="1" ht="21" customHeight="1" thickBot="1" x14ac:dyDescent="0.3">
      <c r="A129"/>
      <c r="B129" s="2346"/>
      <c r="C129" s="2347"/>
      <c r="D129" s="2348"/>
      <c r="E129" s="2349"/>
      <c r="F129" s="2350"/>
      <c r="G129" s="2351"/>
      <c r="H129" s="2351"/>
      <c r="I129" s="2351"/>
      <c r="J129" s="2352"/>
      <c r="K129" s="2393"/>
      <c r="L129" s="2353"/>
      <c r="M129" s="2183" t="s">
        <v>4</v>
      </c>
      <c r="N129" s="2346"/>
      <c r="O129" s="2347"/>
      <c r="P129" s="2348"/>
      <c r="Q129" s="2349"/>
      <c r="R129" s="2350"/>
      <c r="S129" s="2350"/>
      <c r="T129" s="2350"/>
      <c r="U129" s="2351"/>
      <c r="V129" s="2352"/>
      <c r="W129" s="2393"/>
      <c r="X129" s="2353"/>
      <c r="Y129" s="2183" t="s">
        <v>4</v>
      </c>
      <c r="Z129" s="2346"/>
      <c r="AA129" s="2347"/>
      <c r="AB129" s="2348"/>
      <c r="AC129" s="2349"/>
      <c r="AD129" s="2350"/>
      <c r="AE129" s="2351"/>
      <c r="AF129" s="2351"/>
      <c r="AG129" s="2351"/>
      <c r="AH129" s="2352"/>
      <c r="AI129" s="2393"/>
      <c r="AJ129" s="2353"/>
      <c r="AK129" s="2183" t="s">
        <v>4</v>
      </c>
      <c r="AM129"/>
      <c r="AN129" s="465"/>
      <c r="AO129" s="465"/>
      <c r="AP129" s="1792"/>
      <c r="AQ129" s="846"/>
      <c r="AR129" s="846"/>
      <c r="AS129" s="846"/>
      <c r="AT129" s="846"/>
      <c r="AU129" s="846"/>
      <c r="AV129" s="846"/>
      <c r="AW129" s="846"/>
      <c r="AX129" s="846"/>
      <c r="AY129" s="846"/>
      <c r="AZ129" s="846"/>
      <c r="BA129" s="846"/>
      <c r="BB129" s="846"/>
      <c r="BC129" s="846"/>
      <c r="BD129" s="846"/>
      <c r="BE129" s="846"/>
      <c r="BF129" s="846"/>
      <c r="BG129" s="846"/>
      <c r="BH129" s="846"/>
      <c r="BI129" s="846"/>
      <c r="BJ129" s="846"/>
      <c r="BK129" s="846"/>
      <c r="BL129" s="846"/>
      <c r="BM129" s="846"/>
      <c r="BN129" s="846"/>
      <c r="BO129" s="846"/>
      <c r="BP129" s="465"/>
      <c r="BQ129" s="465"/>
      <c r="BR129" s="465"/>
      <c r="BS129" s="465"/>
      <c r="BT129" s="465"/>
      <c r="BU129" s="465"/>
      <c r="BV129" s="465"/>
      <c r="BW129" s="465"/>
      <c r="BX129" s="465"/>
      <c r="BY129" s="465"/>
      <c r="BZ129" s="465"/>
      <c r="CA129" s="465"/>
      <c r="CB129" s="465"/>
      <c r="CC129" s="465"/>
      <c r="CD129" s="465"/>
      <c r="CE129" s="465"/>
      <c r="CF129" s="465"/>
      <c r="CG129" s="465"/>
      <c r="CH129" s="465"/>
      <c r="CI129" s="465"/>
      <c r="CJ129" s="465"/>
      <c r="CK129" s="465"/>
      <c r="CL129" s="465"/>
      <c r="CM129" s="465"/>
      <c r="CN129" s="466">
        <v>1</v>
      </c>
      <c r="CO129" s="464"/>
      <c r="CP129" s="464"/>
    </row>
    <row r="130" spans="1:94" s="41" customFormat="1" ht="21" customHeight="1" x14ac:dyDescent="0.25">
      <c r="A130"/>
      <c r="B130" s="2346"/>
      <c r="C130" s="2347"/>
      <c r="D130" s="2392"/>
      <c r="E130" s="2392"/>
      <c r="F130" s="2348"/>
      <c r="G130" s="2351"/>
      <c r="H130" s="2351"/>
      <c r="I130" s="2351"/>
      <c r="J130" s="2352"/>
      <c r="K130" s="2393"/>
      <c r="L130" s="2394"/>
      <c r="M130" s="2183" t="s">
        <v>4</v>
      </c>
      <c r="N130" s="2346"/>
      <c r="O130" s="2347"/>
      <c r="P130" s="2392"/>
      <c r="Q130" s="2392"/>
      <c r="R130" s="2348"/>
      <c r="S130" s="2348"/>
      <c r="T130" s="2348"/>
      <c r="U130" s="2351"/>
      <c r="V130" s="2352"/>
      <c r="W130" s="2393"/>
      <c r="X130" s="2394"/>
      <c r="Y130" s="2183" t="s">
        <v>4</v>
      </c>
      <c r="Z130" s="2346"/>
      <c r="AA130" s="2347"/>
      <c r="AB130" s="2392"/>
      <c r="AC130" s="2392"/>
      <c r="AD130" s="2348"/>
      <c r="AE130" s="2351"/>
      <c r="AF130" s="2351"/>
      <c r="AG130" s="2351"/>
      <c r="AH130" s="2352"/>
      <c r="AI130" s="2393"/>
      <c r="AJ130" s="2394"/>
      <c r="AK130" s="2183" t="s">
        <v>4</v>
      </c>
      <c r="AM130"/>
      <c r="AN130" s="465"/>
      <c r="AO130" s="465"/>
      <c r="AP130" s="1792"/>
      <c r="AQ130" s="846"/>
      <c r="AR130" s="846"/>
      <c r="AS130" s="846"/>
      <c r="AT130" s="846"/>
      <c r="AU130" s="846"/>
      <c r="AV130" s="846"/>
      <c r="AW130" s="846"/>
      <c r="AX130" s="846"/>
      <c r="AY130" s="846"/>
      <c r="AZ130" s="846"/>
      <c r="BA130" s="846"/>
      <c r="BB130" s="846"/>
      <c r="BC130" s="846"/>
      <c r="BD130" s="846"/>
      <c r="BE130" s="846"/>
      <c r="BF130" s="846"/>
      <c r="BG130" s="846"/>
      <c r="BH130" s="3392" t="s">
        <v>1729</v>
      </c>
      <c r="BI130" s="3392"/>
      <c r="BJ130" s="846"/>
      <c r="BK130" s="3394" t="s">
        <v>1730</v>
      </c>
      <c r="BL130" s="3394"/>
      <c r="BM130" s="846"/>
      <c r="BN130" s="846"/>
      <c r="BO130" s="846"/>
      <c r="BP130" s="465"/>
      <c r="BQ130" s="465"/>
      <c r="BR130" s="465"/>
      <c r="BS130" s="465"/>
      <c r="BT130" s="465"/>
      <c r="BU130" s="465"/>
      <c r="BV130" s="465"/>
      <c r="BW130" s="465"/>
      <c r="BX130" s="465"/>
      <c r="BY130" s="465"/>
      <c r="BZ130" s="465"/>
      <c r="CA130" s="465"/>
      <c r="CB130" s="465"/>
      <c r="CC130" s="465"/>
      <c r="CD130" s="465"/>
      <c r="CE130" s="465"/>
      <c r="CF130" s="465"/>
      <c r="CG130" s="465"/>
      <c r="CH130" s="465"/>
      <c r="CI130" s="465"/>
      <c r="CJ130" s="465"/>
      <c r="CK130" s="465"/>
      <c r="CL130" s="465"/>
      <c r="CM130" s="465"/>
      <c r="CN130" s="466">
        <v>1</v>
      </c>
      <c r="CO130" s="464"/>
      <c r="CP130" s="464"/>
    </row>
    <row r="131" spans="1:94" s="41" customFormat="1" ht="21" customHeight="1" x14ac:dyDescent="0.25">
      <c r="A131"/>
      <c r="B131" s="2346"/>
      <c r="C131" s="2347"/>
      <c r="D131" s="2348"/>
      <c r="E131" s="2349"/>
      <c r="F131" s="2350"/>
      <c r="G131" s="2351"/>
      <c r="H131" s="2351"/>
      <c r="I131" s="2351"/>
      <c r="J131" s="2352"/>
      <c r="K131" s="2393"/>
      <c r="L131" s="2353"/>
      <c r="M131" s="2183" t="s">
        <v>4</v>
      </c>
      <c r="N131" s="2346"/>
      <c r="O131" s="2347"/>
      <c r="P131" s="2348"/>
      <c r="Q131" s="2349"/>
      <c r="R131" s="2350"/>
      <c r="S131" s="2350"/>
      <c r="T131" s="2350"/>
      <c r="U131" s="2351"/>
      <c r="V131" s="2352"/>
      <c r="W131" s="2393"/>
      <c r="X131" s="2353"/>
      <c r="Y131" s="2183" t="s">
        <v>4</v>
      </c>
      <c r="Z131" s="2346"/>
      <c r="AA131" s="2347"/>
      <c r="AB131" s="2348"/>
      <c r="AC131" s="2349"/>
      <c r="AD131" s="2350"/>
      <c r="AE131" s="2351"/>
      <c r="AF131" s="2351"/>
      <c r="AG131" s="2351"/>
      <c r="AH131" s="2352"/>
      <c r="AI131" s="2393"/>
      <c r="AJ131" s="2353"/>
      <c r="AK131" s="2183" t="s">
        <v>4</v>
      </c>
      <c r="AM131"/>
      <c r="AN131" s="465"/>
      <c r="AO131" s="465"/>
      <c r="AP131" s="1792"/>
      <c r="AQ131" s="846"/>
      <c r="AR131" s="846"/>
      <c r="AS131" s="846"/>
      <c r="AT131" s="846"/>
      <c r="AU131" s="846"/>
      <c r="AV131" s="846"/>
      <c r="AW131" s="846"/>
      <c r="AX131" s="846"/>
      <c r="AY131" s="846"/>
      <c r="AZ131" s="846"/>
      <c r="BA131" s="846"/>
      <c r="BB131" s="846"/>
      <c r="BC131" s="846"/>
      <c r="BD131" s="846"/>
      <c r="BE131" s="846"/>
      <c r="BF131" s="846"/>
      <c r="BG131" s="846"/>
      <c r="BH131" s="3393"/>
      <c r="BI131" s="3393"/>
      <c r="BJ131" s="846"/>
      <c r="BK131" s="3395"/>
      <c r="BL131" s="3395"/>
      <c r="BM131" s="846"/>
      <c r="BN131" s="846"/>
      <c r="BO131" s="846"/>
      <c r="BP131" s="465"/>
      <c r="BQ131" s="465"/>
      <c r="BR131" s="465"/>
      <c r="BS131" s="465"/>
      <c r="BT131" s="465"/>
      <c r="BU131" s="465"/>
      <c r="BV131" s="465"/>
      <c r="BW131" s="465"/>
      <c r="BX131" s="465"/>
      <c r="BY131" s="465"/>
      <c r="BZ131" s="465"/>
      <c r="CA131" s="465"/>
      <c r="CB131" s="465"/>
      <c r="CC131" s="465"/>
      <c r="CD131" s="465"/>
      <c r="CE131" s="465"/>
      <c r="CF131" s="465"/>
      <c r="CG131" s="465"/>
      <c r="CH131" s="465"/>
      <c r="CI131" s="465"/>
      <c r="CJ131" s="465"/>
      <c r="CK131" s="465"/>
      <c r="CL131" s="465"/>
      <c r="CM131" s="465"/>
      <c r="CN131" s="466">
        <v>1</v>
      </c>
      <c r="CO131" s="464"/>
      <c r="CP131" s="464"/>
    </row>
    <row r="132" spans="1:94" s="41" customFormat="1" ht="21" customHeight="1" thickBot="1" x14ac:dyDescent="0.3">
      <c r="A132"/>
      <c r="B132" s="2346"/>
      <c r="C132" s="2347"/>
      <c r="D132" s="2392"/>
      <c r="E132" s="2392"/>
      <c r="F132" s="2348"/>
      <c r="G132" s="2351"/>
      <c r="H132" s="2351"/>
      <c r="I132" s="2351"/>
      <c r="J132" s="2352"/>
      <c r="K132" s="2393"/>
      <c r="L132" s="2394"/>
      <c r="M132" s="2183" t="s">
        <v>4</v>
      </c>
      <c r="N132" s="2346"/>
      <c r="O132" s="2347"/>
      <c r="P132" s="2392"/>
      <c r="Q132" s="2392"/>
      <c r="R132" s="2348"/>
      <c r="S132" s="2348"/>
      <c r="T132" s="2348"/>
      <c r="U132" s="2351"/>
      <c r="V132" s="2352"/>
      <c r="W132" s="2393"/>
      <c r="X132" s="2394"/>
      <c r="Y132" s="2183" t="s">
        <v>4</v>
      </c>
      <c r="Z132" s="2346"/>
      <c r="AA132" s="2347"/>
      <c r="AB132" s="2392"/>
      <c r="AC132" s="2392"/>
      <c r="AD132" s="2348"/>
      <c r="AE132" s="2351"/>
      <c r="AF132" s="2351"/>
      <c r="AG132" s="2351"/>
      <c r="AH132" s="2352"/>
      <c r="AI132" s="2393"/>
      <c r="AJ132" s="2394"/>
      <c r="AK132" s="2183" t="s">
        <v>4</v>
      </c>
      <c r="AM132"/>
      <c r="AN132" s="465"/>
      <c r="AO132" s="465"/>
      <c r="AP132" s="1792"/>
      <c r="AQ132" s="846"/>
      <c r="AR132" s="846"/>
      <c r="AS132" s="846"/>
      <c r="AT132" s="846"/>
      <c r="AU132" s="846"/>
      <c r="AV132" s="846"/>
      <c r="AW132" s="846"/>
      <c r="AX132" s="846"/>
      <c r="AY132" s="846"/>
      <c r="AZ132" s="846"/>
      <c r="BA132" s="846"/>
      <c r="BB132" s="846"/>
      <c r="BC132" s="846"/>
      <c r="BD132" s="846"/>
      <c r="BE132" s="846"/>
      <c r="BF132" s="846"/>
      <c r="BG132" s="846"/>
      <c r="BH132" s="846"/>
      <c r="BI132" s="846"/>
      <c r="BJ132" s="846"/>
      <c r="BK132" s="846"/>
      <c r="BL132" s="846"/>
      <c r="BM132" s="846"/>
      <c r="BN132" s="846"/>
      <c r="BO132" s="846"/>
      <c r="BP132" s="465"/>
      <c r="BQ132" s="465"/>
      <c r="BR132" s="465"/>
      <c r="BS132" s="465"/>
      <c r="BT132" s="465"/>
      <c r="BU132" s="465"/>
      <c r="BV132" s="465"/>
      <c r="BW132" s="465"/>
      <c r="BX132" s="465"/>
      <c r="BY132" s="465"/>
      <c r="BZ132" s="465"/>
      <c r="CA132" s="465"/>
      <c r="CB132" s="465"/>
      <c r="CC132" s="465"/>
      <c r="CD132" s="465"/>
      <c r="CE132" s="465"/>
      <c r="CF132" s="465"/>
      <c r="CG132" s="465"/>
      <c r="CH132" s="465"/>
      <c r="CI132" s="465"/>
      <c r="CJ132" s="465"/>
      <c r="CK132" s="465"/>
      <c r="CL132" s="465"/>
      <c r="CM132" s="465"/>
      <c r="CN132" s="466">
        <v>1</v>
      </c>
      <c r="CO132" s="464"/>
      <c r="CP132" s="464"/>
    </row>
    <row r="133" spans="1:94" s="41" customFormat="1" ht="21" customHeight="1" x14ac:dyDescent="0.25">
      <c r="A133"/>
      <c r="B133" s="2346"/>
      <c r="C133" s="2347"/>
      <c r="D133" s="2348"/>
      <c r="E133" s="2349"/>
      <c r="F133" s="2350"/>
      <c r="G133" s="2351"/>
      <c r="H133" s="2351"/>
      <c r="I133" s="2351"/>
      <c r="J133" s="2352"/>
      <c r="K133" s="2393"/>
      <c r="L133" s="2353"/>
      <c r="M133" s="2183" t="s">
        <v>4</v>
      </c>
      <c r="N133" s="2346"/>
      <c r="O133" s="2347"/>
      <c r="P133" s="2348"/>
      <c r="Q133" s="2349"/>
      <c r="R133" s="2350"/>
      <c r="S133" s="2350"/>
      <c r="T133" s="2350"/>
      <c r="U133" s="2351"/>
      <c r="V133" s="2352"/>
      <c r="W133" s="2393"/>
      <c r="X133" s="2353"/>
      <c r="Y133" s="2183" t="s">
        <v>4</v>
      </c>
      <c r="Z133" s="2346"/>
      <c r="AA133" s="2347"/>
      <c r="AB133" s="2348"/>
      <c r="AC133" s="2349"/>
      <c r="AD133" s="2350"/>
      <c r="AE133" s="2351"/>
      <c r="AF133" s="2351"/>
      <c r="AG133" s="2351"/>
      <c r="AH133" s="2352"/>
      <c r="AI133" s="2393"/>
      <c r="AJ133" s="2353"/>
      <c r="AK133" s="2183" t="s">
        <v>4</v>
      </c>
      <c r="AM133"/>
      <c r="AN133" s="465"/>
      <c r="AO133" s="465"/>
      <c r="AP133" s="1792"/>
      <c r="AQ133" s="846"/>
      <c r="AR133" s="846"/>
      <c r="AS133" s="846"/>
      <c r="AT133" s="846"/>
      <c r="AU133" s="846"/>
      <c r="AV133" s="846"/>
      <c r="AW133" s="846"/>
      <c r="AX133" s="846"/>
      <c r="AY133" s="846"/>
      <c r="AZ133" s="846"/>
      <c r="BA133" s="846"/>
      <c r="BB133" s="846"/>
      <c r="BC133" s="846"/>
      <c r="BD133" s="846"/>
      <c r="BE133" s="846"/>
      <c r="BF133" s="846"/>
      <c r="BG133" s="846"/>
      <c r="BH133" s="3392" t="s">
        <v>1731</v>
      </c>
      <c r="BI133" s="3392"/>
      <c r="BJ133" s="846"/>
      <c r="BK133" s="3394" t="s">
        <v>1732</v>
      </c>
      <c r="BL133" s="3394"/>
      <c r="BM133" s="846"/>
      <c r="BN133" s="846"/>
      <c r="BO133" s="846"/>
      <c r="BP133" s="465"/>
      <c r="BQ133" s="465"/>
      <c r="BR133" s="465"/>
      <c r="BS133" s="465"/>
      <c r="BT133" s="465"/>
      <c r="BU133" s="465"/>
      <c r="BV133" s="465"/>
      <c r="BW133" s="465"/>
      <c r="BX133" s="465"/>
      <c r="BY133" s="465"/>
      <c r="BZ133" s="465"/>
      <c r="CA133" s="465"/>
      <c r="CB133" s="465"/>
      <c r="CC133" s="465"/>
      <c r="CD133" s="465"/>
      <c r="CE133" s="465"/>
      <c r="CF133" s="465"/>
      <c r="CG133" s="465"/>
      <c r="CH133" s="465"/>
      <c r="CI133" s="465"/>
      <c r="CJ133" s="465"/>
      <c r="CK133" s="465"/>
      <c r="CL133" s="465"/>
      <c r="CM133" s="465"/>
      <c r="CN133" s="466">
        <v>1</v>
      </c>
      <c r="CO133" s="464"/>
      <c r="CP133" s="464"/>
    </row>
    <row r="134" spans="1:94" s="41" customFormat="1" ht="21" customHeight="1" x14ac:dyDescent="0.25">
      <c r="A134"/>
      <c r="B134" s="2346"/>
      <c r="C134" s="2347"/>
      <c r="D134" s="2392"/>
      <c r="E134" s="2392"/>
      <c r="F134" s="2348"/>
      <c r="G134" s="2351"/>
      <c r="H134" s="2351"/>
      <c r="I134" s="2351"/>
      <c r="J134" s="2352"/>
      <c r="K134" s="2393"/>
      <c r="L134" s="2394"/>
      <c r="M134" s="2183" t="s">
        <v>4</v>
      </c>
      <c r="N134" s="2346"/>
      <c r="O134" s="2347"/>
      <c r="P134" s="2392"/>
      <c r="Q134" s="2392"/>
      <c r="R134" s="2348"/>
      <c r="S134" s="2348"/>
      <c r="T134" s="2348"/>
      <c r="U134" s="2351"/>
      <c r="V134" s="2352"/>
      <c r="W134" s="2393"/>
      <c r="X134" s="2394"/>
      <c r="Y134" s="2183" t="s">
        <v>4</v>
      </c>
      <c r="Z134" s="2346"/>
      <c r="AA134" s="2347"/>
      <c r="AB134" s="2392"/>
      <c r="AC134" s="2392"/>
      <c r="AD134" s="2348"/>
      <c r="AE134" s="2351"/>
      <c r="AF134" s="2351"/>
      <c r="AG134" s="2351"/>
      <c r="AH134" s="2352"/>
      <c r="AI134" s="2393"/>
      <c r="AJ134" s="2394"/>
      <c r="AK134" s="2183" t="s">
        <v>4</v>
      </c>
      <c r="AM134"/>
      <c r="AN134" s="465"/>
      <c r="AO134" s="465"/>
      <c r="AP134" s="1792"/>
      <c r="AQ134" s="846"/>
      <c r="AR134" s="846"/>
      <c r="AS134" s="846"/>
      <c r="AT134" s="846"/>
      <c r="AU134" s="846"/>
      <c r="AV134" s="846"/>
      <c r="AW134" s="846"/>
      <c r="AX134" s="846"/>
      <c r="AY134" s="846"/>
      <c r="AZ134" s="846"/>
      <c r="BA134" s="846"/>
      <c r="BB134" s="846"/>
      <c r="BC134" s="846"/>
      <c r="BD134" s="846"/>
      <c r="BE134" s="846"/>
      <c r="BF134" s="846"/>
      <c r="BG134" s="846"/>
      <c r="BH134" s="3393"/>
      <c r="BI134" s="3393"/>
      <c r="BJ134" s="846"/>
      <c r="BK134" s="3395"/>
      <c r="BL134" s="3395"/>
      <c r="BM134" s="846"/>
      <c r="BN134" s="846"/>
      <c r="BO134" s="846"/>
      <c r="BP134" s="465"/>
      <c r="BQ134" s="465"/>
      <c r="BR134" s="465"/>
      <c r="BS134" s="465"/>
      <c r="BT134" s="465"/>
      <c r="BU134" s="465"/>
      <c r="BV134" s="465"/>
      <c r="BW134" s="465"/>
      <c r="BX134" s="465"/>
      <c r="BY134" s="465"/>
      <c r="BZ134" s="465"/>
      <c r="CA134" s="465"/>
      <c r="CB134" s="465"/>
      <c r="CC134" s="465"/>
      <c r="CD134" s="465"/>
      <c r="CE134" s="465"/>
      <c r="CF134" s="465"/>
      <c r="CG134" s="465"/>
      <c r="CH134" s="465"/>
      <c r="CI134" s="465"/>
      <c r="CJ134" s="465"/>
      <c r="CK134" s="465"/>
      <c r="CL134" s="465"/>
      <c r="CM134" s="465"/>
      <c r="CN134" s="466">
        <v>1</v>
      </c>
      <c r="CO134" s="464"/>
      <c r="CP134" s="464"/>
    </row>
    <row r="135" spans="1:94" s="41" customFormat="1" ht="21" customHeight="1" thickBot="1" x14ac:dyDescent="0.3">
      <c r="A135"/>
      <c r="B135" s="2346"/>
      <c r="C135" s="2347"/>
      <c r="D135" s="2348"/>
      <c r="E135" s="2349"/>
      <c r="F135" s="2350"/>
      <c r="G135" s="2351"/>
      <c r="H135" s="2351"/>
      <c r="I135" s="2351"/>
      <c r="J135" s="2352"/>
      <c r="K135" s="2393"/>
      <c r="L135" s="2353"/>
      <c r="M135" s="2183" t="s">
        <v>4</v>
      </c>
      <c r="N135" s="2346"/>
      <c r="O135" s="2347"/>
      <c r="P135" s="2348"/>
      <c r="Q135" s="2349"/>
      <c r="R135" s="2350"/>
      <c r="S135" s="2350"/>
      <c r="T135" s="2350"/>
      <c r="U135" s="2351"/>
      <c r="V135" s="2352"/>
      <c r="W135" s="2393"/>
      <c r="X135" s="2353"/>
      <c r="Y135" s="2183" t="s">
        <v>4</v>
      </c>
      <c r="Z135" s="2346"/>
      <c r="AA135" s="2347"/>
      <c r="AB135" s="2348"/>
      <c r="AC135" s="2349"/>
      <c r="AD135" s="2350"/>
      <c r="AE135" s="2351"/>
      <c r="AF135" s="2351"/>
      <c r="AG135" s="2351"/>
      <c r="AH135" s="2352"/>
      <c r="AI135" s="2393"/>
      <c r="AJ135" s="2353"/>
      <c r="AK135" s="2183" t="s">
        <v>4</v>
      </c>
      <c r="AM135"/>
      <c r="AN135" s="465"/>
      <c r="AO135" s="465"/>
      <c r="AP135" s="846"/>
      <c r="AQ135" s="846"/>
      <c r="AR135" s="846"/>
      <c r="AS135" s="846"/>
      <c r="AT135" s="846"/>
      <c r="AU135" s="846"/>
      <c r="AV135" s="846"/>
      <c r="AW135" s="846"/>
      <c r="AX135" s="846"/>
      <c r="AY135" s="846"/>
      <c r="AZ135" s="846"/>
      <c r="BA135" s="846"/>
      <c r="BB135" s="846"/>
      <c r="BC135" s="846"/>
      <c r="BD135" s="846"/>
      <c r="BE135" s="846"/>
      <c r="BF135" s="846"/>
      <c r="BG135" s="846"/>
      <c r="BH135" s="846"/>
      <c r="BI135" s="846"/>
      <c r="BJ135" s="846"/>
      <c r="BK135" s="846"/>
      <c r="BL135" s="846"/>
      <c r="BM135" s="846"/>
      <c r="BN135" s="846"/>
      <c r="BO135" s="846"/>
      <c r="BP135" s="465"/>
      <c r="BQ135" s="465"/>
      <c r="BR135" s="465"/>
      <c r="BS135" s="465"/>
      <c r="BT135" s="465"/>
      <c r="BU135" s="465"/>
      <c r="BV135" s="465"/>
      <c r="BW135" s="465"/>
      <c r="BX135" s="465"/>
      <c r="BY135" s="465"/>
      <c r="BZ135" s="465"/>
      <c r="CA135" s="465"/>
      <c r="CB135" s="465"/>
      <c r="CC135" s="465"/>
      <c r="CD135" s="465"/>
      <c r="CE135" s="465"/>
      <c r="CF135" s="465"/>
      <c r="CG135" s="465"/>
      <c r="CH135" s="465"/>
      <c r="CI135" s="465"/>
      <c r="CJ135" s="465"/>
      <c r="CK135" s="465"/>
      <c r="CL135" s="465"/>
      <c r="CM135" s="465"/>
      <c r="CN135" s="466">
        <v>1</v>
      </c>
      <c r="CO135" s="464"/>
      <c r="CP135" s="464"/>
    </row>
    <row r="136" spans="1:94" s="41" customFormat="1" ht="21" customHeight="1" x14ac:dyDescent="0.25">
      <c r="A136"/>
      <c r="B136" s="2346"/>
      <c r="C136" s="2347"/>
      <c r="D136" s="2392"/>
      <c r="E136" s="2392"/>
      <c r="F136" s="2348"/>
      <c r="G136" s="2351"/>
      <c r="H136" s="2351"/>
      <c r="I136" s="2351"/>
      <c r="J136" s="2352"/>
      <c r="K136" s="2393"/>
      <c r="L136" s="2394"/>
      <c r="M136" s="2183" t="s">
        <v>4</v>
      </c>
      <c r="N136" s="2346"/>
      <c r="O136" s="2347"/>
      <c r="P136" s="2392"/>
      <c r="Q136" s="2392"/>
      <c r="R136" s="2348"/>
      <c r="S136" s="2348"/>
      <c r="T136" s="2348"/>
      <c r="U136" s="2351"/>
      <c r="V136" s="2352"/>
      <c r="W136" s="2393"/>
      <c r="X136" s="2394"/>
      <c r="Y136" s="2183" t="s">
        <v>4</v>
      </c>
      <c r="Z136" s="2346"/>
      <c r="AA136" s="2347"/>
      <c r="AB136" s="2392"/>
      <c r="AC136" s="2392"/>
      <c r="AD136" s="2348"/>
      <c r="AE136" s="2351"/>
      <c r="AF136" s="2351"/>
      <c r="AG136" s="2351"/>
      <c r="AH136" s="2352"/>
      <c r="AI136" s="2393"/>
      <c r="AJ136" s="2394"/>
      <c r="AK136" s="2183" t="s">
        <v>4</v>
      </c>
      <c r="AM136"/>
      <c r="AN136" s="465"/>
      <c r="AO136" s="465"/>
      <c r="AP136" s="846"/>
      <c r="AQ136" s="846"/>
      <c r="AR136" s="846"/>
      <c r="AS136" s="846"/>
      <c r="AT136" s="846"/>
      <c r="AU136" s="846"/>
      <c r="AV136" s="846"/>
      <c r="AW136" s="846"/>
      <c r="AX136" s="846"/>
      <c r="AY136" s="846"/>
      <c r="AZ136" s="846"/>
      <c r="BA136" s="846"/>
      <c r="BB136" s="846"/>
      <c r="BC136" s="846"/>
      <c r="BD136" s="846"/>
      <c r="BE136" s="846"/>
      <c r="BF136" s="846"/>
      <c r="BG136" s="846"/>
      <c r="BH136" s="3392" t="s">
        <v>1733</v>
      </c>
      <c r="BI136" s="3392"/>
      <c r="BJ136" s="846"/>
      <c r="BK136" s="3394" t="s">
        <v>1734</v>
      </c>
      <c r="BL136" s="3394"/>
      <c r="BM136" s="846"/>
      <c r="BN136" s="846"/>
      <c r="BO136" s="846"/>
      <c r="BP136" s="465"/>
      <c r="BQ136" s="465"/>
      <c r="BR136" s="465"/>
      <c r="BS136" s="465"/>
      <c r="BT136" s="465"/>
      <c r="BU136" s="465"/>
      <c r="BV136" s="465"/>
      <c r="BW136" s="465"/>
      <c r="BX136" s="465"/>
      <c r="BY136" s="465"/>
      <c r="BZ136" s="465"/>
      <c r="CA136" s="465"/>
      <c r="CB136" s="465"/>
      <c r="CC136" s="465"/>
      <c r="CD136" s="465"/>
      <c r="CE136" s="465"/>
      <c r="CF136" s="465"/>
      <c r="CG136" s="465"/>
      <c r="CH136" s="465"/>
      <c r="CI136" s="465"/>
      <c r="CJ136" s="465"/>
      <c r="CK136" s="465"/>
      <c r="CL136" s="465"/>
      <c r="CM136" s="465"/>
      <c r="CN136" s="466">
        <v>1</v>
      </c>
      <c r="CO136" s="464"/>
      <c r="CP136" s="464"/>
    </row>
    <row r="137" spans="1:94" s="41" customFormat="1" ht="21" customHeight="1" x14ac:dyDescent="0.25">
      <c r="A137"/>
      <c r="B137" s="2346"/>
      <c r="C137" s="2347"/>
      <c r="D137" s="2348"/>
      <c r="E137" s="2349"/>
      <c r="F137" s="2350"/>
      <c r="G137" s="2351"/>
      <c r="H137" s="2351"/>
      <c r="I137" s="2351"/>
      <c r="J137" s="2352"/>
      <c r="K137" s="2393"/>
      <c r="L137" s="2353"/>
      <c r="M137" s="2183" t="s">
        <v>4</v>
      </c>
      <c r="N137" s="2346"/>
      <c r="O137" s="2347"/>
      <c r="P137" s="2348"/>
      <c r="Q137" s="2349"/>
      <c r="R137" s="2350"/>
      <c r="S137" s="2350"/>
      <c r="T137" s="2350"/>
      <c r="U137" s="2351"/>
      <c r="V137" s="2352"/>
      <c r="W137" s="2393"/>
      <c r="X137" s="2353"/>
      <c r="Y137" s="2183" t="s">
        <v>4</v>
      </c>
      <c r="Z137" s="2346"/>
      <c r="AA137" s="2347"/>
      <c r="AB137" s="2348"/>
      <c r="AC137" s="2349"/>
      <c r="AD137" s="2350"/>
      <c r="AE137" s="2351"/>
      <c r="AF137" s="2351"/>
      <c r="AG137" s="2351"/>
      <c r="AH137" s="2352"/>
      <c r="AI137" s="2393"/>
      <c r="AJ137" s="2353"/>
      <c r="AK137" s="2183" t="s">
        <v>4</v>
      </c>
      <c r="AM137"/>
      <c r="AN137" s="465"/>
      <c r="AO137" s="465"/>
      <c r="AP137" s="846"/>
      <c r="AQ137" s="846"/>
      <c r="AR137" s="846"/>
      <c r="AS137" s="846"/>
      <c r="AT137" s="846"/>
      <c r="AU137" s="846"/>
      <c r="AV137" s="846"/>
      <c r="AW137" s="846"/>
      <c r="AX137" s="846"/>
      <c r="AY137" s="846"/>
      <c r="AZ137" s="846"/>
      <c r="BA137" s="846"/>
      <c r="BB137" s="846"/>
      <c r="BC137" s="846"/>
      <c r="BD137" s="846"/>
      <c r="BE137" s="846"/>
      <c r="BF137" s="846"/>
      <c r="BG137" s="846"/>
      <c r="BH137" s="3393"/>
      <c r="BI137" s="3393"/>
      <c r="BJ137" s="846"/>
      <c r="BK137" s="3395"/>
      <c r="BL137" s="3395"/>
      <c r="BM137" s="846"/>
      <c r="BN137" s="846"/>
      <c r="BO137" s="846"/>
      <c r="BP137" s="465"/>
      <c r="BQ137" s="465"/>
      <c r="BR137" s="465"/>
      <c r="BS137" s="465"/>
      <c r="BT137" s="465"/>
      <c r="BU137" s="465"/>
      <c r="BV137" s="465"/>
      <c r="BW137" s="465"/>
      <c r="BX137" s="465"/>
      <c r="BY137" s="465"/>
      <c r="BZ137" s="465"/>
      <c r="CA137" s="465"/>
      <c r="CB137" s="465"/>
      <c r="CC137" s="465"/>
      <c r="CD137" s="465"/>
      <c r="CE137" s="465"/>
      <c r="CF137" s="465"/>
      <c r="CG137" s="465"/>
      <c r="CH137" s="465"/>
      <c r="CI137" s="465"/>
      <c r="CJ137" s="465"/>
      <c r="CK137" s="465"/>
      <c r="CL137" s="465"/>
      <c r="CM137" s="465"/>
      <c r="CN137" s="466">
        <v>1</v>
      </c>
      <c r="CO137" s="464"/>
      <c r="CP137" s="464"/>
    </row>
    <row r="138" spans="1:94" s="41" customFormat="1" ht="21" customHeight="1" thickBot="1" x14ac:dyDescent="0.3">
      <c r="A138"/>
      <c r="B138" s="2346"/>
      <c r="C138" s="2347"/>
      <c r="D138" s="2392"/>
      <c r="E138" s="2392"/>
      <c r="F138" s="2348"/>
      <c r="G138" s="2351"/>
      <c r="H138" s="2351"/>
      <c r="I138" s="2351"/>
      <c r="J138" s="2352"/>
      <c r="K138" s="2393"/>
      <c r="L138" s="2394"/>
      <c r="M138" s="2183" t="s">
        <v>4</v>
      </c>
      <c r="N138" s="2346"/>
      <c r="O138" s="2347"/>
      <c r="P138" s="2392"/>
      <c r="Q138" s="2392"/>
      <c r="R138" s="2348"/>
      <c r="S138" s="2348"/>
      <c r="T138" s="2348"/>
      <c r="U138" s="2351"/>
      <c r="V138" s="2352"/>
      <c r="W138" s="2393"/>
      <c r="X138" s="2394"/>
      <c r="Y138" s="2183" t="s">
        <v>4</v>
      </c>
      <c r="Z138" s="2346"/>
      <c r="AA138" s="2347"/>
      <c r="AB138" s="2392"/>
      <c r="AC138" s="2392"/>
      <c r="AD138" s="2348"/>
      <c r="AE138" s="2351"/>
      <c r="AF138" s="2351"/>
      <c r="AG138" s="2351"/>
      <c r="AH138" s="2352"/>
      <c r="AI138" s="2393"/>
      <c r="AJ138" s="2394"/>
      <c r="AK138" s="2183" t="s">
        <v>4</v>
      </c>
      <c r="AM138"/>
      <c r="AN138" s="465"/>
      <c r="AO138" s="465"/>
      <c r="AP138" s="846"/>
      <c r="AQ138" s="846"/>
      <c r="AR138" s="846"/>
      <c r="AS138" s="846"/>
      <c r="AT138" s="846"/>
      <c r="AU138" s="846"/>
      <c r="AV138" s="846"/>
      <c r="AW138" s="846"/>
      <c r="AX138" s="846"/>
      <c r="AY138" s="846"/>
      <c r="AZ138" s="846"/>
      <c r="BA138" s="846"/>
      <c r="BB138" s="846"/>
      <c r="BC138" s="846"/>
      <c r="BD138" s="846"/>
      <c r="BE138" s="846"/>
      <c r="BF138" s="846"/>
      <c r="BG138" s="846"/>
      <c r="BH138" s="846"/>
      <c r="BI138" s="846"/>
      <c r="BJ138" s="846"/>
      <c r="BK138" s="846"/>
      <c r="BL138" s="846"/>
      <c r="BM138" s="846"/>
      <c r="BN138" s="846"/>
      <c r="BO138" s="846"/>
      <c r="BP138" s="465"/>
      <c r="BQ138" s="465"/>
      <c r="BR138" s="465"/>
      <c r="BS138" s="465"/>
      <c r="BT138" s="465"/>
      <c r="BU138" s="465"/>
      <c r="BV138" s="465"/>
      <c r="BW138" s="465"/>
      <c r="BX138" s="465"/>
      <c r="BY138" s="465"/>
      <c r="BZ138" s="465"/>
      <c r="CA138" s="465"/>
      <c r="CB138" s="465"/>
      <c r="CC138" s="465"/>
      <c r="CD138" s="465"/>
      <c r="CE138" s="465"/>
      <c r="CF138" s="465"/>
      <c r="CG138" s="465"/>
      <c r="CH138" s="465"/>
      <c r="CI138" s="465"/>
      <c r="CJ138" s="465"/>
      <c r="CK138" s="465"/>
      <c r="CL138" s="465"/>
      <c r="CM138" s="465"/>
      <c r="CN138" s="466">
        <v>1</v>
      </c>
      <c r="CO138" s="464"/>
      <c r="CP138" s="464"/>
    </row>
    <row r="139" spans="1:94" s="41" customFormat="1" ht="21" customHeight="1" x14ac:dyDescent="0.25">
      <c r="A139"/>
      <c r="B139" s="2346"/>
      <c r="C139" s="2347"/>
      <c r="D139" s="2348"/>
      <c r="E139" s="2349"/>
      <c r="F139" s="2350"/>
      <c r="G139" s="2351"/>
      <c r="H139" s="2351"/>
      <c r="I139" s="2351"/>
      <c r="J139" s="2352"/>
      <c r="K139" s="2393"/>
      <c r="L139" s="2353"/>
      <c r="M139" s="2183" t="s">
        <v>4</v>
      </c>
      <c r="N139" s="2346"/>
      <c r="O139" s="2347"/>
      <c r="P139" s="2348"/>
      <c r="Q139" s="2349"/>
      <c r="R139" s="2350"/>
      <c r="S139" s="2350"/>
      <c r="T139" s="2350"/>
      <c r="U139" s="2351"/>
      <c r="V139" s="2352"/>
      <c r="W139" s="2393"/>
      <c r="X139" s="2353"/>
      <c r="Y139" s="2183" t="s">
        <v>4</v>
      </c>
      <c r="Z139" s="2346"/>
      <c r="AA139" s="2347"/>
      <c r="AB139" s="2348"/>
      <c r="AC139" s="2349"/>
      <c r="AD139" s="2350"/>
      <c r="AE139" s="2351"/>
      <c r="AF139" s="2351"/>
      <c r="AG139" s="2351"/>
      <c r="AH139" s="2352"/>
      <c r="AI139" s="2393"/>
      <c r="AJ139" s="2353"/>
      <c r="AK139" s="2183" t="s">
        <v>4</v>
      </c>
      <c r="AM139"/>
      <c r="AN139" s="465"/>
      <c r="AO139" s="465"/>
      <c r="AP139" s="846"/>
      <c r="AQ139" s="846"/>
      <c r="AR139" s="846"/>
      <c r="AS139" s="846"/>
      <c r="AT139" s="846"/>
      <c r="AU139" s="846"/>
      <c r="AV139" s="846"/>
      <c r="AW139" s="846"/>
      <c r="AX139" s="846"/>
      <c r="AY139" s="846"/>
      <c r="AZ139" s="846"/>
      <c r="BA139" s="846"/>
      <c r="BB139" s="846"/>
      <c r="BC139" s="846"/>
      <c r="BD139" s="846"/>
      <c r="BE139" s="846"/>
      <c r="BF139" s="846"/>
      <c r="BG139" s="846"/>
      <c r="BH139" s="3392" t="s">
        <v>1735</v>
      </c>
      <c r="BI139" s="3392"/>
      <c r="BJ139" s="846"/>
      <c r="BK139" s="3394" t="s">
        <v>1736</v>
      </c>
      <c r="BL139" s="3394"/>
      <c r="BM139" s="846"/>
      <c r="BN139" s="846"/>
      <c r="BO139" s="846"/>
      <c r="BP139" s="465"/>
      <c r="BQ139" s="465"/>
      <c r="BR139" s="465"/>
      <c r="BS139" s="465"/>
      <c r="BT139" s="465"/>
      <c r="BU139" s="465"/>
      <c r="BV139" s="465"/>
      <c r="BW139" s="465"/>
      <c r="BX139" s="465"/>
      <c r="BY139" s="465"/>
      <c r="BZ139" s="465"/>
      <c r="CA139" s="465"/>
      <c r="CB139" s="465"/>
      <c r="CC139" s="465"/>
      <c r="CD139" s="465"/>
      <c r="CE139" s="465"/>
      <c r="CF139" s="465"/>
      <c r="CG139" s="465"/>
      <c r="CH139" s="465"/>
      <c r="CI139" s="465"/>
      <c r="CJ139" s="465"/>
      <c r="CK139" s="465"/>
      <c r="CL139" s="465"/>
      <c r="CM139" s="465"/>
      <c r="CN139" s="466">
        <v>1</v>
      </c>
      <c r="CO139" s="464"/>
      <c r="CP139" s="464"/>
    </row>
    <row r="140" spans="1:94" s="41" customFormat="1" ht="21" customHeight="1" x14ac:dyDescent="0.25">
      <c r="A140"/>
      <c r="B140" s="2346"/>
      <c r="C140" s="2347"/>
      <c r="D140" s="2392"/>
      <c r="E140" s="2392"/>
      <c r="F140" s="2348"/>
      <c r="G140" s="2351"/>
      <c r="H140" s="2351"/>
      <c r="I140" s="2351"/>
      <c r="J140" s="2352"/>
      <c r="K140" s="2393"/>
      <c r="L140" s="2394"/>
      <c r="M140" s="2183" t="s">
        <v>4</v>
      </c>
      <c r="N140" s="2346"/>
      <c r="O140" s="2347"/>
      <c r="P140" s="2392"/>
      <c r="Q140" s="2392"/>
      <c r="R140" s="2348"/>
      <c r="S140" s="2348"/>
      <c r="T140" s="2348"/>
      <c r="U140" s="2351"/>
      <c r="V140" s="2352"/>
      <c r="W140" s="2393"/>
      <c r="X140" s="2394"/>
      <c r="Y140" s="2183" t="s">
        <v>4</v>
      </c>
      <c r="Z140" s="2346"/>
      <c r="AA140" s="2347"/>
      <c r="AB140" s="2392"/>
      <c r="AC140" s="2392"/>
      <c r="AD140" s="2348"/>
      <c r="AE140" s="2351"/>
      <c r="AF140" s="2351"/>
      <c r="AG140" s="2351"/>
      <c r="AH140" s="2352"/>
      <c r="AI140" s="2393"/>
      <c r="AJ140" s="2394"/>
      <c r="AK140" s="2183" t="s">
        <v>4</v>
      </c>
      <c r="AM140"/>
      <c r="AN140" s="465"/>
      <c r="AO140" s="465"/>
      <c r="AP140" s="846"/>
      <c r="AQ140" s="846"/>
      <c r="AR140" s="846"/>
      <c r="AS140" s="846"/>
      <c r="AT140" s="846"/>
      <c r="AU140" s="846"/>
      <c r="AV140" s="846"/>
      <c r="AW140" s="846"/>
      <c r="AX140" s="846"/>
      <c r="AY140" s="846"/>
      <c r="AZ140" s="846"/>
      <c r="BA140" s="846"/>
      <c r="BB140" s="846"/>
      <c r="BC140" s="846"/>
      <c r="BD140" s="846"/>
      <c r="BE140" s="846"/>
      <c r="BF140" s="846"/>
      <c r="BG140" s="846"/>
      <c r="BH140" s="3393"/>
      <c r="BI140" s="3393"/>
      <c r="BJ140" s="846"/>
      <c r="BK140" s="3395"/>
      <c r="BL140" s="3395"/>
      <c r="BM140" s="846"/>
      <c r="BN140" s="846"/>
      <c r="BO140" s="846"/>
      <c r="BP140" s="465"/>
      <c r="BQ140" s="465"/>
      <c r="BR140" s="465"/>
      <c r="BS140" s="465"/>
      <c r="BT140" s="465"/>
      <c r="BU140" s="465"/>
      <c r="BV140" s="465"/>
      <c r="BW140" s="465"/>
      <c r="BX140" s="465"/>
      <c r="BY140" s="465"/>
      <c r="BZ140" s="465"/>
      <c r="CA140" s="465"/>
      <c r="CB140" s="465"/>
      <c r="CC140" s="465"/>
      <c r="CD140" s="465"/>
      <c r="CE140" s="465"/>
      <c r="CF140" s="465"/>
      <c r="CG140" s="465"/>
      <c r="CH140" s="465"/>
      <c r="CI140" s="465"/>
      <c r="CJ140" s="465"/>
      <c r="CK140" s="465"/>
      <c r="CL140" s="465"/>
      <c r="CM140" s="465"/>
      <c r="CN140" s="466">
        <v>1</v>
      </c>
      <c r="CO140" s="464"/>
      <c r="CP140" s="464"/>
    </row>
    <row r="141" spans="1:94" s="41" customFormat="1" ht="21" customHeight="1" thickBot="1" x14ac:dyDescent="0.3">
      <c r="A141"/>
      <c r="B141" s="2346"/>
      <c r="C141" s="2347"/>
      <c r="D141" s="2348"/>
      <c r="E141" s="2349"/>
      <c r="F141" s="2350"/>
      <c r="G141" s="2351"/>
      <c r="H141" s="2351"/>
      <c r="I141" s="2351"/>
      <c r="J141" s="2352"/>
      <c r="K141" s="2393"/>
      <c r="L141" s="2353"/>
      <c r="M141" s="2183" t="s">
        <v>4</v>
      </c>
      <c r="N141" s="2346"/>
      <c r="O141" s="2347"/>
      <c r="P141" s="2348"/>
      <c r="Q141" s="2349"/>
      <c r="R141" s="2350"/>
      <c r="S141" s="2350"/>
      <c r="T141" s="2350"/>
      <c r="U141" s="2351"/>
      <c r="V141" s="2352"/>
      <c r="W141" s="2393"/>
      <c r="X141" s="2353"/>
      <c r="Y141" s="2183" t="s">
        <v>4</v>
      </c>
      <c r="Z141" s="2346"/>
      <c r="AA141" s="2347"/>
      <c r="AB141" s="2348"/>
      <c r="AC141" s="2349"/>
      <c r="AD141" s="2350"/>
      <c r="AE141" s="2351"/>
      <c r="AF141" s="2351"/>
      <c r="AG141" s="2351"/>
      <c r="AH141" s="2352"/>
      <c r="AI141" s="2393"/>
      <c r="AJ141" s="2353"/>
      <c r="AK141" s="2183" t="s">
        <v>4</v>
      </c>
      <c r="AM141"/>
      <c r="AN141" s="465"/>
      <c r="AO141" s="465"/>
      <c r="AP141" s="846"/>
      <c r="AQ141" s="846"/>
      <c r="AR141" s="846"/>
      <c r="AS141" s="846"/>
      <c r="AT141" s="846"/>
      <c r="AU141" s="846"/>
      <c r="AV141" s="846"/>
      <c r="AW141" s="846"/>
      <c r="AX141" s="846"/>
      <c r="AY141" s="846"/>
      <c r="AZ141" s="846"/>
      <c r="BA141" s="846"/>
      <c r="BB141" s="846"/>
      <c r="BC141" s="846"/>
      <c r="BD141" s="846"/>
      <c r="BE141" s="846"/>
      <c r="BF141" s="846"/>
      <c r="BG141" s="846"/>
      <c r="BH141" s="846"/>
      <c r="BI141" s="846"/>
      <c r="BJ141" s="846"/>
      <c r="BK141" s="846"/>
      <c r="BL141" s="846"/>
      <c r="BM141" s="846"/>
      <c r="BN141" s="846"/>
      <c r="BO141" s="846"/>
      <c r="BP141" s="465"/>
      <c r="BQ141" s="465"/>
      <c r="BR141" s="465"/>
      <c r="BS141" s="465"/>
      <c r="BT141" s="465"/>
      <c r="BU141" s="465"/>
      <c r="BV141" s="465"/>
      <c r="BW141" s="465"/>
      <c r="BX141" s="465"/>
      <c r="BY141" s="465"/>
      <c r="BZ141" s="465"/>
      <c r="CA141" s="465"/>
      <c r="CB141" s="465"/>
      <c r="CC141" s="465"/>
      <c r="CD141" s="465"/>
      <c r="CE141" s="465"/>
      <c r="CF141" s="465"/>
      <c r="CG141" s="465"/>
      <c r="CH141" s="465"/>
      <c r="CI141" s="465"/>
      <c r="CJ141" s="465"/>
      <c r="CK141" s="465"/>
      <c r="CL141" s="465"/>
      <c r="CM141" s="465"/>
      <c r="CN141" s="466">
        <v>1</v>
      </c>
      <c r="CO141" s="464"/>
      <c r="CP141" s="464"/>
    </row>
    <row r="142" spans="1:94" s="41" customFormat="1" ht="21" customHeight="1" x14ac:dyDescent="0.25">
      <c r="A142"/>
      <c r="B142" s="2346"/>
      <c r="C142" s="2347"/>
      <c r="D142" s="2392"/>
      <c r="E142" s="2392"/>
      <c r="F142" s="2348"/>
      <c r="G142" s="2351"/>
      <c r="H142" s="2351"/>
      <c r="I142" s="2351"/>
      <c r="J142" s="2352"/>
      <c r="K142" s="2393"/>
      <c r="L142" s="2394"/>
      <c r="M142" s="2183" t="s">
        <v>4</v>
      </c>
      <c r="N142" s="2346"/>
      <c r="O142" s="2347"/>
      <c r="P142" s="2392"/>
      <c r="Q142" s="2392"/>
      <c r="R142" s="2348"/>
      <c r="S142" s="2348"/>
      <c r="T142" s="2348"/>
      <c r="U142" s="2351"/>
      <c r="V142" s="2352"/>
      <c r="W142" s="2393"/>
      <c r="X142" s="2394"/>
      <c r="Y142" s="2183" t="s">
        <v>4</v>
      </c>
      <c r="Z142" s="2346"/>
      <c r="AA142" s="2347"/>
      <c r="AB142" s="2392"/>
      <c r="AC142" s="2392"/>
      <c r="AD142" s="2348"/>
      <c r="AE142" s="2351"/>
      <c r="AF142" s="2351"/>
      <c r="AG142" s="2351"/>
      <c r="AH142" s="2352"/>
      <c r="AI142" s="2393"/>
      <c r="AJ142" s="2394"/>
      <c r="AK142" s="2183" t="s">
        <v>4</v>
      </c>
      <c r="AM142"/>
      <c r="AN142" s="465"/>
      <c r="AO142" s="465"/>
      <c r="AP142" s="846"/>
      <c r="AQ142" s="846"/>
      <c r="AR142" s="846"/>
      <c r="AS142" s="846"/>
      <c r="AT142" s="846"/>
      <c r="AU142" s="846"/>
      <c r="AV142" s="846"/>
      <c r="AW142" s="846"/>
      <c r="AX142" s="846"/>
      <c r="AY142" s="846"/>
      <c r="AZ142" s="846"/>
      <c r="BA142" s="846"/>
      <c r="BB142" s="846"/>
      <c r="BC142" s="846"/>
      <c r="BD142" s="846"/>
      <c r="BE142" s="846"/>
      <c r="BF142" s="846"/>
      <c r="BG142" s="846"/>
      <c r="BH142" s="3392" t="s">
        <v>1737</v>
      </c>
      <c r="BI142" s="3392"/>
      <c r="BJ142" s="846"/>
      <c r="BK142" s="3394" t="s">
        <v>1738</v>
      </c>
      <c r="BL142" s="3394"/>
      <c r="BM142" s="846"/>
      <c r="BN142" s="846"/>
      <c r="BO142" s="846"/>
      <c r="BP142" s="465"/>
      <c r="BQ142" s="465"/>
      <c r="BR142" s="465"/>
      <c r="BS142" s="465"/>
      <c r="BT142" s="465"/>
      <c r="BU142" s="465"/>
      <c r="BV142" s="465"/>
      <c r="BW142" s="465"/>
      <c r="BX142" s="465"/>
      <c r="BY142" s="465"/>
      <c r="BZ142" s="465"/>
      <c r="CA142" s="465"/>
      <c r="CB142" s="465"/>
      <c r="CC142" s="465"/>
      <c r="CD142" s="465"/>
      <c r="CE142" s="465"/>
      <c r="CF142" s="465"/>
      <c r="CG142" s="465"/>
      <c r="CH142" s="465"/>
      <c r="CI142" s="465"/>
      <c r="CJ142" s="465"/>
      <c r="CK142" s="465"/>
      <c r="CL142" s="465"/>
      <c r="CM142" s="465"/>
      <c r="CN142" s="466">
        <v>1</v>
      </c>
      <c r="CO142" s="464"/>
      <c r="CP142" s="464"/>
    </row>
    <row r="143" spans="1:94" s="41" customFormat="1" ht="21" customHeight="1" x14ac:dyDescent="0.25">
      <c r="A143"/>
      <c r="B143" s="2346"/>
      <c r="C143" s="2347"/>
      <c r="D143" s="2348"/>
      <c r="E143" s="2349"/>
      <c r="F143" s="2350"/>
      <c r="G143" s="2351"/>
      <c r="H143" s="2351"/>
      <c r="I143" s="2351"/>
      <c r="J143" s="2352"/>
      <c r="K143" s="2393"/>
      <c r="L143" s="2353"/>
      <c r="M143" s="2183" t="s">
        <v>4</v>
      </c>
      <c r="N143" s="2346"/>
      <c r="O143" s="2347"/>
      <c r="P143" s="2348"/>
      <c r="Q143" s="2349"/>
      <c r="R143" s="2350"/>
      <c r="S143" s="2350"/>
      <c r="T143" s="2350"/>
      <c r="U143" s="2351"/>
      <c r="V143" s="2352"/>
      <c r="W143" s="2393"/>
      <c r="X143" s="2353"/>
      <c r="Y143" s="2183" t="s">
        <v>4</v>
      </c>
      <c r="Z143" s="2346"/>
      <c r="AA143" s="2347"/>
      <c r="AB143" s="2348"/>
      <c r="AC143" s="2349"/>
      <c r="AD143" s="2350"/>
      <c r="AE143" s="2351"/>
      <c r="AF143" s="2351"/>
      <c r="AG143" s="2351"/>
      <c r="AH143" s="2352"/>
      <c r="AI143" s="2393"/>
      <c r="AJ143" s="2353"/>
      <c r="AK143" s="2183" t="s">
        <v>4</v>
      </c>
      <c r="AM143"/>
      <c r="AN143" s="465"/>
      <c r="AO143" s="465"/>
      <c r="AP143" s="846"/>
      <c r="AQ143" s="846"/>
      <c r="AR143" s="846"/>
      <c r="AS143" s="846"/>
      <c r="AT143" s="846"/>
      <c r="AU143" s="846"/>
      <c r="AV143" s="846"/>
      <c r="AW143" s="846"/>
      <c r="AX143" s="846"/>
      <c r="AY143" s="846"/>
      <c r="AZ143" s="846"/>
      <c r="BA143" s="846"/>
      <c r="BB143" s="846"/>
      <c r="BC143" s="846"/>
      <c r="BD143" s="846"/>
      <c r="BE143" s="846"/>
      <c r="BF143" s="846"/>
      <c r="BG143" s="846"/>
      <c r="BH143" s="3393"/>
      <c r="BI143" s="3393"/>
      <c r="BJ143" s="846"/>
      <c r="BK143" s="3395"/>
      <c r="BL143" s="3395"/>
      <c r="BM143" s="846"/>
      <c r="BN143" s="846"/>
      <c r="BO143" s="846"/>
      <c r="BP143" s="465"/>
      <c r="BQ143" s="465"/>
      <c r="BR143" s="465"/>
      <c r="BS143" s="465"/>
      <c r="BT143" s="465"/>
      <c r="BU143" s="465"/>
      <c r="BV143" s="465"/>
      <c r="BW143" s="465"/>
      <c r="BX143" s="465"/>
      <c r="BY143" s="465"/>
      <c r="BZ143" s="465"/>
      <c r="CA143" s="465"/>
      <c r="CB143" s="465"/>
      <c r="CC143" s="465"/>
      <c r="CD143" s="465"/>
      <c r="CE143" s="465"/>
      <c r="CF143" s="465"/>
      <c r="CG143" s="465"/>
      <c r="CH143" s="465"/>
      <c r="CI143" s="465"/>
      <c r="CJ143" s="465"/>
      <c r="CK143" s="465"/>
      <c r="CL143" s="465"/>
      <c r="CM143" s="465"/>
      <c r="CN143" s="466">
        <v>1</v>
      </c>
      <c r="CO143" s="464"/>
      <c r="CP143" s="464"/>
    </row>
    <row r="144" spans="1:94" s="41" customFormat="1" ht="21" customHeight="1" thickBot="1" x14ac:dyDescent="0.3">
      <c r="A144"/>
      <c r="B144" s="2346"/>
      <c r="C144" s="2347"/>
      <c r="D144" s="2392"/>
      <c r="E144" s="2392"/>
      <c r="F144" s="2348"/>
      <c r="G144" s="2351"/>
      <c r="H144" s="2351"/>
      <c r="I144" s="2351"/>
      <c r="J144" s="2352"/>
      <c r="K144" s="2393"/>
      <c r="L144" s="2394"/>
      <c r="M144" s="2183" t="s">
        <v>4</v>
      </c>
      <c r="N144" s="2346"/>
      <c r="O144" s="2347"/>
      <c r="P144" s="2392"/>
      <c r="Q144" s="2392"/>
      <c r="R144" s="2348"/>
      <c r="S144" s="2348"/>
      <c r="T144" s="2348"/>
      <c r="U144" s="2351"/>
      <c r="V144" s="2352"/>
      <c r="W144" s="2393"/>
      <c r="X144" s="2394"/>
      <c r="Y144" s="2183" t="s">
        <v>4</v>
      </c>
      <c r="Z144" s="2346"/>
      <c r="AA144" s="2347"/>
      <c r="AB144" s="2392"/>
      <c r="AC144" s="2392"/>
      <c r="AD144" s="2348"/>
      <c r="AE144" s="2351"/>
      <c r="AF144" s="2351"/>
      <c r="AG144" s="2351"/>
      <c r="AH144" s="2352"/>
      <c r="AI144" s="2393"/>
      <c r="AJ144" s="2394"/>
      <c r="AK144" s="2183" t="s">
        <v>4</v>
      </c>
      <c r="AM144"/>
      <c r="AN144" s="465"/>
      <c r="AO144" s="465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465"/>
      <c r="BQ144" s="465"/>
      <c r="BR144" s="465"/>
      <c r="BS144" s="465"/>
      <c r="BT144" s="465"/>
      <c r="BU144" s="465"/>
      <c r="BV144" s="465"/>
      <c r="BW144" s="465"/>
      <c r="BX144" s="465"/>
      <c r="BY144" s="465"/>
      <c r="BZ144" s="465"/>
      <c r="CA144" s="465"/>
      <c r="CB144" s="465"/>
      <c r="CC144" s="465"/>
      <c r="CD144" s="465"/>
      <c r="CE144" s="465"/>
      <c r="CF144" s="465"/>
      <c r="CG144" s="465"/>
      <c r="CH144" s="465"/>
      <c r="CI144" s="465"/>
      <c r="CJ144" s="465"/>
      <c r="CK144" s="465"/>
      <c r="CL144" s="465"/>
      <c r="CM144" s="465"/>
      <c r="CN144" s="466">
        <v>1</v>
      </c>
      <c r="CO144" s="464"/>
      <c r="CP144" s="464"/>
    </row>
    <row r="145" spans="1:94" s="41" customFormat="1" ht="21" customHeight="1" x14ac:dyDescent="0.25">
      <c r="A145"/>
      <c r="B145" s="2346"/>
      <c r="C145" s="2347"/>
      <c r="D145" s="2348"/>
      <c r="E145" s="2349"/>
      <c r="F145" s="2350"/>
      <c r="G145" s="2351"/>
      <c r="H145" s="2351"/>
      <c r="I145" s="2351"/>
      <c r="J145" s="2352"/>
      <c r="K145" s="2393"/>
      <c r="L145" s="2353"/>
      <c r="M145" s="2183" t="s">
        <v>4</v>
      </c>
      <c r="N145" s="2346"/>
      <c r="O145" s="2347"/>
      <c r="P145" s="2348"/>
      <c r="Q145" s="2349"/>
      <c r="R145" s="2350"/>
      <c r="S145" s="2350"/>
      <c r="T145" s="2350"/>
      <c r="U145" s="2351"/>
      <c r="V145" s="2352"/>
      <c r="W145" s="2393"/>
      <c r="X145" s="2353"/>
      <c r="Y145" s="2183" t="s">
        <v>4</v>
      </c>
      <c r="Z145" s="2346"/>
      <c r="AA145" s="2347"/>
      <c r="AB145" s="2348"/>
      <c r="AC145" s="2349"/>
      <c r="AD145" s="2350"/>
      <c r="AE145" s="2351"/>
      <c r="AF145" s="2351"/>
      <c r="AG145" s="2351"/>
      <c r="AH145" s="2352"/>
      <c r="AI145" s="2393"/>
      <c r="AJ145" s="2353"/>
      <c r="AK145" s="2183" t="s">
        <v>4</v>
      </c>
      <c r="AM145"/>
      <c r="AN145"/>
      <c r="AO145" s="465"/>
      <c r="AP145" s="846"/>
      <c r="AQ145" s="846"/>
      <c r="AR145" s="846"/>
      <c r="AS145" s="846"/>
      <c r="AT145" s="846"/>
      <c r="AU145" s="846"/>
      <c r="AV145" s="846"/>
      <c r="AW145" s="846"/>
      <c r="AX145" s="846"/>
      <c r="AY145" s="846"/>
      <c r="AZ145" s="846"/>
      <c r="BA145" s="846"/>
      <c r="BB145" s="846"/>
      <c r="BC145" s="846"/>
      <c r="BD145" s="846"/>
      <c r="BE145" s="846"/>
      <c r="BF145" s="846"/>
      <c r="BG145" s="846"/>
      <c r="BH145" s="3392" t="s">
        <v>1739</v>
      </c>
      <c r="BI145" s="3392"/>
      <c r="BJ145" s="846"/>
      <c r="BK145" s="3394" t="s">
        <v>1740</v>
      </c>
      <c r="BL145" s="3394"/>
      <c r="BM145" s="846"/>
      <c r="BN145" s="846"/>
      <c r="BO145" s="846"/>
      <c r="BP145" s="465"/>
      <c r="BQ145" s="465"/>
      <c r="BR145" s="465"/>
      <c r="BS145" s="465"/>
      <c r="BT145" s="465"/>
      <c r="BU145" s="465"/>
      <c r="BV145" s="465"/>
      <c r="BW145" s="465"/>
      <c r="BX145" s="465"/>
      <c r="BY145" s="465"/>
      <c r="BZ145" s="465"/>
      <c r="CA145" s="465"/>
      <c r="CB145" s="465"/>
      <c r="CC145" s="465"/>
      <c r="CD145" s="465"/>
      <c r="CE145" s="465"/>
      <c r="CF145" s="465"/>
      <c r="CG145" s="465"/>
      <c r="CH145" s="465"/>
      <c r="CI145" s="465"/>
      <c r="CJ145" s="465"/>
      <c r="CK145" s="465"/>
      <c r="CL145" s="465"/>
      <c r="CM145" s="465"/>
      <c r="CN145" s="466">
        <v>1</v>
      </c>
      <c r="CO145" s="464"/>
      <c r="CP145" s="464"/>
    </row>
    <row r="146" spans="1:94" s="41" customFormat="1" ht="21" customHeight="1" x14ac:dyDescent="0.25">
      <c r="A146"/>
      <c r="B146" s="2346"/>
      <c r="C146" s="2347"/>
      <c r="D146" s="2392"/>
      <c r="E146" s="2392"/>
      <c r="F146" s="2348"/>
      <c r="G146" s="2351"/>
      <c r="H146" s="2351"/>
      <c r="I146" s="2351"/>
      <c r="J146" s="2352"/>
      <c r="K146" s="2393"/>
      <c r="L146" s="2394"/>
      <c r="M146" s="2183" t="s">
        <v>4</v>
      </c>
      <c r="N146" s="2346"/>
      <c r="O146" s="2347"/>
      <c r="P146" s="2392"/>
      <c r="Q146" s="2392"/>
      <c r="R146" s="2348"/>
      <c r="S146" s="2348"/>
      <c r="T146" s="2348"/>
      <c r="U146" s="2351"/>
      <c r="V146" s="2352"/>
      <c r="W146" s="2393"/>
      <c r="X146" s="2394"/>
      <c r="Y146" s="2183" t="s">
        <v>4</v>
      </c>
      <c r="Z146" s="2346"/>
      <c r="AA146" s="2347"/>
      <c r="AB146" s="2392"/>
      <c r="AC146" s="2392"/>
      <c r="AD146" s="2348"/>
      <c r="AE146" s="2351"/>
      <c r="AF146" s="2351"/>
      <c r="AG146" s="2351"/>
      <c r="AH146" s="2352"/>
      <c r="AI146" s="2393"/>
      <c r="AJ146" s="2394"/>
      <c r="AK146" s="2183" t="s">
        <v>4</v>
      </c>
      <c r="AM146"/>
      <c r="AN146"/>
      <c r="AO146" s="465"/>
      <c r="AP146" s="846"/>
      <c r="AQ146" s="846"/>
      <c r="AR146" s="846"/>
      <c r="AS146" s="846"/>
      <c r="AT146" s="846"/>
      <c r="AU146" s="846"/>
      <c r="AV146" s="846"/>
      <c r="AW146" s="846"/>
      <c r="AX146" s="846"/>
      <c r="AY146" s="846"/>
      <c r="AZ146" s="846"/>
      <c r="BA146" s="846"/>
      <c r="BB146" s="846"/>
      <c r="BC146" s="846"/>
      <c r="BD146" s="846"/>
      <c r="BE146" s="846"/>
      <c r="BF146" s="846"/>
      <c r="BG146" s="846"/>
      <c r="BH146" s="3393"/>
      <c r="BI146" s="3393"/>
      <c r="BJ146" s="846"/>
      <c r="BK146" s="3395"/>
      <c r="BL146" s="3395"/>
      <c r="BM146" s="846"/>
      <c r="BN146" s="846"/>
      <c r="BO146" s="846"/>
      <c r="BP146" s="465"/>
      <c r="BQ146" s="465"/>
      <c r="BR146" s="465"/>
      <c r="BS146" s="465"/>
      <c r="BT146" s="465"/>
      <c r="BU146" s="465"/>
      <c r="BV146" s="465"/>
      <c r="BW146" s="465"/>
      <c r="BX146" s="465"/>
      <c r="BY146" s="465"/>
      <c r="BZ146" s="465"/>
      <c r="CA146" s="465"/>
      <c r="CB146" s="465"/>
      <c r="CC146" s="465"/>
      <c r="CD146" s="465"/>
      <c r="CE146" s="465"/>
      <c r="CF146" s="465"/>
      <c r="CG146" s="465"/>
      <c r="CH146" s="465"/>
      <c r="CI146" s="465"/>
      <c r="CJ146" s="465"/>
      <c r="CK146" s="465"/>
      <c r="CL146" s="465"/>
      <c r="CM146" s="465"/>
      <c r="CN146" s="466">
        <v>1</v>
      </c>
      <c r="CO146" s="464"/>
      <c r="CP146" s="464"/>
    </row>
    <row r="147" spans="1:94" s="41" customFormat="1" ht="21" customHeight="1" thickBot="1" x14ac:dyDescent="0.3">
      <c r="A147"/>
      <c r="B147" s="2346"/>
      <c r="C147" s="2347"/>
      <c r="D147" s="2348"/>
      <c r="E147" s="2349"/>
      <c r="F147" s="2350"/>
      <c r="G147" s="2351"/>
      <c r="H147" s="2351"/>
      <c r="I147" s="2351"/>
      <c r="J147" s="2352"/>
      <c r="K147" s="2393"/>
      <c r="L147" s="2353"/>
      <c r="M147" s="2183" t="s">
        <v>4</v>
      </c>
      <c r="N147" s="2346"/>
      <c r="O147" s="2347"/>
      <c r="P147" s="2348"/>
      <c r="Q147" s="2349"/>
      <c r="R147" s="2350"/>
      <c r="S147" s="2350"/>
      <c r="T147" s="2350"/>
      <c r="U147" s="2351"/>
      <c r="V147" s="2352"/>
      <c r="W147" s="2393"/>
      <c r="X147" s="2353"/>
      <c r="Y147" s="2183" t="s">
        <v>4</v>
      </c>
      <c r="Z147" s="2346"/>
      <c r="AA147" s="2347"/>
      <c r="AB147" s="2348"/>
      <c r="AC147" s="2349"/>
      <c r="AD147" s="2350"/>
      <c r="AE147" s="2351"/>
      <c r="AF147" s="2351"/>
      <c r="AG147" s="2351"/>
      <c r="AH147" s="2352"/>
      <c r="AI147" s="2393"/>
      <c r="AJ147" s="2353"/>
      <c r="AK147" s="2183" t="s">
        <v>4</v>
      </c>
      <c r="AM147"/>
      <c r="AN147"/>
      <c r="AO147" s="465"/>
      <c r="AP147" s="846"/>
      <c r="AQ147" s="846"/>
      <c r="AR147" s="846"/>
      <c r="AS147" s="846"/>
      <c r="AT147" s="846"/>
      <c r="AU147" s="846"/>
      <c r="AV147" s="846"/>
      <c r="AW147" s="846"/>
      <c r="AX147" s="846"/>
      <c r="AY147" s="846"/>
      <c r="AZ147" s="846"/>
      <c r="BA147" s="846"/>
      <c r="BB147" s="846"/>
      <c r="BC147" s="846"/>
      <c r="BD147" s="846"/>
      <c r="BE147" s="846"/>
      <c r="BF147" s="846"/>
      <c r="BG147" s="846"/>
      <c r="BH147" s="846"/>
      <c r="BI147" s="846"/>
      <c r="BJ147" s="846"/>
      <c r="BK147" s="846"/>
      <c r="BL147" s="846"/>
      <c r="BM147" s="846"/>
      <c r="BN147" s="846"/>
      <c r="BO147" s="846"/>
      <c r="BP147" s="465"/>
      <c r="BQ147" s="465"/>
      <c r="BR147" s="465"/>
      <c r="BS147" s="465"/>
      <c r="BT147" s="465"/>
      <c r="BU147" s="465"/>
      <c r="BV147" s="465"/>
      <c r="BW147" s="465"/>
      <c r="BX147" s="465"/>
      <c r="BY147" s="465"/>
      <c r="BZ147" s="465"/>
      <c r="CA147" s="465"/>
      <c r="CB147" s="465"/>
      <c r="CC147" s="465"/>
      <c r="CD147" s="465"/>
      <c r="CE147" s="465"/>
      <c r="CF147" s="465"/>
      <c r="CG147" s="465"/>
      <c r="CH147" s="465"/>
      <c r="CI147" s="465"/>
      <c r="CJ147" s="465"/>
      <c r="CK147" s="465"/>
      <c r="CL147" s="465"/>
      <c r="CM147" s="465"/>
      <c r="CN147" s="466">
        <v>1</v>
      </c>
      <c r="CO147" s="464"/>
      <c r="CP147" s="464"/>
    </row>
    <row r="148" spans="1:94" s="41" customFormat="1" ht="21" customHeight="1" x14ac:dyDescent="0.25">
      <c r="A148"/>
      <c r="B148" s="2346"/>
      <c r="C148" s="2347"/>
      <c r="D148" s="2392"/>
      <c r="E148" s="2392"/>
      <c r="F148" s="2348"/>
      <c r="G148" s="2351"/>
      <c r="H148" s="2351"/>
      <c r="I148" s="2351"/>
      <c r="J148" s="2352"/>
      <c r="K148" s="2393"/>
      <c r="L148" s="2394"/>
      <c r="M148" s="2183" t="s">
        <v>4</v>
      </c>
      <c r="N148" s="2346"/>
      <c r="O148" s="2347"/>
      <c r="P148" s="2392"/>
      <c r="Q148" s="2392"/>
      <c r="R148" s="2348"/>
      <c r="S148" s="2348"/>
      <c r="T148" s="2348"/>
      <c r="U148" s="2351"/>
      <c r="V148" s="2352"/>
      <c r="W148" s="2393"/>
      <c r="X148" s="2394"/>
      <c r="Y148" s="2183" t="s">
        <v>4</v>
      </c>
      <c r="Z148" s="2346"/>
      <c r="AA148" s="2347"/>
      <c r="AB148" s="2392"/>
      <c r="AC148" s="2392"/>
      <c r="AD148" s="2348"/>
      <c r="AE148" s="2351"/>
      <c r="AF148" s="2351"/>
      <c r="AG148" s="2351"/>
      <c r="AH148" s="2352"/>
      <c r="AI148" s="2393"/>
      <c r="AJ148" s="2394"/>
      <c r="AK148" s="2183" t="s">
        <v>4</v>
      </c>
      <c r="AM148"/>
      <c r="AN148"/>
      <c r="AO148" s="465"/>
      <c r="AP148" s="846"/>
      <c r="AQ148" s="846"/>
      <c r="AR148" s="846"/>
      <c r="AS148" s="846"/>
      <c r="AT148" s="846"/>
      <c r="AU148" s="846"/>
      <c r="AV148" s="846"/>
      <c r="AW148" s="846"/>
      <c r="AX148" s="846"/>
      <c r="AY148" s="846"/>
      <c r="AZ148" s="846"/>
      <c r="BA148" s="846"/>
      <c r="BB148" s="846"/>
      <c r="BC148" s="846"/>
      <c r="BD148" s="846"/>
      <c r="BE148" s="846"/>
      <c r="BF148" s="846"/>
      <c r="BG148" s="846"/>
      <c r="BH148" s="846"/>
      <c r="BI148" s="846"/>
      <c r="BJ148" s="846"/>
      <c r="BK148" s="3394" t="s">
        <v>1727</v>
      </c>
      <c r="BL148" s="3394"/>
      <c r="BM148" s="846"/>
      <c r="BN148" s="846"/>
      <c r="BO148" s="846"/>
      <c r="BP148" s="465"/>
      <c r="BQ148" s="465"/>
      <c r="BR148" s="465"/>
      <c r="BS148" s="465"/>
      <c r="BT148" s="465"/>
      <c r="BU148" s="465"/>
      <c r="BV148" s="465"/>
      <c r="BW148" s="465"/>
      <c r="BX148" s="465"/>
      <c r="BY148" s="465"/>
      <c r="BZ148" s="465"/>
      <c r="CA148" s="465"/>
      <c r="CB148" s="465"/>
      <c r="CC148" s="465"/>
      <c r="CD148" s="465"/>
      <c r="CE148" s="465"/>
      <c r="CF148" s="465"/>
      <c r="CG148" s="465"/>
      <c r="CH148" s="465"/>
      <c r="CI148" s="465"/>
      <c r="CJ148" s="465"/>
      <c r="CK148" s="465"/>
      <c r="CL148" s="465"/>
      <c r="CM148" s="465"/>
      <c r="CN148" s="466">
        <v>1</v>
      </c>
      <c r="CO148" s="464"/>
      <c r="CP148" s="464"/>
    </row>
    <row r="149" spans="1:94" s="41" customFormat="1" ht="21" customHeight="1" x14ac:dyDescent="0.25">
      <c r="A149"/>
      <c r="B149" s="2346"/>
      <c r="C149" s="2347"/>
      <c r="D149" s="2348"/>
      <c r="E149" s="2349"/>
      <c r="F149" s="2350"/>
      <c r="G149" s="2351"/>
      <c r="H149" s="2351"/>
      <c r="I149" s="2351"/>
      <c r="J149" s="2352"/>
      <c r="K149" s="2393"/>
      <c r="L149" s="2353"/>
      <c r="M149" s="2183" t="s">
        <v>4</v>
      </c>
      <c r="N149" s="2346"/>
      <c r="O149" s="2347"/>
      <c r="P149" s="2348"/>
      <c r="Q149" s="2349"/>
      <c r="R149" s="2350"/>
      <c r="S149" s="2350"/>
      <c r="T149" s="2350"/>
      <c r="U149" s="2351"/>
      <c r="V149" s="2352"/>
      <c r="W149" s="2393"/>
      <c r="X149" s="2353"/>
      <c r="Y149" s="2183" t="s">
        <v>4</v>
      </c>
      <c r="Z149" s="2346"/>
      <c r="AA149" s="2347"/>
      <c r="AB149" s="2348"/>
      <c r="AC149" s="2349"/>
      <c r="AD149" s="2350"/>
      <c r="AE149" s="2351"/>
      <c r="AF149" s="2351"/>
      <c r="AG149" s="2351"/>
      <c r="AH149" s="2352"/>
      <c r="AI149" s="2393"/>
      <c r="AJ149" s="2353"/>
      <c r="AK149" s="2183" t="s">
        <v>4</v>
      </c>
      <c r="AM149"/>
      <c r="AN149"/>
      <c r="AO149" s="465"/>
      <c r="AP149" s="846"/>
      <c r="AQ149" s="846"/>
      <c r="AR149" s="846"/>
      <c r="AS149" s="846"/>
      <c r="AT149" s="846"/>
      <c r="AU149" s="846"/>
      <c r="AV149" s="846"/>
      <c r="AW149" s="846"/>
      <c r="AX149" s="846"/>
      <c r="AY149" s="846"/>
      <c r="AZ149" s="846"/>
      <c r="BA149" s="846"/>
      <c r="BB149" s="846"/>
      <c r="BC149" s="846"/>
      <c r="BD149" s="846"/>
      <c r="BE149" s="846"/>
      <c r="BF149" s="846"/>
      <c r="BG149" s="846"/>
      <c r="BH149" s="846"/>
      <c r="BI149" s="846"/>
      <c r="BJ149" s="846"/>
      <c r="BK149" s="3395"/>
      <c r="BL149" s="3395"/>
      <c r="BM149" s="846"/>
      <c r="BN149" s="846"/>
      <c r="BO149" s="846"/>
      <c r="BP149" s="465"/>
      <c r="BQ149" s="465"/>
      <c r="BR149" s="465"/>
      <c r="BS149" s="465"/>
      <c r="BT149" s="465"/>
      <c r="BU149" s="465"/>
      <c r="BV149" s="465"/>
      <c r="BW149" s="465"/>
      <c r="BX149" s="465"/>
      <c r="BY149" s="465"/>
      <c r="BZ149" s="465"/>
      <c r="CA149" s="465"/>
      <c r="CB149" s="465"/>
      <c r="CC149" s="465"/>
      <c r="CD149" s="465"/>
      <c r="CE149" s="465"/>
      <c r="CF149" s="465"/>
      <c r="CG149" s="465"/>
      <c r="CH149" s="465"/>
      <c r="CI149" s="465"/>
      <c r="CJ149" s="465"/>
      <c r="CK149" s="465"/>
      <c r="CL149" s="465"/>
      <c r="CM149" s="465"/>
      <c r="CN149" s="466">
        <v>1</v>
      </c>
      <c r="CO149" s="464"/>
      <c r="CP149" s="464"/>
    </row>
    <row r="150" spans="1:94" s="41" customFormat="1" ht="21" customHeight="1" thickBot="1" x14ac:dyDescent="0.3">
      <c r="A150"/>
      <c r="B150" s="2346"/>
      <c r="C150" s="2347"/>
      <c r="D150" s="2392"/>
      <c r="E150" s="2392"/>
      <c r="F150" s="2348"/>
      <c r="G150" s="2351"/>
      <c r="H150" s="2351"/>
      <c r="I150" s="2351"/>
      <c r="J150" s="2352"/>
      <c r="K150" s="2393"/>
      <c r="L150" s="2394"/>
      <c r="M150" s="2183" t="s">
        <v>4</v>
      </c>
      <c r="N150" s="2346"/>
      <c r="O150" s="2347"/>
      <c r="P150" s="2392"/>
      <c r="Q150" s="2392"/>
      <c r="R150" s="2348"/>
      <c r="S150" s="2348"/>
      <c r="T150" s="2348"/>
      <c r="U150" s="2351"/>
      <c r="V150" s="2352"/>
      <c r="W150" s="2393"/>
      <c r="X150" s="2394"/>
      <c r="Y150" s="2183" t="s">
        <v>4</v>
      </c>
      <c r="Z150" s="2346"/>
      <c r="AA150" s="2347"/>
      <c r="AB150" s="2392"/>
      <c r="AC150" s="2392"/>
      <c r="AD150" s="2348"/>
      <c r="AE150" s="2351"/>
      <c r="AF150" s="2351"/>
      <c r="AG150" s="2351"/>
      <c r="AH150" s="2352"/>
      <c r="AI150" s="2393"/>
      <c r="AJ150" s="2394"/>
      <c r="AK150" s="2183" t="s">
        <v>4</v>
      </c>
      <c r="AM150"/>
      <c r="AN150"/>
      <c r="AO150" s="465"/>
      <c r="AP150" s="846"/>
      <c r="AQ150" s="846"/>
      <c r="AR150" s="846"/>
      <c r="AS150" s="846"/>
      <c r="AT150" s="846"/>
      <c r="AU150" s="846"/>
      <c r="AV150" s="846"/>
      <c r="AW150" s="846"/>
      <c r="AX150" s="846"/>
      <c r="AY150" s="846"/>
      <c r="AZ150" s="846"/>
      <c r="BA150" s="846"/>
      <c r="BB150" s="846"/>
      <c r="BC150" s="846"/>
      <c r="BD150" s="846"/>
      <c r="BE150" s="846"/>
      <c r="BF150" s="846"/>
      <c r="BG150" s="846"/>
      <c r="BH150" s="846"/>
      <c r="BI150" s="846"/>
      <c r="BJ150" s="846"/>
      <c r="BK150" s="846"/>
      <c r="BL150" s="846"/>
      <c r="BM150" s="846"/>
      <c r="BN150" s="846"/>
      <c r="BO150" s="846"/>
      <c r="BP150" s="465"/>
      <c r="BQ150" s="465"/>
      <c r="BR150" s="465"/>
      <c r="BS150" s="465"/>
      <c r="BT150" s="465"/>
      <c r="BU150" s="465"/>
      <c r="BV150" s="465"/>
      <c r="BW150" s="465"/>
      <c r="BX150" s="465"/>
      <c r="BY150" s="465"/>
      <c r="BZ150" s="465"/>
      <c r="CA150" s="465"/>
      <c r="CB150" s="465"/>
      <c r="CC150" s="465"/>
      <c r="CD150" s="465"/>
      <c r="CE150" s="465"/>
      <c r="CF150" s="465"/>
      <c r="CG150" s="465"/>
      <c r="CH150" s="465"/>
      <c r="CI150" s="465"/>
      <c r="CJ150" s="465"/>
      <c r="CK150" s="465"/>
      <c r="CL150" s="465"/>
      <c r="CM150" s="465"/>
      <c r="CN150" s="466">
        <v>1</v>
      </c>
      <c r="CO150" s="464"/>
      <c r="CP150" s="464"/>
    </row>
    <row r="151" spans="1:94" s="41" customFormat="1" ht="21" customHeight="1" x14ac:dyDescent="0.25">
      <c r="A151"/>
      <c r="B151" s="2346"/>
      <c r="C151" s="2347"/>
      <c r="D151" s="2348"/>
      <c r="E151" s="2349"/>
      <c r="F151" s="2350"/>
      <c r="G151" s="2351"/>
      <c r="H151" s="2351"/>
      <c r="I151" s="2351"/>
      <c r="J151" s="2352"/>
      <c r="K151" s="2393"/>
      <c r="L151" s="2353"/>
      <c r="M151" s="2183" t="s">
        <v>4</v>
      </c>
      <c r="N151" s="2346"/>
      <c r="O151" s="2347"/>
      <c r="P151" s="2348"/>
      <c r="Q151" s="2349"/>
      <c r="R151" s="2350"/>
      <c r="S151" s="2350"/>
      <c r="T151" s="2350"/>
      <c r="U151" s="2351"/>
      <c r="V151" s="2352"/>
      <c r="W151" s="2393"/>
      <c r="X151" s="2353"/>
      <c r="Y151" s="2183" t="s">
        <v>4</v>
      </c>
      <c r="Z151" s="2346"/>
      <c r="AA151" s="2347"/>
      <c r="AB151" s="2348"/>
      <c r="AC151" s="2349"/>
      <c r="AD151" s="2350"/>
      <c r="AE151" s="2351"/>
      <c r="AF151" s="2351"/>
      <c r="AG151" s="2351"/>
      <c r="AH151" s="2352"/>
      <c r="AI151" s="2393"/>
      <c r="AJ151" s="2353"/>
      <c r="AK151" s="2183" t="s">
        <v>4</v>
      </c>
      <c r="AM151"/>
      <c r="AN151"/>
      <c r="AO151" s="465"/>
      <c r="AP151" s="846"/>
      <c r="AQ151" s="846"/>
      <c r="AR151" s="846"/>
      <c r="AS151" s="846"/>
      <c r="AT151" s="846"/>
      <c r="AU151" s="846"/>
      <c r="AV151" s="846"/>
      <c r="AW151" s="846"/>
      <c r="AX151" s="846"/>
      <c r="AY151" s="846"/>
      <c r="AZ151" s="846"/>
      <c r="BA151" s="846"/>
      <c r="BB151" s="846"/>
      <c r="BC151" s="846"/>
      <c r="BD151" s="846"/>
      <c r="BE151" s="846"/>
      <c r="BF151" s="846"/>
      <c r="BG151" s="846"/>
      <c r="BH151" s="846"/>
      <c r="BI151" s="846"/>
      <c r="BJ151" s="846"/>
      <c r="BK151" s="3394" t="s">
        <v>1741</v>
      </c>
      <c r="BL151" s="3394"/>
      <c r="BM151" s="846"/>
      <c r="BN151" s="846"/>
      <c r="BO151" s="846"/>
      <c r="BP151" s="465"/>
      <c r="BQ151" s="465"/>
      <c r="BR151" s="465"/>
      <c r="BS151" s="465"/>
      <c r="BT151" s="465"/>
      <c r="BU151" s="465"/>
      <c r="BV151" s="465"/>
      <c r="BW151" s="465"/>
      <c r="BX151" s="465"/>
      <c r="BY151" s="465"/>
      <c r="BZ151" s="465"/>
      <c r="CA151" s="465"/>
      <c r="CB151" s="465"/>
      <c r="CC151" s="465"/>
      <c r="CD151" s="465"/>
      <c r="CE151" s="465"/>
      <c r="CF151" s="465"/>
      <c r="CG151" s="465"/>
      <c r="CH151" s="465"/>
      <c r="CI151" s="465"/>
      <c r="CJ151" s="465"/>
      <c r="CK151" s="465"/>
      <c r="CL151" s="465"/>
      <c r="CM151" s="465"/>
      <c r="CN151" s="466">
        <v>1</v>
      </c>
      <c r="CO151" s="464"/>
      <c r="CP151" s="464"/>
    </row>
    <row r="152" spans="1:94" s="41" customFormat="1" ht="21" customHeight="1" x14ac:dyDescent="0.25">
      <c r="A152"/>
      <c r="B152" s="2346"/>
      <c r="C152" s="2347"/>
      <c r="D152" s="2392"/>
      <c r="E152" s="2392"/>
      <c r="F152" s="2348"/>
      <c r="G152" s="2351"/>
      <c r="H152" s="2351"/>
      <c r="I152" s="2351"/>
      <c r="J152" s="2352"/>
      <c r="K152" s="2393"/>
      <c r="L152" s="2394"/>
      <c r="M152" s="2183" t="s">
        <v>4</v>
      </c>
      <c r="N152" s="2346"/>
      <c r="O152" s="2347"/>
      <c r="P152" s="2392"/>
      <c r="Q152" s="2392"/>
      <c r="R152" s="2348"/>
      <c r="S152" s="2348"/>
      <c r="T152" s="2348"/>
      <c r="U152" s="2351"/>
      <c r="V152" s="2352"/>
      <c r="W152" s="2393"/>
      <c r="X152" s="2394"/>
      <c r="Y152" s="2183" t="s">
        <v>4</v>
      </c>
      <c r="Z152" s="2346"/>
      <c r="AA152" s="2347"/>
      <c r="AB152" s="2392"/>
      <c r="AC152" s="2392"/>
      <c r="AD152" s="2348"/>
      <c r="AE152" s="2351"/>
      <c r="AF152" s="2351"/>
      <c r="AG152" s="2351"/>
      <c r="AH152" s="2352"/>
      <c r="AI152" s="2393"/>
      <c r="AJ152" s="2394"/>
      <c r="AK152" s="2183" t="s">
        <v>4</v>
      </c>
      <c r="AM152"/>
      <c r="AN152"/>
      <c r="AO152" s="465"/>
      <c r="AP152" s="846"/>
      <c r="AQ152" s="846"/>
      <c r="AR152" s="846"/>
      <c r="AS152" s="846"/>
      <c r="AT152" s="846"/>
      <c r="AU152" s="846"/>
      <c r="AV152" s="846"/>
      <c r="AW152" s="846"/>
      <c r="AX152" s="846"/>
      <c r="AY152" s="846"/>
      <c r="AZ152" s="846"/>
      <c r="BA152" s="846"/>
      <c r="BB152" s="846"/>
      <c r="BC152" s="846"/>
      <c r="BD152" s="846"/>
      <c r="BE152" s="846"/>
      <c r="BF152" s="846"/>
      <c r="BG152" s="846"/>
      <c r="BH152" s="846"/>
      <c r="BI152" s="846"/>
      <c r="BJ152" s="846"/>
      <c r="BK152" s="3395"/>
      <c r="BL152" s="3395"/>
      <c r="BM152" s="846"/>
      <c r="BN152" s="846"/>
      <c r="BO152" s="846"/>
      <c r="BP152" s="465"/>
      <c r="BQ152" s="465"/>
      <c r="BR152" s="465"/>
      <c r="BS152" s="465"/>
      <c r="BT152" s="465"/>
      <c r="BU152" s="465"/>
      <c r="BV152" s="465"/>
      <c r="BW152" s="465"/>
      <c r="BX152" s="465"/>
      <c r="BY152" s="465"/>
      <c r="BZ152" s="465"/>
      <c r="CA152" s="465"/>
      <c r="CB152" s="465"/>
      <c r="CC152" s="465"/>
      <c r="CD152" s="465"/>
      <c r="CE152" s="465"/>
      <c r="CF152" s="465"/>
      <c r="CG152" s="465"/>
      <c r="CH152" s="465"/>
      <c r="CI152" s="465"/>
      <c r="CJ152" s="465"/>
      <c r="CK152" s="465"/>
      <c r="CL152" s="465"/>
      <c r="CM152" s="465"/>
      <c r="CN152" s="466">
        <v>1</v>
      </c>
      <c r="CO152" s="464"/>
      <c r="CP152" s="464"/>
    </row>
    <row r="153" spans="1:94" s="41" customFormat="1" ht="21" customHeight="1" thickBot="1" x14ac:dyDescent="0.3">
      <c r="A153"/>
      <c r="B153" s="2346"/>
      <c r="C153" s="2347"/>
      <c r="D153" s="2348"/>
      <c r="E153" s="2349"/>
      <c r="F153" s="2350"/>
      <c r="G153" s="2351"/>
      <c r="H153" s="2351"/>
      <c r="I153" s="2351"/>
      <c r="J153" s="2352"/>
      <c r="K153" s="2393"/>
      <c r="L153" s="2353"/>
      <c r="M153" s="2183" t="s">
        <v>4</v>
      </c>
      <c r="N153" s="2346"/>
      <c r="O153" s="2347"/>
      <c r="P153" s="2348"/>
      <c r="Q153" s="2349"/>
      <c r="R153" s="2350"/>
      <c r="S153" s="2350"/>
      <c r="T153" s="2350"/>
      <c r="U153" s="2351"/>
      <c r="V153" s="2352"/>
      <c r="W153" s="2393"/>
      <c r="X153" s="2353"/>
      <c r="Y153" s="2183" t="s">
        <v>4</v>
      </c>
      <c r="Z153" s="2346"/>
      <c r="AA153" s="2347"/>
      <c r="AB153" s="2348"/>
      <c r="AC153" s="2349"/>
      <c r="AD153" s="2350"/>
      <c r="AE153" s="2351"/>
      <c r="AF153" s="2351"/>
      <c r="AG153" s="2351"/>
      <c r="AH153" s="2352"/>
      <c r="AI153" s="2393"/>
      <c r="AJ153" s="2353"/>
      <c r="AK153" s="2183" t="s">
        <v>4</v>
      </c>
      <c r="AM153"/>
      <c r="AN153"/>
      <c r="AO153" s="465"/>
      <c r="AP153" s="1792"/>
      <c r="AQ153" s="846"/>
      <c r="AR153" s="846"/>
      <c r="AS153" s="846"/>
      <c r="AT153" s="846"/>
      <c r="AU153" s="846"/>
      <c r="AV153" s="846"/>
      <c r="AW153" s="846"/>
      <c r="AX153" s="846"/>
      <c r="AY153" s="846"/>
      <c r="AZ153" s="846"/>
      <c r="BA153" s="846"/>
      <c r="BB153" s="846"/>
      <c r="BC153" s="846"/>
      <c r="BD153" s="846"/>
      <c r="BE153" s="846"/>
      <c r="BF153" s="846"/>
      <c r="BG153" s="846"/>
      <c r="BH153" s="846"/>
      <c r="BI153" s="846"/>
      <c r="BJ153" s="846"/>
      <c r="BK153" s="846"/>
      <c r="BL153" s="846"/>
      <c r="BM153" s="846"/>
      <c r="BN153" s="846"/>
      <c r="BO153" s="846"/>
      <c r="BP153" s="465"/>
      <c r="BQ153" s="465"/>
      <c r="BR153" s="465"/>
      <c r="BS153" s="465"/>
      <c r="BT153" s="465"/>
      <c r="BU153" s="465"/>
      <c r="BV153" s="465"/>
      <c r="BW153" s="465"/>
      <c r="BX153" s="465"/>
      <c r="BY153" s="465"/>
      <c r="BZ153" s="465"/>
      <c r="CA153" s="465"/>
      <c r="CB153" s="465"/>
      <c r="CC153" s="465"/>
      <c r="CD153" s="465"/>
      <c r="CE153" s="465"/>
      <c r="CF153" s="465"/>
      <c r="CG153" s="465"/>
      <c r="CH153" s="465"/>
      <c r="CI153" s="465"/>
      <c r="CJ153" s="465"/>
      <c r="CK153" s="465"/>
      <c r="CL153" s="465"/>
      <c r="CM153" s="465"/>
      <c r="CN153" s="466">
        <v>1</v>
      </c>
      <c r="CO153" s="464"/>
      <c r="CP153" s="464"/>
    </row>
    <row r="154" spans="1:94" s="41" customFormat="1" ht="21" customHeight="1" x14ac:dyDescent="0.25">
      <c r="A154"/>
      <c r="B154" s="2346"/>
      <c r="C154" s="2347"/>
      <c r="D154" s="2392"/>
      <c r="E154" s="2392"/>
      <c r="F154" s="2348"/>
      <c r="G154" s="2351"/>
      <c r="H154" s="2351"/>
      <c r="I154" s="2351"/>
      <c r="J154" s="2352"/>
      <c r="K154" s="2393"/>
      <c r="L154" s="2394"/>
      <c r="M154" s="2183" t="s">
        <v>4</v>
      </c>
      <c r="N154" s="2346"/>
      <c r="O154" s="2347"/>
      <c r="P154" s="2392"/>
      <c r="Q154" s="2392"/>
      <c r="R154" s="2348"/>
      <c r="S154" s="2348"/>
      <c r="T154" s="2348"/>
      <c r="U154" s="2351"/>
      <c r="V154" s="2352"/>
      <c r="W154" s="2393"/>
      <c r="X154" s="2394"/>
      <c r="Y154" s="2183" t="s">
        <v>4</v>
      </c>
      <c r="Z154" s="2346"/>
      <c r="AA154" s="2347"/>
      <c r="AB154" s="2392"/>
      <c r="AC154" s="2392"/>
      <c r="AD154" s="2348"/>
      <c r="AE154" s="2351"/>
      <c r="AF154" s="2351"/>
      <c r="AG154" s="2351"/>
      <c r="AH154" s="2352"/>
      <c r="AI154" s="2393"/>
      <c r="AJ154" s="2394"/>
      <c r="AK154" s="2183" t="s">
        <v>4</v>
      </c>
      <c r="AM154"/>
      <c r="AN154"/>
      <c r="AO154" s="465"/>
      <c r="AP154" s="1792"/>
      <c r="AQ154" s="846"/>
      <c r="AR154" s="846"/>
      <c r="AS154" s="846"/>
      <c r="AT154" s="846"/>
      <c r="AU154" s="846"/>
      <c r="AV154" s="846"/>
      <c r="AW154" s="846"/>
      <c r="AX154" s="846"/>
      <c r="AY154" s="846"/>
      <c r="AZ154" s="846"/>
      <c r="BA154" s="846"/>
      <c r="BB154" s="846"/>
      <c r="BC154" s="846"/>
      <c r="BD154" s="846"/>
      <c r="BE154" s="846"/>
      <c r="BF154" s="846"/>
      <c r="BG154" s="846"/>
      <c r="BH154" s="846"/>
      <c r="BI154" s="846"/>
      <c r="BJ154" s="846"/>
      <c r="BK154" s="3394" t="s">
        <v>1729</v>
      </c>
      <c r="BL154" s="3394"/>
      <c r="BM154" s="846"/>
      <c r="BN154" s="846"/>
      <c r="BO154" s="846"/>
      <c r="BP154" s="465"/>
      <c r="BQ154" s="465"/>
      <c r="BR154" s="465"/>
      <c r="BS154" s="465"/>
      <c r="BT154" s="465"/>
      <c r="BU154" s="465"/>
      <c r="BV154" s="465"/>
      <c r="BW154" s="465"/>
      <c r="BX154" s="465"/>
      <c r="BY154" s="465"/>
      <c r="BZ154" s="465"/>
      <c r="CA154" s="465"/>
      <c r="CB154" s="465"/>
      <c r="CC154" s="465"/>
      <c r="CD154" s="465"/>
      <c r="CE154" s="465"/>
      <c r="CF154" s="465"/>
      <c r="CG154" s="465"/>
      <c r="CH154" s="465"/>
      <c r="CI154" s="465"/>
      <c r="CJ154" s="465"/>
      <c r="CK154" s="465"/>
      <c r="CL154" s="465"/>
      <c r="CM154" s="465"/>
      <c r="CN154" s="466">
        <v>1</v>
      </c>
      <c r="CO154" s="464"/>
      <c r="CP154" s="464"/>
    </row>
    <row r="155" spans="1:94" s="41" customFormat="1" ht="21" customHeight="1" x14ac:dyDescent="0.25">
      <c r="A155"/>
      <c r="B155" s="2346"/>
      <c r="C155" s="2347"/>
      <c r="D155" s="2348"/>
      <c r="E155" s="2349"/>
      <c r="F155" s="2350"/>
      <c r="G155" s="2351"/>
      <c r="H155" s="2351"/>
      <c r="I155" s="2351"/>
      <c r="J155" s="2352"/>
      <c r="K155" s="2393"/>
      <c r="L155" s="2353"/>
      <c r="M155" s="2183" t="s">
        <v>4</v>
      </c>
      <c r="N155" s="2346"/>
      <c r="O155" s="2347"/>
      <c r="P155" s="2348"/>
      <c r="Q155" s="2349"/>
      <c r="R155" s="2350"/>
      <c r="S155" s="2350"/>
      <c r="T155" s="2350"/>
      <c r="U155" s="2351"/>
      <c r="V155" s="2352"/>
      <c r="W155" s="2393"/>
      <c r="X155" s="2353"/>
      <c r="Y155" s="2183" t="s">
        <v>4</v>
      </c>
      <c r="Z155" s="2346"/>
      <c r="AA155" s="2347"/>
      <c r="AB155" s="2348"/>
      <c r="AC155" s="2349"/>
      <c r="AD155" s="2350"/>
      <c r="AE155" s="2351"/>
      <c r="AF155" s="2351"/>
      <c r="AG155" s="2351"/>
      <c r="AH155" s="2352"/>
      <c r="AI155" s="2393"/>
      <c r="AJ155" s="2353"/>
      <c r="AK155" s="2183" t="s">
        <v>4</v>
      </c>
      <c r="AM155"/>
      <c r="AN155"/>
      <c r="AO155" s="465"/>
      <c r="AP155" s="1792"/>
      <c r="AQ155" s="846"/>
      <c r="AR155" s="846"/>
      <c r="AS155" s="846"/>
      <c r="AT155" s="846"/>
      <c r="AU155" s="846"/>
      <c r="AV155" s="846"/>
      <c r="AW155" s="846"/>
      <c r="AX155" s="846"/>
      <c r="AY155" s="846"/>
      <c r="AZ155" s="846"/>
      <c r="BA155" s="846"/>
      <c r="BB155" s="846"/>
      <c r="BC155" s="846"/>
      <c r="BD155" s="846"/>
      <c r="BE155" s="846"/>
      <c r="BF155" s="846"/>
      <c r="BG155" s="846"/>
      <c r="BH155" s="846"/>
      <c r="BI155" s="846"/>
      <c r="BJ155" s="846"/>
      <c r="BK155" s="3395"/>
      <c r="BL155" s="3395"/>
      <c r="BM155" s="846"/>
      <c r="BN155" s="846"/>
      <c r="BO155" s="846"/>
      <c r="BP155" s="465"/>
      <c r="BQ155" s="465"/>
      <c r="BR155" s="465"/>
      <c r="BS155" s="465"/>
      <c r="BT155" s="465"/>
      <c r="BU155" s="465"/>
      <c r="BV155" s="465"/>
      <c r="BW155" s="465"/>
      <c r="BX155" s="465"/>
      <c r="BY155" s="465"/>
      <c r="BZ155" s="465"/>
      <c r="CA155" s="465"/>
      <c r="CB155" s="465"/>
      <c r="CC155" s="465"/>
      <c r="CD155" s="465"/>
      <c r="CE155" s="465"/>
      <c r="CF155" s="465"/>
      <c r="CG155" s="465"/>
      <c r="CH155" s="465"/>
      <c r="CI155" s="465"/>
      <c r="CJ155" s="465"/>
      <c r="CK155" s="465"/>
      <c r="CL155" s="465"/>
      <c r="CM155" s="465"/>
      <c r="CN155" s="466">
        <v>1</v>
      </c>
      <c r="CO155" s="464"/>
      <c r="CP155" s="464"/>
    </row>
    <row r="156" spans="1:94" s="41" customFormat="1" ht="21" customHeight="1" thickBot="1" x14ac:dyDescent="0.3">
      <c r="A156"/>
      <c r="B156" s="2346"/>
      <c r="C156" s="2347"/>
      <c r="D156" s="2392"/>
      <c r="E156" s="2392"/>
      <c r="F156" s="2348"/>
      <c r="G156" s="2351"/>
      <c r="H156" s="2351"/>
      <c r="I156" s="2351"/>
      <c r="J156" s="2352"/>
      <c r="K156" s="2393"/>
      <c r="L156" s="2394"/>
      <c r="M156" s="2183" t="s">
        <v>4</v>
      </c>
      <c r="N156" s="2346"/>
      <c r="O156" s="2347"/>
      <c r="P156" s="2392"/>
      <c r="Q156" s="2392"/>
      <c r="R156" s="2348"/>
      <c r="S156" s="2348"/>
      <c r="T156" s="2348"/>
      <c r="U156" s="2351"/>
      <c r="V156" s="2352"/>
      <c r="W156" s="2393"/>
      <c r="X156" s="2394"/>
      <c r="Y156" s="2183" t="s">
        <v>4</v>
      </c>
      <c r="Z156" s="2346"/>
      <c r="AA156" s="2347"/>
      <c r="AB156" s="2392"/>
      <c r="AC156" s="2392"/>
      <c r="AD156" s="2348"/>
      <c r="AE156" s="2351"/>
      <c r="AF156" s="2351"/>
      <c r="AG156" s="2351"/>
      <c r="AH156" s="2352"/>
      <c r="AI156" s="2393"/>
      <c r="AJ156" s="2394"/>
      <c r="AK156" s="2183" t="s">
        <v>4</v>
      </c>
      <c r="AM156"/>
      <c r="AN156"/>
      <c r="AO156" s="465"/>
      <c r="AP156" s="1792"/>
      <c r="AQ156" s="846"/>
      <c r="AR156" s="846"/>
      <c r="AS156" s="846"/>
      <c r="AT156" s="846"/>
      <c r="AU156" s="846"/>
      <c r="AV156" s="846"/>
      <c r="AW156" s="846"/>
      <c r="AX156" s="846"/>
      <c r="AY156" s="846"/>
      <c r="AZ156" s="846"/>
      <c r="BA156" s="846"/>
      <c r="BB156" s="846"/>
      <c r="BC156" s="846"/>
      <c r="BD156" s="846"/>
      <c r="BE156" s="846"/>
      <c r="BF156" s="846"/>
      <c r="BG156" s="846"/>
      <c r="BH156" s="846"/>
      <c r="BI156" s="846"/>
      <c r="BJ156" s="846"/>
      <c r="BK156" s="846"/>
      <c r="BL156" s="846"/>
      <c r="BM156" s="846"/>
      <c r="BN156" s="846"/>
      <c r="BO156" s="846"/>
      <c r="BP156" s="465"/>
      <c r="BQ156" s="465"/>
      <c r="BR156" s="465"/>
      <c r="BS156" s="465"/>
      <c r="BT156" s="465"/>
      <c r="BU156" s="465"/>
      <c r="BV156" s="465"/>
      <c r="BW156" s="465"/>
      <c r="BX156" s="465"/>
      <c r="BY156" s="465"/>
      <c r="BZ156" s="465"/>
      <c r="CA156" s="465"/>
      <c r="CB156" s="465"/>
      <c r="CC156" s="465"/>
      <c r="CD156" s="465"/>
      <c r="CE156" s="465"/>
      <c r="CF156" s="465"/>
      <c r="CG156" s="465"/>
      <c r="CH156" s="465"/>
      <c r="CI156" s="465"/>
      <c r="CJ156" s="465"/>
      <c r="CK156" s="465"/>
      <c r="CL156" s="465"/>
      <c r="CM156" s="465"/>
      <c r="CN156" s="466">
        <v>1</v>
      </c>
      <c r="CO156" s="464"/>
      <c r="CP156" s="464"/>
    </row>
    <row r="157" spans="1:94" s="41" customFormat="1" ht="21" customHeight="1" x14ac:dyDescent="0.25">
      <c r="A157"/>
      <c r="B157" s="2346"/>
      <c r="C157" s="2347"/>
      <c r="D157" s="2348"/>
      <c r="E157" s="2349"/>
      <c r="F157" s="2350"/>
      <c r="G157" s="2351"/>
      <c r="H157" s="2351"/>
      <c r="I157" s="2351"/>
      <c r="J157" s="2352"/>
      <c r="K157" s="2393"/>
      <c r="L157" s="2353"/>
      <c r="M157" s="2183" t="s">
        <v>4</v>
      </c>
      <c r="N157" s="2346"/>
      <c r="O157" s="2347"/>
      <c r="P157" s="2348"/>
      <c r="Q157" s="2349"/>
      <c r="R157" s="2350"/>
      <c r="S157" s="2350"/>
      <c r="T157" s="2350"/>
      <c r="U157" s="2351"/>
      <c r="V157" s="2352"/>
      <c r="W157" s="2393"/>
      <c r="X157" s="2353"/>
      <c r="Y157" s="2183" t="s">
        <v>4</v>
      </c>
      <c r="Z157" s="2346"/>
      <c r="AA157" s="2347"/>
      <c r="AB157" s="2348"/>
      <c r="AC157" s="2349"/>
      <c r="AD157" s="2350"/>
      <c r="AE157" s="2351"/>
      <c r="AF157" s="2351"/>
      <c r="AG157" s="2351"/>
      <c r="AH157" s="2352"/>
      <c r="AI157" s="2393"/>
      <c r="AJ157" s="2353"/>
      <c r="AK157" s="2183" t="s">
        <v>4</v>
      </c>
      <c r="AM157"/>
      <c r="AN157"/>
      <c r="AO157" s="465"/>
      <c r="AP157" s="1792"/>
      <c r="AQ157" s="846"/>
      <c r="AR157" s="846"/>
      <c r="AS157" s="846"/>
      <c r="AT157" s="846"/>
      <c r="AU157" s="846"/>
      <c r="AV157" s="846"/>
      <c r="AW157" s="846"/>
      <c r="AX157" s="846"/>
      <c r="AY157" s="846"/>
      <c r="AZ157" s="846"/>
      <c r="BA157" s="846"/>
      <c r="BB157" s="846"/>
      <c r="BC157" s="846"/>
      <c r="BD157" s="846"/>
      <c r="BE157" s="846"/>
      <c r="BF157" s="846"/>
      <c r="BG157" s="846"/>
      <c r="BH157" s="846"/>
      <c r="BI157" s="846"/>
      <c r="BJ157" s="846"/>
      <c r="BK157" s="3394" t="s">
        <v>1731</v>
      </c>
      <c r="BL157" s="3394"/>
      <c r="BM157" s="846"/>
      <c r="BN157" s="846"/>
      <c r="BO157" s="846"/>
      <c r="BP157" s="465"/>
      <c r="BQ157" s="465"/>
      <c r="BR157" s="465"/>
      <c r="BS157" s="465"/>
      <c r="BT157" s="465"/>
      <c r="BU157" s="465"/>
      <c r="BV157" s="465"/>
      <c r="BW157" s="465"/>
      <c r="BX157" s="465"/>
      <c r="BY157" s="465"/>
      <c r="BZ157" s="465"/>
      <c r="CA157" s="465"/>
      <c r="CB157" s="465"/>
      <c r="CC157" s="465"/>
      <c r="CD157" s="465"/>
      <c r="CE157" s="465"/>
      <c r="CF157" s="465"/>
      <c r="CG157" s="465"/>
      <c r="CH157" s="465"/>
      <c r="CI157" s="465"/>
      <c r="CJ157" s="465"/>
      <c r="CK157" s="465"/>
      <c r="CL157" s="465"/>
      <c r="CM157" s="465"/>
      <c r="CN157" s="466">
        <v>1</v>
      </c>
      <c r="CO157" s="464"/>
      <c r="CP157" s="464"/>
    </row>
    <row r="158" spans="1:94" s="41" customFormat="1" ht="21" customHeight="1" x14ac:dyDescent="0.25">
      <c r="A158"/>
      <c r="B158" s="2346"/>
      <c r="C158" s="2347"/>
      <c r="D158" s="2392"/>
      <c r="E158" s="2392"/>
      <c r="F158" s="2348"/>
      <c r="G158" s="2351"/>
      <c r="H158" s="2351"/>
      <c r="I158" s="2351"/>
      <c r="J158" s="2352"/>
      <c r="K158" s="2393"/>
      <c r="L158" s="2394"/>
      <c r="M158" s="2183" t="s">
        <v>4</v>
      </c>
      <c r="N158" s="2346"/>
      <c r="O158" s="2347"/>
      <c r="P158" s="2392"/>
      <c r="Q158" s="2392"/>
      <c r="R158" s="2348"/>
      <c r="S158" s="2348"/>
      <c r="T158" s="2348"/>
      <c r="U158" s="2351"/>
      <c r="V158" s="2352"/>
      <c r="W158" s="2393"/>
      <c r="X158" s="2394"/>
      <c r="Y158" s="2183" t="s">
        <v>4</v>
      </c>
      <c r="Z158" s="2346"/>
      <c r="AA158" s="2347"/>
      <c r="AB158" s="2392"/>
      <c r="AC158" s="2392"/>
      <c r="AD158" s="2348"/>
      <c r="AE158" s="2351"/>
      <c r="AF158" s="2351"/>
      <c r="AG158" s="2351"/>
      <c r="AH158" s="2352"/>
      <c r="AI158" s="2393"/>
      <c r="AJ158" s="2394"/>
      <c r="AK158" s="2183" t="s">
        <v>4</v>
      </c>
      <c r="AM158"/>
      <c r="AN158"/>
      <c r="AO158" s="465"/>
      <c r="AP158" s="1792"/>
      <c r="AQ158" s="846"/>
      <c r="AR158" s="846"/>
      <c r="AS158" s="846"/>
      <c r="AT158" s="846"/>
      <c r="AU158" s="846"/>
      <c r="AV158" s="846"/>
      <c r="AW158" s="846"/>
      <c r="AX158" s="846"/>
      <c r="AY158" s="846"/>
      <c r="AZ158" s="846"/>
      <c r="BA158" s="846"/>
      <c r="BB158" s="846"/>
      <c r="BC158" s="846"/>
      <c r="BD158" s="846"/>
      <c r="BE158" s="846"/>
      <c r="BF158" s="846"/>
      <c r="BG158" s="846"/>
      <c r="BH158" s="846"/>
      <c r="BI158" s="846"/>
      <c r="BJ158" s="846"/>
      <c r="BK158" s="3395"/>
      <c r="BL158" s="3395"/>
      <c r="BM158" s="846"/>
      <c r="BN158" s="846"/>
      <c r="BO158" s="846"/>
      <c r="BP158" s="465"/>
      <c r="BQ158" s="465"/>
      <c r="BR158" s="465"/>
      <c r="BS158" s="465"/>
      <c r="BT158" s="465"/>
      <c r="BU158" s="465"/>
      <c r="BV158" s="465"/>
      <c r="BW158" s="465"/>
      <c r="BX158" s="465"/>
      <c r="BY158" s="465"/>
      <c r="BZ158" s="465"/>
      <c r="CA158" s="465"/>
      <c r="CB158" s="465"/>
      <c r="CC158" s="465"/>
      <c r="CD158" s="465"/>
      <c r="CE158" s="465"/>
      <c r="CF158" s="465"/>
      <c r="CG158" s="465"/>
      <c r="CH158" s="465"/>
      <c r="CI158" s="465"/>
      <c r="CJ158" s="465"/>
      <c r="CK158" s="465"/>
      <c r="CL158" s="465"/>
      <c r="CM158" s="465"/>
      <c r="CN158" s="466">
        <v>1</v>
      </c>
      <c r="CO158" s="464"/>
      <c r="CP158" s="464"/>
    </row>
    <row r="159" spans="1:94" s="41" customFormat="1" ht="21" customHeight="1" thickBot="1" x14ac:dyDescent="0.3">
      <c r="A159"/>
      <c r="B159" s="2346"/>
      <c r="C159" s="2347"/>
      <c r="D159" s="2348"/>
      <c r="E159" s="2349"/>
      <c r="F159" s="2350"/>
      <c r="G159" s="2351"/>
      <c r="H159" s="2351"/>
      <c r="I159" s="2351"/>
      <c r="J159" s="2352"/>
      <c r="K159" s="2393"/>
      <c r="L159" s="2353"/>
      <c r="M159" s="2183" t="s">
        <v>4</v>
      </c>
      <c r="N159" s="2346"/>
      <c r="O159" s="2347"/>
      <c r="P159" s="2348"/>
      <c r="Q159" s="2349"/>
      <c r="R159" s="2350"/>
      <c r="S159" s="2350"/>
      <c r="T159" s="2350"/>
      <c r="U159" s="2351"/>
      <c r="V159" s="2352"/>
      <c r="W159" s="2393"/>
      <c r="X159" s="2353"/>
      <c r="Y159" s="2183" t="s">
        <v>4</v>
      </c>
      <c r="Z159" s="2346"/>
      <c r="AA159" s="2347"/>
      <c r="AB159" s="2348"/>
      <c r="AC159" s="2349"/>
      <c r="AD159" s="2350"/>
      <c r="AE159" s="2351"/>
      <c r="AF159" s="2351"/>
      <c r="AG159" s="2351"/>
      <c r="AH159" s="2352"/>
      <c r="AI159" s="2393"/>
      <c r="AJ159" s="2353"/>
      <c r="AK159" s="2183" t="s">
        <v>4</v>
      </c>
      <c r="AM159"/>
      <c r="AN159"/>
      <c r="AO159" s="465"/>
      <c r="AP159" s="1792"/>
      <c r="AQ159" s="846"/>
      <c r="AR159" s="846"/>
      <c r="AS159" s="846"/>
      <c r="AT159" s="846"/>
      <c r="AU159" s="846"/>
      <c r="AV159" s="846"/>
      <c r="AW159" s="846"/>
      <c r="AX159" s="846"/>
      <c r="AY159" s="846"/>
      <c r="AZ159" s="846"/>
      <c r="BA159" s="846"/>
      <c r="BB159" s="846"/>
      <c r="BC159" s="846"/>
      <c r="BD159" s="846"/>
      <c r="BE159" s="846"/>
      <c r="BF159" s="846"/>
      <c r="BG159" s="846"/>
      <c r="BH159" s="846"/>
      <c r="BI159" s="846"/>
      <c r="BJ159" s="846"/>
      <c r="BK159" s="846"/>
      <c r="BL159" s="846"/>
      <c r="BM159" s="846"/>
      <c r="BN159" s="846"/>
      <c r="BO159" s="846"/>
      <c r="BP159" s="465"/>
      <c r="BQ159" s="465"/>
      <c r="BR159" s="465"/>
      <c r="BS159" s="465"/>
      <c r="BT159" s="465"/>
      <c r="BU159" s="465"/>
      <c r="BV159" s="465"/>
      <c r="BW159" s="465"/>
      <c r="BX159" s="465"/>
      <c r="BY159" s="465"/>
      <c r="BZ159" s="465"/>
      <c r="CA159" s="465"/>
      <c r="CB159" s="465"/>
      <c r="CC159" s="465"/>
      <c r="CD159" s="465"/>
      <c r="CE159" s="465"/>
      <c r="CF159" s="465"/>
      <c r="CG159" s="465"/>
      <c r="CH159" s="465"/>
      <c r="CI159" s="465"/>
      <c r="CJ159" s="465"/>
      <c r="CK159" s="465"/>
      <c r="CL159" s="465"/>
      <c r="CM159" s="465"/>
      <c r="CN159" s="466">
        <v>1</v>
      </c>
      <c r="CO159" s="464"/>
      <c r="CP159" s="464"/>
    </row>
    <row r="160" spans="1:94" s="41" customFormat="1" ht="21" customHeight="1" x14ac:dyDescent="0.25">
      <c r="A160"/>
      <c r="B160" s="2346"/>
      <c r="C160" s="2347"/>
      <c r="D160" s="2392"/>
      <c r="E160" s="2392"/>
      <c r="F160" s="2348"/>
      <c r="G160" s="2351"/>
      <c r="H160" s="2351"/>
      <c r="I160" s="2351"/>
      <c r="J160" s="2352"/>
      <c r="K160" s="2393"/>
      <c r="L160" s="2394"/>
      <c r="M160" s="2183" t="s">
        <v>4</v>
      </c>
      <c r="N160" s="2346"/>
      <c r="O160" s="2347"/>
      <c r="P160" s="2392"/>
      <c r="Q160" s="2392"/>
      <c r="R160" s="2348"/>
      <c r="S160" s="2348"/>
      <c r="T160" s="2348"/>
      <c r="U160" s="2351"/>
      <c r="V160" s="2352"/>
      <c r="W160" s="2393"/>
      <c r="X160" s="2394"/>
      <c r="Y160" s="2183" t="s">
        <v>4</v>
      </c>
      <c r="Z160" s="2346"/>
      <c r="AA160" s="2347"/>
      <c r="AB160" s="2392"/>
      <c r="AC160" s="2392"/>
      <c r="AD160" s="2348"/>
      <c r="AE160" s="2351"/>
      <c r="AF160" s="2351"/>
      <c r="AG160" s="2351"/>
      <c r="AH160" s="2352"/>
      <c r="AI160" s="2393"/>
      <c r="AJ160" s="2394"/>
      <c r="AK160" s="2183" t="s">
        <v>4</v>
      </c>
      <c r="AM160"/>
      <c r="AN160"/>
      <c r="AO160" s="465"/>
      <c r="AP160" s="1792"/>
      <c r="AQ160" s="846"/>
      <c r="AR160" s="846"/>
      <c r="AS160" s="846"/>
      <c r="AT160" s="846"/>
      <c r="AU160" s="846"/>
      <c r="AV160" s="846"/>
      <c r="AW160" s="846"/>
      <c r="AX160" s="846"/>
      <c r="AY160" s="846"/>
      <c r="AZ160" s="846"/>
      <c r="BA160" s="846"/>
      <c r="BB160" s="846"/>
      <c r="BC160" s="846"/>
      <c r="BD160" s="846"/>
      <c r="BE160" s="846"/>
      <c r="BF160" s="846"/>
      <c r="BG160" s="846"/>
      <c r="BH160" s="846"/>
      <c r="BI160" s="846"/>
      <c r="BJ160" s="846"/>
      <c r="BK160" s="3394" t="s">
        <v>1742</v>
      </c>
      <c r="BL160" s="3394"/>
      <c r="BM160" s="846"/>
      <c r="BN160" s="846"/>
      <c r="BO160" s="846"/>
      <c r="BP160" s="465"/>
      <c r="BQ160" s="465"/>
      <c r="BR160" s="465"/>
      <c r="BS160" s="465"/>
      <c r="BT160" s="465"/>
      <c r="BU160" s="465"/>
      <c r="BV160" s="465"/>
      <c r="BW160" s="465"/>
      <c r="BX160" s="465"/>
      <c r="BY160" s="465"/>
      <c r="BZ160" s="465"/>
      <c r="CA160" s="465"/>
      <c r="CB160" s="465"/>
      <c r="CC160" s="465"/>
      <c r="CD160" s="465"/>
      <c r="CE160" s="465"/>
      <c r="CF160" s="465"/>
      <c r="CG160" s="465"/>
      <c r="CH160" s="465"/>
      <c r="CI160" s="465"/>
      <c r="CJ160" s="465"/>
      <c r="CK160" s="465"/>
      <c r="CL160" s="465"/>
      <c r="CM160" s="465"/>
      <c r="CN160" s="466">
        <v>1</v>
      </c>
      <c r="CO160" s="464"/>
      <c r="CP160" s="464"/>
    </row>
    <row r="161" spans="1:94" s="41" customFormat="1" ht="21" customHeight="1" x14ac:dyDescent="0.25">
      <c r="A161"/>
      <c r="B161" s="2346"/>
      <c r="C161" s="2347"/>
      <c r="D161" s="2348"/>
      <c r="E161" s="2349"/>
      <c r="F161" s="2350"/>
      <c r="G161" s="2351"/>
      <c r="H161" s="2351"/>
      <c r="I161" s="2351"/>
      <c r="J161" s="2352"/>
      <c r="K161" s="2393"/>
      <c r="L161" s="2353"/>
      <c r="M161" s="2183" t="s">
        <v>4</v>
      </c>
      <c r="N161" s="2346"/>
      <c r="O161" s="2347"/>
      <c r="P161" s="2348"/>
      <c r="Q161" s="2349"/>
      <c r="R161" s="2350"/>
      <c r="S161" s="2350"/>
      <c r="T161" s="2350"/>
      <c r="U161" s="2351"/>
      <c r="V161" s="2352"/>
      <c r="W161" s="2393"/>
      <c r="X161" s="2353"/>
      <c r="Y161" s="2183" t="s">
        <v>4</v>
      </c>
      <c r="Z161" s="2346"/>
      <c r="AA161" s="2347"/>
      <c r="AB161" s="2348"/>
      <c r="AC161" s="2349"/>
      <c r="AD161" s="2350"/>
      <c r="AE161" s="2351"/>
      <c r="AF161" s="2351"/>
      <c r="AG161" s="2351"/>
      <c r="AH161" s="2352"/>
      <c r="AI161" s="2393"/>
      <c r="AJ161" s="2353"/>
      <c r="AK161" s="2183" t="s">
        <v>4</v>
      </c>
      <c r="AM161"/>
      <c r="AN161"/>
      <c r="AO161" s="465"/>
      <c r="AP161" s="1792"/>
      <c r="AQ161" s="846"/>
      <c r="AR161" s="846"/>
      <c r="AS161" s="846"/>
      <c r="AT161" s="846"/>
      <c r="AU161" s="846"/>
      <c r="AV161" s="846"/>
      <c r="AW161" s="846"/>
      <c r="AX161" s="846"/>
      <c r="AY161" s="846"/>
      <c r="AZ161" s="846"/>
      <c r="BA161" s="846"/>
      <c r="BB161" s="846"/>
      <c r="BC161" s="846"/>
      <c r="BD161" s="846"/>
      <c r="BE161" s="846"/>
      <c r="BF161" s="846"/>
      <c r="BG161" s="846"/>
      <c r="BH161" s="846"/>
      <c r="BI161" s="846"/>
      <c r="BJ161" s="846"/>
      <c r="BK161" s="3395"/>
      <c r="BL161" s="3395"/>
      <c r="BM161" s="846"/>
      <c r="BN161" s="846"/>
      <c r="BO161" s="846"/>
      <c r="BP161" s="465"/>
      <c r="BQ161" s="465"/>
      <c r="BR161" s="465"/>
      <c r="BS161" s="465"/>
      <c r="BT161" s="465"/>
      <c r="BU161" s="465"/>
      <c r="BV161" s="465"/>
      <c r="BW161" s="465"/>
      <c r="BX161" s="465"/>
      <c r="BY161" s="465"/>
      <c r="BZ161" s="465"/>
      <c r="CA161" s="465"/>
      <c r="CB161" s="465"/>
      <c r="CC161" s="465"/>
      <c r="CD161" s="465"/>
      <c r="CE161" s="465"/>
      <c r="CF161" s="465"/>
      <c r="CG161" s="465"/>
      <c r="CH161" s="465"/>
      <c r="CI161" s="465"/>
      <c r="CJ161" s="465"/>
      <c r="CK161" s="465"/>
      <c r="CL161" s="465"/>
      <c r="CM161" s="465"/>
      <c r="CN161" s="466">
        <v>1</v>
      </c>
      <c r="CO161" s="464"/>
      <c r="CP161" s="464"/>
    </row>
    <row r="162" spans="1:94" s="41" customFormat="1" ht="21" customHeight="1" thickBot="1" x14ac:dyDescent="0.3">
      <c r="A162"/>
      <c r="B162" s="2346"/>
      <c r="C162" s="2347"/>
      <c r="D162" s="2392"/>
      <c r="E162" s="2392"/>
      <c r="F162" s="2348"/>
      <c r="G162" s="2351"/>
      <c r="H162" s="2351"/>
      <c r="I162" s="2351"/>
      <c r="J162" s="2352"/>
      <c r="K162" s="2393"/>
      <c r="L162" s="2394"/>
      <c r="M162" s="2183" t="s">
        <v>4</v>
      </c>
      <c r="N162" s="2346"/>
      <c r="O162" s="2347"/>
      <c r="P162" s="2392"/>
      <c r="Q162" s="2392"/>
      <c r="R162" s="2348"/>
      <c r="S162" s="2348"/>
      <c r="T162" s="2348"/>
      <c r="U162" s="2351"/>
      <c r="V162" s="2352"/>
      <c r="W162" s="2393"/>
      <c r="X162" s="2394"/>
      <c r="Y162" s="2183" t="s">
        <v>4</v>
      </c>
      <c r="Z162" s="2346"/>
      <c r="AA162" s="2347"/>
      <c r="AB162" s="2392"/>
      <c r="AC162" s="2392"/>
      <c r="AD162" s="2348"/>
      <c r="AE162" s="2351"/>
      <c r="AF162" s="2351"/>
      <c r="AG162" s="2351"/>
      <c r="AH162" s="2352"/>
      <c r="AI162" s="2393"/>
      <c r="AJ162" s="2394"/>
      <c r="AK162" s="2183" t="s">
        <v>4</v>
      </c>
      <c r="AM162"/>
      <c r="AN162"/>
      <c r="AO162" s="465"/>
      <c r="AP162" s="1792"/>
      <c r="AQ162" s="846"/>
      <c r="AR162" s="846"/>
      <c r="AS162" s="846"/>
      <c r="AT162" s="846"/>
      <c r="AU162" s="846"/>
      <c r="AV162" s="846"/>
      <c r="AW162" s="846"/>
      <c r="AX162" s="846"/>
      <c r="AY162" s="846"/>
      <c r="AZ162" s="846"/>
      <c r="BA162" s="846"/>
      <c r="BB162" s="846"/>
      <c r="BC162" s="846"/>
      <c r="BD162" s="846"/>
      <c r="BE162" s="846"/>
      <c r="BF162" s="846"/>
      <c r="BG162" s="846"/>
      <c r="BH162" s="846"/>
      <c r="BI162" s="846"/>
      <c r="BJ162" s="846"/>
      <c r="BK162" s="846"/>
      <c r="BL162" s="846"/>
      <c r="BM162" s="846"/>
      <c r="BN162" s="846"/>
      <c r="BO162" s="846"/>
      <c r="BP162" s="465"/>
      <c r="BQ162" s="465"/>
      <c r="BR162" s="465"/>
      <c r="BS162" s="465"/>
      <c r="BT162" s="465"/>
      <c r="BU162" s="465"/>
      <c r="BV162" s="465"/>
      <c r="BW162" s="465"/>
      <c r="BX162" s="465"/>
      <c r="BY162" s="465"/>
      <c r="BZ162" s="465"/>
      <c r="CA162" s="465"/>
      <c r="CB162" s="465"/>
      <c r="CC162" s="465"/>
      <c r="CD162" s="465"/>
      <c r="CE162" s="465"/>
      <c r="CF162" s="465"/>
      <c r="CG162" s="465"/>
      <c r="CH162" s="465"/>
      <c r="CI162" s="465"/>
      <c r="CJ162" s="465"/>
      <c r="CK162" s="465"/>
      <c r="CL162" s="465"/>
      <c r="CM162" s="465"/>
      <c r="CN162" s="466">
        <v>1</v>
      </c>
      <c r="CO162" s="464"/>
      <c r="CP162" s="464"/>
    </row>
    <row r="163" spans="1:94" s="41" customFormat="1" ht="21" customHeight="1" x14ac:dyDescent="0.25">
      <c r="A163"/>
      <c r="B163" s="2346"/>
      <c r="C163" s="2347"/>
      <c r="D163" s="2348"/>
      <c r="E163" s="2349"/>
      <c r="F163" s="2350"/>
      <c r="G163" s="2351"/>
      <c r="H163" s="2351"/>
      <c r="I163" s="2351"/>
      <c r="J163" s="2352"/>
      <c r="K163" s="2393"/>
      <c r="L163" s="2353"/>
      <c r="M163" s="2183" t="s">
        <v>4</v>
      </c>
      <c r="N163" s="2346"/>
      <c r="O163" s="2347"/>
      <c r="P163" s="2348"/>
      <c r="Q163" s="2349"/>
      <c r="R163" s="2350"/>
      <c r="S163" s="2350"/>
      <c r="T163" s="2350"/>
      <c r="U163" s="2351"/>
      <c r="V163" s="2352"/>
      <c r="W163" s="2393"/>
      <c r="X163" s="2353"/>
      <c r="Y163" s="2183" t="s">
        <v>4</v>
      </c>
      <c r="Z163" s="2346"/>
      <c r="AA163" s="2347"/>
      <c r="AB163" s="2348"/>
      <c r="AC163" s="2349"/>
      <c r="AD163" s="2350"/>
      <c r="AE163" s="2351"/>
      <c r="AF163" s="2351"/>
      <c r="AG163" s="2351"/>
      <c r="AH163" s="2352"/>
      <c r="AI163" s="2393"/>
      <c r="AJ163" s="2353"/>
      <c r="AK163" s="2183" t="s">
        <v>4</v>
      </c>
      <c r="AM163"/>
      <c r="AN163"/>
      <c r="AO163" s="465"/>
      <c r="AP163" s="1792"/>
      <c r="AQ163" s="846"/>
      <c r="AR163" s="846"/>
      <c r="AS163" s="846"/>
      <c r="AT163" s="846"/>
      <c r="AU163" s="846"/>
      <c r="AV163" s="846"/>
      <c r="AW163" s="846"/>
      <c r="AX163" s="846"/>
      <c r="AY163" s="846"/>
      <c r="AZ163" s="846"/>
      <c r="BA163" s="846"/>
      <c r="BB163" s="846"/>
      <c r="BC163" s="846"/>
      <c r="BD163" s="846"/>
      <c r="BE163" s="846"/>
      <c r="BF163" s="846"/>
      <c r="BG163" s="846"/>
      <c r="BH163" s="846"/>
      <c r="BI163" s="846"/>
      <c r="BJ163" s="846"/>
      <c r="BK163" s="3394" t="s">
        <v>1733</v>
      </c>
      <c r="BL163" s="3394"/>
      <c r="BM163" s="846"/>
      <c r="BN163" s="846"/>
      <c r="BO163" s="846"/>
      <c r="BP163" s="465"/>
      <c r="BQ163" s="465"/>
      <c r="BR163" s="465"/>
      <c r="BS163" s="465"/>
      <c r="BT163" s="465"/>
      <c r="BU163" s="465"/>
      <c r="BV163" s="465"/>
      <c r="BW163" s="465"/>
      <c r="BX163" s="465"/>
      <c r="BY163" s="465"/>
      <c r="BZ163" s="465"/>
      <c r="CA163" s="465"/>
      <c r="CB163" s="465"/>
      <c r="CC163" s="465"/>
      <c r="CD163" s="465"/>
      <c r="CE163" s="465"/>
      <c r="CF163" s="465"/>
      <c r="CG163" s="465"/>
      <c r="CH163" s="465"/>
      <c r="CI163" s="465"/>
      <c r="CJ163" s="465"/>
      <c r="CK163" s="465"/>
      <c r="CL163" s="465"/>
      <c r="CM163" s="465"/>
      <c r="CN163" s="466">
        <v>1</v>
      </c>
      <c r="CO163" s="464"/>
      <c r="CP163" s="464"/>
    </row>
    <row r="164" spans="1:94" s="41" customFormat="1" ht="21" customHeight="1" x14ac:dyDescent="0.25">
      <c r="A164"/>
      <c r="B164" s="2346"/>
      <c r="C164" s="2347"/>
      <c r="D164" s="2392"/>
      <c r="E164" s="2392"/>
      <c r="F164" s="2348"/>
      <c r="G164" s="2351"/>
      <c r="H164" s="2351"/>
      <c r="I164" s="2351"/>
      <c r="J164" s="2352"/>
      <c r="K164" s="2393"/>
      <c r="L164" s="2394"/>
      <c r="M164" s="2183" t="s">
        <v>4</v>
      </c>
      <c r="N164" s="2346"/>
      <c r="O164" s="2347"/>
      <c r="P164" s="2392"/>
      <c r="Q164" s="2392"/>
      <c r="R164" s="2348"/>
      <c r="S164" s="2348"/>
      <c r="T164" s="2348"/>
      <c r="U164" s="2351"/>
      <c r="V164" s="2352"/>
      <c r="W164" s="2393"/>
      <c r="X164" s="2394"/>
      <c r="Y164" s="2183" t="s">
        <v>4</v>
      </c>
      <c r="Z164" s="2346"/>
      <c r="AA164" s="2347"/>
      <c r="AB164" s="2392"/>
      <c r="AC164" s="2392"/>
      <c r="AD164" s="2348"/>
      <c r="AE164" s="2351"/>
      <c r="AF164" s="2351"/>
      <c r="AG164" s="2351"/>
      <c r="AH164" s="2352"/>
      <c r="AI164" s="2393"/>
      <c r="AJ164" s="2394"/>
      <c r="AK164" s="2183" t="s">
        <v>4</v>
      </c>
      <c r="AM164"/>
      <c r="AN164"/>
      <c r="AO164" s="465"/>
      <c r="AP164" s="1792"/>
      <c r="AQ164" s="846"/>
      <c r="AR164" s="846"/>
      <c r="AS164" s="846"/>
      <c r="AT164" s="846"/>
      <c r="AU164" s="846"/>
      <c r="AV164" s="846"/>
      <c r="AW164" s="846"/>
      <c r="AX164" s="846"/>
      <c r="AY164" s="846"/>
      <c r="AZ164" s="846"/>
      <c r="BA164" s="846"/>
      <c r="BB164" s="846"/>
      <c r="BC164" s="846"/>
      <c r="BD164" s="846"/>
      <c r="BE164" s="846"/>
      <c r="BF164" s="846"/>
      <c r="BG164" s="846"/>
      <c r="BH164" s="846"/>
      <c r="BI164" s="846"/>
      <c r="BJ164" s="846"/>
      <c r="BK164" s="3395"/>
      <c r="BL164" s="3395"/>
      <c r="BM164" s="846"/>
      <c r="BN164" s="846"/>
      <c r="BO164" s="846"/>
      <c r="BP164" s="465"/>
      <c r="BQ164" s="465"/>
      <c r="BR164" s="465"/>
      <c r="BS164" s="465"/>
      <c r="BT164" s="465"/>
      <c r="BU164" s="465"/>
      <c r="BV164" s="465"/>
      <c r="BW164" s="465"/>
      <c r="BX164" s="465"/>
      <c r="BY164" s="465"/>
      <c r="BZ164" s="465"/>
      <c r="CA164" s="465"/>
      <c r="CB164" s="465"/>
      <c r="CC164" s="465"/>
      <c r="CD164" s="465"/>
      <c r="CE164" s="465"/>
      <c r="CF164" s="465"/>
      <c r="CG164" s="465"/>
      <c r="CH164" s="465"/>
      <c r="CI164" s="465"/>
      <c r="CJ164" s="465"/>
      <c r="CK164" s="465"/>
      <c r="CL164" s="465"/>
      <c r="CM164" s="465"/>
      <c r="CN164" s="466">
        <v>1</v>
      </c>
      <c r="CO164" s="464"/>
      <c r="CP164" s="464"/>
    </row>
    <row r="165" spans="1:94" s="41" customFormat="1" ht="21" customHeight="1" thickBot="1" x14ac:dyDescent="0.3">
      <c r="A165"/>
      <c r="B165" s="2346"/>
      <c r="C165" s="2347"/>
      <c r="D165" s="2348"/>
      <c r="E165" s="2349"/>
      <c r="F165" s="2350"/>
      <c r="G165" s="2351"/>
      <c r="H165" s="2351"/>
      <c r="I165" s="2351"/>
      <c r="J165" s="2352"/>
      <c r="K165" s="2393"/>
      <c r="L165" s="2353"/>
      <c r="M165" s="2183" t="s">
        <v>4</v>
      </c>
      <c r="N165" s="2346"/>
      <c r="O165" s="2347"/>
      <c r="P165" s="2348"/>
      <c r="Q165" s="2349"/>
      <c r="R165" s="2350"/>
      <c r="S165" s="2350"/>
      <c r="T165" s="2350"/>
      <c r="U165" s="2351"/>
      <c r="V165" s="2352"/>
      <c r="W165" s="2393"/>
      <c r="X165" s="2353"/>
      <c r="Y165" s="2183" t="s">
        <v>4</v>
      </c>
      <c r="Z165" s="2346"/>
      <c r="AA165" s="2347"/>
      <c r="AB165" s="2348"/>
      <c r="AC165" s="2349"/>
      <c r="AD165" s="2350"/>
      <c r="AE165" s="2351"/>
      <c r="AF165" s="2351"/>
      <c r="AG165" s="2351"/>
      <c r="AH165" s="2352"/>
      <c r="AI165" s="2393"/>
      <c r="AJ165" s="2353"/>
      <c r="AK165" s="2183" t="s">
        <v>4</v>
      </c>
      <c r="AM165"/>
      <c r="AN165"/>
      <c r="AO165" s="465"/>
      <c r="AP165" s="1792"/>
      <c r="AQ165" s="846"/>
      <c r="AR165" s="846"/>
      <c r="AS165" s="846"/>
      <c r="AT165" s="846"/>
      <c r="AU165" s="846"/>
      <c r="AV165" s="846"/>
      <c r="AW165" s="846"/>
      <c r="AX165" s="846"/>
      <c r="AY165" s="846"/>
      <c r="AZ165" s="846"/>
      <c r="BA165" s="846"/>
      <c r="BB165" s="846"/>
      <c r="BC165" s="846"/>
      <c r="BD165" s="846"/>
      <c r="BE165" s="846"/>
      <c r="BF165" s="846"/>
      <c r="BG165" s="846"/>
      <c r="BH165" s="846"/>
      <c r="BI165" s="846"/>
      <c r="BJ165" s="846"/>
      <c r="BK165" s="846"/>
      <c r="BL165" s="846"/>
      <c r="BM165" s="846"/>
      <c r="BN165" s="846"/>
      <c r="BO165" s="846"/>
      <c r="BP165" s="465"/>
      <c r="BQ165" s="465"/>
      <c r="BR165" s="465"/>
      <c r="BS165" s="465"/>
      <c r="BT165" s="465"/>
      <c r="BU165" s="465"/>
      <c r="BV165" s="465"/>
      <c r="BW165" s="465"/>
      <c r="BX165" s="465"/>
      <c r="BY165" s="465"/>
      <c r="BZ165" s="465"/>
      <c r="CA165" s="465"/>
      <c r="CB165" s="465"/>
      <c r="CC165" s="465"/>
      <c r="CD165" s="465"/>
      <c r="CE165" s="465"/>
      <c r="CF165" s="465"/>
      <c r="CG165" s="465"/>
      <c r="CH165" s="465"/>
      <c r="CI165" s="465"/>
      <c r="CJ165" s="465"/>
      <c r="CK165" s="465"/>
      <c r="CL165" s="465"/>
      <c r="CM165" s="465"/>
      <c r="CN165" s="466">
        <v>1</v>
      </c>
      <c r="CO165" s="464"/>
      <c r="CP165" s="464"/>
    </row>
    <row r="166" spans="1:94" s="41" customFormat="1" ht="21" customHeight="1" x14ac:dyDescent="0.25">
      <c r="A166"/>
      <c r="B166" s="2346"/>
      <c r="C166" s="2347"/>
      <c r="D166" s="2392"/>
      <c r="E166" s="2392"/>
      <c r="F166" s="2348"/>
      <c r="G166" s="2351"/>
      <c r="H166" s="2351"/>
      <c r="I166" s="2351"/>
      <c r="J166" s="2352"/>
      <c r="K166" s="2393"/>
      <c r="L166" s="2394"/>
      <c r="M166" s="2183" t="s">
        <v>4</v>
      </c>
      <c r="N166" s="2346"/>
      <c r="O166" s="2347"/>
      <c r="P166" s="2392"/>
      <c r="Q166" s="2392"/>
      <c r="R166" s="2348"/>
      <c r="S166" s="2348"/>
      <c r="T166" s="2348"/>
      <c r="U166" s="2351"/>
      <c r="V166" s="2352"/>
      <c r="W166" s="2393"/>
      <c r="X166" s="2394"/>
      <c r="Y166" s="2183" t="s">
        <v>4</v>
      </c>
      <c r="Z166" s="2346"/>
      <c r="AA166" s="2347"/>
      <c r="AB166" s="2392"/>
      <c r="AC166" s="2392"/>
      <c r="AD166" s="2348"/>
      <c r="AE166" s="2351"/>
      <c r="AF166" s="2351"/>
      <c r="AG166" s="2351"/>
      <c r="AH166" s="2352"/>
      <c r="AI166" s="2393"/>
      <c r="AJ166" s="2394"/>
      <c r="AK166" s="2183" t="s">
        <v>4</v>
      </c>
      <c r="AM166"/>
      <c r="AN166"/>
      <c r="AO166" s="465"/>
      <c r="AP166" s="1792"/>
      <c r="AQ166" s="846"/>
      <c r="AR166" s="846"/>
      <c r="AS166" s="846"/>
      <c r="AT166" s="846"/>
      <c r="AU166" s="846"/>
      <c r="AV166" s="846"/>
      <c r="AW166" s="846"/>
      <c r="AX166" s="846"/>
      <c r="AY166" s="846"/>
      <c r="AZ166" s="846"/>
      <c r="BA166" s="846"/>
      <c r="BB166" s="846"/>
      <c r="BC166" s="846"/>
      <c r="BD166" s="846"/>
      <c r="BE166" s="846"/>
      <c r="BF166" s="846"/>
      <c r="BG166" s="846"/>
      <c r="BH166" s="846"/>
      <c r="BI166" s="846"/>
      <c r="BJ166" s="846"/>
      <c r="BK166" s="3394" t="s">
        <v>1735</v>
      </c>
      <c r="BL166" s="3394"/>
      <c r="BM166" s="846"/>
      <c r="BN166" s="846"/>
      <c r="BO166" s="846"/>
      <c r="BP166" s="465"/>
      <c r="BQ166" s="465"/>
      <c r="BR166" s="465"/>
      <c r="BS166" s="465"/>
      <c r="BT166" s="465"/>
      <c r="BU166" s="465"/>
      <c r="BV166" s="465"/>
      <c r="BW166" s="465"/>
      <c r="BX166" s="465"/>
      <c r="BY166" s="465"/>
      <c r="BZ166" s="465"/>
      <c r="CA166" s="465"/>
      <c r="CB166" s="465"/>
      <c r="CC166" s="465"/>
      <c r="CD166" s="465"/>
      <c r="CE166" s="465"/>
      <c r="CF166" s="465"/>
      <c r="CG166" s="465"/>
      <c r="CH166" s="465"/>
      <c r="CI166" s="465"/>
      <c r="CJ166" s="465"/>
      <c r="CK166" s="465"/>
      <c r="CL166" s="465"/>
      <c r="CM166" s="465"/>
      <c r="CN166" s="466">
        <v>1</v>
      </c>
      <c r="CO166" s="464"/>
      <c r="CP166" s="464"/>
    </row>
    <row r="167" spans="1:94" s="41" customFormat="1" ht="21" customHeight="1" x14ac:dyDescent="0.25">
      <c r="A167"/>
      <c r="B167" s="2346"/>
      <c r="C167" s="2347"/>
      <c r="D167" s="2348"/>
      <c r="E167" s="2349"/>
      <c r="F167" s="2350"/>
      <c r="G167" s="2351"/>
      <c r="H167" s="2351"/>
      <c r="I167" s="2351"/>
      <c r="J167" s="2352"/>
      <c r="K167" s="2393"/>
      <c r="L167" s="2353"/>
      <c r="M167" s="2183" t="s">
        <v>4</v>
      </c>
      <c r="N167" s="2346"/>
      <c r="O167" s="2347"/>
      <c r="P167" s="2348"/>
      <c r="Q167" s="2349"/>
      <c r="R167" s="2350"/>
      <c r="S167" s="2350"/>
      <c r="T167" s="2350"/>
      <c r="U167" s="2351"/>
      <c r="V167" s="2352"/>
      <c r="W167" s="2393"/>
      <c r="X167" s="2353"/>
      <c r="Y167" s="2183" t="s">
        <v>4</v>
      </c>
      <c r="Z167" s="2346"/>
      <c r="AA167" s="2347"/>
      <c r="AB167" s="2348"/>
      <c r="AC167" s="2349"/>
      <c r="AD167" s="2350"/>
      <c r="AE167" s="2351"/>
      <c r="AF167" s="2351"/>
      <c r="AG167" s="2351"/>
      <c r="AH167" s="2352"/>
      <c r="AI167" s="2393"/>
      <c r="AJ167" s="2353"/>
      <c r="AK167" s="2183" t="s">
        <v>4</v>
      </c>
      <c r="AM167"/>
      <c r="AN167"/>
      <c r="AO167" s="465"/>
      <c r="AP167" s="1792"/>
      <c r="AQ167" s="846"/>
      <c r="AR167" s="846"/>
      <c r="AS167" s="846"/>
      <c r="AT167" s="846"/>
      <c r="AU167" s="846"/>
      <c r="AV167" s="846"/>
      <c r="AW167" s="846"/>
      <c r="AX167" s="846"/>
      <c r="AY167" s="846"/>
      <c r="AZ167" s="846"/>
      <c r="BA167" s="846"/>
      <c r="BB167" s="846"/>
      <c r="BC167" s="846"/>
      <c r="BD167" s="846"/>
      <c r="BE167" s="846"/>
      <c r="BF167" s="846"/>
      <c r="BG167" s="846"/>
      <c r="BH167" s="846"/>
      <c r="BI167" s="846"/>
      <c r="BJ167" s="846"/>
      <c r="BK167" s="3395"/>
      <c r="BL167" s="3395"/>
      <c r="BM167" s="846"/>
      <c r="BN167" s="846"/>
      <c r="BO167" s="846"/>
      <c r="BP167" s="465"/>
      <c r="BQ167" s="465"/>
      <c r="BR167" s="465"/>
      <c r="BS167" s="465"/>
      <c r="BT167" s="465"/>
      <c r="BU167" s="465"/>
      <c r="BV167" s="465"/>
      <c r="BW167" s="465"/>
      <c r="BX167" s="465"/>
      <c r="BY167" s="465"/>
      <c r="BZ167" s="465"/>
      <c r="CA167" s="465"/>
      <c r="CB167" s="465"/>
      <c r="CC167" s="465"/>
      <c r="CD167" s="465"/>
      <c r="CE167" s="465"/>
      <c r="CF167" s="465"/>
      <c r="CG167" s="465"/>
      <c r="CH167" s="465"/>
      <c r="CI167" s="465"/>
      <c r="CJ167" s="465"/>
      <c r="CK167" s="465"/>
      <c r="CL167" s="465"/>
      <c r="CM167" s="465"/>
      <c r="CN167" s="466">
        <v>1</v>
      </c>
      <c r="CO167" s="464"/>
      <c r="CP167" s="464"/>
    </row>
    <row r="168" spans="1:94" s="41" customFormat="1" ht="21" customHeight="1" thickBot="1" x14ac:dyDescent="0.3">
      <c r="A168"/>
      <c r="B168" s="2346"/>
      <c r="C168" s="2347"/>
      <c r="D168" s="2392"/>
      <c r="E168" s="2392"/>
      <c r="F168" s="2348"/>
      <c r="G168" s="2351"/>
      <c r="H168" s="2351"/>
      <c r="I168" s="2351"/>
      <c r="J168" s="2352"/>
      <c r="K168" s="2393"/>
      <c r="L168" s="2394"/>
      <c r="M168" s="2183" t="s">
        <v>4</v>
      </c>
      <c r="N168" s="2346"/>
      <c r="O168" s="2347"/>
      <c r="P168" s="2392"/>
      <c r="Q168" s="2392"/>
      <c r="R168" s="2348"/>
      <c r="S168" s="2348"/>
      <c r="T168" s="2348"/>
      <c r="U168" s="2351"/>
      <c r="V168" s="2352"/>
      <c r="W168" s="2393"/>
      <c r="X168" s="2394"/>
      <c r="Y168" s="2183" t="s">
        <v>4</v>
      </c>
      <c r="Z168" s="2346"/>
      <c r="AA168" s="2347"/>
      <c r="AB168" s="2392"/>
      <c r="AC168" s="2392"/>
      <c r="AD168" s="2348"/>
      <c r="AE168" s="2351"/>
      <c r="AF168" s="2351"/>
      <c r="AG168" s="2351"/>
      <c r="AH168" s="2352"/>
      <c r="AI168" s="2393"/>
      <c r="AJ168" s="2394"/>
      <c r="AK168" s="2183" t="s">
        <v>4</v>
      </c>
      <c r="AM168"/>
      <c r="AN168"/>
      <c r="AO168" s="465"/>
      <c r="AP168" s="1792"/>
      <c r="AQ168" s="846"/>
      <c r="AR168" s="846"/>
      <c r="AS168" s="846"/>
      <c r="AT168" s="846"/>
      <c r="AU168" s="846"/>
      <c r="AV168" s="846"/>
      <c r="AW168" s="846"/>
      <c r="AX168" s="846"/>
      <c r="AY168" s="846"/>
      <c r="AZ168" s="846"/>
      <c r="BA168" s="846"/>
      <c r="BB168" s="846"/>
      <c r="BC168" s="846"/>
      <c r="BD168" s="846"/>
      <c r="BE168" s="846"/>
      <c r="BF168" s="846"/>
      <c r="BG168" s="846"/>
      <c r="BH168" s="846"/>
      <c r="BI168" s="846"/>
      <c r="BJ168" s="846"/>
      <c r="BK168" s="846"/>
      <c r="BL168" s="846"/>
      <c r="BM168" s="846"/>
      <c r="BN168" s="846"/>
      <c r="BO168" s="846"/>
      <c r="BP168" s="465"/>
      <c r="BQ168" s="465"/>
      <c r="BR168" s="465"/>
      <c r="BS168" s="465"/>
      <c r="BT168" s="465"/>
      <c r="BU168" s="465"/>
      <c r="BV168" s="465"/>
      <c r="BW168" s="465"/>
      <c r="BX168" s="465"/>
      <c r="BY168" s="465"/>
      <c r="BZ168" s="465"/>
      <c r="CA168" s="465"/>
      <c r="CB168" s="465"/>
      <c r="CC168" s="465"/>
      <c r="CD168" s="465"/>
      <c r="CE168" s="465"/>
      <c r="CF168" s="465"/>
      <c r="CG168" s="465"/>
      <c r="CH168" s="465"/>
      <c r="CI168" s="465"/>
      <c r="CJ168" s="465"/>
      <c r="CK168" s="465"/>
      <c r="CL168" s="465"/>
      <c r="CM168" s="465"/>
      <c r="CN168" s="466">
        <v>1</v>
      </c>
      <c r="CO168" s="464"/>
      <c r="CP168" s="464"/>
    </row>
    <row r="169" spans="1:94" s="41" customFormat="1" ht="21" customHeight="1" x14ac:dyDescent="0.25">
      <c r="A169"/>
      <c r="B169" s="2346"/>
      <c r="C169" s="2347"/>
      <c r="D169" s="2348"/>
      <c r="E169" s="2349"/>
      <c r="F169" s="2350"/>
      <c r="G169" s="2351"/>
      <c r="H169" s="2351"/>
      <c r="I169" s="2351"/>
      <c r="J169" s="2352"/>
      <c r="K169" s="2393"/>
      <c r="L169" s="2353"/>
      <c r="M169" s="2183" t="s">
        <v>4</v>
      </c>
      <c r="N169" s="2346"/>
      <c r="O169" s="2347"/>
      <c r="P169" s="2348"/>
      <c r="Q169" s="2349"/>
      <c r="R169" s="2350"/>
      <c r="S169" s="2350"/>
      <c r="T169" s="2350"/>
      <c r="U169" s="2351"/>
      <c r="V169" s="2352"/>
      <c r="W169" s="2393"/>
      <c r="X169" s="2353"/>
      <c r="Y169" s="2183" t="s">
        <v>4</v>
      </c>
      <c r="Z169" s="2346"/>
      <c r="AA169" s="2347"/>
      <c r="AB169" s="2348"/>
      <c r="AC169" s="2349"/>
      <c r="AD169" s="2350"/>
      <c r="AE169" s="2351"/>
      <c r="AF169" s="2351"/>
      <c r="AG169" s="2351"/>
      <c r="AH169" s="2352"/>
      <c r="AI169" s="2393"/>
      <c r="AJ169" s="2353"/>
      <c r="AK169" s="2183" t="s">
        <v>4</v>
      </c>
      <c r="AM169"/>
      <c r="AN169"/>
      <c r="AO169" s="465"/>
      <c r="AP169" s="1792"/>
      <c r="AQ169" s="846"/>
      <c r="AR169" s="846"/>
      <c r="AS169" s="846"/>
      <c r="AT169" s="846"/>
      <c r="AU169" s="846"/>
      <c r="AV169" s="846"/>
      <c r="AW169" s="846"/>
      <c r="AX169" s="846"/>
      <c r="AY169" s="846"/>
      <c r="AZ169" s="846"/>
      <c r="BA169" s="846"/>
      <c r="BB169" s="846"/>
      <c r="BC169" s="846"/>
      <c r="BD169" s="846"/>
      <c r="BE169" s="846"/>
      <c r="BF169" s="846"/>
      <c r="BG169" s="846"/>
      <c r="BH169" s="846"/>
      <c r="BI169" s="846"/>
      <c r="BJ169" s="846"/>
      <c r="BK169" s="3394" t="s">
        <v>1737</v>
      </c>
      <c r="BL169" s="3394"/>
      <c r="BM169" s="846"/>
      <c r="BN169" s="846"/>
      <c r="BO169" s="846"/>
      <c r="BP169" s="465"/>
      <c r="BQ169" s="465"/>
      <c r="BR169" s="465"/>
      <c r="BS169" s="465"/>
      <c r="BT169" s="465"/>
      <c r="BU169" s="465"/>
      <c r="BV169" s="465"/>
      <c r="BW169" s="465"/>
      <c r="BX169" s="465"/>
      <c r="BY169" s="465"/>
      <c r="BZ169" s="465"/>
      <c r="CA169" s="465"/>
      <c r="CB169" s="465"/>
      <c r="CC169" s="465"/>
      <c r="CD169" s="465"/>
      <c r="CE169" s="465"/>
      <c r="CF169" s="465"/>
      <c r="CG169" s="465"/>
      <c r="CH169" s="465"/>
      <c r="CI169" s="465"/>
      <c r="CJ169" s="465"/>
      <c r="CK169" s="465"/>
      <c r="CL169" s="465"/>
      <c r="CM169" s="465"/>
      <c r="CN169" s="466">
        <v>1</v>
      </c>
      <c r="CO169" s="464"/>
      <c r="CP169" s="464"/>
    </row>
    <row r="170" spans="1:94" s="41" customFormat="1" ht="21" customHeight="1" x14ac:dyDescent="0.25">
      <c r="A170"/>
      <c r="B170" s="2346"/>
      <c r="C170" s="2347"/>
      <c r="D170" s="2392"/>
      <c r="E170" s="2392"/>
      <c r="F170" s="2348"/>
      <c r="G170" s="2351"/>
      <c r="H170" s="2351"/>
      <c r="I170" s="2351"/>
      <c r="J170" s="2352"/>
      <c r="K170" s="2393"/>
      <c r="L170" s="2394"/>
      <c r="M170" s="2183" t="s">
        <v>4</v>
      </c>
      <c r="N170" s="2346"/>
      <c r="O170" s="2347"/>
      <c r="P170" s="2392"/>
      <c r="Q170" s="2392"/>
      <c r="R170" s="2348"/>
      <c r="S170" s="2348"/>
      <c r="T170" s="2348"/>
      <c r="U170" s="2351"/>
      <c r="V170" s="2352"/>
      <c r="W170" s="2393"/>
      <c r="X170" s="2394"/>
      <c r="Y170" s="2183" t="s">
        <v>4</v>
      </c>
      <c r="Z170" s="2346"/>
      <c r="AA170" s="2347"/>
      <c r="AB170" s="2392"/>
      <c r="AC170" s="2392"/>
      <c r="AD170" s="2348"/>
      <c r="AE170" s="2351"/>
      <c r="AF170" s="2351"/>
      <c r="AG170" s="2351"/>
      <c r="AH170" s="2352"/>
      <c r="AI170" s="2393"/>
      <c r="AJ170" s="2394"/>
      <c r="AK170" s="2183" t="s">
        <v>4</v>
      </c>
      <c r="AM170"/>
      <c r="AN170"/>
      <c r="AO170" s="465"/>
      <c r="AP170" s="1792"/>
      <c r="AQ170" s="846"/>
      <c r="AR170" s="846"/>
      <c r="AS170" s="846"/>
      <c r="AT170" s="846"/>
      <c r="AU170" s="846"/>
      <c r="AV170" s="846"/>
      <c r="AW170" s="846"/>
      <c r="AX170" s="846"/>
      <c r="AY170" s="846"/>
      <c r="AZ170" s="846"/>
      <c r="BA170" s="846"/>
      <c r="BB170" s="846"/>
      <c r="BC170" s="846"/>
      <c r="BD170" s="846"/>
      <c r="BE170" s="846"/>
      <c r="BF170" s="846"/>
      <c r="BG170" s="846"/>
      <c r="BH170" s="846"/>
      <c r="BI170" s="846"/>
      <c r="BJ170" s="846"/>
      <c r="BK170" s="3395"/>
      <c r="BL170" s="3395"/>
      <c r="BM170" s="846"/>
      <c r="BN170" s="846"/>
      <c r="BO170" s="846"/>
      <c r="BP170" s="465"/>
      <c r="BQ170" s="465"/>
      <c r="BR170" s="465"/>
      <c r="BS170" s="465"/>
      <c r="BT170" s="465"/>
      <c r="BU170" s="465"/>
      <c r="BV170" s="465"/>
      <c r="BW170" s="465"/>
      <c r="BX170" s="465"/>
      <c r="BY170" s="465"/>
      <c r="BZ170" s="465"/>
      <c r="CA170" s="465"/>
      <c r="CB170" s="465"/>
      <c r="CC170" s="465"/>
      <c r="CD170" s="465"/>
      <c r="CE170" s="465"/>
      <c r="CF170" s="465"/>
      <c r="CG170" s="465"/>
      <c r="CH170" s="465"/>
      <c r="CI170" s="465"/>
      <c r="CJ170" s="465"/>
      <c r="CK170" s="465"/>
      <c r="CL170" s="465"/>
      <c r="CM170" s="465"/>
      <c r="CN170" s="466">
        <v>1</v>
      </c>
    </row>
    <row r="171" spans="1:94" s="41" customFormat="1" ht="21" customHeight="1" thickBot="1" x14ac:dyDescent="0.3">
      <c r="A171"/>
      <c r="B171" s="2346"/>
      <c r="C171" s="2347"/>
      <c r="D171" s="2348"/>
      <c r="E171" s="2349"/>
      <c r="F171" s="2350"/>
      <c r="G171" s="2351"/>
      <c r="H171" s="2351"/>
      <c r="I171" s="2351"/>
      <c r="J171" s="2352"/>
      <c r="K171" s="2393"/>
      <c r="L171" s="2353"/>
      <c r="M171" s="2183" t="s">
        <v>4</v>
      </c>
      <c r="N171" s="2346"/>
      <c r="O171" s="2347"/>
      <c r="P171" s="2348"/>
      <c r="Q171" s="2349"/>
      <c r="R171" s="2350"/>
      <c r="S171" s="2350"/>
      <c r="T171" s="2350"/>
      <c r="U171" s="2351"/>
      <c r="V171" s="2352"/>
      <c r="W171" s="2393"/>
      <c r="X171" s="2353"/>
      <c r="Y171" s="2183" t="s">
        <v>4</v>
      </c>
      <c r="Z171" s="2346"/>
      <c r="AA171" s="2347"/>
      <c r="AB171" s="2348"/>
      <c r="AC171" s="2349"/>
      <c r="AD171" s="2350"/>
      <c r="AE171" s="2351"/>
      <c r="AF171" s="2351"/>
      <c r="AG171" s="2351"/>
      <c r="AH171" s="2352"/>
      <c r="AI171" s="2393"/>
      <c r="AJ171" s="2353"/>
      <c r="AK171" s="2183" t="s">
        <v>4</v>
      </c>
      <c r="AM171"/>
      <c r="AN171"/>
      <c r="AO171" s="465"/>
      <c r="AP171" s="1792"/>
      <c r="AQ171" s="846"/>
      <c r="AR171" s="846"/>
      <c r="AS171" s="846"/>
      <c r="AT171" s="846"/>
      <c r="AU171" s="846"/>
      <c r="AV171" s="846"/>
      <c r="AW171" s="846"/>
      <c r="AX171" s="846"/>
      <c r="AY171" s="846"/>
      <c r="AZ171" s="846"/>
      <c r="BA171" s="846"/>
      <c r="BB171" s="846"/>
      <c r="BC171" s="846"/>
      <c r="BD171" s="846"/>
      <c r="BE171" s="846"/>
      <c r="BF171" s="846"/>
      <c r="BG171" s="846"/>
      <c r="BH171" s="846"/>
      <c r="BI171" s="846"/>
      <c r="BJ171" s="846"/>
      <c r="BK171" s="846"/>
      <c r="BL171" s="846"/>
      <c r="BM171" s="846"/>
      <c r="BN171" s="846"/>
      <c r="BO171" s="846"/>
      <c r="BP171" s="465"/>
      <c r="BQ171" s="465"/>
      <c r="BR171" s="465"/>
      <c r="BS171" s="465"/>
      <c r="BT171" s="465"/>
      <c r="BU171" s="465"/>
      <c r="BV171" s="465"/>
      <c r="BW171" s="465"/>
      <c r="BX171" s="465"/>
      <c r="BY171" s="465"/>
      <c r="BZ171" s="465"/>
      <c r="CA171" s="465"/>
      <c r="CB171" s="465"/>
      <c r="CC171" s="465"/>
      <c r="CD171" s="465"/>
      <c r="CE171" s="465"/>
      <c r="CF171" s="465"/>
      <c r="CG171" s="465"/>
      <c r="CH171" s="465"/>
      <c r="CI171" s="465"/>
      <c r="CJ171" s="465"/>
      <c r="CK171" s="465"/>
      <c r="CL171" s="465"/>
      <c r="CM171" s="465"/>
      <c r="CN171" s="466">
        <v>1</v>
      </c>
      <c r="CO171" s="464"/>
      <c r="CP171" s="464"/>
    </row>
    <row r="172" spans="1:94" s="41" customFormat="1" ht="21" customHeight="1" x14ac:dyDescent="0.25">
      <c r="A172"/>
      <c r="B172" s="2346"/>
      <c r="C172" s="2347"/>
      <c r="D172" s="2392"/>
      <c r="E172" s="2392"/>
      <c r="F172" s="2348"/>
      <c r="G172" s="2351"/>
      <c r="H172" s="2351"/>
      <c r="I172" s="2351"/>
      <c r="J172" s="2352"/>
      <c r="K172" s="2393"/>
      <c r="L172" s="2394"/>
      <c r="M172" s="2183" t="s">
        <v>4</v>
      </c>
      <c r="N172" s="2346"/>
      <c r="O172" s="2347"/>
      <c r="P172" s="2392"/>
      <c r="Q172" s="2392"/>
      <c r="R172" s="2348"/>
      <c r="S172" s="2348"/>
      <c r="T172" s="2348"/>
      <c r="U172" s="2351"/>
      <c r="V172" s="2352"/>
      <c r="W172" s="2393"/>
      <c r="X172" s="2394"/>
      <c r="Y172" s="2183" t="s">
        <v>4</v>
      </c>
      <c r="Z172" s="2346"/>
      <c r="AA172" s="2347"/>
      <c r="AB172" s="2392"/>
      <c r="AC172" s="2392"/>
      <c r="AD172" s="2348"/>
      <c r="AE172" s="2351"/>
      <c r="AF172" s="2351"/>
      <c r="AG172" s="2351"/>
      <c r="AH172" s="2352"/>
      <c r="AI172" s="2393"/>
      <c r="AJ172" s="2394"/>
      <c r="AK172" s="2183" t="s">
        <v>4</v>
      </c>
      <c r="AM172"/>
      <c r="AN172"/>
      <c r="AO172" s="465"/>
      <c r="AP172" s="1792"/>
      <c r="AQ172" s="846"/>
      <c r="AR172" s="846"/>
      <c r="AS172" s="846"/>
      <c r="AT172" s="846"/>
      <c r="AU172" s="846"/>
      <c r="AV172" s="846"/>
      <c r="AW172" s="846"/>
      <c r="AX172" s="846"/>
      <c r="AY172" s="846"/>
      <c r="AZ172" s="846"/>
      <c r="BA172" s="846"/>
      <c r="BB172" s="846"/>
      <c r="BC172" s="846"/>
      <c r="BD172" s="846"/>
      <c r="BE172" s="846"/>
      <c r="BF172" s="846"/>
      <c r="BG172" s="846"/>
      <c r="BH172" s="846"/>
      <c r="BI172" s="846"/>
      <c r="BJ172" s="846"/>
      <c r="BK172" s="3394" t="s">
        <v>1739</v>
      </c>
      <c r="BL172" s="3394"/>
      <c r="BM172" s="846"/>
      <c r="BN172" s="846"/>
      <c r="BO172" s="846"/>
      <c r="BP172" s="465"/>
      <c r="BQ172" s="465"/>
      <c r="BR172" s="465"/>
      <c r="BS172" s="465"/>
      <c r="BT172" s="465"/>
      <c r="BU172" s="465"/>
      <c r="BV172" s="465"/>
      <c r="BW172" s="465"/>
      <c r="BX172" s="465"/>
      <c r="BY172" s="465"/>
      <c r="BZ172" s="465"/>
      <c r="CA172" s="465"/>
      <c r="CB172" s="465"/>
      <c r="CC172" s="465"/>
      <c r="CD172" s="465"/>
      <c r="CE172" s="465"/>
      <c r="CF172" s="465"/>
      <c r="CG172" s="465"/>
      <c r="CH172" s="465"/>
      <c r="CI172" s="465"/>
      <c r="CJ172" s="465"/>
      <c r="CK172" s="465"/>
      <c r="CL172" s="465"/>
      <c r="CM172" s="465"/>
      <c r="CN172" s="466">
        <v>1</v>
      </c>
      <c r="CO172" s="464"/>
      <c r="CP172" s="464"/>
    </row>
    <row r="173" spans="1:94" s="41" customFormat="1" ht="21" customHeight="1" x14ac:dyDescent="0.25">
      <c r="A173"/>
      <c r="B173" s="2346"/>
      <c r="C173" s="2347"/>
      <c r="D173" s="2348"/>
      <c r="E173" s="2349"/>
      <c r="F173" s="2350"/>
      <c r="G173" s="2351"/>
      <c r="H173" s="2351"/>
      <c r="I173" s="2351"/>
      <c r="J173" s="2352"/>
      <c r="K173" s="2393"/>
      <c r="L173" s="2353"/>
      <c r="M173" s="2183" t="s">
        <v>4</v>
      </c>
      <c r="N173" s="2346"/>
      <c r="O173" s="2347"/>
      <c r="P173" s="2348"/>
      <c r="Q173" s="2349"/>
      <c r="R173" s="2350"/>
      <c r="S173" s="2350"/>
      <c r="T173" s="2350"/>
      <c r="U173" s="2351"/>
      <c r="V173" s="2352"/>
      <c r="W173" s="2393"/>
      <c r="X173" s="2353"/>
      <c r="Y173" s="2183" t="s">
        <v>4</v>
      </c>
      <c r="Z173" s="2346"/>
      <c r="AA173" s="2347"/>
      <c r="AB173" s="2348"/>
      <c r="AC173" s="2349"/>
      <c r="AD173" s="2350"/>
      <c r="AE173" s="2351"/>
      <c r="AF173" s="2351"/>
      <c r="AG173" s="2351"/>
      <c r="AH173" s="2352"/>
      <c r="AI173" s="2393"/>
      <c r="AJ173" s="2353"/>
      <c r="AK173" s="2183" t="s">
        <v>4</v>
      </c>
      <c r="AM173"/>
      <c r="AN173"/>
      <c r="AO173" s="465"/>
      <c r="AP173" s="1792"/>
      <c r="AQ173" s="846"/>
      <c r="AR173" s="846"/>
      <c r="AS173" s="846"/>
      <c r="AT173" s="846"/>
      <c r="AU173" s="846"/>
      <c r="AV173" s="846"/>
      <c r="AW173" s="846"/>
      <c r="AX173" s="846"/>
      <c r="AY173" s="846"/>
      <c r="AZ173" s="846"/>
      <c r="BA173" s="846"/>
      <c r="BB173" s="846"/>
      <c r="BC173" s="846"/>
      <c r="BD173" s="846"/>
      <c r="BE173" s="846"/>
      <c r="BF173" s="846"/>
      <c r="BG173" s="846"/>
      <c r="BH173" s="846"/>
      <c r="BI173" s="846"/>
      <c r="BJ173" s="846"/>
      <c r="BK173" s="3395"/>
      <c r="BL173" s="3395"/>
      <c r="BM173" s="846"/>
      <c r="BN173" s="846"/>
      <c r="BO173" s="846"/>
      <c r="BP173" s="465"/>
      <c r="BQ173" s="465"/>
      <c r="BR173" s="465"/>
      <c r="BS173" s="465"/>
      <c r="BT173" s="465"/>
      <c r="BU173" s="465"/>
      <c r="BV173" s="465"/>
      <c r="BW173" s="465"/>
      <c r="BX173" s="465"/>
      <c r="BY173" s="465"/>
      <c r="BZ173" s="465"/>
      <c r="CA173" s="465"/>
      <c r="CB173" s="465"/>
      <c r="CC173" s="465"/>
      <c r="CD173" s="465"/>
      <c r="CE173" s="465"/>
      <c r="CF173" s="465"/>
      <c r="CG173" s="465"/>
      <c r="CH173" s="465"/>
      <c r="CI173" s="465"/>
      <c r="CJ173" s="465"/>
      <c r="CK173" s="465"/>
      <c r="CL173" s="465"/>
      <c r="CM173" s="465"/>
      <c r="CN173" s="466">
        <v>1</v>
      </c>
      <c r="CO173" s="464"/>
      <c r="CP173" s="464"/>
    </row>
    <row r="174" spans="1:94" s="41" customFormat="1" ht="21" customHeight="1" x14ac:dyDescent="0.25">
      <c r="A174"/>
      <c r="B174" s="2346"/>
      <c r="C174" s="2347"/>
      <c r="D174" s="2392"/>
      <c r="E174" s="2392"/>
      <c r="F174" s="2348"/>
      <c r="G174" s="2351"/>
      <c r="H174" s="2351"/>
      <c r="I174" s="2351"/>
      <c r="J174" s="2352"/>
      <c r="K174" s="2393"/>
      <c r="L174" s="2394"/>
      <c r="M174" s="2183" t="s">
        <v>4</v>
      </c>
      <c r="N174" s="2346"/>
      <c r="O174" s="2347"/>
      <c r="P174" s="2392"/>
      <c r="Q174" s="2392"/>
      <c r="R174" s="2348"/>
      <c r="S174" s="2348"/>
      <c r="T174" s="2348"/>
      <c r="U174" s="2351"/>
      <c r="V174" s="2352"/>
      <c r="W174" s="2393"/>
      <c r="X174" s="2394"/>
      <c r="Y174" s="2183" t="s">
        <v>4</v>
      </c>
      <c r="Z174" s="2346"/>
      <c r="AA174" s="2347"/>
      <c r="AB174" s="2392"/>
      <c r="AC174" s="2392"/>
      <c r="AD174" s="2348"/>
      <c r="AE174" s="2351"/>
      <c r="AF174" s="2351"/>
      <c r="AG174" s="2351"/>
      <c r="AH174" s="2352"/>
      <c r="AI174" s="2393"/>
      <c r="AJ174" s="2394"/>
      <c r="AK174" s="2183" t="s">
        <v>4</v>
      </c>
      <c r="AM174"/>
      <c r="AN174"/>
      <c r="AO174" s="465"/>
      <c r="AP174" s="2083"/>
      <c r="AQ174" s="2084"/>
      <c r="AR174" s="2084"/>
      <c r="AS174" s="2084"/>
      <c r="AT174" s="2084"/>
      <c r="AU174" s="2084"/>
      <c r="AV174" s="2084"/>
      <c r="AW174" s="2084"/>
      <c r="AX174" s="2084"/>
      <c r="AY174" s="2084"/>
      <c r="AZ174" s="2084"/>
      <c r="BA174" s="2084"/>
      <c r="BB174" s="2084"/>
      <c r="BC174" s="2084"/>
      <c r="BD174" s="2084"/>
      <c r="BE174" s="2084"/>
      <c r="BF174" s="2084"/>
      <c r="BG174" s="2084"/>
      <c r="BH174" s="2084"/>
      <c r="BI174" s="2084"/>
      <c r="BJ174" s="2084"/>
      <c r="BK174" s="2084"/>
      <c r="BL174" s="2084"/>
      <c r="BM174" s="2084"/>
      <c r="BN174" s="2084"/>
      <c r="BO174" s="465"/>
      <c r="BP174" s="465"/>
      <c r="BQ174" s="465"/>
      <c r="BR174" s="465"/>
      <c r="BS174" s="465"/>
      <c r="BT174" s="465"/>
      <c r="BU174" s="465"/>
      <c r="BV174" s="465"/>
      <c r="BW174" s="465"/>
      <c r="BX174" s="465"/>
      <c r="BY174" s="465"/>
      <c r="BZ174" s="465"/>
      <c r="CA174" s="465"/>
      <c r="CB174" s="465"/>
      <c r="CC174" s="465"/>
      <c r="CD174" s="465"/>
      <c r="CE174" s="465"/>
      <c r="CF174" s="465"/>
      <c r="CG174" s="465"/>
      <c r="CH174" s="465"/>
      <c r="CI174" s="465"/>
      <c r="CJ174" s="465"/>
      <c r="CK174" s="465"/>
      <c r="CL174" s="465"/>
      <c r="CM174" s="465"/>
      <c r="CN174" s="466">
        <v>1</v>
      </c>
      <c r="CO174" s="464"/>
      <c r="CP174" s="464"/>
    </row>
    <row r="175" spans="1:94" s="41" customFormat="1" ht="21" customHeight="1" x14ac:dyDescent="0.25">
      <c r="A175"/>
      <c r="B175" s="2346"/>
      <c r="C175" s="2347"/>
      <c r="D175" s="2348"/>
      <c r="E175" s="2349"/>
      <c r="F175" s="2350"/>
      <c r="G175" s="2351"/>
      <c r="H175" s="2351"/>
      <c r="I175" s="2351"/>
      <c r="J175" s="2352"/>
      <c r="K175" s="2393"/>
      <c r="L175" s="2353"/>
      <c r="M175" s="2183" t="s">
        <v>4</v>
      </c>
      <c r="N175" s="2346"/>
      <c r="O175" s="2347"/>
      <c r="P175" s="2348"/>
      <c r="Q175" s="2349"/>
      <c r="R175" s="2350"/>
      <c r="S175" s="2350"/>
      <c r="T175" s="2350"/>
      <c r="U175" s="2351"/>
      <c r="V175" s="2352"/>
      <c r="W175" s="2393"/>
      <c r="X175" s="2353"/>
      <c r="Y175" s="2183" t="s">
        <v>4</v>
      </c>
      <c r="Z175" s="2346"/>
      <c r="AA175" s="2347"/>
      <c r="AB175" s="2348"/>
      <c r="AC175" s="2349"/>
      <c r="AD175" s="2350"/>
      <c r="AE175" s="2351"/>
      <c r="AF175" s="2351"/>
      <c r="AG175" s="2351"/>
      <c r="AH175" s="2352"/>
      <c r="AI175" s="2393"/>
      <c r="AJ175" s="2353"/>
      <c r="AK175" s="2183" t="s">
        <v>4</v>
      </c>
      <c r="AM175"/>
      <c r="AN175"/>
      <c r="AO175" s="465"/>
      <c r="AP175"/>
      <c r="AQ175" s="465"/>
      <c r="AR175" s="465"/>
      <c r="AS175" s="465"/>
      <c r="AT175" s="465"/>
      <c r="AU175" s="465"/>
      <c r="AV175" s="465"/>
      <c r="AW175" s="465"/>
      <c r="AX175" s="465"/>
      <c r="AY175" s="465"/>
      <c r="AZ175" s="465"/>
      <c r="BA175" s="465"/>
      <c r="BB175" s="465"/>
      <c r="BC175" s="465"/>
      <c r="BD175" s="465"/>
      <c r="BE175" s="465"/>
      <c r="BF175" s="465"/>
      <c r="BG175" s="465"/>
      <c r="BH175" s="465"/>
      <c r="BI175" s="465"/>
      <c r="BJ175" s="465"/>
      <c r="BK175" s="465"/>
      <c r="BL175" s="465"/>
      <c r="BM175" s="465"/>
      <c r="BN175" s="465"/>
      <c r="BO175" s="465"/>
      <c r="BP175" s="465"/>
      <c r="BQ175" s="465"/>
      <c r="BR175" s="465"/>
      <c r="BS175" s="465"/>
      <c r="BT175" s="465"/>
      <c r="BU175" s="465"/>
      <c r="BV175" s="465"/>
      <c r="BW175" s="465"/>
      <c r="BX175" s="465"/>
      <c r="BY175" s="465"/>
      <c r="BZ175" s="465"/>
      <c r="CA175" s="465"/>
      <c r="CB175" s="465"/>
      <c r="CC175" s="465"/>
      <c r="CD175" s="465"/>
      <c r="CE175" s="465"/>
      <c r="CF175" s="465"/>
      <c r="CG175" s="465"/>
      <c r="CH175" s="465"/>
      <c r="CI175" s="465"/>
      <c r="CJ175" s="465"/>
      <c r="CK175" s="465"/>
      <c r="CL175" s="465"/>
      <c r="CM175" s="465"/>
      <c r="CN175" s="466">
        <v>1</v>
      </c>
      <c r="CO175" s="464"/>
      <c r="CP175" s="464"/>
    </row>
    <row r="176" spans="1:94" s="41" customFormat="1" ht="21" customHeight="1" x14ac:dyDescent="0.25">
      <c r="A176"/>
      <c r="B176" s="2346"/>
      <c r="C176" s="2347"/>
      <c r="D176" s="2392"/>
      <c r="E176" s="2392"/>
      <c r="F176" s="2348"/>
      <c r="G176" s="2351"/>
      <c r="H176" s="2351"/>
      <c r="I176" s="2351"/>
      <c r="J176" s="2352"/>
      <c r="K176" s="2393"/>
      <c r="L176" s="2394"/>
      <c r="M176" s="2183" t="s">
        <v>4</v>
      </c>
      <c r="N176" s="2346"/>
      <c r="O176" s="2347"/>
      <c r="P176" s="2392"/>
      <c r="Q176" s="2392"/>
      <c r="R176" s="2348"/>
      <c r="S176" s="2348"/>
      <c r="T176" s="2348"/>
      <c r="U176" s="2351"/>
      <c r="V176" s="2352"/>
      <c r="W176" s="2393"/>
      <c r="X176" s="2394"/>
      <c r="Y176" s="2183" t="s">
        <v>4</v>
      </c>
      <c r="Z176" s="2346"/>
      <c r="AA176" s="2347"/>
      <c r="AB176" s="2392"/>
      <c r="AC176" s="2392"/>
      <c r="AD176" s="2348"/>
      <c r="AE176" s="2351"/>
      <c r="AF176" s="2351"/>
      <c r="AG176" s="2351"/>
      <c r="AH176" s="2352"/>
      <c r="AI176" s="2393"/>
      <c r="AJ176" s="2394"/>
      <c r="AK176" s="2183" t="s">
        <v>4</v>
      </c>
      <c r="AM176"/>
      <c r="AN176"/>
      <c r="AO176" s="465"/>
      <c r="AP176" s="465"/>
      <c r="AQ176" s="465"/>
      <c r="AR176" s="465"/>
      <c r="AS176" s="465"/>
      <c r="AT176" s="465"/>
      <c r="AU176" s="465"/>
      <c r="AV176" s="465"/>
      <c r="AW176" s="465"/>
      <c r="AX176" s="465"/>
      <c r="AY176" s="465"/>
      <c r="AZ176" s="465"/>
      <c r="BA176" s="465"/>
      <c r="BB176" s="465"/>
      <c r="BC176" s="465"/>
      <c r="BD176" s="465"/>
      <c r="BE176" s="465"/>
      <c r="BF176" s="465"/>
      <c r="BG176" s="465"/>
      <c r="BH176" s="465"/>
      <c r="BI176" s="465"/>
      <c r="BJ176" s="465"/>
      <c r="BK176" s="465"/>
      <c r="BL176" s="465"/>
      <c r="BM176" s="465"/>
      <c r="BN176" s="465"/>
      <c r="BO176" s="465"/>
      <c r="BP176" s="465"/>
      <c r="BQ176" s="465"/>
      <c r="BR176" s="465"/>
      <c r="BS176" s="465"/>
      <c r="BT176" s="465"/>
      <c r="BU176" s="465"/>
      <c r="BV176" s="465"/>
      <c r="BW176" s="465"/>
      <c r="BX176" s="465"/>
      <c r="BY176" s="465"/>
      <c r="BZ176" s="465"/>
      <c r="CA176" s="465"/>
      <c r="CB176" s="465"/>
      <c r="CC176" s="465"/>
      <c r="CD176" s="465"/>
      <c r="CE176" s="465"/>
      <c r="CF176" s="465"/>
      <c r="CG176" s="465"/>
      <c r="CH176" s="465"/>
      <c r="CI176" s="465"/>
      <c r="CJ176" s="465"/>
      <c r="CK176" s="465"/>
      <c r="CL176" s="465"/>
      <c r="CM176" s="465"/>
      <c r="CN176" s="466">
        <v>1</v>
      </c>
      <c r="CO176" s="464"/>
      <c r="CP176" s="464"/>
    </row>
    <row r="177" spans="1:94" s="41" customFormat="1" ht="21" customHeight="1" x14ac:dyDescent="0.25">
      <c r="A177"/>
      <c r="B177" s="2346"/>
      <c r="C177" s="2347"/>
      <c r="D177" s="2348"/>
      <c r="E177" s="2349"/>
      <c r="F177" s="2350"/>
      <c r="G177" s="2351"/>
      <c r="H177" s="2351"/>
      <c r="I177" s="2351"/>
      <c r="J177" s="2352"/>
      <c r="K177" s="2393"/>
      <c r="L177" s="2353"/>
      <c r="M177" s="2183" t="s">
        <v>4</v>
      </c>
      <c r="N177" s="2346"/>
      <c r="O177" s="2347"/>
      <c r="P177" s="2348"/>
      <c r="Q177" s="2349"/>
      <c r="R177" s="2350"/>
      <c r="S177" s="2350"/>
      <c r="T177" s="2350"/>
      <c r="U177" s="2351"/>
      <c r="V177" s="2352"/>
      <c r="W177" s="2393"/>
      <c r="X177" s="2353"/>
      <c r="Y177" s="2183" t="s">
        <v>4</v>
      </c>
      <c r="Z177" s="2346"/>
      <c r="AA177" s="2347"/>
      <c r="AB177" s="2348"/>
      <c r="AC177" s="2349"/>
      <c r="AD177" s="2350"/>
      <c r="AE177" s="2351"/>
      <c r="AF177" s="2351"/>
      <c r="AG177" s="2351"/>
      <c r="AH177" s="2352"/>
      <c r="AI177" s="2393"/>
      <c r="AJ177" s="2353"/>
      <c r="AK177" s="2183" t="s">
        <v>4</v>
      </c>
      <c r="AM177"/>
      <c r="AN177"/>
      <c r="AO177" s="465"/>
      <c r="AP177" s="465"/>
      <c r="AQ177" s="465"/>
      <c r="AR177" s="465"/>
      <c r="AS177" s="465"/>
      <c r="AT177" s="465"/>
      <c r="AU177" s="465"/>
      <c r="AV177" s="465"/>
      <c r="AW177" s="465"/>
      <c r="AX177" s="465"/>
      <c r="AY177" s="465"/>
      <c r="AZ177" s="465"/>
      <c r="BA177" s="465"/>
      <c r="BB177" s="465"/>
      <c r="BC177" s="465"/>
      <c r="BD177" s="465"/>
      <c r="BE177" s="465"/>
      <c r="BF177" s="465"/>
      <c r="BG177" s="465"/>
      <c r="BH177" s="465"/>
      <c r="BI177" s="465"/>
      <c r="BJ177" s="465"/>
      <c r="BK177" s="465"/>
      <c r="BL177" s="465"/>
      <c r="BM177" s="465"/>
      <c r="BN177" s="465"/>
      <c r="BO177" s="465"/>
      <c r="BP177" s="465"/>
      <c r="BQ177" s="465"/>
      <c r="BR177" s="465"/>
      <c r="BS177" s="465"/>
      <c r="BT177" s="465"/>
      <c r="BU177" s="465"/>
      <c r="BV177" s="465"/>
      <c r="BW177" s="465"/>
      <c r="BX177" s="465"/>
      <c r="BY177" s="465"/>
      <c r="BZ177" s="465"/>
      <c r="CA177" s="465"/>
      <c r="CB177" s="465"/>
      <c r="CC177" s="465"/>
      <c r="CD177" s="465"/>
      <c r="CE177" s="465"/>
      <c r="CF177" s="465"/>
      <c r="CG177" s="465"/>
      <c r="CH177" s="465"/>
      <c r="CI177" s="465"/>
      <c r="CJ177" s="465"/>
      <c r="CK177" s="465"/>
      <c r="CL177" s="465"/>
      <c r="CM177" s="465"/>
      <c r="CN177" s="466">
        <v>1</v>
      </c>
      <c r="CO177" s="464"/>
      <c r="CP177" s="464"/>
    </row>
    <row r="178" spans="1:94" s="41" customFormat="1" ht="21" customHeight="1" x14ac:dyDescent="0.25">
      <c r="A178"/>
      <c r="B178" s="2346"/>
      <c r="C178" s="2347"/>
      <c r="D178" s="2392"/>
      <c r="E178" s="2392"/>
      <c r="F178" s="2348"/>
      <c r="G178" s="2351"/>
      <c r="H178" s="2351"/>
      <c r="I178" s="2351"/>
      <c r="J178" s="2352"/>
      <c r="K178" s="2393"/>
      <c r="L178" s="2394"/>
      <c r="M178" s="2183" t="s">
        <v>4</v>
      </c>
      <c r="N178" s="2346"/>
      <c r="O178" s="2347"/>
      <c r="P178" s="2392"/>
      <c r="Q178" s="2392"/>
      <c r="R178" s="2348"/>
      <c r="S178" s="2348"/>
      <c r="T178" s="2348"/>
      <c r="U178" s="2351"/>
      <c r="V178" s="2352"/>
      <c r="W178" s="2393"/>
      <c r="X178" s="2394"/>
      <c r="Y178" s="2183" t="s">
        <v>4</v>
      </c>
      <c r="Z178" s="2346"/>
      <c r="AA178" s="2347"/>
      <c r="AB178" s="2392"/>
      <c r="AC178" s="2392"/>
      <c r="AD178" s="2348"/>
      <c r="AE178" s="2351"/>
      <c r="AF178" s="2351"/>
      <c r="AG178" s="2351"/>
      <c r="AH178" s="2352"/>
      <c r="AI178" s="2393"/>
      <c r="AJ178" s="2394"/>
      <c r="AK178" s="2183" t="s">
        <v>4</v>
      </c>
      <c r="AM178"/>
      <c r="AN178"/>
      <c r="AO178" s="465"/>
      <c r="AP178" s="465"/>
      <c r="AQ178" s="465"/>
      <c r="AR178" s="465"/>
      <c r="AS178" s="465"/>
      <c r="AT178" s="465"/>
      <c r="AU178" s="465"/>
      <c r="AV178" s="465"/>
      <c r="AW178" s="465"/>
      <c r="AX178" s="465"/>
      <c r="AY178" s="465"/>
      <c r="AZ178" s="465"/>
      <c r="BA178" s="465"/>
      <c r="BB178" s="465"/>
      <c r="BC178" s="465"/>
      <c r="BD178" s="465"/>
      <c r="BE178" s="465"/>
      <c r="BF178" s="465"/>
      <c r="BG178" s="465"/>
      <c r="BH178" s="465"/>
      <c r="BI178" s="465"/>
      <c r="BJ178" s="465"/>
      <c r="BK178" s="465"/>
      <c r="BL178" s="465"/>
      <c r="BM178" s="465"/>
      <c r="BN178" s="465"/>
      <c r="BO178" s="465"/>
      <c r="BP178" s="465"/>
      <c r="BQ178" s="465"/>
      <c r="BR178" s="465"/>
      <c r="BS178" s="465"/>
      <c r="BT178" s="465"/>
      <c r="BU178" s="465"/>
      <c r="BV178" s="465"/>
      <c r="BW178" s="465"/>
      <c r="BX178" s="465"/>
      <c r="BY178" s="465"/>
      <c r="BZ178" s="465"/>
      <c r="CA178" s="465"/>
      <c r="CB178" s="465"/>
      <c r="CC178" s="465"/>
      <c r="CD178" s="465"/>
      <c r="CE178" s="465"/>
      <c r="CF178" s="465"/>
      <c r="CG178" s="465"/>
      <c r="CH178" s="465"/>
      <c r="CI178" s="465"/>
      <c r="CJ178" s="465"/>
      <c r="CK178" s="465"/>
      <c r="CL178" s="465"/>
      <c r="CM178" s="465"/>
      <c r="CN178" s="466">
        <v>1</v>
      </c>
      <c r="CO178" s="464"/>
      <c r="CP178" s="464"/>
    </row>
    <row r="179" spans="1:94" s="41" customFormat="1" ht="21" customHeight="1" x14ac:dyDescent="0.25">
      <c r="A179"/>
      <c r="B179" s="2346"/>
      <c r="C179" s="2347"/>
      <c r="D179" s="2348"/>
      <c r="E179" s="2349"/>
      <c r="F179" s="2350"/>
      <c r="G179" s="2351"/>
      <c r="H179" s="2351"/>
      <c r="I179" s="2351"/>
      <c r="J179" s="2352"/>
      <c r="K179" s="2393"/>
      <c r="L179" s="2353"/>
      <c r="M179" s="2183" t="s">
        <v>4</v>
      </c>
      <c r="N179" s="2346"/>
      <c r="O179" s="2347"/>
      <c r="P179" s="2348"/>
      <c r="Q179" s="2349"/>
      <c r="R179" s="2350"/>
      <c r="S179" s="2350"/>
      <c r="T179" s="2350"/>
      <c r="U179" s="2351"/>
      <c r="V179" s="2352"/>
      <c r="W179" s="2393"/>
      <c r="X179" s="2353"/>
      <c r="Y179" s="2183" t="s">
        <v>4</v>
      </c>
      <c r="Z179" s="2346"/>
      <c r="AA179" s="2347"/>
      <c r="AB179" s="2348"/>
      <c r="AC179" s="2349"/>
      <c r="AD179" s="2350"/>
      <c r="AE179" s="2351"/>
      <c r="AF179" s="2351"/>
      <c r="AG179" s="2351"/>
      <c r="AH179" s="2352"/>
      <c r="AI179" s="2393"/>
      <c r="AJ179" s="2353"/>
      <c r="AK179" s="2183" t="s">
        <v>4</v>
      </c>
      <c r="AM179"/>
      <c r="AN179"/>
      <c r="AO179" s="465"/>
      <c r="AP179" s="466">
        <v>1</v>
      </c>
      <c r="AQ179" s="466">
        <v>1</v>
      </c>
      <c r="AR179" s="466">
        <v>1</v>
      </c>
      <c r="AS179" s="466">
        <v>1</v>
      </c>
      <c r="AT179" s="466">
        <v>1</v>
      </c>
      <c r="AU179" s="466">
        <v>1</v>
      </c>
      <c r="AV179" s="466">
        <v>1</v>
      </c>
      <c r="AW179" s="466">
        <v>1</v>
      </c>
      <c r="AX179" s="466">
        <v>1</v>
      </c>
      <c r="AY179" s="466">
        <v>1</v>
      </c>
      <c r="AZ179" s="466">
        <v>1</v>
      </c>
      <c r="BA179" s="466">
        <v>1</v>
      </c>
      <c r="BB179" s="466">
        <v>1</v>
      </c>
      <c r="BC179" s="466">
        <v>1</v>
      </c>
      <c r="BD179" s="466">
        <v>1</v>
      </c>
      <c r="BE179" s="466">
        <v>1</v>
      </c>
      <c r="BF179" s="466">
        <v>1</v>
      </c>
      <c r="BG179" s="466">
        <v>1</v>
      </c>
      <c r="BH179" s="466">
        <v>1</v>
      </c>
      <c r="BI179" s="466">
        <v>1</v>
      </c>
      <c r="BJ179" s="466">
        <v>1</v>
      </c>
      <c r="BK179" s="466">
        <v>1</v>
      </c>
      <c r="BL179" s="466">
        <v>1</v>
      </c>
      <c r="BM179" s="466">
        <v>1</v>
      </c>
      <c r="BN179" s="466">
        <v>1</v>
      </c>
      <c r="BO179" s="466">
        <v>1</v>
      </c>
      <c r="BP179" s="465"/>
      <c r="BQ179" s="465"/>
      <c r="BR179" s="465"/>
      <c r="BS179" s="465"/>
      <c r="BT179" s="465"/>
      <c r="BU179" s="465"/>
      <c r="BV179" s="465"/>
      <c r="BW179" s="465"/>
      <c r="BX179" s="465"/>
      <c r="BY179" s="465"/>
      <c r="BZ179" s="465"/>
      <c r="CA179" s="465"/>
      <c r="CB179" s="465"/>
      <c r="CC179" s="465"/>
      <c r="CD179" s="465"/>
      <c r="CE179" s="465"/>
      <c r="CF179" s="465"/>
      <c r="CG179" s="465"/>
      <c r="CH179" s="465"/>
      <c r="CI179" s="465"/>
      <c r="CJ179" s="465"/>
      <c r="CK179" s="465"/>
      <c r="CL179" s="465"/>
      <c r="CM179" s="465"/>
      <c r="CN179" s="466">
        <v>1</v>
      </c>
      <c r="CO179" s="464"/>
      <c r="CP179" s="464"/>
    </row>
    <row r="180" spans="1:94" s="41" customFormat="1" ht="21" customHeight="1" x14ac:dyDescent="0.25">
      <c r="A180"/>
      <c r="B180" s="2346"/>
      <c r="C180" s="2347"/>
      <c r="D180" s="2392"/>
      <c r="E180" s="2392"/>
      <c r="F180" s="2348"/>
      <c r="G180" s="2351"/>
      <c r="H180" s="2351"/>
      <c r="I180" s="2351"/>
      <c r="J180" s="2352"/>
      <c r="K180" s="2393"/>
      <c r="L180" s="2394"/>
      <c r="M180" s="2183" t="s">
        <v>4</v>
      </c>
      <c r="N180" s="2346"/>
      <c r="O180" s="2347"/>
      <c r="P180" s="2392"/>
      <c r="Q180" s="2392"/>
      <c r="R180" s="2348"/>
      <c r="S180" s="2348"/>
      <c r="T180" s="2348"/>
      <c r="U180" s="2351"/>
      <c r="V180" s="2352"/>
      <c r="W180" s="2393"/>
      <c r="X180" s="2394"/>
      <c r="Y180" s="2183" t="s">
        <v>4</v>
      </c>
      <c r="Z180" s="2346"/>
      <c r="AA180" s="2347"/>
      <c r="AB180" s="2392"/>
      <c r="AC180" s="2392"/>
      <c r="AD180" s="2348"/>
      <c r="AE180" s="2351"/>
      <c r="AF180" s="2351"/>
      <c r="AG180" s="2351"/>
      <c r="AH180" s="2352"/>
      <c r="AI180" s="2393"/>
      <c r="AJ180" s="2394"/>
      <c r="AK180" s="2183" t="s">
        <v>4</v>
      </c>
      <c r="AM180"/>
      <c r="AN180"/>
      <c r="AO180" s="465"/>
      <c r="AP180" s="465"/>
      <c r="AQ180" s="465"/>
      <c r="AR180" s="465"/>
      <c r="AS180" s="465"/>
      <c r="AT180" s="465"/>
      <c r="AU180" s="465"/>
      <c r="AV180" s="465"/>
      <c r="AW180" s="465"/>
      <c r="AX180" s="465"/>
      <c r="AY180" s="465"/>
      <c r="AZ180" s="465"/>
      <c r="BA180" s="465"/>
      <c r="BB180" s="465"/>
      <c r="BC180" s="465"/>
      <c r="BD180" s="465"/>
      <c r="BE180" s="465"/>
      <c r="BF180" s="465"/>
      <c r="BG180" s="465"/>
      <c r="BH180" s="465"/>
      <c r="BI180" s="465"/>
      <c r="BJ180" s="465"/>
      <c r="BK180" s="465"/>
      <c r="BL180" s="465"/>
      <c r="BM180" s="465"/>
      <c r="BN180" s="465"/>
      <c r="BO180" s="465"/>
      <c r="BP180" s="465"/>
      <c r="BQ180" s="465"/>
      <c r="BR180" s="465"/>
      <c r="BS180" s="465"/>
      <c r="BT180" s="465"/>
      <c r="BU180" s="465"/>
      <c r="BV180" s="465"/>
      <c r="BW180" s="465"/>
      <c r="BX180" s="465"/>
      <c r="BY180" s="465"/>
      <c r="BZ180" s="465"/>
      <c r="CA180" s="465"/>
      <c r="CB180" s="465"/>
      <c r="CC180" s="465"/>
      <c r="CD180" s="465"/>
      <c r="CE180" s="465"/>
      <c r="CF180" s="465"/>
      <c r="CG180" s="465"/>
      <c r="CH180" s="465"/>
      <c r="CI180" s="465"/>
      <c r="CJ180" s="465"/>
      <c r="CK180" s="465"/>
      <c r="CL180" s="465"/>
      <c r="CM180" s="465"/>
      <c r="CN180" s="466">
        <v>1</v>
      </c>
      <c r="CO180" s="464"/>
      <c r="CP180" s="464"/>
    </row>
    <row r="181" spans="1:94" s="41" customFormat="1" ht="21" customHeight="1" x14ac:dyDescent="0.25">
      <c r="A181"/>
      <c r="B181" s="2346"/>
      <c r="C181" s="2347"/>
      <c r="D181" s="2348"/>
      <c r="E181" s="2349"/>
      <c r="F181" s="2350"/>
      <c r="G181" s="2351"/>
      <c r="H181" s="2351"/>
      <c r="I181" s="2351"/>
      <c r="J181" s="2352"/>
      <c r="K181" s="2393"/>
      <c r="L181" s="2353"/>
      <c r="M181" s="2183" t="s">
        <v>4</v>
      </c>
      <c r="N181" s="2346"/>
      <c r="O181" s="2347"/>
      <c r="P181" s="2348"/>
      <c r="Q181" s="2349"/>
      <c r="R181" s="2350"/>
      <c r="S181" s="2350"/>
      <c r="T181" s="2350"/>
      <c r="U181" s="2351"/>
      <c r="V181" s="2352"/>
      <c r="W181" s="2393"/>
      <c r="X181" s="2353"/>
      <c r="Y181" s="2183" t="s">
        <v>4</v>
      </c>
      <c r="Z181" s="2346"/>
      <c r="AA181" s="2347"/>
      <c r="AB181" s="2348"/>
      <c r="AC181" s="2349"/>
      <c r="AD181" s="2350"/>
      <c r="AE181" s="2351"/>
      <c r="AF181" s="2351"/>
      <c r="AG181" s="2351"/>
      <c r="AH181" s="2352"/>
      <c r="AI181" s="2393"/>
      <c r="AJ181" s="2353"/>
      <c r="AK181" s="2183" t="s">
        <v>4</v>
      </c>
      <c r="AM181"/>
      <c r="AN181"/>
      <c r="AO181" s="465"/>
      <c r="AP181" s="465"/>
      <c r="AQ181" s="465"/>
      <c r="AR181" s="465"/>
      <c r="AS181" s="465"/>
      <c r="AT181" s="465"/>
      <c r="AU181" s="465"/>
      <c r="AV181" s="465"/>
      <c r="AW181" s="465"/>
      <c r="AX181" s="465"/>
      <c r="AY181" s="465"/>
      <c r="AZ181" s="465"/>
      <c r="BA181" s="465"/>
      <c r="BB181" s="465"/>
      <c r="BC181" s="465"/>
      <c r="BD181" s="465"/>
      <c r="BE181" s="465"/>
      <c r="BF181" s="465"/>
      <c r="BG181" s="465"/>
      <c r="BH181" s="465"/>
      <c r="BI181" s="465"/>
      <c r="BJ181" s="465"/>
      <c r="BK181" s="465"/>
      <c r="BL181" s="465"/>
      <c r="BM181" s="465"/>
      <c r="BN181" s="465"/>
      <c r="BO181" s="465"/>
      <c r="BP181" s="465"/>
      <c r="BQ181" s="465"/>
      <c r="BR181" s="465"/>
      <c r="BS181" s="465"/>
      <c r="BT181" s="465"/>
      <c r="BU181" s="465"/>
      <c r="BV181" s="465"/>
      <c r="BW181" s="465"/>
      <c r="BX181" s="465"/>
      <c r="BY181" s="465"/>
      <c r="BZ181" s="465"/>
      <c r="CA181" s="465"/>
      <c r="CB181" s="465"/>
      <c r="CC181" s="465"/>
      <c r="CD181" s="465"/>
      <c r="CE181" s="465"/>
      <c r="CF181" s="465"/>
      <c r="CG181" s="465"/>
      <c r="CH181" s="465"/>
      <c r="CI181" s="465"/>
      <c r="CJ181" s="465"/>
      <c r="CK181" s="465"/>
      <c r="CL181" s="465"/>
      <c r="CM181" s="465"/>
      <c r="CN181" s="466">
        <v>1</v>
      </c>
      <c r="CO181" s="464"/>
      <c r="CP181" s="464"/>
    </row>
    <row r="182" spans="1:94" s="41" customFormat="1" ht="21" customHeight="1" x14ac:dyDescent="0.25">
      <c r="A182"/>
      <c r="B182" s="2346"/>
      <c r="C182" s="2347"/>
      <c r="D182" s="2392"/>
      <c r="E182" s="2392"/>
      <c r="F182" s="2348"/>
      <c r="G182" s="2351"/>
      <c r="H182" s="2351"/>
      <c r="I182" s="2351"/>
      <c r="J182" s="2352"/>
      <c r="K182" s="2393"/>
      <c r="L182" s="2394"/>
      <c r="M182" s="2183" t="s">
        <v>4</v>
      </c>
      <c r="N182" s="2346"/>
      <c r="O182" s="2347"/>
      <c r="P182" s="2392"/>
      <c r="Q182" s="2392"/>
      <c r="R182" s="2348"/>
      <c r="S182" s="2348"/>
      <c r="T182" s="2348"/>
      <c r="U182" s="2351"/>
      <c r="V182" s="2352"/>
      <c r="W182" s="2393"/>
      <c r="X182" s="2394"/>
      <c r="Y182" s="2183" t="s">
        <v>4</v>
      </c>
      <c r="Z182" s="2346"/>
      <c r="AA182" s="2347"/>
      <c r="AB182" s="2392"/>
      <c r="AC182" s="2392"/>
      <c r="AD182" s="2348"/>
      <c r="AE182" s="2351"/>
      <c r="AF182" s="2351"/>
      <c r="AG182" s="2351"/>
      <c r="AH182" s="2352"/>
      <c r="AI182" s="2393"/>
      <c r="AJ182" s="2394"/>
      <c r="AK182" s="2183" t="s">
        <v>4</v>
      </c>
      <c r="AM182"/>
      <c r="AN182"/>
      <c r="AO182" s="465"/>
      <c r="AP182" s="465"/>
      <c r="AQ182" s="465"/>
      <c r="AR182" s="465"/>
      <c r="AS182" s="465"/>
      <c r="AT182" s="465"/>
      <c r="AU182" s="465"/>
      <c r="AV182" s="465"/>
      <c r="AW182" s="465"/>
      <c r="AX182" s="465"/>
      <c r="AY182" s="465"/>
      <c r="AZ182" s="465"/>
      <c r="BA182" s="465"/>
      <c r="BB182" s="465"/>
      <c r="BC182" s="465"/>
      <c r="BD182" s="465"/>
      <c r="BE182" s="465"/>
      <c r="BF182" s="465"/>
      <c r="BG182" s="465"/>
      <c r="BH182" s="465"/>
      <c r="BI182" s="465"/>
      <c r="BJ182" s="465"/>
      <c r="BK182" s="465"/>
      <c r="BL182" s="465"/>
      <c r="BM182" s="465"/>
      <c r="BN182" s="465"/>
      <c r="BO182" s="465"/>
      <c r="BP182" s="465"/>
      <c r="BQ182" s="465"/>
      <c r="BR182" s="465"/>
      <c r="BS182" s="465"/>
      <c r="BT182" s="465"/>
      <c r="BU182" s="465"/>
      <c r="BV182" s="465"/>
      <c r="BW182" s="465"/>
      <c r="BX182" s="465"/>
      <c r="BY182" s="465"/>
      <c r="BZ182" s="465"/>
      <c r="CA182" s="465"/>
      <c r="CB182" s="465"/>
      <c r="CC182" s="465"/>
      <c r="CD182" s="465"/>
      <c r="CE182" s="465"/>
      <c r="CF182" s="465"/>
      <c r="CG182" s="465"/>
      <c r="CH182" s="465"/>
      <c r="CI182" s="465"/>
      <c r="CJ182" s="465"/>
      <c r="CK182" s="465"/>
      <c r="CL182" s="465"/>
      <c r="CM182" s="465"/>
      <c r="CN182" s="466">
        <v>1</v>
      </c>
      <c r="CO182" s="464"/>
      <c r="CP182" s="464"/>
    </row>
    <row r="183" spans="1:94" s="41" customFormat="1" ht="21" customHeight="1" x14ac:dyDescent="0.25">
      <c r="A183"/>
      <c r="B183" s="2346"/>
      <c r="C183" s="2347"/>
      <c r="D183" s="2348"/>
      <c r="E183" s="2349"/>
      <c r="F183" s="2350"/>
      <c r="G183" s="2351"/>
      <c r="H183" s="2351"/>
      <c r="I183" s="2351"/>
      <c r="J183" s="2352"/>
      <c r="K183" s="2393"/>
      <c r="L183" s="2353"/>
      <c r="M183" s="2183" t="s">
        <v>4</v>
      </c>
      <c r="N183" s="2346"/>
      <c r="O183" s="2347"/>
      <c r="P183" s="2348"/>
      <c r="Q183" s="2349"/>
      <c r="R183" s="2350"/>
      <c r="S183" s="2350"/>
      <c r="T183" s="2350"/>
      <c r="U183" s="2351"/>
      <c r="V183" s="2352"/>
      <c r="W183" s="2393"/>
      <c r="X183" s="2353"/>
      <c r="Y183" s="2183" t="s">
        <v>4</v>
      </c>
      <c r="Z183" s="2346"/>
      <c r="AA183" s="2347"/>
      <c r="AB183" s="2348"/>
      <c r="AC183" s="2349"/>
      <c r="AD183" s="2350"/>
      <c r="AE183" s="2351"/>
      <c r="AF183" s="2351"/>
      <c r="AG183" s="2351"/>
      <c r="AH183" s="2352"/>
      <c r="AI183" s="2393"/>
      <c r="AJ183" s="2353"/>
      <c r="AK183" s="2183" t="s">
        <v>4</v>
      </c>
      <c r="AM183"/>
      <c r="AN183"/>
      <c r="AO183" s="465"/>
      <c r="AP183" s="465"/>
      <c r="AQ183" s="465"/>
      <c r="AR183" s="465"/>
      <c r="AS183" s="465"/>
      <c r="AT183" s="465"/>
      <c r="AU183" s="465"/>
      <c r="AV183" s="465"/>
      <c r="AW183" s="465"/>
      <c r="AX183" s="465"/>
      <c r="AY183" s="465"/>
      <c r="AZ183" s="465"/>
      <c r="BA183" s="465"/>
      <c r="BB183" s="465"/>
      <c r="BC183" s="465"/>
      <c r="BD183" s="465"/>
      <c r="BE183" s="465"/>
      <c r="BF183" s="465"/>
      <c r="BG183" s="465"/>
      <c r="BH183" s="465"/>
      <c r="BI183" s="465"/>
      <c r="BJ183" s="465"/>
      <c r="BK183" s="465"/>
      <c r="BL183" s="465"/>
      <c r="BM183" s="465"/>
      <c r="BN183" s="465"/>
      <c r="BO183" s="465"/>
      <c r="BP183" s="465"/>
      <c r="BQ183" s="465"/>
      <c r="BR183" s="465"/>
      <c r="BS183" s="465"/>
      <c r="BT183" s="465"/>
      <c r="BU183" s="465"/>
      <c r="BV183" s="465"/>
      <c r="BW183" s="465"/>
      <c r="BX183" s="465"/>
      <c r="BY183" s="465"/>
      <c r="BZ183" s="465"/>
      <c r="CA183" s="465"/>
      <c r="CB183" s="465"/>
      <c r="CC183" s="465"/>
      <c r="CD183" s="465"/>
      <c r="CE183" s="465"/>
      <c r="CF183" s="465"/>
      <c r="CG183" s="465"/>
      <c r="CH183" s="465"/>
      <c r="CI183" s="465"/>
      <c r="CJ183" s="465"/>
      <c r="CK183" s="465"/>
      <c r="CL183" s="465"/>
      <c r="CM183" s="465"/>
      <c r="CN183" s="466">
        <v>1</v>
      </c>
      <c r="CO183" s="464"/>
      <c r="CP183" s="464"/>
    </row>
    <row r="184" spans="1:94" s="41" customFormat="1" ht="21" customHeight="1" x14ac:dyDescent="0.25">
      <c r="A184"/>
      <c r="B184" s="2346"/>
      <c r="C184" s="2347"/>
      <c r="D184" s="2392"/>
      <c r="E184" s="2392"/>
      <c r="F184" s="2348"/>
      <c r="G184" s="2351"/>
      <c r="H184" s="2351"/>
      <c r="I184" s="2351"/>
      <c r="J184" s="2352"/>
      <c r="K184" s="2393"/>
      <c r="L184" s="2394"/>
      <c r="M184" s="2183" t="s">
        <v>4</v>
      </c>
      <c r="N184" s="2346"/>
      <c r="O184" s="2347"/>
      <c r="P184" s="2392"/>
      <c r="Q184" s="2392"/>
      <c r="R184" s="2348"/>
      <c r="S184" s="2348"/>
      <c r="T184" s="2348"/>
      <c r="U184" s="2351"/>
      <c r="V184" s="2352"/>
      <c r="W184" s="2393"/>
      <c r="X184" s="2394"/>
      <c r="Y184" s="2183" t="s">
        <v>4</v>
      </c>
      <c r="Z184" s="2346"/>
      <c r="AA184" s="2347"/>
      <c r="AB184" s="2392"/>
      <c r="AC184" s="2392"/>
      <c r="AD184" s="2348"/>
      <c r="AE184" s="2351"/>
      <c r="AF184" s="2351"/>
      <c r="AG184" s="2351"/>
      <c r="AH184" s="2352"/>
      <c r="AI184" s="2393"/>
      <c r="AJ184" s="2394"/>
      <c r="AK184" s="2183" t="s">
        <v>4</v>
      </c>
      <c r="AM184"/>
      <c r="AN184"/>
      <c r="AO184" s="465"/>
      <c r="AP184" s="465"/>
      <c r="AQ184" s="465"/>
      <c r="AR184" s="465"/>
      <c r="AS184" s="465"/>
      <c r="AT184" s="465"/>
      <c r="AU184" s="465"/>
      <c r="AV184" s="465"/>
      <c r="AW184" s="465"/>
      <c r="AX184" s="465"/>
      <c r="AY184" s="465"/>
      <c r="AZ184" s="465"/>
      <c r="BA184" s="465"/>
      <c r="BB184" s="465"/>
      <c r="BC184" s="465"/>
      <c r="BD184" s="465"/>
      <c r="BE184" s="465"/>
      <c r="BF184" s="465"/>
      <c r="BG184" s="465"/>
      <c r="BH184" s="465"/>
      <c r="BI184" s="465"/>
      <c r="BJ184" s="465"/>
      <c r="BK184" s="465"/>
      <c r="BL184" s="465"/>
      <c r="BM184" s="465"/>
      <c r="BN184" s="465"/>
      <c r="BO184" s="465"/>
      <c r="BP184" s="465"/>
      <c r="BQ184" s="465"/>
      <c r="BR184" s="465"/>
      <c r="BS184" s="465"/>
      <c r="BT184" s="465"/>
      <c r="BU184" s="465"/>
      <c r="BV184" s="465"/>
      <c r="BW184" s="465"/>
      <c r="BX184" s="465"/>
      <c r="BY184" s="465"/>
      <c r="BZ184" s="465"/>
      <c r="CA184" s="465"/>
      <c r="CB184" s="465"/>
      <c r="CC184" s="465"/>
      <c r="CD184" s="465"/>
      <c r="CE184" s="465"/>
      <c r="CF184" s="465"/>
      <c r="CG184" s="465"/>
      <c r="CH184" s="465"/>
      <c r="CI184" s="465"/>
      <c r="CJ184" s="465"/>
      <c r="CK184" s="465"/>
      <c r="CL184" s="465"/>
      <c r="CM184" s="465"/>
      <c r="CN184" s="466">
        <v>1</v>
      </c>
      <c r="CO184" s="464"/>
      <c r="CP184" s="464"/>
    </row>
    <row r="185" spans="1:94" s="41" customFormat="1" ht="21" customHeight="1" x14ac:dyDescent="0.25">
      <c r="A185"/>
      <c r="B185" s="2346"/>
      <c r="C185" s="2347"/>
      <c r="D185" s="2348"/>
      <c r="E185" s="2349"/>
      <c r="F185" s="2350"/>
      <c r="G185" s="2351"/>
      <c r="H185" s="2351"/>
      <c r="I185" s="2351"/>
      <c r="J185" s="2352"/>
      <c r="K185" s="2393"/>
      <c r="L185" s="2353"/>
      <c r="M185" s="2183" t="s">
        <v>4</v>
      </c>
      <c r="N185" s="2346"/>
      <c r="O185" s="2347"/>
      <c r="P185" s="2348"/>
      <c r="Q185" s="2349"/>
      <c r="R185" s="2350"/>
      <c r="S185" s="2350"/>
      <c r="T185" s="2350"/>
      <c r="U185" s="2351"/>
      <c r="V185" s="2352"/>
      <c r="W185" s="2393"/>
      <c r="X185" s="2353"/>
      <c r="Y185" s="2183" t="s">
        <v>4</v>
      </c>
      <c r="Z185" s="2346"/>
      <c r="AA185" s="2347"/>
      <c r="AB185" s="2348"/>
      <c r="AC185" s="2349"/>
      <c r="AD185" s="2350"/>
      <c r="AE185" s="2351"/>
      <c r="AF185" s="2351"/>
      <c r="AG185" s="2351"/>
      <c r="AH185" s="2352"/>
      <c r="AI185" s="2393"/>
      <c r="AJ185" s="2353"/>
      <c r="AK185" s="2183" t="s">
        <v>4</v>
      </c>
      <c r="AM185"/>
      <c r="AN185"/>
      <c r="AO185" s="465"/>
      <c r="AP185" s="465"/>
      <c r="AQ185" s="465"/>
      <c r="AR185" s="465"/>
      <c r="AS185" s="465"/>
      <c r="AT185" s="465"/>
      <c r="AU185" s="465"/>
      <c r="AV185" s="465"/>
      <c r="AW185" s="465"/>
      <c r="AX185" s="465"/>
      <c r="AY185" s="465"/>
      <c r="AZ185" s="465"/>
      <c r="BA185" s="465"/>
      <c r="BB185" s="465"/>
      <c r="BC185" s="465"/>
      <c r="BD185" s="465"/>
      <c r="BE185" s="465"/>
      <c r="BF185" s="465"/>
      <c r="BG185" s="465"/>
      <c r="BH185" s="465"/>
      <c r="BI185" s="465"/>
      <c r="BJ185" s="465"/>
      <c r="BK185" s="465"/>
      <c r="BL185" s="465"/>
      <c r="BM185" s="465"/>
      <c r="BN185" s="465"/>
      <c r="BO185" s="465"/>
      <c r="BP185" s="465"/>
      <c r="BQ185" s="465"/>
      <c r="BR185" s="465"/>
      <c r="BS185" s="465"/>
      <c r="BT185" s="465"/>
      <c r="BU185" s="465"/>
      <c r="BV185" s="465"/>
      <c r="BW185" s="465"/>
      <c r="BX185" s="465"/>
      <c r="BY185" s="465"/>
      <c r="BZ185" s="465"/>
      <c r="CA185" s="465"/>
      <c r="CB185" s="465"/>
      <c r="CC185" s="465"/>
      <c r="CD185" s="465"/>
      <c r="CE185" s="465"/>
      <c r="CF185" s="465"/>
      <c r="CG185" s="465"/>
      <c r="CH185" s="465"/>
      <c r="CI185" s="465"/>
      <c r="CJ185" s="465"/>
      <c r="CK185" s="465"/>
      <c r="CL185" s="465"/>
      <c r="CM185" s="465"/>
      <c r="CN185" s="466">
        <v>1</v>
      </c>
      <c r="CO185" s="464"/>
      <c r="CP185" s="464"/>
    </row>
    <row r="186" spans="1:94" s="41" customFormat="1" ht="21" customHeight="1" x14ac:dyDescent="0.25">
      <c r="A186"/>
      <c r="B186" s="2346"/>
      <c r="C186" s="2347"/>
      <c r="D186" s="2392"/>
      <c r="E186" s="2392"/>
      <c r="F186" s="2348"/>
      <c r="G186" s="2351"/>
      <c r="H186" s="2351"/>
      <c r="I186" s="2351"/>
      <c r="J186" s="2352"/>
      <c r="K186" s="2393"/>
      <c r="L186" s="2394"/>
      <c r="M186" s="2183" t="s">
        <v>4</v>
      </c>
      <c r="N186" s="2346"/>
      <c r="O186" s="2347"/>
      <c r="P186" s="2392"/>
      <c r="Q186" s="2392"/>
      <c r="R186" s="2348"/>
      <c r="S186" s="2348"/>
      <c r="T186" s="2348"/>
      <c r="U186" s="2351"/>
      <c r="V186" s="2352"/>
      <c r="W186" s="2393"/>
      <c r="X186" s="2394"/>
      <c r="Y186" s="2183" t="s">
        <v>4</v>
      </c>
      <c r="Z186" s="2346"/>
      <c r="AA186" s="2347"/>
      <c r="AB186" s="2392"/>
      <c r="AC186" s="2392"/>
      <c r="AD186" s="2348"/>
      <c r="AE186" s="2351"/>
      <c r="AF186" s="2351"/>
      <c r="AG186" s="2351"/>
      <c r="AH186" s="2352"/>
      <c r="AI186" s="2393"/>
      <c r="AJ186" s="2394"/>
      <c r="AK186" s="2183" t="s">
        <v>4</v>
      </c>
      <c r="AM186"/>
      <c r="AN186"/>
      <c r="AO186" s="465"/>
      <c r="AP186" s="465"/>
      <c r="AQ186" s="465"/>
      <c r="AR186" s="465"/>
      <c r="AS186" s="465"/>
      <c r="AT186" s="465"/>
      <c r="AU186" s="465"/>
      <c r="AV186" s="465"/>
      <c r="AW186" s="465"/>
      <c r="AX186" s="465"/>
      <c r="AY186" s="465"/>
      <c r="AZ186" s="465"/>
      <c r="BA186" s="465"/>
      <c r="BB186" s="465"/>
      <c r="BC186" s="465"/>
      <c r="BD186" s="465"/>
      <c r="BE186" s="465"/>
      <c r="BF186" s="465"/>
      <c r="BG186" s="465"/>
      <c r="BH186" s="465"/>
      <c r="BI186" s="465"/>
      <c r="BJ186" s="465"/>
      <c r="BK186" s="465"/>
      <c r="BL186" s="465"/>
      <c r="BM186" s="465"/>
      <c r="BN186" s="465"/>
      <c r="BO186" s="465"/>
      <c r="BP186" s="465"/>
      <c r="BQ186" s="465"/>
      <c r="BR186" s="465"/>
      <c r="BS186" s="465"/>
      <c r="BT186" s="465"/>
      <c r="BU186" s="465"/>
      <c r="BV186" s="465"/>
      <c r="BW186" s="465"/>
      <c r="BX186" s="465"/>
      <c r="BY186" s="465"/>
      <c r="BZ186" s="465"/>
      <c r="CA186" s="465"/>
      <c r="CB186" s="465"/>
      <c r="CC186" s="465"/>
      <c r="CD186" s="465"/>
      <c r="CE186" s="465"/>
      <c r="CF186" s="465"/>
      <c r="CG186" s="465"/>
      <c r="CH186" s="465"/>
      <c r="CI186" s="465"/>
      <c r="CJ186" s="465"/>
      <c r="CK186" s="465"/>
      <c r="CL186" s="465"/>
      <c r="CM186" s="465"/>
      <c r="CN186" s="466">
        <v>1</v>
      </c>
      <c r="CO186" s="464"/>
      <c r="CP186" s="464"/>
    </row>
    <row r="187" spans="1:94" s="41" customFormat="1" ht="21" customHeight="1" x14ac:dyDescent="0.25">
      <c r="A187"/>
      <c r="B187" s="2346"/>
      <c r="C187" s="2347"/>
      <c r="D187" s="2348"/>
      <c r="E187" s="2349"/>
      <c r="F187" s="2350"/>
      <c r="G187" s="2351"/>
      <c r="H187" s="2351"/>
      <c r="I187" s="2351"/>
      <c r="J187" s="2352"/>
      <c r="K187" s="2393"/>
      <c r="L187" s="2353"/>
      <c r="M187" s="2183" t="s">
        <v>4</v>
      </c>
      <c r="N187" s="2346"/>
      <c r="O187" s="2347"/>
      <c r="P187" s="2348"/>
      <c r="Q187" s="2349"/>
      <c r="R187" s="2350"/>
      <c r="S187" s="2350"/>
      <c r="T187" s="2350"/>
      <c r="U187" s="2351"/>
      <c r="V187" s="2352"/>
      <c r="W187" s="2393"/>
      <c r="X187" s="2353"/>
      <c r="Y187" s="2183" t="s">
        <v>4</v>
      </c>
      <c r="Z187" s="2346"/>
      <c r="AA187" s="2347"/>
      <c r="AB187" s="2348"/>
      <c r="AC187" s="2349"/>
      <c r="AD187" s="2350"/>
      <c r="AE187" s="2351"/>
      <c r="AF187" s="2351"/>
      <c r="AG187" s="2351"/>
      <c r="AH187" s="2352"/>
      <c r="AI187" s="2393"/>
      <c r="AJ187" s="2353"/>
      <c r="AK187" s="2183" t="s">
        <v>4</v>
      </c>
      <c r="AM187"/>
      <c r="AN187"/>
      <c r="AO187" s="465"/>
      <c r="AP187" s="465"/>
      <c r="AQ187" s="465"/>
      <c r="AR187" s="465"/>
      <c r="AS187" s="465"/>
      <c r="AT187" s="465"/>
      <c r="AU187" s="465"/>
      <c r="AV187" s="465"/>
      <c r="AW187" s="465"/>
      <c r="AX187" s="465"/>
      <c r="AY187" s="465"/>
      <c r="AZ187" s="465"/>
      <c r="BA187" s="465"/>
      <c r="BB187" s="465"/>
      <c r="BC187" s="465"/>
      <c r="BD187" s="465"/>
      <c r="BE187" s="465"/>
      <c r="BF187" s="465"/>
      <c r="BG187" s="465"/>
      <c r="BH187" s="465"/>
      <c r="BI187" s="465"/>
      <c r="BJ187" s="465"/>
      <c r="BK187" s="465"/>
      <c r="BL187" s="465"/>
      <c r="BM187" s="465"/>
      <c r="BN187" s="465"/>
      <c r="BO187" s="465"/>
      <c r="BP187" s="465"/>
      <c r="BQ187" s="465"/>
      <c r="BR187" s="465"/>
      <c r="BS187" s="465"/>
      <c r="BT187" s="465"/>
      <c r="BU187" s="465"/>
      <c r="BV187" s="465"/>
      <c r="BW187" s="465"/>
      <c r="BX187" s="465"/>
      <c r="BY187" s="465"/>
      <c r="BZ187" s="465"/>
      <c r="CA187" s="465"/>
      <c r="CB187" s="465"/>
      <c r="CC187" s="465"/>
      <c r="CD187" s="465"/>
      <c r="CE187" s="465"/>
      <c r="CF187" s="465"/>
      <c r="CG187" s="465"/>
      <c r="CH187" s="465"/>
      <c r="CI187" s="465"/>
      <c r="CJ187" s="465"/>
      <c r="CK187" s="465"/>
      <c r="CL187" s="465"/>
      <c r="CM187" s="465"/>
      <c r="CN187" s="466">
        <v>1</v>
      </c>
      <c r="CO187" s="464"/>
      <c r="CP187" s="464"/>
    </row>
    <row r="188" spans="1:94" s="41" customFormat="1" ht="21" customHeight="1" x14ac:dyDescent="0.25">
      <c r="A188"/>
      <c r="B188" s="2346"/>
      <c r="C188" s="2347"/>
      <c r="D188" s="2392"/>
      <c r="E188" s="2392"/>
      <c r="F188" s="2348"/>
      <c r="G188" s="2351"/>
      <c r="H188" s="2351"/>
      <c r="I188" s="2351"/>
      <c r="J188" s="2352"/>
      <c r="K188" s="2393"/>
      <c r="L188" s="2394"/>
      <c r="M188" s="2183" t="s">
        <v>4</v>
      </c>
      <c r="N188" s="2346"/>
      <c r="O188" s="2347"/>
      <c r="P188" s="2392"/>
      <c r="Q188" s="2392"/>
      <c r="R188" s="2348"/>
      <c r="S188" s="2348"/>
      <c r="T188" s="2348"/>
      <c r="U188" s="2351"/>
      <c r="V188" s="2352"/>
      <c r="W188" s="2393"/>
      <c r="X188" s="2394"/>
      <c r="Y188" s="2183" t="s">
        <v>4</v>
      </c>
      <c r="Z188" s="2346"/>
      <c r="AA188" s="2347"/>
      <c r="AB188" s="2392"/>
      <c r="AC188" s="2392"/>
      <c r="AD188" s="2348"/>
      <c r="AE188" s="2351"/>
      <c r="AF188" s="2351"/>
      <c r="AG188" s="2351"/>
      <c r="AH188" s="2352"/>
      <c r="AI188" s="2393"/>
      <c r="AJ188" s="2394"/>
      <c r="AK188" s="2183" t="s">
        <v>4</v>
      </c>
      <c r="AM188"/>
      <c r="AN188"/>
      <c r="AO188" s="465"/>
      <c r="AP188" s="465"/>
      <c r="AQ188" s="465"/>
      <c r="AR188" s="465"/>
      <c r="AS188" s="465"/>
      <c r="AT188" s="465"/>
      <c r="AU188" s="465"/>
      <c r="AV188" s="465"/>
      <c r="AW188" s="465"/>
      <c r="AX188" s="465"/>
      <c r="AY188" s="465"/>
      <c r="AZ188" s="465"/>
      <c r="BA188" s="465"/>
      <c r="BB188" s="465"/>
      <c r="BC188" s="465"/>
      <c r="BD188" s="465"/>
      <c r="BE188" s="465"/>
      <c r="BF188" s="465"/>
      <c r="BG188" s="465"/>
      <c r="BH188" s="465"/>
      <c r="BI188" s="465"/>
      <c r="BJ188" s="465"/>
      <c r="BK188" s="465"/>
      <c r="BL188" s="465"/>
      <c r="BM188" s="465"/>
      <c r="BN188" s="465"/>
      <c r="BO188" s="465"/>
      <c r="BP188" s="465"/>
      <c r="BQ188" s="465"/>
      <c r="BR188" s="465"/>
      <c r="BS188" s="465"/>
      <c r="BT188" s="465"/>
      <c r="BU188" s="465"/>
      <c r="BV188" s="465"/>
      <c r="BW188" s="465"/>
      <c r="BX188" s="465"/>
      <c r="BY188" s="465"/>
      <c r="BZ188" s="465"/>
      <c r="CA188" s="465"/>
      <c r="CB188" s="465"/>
      <c r="CC188" s="465"/>
      <c r="CD188" s="465"/>
      <c r="CE188" s="465"/>
      <c r="CF188" s="465"/>
      <c r="CG188" s="465"/>
      <c r="CH188" s="465"/>
      <c r="CI188" s="465"/>
      <c r="CJ188" s="465"/>
      <c r="CK188" s="465"/>
      <c r="CL188" s="465"/>
      <c r="CM188" s="465"/>
      <c r="CN188" s="466">
        <v>1</v>
      </c>
      <c r="CO188" s="464"/>
      <c r="CP188" s="464"/>
    </row>
    <row r="189" spans="1:94" s="41" customFormat="1" ht="21" customHeight="1" x14ac:dyDescent="0.25">
      <c r="A189"/>
      <c r="B189" s="2346"/>
      <c r="C189" s="2347"/>
      <c r="D189" s="2348"/>
      <c r="E189" s="2349"/>
      <c r="F189" s="2350"/>
      <c r="G189" s="2351"/>
      <c r="H189" s="2351"/>
      <c r="I189" s="2351"/>
      <c r="J189" s="2352"/>
      <c r="K189" s="2393"/>
      <c r="L189" s="2353"/>
      <c r="M189" s="2183" t="s">
        <v>4</v>
      </c>
      <c r="N189" s="2346"/>
      <c r="O189" s="2347"/>
      <c r="P189" s="2348"/>
      <c r="Q189" s="2349"/>
      <c r="R189" s="2350"/>
      <c r="S189" s="2350"/>
      <c r="T189" s="2350"/>
      <c r="U189" s="2351"/>
      <c r="V189" s="2352"/>
      <c r="W189" s="2393"/>
      <c r="X189" s="2353"/>
      <c r="Y189" s="2183" t="s">
        <v>4</v>
      </c>
      <c r="Z189" s="2346"/>
      <c r="AA189" s="2347"/>
      <c r="AB189" s="2348"/>
      <c r="AC189" s="2349"/>
      <c r="AD189" s="2350"/>
      <c r="AE189" s="2351"/>
      <c r="AF189" s="2351"/>
      <c r="AG189" s="2351"/>
      <c r="AH189" s="2352"/>
      <c r="AI189" s="2393"/>
      <c r="AJ189" s="2353"/>
      <c r="AK189" s="2183" t="s">
        <v>4</v>
      </c>
      <c r="AM189"/>
      <c r="AN189"/>
      <c r="AO189" s="465"/>
      <c r="AP189" s="465"/>
      <c r="AQ189" s="465"/>
      <c r="AR189" s="465"/>
      <c r="AS189" s="465"/>
      <c r="AT189" s="465"/>
      <c r="AU189" s="465"/>
      <c r="AV189" s="465"/>
      <c r="AW189" s="465"/>
      <c r="AX189" s="465"/>
      <c r="AY189" s="465"/>
      <c r="AZ189" s="465"/>
      <c r="BA189" s="465"/>
      <c r="BB189" s="465"/>
      <c r="BC189" s="465"/>
      <c r="BD189" s="465"/>
      <c r="BE189" s="465"/>
      <c r="BF189" s="465"/>
      <c r="BG189" s="465"/>
      <c r="BH189" s="465"/>
      <c r="BI189" s="465"/>
      <c r="BJ189" s="465"/>
      <c r="BK189" s="465"/>
      <c r="BL189" s="465"/>
      <c r="BM189" s="465"/>
      <c r="BN189" s="465"/>
      <c r="BO189" s="465"/>
      <c r="BP189" s="465"/>
      <c r="BQ189" s="465"/>
      <c r="BR189" s="465"/>
      <c r="BS189" s="465"/>
      <c r="BT189" s="465"/>
      <c r="BU189" s="465"/>
      <c r="BV189" s="465"/>
      <c r="BW189" s="465"/>
      <c r="BX189" s="465"/>
      <c r="BY189" s="465"/>
      <c r="BZ189" s="465"/>
      <c r="CA189" s="465"/>
      <c r="CB189" s="465"/>
      <c r="CC189" s="465"/>
      <c r="CD189" s="465"/>
      <c r="CE189" s="465"/>
      <c r="CF189" s="465"/>
      <c r="CG189" s="465"/>
      <c r="CH189" s="465"/>
      <c r="CI189" s="465"/>
      <c r="CJ189" s="465"/>
      <c r="CK189" s="465"/>
      <c r="CL189" s="465"/>
      <c r="CM189" s="465"/>
      <c r="CN189" s="466">
        <v>1</v>
      </c>
      <c r="CO189" s="464"/>
      <c r="CP189" s="464"/>
    </row>
    <row r="190" spans="1:94" s="41" customFormat="1" ht="21" customHeight="1" x14ac:dyDescent="0.25">
      <c r="A190"/>
      <c r="B190" s="2346"/>
      <c r="C190" s="2347"/>
      <c r="D190" s="2392"/>
      <c r="E190" s="2392"/>
      <c r="F190" s="2348"/>
      <c r="G190" s="2351"/>
      <c r="H190" s="2351"/>
      <c r="I190" s="2351"/>
      <c r="J190" s="2352"/>
      <c r="K190" s="2393"/>
      <c r="L190" s="2394"/>
      <c r="M190" s="2183" t="s">
        <v>4</v>
      </c>
      <c r="N190" s="2346"/>
      <c r="O190" s="2347"/>
      <c r="P190" s="2392"/>
      <c r="Q190" s="2392"/>
      <c r="R190" s="2348"/>
      <c r="S190" s="2348"/>
      <c r="T190" s="2348"/>
      <c r="U190" s="2351"/>
      <c r="V190" s="2352"/>
      <c r="W190" s="2393"/>
      <c r="X190" s="2394"/>
      <c r="Y190" s="2183" t="s">
        <v>4</v>
      </c>
      <c r="Z190" s="2346"/>
      <c r="AA190" s="2347"/>
      <c r="AB190" s="2392"/>
      <c r="AC190" s="2392"/>
      <c r="AD190" s="2348"/>
      <c r="AE190" s="2351"/>
      <c r="AF190" s="2351"/>
      <c r="AG190" s="2351"/>
      <c r="AH190" s="2352"/>
      <c r="AI190" s="2393"/>
      <c r="AJ190" s="2394"/>
      <c r="AK190" s="2183" t="s">
        <v>4</v>
      </c>
      <c r="AM190"/>
      <c r="AN190"/>
      <c r="AO190" s="465"/>
      <c r="AP190" s="465"/>
      <c r="AQ190" s="465"/>
      <c r="AR190" s="465"/>
      <c r="AS190" s="465"/>
      <c r="AT190" s="465"/>
      <c r="AU190" s="465"/>
      <c r="AV190" s="465"/>
      <c r="AW190" s="465"/>
      <c r="AX190" s="465"/>
      <c r="AY190" s="465"/>
      <c r="AZ190" s="465"/>
      <c r="BA190" s="465"/>
      <c r="BB190" s="465"/>
      <c r="BC190" s="465"/>
      <c r="BD190" s="465"/>
      <c r="BE190" s="465"/>
      <c r="BF190" s="465"/>
      <c r="BG190" s="465"/>
      <c r="BH190" s="465"/>
      <c r="BI190" s="465"/>
      <c r="BJ190" s="465"/>
      <c r="BK190" s="465"/>
      <c r="BL190" s="465"/>
      <c r="BM190" s="465"/>
      <c r="BN190" s="465"/>
      <c r="BO190" s="465"/>
      <c r="BP190" s="465"/>
      <c r="BQ190" s="465"/>
      <c r="BR190" s="465"/>
      <c r="BS190" s="465"/>
      <c r="BT190" s="465"/>
      <c r="BU190" s="465"/>
      <c r="BV190" s="465"/>
      <c r="BW190" s="465"/>
      <c r="BX190" s="465"/>
      <c r="BY190" s="465"/>
      <c r="BZ190" s="465"/>
      <c r="CA190" s="465"/>
      <c r="CB190" s="465"/>
      <c r="CC190" s="465"/>
      <c r="CD190" s="465"/>
      <c r="CE190" s="465"/>
      <c r="CF190" s="465"/>
      <c r="CG190" s="465"/>
      <c r="CH190" s="465"/>
      <c r="CI190" s="465"/>
      <c r="CJ190" s="465"/>
      <c r="CK190" s="465"/>
      <c r="CL190" s="465"/>
      <c r="CM190" s="465"/>
      <c r="CN190" s="466">
        <v>1</v>
      </c>
      <c r="CO190" s="464"/>
      <c r="CP190" s="464"/>
    </row>
    <row r="191" spans="1:94" s="41" customFormat="1" ht="21" customHeight="1" x14ac:dyDescent="0.25">
      <c r="A191"/>
      <c r="B191" s="2346"/>
      <c r="C191" s="2347"/>
      <c r="D191" s="2348"/>
      <c r="E191" s="2349"/>
      <c r="F191" s="2350"/>
      <c r="G191" s="2351"/>
      <c r="H191" s="2351"/>
      <c r="I191" s="2351"/>
      <c r="J191" s="2352"/>
      <c r="K191" s="2393"/>
      <c r="L191" s="2353"/>
      <c r="M191" s="2183" t="s">
        <v>4</v>
      </c>
      <c r="N191" s="2346"/>
      <c r="O191" s="2347"/>
      <c r="P191" s="2348"/>
      <c r="Q191" s="2349"/>
      <c r="R191" s="2350"/>
      <c r="S191" s="2350"/>
      <c r="T191" s="2350"/>
      <c r="U191" s="2351"/>
      <c r="V191" s="2352"/>
      <c r="W191" s="2393"/>
      <c r="X191" s="2353"/>
      <c r="Y191" s="2183" t="s">
        <v>4</v>
      </c>
      <c r="Z191" s="2346"/>
      <c r="AA191" s="2347"/>
      <c r="AB191" s="2348"/>
      <c r="AC191" s="2349"/>
      <c r="AD191" s="2350"/>
      <c r="AE191" s="2351"/>
      <c r="AF191" s="2351"/>
      <c r="AG191" s="2351"/>
      <c r="AH191" s="2352"/>
      <c r="AI191" s="2393"/>
      <c r="AJ191" s="2353"/>
      <c r="AK191" s="2183" t="s">
        <v>4</v>
      </c>
      <c r="AM191"/>
      <c r="AN191"/>
      <c r="AO191" s="465"/>
      <c r="AP191" s="465"/>
      <c r="AQ191" s="465"/>
      <c r="AR191" s="465"/>
      <c r="AS191" s="465"/>
      <c r="AT191" s="465"/>
      <c r="AU191" s="465"/>
      <c r="AV191" s="465"/>
      <c r="AW191" s="465"/>
      <c r="AX191" s="465"/>
      <c r="AY191" s="465"/>
      <c r="AZ191" s="465"/>
      <c r="BA191" s="465"/>
      <c r="BB191" s="465"/>
      <c r="BC191" s="465"/>
      <c r="BD191" s="465"/>
      <c r="BE191" s="465"/>
      <c r="BF191" s="465"/>
      <c r="BG191" s="465"/>
      <c r="BH191" s="465"/>
      <c r="BI191" s="465"/>
      <c r="BJ191" s="465"/>
      <c r="BK191" s="465"/>
      <c r="BL191" s="465"/>
      <c r="BM191" s="465"/>
      <c r="BN191" s="465"/>
      <c r="BO191" s="465"/>
      <c r="BP191" s="465"/>
      <c r="BQ191" s="465"/>
      <c r="BR191" s="465"/>
      <c r="BS191" s="465"/>
      <c r="BT191" s="465"/>
      <c r="BU191" s="465"/>
      <c r="BV191" s="465"/>
      <c r="BW191" s="465"/>
      <c r="BX191" s="465"/>
      <c r="BY191" s="465"/>
      <c r="BZ191" s="465"/>
      <c r="CA191" s="465"/>
      <c r="CB191" s="465"/>
      <c r="CC191" s="465"/>
      <c r="CD191" s="465"/>
      <c r="CE191" s="465"/>
      <c r="CF191" s="465"/>
      <c r="CG191" s="465"/>
      <c r="CH191" s="465"/>
      <c r="CI191" s="465"/>
      <c r="CJ191" s="465"/>
      <c r="CK191" s="465"/>
      <c r="CL191" s="465"/>
      <c r="CM191" s="465"/>
      <c r="CN191" s="466">
        <v>1</v>
      </c>
      <c r="CO191" s="464"/>
      <c r="CP191" s="464"/>
    </row>
    <row r="192" spans="1:94" s="41" customFormat="1" ht="21" customHeight="1" x14ac:dyDescent="0.25">
      <c r="A192"/>
      <c r="B192" s="2346"/>
      <c r="C192" s="2347"/>
      <c r="D192" s="2392"/>
      <c r="E192" s="2392"/>
      <c r="F192" s="2348"/>
      <c r="G192" s="2351"/>
      <c r="H192" s="2351"/>
      <c r="I192" s="2351"/>
      <c r="J192" s="2352"/>
      <c r="K192" s="2393"/>
      <c r="L192" s="2394"/>
      <c r="M192" s="2183" t="s">
        <v>4</v>
      </c>
      <c r="N192" s="2346"/>
      <c r="O192" s="2347"/>
      <c r="P192" s="2392"/>
      <c r="Q192" s="2392"/>
      <c r="R192" s="2348"/>
      <c r="S192" s="2348"/>
      <c r="T192" s="2348"/>
      <c r="U192" s="2351"/>
      <c r="V192" s="2352"/>
      <c r="W192" s="2393"/>
      <c r="X192" s="2394"/>
      <c r="Y192" s="2183" t="s">
        <v>4</v>
      </c>
      <c r="Z192" s="2346"/>
      <c r="AA192" s="2347"/>
      <c r="AB192" s="2392"/>
      <c r="AC192" s="2392"/>
      <c r="AD192" s="2348"/>
      <c r="AE192" s="2351"/>
      <c r="AF192" s="2351"/>
      <c r="AG192" s="2351"/>
      <c r="AH192" s="2352"/>
      <c r="AI192" s="2393"/>
      <c r="AJ192" s="2394"/>
      <c r="AK192" s="2183" t="s">
        <v>4</v>
      </c>
      <c r="AL192"/>
      <c r="AM192"/>
      <c r="AN192"/>
      <c r="AO192" s="465"/>
      <c r="AP192" s="465"/>
      <c r="AQ192" s="465"/>
      <c r="AR192" s="465"/>
      <c r="AS192" s="465"/>
      <c r="AT192" s="465"/>
      <c r="AU192" s="465"/>
      <c r="AV192" s="465"/>
      <c r="AW192" s="465"/>
      <c r="AX192" s="465"/>
      <c r="AY192" s="465"/>
      <c r="AZ192" s="465"/>
      <c r="BA192" s="465"/>
      <c r="BB192" s="465"/>
      <c r="BC192" s="465"/>
      <c r="BD192" s="465"/>
      <c r="BE192" s="465"/>
      <c r="BF192" s="465"/>
      <c r="BG192" s="465"/>
      <c r="BH192" s="465"/>
      <c r="BI192" s="465"/>
      <c r="BJ192" s="465"/>
      <c r="BK192" s="465"/>
      <c r="BL192" s="465"/>
      <c r="BM192" s="465"/>
      <c r="BN192" s="465"/>
      <c r="BO192" s="465"/>
      <c r="BP192" s="465"/>
      <c r="BQ192" s="465"/>
      <c r="BR192" s="465"/>
      <c r="BS192" s="465"/>
      <c r="BT192" s="465"/>
      <c r="BU192" s="465"/>
      <c r="BV192" s="465"/>
      <c r="BW192" s="465"/>
      <c r="BX192" s="465"/>
      <c r="BY192" s="465"/>
      <c r="BZ192" s="465"/>
      <c r="CA192" s="465"/>
      <c r="CB192" s="465"/>
      <c r="CC192" s="465"/>
      <c r="CD192" s="465"/>
      <c r="CE192" s="465"/>
      <c r="CF192" s="465"/>
      <c r="CG192" s="465"/>
      <c r="CH192" s="465"/>
      <c r="CI192" s="465"/>
      <c r="CJ192" s="465"/>
      <c r="CK192" s="465"/>
      <c r="CL192" s="465"/>
      <c r="CM192" s="465"/>
      <c r="CN192" s="466">
        <v>1</v>
      </c>
      <c r="CO192" s="464"/>
      <c r="CP192" s="464"/>
    </row>
    <row r="193" spans="1:94" s="41" customFormat="1" ht="21" customHeight="1" x14ac:dyDescent="0.25">
      <c r="A193"/>
      <c r="B193" s="2346"/>
      <c r="C193" s="2347"/>
      <c r="D193" s="2348"/>
      <c r="E193" s="2349"/>
      <c r="F193" s="2350"/>
      <c r="G193" s="2351"/>
      <c r="H193" s="2351"/>
      <c r="I193" s="2351"/>
      <c r="J193" s="2352"/>
      <c r="K193" s="2393"/>
      <c r="L193" s="2353"/>
      <c r="M193" s="2183" t="s">
        <v>4</v>
      </c>
      <c r="N193" s="2346"/>
      <c r="O193" s="2347"/>
      <c r="P193" s="2348"/>
      <c r="Q193" s="2349"/>
      <c r="R193" s="2350"/>
      <c r="S193" s="2350"/>
      <c r="T193" s="2350"/>
      <c r="U193" s="2351"/>
      <c r="V193" s="2352"/>
      <c r="W193" s="2393"/>
      <c r="X193" s="2353"/>
      <c r="Y193" s="2183" t="s">
        <v>4</v>
      </c>
      <c r="Z193" s="2346"/>
      <c r="AA193" s="2347"/>
      <c r="AB193" s="2348"/>
      <c r="AC193" s="2349"/>
      <c r="AD193" s="2350"/>
      <c r="AE193" s="2351"/>
      <c r="AF193" s="2351"/>
      <c r="AG193" s="2351"/>
      <c r="AH193" s="2352"/>
      <c r="AI193" s="2393"/>
      <c r="AJ193" s="2353"/>
      <c r="AK193" s="2183" t="s">
        <v>4</v>
      </c>
      <c r="AL193"/>
      <c r="AM193"/>
      <c r="AN193"/>
      <c r="AO193" s="465"/>
      <c r="AP193" s="465"/>
      <c r="AQ193" s="465"/>
      <c r="AR193" s="465"/>
      <c r="AS193" s="465"/>
      <c r="AT193" s="465"/>
      <c r="AU193" s="465"/>
      <c r="AV193" s="465"/>
      <c r="AW193" s="465"/>
      <c r="AX193" s="465"/>
      <c r="AY193" s="465"/>
      <c r="AZ193" s="465"/>
      <c r="BA193" s="465"/>
      <c r="BB193" s="465"/>
      <c r="BC193" s="465"/>
      <c r="BD193" s="465"/>
      <c r="BE193" s="465"/>
      <c r="BF193" s="465"/>
      <c r="BG193" s="465"/>
      <c r="BH193" s="465"/>
      <c r="BI193" s="465"/>
      <c r="BJ193" s="465"/>
      <c r="BK193" s="465"/>
      <c r="BL193" s="465"/>
      <c r="BM193" s="465"/>
      <c r="BN193" s="465"/>
      <c r="BO193" s="465"/>
      <c r="BP193" s="465"/>
      <c r="BQ193" s="465"/>
      <c r="BR193" s="465"/>
      <c r="BS193" s="465"/>
      <c r="BT193" s="465"/>
      <c r="BU193" s="465"/>
      <c r="BV193" s="465"/>
      <c r="BW193" s="465"/>
      <c r="BX193" s="465"/>
      <c r="BY193" s="465"/>
      <c r="BZ193" s="465"/>
      <c r="CA193" s="465"/>
      <c r="CB193" s="465"/>
      <c r="CC193" s="465"/>
      <c r="CD193" s="465"/>
      <c r="CE193" s="465"/>
      <c r="CF193" s="465"/>
      <c r="CG193" s="465"/>
      <c r="CH193" s="465"/>
      <c r="CI193" s="465"/>
      <c r="CJ193" s="465"/>
      <c r="CK193" s="465"/>
      <c r="CL193" s="465"/>
      <c r="CM193" s="465"/>
      <c r="CN193" s="466">
        <v>1</v>
      </c>
      <c r="CO193" s="464"/>
      <c r="CP193" s="464"/>
    </row>
    <row r="194" spans="1:94" s="41" customFormat="1" ht="21" customHeight="1" x14ac:dyDescent="0.25">
      <c r="A194"/>
      <c r="B194" s="2346"/>
      <c r="C194" s="2347"/>
      <c r="D194" s="2392"/>
      <c r="E194" s="2392"/>
      <c r="F194" s="2348"/>
      <c r="G194" s="2351"/>
      <c r="H194" s="2351"/>
      <c r="I194" s="2351"/>
      <c r="J194" s="2352"/>
      <c r="K194" s="2393"/>
      <c r="L194" s="2394"/>
      <c r="M194" s="2183" t="s">
        <v>4</v>
      </c>
      <c r="N194" s="2346"/>
      <c r="O194" s="2347"/>
      <c r="P194" s="2392"/>
      <c r="Q194" s="2392"/>
      <c r="R194" s="2348"/>
      <c r="S194" s="2348"/>
      <c r="T194" s="2348"/>
      <c r="U194" s="2351"/>
      <c r="V194" s="2352"/>
      <c r="W194" s="2393"/>
      <c r="X194" s="2394"/>
      <c r="Y194" s="2183" t="s">
        <v>4</v>
      </c>
      <c r="Z194" s="2346"/>
      <c r="AA194" s="2347"/>
      <c r="AB194" s="2392"/>
      <c r="AC194" s="2392"/>
      <c r="AD194" s="2348"/>
      <c r="AE194" s="2351"/>
      <c r="AF194" s="2351"/>
      <c r="AG194" s="2351"/>
      <c r="AH194" s="2352"/>
      <c r="AI194" s="2393"/>
      <c r="AJ194" s="2394"/>
      <c r="AK194" s="2183" t="s">
        <v>4</v>
      </c>
      <c r="AL194"/>
      <c r="AM194"/>
      <c r="AN194"/>
      <c r="AO194" s="465"/>
      <c r="AP194" s="465"/>
      <c r="AQ194" s="465"/>
      <c r="AR194" s="465"/>
      <c r="AS194" s="465"/>
      <c r="AT194" s="465"/>
      <c r="AU194" s="465"/>
      <c r="AV194" s="465"/>
      <c r="AW194" s="465"/>
      <c r="AX194" s="465"/>
      <c r="AY194" s="465"/>
      <c r="AZ194" s="465"/>
      <c r="BA194" s="465"/>
      <c r="BB194" s="465"/>
      <c r="BC194" s="465"/>
      <c r="BD194" s="465"/>
      <c r="BE194" s="465"/>
      <c r="BF194" s="465"/>
      <c r="BG194" s="465"/>
      <c r="BH194" s="465"/>
      <c r="BI194" s="465"/>
      <c r="BJ194" s="465"/>
      <c r="BK194" s="465"/>
      <c r="BL194" s="465"/>
      <c r="BM194" s="465"/>
      <c r="BN194" s="465"/>
      <c r="BO194" s="465"/>
      <c r="BP194" s="465"/>
      <c r="BQ194" s="465"/>
      <c r="BR194" s="465"/>
      <c r="BS194" s="465"/>
      <c r="BT194" s="465"/>
      <c r="BU194" s="465"/>
      <c r="BV194" s="465"/>
      <c r="BW194" s="465"/>
      <c r="BX194" s="465"/>
      <c r="BY194" s="465"/>
      <c r="BZ194" s="465"/>
      <c r="CA194" s="465"/>
      <c r="CB194" s="465"/>
      <c r="CC194" s="465"/>
      <c r="CD194" s="465"/>
      <c r="CE194" s="465"/>
      <c r="CF194" s="465"/>
      <c r="CG194" s="465"/>
      <c r="CH194" s="465"/>
      <c r="CI194" s="465"/>
      <c r="CJ194" s="465"/>
      <c r="CK194" s="465"/>
      <c r="CL194" s="465"/>
      <c r="CM194" s="465"/>
      <c r="CN194" s="466">
        <v>1</v>
      </c>
      <c r="CO194" s="464"/>
      <c r="CP194" s="464"/>
    </row>
    <row r="195" spans="1:94" s="41" customFormat="1" ht="21" customHeight="1" x14ac:dyDescent="0.25">
      <c r="A195"/>
      <c r="B195" s="2346"/>
      <c r="C195" s="2347"/>
      <c r="D195" s="2348"/>
      <c r="E195" s="2349"/>
      <c r="F195" s="2350"/>
      <c r="G195" s="2351"/>
      <c r="H195" s="2351"/>
      <c r="I195" s="2351"/>
      <c r="J195" s="2352"/>
      <c r="K195" s="2393"/>
      <c r="L195" s="2353"/>
      <c r="M195" s="2183" t="s">
        <v>4</v>
      </c>
      <c r="N195" s="2346"/>
      <c r="O195" s="2347"/>
      <c r="P195" s="2348"/>
      <c r="Q195" s="2349"/>
      <c r="R195" s="2350"/>
      <c r="S195" s="2350"/>
      <c r="T195" s="2350"/>
      <c r="U195" s="2351"/>
      <c r="V195" s="2352"/>
      <c r="W195" s="2393"/>
      <c r="X195" s="2353"/>
      <c r="Y195" s="2183" t="s">
        <v>4</v>
      </c>
      <c r="Z195" s="2346"/>
      <c r="AA195" s="2347"/>
      <c r="AB195" s="2348"/>
      <c r="AC195" s="2349"/>
      <c r="AD195" s="2350"/>
      <c r="AE195" s="2351"/>
      <c r="AF195" s="2351"/>
      <c r="AG195" s="2351"/>
      <c r="AH195" s="2352"/>
      <c r="AI195" s="2393"/>
      <c r="AJ195" s="2353"/>
      <c r="AK195" s="2183" t="s">
        <v>4</v>
      </c>
      <c r="AL195"/>
      <c r="AM195"/>
      <c r="AN195"/>
      <c r="AO195" s="465"/>
      <c r="AP195" s="465"/>
      <c r="AQ195" s="465"/>
      <c r="AR195" s="465"/>
      <c r="AS195" s="465"/>
      <c r="AT195" s="465"/>
      <c r="AU195" s="465"/>
      <c r="AV195" s="465"/>
      <c r="AW195" s="465"/>
      <c r="AX195" s="465"/>
      <c r="AY195" s="465"/>
      <c r="AZ195" s="465"/>
      <c r="BA195" s="465"/>
      <c r="BB195" s="465"/>
      <c r="BC195" s="465"/>
      <c r="BD195" s="465"/>
      <c r="BE195" s="465"/>
      <c r="BF195" s="465"/>
      <c r="BG195" s="465"/>
      <c r="BH195" s="465"/>
      <c r="BI195" s="465"/>
      <c r="BJ195" s="465"/>
      <c r="BK195" s="465"/>
      <c r="BL195" s="465"/>
      <c r="BM195" s="465"/>
      <c r="BN195" s="465"/>
      <c r="BO195" s="465"/>
      <c r="BP195" s="465"/>
      <c r="BQ195" s="465"/>
      <c r="BR195" s="465"/>
      <c r="BS195" s="465"/>
      <c r="BT195" s="465"/>
      <c r="BU195" s="465"/>
      <c r="BV195" s="465"/>
      <c r="BW195" s="465"/>
      <c r="BX195" s="465"/>
      <c r="BY195" s="465"/>
      <c r="BZ195" s="465"/>
      <c r="CA195" s="465"/>
      <c r="CB195" s="465"/>
      <c r="CC195" s="465"/>
      <c r="CD195" s="465"/>
      <c r="CE195" s="465"/>
      <c r="CF195" s="465"/>
      <c r="CG195" s="465"/>
      <c r="CH195" s="465"/>
      <c r="CI195" s="465"/>
      <c r="CJ195" s="465"/>
      <c r="CK195" s="465"/>
      <c r="CL195" s="465"/>
      <c r="CM195" s="465"/>
      <c r="CN195" s="466">
        <v>1</v>
      </c>
      <c r="CO195" s="464"/>
      <c r="CP195" s="464"/>
    </row>
    <row r="196" spans="1:94" s="41" customFormat="1" ht="21" customHeight="1" x14ac:dyDescent="0.25">
      <c r="A196"/>
      <c r="B196" s="2346"/>
      <c r="C196" s="2347"/>
      <c r="D196" s="2392"/>
      <c r="E196" s="2392"/>
      <c r="F196" s="2348"/>
      <c r="G196" s="2351"/>
      <c r="H196" s="2351"/>
      <c r="I196" s="2351"/>
      <c r="J196" s="2352"/>
      <c r="K196" s="2393"/>
      <c r="L196" s="2394"/>
      <c r="M196" s="2183" t="s">
        <v>4</v>
      </c>
      <c r="N196" s="2346"/>
      <c r="O196" s="2347"/>
      <c r="P196" s="2392"/>
      <c r="Q196" s="2392"/>
      <c r="R196" s="2348"/>
      <c r="S196" s="2348"/>
      <c r="T196" s="2348"/>
      <c r="U196" s="2351"/>
      <c r="V196" s="2352"/>
      <c r="W196" s="2393"/>
      <c r="X196" s="2394"/>
      <c r="Y196" s="2183" t="s">
        <v>4</v>
      </c>
      <c r="Z196" s="2346"/>
      <c r="AA196" s="2347"/>
      <c r="AB196" s="2392"/>
      <c r="AC196" s="2392"/>
      <c r="AD196" s="2348"/>
      <c r="AE196" s="2351"/>
      <c r="AF196" s="2351"/>
      <c r="AG196" s="2351"/>
      <c r="AH196" s="2352"/>
      <c r="AI196" s="2393"/>
      <c r="AJ196" s="2394"/>
      <c r="AK196" s="2183" t="s">
        <v>4</v>
      </c>
      <c r="AL196"/>
      <c r="AM196"/>
      <c r="AN196"/>
      <c r="AO196" s="465"/>
      <c r="AP196" s="465"/>
      <c r="AQ196" s="465"/>
      <c r="AR196" s="465"/>
      <c r="AS196" s="465"/>
      <c r="AT196" s="465"/>
      <c r="AU196" s="465"/>
      <c r="AV196" s="465"/>
      <c r="AW196" s="465"/>
      <c r="AX196" s="465"/>
      <c r="AY196" s="465"/>
      <c r="AZ196" s="465"/>
      <c r="BA196" s="465"/>
      <c r="BB196" s="465"/>
      <c r="BC196" s="465"/>
      <c r="BD196" s="465"/>
      <c r="BE196" s="465"/>
      <c r="BF196" s="465"/>
      <c r="BG196" s="465"/>
      <c r="BH196" s="465"/>
      <c r="BI196" s="465"/>
      <c r="BJ196" s="465"/>
      <c r="BK196" s="465"/>
      <c r="BL196" s="465"/>
      <c r="BM196" s="465"/>
      <c r="BN196" s="465"/>
      <c r="BO196" s="465"/>
      <c r="BP196" s="465"/>
      <c r="BQ196" s="465"/>
      <c r="BR196" s="465"/>
      <c r="BS196" s="465"/>
      <c r="BT196" s="465"/>
      <c r="BU196" s="465"/>
      <c r="BV196" s="465"/>
      <c r="BW196" s="465"/>
      <c r="BX196" s="465"/>
      <c r="BY196" s="465"/>
      <c r="BZ196" s="465"/>
      <c r="CA196" s="465"/>
      <c r="CB196" s="465"/>
      <c r="CC196" s="465"/>
      <c r="CD196" s="465"/>
      <c r="CE196" s="465"/>
      <c r="CF196" s="465"/>
      <c r="CG196" s="465"/>
      <c r="CH196" s="465"/>
      <c r="CI196" s="465"/>
      <c r="CJ196" s="465"/>
      <c r="CK196" s="465"/>
      <c r="CL196" s="465"/>
      <c r="CM196" s="465"/>
      <c r="CN196" s="466">
        <v>1</v>
      </c>
      <c r="CO196" s="464"/>
      <c r="CP196" s="464"/>
    </row>
    <row r="197" spans="1:94" s="41" customFormat="1" ht="21" customHeight="1" x14ac:dyDescent="0.25">
      <c r="A197"/>
      <c r="B197" s="2346"/>
      <c r="C197" s="2347"/>
      <c r="D197" s="2348"/>
      <c r="E197" s="2349"/>
      <c r="F197" s="2350"/>
      <c r="G197" s="2351"/>
      <c r="H197" s="2351"/>
      <c r="I197" s="2351"/>
      <c r="J197" s="2352"/>
      <c r="K197" s="2393"/>
      <c r="L197" s="2353"/>
      <c r="M197" s="2183" t="s">
        <v>4</v>
      </c>
      <c r="N197" s="2346"/>
      <c r="O197" s="2347"/>
      <c r="P197" s="2348"/>
      <c r="Q197" s="2349"/>
      <c r="R197" s="2350"/>
      <c r="S197" s="2350"/>
      <c r="T197" s="2350"/>
      <c r="U197" s="2351"/>
      <c r="V197" s="2352"/>
      <c r="W197" s="2393"/>
      <c r="X197" s="2353"/>
      <c r="Y197" s="2183" t="s">
        <v>4</v>
      </c>
      <c r="Z197" s="2346"/>
      <c r="AA197" s="2347"/>
      <c r="AB197" s="2348"/>
      <c r="AC197" s="2349"/>
      <c r="AD197" s="2350"/>
      <c r="AE197" s="2351"/>
      <c r="AF197" s="2351"/>
      <c r="AG197" s="2351"/>
      <c r="AH197" s="2352"/>
      <c r="AI197" s="2393"/>
      <c r="AJ197" s="2353"/>
      <c r="AK197" s="2183" t="s">
        <v>4</v>
      </c>
      <c r="AL197"/>
      <c r="AM197"/>
      <c r="AN197"/>
      <c r="AO197" s="465"/>
      <c r="AP197" s="465"/>
      <c r="AQ197" s="465"/>
      <c r="AR197" s="465"/>
      <c r="AS197" s="465"/>
      <c r="AT197" s="465"/>
      <c r="AU197" s="465"/>
      <c r="AV197" s="465"/>
      <c r="AW197" s="465"/>
      <c r="AX197" s="465"/>
      <c r="AY197" s="465"/>
      <c r="AZ197" s="465"/>
      <c r="BA197" s="465"/>
      <c r="BB197" s="465"/>
      <c r="BC197" s="465"/>
      <c r="BD197" s="465"/>
      <c r="BE197" s="465"/>
      <c r="BF197" s="465"/>
      <c r="BG197" s="465"/>
      <c r="BH197" s="465"/>
      <c r="BI197" s="465"/>
      <c r="BJ197" s="465"/>
      <c r="BK197" s="465"/>
      <c r="BL197" s="465"/>
      <c r="BM197" s="465"/>
      <c r="BN197" s="465"/>
      <c r="BO197" s="465"/>
      <c r="BP197" s="465"/>
      <c r="BQ197" s="465"/>
      <c r="BR197" s="465"/>
      <c r="BS197" s="465"/>
      <c r="BT197" s="465"/>
      <c r="BU197" s="465"/>
      <c r="BV197" s="465"/>
      <c r="BW197" s="465"/>
      <c r="BX197" s="465"/>
      <c r="BY197" s="465"/>
      <c r="BZ197" s="465"/>
      <c r="CA197" s="465"/>
      <c r="CB197" s="465"/>
      <c r="CC197" s="465"/>
      <c r="CD197" s="465"/>
      <c r="CE197" s="465"/>
      <c r="CF197" s="465"/>
      <c r="CG197" s="465"/>
      <c r="CH197" s="465"/>
      <c r="CI197" s="465"/>
      <c r="CJ197" s="465"/>
      <c r="CK197" s="465"/>
      <c r="CL197" s="465"/>
      <c r="CM197" s="465"/>
      <c r="CN197" s="466">
        <v>1</v>
      </c>
      <c r="CO197" s="464"/>
      <c r="CP197" s="464"/>
    </row>
    <row r="198" spans="1:94" s="41" customFormat="1" ht="21" customHeight="1" x14ac:dyDescent="0.25">
      <c r="B198" s="2346"/>
      <c r="C198" s="2347"/>
      <c r="D198" s="2392"/>
      <c r="E198" s="2392"/>
      <c r="F198" s="2348"/>
      <c r="G198" s="2351"/>
      <c r="H198" s="2351"/>
      <c r="I198" s="2351"/>
      <c r="J198" s="2352"/>
      <c r="K198" s="2393"/>
      <c r="L198" s="2394"/>
      <c r="M198" s="2183" t="s">
        <v>4</v>
      </c>
      <c r="N198" s="2346"/>
      <c r="O198" s="2347"/>
      <c r="P198" s="2392"/>
      <c r="Q198" s="2392"/>
      <c r="R198" s="2348"/>
      <c r="S198" s="2348"/>
      <c r="T198" s="2348"/>
      <c r="U198" s="2351"/>
      <c r="V198" s="2352"/>
      <c r="W198" s="2393"/>
      <c r="X198" s="2394"/>
      <c r="Y198" s="2183" t="s">
        <v>4</v>
      </c>
      <c r="Z198" s="2346"/>
      <c r="AA198" s="2347"/>
      <c r="AB198" s="2392"/>
      <c r="AC198" s="2392"/>
      <c r="AD198" s="2348"/>
      <c r="AE198" s="2351"/>
      <c r="AF198" s="2351"/>
      <c r="AG198" s="2351"/>
      <c r="AH198" s="2352"/>
      <c r="AI198" s="2393"/>
      <c r="AJ198" s="2394"/>
      <c r="AK198" s="2183" t="s">
        <v>4</v>
      </c>
      <c r="AL198"/>
      <c r="AM198"/>
      <c r="AN198"/>
      <c r="AO198" s="465"/>
      <c r="AP198" s="465"/>
      <c r="AQ198" s="465"/>
      <c r="AR198" s="465"/>
      <c r="AS198" s="465"/>
      <c r="AT198" s="465"/>
      <c r="AU198" s="465"/>
      <c r="AV198" s="465"/>
      <c r="AW198" s="465"/>
      <c r="AX198" s="465"/>
      <c r="AY198" s="465"/>
      <c r="AZ198" s="465"/>
      <c r="BA198" s="465"/>
      <c r="BB198" s="465"/>
      <c r="BC198" s="465"/>
      <c r="BD198" s="465"/>
      <c r="BE198" s="465"/>
      <c r="BF198" s="465"/>
      <c r="BG198" s="465"/>
      <c r="BH198" s="465"/>
      <c r="BI198" s="465"/>
      <c r="BJ198" s="465"/>
      <c r="BK198" s="465"/>
      <c r="BL198" s="465"/>
      <c r="BM198" s="465"/>
      <c r="BN198" s="465"/>
      <c r="BO198" s="465"/>
      <c r="BP198" s="465"/>
      <c r="BQ198" s="465"/>
      <c r="BR198" s="465"/>
      <c r="BS198" s="465"/>
      <c r="BT198" s="465"/>
      <c r="BU198" s="465"/>
      <c r="BV198" s="465"/>
      <c r="BW198" s="465"/>
      <c r="BX198" s="465"/>
      <c r="BY198" s="465"/>
      <c r="BZ198" s="465"/>
      <c r="CA198" s="465"/>
      <c r="CB198" s="465"/>
      <c r="CC198" s="465"/>
      <c r="CD198" s="465"/>
      <c r="CE198" s="465"/>
      <c r="CF198" s="465"/>
      <c r="CG198" s="465"/>
      <c r="CH198" s="465"/>
      <c r="CI198" s="465"/>
      <c r="CJ198" s="465"/>
      <c r="CK198" s="465"/>
      <c r="CL198" s="465"/>
      <c r="CM198" s="465"/>
      <c r="CN198" s="466">
        <v>1</v>
      </c>
      <c r="CO198" s="464"/>
      <c r="CP198" s="464"/>
    </row>
    <row r="199" spans="1:94" s="41" customFormat="1" ht="21" customHeight="1" x14ac:dyDescent="0.25">
      <c r="B199" s="2346"/>
      <c r="C199" s="2347"/>
      <c r="D199" s="2348"/>
      <c r="E199" s="2349"/>
      <c r="F199" s="2350"/>
      <c r="G199" s="2351"/>
      <c r="H199" s="2351"/>
      <c r="I199" s="2351"/>
      <c r="J199" s="2352"/>
      <c r="K199" s="2393"/>
      <c r="L199" s="2353"/>
      <c r="M199" s="2183" t="s">
        <v>4</v>
      </c>
      <c r="N199" s="2346"/>
      <c r="O199" s="2347"/>
      <c r="P199" s="2348"/>
      <c r="Q199" s="2349"/>
      <c r="R199" s="2350"/>
      <c r="S199" s="2350"/>
      <c r="T199" s="2350"/>
      <c r="U199" s="2351"/>
      <c r="V199" s="2352"/>
      <c r="W199" s="2393"/>
      <c r="X199" s="2353"/>
      <c r="Y199" s="2183" t="s">
        <v>4</v>
      </c>
      <c r="Z199" s="2346"/>
      <c r="AA199" s="2347"/>
      <c r="AB199" s="2348"/>
      <c r="AC199" s="2349"/>
      <c r="AD199" s="2350"/>
      <c r="AE199" s="2351"/>
      <c r="AF199" s="2351"/>
      <c r="AG199" s="2351"/>
      <c r="AH199" s="2352"/>
      <c r="AI199" s="2393"/>
      <c r="AJ199" s="2353"/>
      <c r="AK199" s="2183" t="s">
        <v>4</v>
      </c>
      <c r="AL199"/>
      <c r="AM199"/>
      <c r="AN199"/>
      <c r="AO199" s="465"/>
      <c r="AP199" s="465"/>
      <c r="AQ199" s="465"/>
      <c r="AR199" s="465"/>
      <c r="AS199" s="465"/>
      <c r="AT199" s="465"/>
      <c r="AU199" s="465"/>
      <c r="AV199" s="465"/>
      <c r="AW199" s="465"/>
      <c r="AX199" s="465"/>
      <c r="AY199" s="465"/>
      <c r="AZ199" s="465"/>
      <c r="BA199" s="465"/>
      <c r="BB199" s="465"/>
      <c r="BC199" s="465"/>
      <c r="BD199" s="465"/>
      <c r="BE199" s="465"/>
      <c r="BF199" s="465"/>
      <c r="BG199" s="465"/>
      <c r="BH199" s="465"/>
      <c r="BI199" s="465"/>
      <c r="BJ199" s="465"/>
      <c r="BK199" s="465"/>
      <c r="BL199" s="465"/>
      <c r="BM199" s="465"/>
      <c r="BN199" s="465"/>
      <c r="BO199" s="465"/>
      <c r="BP199" s="465"/>
      <c r="BQ199" s="465"/>
      <c r="BR199" s="465"/>
      <c r="BS199" s="465"/>
      <c r="BT199" s="465"/>
      <c r="BU199" s="465"/>
      <c r="BV199" s="465"/>
      <c r="BW199" s="465"/>
      <c r="BX199" s="465"/>
      <c r="BY199" s="465"/>
      <c r="BZ199" s="465"/>
      <c r="CA199" s="465"/>
      <c r="CB199" s="465"/>
      <c r="CC199" s="465"/>
      <c r="CD199" s="465"/>
      <c r="CE199" s="465"/>
      <c r="CF199" s="465"/>
      <c r="CG199" s="465"/>
      <c r="CH199" s="465"/>
      <c r="CI199" s="465"/>
      <c r="CJ199" s="465"/>
      <c r="CK199" s="465"/>
      <c r="CL199" s="465"/>
      <c r="CM199" s="465"/>
      <c r="CN199" s="466">
        <v>1</v>
      </c>
      <c r="CO199" s="464"/>
      <c r="CP199" s="464"/>
    </row>
    <row r="200" spans="1:94" s="41" customFormat="1" ht="21" customHeight="1" x14ac:dyDescent="0.25">
      <c r="B200" s="2346"/>
      <c r="C200" s="2347"/>
      <c r="D200" s="2392"/>
      <c r="E200" s="2392"/>
      <c r="F200" s="2348"/>
      <c r="G200" s="2351"/>
      <c r="H200" s="2351"/>
      <c r="I200" s="2351"/>
      <c r="J200" s="2352"/>
      <c r="K200" s="2393"/>
      <c r="L200" s="2394"/>
      <c r="M200" s="2183" t="s">
        <v>4</v>
      </c>
      <c r="N200" s="2346"/>
      <c r="O200" s="2347"/>
      <c r="P200" s="2392"/>
      <c r="Q200" s="2392"/>
      <c r="R200" s="2348"/>
      <c r="S200" s="2348"/>
      <c r="T200" s="2348"/>
      <c r="U200" s="2351"/>
      <c r="V200" s="2352"/>
      <c r="W200" s="2393"/>
      <c r="X200" s="2394"/>
      <c r="Y200" s="2183" t="s">
        <v>4</v>
      </c>
      <c r="Z200" s="2346"/>
      <c r="AA200" s="2347"/>
      <c r="AB200" s="2392"/>
      <c r="AC200" s="2392"/>
      <c r="AD200" s="2348"/>
      <c r="AE200" s="2351"/>
      <c r="AF200" s="2351"/>
      <c r="AG200" s="2351"/>
      <c r="AH200" s="2352"/>
      <c r="AI200" s="2393"/>
      <c r="AJ200" s="2394"/>
      <c r="AK200" s="2183" t="s">
        <v>4</v>
      </c>
      <c r="AL200"/>
      <c r="AM200"/>
      <c r="AN200"/>
      <c r="AO200" s="465"/>
      <c r="AP200" s="465"/>
      <c r="AQ200" s="465"/>
      <c r="AR200" s="465"/>
      <c r="AS200" s="465"/>
      <c r="AT200" s="465"/>
      <c r="AU200" s="465"/>
      <c r="AV200" s="465"/>
      <c r="AW200" s="465"/>
      <c r="AX200" s="465"/>
      <c r="AY200" s="465"/>
      <c r="AZ200" s="465"/>
      <c r="BA200" s="465"/>
      <c r="BB200" s="465"/>
      <c r="BC200" s="465"/>
      <c r="BD200" s="465"/>
      <c r="BE200" s="465"/>
      <c r="BF200" s="465"/>
      <c r="BG200" s="465"/>
      <c r="BH200" s="465"/>
      <c r="BI200" s="465"/>
      <c r="BJ200" s="465"/>
      <c r="BK200" s="465"/>
      <c r="BL200" s="465"/>
      <c r="BM200" s="465"/>
      <c r="BN200" s="465"/>
      <c r="BO200" s="465"/>
      <c r="BP200" s="465"/>
      <c r="BQ200" s="465"/>
      <c r="BR200" s="465"/>
      <c r="BS200" s="465"/>
      <c r="BT200" s="465"/>
      <c r="BU200" s="465"/>
      <c r="BV200" s="465"/>
      <c r="BW200" s="465"/>
      <c r="BX200" s="465"/>
      <c r="BY200" s="465"/>
      <c r="BZ200" s="465"/>
      <c r="CA200" s="465"/>
      <c r="CB200" s="465"/>
      <c r="CC200" s="465"/>
      <c r="CD200" s="465"/>
      <c r="CE200" s="465"/>
      <c r="CF200" s="465"/>
      <c r="CG200" s="465"/>
      <c r="CH200" s="465"/>
      <c r="CI200" s="465"/>
      <c r="CJ200" s="465"/>
      <c r="CK200" s="465"/>
      <c r="CL200" s="465"/>
      <c r="CM200" s="465"/>
      <c r="CN200" s="466">
        <v>1</v>
      </c>
      <c r="CO200" s="464"/>
      <c r="CP200" s="464"/>
    </row>
    <row r="201" spans="1:94" s="41" customFormat="1" ht="21" customHeight="1" x14ac:dyDescent="0.25">
      <c r="B201" s="2346"/>
      <c r="C201" s="2347"/>
      <c r="D201" s="2348"/>
      <c r="E201" s="2349"/>
      <c r="F201" s="2350"/>
      <c r="G201" s="2351"/>
      <c r="H201" s="2351"/>
      <c r="I201" s="2351"/>
      <c r="J201" s="2352"/>
      <c r="K201" s="2393"/>
      <c r="L201" s="2353"/>
      <c r="M201" s="2183" t="s">
        <v>4</v>
      </c>
      <c r="N201" s="2346"/>
      <c r="O201" s="2347"/>
      <c r="P201" s="2348"/>
      <c r="Q201" s="2349"/>
      <c r="R201" s="2350"/>
      <c r="S201" s="2350"/>
      <c r="T201" s="2350"/>
      <c r="U201" s="2351"/>
      <c r="V201" s="2352"/>
      <c r="W201" s="2393"/>
      <c r="X201" s="2353"/>
      <c r="Y201" s="2183" t="s">
        <v>4</v>
      </c>
      <c r="Z201" s="2346"/>
      <c r="AA201" s="2347"/>
      <c r="AB201" s="2348"/>
      <c r="AC201" s="2349"/>
      <c r="AD201" s="2350"/>
      <c r="AE201" s="2351"/>
      <c r="AF201" s="2351"/>
      <c r="AG201" s="2351"/>
      <c r="AH201" s="2352"/>
      <c r="AI201" s="2393"/>
      <c r="AJ201" s="2353"/>
      <c r="AK201" s="2183" t="s">
        <v>4</v>
      </c>
      <c r="AL201"/>
      <c r="AM201"/>
      <c r="AN201"/>
      <c r="AO201" s="465"/>
      <c r="AP201" s="465"/>
      <c r="AQ201" s="465"/>
      <c r="AR201" s="465"/>
      <c r="AS201" s="465"/>
      <c r="AT201" s="465"/>
      <c r="AU201" s="465"/>
      <c r="AV201" s="465"/>
      <c r="AW201" s="465"/>
      <c r="AX201" s="465"/>
      <c r="AY201" s="465"/>
      <c r="AZ201" s="465"/>
      <c r="BA201" s="465"/>
      <c r="BB201" s="465"/>
      <c r="BC201" s="465"/>
      <c r="BD201" s="465"/>
      <c r="BE201" s="465"/>
      <c r="BF201" s="465"/>
      <c r="BG201" s="465"/>
      <c r="BH201" s="465"/>
      <c r="BI201" s="465"/>
      <c r="BJ201" s="465"/>
      <c r="BK201" s="465"/>
      <c r="BL201" s="465"/>
      <c r="BM201" s="465"/>
      <c r="BN201" s="465"/>
      <c r="BO201" s="465"/>
      <c r="BP201" s="465"/>
      <c r="BQ201" s="465"/>
      <c r="BR201" s="465"/>
      <c r="BS201" s="465"/>
      <c r="BT201" s="465"/>
      <c r="BU201" s="465"/>
      <c r="BV201" s="465"/>
      <c r="BW201" s="465"/>
      <c r="BX201" s="465"/>
      <c r="BY201" s="465"/>
      <c r="BZ201" s="465"/>
      <c r="CA201" s="465"/>
      <c r="CB201" s="465"/>
      <c r="CC201" s="465"/>
      <c r="CD201" s="465"/>
      <c r="CE201" s="465"/>
      <c r="CF201" s="465"/>
      <c r="CG201" s="465"/>
      <c r="CH201" s="465"/>
      <c r="CI201" s="465"/>
      <c r="CJ201" s="465"/>
      <c r="CK201" s="465"/>
      <c r="CL201" s="465"/>
      <c r="CM201" s="465"/>
      <c r="CN201" s="466">
        <v>1</v>
      </c>
      <c r="CO201" s="464"/>
      <c r="CP201" s="464"/>
    </row>
    <row r="202" spans="1:94" s="41" customFormat="1" ht="21" customHeight="1" x14ac:dyDescent="0.25">
      <c r="B202" s="2346"/>
      <c r="C202" s="2347"/>
      <c r="D202" s="2392"/>
      <c r="E202" s="2392"/>
      <c r="F202" s="2348"/>
      <c r="G202" s="2351"/>
      <c r="H202" s="2351"/>
      <c r="I202" s="2351"/>
      <c r="J202" s="2352"/>
      <c r="K202" s="2393"/>
      <c r="L202" s="2394"/>
      <c r="M202" s="2183" t="s">
        <v>4</v>
      </c>
      <c r="N202" s="2346"/>
      <c r="O202" s="2347"/>
      <c r="P202" s="2392"/>
      <c r="Q202" s="2392"/>
      <c r="R202" s="2348"/>
      <c r="S202" s="2348"/>
      <c r="T202" s="2348"/>
      <c r="U202" s="2351"/>
      <c r="V202" s="2352"/>
      <c r="W202" s="2393"/>
      <c r="X202" s="2394"/>
      <c r="Y202" s="2183" t="s">
        <v>4</v>
      </c>
      <c r="Z202" s="2346"/>
      <c r="AA202" s="2347"/>
      <c r="AB202" s="2392"/>
      <c r="AC202" s="2392"/>
      <c r="AD202" s="2348"/>
      <c r="AE202" s="2351"/>
      <c r="AF202" s="2351"/>
      <c r="AG202" s="2351"/>
      <c r="AH202" s="2352"/>
      <c r="AI202" s="2393"/>
      <c r="AJ202" s="2394"/>
      <c r="AK202" s="2183" t="s">
        <v>4</v>
      </c>
      <c r="AL202"/>
      <c r="AM202"/>
      <c r="AN202"/>
      <c r="AO202" s="465"/>
      <c r="AP202" s="465"/>
      <c r="AQ202" s="465"/>
      <c r="AR202" s="465"/>
      <c r="AS202" s="465"/>
      <c r="AT202" s="465"/>
      <c r="AU202" s="465"/>
      <c r="AV202" s="465"/>
      <c r="AW202" s="465"/>
      <c r="AX202" s="465"/>
      <c r="AY202" s="465"/>
      <c r="AZ202" s="465"/>
      <c r="BA202" s="465"/>
      <c r="BB202" s="465"/>
      <c r="BC202" s="465"/>
      <c r="BD202" s="465"/>
      <c r="BE202" s="465"/>
      <c r="BF202" s="465"/>
      <c r="BG202" s="465"/>
      <c r="BH202" s="465"/>
      <c r="BI202" s="465"/>
      <c r="BJ202" s="465"/>
      <c r="BK202" s="465"/>
      <c r="BL202" s="465"/>
      <c r="BM202" s="465"/>
      <c r="BN202" s="465"/>
      <c r="BO202" s="465"/>
      <c r="BP202" s="465"/>
      <c r="BQ202" s="465"/>
      <c r="BR202" s="465"/>
      <c r="BS202" s="465"/>
      <c r="BT202" s="465"/>
      <c r="BU202" s="465"/>
      <c r="BV202" s="465"/>
      <c r="BW202" s="465"/>
      <c r="BX202" s="465"/>
      <c r="BY202" s="465"/>
      <c r="BZ202" s="465"/>
      <c r="CA202" s="465"/>
      <c r="CB202" s="465"/>
      <c r="CC202" s="465"/>
      <c r="CD202" s="465"/>
      <c r="CE202" s="465"/>
      <c r="CF202" s="465"/>
      <c r="CG202" s="465"/>
      <c r="CH202" s="465"/>
      <c r="CI202" s="465"/>
      <c r="CJ202" s="465"/>
      <c r="CK202" s="465"/>
      <c r="CL202" s="465"/>
      <c r="CM202" s="465"/>
      <c r="CN202" s="466">
        <v>1</v>
      </c>
      <c r="CO202" s="464"/>
      <c r="CP202" s="464"/>
    </row>
    <row r="203" spans="1:94" s="41" customFormat="1" ht="21" customHeight="1" x14ac:dyDescent="0.25">
      <c r="B203" s="2346"/>
      <c r="C203" s="2347"/>
      <c r="D203" s="2348"/>
      <c r="E203" s="2349"/>
      <c r="F203" s="2350"/>
      <c r="G203" s="2351"/>
      <c r="H203" s="2351"/>
      <c r="I203" s="2351"/>
      <c r="J203" s="2352"/>
      <c r="K203" s="2393"/>
      <c r="L203" s="2353"/>
      <c r="M203" s="2183" t="s">
        <v>4</v>
      </c>
      <c r="N203" s="2346"/>
      <c r="O203" s="2347"/>
      <c r="P203" s="2348"/>
      <c r="Q203" s="2349"/>
      <c r="R203" s="2350"/>
      <c r="S203" s="2350"/>
      <c r="T203" s="2350"/>
      <c r="U203" s="2351"/>
      <c r="V203" s="2352"/>
      <c r="W203" s="2393"/>
      <c r="X203" s="2353"/>
      <c r="Y203" s="2183" t="s">
        <v>4</v>
      </c>
      <c r="Z203" s="2346"/>
      <c r="AA203" s="2347"/>
      <c r="AB203" s="2348"/>
      <c r="AC203" s="2349"/>
      <c r="AD203" s="2350"/>
      <c r="AE203" s="2351"/>
      <c r="AF203" s="2351"/>
      <c r="AG203" s="2351"/>
      <c r="AH203" s="2352"/>
      <c r="AI203" s="2393"/>
      <c r="AJ203" s="2353"/>
      <c r="AK203" s="2183" t="s">
        <v>4</v>
      </c>
      <c r="AL203"/>
      <c r="AM203"/>
      <c r="AN203"/>
      <c r="AO203" s="465"/>
      <c r="AP203" s="465"/>
      <c r="AQ203" s="465"/>
      <c r="AR203" s="465"/>
      <c r="AS203" s="465"/>
      <c r="AT203" s="465"/>
      <c r="AU203" s="465"/>
      <c r="AV203" s="465"/>
      <c r="AW203" s="465"/>
      <c r="AX203" s="465"/>
      <c r="AY203" s="465"/>
      <c r="AZ203" s="465"/>
      <c r="BA203" s="465"/>
      <c r="BB203" s="465"/>
      <c r="BC203" s="465"/>
      <c r="BD203" s="465"/>
      <c r="BE203" s="465"/>
      <c r="BF203" s="465"/>
      <c r="BG203" s="465"/>
      <c r="BH203" s="465"/>
      <c r="BI203" s="465"/>
      <c r="BJ203" s="465"/>
      <c r="BK203" s="465"/>
      <c r="BL203" s="465"/>
      <c r="BM203" s="465"/>
      <c r="BN203" s="465"/>
      <c r="BO203" s="465"/>
      <c r="BP203" s="465"/>
      <c r="BQ203" s="465"/>
      <c r="BR203" s="465"/>
      <c r="BS203" s="465"/>
      <c r="BT203" s="465"/>
      <c r="BU203" s="465"/>
      <c r="BV203" s="465"/>
      <c r="BW203" s="465"/>
      <c r="BX203" s="465"/>
      <c r="BY203" s="465"/>
      <c r="BZ203" s="465"/>
      <c r="CA203" s="465"/>
      <c r="CB203" s="465"/>
      <c r="CC203" s="465"/>
      <c r="CD203" s="465"/>
      <c r="CE203" s="465"/>
      <c r="CF203" s="465"/>
      <c r="CG203" s="465"/>
      <c r="CH203" s="465"/>
      <c r="CI203" s="465"/>
      <c r="CJ203" s="465"/>
      <c r="CK203" s="465"/>
      <c r="CL203" s="465"/>
      <c r="CM203" s="465"/>
      <c r="CN203" s="466">
        <v>1</v>
      </c>
      <c r="CO203" s="464"/>
      <c r="CP203" s="464"/>
    </row>
    <row r="204" spans="1:94" s="41" customFormat="1" ht="21" customHeight="1" x14ac:dyDescent="0.25">
      <c r="B204" s="2346"/>
      <c r="C204" s="2347"/>
      <c r="D204" s="2392"/>
      <c r="E204" s="2392"/>
      <c r="F204" s="2348"/>
      <c r="G204" s="2351"/>
      <c r="H204" s="2351"/>
      <c r="I204" s="2351"/>
      <c r="J204" s="2352"/>
      <c r="K204" s="2393"/>
      <c r="L204" s="2394"/>
      <c r="M204" s="2183" t="s">
        <v>4</v>
      </c>
      <c r="N204" s="2346"/>
      <c r="O204" s="2347"/>
      <c r="P204" s="2392"/>
      <c r="Q204" s="2392"/>
      <c r="R204" s="2348"/>
      <c r="S204" s="2348"/>
      <c r="T204" s="2348"/>
      <c r="U204" s="2351"/>
      <c r="V204" s="2352"/>
      <c r="W204" s="2393"/>
      <c r="X204" s="2394"/>
      <c r="Y204" s="2183" t="s">
        <v>4</v>
      </c>
      <c r="Z204" s="2346"/>
      <c r="AA204" s="2347"/>
      <c r="AB204" s="2392"/>
      <c r="AC204" s="2392"/>
      <c r="AD204" s="2348"/>
      <c r="AE204" s="2351"/>
      <c r="AF204" s="2351"/>
      <c r="AG204" s="2351"/>
      <c r="AH204" s="2352"/>
      <c r="AI204" s="2393"/>
      <c r="AJ204" s="2394"/>
      <c r="AK204" s="2183" t="s">
        <v>4</v>
      </c>
      <c r="AL204"/>
      <c r="AM204"/>
      <c r="AN204"/>
      <c r="AO204" s="465"/>
      <c r="AP204" s="465"/>
      <c r="AQ204" s="465"/>
      <c r="AR204" s="465"/>
      <c r="AS204" s="465"/>
      <c r="AT204" s="465"/>
      <c r="AU204" s="465"/>
      <c r="AV204" s="465"/>
      <c r="AW204" s="465"/>
      <c r="AX204" s="465"/>
      <c r="AY204" s="465"/>
      <c r="AZ204" s="465"/>
      <c r="BA204" s="465"/>
      <c r="BB204" s="465"/>
      <c r="BC204" s="465"/>
      <c r="BD204" s="465"/>
      <c r="BE204" s="465"/>
      <c r="BF204" s="465"/>
      <c r="BG204" s="465"/>
      <c r="BH204" s="465"/>
      <c r="BI204" s="465"/>
      <c r="BJ204" s="465"/>
      <c r="BK204" s="465"/>
      <c r="BL204" s="465"/>
      <c r="BM204" s="465"/>
      <c r="BN204" s="465"/>
      <c r="BO204" s="465"/>
      <c r="BP204" s="465"/>
      <c r="BQ204" s="465"/>
      <c r="BR204" s="465"/>
      <c r="BS204" s="465"/>
      <c r="BT204" s="465"/>
      <c r="BU204" s="465"/>
      <c r="BV204" s="465"/>
      <c r="BW204" s="465"/>
      <c r="BX204" s="465"/>
      <c r="BY204" s="465"/>
      <c r="BZ204" s="465"/>
      <c r="CA204" s="465"/>
      <c r="CB204" s="465"/>
      <c r="CC204" s="465"/>
      <c r="CD204" s="465"/>
      <c r="CE204" s="465"/>
      <c r="CF204" s="465"/>
      <c r="CG204" s="465"/>
      <c r="CH204" s="465"/>
      <c r="CI204" s="465"/>
      <c r="CJ204" s="465"/>
      <c r="CK204" s="465"/>
      <c r="CL204" s="465"/>
      <c r="CM204" s="465"/>
      <c r="CN204" s="466">
        <v>1</v>
      </c>
      <c r="CO204" s="464"/>
      <c r="CP204" s="464"/>
    </row>
    <row r="205" spans="1:94" s="41" customFormat="1" ht="21" customHeight="1" x14ac:dyDescent="0.25">
      <c r="B205" s="2346"/>
      <c r="C205" s="2347"/>
      <c r="D205" s="2348"/>
      <c r="E205" s="2349"/>
      <c r="F205" s="2350"/>
      <c r="G205" s="2351"/>
      <c r="H205" s="2351"/>
      <c r="I205" s="2351"/>
      <c r="J205" s="2352"/>
      <c r="K205" s="2393"/>
      <c r="L205" s="2353"/>
      <c r="M205" s="2183" t="s">
        <v>4</v>
      </c>
      <c r="N205" s="2346"/>
      <c r="O205" s="2347"/>
      <c r="P205" s="2348"/>
      <c r="Q205" s="2349"/>
      <c r="R205" s="2350"/>
      <c r="S205" s="2350"/>
      <c r="T205" s="2350"/>
      <c r="U205" s="2351"/>
      <c r="V205" s="2352"/>
      <c r="W205" s="2393"/>
      <c r="X205" s="2353"/>
      <c r="Y205" s="2183" t="s">
        <v>4</v>
      </c>
      <c r="Z205" s="2346"/>
      <c r="AA205" s="2347"/>
      <c r="AB205" s="2348"/>
      <c r="AC205" s="2349"/>
      <c r="AD205" s="2350"/>
      <c r="AE205" s="2351"/>
      <c r="AF205" s="2351"/>
      <c r="AG205" s="2351"/>
      <c r="AH205" s="2352"/>
      <c r="AI205" s="2393"/>
      <c r="AJ205" s="2353"/>
      <c r="AK205" s="2183" t="s">
        <v>4</v>
      </c>
      <c r="AL205"/>
      <c r="AM205"/>
      <c r="AN205"/>
      <c r="AO205" s="465"/>
      <c r="AP205" s="465"/>
      <c r="AQ205" s="465"/>
      <c r="AR205" s="465"/>
      <c r="AS205" s="465"/>
      <c r="AT205" s="465"/>
      <c r="AU205" s="465"/>
      <c r="AV205" s="465"/>
      <c r="AW205" s="465"/>
      <c r="AX205" s="465"/>
      <c r="AY205" s="465"/>
      <c r="AZ205" s="465"/>
      <c r="BA205" s="465"/>
      <c r="BB205" s="465"/>
      <c r="BC205" s="465"/>
      <c r="BD205" s="465"/>
      <c r="BE205" s="465"/>
      <c r="BF205" s="465"/>
      <c r="BG205" s="465"/>
      <c r="BH205" s="465"/>
      <c r="BI205" s="465"/>
      <c r="BJ205" s="465"/>
      <c r="BK205" s="465"/>
      <c r="BL205" s="465"/>
      <c r="BM205" s="465"/>
      <c r="BN205" s="465"/>
      <c r="BO205" s="465"/>
      <c r="BP205" s="465"/>
      <c r="BQ205" s="465"/>
      <c r="BR205" s="465"/>
      <c r="BS205" s="465"/>
      <c r="BT205" s="465"/>
      <c r="BU205" s="465"/>
      <c r="BV205" s="465"/>
      <c r="BW205" s="465"/>
      <c r="BX205" s="465"/>
      <c r="BY205" s="465"/>
      <c r="BZ205" s="465"/>
      <c r="CA205" s="465"/>
      <c r="CB205" s="465"/>
      <c r="CC205" s="465"/>
      <c r="CD205" s="465"/>
      <c r="CE205" s="465"/>
      <c r="CF205" s="465"/>
      <c r="CG205" s="465"/>
      <c r="CH205" s="465"/>
      <c r="CI205" s="465"/>
      <c r="CJ205" s="465"/>
      <c r="CK205" s="465"/>
      <c r="CL205" s="465"/>
      <c r="CM205" s="465"/>
      <c r="CN205" s="466">
        <v>1</v>
      </c>
      <c r="CO205" s="464"/>
      <c r="CP205" s="464"/>
    </row>
    <row r="206" spans="1:94" s="41" customFormat="1" ht="21" customHeight="1" x14ac:dyDescent="0.25">
      <c r="B206" s="2346"/>
      <c r="C206" s="2347"/>
      <c r="D206" s="2392"/>
      <c r="E206" s="2392"/>
      <c r="F206" s="2348"/>
      <c r="G206" s="2351"/>
      <c r="H206" s="2351"/>
      <c r="I206" s="2351"/>
      <c r="J206" s="2352"/>
      <c r="K206" s="2393"/>
      <c r="L206" s="2394"/>
      <c r="M206" s="2183" t="s">
        <v>4</v>
      </c>
      <c r="N206" s="2346"/>
      <c r="O206" s="2347"/>
      <c r="P206" s="2392"/>
      <c r="Q206" s="2392"/>
      <c r="R206" s="2348"/>
      <c r="S206" s="2348"/>
      <c r="T206" s="2348"/>
      <c r="U206" s="2351"/>
      <c r="V206" s="2352"/>
      <c r="W206" s="2393"/>
      <c r="X206" s="2394"/>
      <c r="Y206" s="2183" t="s">
        <v>4</v>
      </c>
      <c r="Z206" s="2346"/>
      <c r="AA206" s="2347"/>
      <c r="AB206" s="2392"/>
      <c r="AC206" s="2392"/>
      <c r="AD206" s="2348"/>
      <c r="AE206" s="2351"/>
      <c r="AF206" s="2351"/>
      <c r="AG206" s="2351"/>
      <c r="AH206" s="2352"/>
      <c r="AI206" s="2393"/>
      <c r="AJ206" s="2394"/>
      <c r="AK206" s="2183" t="s">
        <v>4</v>
      </c>
      <c r="AL206"/>
      <c r="AM206"/>
      <c r="AN206"/>
      <c r="AO206" s="465"/>
      <c r="AP206" s="465"/>
      <c r="AQ206" s="465"/>
      <c r="AR206" s="465"/>
      <c r="AS206" s="465"/>
      <c r="AT206" s="465"/>
      <c r="AU206" s="465"/>
      <c r="AV206" s="465"/>
      <c r="AW206" s="465"/>
      <c r="AX206" s="465"/>
      <c r="AY206" s="465"/>
      <c r="AZ206" s="465"/>
      <c r="BA206" s="465"/>
      <c r="BB206" s="465"/>
      <c r="BC206" s="465"/>
      <c r="BD206" s="465"/>
      <c r="BE206" s="465"/>
      <c r="BF206" s="465"/>
      <c r="BG206" s="465"/>
      <c r="BH206" s="465"/>
      <c r="BI206" s="465"/>
      <c r="BJ206" s="465"/>
      <c r="BK206" s="465"/>
      <c r="BL206" s="465"/>
      <c r="BM206" s="465"/>
      <c r="BN206" s="465"/>
      <c r="BO206" s="465"/>
      <c r="BP206" s="465"/>
      <c r="BQ206" s="465"/>
      <c r="BR206" s="465"/>
      <c r="BS206" s="465"/>
      <c r="BT206" s="465"/>
      <c r="BU206" s="465"/>
      <c r="BV206" s="465"/>
      <c r="BW206" s="465"/>
      <c r="BX206" s="465"/>
      <c r="BY206" s="465"/>
      <c r="BZ206" s="465"/>
      <c r="CA206" s="465"/>
      <c r="CB206" s="465"/>
      <c r="CC206" s="465"/>
      <c r="CD206" s="465"/>
      <c r="CE206" s="465"/>
      <c r="CF206" s="465"/>
      <c r="CG206" s="465"/>
      <c r="CH206" s="465"/>
      <c r="CI206" s="465"/>
      <c r="CJ206" s="465"/>
      <c r="CK206" s="465"/>
      <c r="CL206" s="465"/>
      <c r="CM206" s="465"/>
      <c r="CN206" s="466">
        <v>1</v>
      </c>
      <c r="CO206" s="464"/>
      <c r="CP206" s="464"/>
    </row>
    <row r="207" spans="1:94" s="41" customFormat="1" ht="21" customHeight="1" x14ac:dyDescent="0.25">
      <c r="B207" s="2346"/>
      <c r="C207" s="2347"/>
      <c r="D207" s="2348"/>
      <c r="E207" s="2349"/>
      <c r="F207" s="2350"/>
      <c r="G207" s="2351"/>
      <c r="H207" s="2351"/>
      <c r="I207" s="2351"/>
      <c r="J207" s="2352"/>
      <c r="K207" s="2393"/>
      <c r="L207" s="2353"/>
      <c r="M207" s="2183" t="s">
        <v>4</v>
      </c>
      <c r="N207" s="2346"/>
      <c r="O207" s="2347"/>
      <c r="P207" s="2348"/>
      <c r="Q207" s="2349"/>
      <c r="R207" s="2350"/>
      <c r="S207" s="2350"/>
      <c r="T207" s="2350"/>
      <c r="U207" s="2351"/>
      <c r="V207" s="2352"/>
      <c r="W207" s="2393"/>
      <c r="X207" s="2353"/>
      <c r="Y207" s="2183" t="s">
        <v>4</v>
      </c>
      <c r="Z207" s="2346"/>
      <c r="AA207" s="2347"/>
      <c r="AB207" s="2348"/>
      <c r="AC207" s="2349"/>
      <c r="AD207" s="2350"/>
      <c r="AE207" s="2351"/>
      <c r="AF207" s="2351"/>
      <c r="AG207" s="2351"/>
      <c r="AH207" s="2352"/>
      <c r="AI207" s="2393"/>
      <c r="AJ207" s="2353"/>
      <c r="AK207" s="2183" t="s">
        <v>4</v>
      </c>
      <c r="AL207"/>
      <c r="AM207"/>
      <c r="AN207"/>
      <c r="AO207" s="465"/>
      <c r="AP207" s="465"/>
      <c r="AQ207" s="465"/>
      <c r="AR207" s="465"/>
      <c r="AS207" s="465"/>
      <c r="AT207" s="465"/>
      <c r="AU207" s="465"/>
      <c r="AV207" s="465"/>
      <c r="AW207" s="465"/>
      <c r="AX207" s="465"/>
      <c r="AY207" s="465"/>
      <c r="AZ207" s="465"/>
      <c r="BA207" s="465"/>
      <c r="BB207" s="465"/>
      <c r="BC207" s="465"/>
      <c r="BD207" s="465"/>
      <c r="BE207" s="465"/>
      <c r="BF207" s="465"/>
      <c r="BG207" s="465"/>
      <c r="BH207" s="465"/>
      <c r="BI207" s="465"/>
      <c r="BJ207" s="465"/>
      <c r="BK207" s="465"/>
      <c r="BL207" s="465"/>
      <c r="BM207" s="465"/>
      <c r="BN207" s="465"/>
      <c r="BO207" s="465"/>
      <c r="BP207" s="465"/>
      <c r="BQ207" s="465"/>
      <c r="BR207" s="465"/>
      <c r="BS207" s="465"/>
      <c r="BT207" s="465"/>
      <c r="BU207" s="465"/>
      <c r="BV207" s="465"/>
      <c r="BW207" s="465"/>
      <c r="BX207" s="465"/>
      <c r="BY207" s="465"/>
      <c r="BZ207" s="465"/>
      <c r="CA207" s="465"/>
      <c r="CB207" s="465"/>
      <c r="CC207" s="465"/>
      <c r="CD207" s="465"/>
      <c r="CE207" s="465"/>
      <c r="CF207" s="465"/>
      <c r="CG207" s="465"/>
      <c r="CH207" s="465"/>
      <c r="CI207" s="465"/>
      <c r="CJ207" s="465"/>
      <c r="CK207" s="465"/>
      <c r="CL207" s="465"/>
      <c r="CM207" s="465"/>
      <c r="CN207" s="466">
        <v>1</v>
      </c>
      <c r="CO207" s="464"/>
      <c r="CP207" s="464"/>
    </row>
    <row r="208" spans="1:94" s="41" customFormat="1" ht="21" customHeight="1" x14ac:dyDescent="0.25">
      <c r="B208" s="2346"/>
      <c r="C208" s="2347"/>
      <c r="D208" s="2392"/>
      <c r="E208" s="2392"/>
      <c r="F208" s="2348"/>
      <c r="G208" s="2351"/>
      <c r="H208" s="2351"/>
      <c r="I208" s="2351"/>
      <c r="J208" s="2352"/>
      <c r="K208" s="2393"/>
      <c r="L208" s="2394"/>
      <c r="M208" s="2183" t="s">
        <v>4</v>
      </c>
      <c r="N208" s="2346"/>
      <c r="O208" s="2347"/>
      <c r="P208" s="2392"/>
      <c r="Q208" s="2392"/>
      <c r="R208" s="2348"/>
      <c r="S208" s="2348"/>
      <c r="T208" s="2348"/>
      <c r="U208" s="2351"/>
      <c r="V208" s="2352"/>
      <c r="W208" s="2393"/>
      <c r="X208" s="2394"/>
      <c r="Y208" s="2183" t="s">
        <v>4</v>
      </c>
      <c r="Z208" s="2346"/>
      <c r="AA208" s="2347"/>
      <c r="AB208" s="2392"/>
      <c r="AC208" s="2392"/>
      <c r="AD208" s="2348"/>
      <c r="AE208" s="2351"/>
      <c r="AF208" s="2351"/>
      <c r="AG208" s="2351"/>
      <c r="AH208" s="2352"/>
      <c r="AI208" s="2393"/>
      <c r="AJ208" s="2394"/>
      <c r="AK208" s="2183" t="s">
        <v>4</v>
      </c>
      <c r="AL208"/>
      <c r="AM208"/>
      <c r="AN208"/>
      <c r="AO208" s="465"/>
      <c r="AP208" s="465"/>
      <c r="AQ208" s="465"/>
      <c r="AR208" s="465"/>
      <c r="AS208" s="465"/>
      <c r="AT208" s="465"/>
      <c r="AU208" s="465"/>
      <c r="AV208" s="465"/>
      <c r="AW208" s="465"/>
      <c r="AX208" s="465"/>
      <c r="AY208" s="465"/>
      <c r="AZ208" s="465"/>
      <c r="BA208" s="465"/>
      <c r="BB208" s="465"/>
      <c r="BC208" s="465"/>
      <c r="BD208" s="465"/>
      <c r="BE208" s="465"/>
      <c r="BF208" s="465"/>
      <c r="BG208" s="465"/>
      <c r="BH208" s="465"/>
      <c r="BI208" s="465"/>
      <c r="BJ208" s="465"/>
      <c r="BK208" s="465"/>
      <c r="BL208" s="465"/>
      <c r="BM208" s="465"/>
      <c r="BN208" s="465"/>
      <c r="BO208" s="465"/>
      <c r="BP208" s="465"/>
      <c r="BQ208" s="465"/>
      <c r="BR208" s="465"/>
      <c r="BS208" s="465"/>
      <c r="BT208" s="465"/>
      <c r="BU208" s="465"/>
      <c r="BV208" s="465"/>
      <c r="BW208" s="465"/>
      <c r="BX208" s="465"/>
      <c r="BY208" s="465"/>
      <c r="BZ208" s="465"/>
      <c r="CA208" s="465"/>
      <c r="CB208" s="465"/>
      <c r="CC208" s="465"/>
      <c r="CD208" s="465"/>
      <c r="CE208" s="465"/>
      <c r="CF208" s="465"/>
      <c r="CG208" s="465"/>
      <c r="CH208" s="465"/>
      <c r="CI208" s="465"/>
      <c r="CJ208" s="465"/>
      <c r="CK208" s="465"/>
      <c r="CL208" s="465"/>
      <c r="CM208" s="465"/>
      <c r="CN208" s="466">
        <v>1</v>
      </c>
      <c r="CO208" s="464"/>
      <c r="CP208" s="464"/>
    </row>
    <row r="209" spans="2:94" s="41" customFormat="1" ht="21" customHeight="1" x14ac:dyDescent="0.25">
      <c r="B209" s="2346"/>
      <c r="C209" s="2347"/>
      <c r="D209" s="2348"/>
      <c r="E209" s="2349"/>
      <c r="F209" s="2350"/>
      <c r="G209" s="2351"/>
      <c r="H209" s="2351"/>
      <c r="I209" s="2351"/>
      <c r="J209" s="2352"/>
      <c r="K209" s="2393"/>
      <c r="L209" s="2353"/>
      <c r="M209" s="2183" t="s">
        <v>4</v>
      </c>
      <c r="N209" s="2346"/>
      <c r="O209" s="2347"/>
      <c r="P209" s="2348"/>
      <c r="Q209" s="2349"/>
      <c r="R209" s="2350"/>
      <c r="S209" s="2350"/>
      <c r="T209" s="2350"/>
      <c r="U209" s="2351"/>
      <c r="V209" s="2352"/>
      <c r="W209" s="2393"/>
      <c r="X209" s="2353"/>
      <c r="Y209" s="2183" t="s">
        <v>4</v>
      </c>
      <c r="Z209" s="2346"/>
      <c r="AA209" s="2347"/>
      <c r="AB209" s="2348"/>
      <c r="AC209" s="2349"/>
      <c r="AD209" s="2350"/>
      <c r="AE209" s="2351"/>
      <c r="AF209" s="2351"/>
      <c r="AG209" s="2351"/>
      <c r="AH209" s="2352"/>
      <c r="AI209" s="2393"/>
      <c r="AJ209" s="2353"/>
      <c r="AK209" s="2183" t="s">
        <v>4</v>
      </c>
      <c r="AL209"/>
      <c r="AM209"/>
      <c r="AN209"/>
      <c r="AO209" s="465"/>
      <c r="AP209" s="465"/>
      <c r="AQ209" s="465"/>
      <c r="AR209" s="465"/>
      <c r="AS209" s="465"/>
      <c r="AT209" s="465"/>
      <c r="AU209" s="465"/>
      <c r="AV209" s="465"/>
      <c r="AW209" s="465"/>
      <c r="AX209" s="465"/>
      <c r="AY209" s="465"/>
      <c r="AZ209" s="465"/>
      <c r="BA209" s="465"/>
      <c r="BB209" s="465"/>
      <c r="BC209" s="465"/>
      <c r="BD209" s="465"/>
      <c r="BE209" s="465"/>
      <c r="BF209" s="465"/>
      <c r="BG209" s="465"/>
      <c r="BH209" s="465"/>
      <c r="BI209" s="465"/>
      <c r="BJ209" s="465"/>
      <c r="BK209" s="465"/>
      <c r="BL209" s="465"/>
      <c r="BM209" s="465"/>
      <c r="BN209" s="465"/>
      <c r="BO209" s="465"/>
      <c r="BP209" s="465"/>
      <c r="BQ209" s="465"/>
      <c r="BR209" s="465"/>
      <c r="BS209" s="465"/>
      <c r="BT209" s="465"/>
      <c r="BU209" s="465"/>
      <c r="BV209" s="465"/>
      <c r="BW209" s="465"/>
      <c r="BX209" s="465"/>
      <c r="BY209" s="465"/>
      <c r="BZ209" s="465"/>
      <c r="CA209" s="465"/>
      <c r="CB209" s="465"/>
      <c r="CC209" s="465"/>
      <c r="CD209" s="465"/>
      <c r="CE209" s="465"/>
      <c r="CF209" s="465"/>
      <c r="CG209" s="465"/>
      <c r="CH209" s="465"/>
      <c r="CI209" s="465"/>
      <c r="CJ209" s="465"/>
      <c r="CK209" s="465"/>
      <c r="CL209" s="465"/>
      <c r="CM209" s="465"/>
      <c r="CN209" s="466">
        <v>1</v>
      </c>
      <c r="CO209" s="464"/>
      <c r="CP209" s="464"/>
    </row>
    <row r="210" spans="2:94" s="41" customFormat="1" ht="21" customHeight="1" x14ac:dyDescent="0.25">
      <c r="B210" s="2346"/>
      <c r="C210" s="2347"/>
      <c r="D210" s="2392"/>
      <c r="E210" s="2392"/>
      <c r="F210" s="2348"/>
      <c r="G210" s="2351"/>
      <c r="H210" s="2351"/>
      <c r="I210" s="2351"/>
      <c r="J210" s="2352"/>
      <c r="K210" s="2393"/>
      <c r="L210" s="2394"/>
      <c r="M210" s="2183" t="s">
        <v>4</v>
      </c>
      <c r="N210" s="2346"/>
      <c r="O210" s="2347"/>
      <c r="P210" s="2392"/>
      <c r="Q210" s="2392"/>
      <c r="R210" s="2348"/>
      <c r="S210" s="2348"/>
      <c r="T210" s="2348"/>
      <c r="U210" s="2351"/>
      <c r="V210" s="2352"/>
      <c r="W210" s="2393"/>
      <c r="X210" s="2394"/>
      <c r="Y210" s="2183" t="s">
        <v>4</v>
      </c>
      <c r="Z210" s="2346"/>
      <c r="AA210" s="2347"/>
      <c r="AB210" s="2392"/>
      <c r="AC210" s="2392"/>
      <c r="AD210" s="2348"/>
      <c r="AE210" s="2351"/>
      <c r="AF210" s="2351"/>
      <c r="AG210" s="2351"/>
      <c r="AH210" s="2352"/>
      <c r="AI210" s="2393"/>
      <c r="AJ210" s="2394"/>
      <c r="AK210" s="2183" t="s">
        <v>4</v>
      </c>
      <c r="AL210"/>
      <c r="AM210"/>
      <c r="AN210"/>
      <c r="AO210" s="465"/>
      <c r="AP210" s="465"/>
      <c r="AQ210" s="465"/>
      <c r="AR210" s="465"/>
      <c r="AS210" s="465"/>
      <c r="AT210" s="465"/>
      <c r="AU210" s="465"/>
      <c r="AV210" s="465"/>
      <c r="AW210" s="465"/>
      <c r="AX210" s="465"/>
      <c r="AY210" s="465"/>
      <c r="AZ210" s="465"/>
      <c r="BA210" s="465"/>
      <c r="BB210" s="465"/>
      <c r="BC210" s="465"/>
      <c r="BD210" s="465"/>
      <c r="BE210" s="465"/>
      <c r="BF210" s="465"/>
      <c r="BG210" s="465"/>
      <c r="BH210" s="465"/>
      <c r="BI210" s="465"/>
      <c r="BJ210" s="465"/>
      <c r="BK210" s="465"/>
      <c r="BL210" s="465"/>
      <c r="BM210" s="465"/>
      <c r="BN210" s="465"/>
      <c r="BO210" s="465"/>
      <c r="BP210" s="465"/>
      <c r="BQ210" s="465"/>
      <c r="BR210" s="465"/>
      <c r="BS210" s="465"/>
      <c r="BT210" s="465"/>
      <c r="BU210" s="465"/>
      <c r="BV210" s="465"/>
      <c r="BW210" s="465"/>
      <c r="BX210" s="465"/>
      <c r="BY210" s="465"/>
      <c r="BZ210" s="465"/>
      <c r="CA210" s="465"/>
      <c r="CB210" s="465"/>
      <c r="CC210" s="465"/>
      <c r="CD210" s="465"/>
      <c r="CE210" s="465"/>
      <c r="CF210" s="465"/>
      <c r="CG210" s="465"/>
      <c r="CH210" s="465"/>
      <c r="CI210" s="465"/>
      <c r="CJ210" s="465"/>
      <c r="CK210" s="465"/>
      <c r="CL210" s="465"/>
      <c r="CM210" s="465"/>
      <c r="CN210" s="466">
        <v>1</v>
      </c>
      <c r="CO210" s="464"/>
      <c r="CP210" s="464"/>
    </row>
    <row r="211" spans="2:94" s="41" customFormat="1" ht="21" customHeight="1" x14ac:dyDescent="0.25">
      <c r="B211" s="2346"/>
      <c r="C211" s="2347"/>
      <c r="D211" s="2348"/>
      <c r="E211" s="2349"/>
      <c r="F211" s="2350"/>
      <c r="G211" s="2351"/>
      <c r="H211" s="2351"/>
      <c r="I211" s="2351"/>
      <c r="J211" s="2352"/>
      <c r="K211" s="2393"/>
      <c r="L211" s="2353"/>
      <c r="M211" s="2183" t="s">
        <v>4</v>
      </c>
      <c r="N211" s="2346"/>
      <c r="O211" s="2347"/>
      <c r="P211" s="2348"/>
      <c r="Q211" s="2349"/>
      <c r="R211" s="2350"/>
      <c r="S211" s="2350"/>
      <c r="T211" s="2350"/>
      <c r="U211" s="2351"/>
      <c r="V211" s="2352"/>
      <c r="W211" s="2393"/>
      <c r="X211" s="2353"/>
      <c r="Y211" s="2183" t="s">
        <v>4</v>
      </c>
      <c r="Z211" s="2346"/>
      <c r="AA211" s="2347"/>
      <c r="AB211" s="2348"/>
      <c r="AC211" s="2349"/>
      <c r="AD211" s="2350"/>
      <c r="AE211" s="2351"/>
      <c r="AF211" s="2351"/>
      <c r="AG211" s="2351"/>
      <c r="AH211" s="2352"/>
      <c r="AI211" s="2393"/>
      <c r="AJ211" s="2353"/>
      <c r="AK211" s="2183" t="s">
        <v>4</v>
      </c>
      <c r="AL211"/>
      <c r="AM211"/>
      <c r="AN211"/>
      <c r="AO211" s="465"/>
      <c r="AP211" s="465"/>
      <c r="AQ211" s="465"/>
      <c r="AR211" s="465"/>
      <c r="AS211" s="465"/>
      <c r="AT211" s="465"/>
      <c r="AU211" s="465"/>
      <c r="AV211" s="465"/>
      <c r="AW211" s="465"/>
      <c r="AX211" s="465"/>
      <c r="AY211" s="465"/>
      <c r="AZ211" s="465"/>
      <c r="BA211" s="465"/>
      <c r="BB211" s="465"/>
      <c r="BC211" s="465"/>
      <c r="BD211" s="465"/>
      <c r="BE211" s="465"/>
      <c r="BF211" s="465"/>
      <c r="BG211" s="465"/>
      <c r="BH211" s="465"/>
      <c r="BI211" s="465"/>
      <c r="BJ211" s="465"/>
      <c r="BK211" s="465"/>
      <c r="BL211" s="465"/>
      <c r="BM211" s="465"/>
      <c r="BN211" s="465"/>
      <c r="BO211" s="465"/>
      <c r="BP211" s="465"/>
      <c r="BQ211" s="465"/>
      <c r="BR211" s="465"/>
      <c r="BS211" s="465"/>
      <c r="BT211" s="465"/>
      <c r="BU211" s="465"/>
      <c r="BV211" s="465"/>
      <c r="BW211" s="465"/>
      <c r="BX211" s="465"/>
      <c r="BY211" s="465"/>
      <c r="BZ211" s="465"/>
      <c r="CA211" s="465"/>
      <c r="CB211" s="465"/>
      <c r="CC211" s="465"/>
      <c r="CD211" s="465"/>
      <c r="CE211" s="465"/>
      <c r="CF211" s="465"/>
      <c r="CG211" s="465"/>
      <c r="CH211" s="465"/>
      <c r="CI211" s="465"/>
      <c r="CJ211" s="465"/>
      <c r="CK211" s="465"/>
      <c r="CL211" s="465"/>
      <c r="CM211" s="465"/>
      <c r="CN211" s="466">
        <v>1</v>
      </c>
      <c r="CO211" s="464"/>
      <c r="CP211" s="464"/>
    </row>
    <row r="212" spans="2:94" s="41" customFormat="1" ht="21" customHeight="1" x14ac:dyDescent="0.25">
      <c r="B212" s="2346"/>
      <c r="C212" s="2347"/>
      <c r="D212" s="2392"/>
      <c r="E212" s="2392"/>
      <c r="F212" s="2348"/>
      <c r="G212" s="2351"/>
      <c r="H212" s="2351"/>
      <c r="I212" s="2351"/>
      <c r="J212" s="2352"/>
      <c r="K212" s="2393"/>
      <c r="L212" s="2394"/>
      <c r="M212" s="2183" t="s">
        <v>4</v>
      </c>
      <c r="N212" s="2346"/>
      <c r="O212" s="2347"/>
      <c r="P212" s="2392"/>
      <c r="Q212" s="2392"/>
      <c r="R212" s="2348"/>
      <c r="S212" s="2348"/>
      <c r="T212" s="2348"/>
      <c r="U212" s="2351"/>
      <c r="V212" s="2352"/>
      <c r="W212" s="2393"/>
      <c r="X212" s="2394"/>
      <c r="Y212" s="2183" t="s">
        <v>4</v>
      </c>
      <c r="Z212" s="2346"/>
      <c r="AA212" s="2347"/>
      <c r="AB212" s="2392"/>
      <c r="AC212" s="2392"/>
      <c r="AD212" s="2348"/>
      <c r="AE212" s="2351"/>
      <c r="AF212" s="2351"/>
      <c r="AG212" s="2351"/>
      <c r="AH212" s="2352"/>
      <c r="AI212" s="2393"/>
      <c r="AJ212" s="2394"/>
      <c r="AK212" s="2183" t="s">
        <v>4</v>
      </c>
      <c r="AL212"/>
      <c r="AM212"/>
      <c r="AN212"/>
      <c r="AO212" s="465"/>
      <c r="AP212" s="465"/>
      <c r="AQ212" s="465"/>
      <c r="AR212" s="465"/>
      <c r="AS212" s="465"/>
      <c r="AT212" s="465"/>
      <c r="AU212" s="465"/>
      <c r="AV212" s="465"/>
      <c r="AW212" s="465"/>
      <c r="AX212" s="465"/>
      <c r="AY212" s="465"/>
      <c r="AZ212" s="465"/>
      <c r="BA212" s="465"/>
      <c r="BB212" s="465"/>
      <c r="BC212" s="465"/>
      <c r="BD212" s="465"/>
      <c r="BE212" s="465"/>
      <c r="BF212" s="465"/>
      <c r="BG212" s="465"/>
      <c r="BH212" s="465"/>
      <c r="BI212" s="465"/>
      <c r="BJ212" s="465"/>
      <c r="BK212" s="465"/>
      <c r="BL212" s="465"/>
      <c r="BM212" s="465"/>
      <c r="BN212" s="465"/>
      <c r="BO212" s="465"/>
      <c r="BP212" s="465"/>
      <c r="BQ212" s="465"/>
      <c r="BR212" s="465"/>
      <c r="BS212" s="465"/>
      <c r="BT212" s="465"/>
      <c r="BU212" s="465"/>
      <c r="BV212" s="465"/>
      <c r="BW212" s="465"/>
      <c r="BX212" s="465"/>
      <c r="BY212" s="465"/>
      <c r="BZ212" s="465"/>
      <c r="CA212" s="465"/>
      <c r="CB212" s="465"/>
      <c r="CC212" s="465"/>
      <c r="CD212" s="465"/>
      <c r="CE212" s="465"/>
      <c r="CF212" s="465"/>
      <c r="CG212" s="465"/>
      <c r="CH212" s="465"/>
      <c r="CI212" s="465"/>
      <c r="CJ212" s="465"/>
      <c r="CK212" s="465"/>
      <c r="CL212" s="465"/>
      <c r="CM212" s="465"/>
      <c r="CN212" s="466">
        <v>1</v>
      </c>
      <c r="CO212" s="464"/>
      <c r="CP212" s="464"/>
    </row>
    <row r="213" spans="2:94" s="41" customFormat="1" ht="21" customHeight="1" x14ac:dyDescent="0.25">
      <c r="B213" s="2346"/>
      <c r="C213" s="2347"/>
      <c r="D213" s="2348"/>
      <c r="E213" s="2349"/>
      <c r="F213" s="2350"/>
      <c r="G213" s="2351"/>
      <c r="H213" s="2351"/>
      <c r="I213" s="2351"/>
      <c r="J213" s="2352"/>
      <c r="K213" s="2393"/>
      <c r="L213" s="2353"/>
      <c r="M213" s="2183" t="s">
        <v>4</v>
      </c>
      <c r="N213" s="2346"/>
      <c r="O213" s="2347"/>
      <c r="P213" s="2348"/>
      <c r="Q213" s="2349"/>
      <c r="R213" s="2350"/>
      <c r="S213" s="2350"/>
      <c r="T213" s="2350"/>
      <c r="U213" s="2351"/>
      <c r="V213" s="2352"/>
      <c r="W213" s="2393"/>
      <c r="X213" s="2353"/>
      <c r="Y213" s="2183" t="s">
        <v>4</v>
      </c>
      <c r="Z213" s="2346"/>
      <c r="AA213" s="2347"/>
      <c r="AB213" s="2348"/>
      <c r="AC213" s="2349"/>
      <c r="AD213" s="2350"/>
      <c r="AE213" s="2351"/>
      <c r="AF213" s="2351"/>
      <c r="AG213" s="2351"/>
      <c r="AH213" s="2352"/>
      <c r="AI213" s="2393"/>
      <c r="AJ213" s="2353"/>
      <c r="AK213" s="2183" t="s">
        <v>4</v>
      </c>
      <c r="AL213"/>
      <c r="AM213"/>
      <c r="AN213"/>
      <c r="AO213" s="465"/>
      <c r="AP213" s="465"/>
      <c r="AQ213" s="465"/>
      <c r="AR213" s="465"/>
      <c r="AS213" s="465"/>
      <c r="AT213" s="465"/>
      <c r="AU213" s="465"/>
      <c r="AV213" s="465"/>
      <c r="AW213" s="465"/>
      <c r="AX213" s="465"/>
      <c r="AY213" s="465"/>
      <c r="AZ213" s="465"/>
      <c r="BA213" s="465"/>
      <c r="BB213" s="465"/>
      <c r="BC213" s="465"/>
      <c r="BD213" s="465"/>
      <c r="BE213" s="465"/>
      <c r="BF213" s="465"/>
      <c r="BG213" s="465"/>
      <c r="BH213" s="465"/>
      <c r="BI213" s="465"/>
      <c r="BJ213" s="465"/>
      <c r="BK213" s="465"/>
      <c r="BL213" s="465"/>
      <c r="BM213" s="465"/>
      <c r="BN213" s="465"/>
      <c r="BO213" s="465"/>
      <c r="BP213" s="465"/>
      <c r="BQ213" s="465"/>
      <c r="BR213" s="465"/>
      <c r="BS213" s="465"/>
      <c r="BT213" s="465"/>
      <c r="BU213" s="465"/>
      <c r="BV213" s="465"/>
      <c r="BW213" s="465"/>
      <c r="BX213" s="465"/>
      <c r="BY213" s="465"/>
      <c r="BZ213" s="465"/>
      <c r="CA213" s="465"/>
      <c r="CB213" s="465"/>
      <c r="CC213" s="465"/>
      <c r="CD213" s="465"/>
      <c r="CE213" s="465"/>
      <c r="CF213" s="465"/>
      <c r="CG213" s="465"/>
      <c r="CH213" s="465"/>
      <c r="CI213" s="465"/>
      <c r="CJ213" s="465"/>
      <c r="CK213" s="465"/>
      <c r="CL213" s="465"/>
      <c r="CM213" s="465"/>
      <c r="CN213" s="466">
        <v>1</v>
      </c>
      <c r="CO213" s="464"/>
      <c r="CP213" s="464"/>
    </row>
    <row r="214" spans="2:94" s="41" customFormat="1" ht="21" customHeight="1" x14ac:dyDescent="0.25">
      <c r="B214" s="2346"/>
      <c r="C214" s="2347"/>
      <c r="D214" s="2392"/>
      <c r="E214" s="2392"/>
      <c r="F214" s="2348"/>
      <c r="G214" s="2351"/>
      <c r="H214" s="2351"/>
      <c r="I214" s="2351"/>
      <c r="J214" s="2352"/>
      <c r="K214" s="2393"/>
      <c r="L214" s="2394"/>
      <c r="M214" s="2183" t="s">
        <v>4</v>
      </c>
      <c r="N214" s="2346"/>
      <c r="O214" s="2347"/>
      <c r="P214" s="2392"/>
      <c r="Q214" s="2392"/>
      <c r="R214" s="2348"/>
      <c r="S214" s="2348"/>
      <c r="T214" s="2348"/>
      <c r="U214" s="2351"/>
      <c r="V214" s="2352"/>
      <c r="W214" s="2393"/>
      <c r="X214" s="2394"/>
      <c r="Y214" s="2183" t="s">
        <v>4</v>
      </c>
      <c r="Z214" s="2346"/>
      <c r="AA214" s="2347"/>
      <c r="AB214" s="2392"/>
      <c r="AC214" s="2392"/>
      <c r="AD214" s="2348"/>
      <c r="AE214" s="2351"/>
      <c r="AF214" s="2351"/>
      <c r="AG214" s="2351"/>
      <c r="AH214" s="2352"/>
      <c r="AI214" s="2393"/>
      <c r="AJ214" s="2394"/>
      <c r="AK214" s="2183" t="s">
        <v>4</v>
      </c>
      <c r="AL214"/>
      <c r="AM214"/>
      <c r="AN214"/>
      <c r="AO214" s="465"/>
      <c r="AP214" s="465"/>
      <c r="AQ214" s="465"/>
      <c r="AR214" s="465"/>
      <c r="AS214" s="465"/>
      <c r="AT214" s="465"/>
      <c r="AU214" s="465"/>
      <c r="AV214" s="465"/>
      <c r="AW214" s="465"/>
      <c r="AX214" s="465"/>
      <c r="AY214" s="465"/>
      <c r="AZ214" s="465"/>
      <c r="BA214" s="465"/>
      <c r="BB214" s="465"/>
      <c r="BC214" s="465"/>
      <c r="BD214" s="465"/>
      <c r="BE214" s="465"/>
      <c r="BF214" s="465"/>
      <c r="BG214" s="465"/>
      <c r="BH214" s="465"/>
      <c r="BI214" s="465"/>
      <c r="BJ214" s="465"/>
      <c r="BK214" s="465"/>
      <c r="BL214" s="465"/>
      <c r="BM214" s="465"/>
      <c r="BN214" s="465"/>
      <c r="BO214" s="465"/>
      <c r="BP214" s="465"/>
      <c r="BQ214" s="465"/>
      <c r="BR214" s="465"/>
      <c r="BS214" s="465"/>
      <c r="BT214" s="465"/>
      <c r="BU214" s="465"/>
      <c r="BV214" s="465"/>
      <c r="BW214" s="465"/>
      <c r="BX214" s="465"/>
      <c r="BY214" s="465"/>
      <c r="BZ214" s="465"/>
      <c r="CA214" s="465"/>
      <c r="CB214" s="465"/>
      <c r="CC214" s="465"/>
      <c r="CD214" s="465"/>
      <c r="CE214" s="465"/>
      <c r="CF214" s="465"/>
      <c r="CG214" s="465"/>
      <c r="CH214" s="465"/>
      <c r="CI214" s="465"/>
      <c r="CJ214" s="465"/>
      <c r="CK214" s="465"/>
      <c r="CL214" s="465"/>
      <c r="CM214" s="465"/>
      <c r="CN214" s="466">
        <v>1</v>
      </c>
      <c r="CO214" s="464"/>
      <c r="CP214" s="464"/>
    </row>
    <row r="215" spans="2:94" s="41" customFormat="1" ht="21" customHeight="1" x14ac:dyDescent="0.25">
      <c r="B215" s="2346"/>
      <c r="C215" s="2347"/>
      <c r="D215" s="2348"/>
      <c r="E215" s="2349"/>
      <c r="F215" s="2350"/>
      <c r="G215" s="2351"/>
      <c r="H215" s="2351"/>
      <c r="I215" s="2351"/>
      <c r="J215" s="2352"/>
      <c r="K215" s="2393"/>
      <c r="L215" s="2353"/>
      <c r="M215" s="2183" t="s">
        <v>4</v>
      </c>
      <c r="N215" s="2346"/>
      <c r="O215" s="2347"/>
      <c r="P215" s="2348"/>
      <c r="Q215" s="2349"/>
      <c r="R215" s="2350"/>
      <c r="S215" s="2350"/>
      <c r="T215" s="2350"/>
      <c r="U215" s="2351"/>
      <c r="V215" s="2352"/>
      <c r="W215" s="2393"/>
      <c r="X215" s="2353"/>
      <c r="Y215" s="2183" t="s">
        <v>4</v>
      </c>
      <c r="Z215" s="2346"/>
      <c r="AA215" s="2347"/>
      <c r="AB215" s="2348"/>
      <c r="AC215" s="2349"/>
      <c r="AD215" s="2350"/>
      <c r="AE215" s="2351"/>
      <c r="AF215" s="2351"/>
      <c r="AG215" s="2351"/>
      <c r="AH215" s="2352"/>
      <c r="AI215" s="2393"/>
      <c r="AJ215" s="2353"/>
      <c r="AK215" s="2183" t="s">
        <v>4</v>
      </c>
      <c r="AL215"/>
      <c r="AM215"/>
      <c r="AN215"/>
      <c r="AO215" s="465"/>
      <c r="AP215" s="465"/>
      <c r="AQ215" s="465"/>
      <c r="AR215" s="465"/>
      <c r="AS215" s="465"/>
      <c r="AT215" s="465"/>
      <c r="AU215" s="465"/>
      <c r="AV215" s="465"/>
      <c r="AW215" s="465"/>
      <c r="AX215" s="465"/>
      <c r="AY215" s="465"/>
      <c r="AZ215" s="465"/>
      <c r="BA215" s="465"/>
      <c r="BB215" s="465"/>
      <c r="BC215" s="465"/>
      <c r="BD215" s="465"/>
      <c r="BE215" s="465"/>
      <c r="BF215" s="465"/>
      <c r="BG215" s="465"/>
      <c r="BH215" s="465"/>
      <c r="BI215" s="465"/>
      <c r="BJ215" s="465"/>
      <c r="BK215" s="465"/>
      <c r="BL215" s="465"/>
      <c r="BM215" s="465"/>
      <c r="BN215" s="465"/>
      <c r="BO215" s="465"/>
      <c r="BP215" s="465"/>
      <c r="BQ215" s="465"/>
      <c r="BR215" s="465"/>
      <c r="BS215" s="465"/>
      <c r="BT215" s="465"/>
      <c r="BU215" s="465"/>
      <c r="BV215" s="465"/>
      <c r="BW215" s="465"/>
      <c r="BX215" s="465"/>
      <c r="BY215" s="465"/>
      <c r="BZ215" s="465"/>
      <c r="CA215" s="465"/>
      <c r="CB215" s="465"/>
      <c r="CC215" s="465"/>
      <c r="CD215" s="465"/>
      <c r="CE215" s="465"/>
      <c r="CF215" s="465"/>
      <c r="CG215" s="465"/>
      <c r="CH215" s="465"/>
      <c r="CI215" s="465"/>
      <c r="CJ215" s="465"/>
      <c r="CK215" s="465"/>
      <c r="CL215" s="465"/>
      <c r="CM215" s="465"/>
      <c r="CN215" s="466">
        <v>1</v>
      </c>
      <c r="CO215" s="464"/>
      <c r="CP215" s="464"/>
    </row>
    <row r="216" spans="2:94" s="41" customFormat="1" ht="21" customHeight="1" x14ac:dyDescent="0.25">
      <c r="B216" s="2346"/>
      <c r="C216" s="2347"/>
      <c r="D216" s="2392"/>
      <c r="E216" s="2392"/>
      <c r="F216" s="2348"/>
      <c r="G216" s="2351"/>
      <c r="H216" s="2351"/>
      <c r="I216" s="2351"/>
      <c r="J216" s="2352"/>
      <c r="K216" s="2393"/>
      <c r="L216" s="2394"/>
      <c r="M216" s="2183" t="s">
        <v>4</v>
      </c>
      <c r="N216" s="2346"/>
      <c r="O216" s="2347"/>
      <c r="P216" s="2392"/>
      <c r="Q216" s="2392"/>
      <c r="R216" s="2348"/>
      <c r="S216" s="2348"/>
      <c r="T216" s="2348"/>
      <c r="U216" s="2351"/>
      <c r="V216" s="2352"/>
      <c r="W216" s="2393"/>
      <c r="X216" s="2394"/>
      <c r="Y216" s="2183" t="s">
        <v>4</v>
      </c>
      <c r="Z216" s="2346"/>
      <c r="AA216" s="2347"/>
      <c r="AB216" s="2392"/>
      <c r="AC216" s="2392"/>
      <c r="AD216" s="2348"/>
      <c r="AE216" s="2351"/>
      <c r="AF216" s="2351"/>
      <c r="AG216" s="2351"/>
      <c r="AH216" s="2352"/>
      <c r="AI216" s="2393"/>
      <c r="AJ216" s="2394"/>
      <c r="AK216" s="2183" t="s">
        <v>4</v>
      </c>
      <c r="AL216"/>
      <c r="AM216"/>
      <c r="AN216"/>
      <c r="AO216" s="465"/>
      <c r="AP216" s="465"/>
      <c r="AQ216" s="465"/>
      <c r="AR216" s="465"/>
      <c r="AS216" s="465"/>
      <c r="AT216" s="465"/>
      <c r="AU216" s="465"/>
      <c r="AV216" s="465"/>
      <c r="AW216" s="465"/>
      <c r="AX216" s="465"/>
      <c r="AY216" s="465"/>
      <c r="AZ216" s="465"/>
      <c r="BA216" s="465"/>
      <c r="BB216" s="465"/>
      <c r="BC216" s="465"/>
      <c r="BD216" s="465"/>
      <c r="BE216" s="465"/>
      <c r="BF216" s="465"/>
      <c r="BG216" s="465"/>
      <c r="BH216" s="465"/>
      <c r="BI216" s="465"/>
      <c r="BJ216" s="465"/>
      <c r="BK216" s="465"/>
      <c r="BL216" s="465"/>
      <c r="BM216" s="465"/>
      <c r="BN216" s="465"/>
      <c r="BO216" s="465"/>
      <c r="BP216" s="465"/>
      <c r="BQ216" s="465"/>
      <c r="BR216" s="465"/>
      <c r="BS216" s="465"/>
      <c r="BT216" s="465"/>
      <c r="BU216" s="465"/>
      <c r="BV216" s="465"/>
      <c r="BW216" s="465"/>
      <c r="BX216" s="465"/>
      <c r="BY216" s="465"/>
      <c r="BZ216" s="465"/>
      <c r="CA216" s="465"/>
      <c r="CB216" s="465"/>
      <c r="CC216" s="465"/>
      <c r="CD216" s="465"/>
      <c r="CE216" s="465"/>
      <c r="CF216" s="465"/>
      <c r="CG216" s="465"/>
      <c r="CH216" s="465"/>
      <c r="CI216" s="465"/>
      <c r="CJ216" s="465"/>
      <c r="CK216" s="465"/>
      <c r="CL216" s="465"/>
      <c r="CM216" s="465"/>
      <c r="CN216" s="466">
        <v>1</v>
      </c>
      <c r="CO216" s="464"/>
      <c r="CP216" s="464"/>
    </row>
    <row r="217" spans="2:94" s="41" customFormat="1" ht="21" customHeight="1" x14ac:dyDescent="0.25">
      <c r="B217" s="2346"/>
      <c r="C217" s="2347"/>
      <c r="D217" s="2348"/>
      <c r="E217" s="2349"/>
      <c r="F217" s="2350"/>
      <c r="G217" s="2351"/>
      <c r="H217" s="2351"/>
      <c r="I217" s="2351"/>
      <c r="J217" s="2352"/>
      <c r="K217" s="2393"/>
      <c r="L217" s="2353"/>
      <c r="M217" s="2183" t="s">
        <v>4</v>
      </c>
      <c r="N217" s="2346"/>
      <c r="O217" s="2347"/>
      <c r="P217" s="2348"/>
      <c r="Q217" s="2349"/>
      <c r="R217" s="2350"/>
      <c r="S217" s="2350"/>
      <c r="T217" s="2350"/>
      <c r="U217" s="2351"/>
      <c r="V217" s="2352"/>
      <c r="W217" s="2393"/>
      <c r="X217" s="2353"/>
      <c r="Y217" s="2183" t="s">
        <v>4</v>
      </c>
      <c r="Z217" s="2346"/>
      <c r="AA217" s="2347"/>
      <c r="AB217" s="2348"/>
      <c r="AC217" s="2349"/>
      <c r="AD217" s="2350"/>
      <c r="AE217" s="2351"/>
      <c r="AF217" s="2351"/>
      <c r="AG217" s="2351"/>
      <c r="AH217" s="2352"/>
      <c r="AI217" s="2393"/>
      <c r="AJ217" s="2353"/>
      <c r="AK217" s="2183" t="s">
        <v>4</v>
      </c>
      <c r="AL217"/>
      <c r="AM217"/>
      <c r="AN217"/>
      <c r="AO217" s="465"/>
      <c r="AP217" s="465"/>
      <c r="AQ217" s="465"/>
      <c r="AR217" s="465"/>
      <c r="AS217" s="465"/>
      <c r="AT217" s="465"/>
      <c r="AU217" s="465"/>
      <c r="AV217" s="465"/>
      <c r="AW217" s="465"/>
      <c r="AX217" s="465"/>
      <c r="AY217" s="465"/>
      <c r="AZ217" s="465"/>
      <c r="BA217" s="465"/>
      <c r="BB217" s="465"/>
      <c r="BC217" s="465"/>
      <c r="BD217" s="465"/>
      <c r="BE217" s="465"/>
      <c r="BF217" s="465"/>
      <c r="BG217" s="465"/>
      <c r="BH217" s="465"/>
      <c r="BI217" s="465"/>
      <c r="BJ217" s="465"/>
      <c r="BK217" s="465"/>
      <c r="BL217" s="465"/>
      <c r="BM217" s="465"/>
      <c r="BN217" s="465"/>
      <c r="BO217" s="465"/>
      <c r="BP217" s="465"/>
      <c r="BQ217" s="465"/>
      <c r="BR217" s="465"/>
      <c r="BS217" s="465"/>
      <c r="BT217" s="465"/>
      <c r="BU217" s="465"/>
      <c r="BV217" s="465"/>
      <c r="BW217" s="465"/>
      <c r="BX217" s="465"/>
      <c r="BY217" s="465"/>
      <c r="BZ217" s="465"/>
      <c r="CA217" s="465"/>
      <c r="CB217" s="465"/>
      <c r="CC217" s="465"/>
      <c r="CD217" s="465"/>
      <c r="CE217" s="465"/>
      <c r="CF217" s="465"/>
      <c r="CG217" s="465"/>
      <c r="CH217" s="465"/>
      <c r="CI217" s="465"/>
      <c r="CJ217" s="465"/>
      <c r="CK217" s="465"/>
      <c r="CL217" s="465"/>
      <c r="CM217" s="465"/>
      <c r="CN217" s="466">
        <v>1</v>
      </c>
      <c r="CO217" s="464"/>
      <c r="CP217" s="464"/>
    </row>
    <row r="218" spans="2:94" s="41" customFormat="1" ht="21" customHeight="1" x14ac:dyDescent="0.25">
      <c r="B218" s="2346"/>
      <c r="C218" s="2347"/>
      <c r="D218" s="2392"/>
      <c r="E218" s="2392"/>
      <c r="F218" s="2348"/>
      <c r="G218" s="2351"/>
      <c r="H218" s="2351"/>
      <c r="I218" s="2351"/>
      <c r="J218" s="2352"/>
      <c r="K218" s="2393"/>
      <c r="L218" s="2394"/>
      <c r="M218" s="2183" t="s">
        <v>4</v>
      </c>
      <c r="N218" s="2346"/>
      <c r="O218" s="2347"/>
      <c r="P218" s="2392"/>
      <c r="Q218" s="2392"/>
      <c r="R218" s="2348"/>
      <c r="S218" s="2348"/>
      <c r="T218" s="2348"/>
      <c r="U218" s="2351"/>
      <c r="V218" s="2352"/>
      <c r="W218" s="2393"/>
      <c r="X218" s="2394"/>
      <c r="Y218" s="2183" t="s">
        <v>4</v>
      </c>
      <c r="Z218" s="2346"/>
      <c r="AA218" s="2347"/>
      <c r="AB218" s="2392"/>
      <c r="AC218" s="2392"/>
      <c r="AD218" s="2348"/>
      <c r="AE218" s="2351"/>
      <c r="AF218" s="2351"/>
      <c r="AG218" s="2351"/>
      <c r="AH218" s="2352"/>
      <c r="AI218" s="2393"/>
      <c r="AJ218" s="2394"/>
      <c r="AK218" s="2183" t="s">
        <v>4</v>
      </c>
      <c r="AL218"/>
      <c r="AM218"/>
      <c r="AN218"/>
      <c r="AO218" s="465"/>
      <c r="AP218" s="465"/>
      <c r="AQ218" s="465"/>
      <c r="AR218" s="465"/>
      <c r="AS218" s="465"/>
      <c r="AT218" s="465"/>
      <c r="AU218" s="465"/>
      <c r="AV218" s="465"/>
      <c r="AW218" s="465"/>
      <c r="AX218" s="465"/>
      <c r="AY218" s="465"/>
      <c r="AZ218" s="465"/>
      <c r="BA218" s="465"/>
      <c r="BB218" s="465"/>
      <c r="BC218" s="465"/>
      <c r="BD218" s="465"/>
      <c r="BE218" s="465"/>
      <c r="BF218" s="465"/>
      <c r="BG218" s="465"/>
      <c r="BH218" s="465"/>
      <c r="BI218" s="465"/>
      <c r="BJ218" s="465"/>
      <c r="BK218" s="465"/>
      <c r="BL218" s="465"/>
      <c r="BM218" s="465"/>
      <c r="BN218" s="465"/>
      <c r="BO218" s="465"/>
      <c r="BP218" s="465"/>
      <c r="BQ218" s="465"/>
      <c r="BR218" s="465"/>
      <c r="BS218" s="465"/>
      <c r="BT218" s="465"/>
      <c r="BU218" s="465"/>
      <c r="BV218" s="465"/>
      <c r="BW218" s="465"/>
      <c r="BX218" s="465"/>
      <c r="BY218" s="465"/>
      <c r="BZ218" s="465"/>
      <c r="CA218" s="465"/>
      <c r="CB218" s="465"/>
      <c r="CC218" s="465"/>
      <c r="CD218" s="465"/>
      <c r="CE218" s="465"/>
      <c r="CF218" s="465"/>
      <c r="CG218" s="465"/>
      <c r="CH218" s="465"/>
      <c r="CI218" s="465"/>
      <c r="CJ218" s="465"/>
      <c r="CK218" s="465"/>
      <c r="CL218" s="465"/>
      <c r="CM218" s="465"/>
      <c r="CN218" s="466">
        <v>1</v>
      </c>
      <c r="CO218" s="464"/>
      <c r="CP218" s="464"/>
    </row>
    <row r="219" spans="2:94" s="41" customFormat="1" ht="21" customHeight="1" x14ac:dyDescent="0.25">
      <c r="B219" s="2346"/>
      <c r="C219" s="2347"/>
      <c r="D219" s="2348"/>
      <c r="E219" s="2349"/>
      <c r="F219" s="2350"/>
      <c r="G219" s="2351"/>
      <c r="H219" s="2351"/>
      <c r="I219" s="2351"/>
      <c r="J219" s="2352"/>
      <c r="K219" s="2393"/>
      <c r="L219" s="2353"/>
      <c r="M219" s="2183" t="s">
        <v>4</v>
      </c>
      <c r="N219" s="2346"/>
      <c r="O219" s="2347"/>
      <c r="P219" s="2348"/>
      <c r="Q219" s="2349"/>
      <c r="R219" s="2350"/>
      <c r="S219" s="2350"/>
      <c r="T219" s="2350"/>
      <c r="U219" s="2351"/>
      <c r="V219" s="2352"/>
      <c r="W219" s="2393"/>
      <c r="X219" s="2353"/>
      <c r="Y219" s="2183" t="s">
        <v>4</v>
      </c>
      <c r="Z219" s="2346"/>
      <c r="AA219" s="2347"/>
      <c r="AB219" s="2348"/>
      <c r="AC219" s="2349"/>
      <c r="AD219" s="2350"/>
      <c r="AE219" s="2351"/>
      <c r="AF219" s="2351"/>
      <c r="AG219" s="2351"/>
      <c r="AH219" s="2352"/>
      <c r="AI219" s="2393"/>
      <c r="AJ219" s="2353"/>
      <c r="AK219" s="2183" t="s">
        <v>4</v>
      </c>
      <c r="AL219"/>
      <c r="AM219"/>
      <c r="AN219"/>
      <c r="AO219" s="465"/>
      <c r="AP219" s="465"/>
      <c r="AQ219" s="465"/>
      <c r="AR219" s="465"/>
      <c r="AS219" s="465"/>
      <c r="AT219" s="465"/>
      <c r="AU219" s="465"/>
      <c r="AV219" s="465"/>
      <c r="AW219" s="465"/>
      <c r="AX219" s="465"/>
      <c r="AY219" s="465"/>
      <c r="AZ219" s="465"/>
      <c r="BA219" s="465"/>
      <c r="BB219" s="465"/>
      <c r="BC219" s="465"/>
      <c r="BD219" s="465"/>
      <c r="BE219" s="465"/>
      <c r="BF219" s="465"/>
      <c r="BG219" s="465"/>
      <c r="BH219" s="465"/>
      <c r="BI219" s="465"/>
      <c r="BJ219" s="465"/>
      <c r="BK219" s="465"/>
      <c r="BL219" s="465"/>
      <c r="BM219" s="465"/>
      <c r="BN219" s="465"/>
      <c r="BO219" s="465"/>
      <c r="BP219" s="465"/>
      <c r="BQ219" s="465"/>
      <c r="BR219" s="465"/>
      <c r="BS219" s="465"/>
      <c r="BT219" s="465"/>
      <c r="BU219" s="465"/>
      <c r="BV219" s="465"/>
      <c r="BW219" s="465"/>
      <c r="BX219" s="465"/>
      <c r="BY219" s="465"/>
      <c r="BZ219" s="465"/>
      <c r="CA219" s="465"/>
      <c r="CB219" s="465"/>
      <c r="CC219" s="465"/>
      <c r="CD219" s="465"/>
      <c r="CE219" s="465"/>
      <c r="CF219" s="465"/>
      <c r="CG219" s="465"/>
      <c r="CH219" s="465"/>
      <c r="CI219" s="465"/>
      <c r="CJ219" s="465"/>
      <c r="CK219" s="465"/>
      <c r="CL219" s="465"/>
      <c r="CM219" s="465"/>
      <c r="CN219" s="466">
        <v>1</v>
      </c>
      <c r="CO219" s="464"/>
      <c r="CP219" s="464"/>
    </row>
    <row r="220" spans="2:94" s="41" customFormat="1" ht="21" customHeight="1" x14ac:dyDescent="0.25">
      <c r="B220" s="2346"/>
      <c r="C220" s="2347"/>
      <c r="D220" s="2392"/>
      <c r="E220" s="2392"/>
      <c r="F220" s="2348"/>
      <c r="G220" s="2351"/>
      <c r="H220" s="2351"/>
      <c r="I220" s="2351"/>
      <c r="J220" s="2352"/>
      <c r="K220" s="2393"/>
      <c r="L220" s="2394"/>
      <c r="M220" s="2183" t="s">
        <v>4</v>
      </c>
      <c r="N220" s="2346"/>
      <c r="O220" s="2347"/>
      <c r="P220" s="2392"/>
      <c r="Q220" s="2392"/>
      <c r="R220" s="2348"/>
      <c r="S220" s="2348"/>
      <c r="T220" s="2348"/>
      <c r="U220" s="2351"/>
      <c r="V220" s="2352"/>
      <c r="W220" s="2393"/>
      <c r="X220" s="2394"/>
      <c r="Y220" s="2183" t="s">
        <v>4</v>
      </c>
      <c r="Z220" s="2346"/>
      <c r="AA220" s="2347"/>
      <c r="AB220" s="2392"/>
      <c r="AC220" s="2392"/>
      <c r="AD220" s="2348"/>
      <c r="AE220" s="2351"/>
      <c r="AF220" s="2351"/>
      <c r="AG220" s="2351"/>
      <c r="AH220" s="2352"/>
      <c r="AI220" s="2393"/>
      <c r="AJ220" s="2394"/>
      <c r="AK220" s="2183" t="s">
        <v>4</v>
      </c>
      <c r="AL220"/>
      <c r="AM220"/>
      <c r="AN220"/>
      <c r="AO220" s="465"/>
      <c r="AP220" s="465"/>
      <c r="AQ220" s="465"/>
      <c r="AR220" s="465"/>
      <c r="AS220" s="465"/>
      <c r="AT220" s="465"/>
      <c r="AU220" s="465"/>
      <c r="AV220" s="465"/>
      <c r="AW220" s="465"/>
      <c r="AX220" s="465"/>
      <c r="AY220" s="465"/>
      <c r="AZ220" s="465"/>
      <c r="BA220" s="465"/>
      <c r="BB220" s="465"/>
      <c r="BC220" s="465"/>
      <c r="BD220" s="465"/>
      <c r="BE220" s="465"/>
      <c r="BF220" s="465"/>
      <c r="BG220" s="465"/>
      <c r="BH220" s="465"/>
      <c r="BI220" s="465"/>
      <c r="BJ220" s="465"/>
      <c r="BK220" s="465"/>
      <c r="BL220" s="465"/>
      <c r="BM220" s="465"/>
      <c r="BN220" s="465"/>
      <c r="BO220" s="465"/>
      <c r="BP220" s="465"/>
      <c r="BQ220" s="465"/>
      <c r="BR220" s="465"/>
      <c r="BS220" s="465"/>
      <c r="BT220" s="465"/>
      <c r="BU220" s="465"/>
      <c r="BV220" s="465"/>
      <c r="BW220" s="465"/>
      <c r="BX220" s="465"/>
      <c r="BY220" s="465"/>
      <c r="BZ220" s="465"/>
      <c r="CA220" s="465"/>
      <c r="CB220" s="465"/>
      <c r="CC220" s="465"/>
      <c r="CD220" s="465"/>
      <c r="CE220" s="465"/>
      <c r="CF220" s="465"/>
      <c r="CG220" s="465"/>
      <c r="CH220" s="465"/>
      <c r="CI220" s="465"/>
      <c r="CJ220" s="465"/>
      <c r="CK220" s="465"/>
      <c r="CL220" s="465"/>
      <c r="CM220" s="465"/>
      <c r="CN220" s="466">
        <v>1</v>
      </c>
      <c r="CO220" s="464"/>
      <c r="CP220" s="464"/>
    </row>
    <row r="221" spans="2:94" s="41" customFormat="1" ht="21" customHeight="1" x14ac:dyDescent="0.25">
      <c r="B221" s="2346"/>
      <c r="C221" s="2347"/>
      <c r="D221" s="2348"/>
      <c r="E221" s="2349"/>
      <c r="F221" s="2350"/>
      <c r="G221" s="2351"/>
      <c r="H221" s="2351"/>
      <c r="I221" s="2351"/>
      <c r="J221" s="2352"/>
      <c r="K221" s="2393"/>
      <c r="L221" s="2353"/>
      <c r="M221" s="2183" t="s">
        <v>4</v>
      </c>
      <c r="N221" s="2346"/>
      <c r="O221" s="2347"/>
      <c r="P221" s="2348"/>
      <c r="Q221" s="2349"/>
      <c r="R221" s="2350"/>
      <c r="S221" s="2350"/>
      <c r="T221" s="2350"/>
      <c r="U221" s="2351"/>
      <c r="V221" s="2352"/>
      <c r="W221" s="2393"/>
      <c r="X221" s="2353"/>
      <c r="Y221" s="2183" t="s">
        <v>4</v>
      </c>
      <c r="Z221" s="2346"/>
      <c r="AA221" s="2347"/>
      <c r="AB221" s="2348"/>
      <c r="AC221" s="2349"/>
      <c r="AD221" s="2350"/>
      <c r="AE221" s="2351"/>
      <c r="AF221" s="2351"/>
      <c r="AG221" s="2351"/>
      <c r="AH221" s="2352"/>
      <c r="AI221" s="2393"/>
      <c r="AJ221" s="2353"/>
      <c r="AK221" s="2183" t="s">
        <v>4</v>
      </c>
      <c r="AL221"/>
      <c r="AM221"/>
      <c r="AN221"/>
      <c r="AO221" s="465"/>
      <c r="AP221" s="465"/>
      <c r="AQ221" s="465"/>
      <c r="AR221" s="465"/>
      <c r="AS221" s="465"/>
      <c r="AT221" s="465"/>
      <c r="AU221" s="465"/>
      <c r="AV221" s="465"/>
      <c r="AW221" s="465"/>
      <c r="AX221" s="465"/>
      <c r="AY221" s="465"/>
      <c r="AZ221" s="465"/>
      <c r="BA221" s="465"/>
      <c r="BB221" s="465"/>
      <c r="BC221" s="465"/>
      <c r="BD221" s="465"/>
      <c r="BE221" s="465"/>
      <c r="BF221" s="465"/>
      <c r="BG221" s="465"/>
      <c r="BH221" s="465"/>
      <c r="BI221" s="465"/>
      <c r="BJ221" s="465"/>
      <c r="BK221" s="465"/>
      <c r="BL221" s="465"/>
      <c r="BM221" s="465"/>
      <c r="BN221" s="465"/>
      <c r="BO221" s="465"/>
      <c r="BP221" s="465"/>
      <c r="BQ221" s="465"/>
      <c r="BR221" s="465"/>
      <c r="BS221" s="465"/>
      <c r="BT221" s="465"/>
      <c r="BU221" s="465"/>
      <c r="BV221" s="465"/>
      <c r="BW221" s="465"/>
      <c r="BX221" s="465"/>
      <c r="BY221" s="465"/>
      <c r="BZ221" s="465"/>
      <c r="CA221" s="465"/>
      <c r="CB221" s="465"/>
      <c r="CC221" s="465"/>
      <c r="CD221" s="465"/>
      <c r="CE221" s="465"/>
      <c r="CF221" s="465"/>
      <c r="CG221" s="465"/>
      <c r="CH221" s="465"/>
      <c r="CI221" s="465"/>
      <c r="CJ221" s="465"/>
      <c r="CK221" s="465"/>
      <c r="CL221" s="465"/>
      <c r="CM221" s="465"/>
      <c r="CN221" s="466">
        <v>1</v>
      </c>
      <c r="CO221" s="464"/>
      <c r="CP221" s="464"/>
    </row>
    <row r="222" spans="2:94" s="41" customFormat="1" ht="21" customHeight="1" x14ac:dyDescent="0.25">
      <c r="B222" s="2346"/>
      <c r="C222" s="2347"/>
      <c r="D222" s="2392"/>
      <c r="E222" s="2392"/>
      <c r="F222" s="2348"/>
      <c r="G222" s="2351"/>
      <c r="H222" s="2351"/>
      <c r="I222" s="2351"/>
      <c r="J222" s="2352"/>
      <c r="K222" s="2393"/>
      <c r="L222" s="2394"/>
      <c r="M222" s="2183" t="s">
        <v>4</v>
      </c>
      <c r="N222" s="2346"/>
      <c r="O222" s="2347"/>
      <c r="P222" s="2392"/>
      <c r="Q222" s="2392"/>
      <c r="R222" s="2348"/>
      <c r="S222" s="2348"/>
      <c r="T222" s="2348"/>
      <c r="U222" s="2351"/>
      <c r="V222" s="2352"/>
      <c r="W222" s="2393"/>
      <c r="X222" s="2394"/>
      <c r="Y222" s="2183" t="s">
        <v>4</v>
      </c>
      <c r="Z222" s="2346"/>
      <c r="AA222" s="2347"/>
      <c r="AB222" s="2392"/>
      <c r="AC222" s="2392"/>
      <c r="AD222" s="2348"/>
      <c r="AE222" s="2351"/>
      <c r="AF222" s="2351"/>
      <c r="AG222" s="2351"/>
      <c r="AH222" s="2352"/>
      <c r="AI222" s="2393"/>
      <c r="AJ222" s="2394"/>
      <c r="AK222" s="2183" t="s">
        <v>4</v>
      </c>
      <c r="AL222"/>
      <c r="AM222"/>
      <c r="AN222"/>
      <c r="AO222" s="465"/>
      <c r="AP222" s="465"/>
      <c r="AQ222" s="465"/>
      <c r="AR222" s="465"/>
      <c r="AS222" s="465"/>
      <c r="AT222" s="465"/>
      <c r="AU222" s="465"/>
      <c r="AV222" s="465"/>
      <c r="AW222" s="465"/>
      <c r="AX222" s="465"/>
      <c r="AY222" s="465"/>
      <c r="AZ222" s="465"/>
      <c r="BA222" s="465"/>
      <c r="BB222" s="465"/>
      <c r="BC222" s="465"/>
      <c r="BD222" s="465"/>
      <c r="BE222" s="465"/>
      <c r="BF222" s="465"/>
      <c r="BG222" s="465"/>
      <c r="BH222" s="465"/>
      <c r="BI222" s="465"/>
      <c r="BJ222" s="465"/>
      <c r="BK222" s="465"/>
      <c r="BL222" s="465"/>
      <c r="BM222" s="465"/>
      <c r="BN222" s="465"/>
      <c r="BO222" s="465"/>
      <c r="BP222" s="465"/>
      <c r="BQ222" s="465"/>
      <c r="BR222" s="465"/>
      <c r="BS222" s="465"/>
      <c r="BT222" s="465"/>
      <c r="BU222" s="465"/>
      <c r="BV222" s="465"/>
      <c r="BW222" s="465"/>
      <c r="BX222" s="465"/>
      <c r="BY222" s="465"/>
      <c r="BZ222" s="465"/>
      <c r="CA222" s="465"/>
      <c r="CB222" s="465"/>
      <c r="CC222" s="465"/>
      <c r="CD222" s="465"/>
      <c r="CE222" s="465"/>
      <c r="CF222" s="465"/>
      <c r="CG222" s="465"/>
      <c r="CH222" s="465"/>
      <c r="CI222" s="465"/>
      <c r="CJ222" s="465"/>
      <c r="CK222" s="465"/>
      <c r="CL222" s="465"/>
      <c r="CM222" s="465"/>
      <c r="CN222" s="466">
        <v>1</v>
      </c>
      <c r="CO222" s="464"/>
      <c r="CP222" s="464"/>
    </row>
    <row r="223" spans="2:94" s="41" customFormat="1" ht="21" customHeight="1" x14ac:dyDescent="0.25">
      <c r="B223" s="2346"/>
      <c r="C223" s="2347"/>
      <c r="D223" s="2348"/>
      <c r="E223" s="2349"/>
      <c r="F223" s="2350"/>
      <c r="G223" s="2351"/>
      <c r="H223" s="2351"/>
      <c r="I223" s="2351"/>
      <c r="J223" s="2352"/>
      <c r="K223" s="2393"/>
      <c r="L223" s="2353"/>
      <c r="M223" s="2183" t="s">
        <v>4</v>
      </c>
      <c r="N223" s="2346"/>
      <c r="O223" s="2347"/>
      <c r="P223" s="2348"/>
      <c r="Q223" s="2349"/>
      <c r="R223" s="2350"/>
      <c r="S223" s="2350"/>
      <c r="T223" s="2350"/>
      <c r="U223" s="2351"/>
      <c r="V223" s="2352"/>
      <c r="W223" s="2393"/>
      <c r="X223" s="2353"/>
      <c r="Y223" s="2183" t="s">
        <v>4</v>
      </c>
      <c r="Z223" s="2346"/>
      <c r="AA223" s="2347"/>
      <c r="AB223" s="2348"/>
      <c r="AC223" s="2349"/>
      <c r="AD223" s="2350"/>
      <c r="AE223" s="2351"/>
      <c r="AF223" s="2351"/>
      <c r="AG223" s="2351"/>
      <c r="AH223" s="2352"/>
      <c r="AI223" s="2393"/>
      <c r="AJ223" s="2353"/>
      <c r="AK223" s="2183" t="s">
        <v>4</v>
      </c>
      <c r="AL223"/>
      <c r="AM223"/>
      <c r="AN223"/>
      <c r="AO223" s="465"/>
      <c r="AP223" s="465"/>
      <c r="AQ223" s="465"/>
      <c r="AR223" s="465"/>
      <c r="AS223" s="465"/>
      <c r="AT223" s="465"/>
      <c r="AU223" s="465"/>
      <c r="AV223" s="465"/>
      <c r="AW223" s="465"/>
      <c r="AX223" s="465"/>
      <c r="AY223" s="465"/>
      <c r="AZ223" s="465"/>
      <c r="BA223" s="465"/>
      <c r="BB223" s="465"/>
      <c r="BC223" s="465"/>
      <c r="BD223" s="465"/>
      <c r="BE223" s="465"/>
      <c r="BF223" s="465"/>
      <c r="BG223" s="465"/>
      <c r="BH223" s="465"/>
      <c r="BI223" s="465"/>
      <c r="BJ223" s="465"/>
      <c r="BK223" s="465"/>
      <c r="BL223" s="465"/>
      <c r="BM223" s="465"/>
      <c r="BN223" s="465"/>
      <c r="BO223" s="465"/>
      <c r="BP223" s="465"/>
      <c r="BQ223" s="465"/>
      <c r="BR223" s="465"/>
      <c r="BS223" s="465"/>
      <c r="BT223" s="465"/>
      <c r="BU223" s="465"/>
      <c r="BV223" s="465"/>
      <c r="BW223" s="465"/>
      <c r="BX223" s="465"/>
      <c r="BY223" s="465"/>
      <c r="BZ223" s="465"/>
      <c r="CA223" s="465"/>
      <c r="CB223" s="465"/>
      <c r="CC223" s="465"/>
      <c r="CD223" s="465"/>
      <c r="CE223" s="465"/>
      <c r="CF223" s="465"/>
      <c r="CG223" s="465"/>
      <c r="CH223" s="465"/>
      <c r="CI223" s="465"/>
      <c r="CJ223" s="465"/>
      <c r="CK223" s="465"/>
      <c r="CL223" s="465"/>
      <c r="CM223" s="465"/>
      <c r="CN223" s="466">
        <v>1</v>
      </c>
      <c r="CO223" s="464"/>
      <c r="CP223" s="464"/>
    </row>
    <row r="224" spans="2:94" s="41" customFormat="1" ht="21" customHeight="1" x14ac:dyDescent="0.25">
      <c r="B224" s="2346"/>
      <c r="C224" s="2347"/>
      <c r="D224" s="2392"/>
      <c r="E224" s="2392"/>
      <c r="F224" s="2348"/>
      <c r="G224" s="2351"/>
      <c r="H224" s="2351"/>
      <c r="I224" s="2351"/>
      <c r="J224" s="2352"/>
      <c r="K224" s="2393"/>
      <c r="L224" s="2394"/>
      <c r="M224" s="2183" t="s">
        <v>4</v>
      </c>
      <c r="N224" s="2346"/>
      <c r="O224" s="2347"/>
      <c r="P224" s="2392"/>
      <c r="Q224" s="2392"/>
      <c r="R224" s="2348"/>
      <c r="S224" s="2348"/>
      <c r="T224" s="2348"/>
      <c r="U224" s="2351"/>
      <c r="V224" s="2352"/>
      <c r="W224" s="2393"/>
      <c r="X224" s="2394"/>
      <c r="Y224" s="2183" t="s">
        <v>4</v>
      </c>
      <c r="Z224" s="2346"/>
      <c r="AA224" s="2347"/>
      <c r="AB224" s="2392"/>
      <c r="AC224" s="2392"/>
      <c r="AD224" s="2348"/>
      <c r="AE224" s="2351"/>
      <c r="AF224" s="2351"/>
      <c r="AG224" s="2351"/>
      <c r="AH224" s="2352"/>
      <c r="AI224" s="2393"/>
      <c r="AJ224" s="2394"/>
      <c r="AK224" s="2183" t="s">
        <v>4</v>
      </c>
      <c r="AL224"/>
      <c r="AM224"/>
      <c r="AN224"/>
      <c r="AO224" s="465"/>
      <c r="AP224" s="465"/>
      <c r="AQ224" s="465"/>
      <c r="AR224" s="465"/>
      <c r="AS224" s="465"/>
      <c r="AT224" s="465"/>
      <c r="AU224" s="465"/>
      <c r="AV224" s="465"/>
      <c r="AW224" s="465"/>
      <c r="AX224" s="465"/>
      <c r="AY224" s="465"/>
      <c r="AZ224" s="465"/>
      <c r="BA224" s="465"/>
      <c r="BB224" s="465"/>
      <c r="BC224" s="465"/>
      <c r="BD224" s="465"/>
      <c r="BE224" s="465"/>
      <c r="BF224" s="465"/>
      <c r="BG224" s="465"/>
      <c r="BH224" s="465"/>
      <c r="BI224" s="465"/>
      <c r="BJ224" s="465"/>
      <c r="BK224" s="465"/>
      <c r="BL224" s="465"/>
      <c r="BM224" s="465"/>
      <c r="BN224" s="465"/>
      <c r="BO224" s="465"/>
      <c r="BP224" s="465"/>
      <c r="BQ224" s="465"/>
      <c r="BR224" s="465"/>
      <c r="BS224" s="465"/>
      <c r="BT224" s="465"/>
      <c r="BU224" s="465"/>
      <c r="BV224" s="465"/>
      <c r="BW224" s="465"/>
      <c r="BX224" s="465"/>
      <c r="BY224" s="465"/>
      <c r="BZ224" s="465"/>
      <c r="CA224" s="465"/>
      <c r="CB224" s="465"/>
      <c r="CC224" s="465"/>
      <c r="CD224" s="465"/>
      <c r="CE224" s="465"/>
      <c r="CF224" s="465"/>
      <c r="CG224" s="465"/>
      <c r="CH224" s="465"/>
      <c r="CI224" s="465"/>
      <c r="CJ224" s="465"/>
      <c r="CK224" s="465"/>
      <c r="CL224" s="465"/>
      <c r="CM224" s="465"/>
      <c r="CN224" s="466">
        <v>1</v>
      </c>
      <c r="CO224" s="464"/>
      <c r="CP224" s="464"/>
    </row>
    <row r="225" spans="2:94" s="41" customFormat="1" ht="21" customHeight="1" x14ac:dyDescent="0.25">
      <c r="B225" s="2346"/>
      <c r="C225" s="2347"/>
      <c r="D225" s="2348"/>
      <c r="E225" s="2349"/>
      <c r="F225" s="2350"/>
      <c r="G225" s="2351"/>
      <c r="H225" s="2351"/>
      <c r="I225" s="2351"/>
      <c r="J225" s="2352"/>
      <c r="K225" s="2393"/>
      <c r="L225" s="2353"/>
      <c r="M225" s="2183" t="s">
        <v>4</v>
      </c>
      <c r="N225" s="2346"/>
      <c r="O225" s="2347"/>
      <c r="P225" s="2348"/>
      <c r="Q225" s="2349"/>
      <c r="R225" s="2350"/>
      <c r="S225" s="2350"/>
      <c r="T225" s="2350"/>
      <c r="U225" s="2351"/>
      <c r="V225" s="2352"/>
      <c r="W225" s="2393"/>
      <c r="X225" s="2353"/>
      <c r="Y225" s="2183" t="s">
        <v>4</v>
      </c>
      <c r="Z225" s="2346"/>
      <c r="AA225" s="2347"/>
      <c r="AB225" s="2348"/>
      <c r="AC225" s="2349"/>
      <c r="AD225" s="2350"/>
      <c r="AE225" s="2351"/>
      <c r="AF225" s="2351"/>
      <c r="AG225" s="2351"/>
      <c r="AH225" s="2352"/>
      <c r="AI225" s="2393"/>
      <c r="AJ225" s="2353"/>
      <c r="AK225" s="2183" t="s">
        <v>4</v>
      </c>
      <c r="AL225"/>
      <c r="AM225"/>
      <c r="AN225"/>
      <c r="AO225" s="465"/>
      <c r="AP225" s="465"/>
      <c r="AQ225" s="465"/>
      <c r="AR225" s="465"/>
      <c r="AS225" s="465"/>
      <c r="AT225" s="465"/>
      <c r="AU225" s="465"/>
      <c r="AV225" s="465"/>
      <c r="AW225" s="465"/>
      <c r="AX225" s="465"/>
      <c r="AY225" s="465"/>
      <c r="AZ225" s="465"/>
      <c r="BA225" s="465"/>
      <c r="BB225" s="465"/>
      <c r="BC225" s="465"/>
      <c r="BD225" s="465"/>
      <c r="BE225" s="465"/>
      <c r="BF225" s="465"/>
      <c r="BG225" s="465"/>
      <c r="BH225" s="465"/>
      <c r="BI225" s="465"/>
      <c r="BJ225" s="465"/>
      <c r="BK225" s="465"/>
      <c r="BL225" s="465"/>
      <c r="BM225" s="465"/>
      <c r="BN225" s="465"/>
      <c r="BO225" s="465"/>
      <c r="BP225" s="465"/>
      <c r="BQ225" s="465"/>
      <c r="BR225" s="465"/>
      <c r="BS225" s="465"/>
      <c r="BT225" s="465"/>
      <c r="BU225" s="465"/>
      <c r="BV225" s="465"/>
      <c r="BW225" s="465"/>
      <c r="BX225" s="465"/>
      <c r="BY225" s="465"/>
      <c r="BZ225" s="465"/>
      <c r="CA225" s="465"/>
      <c r="CB225" s="465"/>
      <c r="CC225" s="465"/>
      <c r="CD225" s="465"/>
      <c r="CE225" s="465"/>
      <c r="CF225" s="465"/>
      <c r="CG225" s="465"/>
      <c r="CH225" s="465"/>
      <c r="CI225" s="465"/>
      <c r="CJ225" s="465"/>
      <c r="CK225" s="465"/>
      <c r="CL225" s="465"/>
      <c r="CM225" s="465"/>
      <c r="CN225" s="466">
        <v>1</v>
      </c>
      <c r="CO225" s="464"/>
      <c r="CP225" s="464"/>
    </row>
    <row r="226" spans="2:94" s="41" customFormat="1" ht="21" customHeight="1" x14ac:dyDescent="0.25">
      <c r="B226" s="2346"/>
      <c r="C226" s="2347"/>
      <c r="D226" s="2392"/>
      <c r="E226" s="2392"/>
      <c r="F226" s="2348"/>
      <c r="G226" s="2351"/>
      <c r="H226" s="2351"/>
      <c r="I226" s="2351"/>
      <c r="J226" s="2352"/>
      <c r="K226" s="2393"/>
      <c r="L226" s="2394"/>
      <c r="M226" s="2183" t="s">
        <v>4</v>
      </c>
      <c r="N226" s="2346"/>
      <c r="O226" s="2347"/>
      <c r="P226" s="2392"/>
      <c r="Q226" s="2392"/>
      <c r="R226" s="2348"/>
      <c r="S226" s="2348"/>
      <c r="T226" s="2348"/>
      <c r="U226" s="2351"/>
      <c r="V226" s="2352"/>
      <c r="W226" s="2393"/>
      <c r="X226" s="2394"/>
      <c r="Y226" s="2183" t="s">
        <v>4</v>
      </c>
      <c r="Z226" s="2346"/>
      <c r="AA226" s="2347"/>
      <c r="AB226" s="2392"/>
      <c r="AC226" s="2392"/>
      <c r="AD226" s="2348"/>
      <c r="AE226" s="2351"/>
      <c r="AF226" s="2351"/>
      <c r="AG226" s="2351"/>
      <c r="AH226" s="2352"/>
      <c r="AI226" s="2393"/>
      <c r="AJ226" s="2394"/>
      <c r="AK226" s="2183" t="s">
        <v>4</v>
      </c>
      <c r="AL226"/>
      <c r="AM226"/>
      <c r="AN226"/>
      <c r="AO226" s="465"/>
      <c r="AP226" s="465"/>
      <c r="AQ226" s="465"/>
      <c r="AR226" s="465"/>
      <c r="AS226" s="465"/>
      <c r="AT226" s="465"/>
      <c r="AU226" s="465"/>
      <c r="AV226" s="465"/>
      <c r="AW226" s="465"/>
      <c r="AX226" s="465"/>
      <c r="AY226" s="465"/>
      <c r="AZ226" s="465"/>
      <c r="BA226" s="465"/>
      <c r="BB226" s="465"/>
      <c r="BC226" s="465"/>
      <c r="BD226" s="465"/>
      <c r="BE226" s="465"/>
      <c r="BF226" s="465"/>
      <c r="BG226" s="465"/>
      <c r="BH226" s="465"/>
      <c r="BI226" s="465"/>
      <c r="BJ226" s="465"/>
      <c r="BK226" s="465"/>
      <c r="BL226" s="465"/>
      <c r="BM226" s="465"/>
      <c r="BN226" s="465"/>
      <c r="BO226" s="465"/>
      <c r="BP226" s="465"/>
      <c r="BQ226" s="465"/>
      <c r="BR226" s="465"/>
      <c r="BS226" s="465"/>
      <c r="BT226" s="465"/>
      <c r="BU226" s="465"/>
      <c r="BV226" s="465"/>
      <c r="BW226" s="465"/>
      <c r="BX226" s="465"/>
      <c r="BY226" s="465"/>
      <c r="BZ226" s="465"/>
      <c r="CA226" s="465"/>
      <c r="CB226" s="465"/>
      <c r="CC226" s="465"/>
      <c r="CD226" s="465"/>
      <c r="CE226" s="465"/>
      <c r="CF226" s="465"/>
      <c r="CG226" s="465"/>
      <c r="CH226" s="465"/>
      <c r="CI226" s="465"/>
      <c r="CJ226" s="465"/>
      <c r="CK226" s="465"/>
      <c r="CL226" s="465"/>
      <c r="CM226" s="465"/>
      <c r="CN226" s="466">
        <v>1</v>
      </c>
      <c r="CO226" s="464"/>
      <c r="CP226" s="464"/>
    </row>
    <row r="227" spans="2:94" s="41" customFormat="1" ht="21" customHeight="1" x14ac:dyDescent="0.25">
      <c r="B227" s="2346"/>
      <c r="C227" s="2347"/>
      <c r="D227" s="2348"/>
      <c r="E227" s="2349"/>
      <c r="F227" s="2350"/>
      <c r="G227" s="2351"/>
      <c r="H227" s="2351"/>
      <c r="I227" s="2351"/>
      <c r="J227" s="2352"/>
      <c r="K227" s="2393"/>
      <c r="L227" s="2353"/>
      <c r="M227" s="2183" t="s">
        <v>4</v>
      </c>
      <c r="N227" s="2346"/>
      <c r="O227" s="2347"/>
      <c r="P227" s="2348"/>
      <c r="Q227" s="2349"/>
      <c r="R227" s="2350"/>
      <c r="S227" s="2350"/>
      <c r="T227" s="2350"/>
      <c r="U227" s="2351"/>
      <c r="V227" s="2352"/>
      <c r="W227" s="2393"/>
      <c r="X227" s="2353"/>
      <c r="Y227" s="2183" t="s">
        <v>4</v>
      </c>
      <c r="Z227" s="2346"/>
      <c r="AA227" s="2347"/>
      <c r="AB227" s="2348"/>
      <c r="AC227" s="2349"/>
      <c r="AD227" s="2350"/>
      <c r="AE227" s="2351"/>
      <c r="AF227" s="2351"/>
      <c r="AG227" s="2351"/>
      <c r="AH227" s="2352"/>
      <c r="AI227" s="2393"/>
      <c r="AJ227" s="2353"/>
      <c r="AK227" s="2183" t="s">
        <v>4</v>
      </c>
      <c r="AL227"/>
      <c r="AM227"/>
      <c r="AN227"/>
      <c r="AO227" s="465"/>
      <c r="AP227" s="465"/>
      <c r="AQ227" s="465"/>
      <c r="AR227" s="465"/>
      <c r="AS227" s="465"/>
      <c r="AT227" s="465"/>
      <c r="AU227" s="465"/>
      <c r="AV227" s="465"/>
      <c r="AW227" s="465"/>
      <c r="AX227" s="465"/>
      <c r="AY227" s="465"/>
      <c r="AZ227" s="465"/>
      <c r="BA227" s="465"/>
      <c r="BB227" s="465"/>
      <c r="BC227" s="465"/>
      <c r="BD227" s="465"/>
      <c r="BE227" s="465"/>
      <c r="BF227" s="465"/>
      <c r="BG227" s="465"/>
      <c r="BH227" s="465"/>
      <c r="BI227" s="465"/>
      <c r="BJ227" s="465"/>
      <c r="BK227" s="465"/>
      <c r="BL227" s="465"/>
      <c r="BM227" s="465"/>
      <c r="BN227" s="465"/>
      <c r="BO227" s="465"/>
      <c r="BP227" s="465"/>
      <c r="BQ227" s="465"/>
      <c r="BR227" s="465"/>
      <c r="BS227" s="465"/>
      <c r="BT227" s="465"/>
      <c r="BU227" s="465"/>
      <c r="BV227" s="465"/>
      <c r="BW227" s="465"/>
      <c r="BX227" s="465"/>
      <c r="BY227" s="465"/>
      <c r="BZ227" s="465"/>
      <c r="CA227" s="465"/>
      <c r="CB227" s="465"/>
      <c r="CC227" s="465"/>
      <c r="CD227" s="465"/>
      <c r="CE227" s="465"/>
      <c r="CF227" s="465"/>
      <c r="CG227" s="465"/>
      <c r="CH227" s="465"/>
      <c r="CI227" s="465"/>
      <c r="CJ227" s="465"/>
      <c r="CK227" s="465"/>
      <c r="CL227" s="465"/>
      <c r="CM227" s="465"/>
      <c r="CN227" s="466">
        <v>1</v>
      </c>
      <c r="CO227" s="464"/>
      <c r="CP227" s="464"/>
    </row>
    <row r="228" spans="2:94" s="41" customFormat="1" ht="21" customHeight="1" x14ac:dyDescent="0.25">
      <c r="B228" s="2346"/>
      <c r="C228" s="2347"/>
      <c r="D228" s="2392"/>
      <c r="E228" s="2392"/>
      <c r="F228" s="2348"/>
      <c r="G228" s="2351"/>
      <c r="H228" s="2351"/>
      <c r="I228" s="2351"/>
      <c r="J228" s="2352"/>
      <c r="K228" s="2393"/>
      <c r="L228" s="2394"/>
      <c r="M228" s="2183" t="s">
        <v>4</v>
      </c>
      <c r="N228" s="2346"/>
      <c r="O228" s="2347"/>
      <c r="P228" s="2392"/>
      <c r="Q228" s="2392"/>
      <c r="R228" s="2348"/>
      <c r="S228" s="2348"/>
      <c r="T228" s="2348"/>
      <c r="U228" s="2351"/>
      <c r="V228" s="2352"/>
      <c r="W228" s="2393"/>
      <c r="X228" s="2394"/>
      <c r="Y228" s="2183" t="s">
        <v>4</v>
      </c>
      <c r="Z228" s="2346"/>
      <c r="AA228" s="2347"/>
      <c r="AB228" s="2392"/>
      <c r="AC228" s="2392"/>
      <c r="AD228" s="2348"/>
      <c r="AE228" s="2351"/>
      <c r="AF228" s="2351"/>
      <c r="AG228" s="2351"/>
      <c r="AH228" s="2352"/>
      <c r="AI228" s="2393"/>
      <c r="AJ228" s="2394"/>
      <c r="AK228" s="2183" t="s">
        <v>4</v>
      </c>
      <c r="AL228"/>
      <c r="AM228"/>
      <c r="AN228"/>
      <c r="AO228" s="465"/>
      <c r="AP228" s="465"/>
      <c r="AQ228" s="465"/>
      <c r="AR228" s="465"/>
      <c r="AS228" s="465"/>
      <c r="AT228" s="465"/>
      <c r="AU228" s="465"/>
      <c r="AV228" s="465"/>
      <c r="AW228" s="465"/>
      <c r="AX228" s="465"/>
      <c r="AY228" s="465"/>
      <c r="AZ228" s="465"/>
      <c r="BA228" s="465"/>
      <c r="BB228" s="465"/>
      <c r="BC228" s="465"/>
      <c r="BD228" s="465"/>
      <c r="BE228" s="465"/>
      <c r="BF228" s="465"/>
      <c r="BG228" s="465"/>
      <c r="BH228" s="465"/>
      <c r="BI228" s="465"/>
      <c r="BJ228" s="465"/>
      <c r="BK228" s="465"/>
      <c r="BL228" s="465"/>
      <c r="BM228" s="465"/>
      <c r="BN228" s="465"/>
      <c r="BO228" s="465"/>
      <c r="BP228" s="465"/>
      <c r="BQ228" s="465"/>
      <c r="BR228" s="465"/>
      <c r="BS228" s="465"/>
      <c r="BT228" s="465"/>
      <c r="BU228" s="465"/>
      <c r="BV228" s="465"/>
      <c r="BW228" s="465"/>
      <c r="BX228" s="465"/>
      <c r="BY228" s="465"/>
      <c r="BZ228" s="465"/>
      <c r="CA228" s="465"/>
      <c r="CB228" s="465"/>
      <c r="CC228" s="465"/>
      <c r="CD228" s="465"/>
      <c r="CE228" s="465"/>
      <c r="CF228" s="465"/>
      <c r="CG228" s="465"/>
      <c r="CH228" s="465"/>
      <c r="CI228" s="465"/>
      <c r="CJ228" s="465"/>
      <c r="CK228" s="465"/>
      <c r="CL228" s="465"/>
      <c r="CM228" s="465"/>
      <c r="CN228" s="466">
        <v>1</v>
      </c>
      <c r="CO228" s="464"/>
      <c r="CP228" s="464"/>
    </row>
    <row r="229" spans="2:94" s="41" customFormat="1" ht="21" customHeight="1" x14ac:dyDescent="0.25">
      <c r="B229" s="2346"/>
      <c r="C229" s="2347"/>
      <c r="D229" s="2348"/>
      <c r="E229" s="2349"/>
      <c r="F229" s="2350"/>
      <c r="G229" s="2351"/>
      <c r="H229" s="2351"/>
      <c r="I229" s="2351"/>
      <c r="J229" s="2352"/>
      <c r="K229" s="2393"/>
      <c r="L229" s="2353"/>
      <c r="M229" s="2183" t="s">
        <v>4</v>
      </c>
      <c r="N229" s="2346"/>
      <c r="O229" s="2347"/>
      <c r="P229" s="2348"/>
      <c r="Q229" s="2349"/>
      <c r="R229" s="2350"/>
      <c r="S229" s="2350"/>
      <c r="T229" s="2350"/>
      <c r="U229" s="2351"/>
      <c r="V229" s="2352"/>
      <c r="W229" s="2393"/>
      <c r="X229" s="2353"/>
      <c r="Y229" s="2183" t="s">
        <v>4</v>
      </c>
      <c r="Z229" s="2346"/>
      <c r="AA229" s="2347"/>
      <c r="AB229" s="2348"/>
      <c r="AC229" s="2349"/>
      <c r="AD229" s="2350"/>
      <c r="AE229" s="2351"/>
      <c r="AF229" s="2351"/>
      <c r="AG229" s="2351"/>
      <c r="AH229" s="2352"/>
      <c r="AI229" s="2393"/>
      <c r="AJ229" s="2353"/>
      <c r="AK229" s="2183" t="s">
        <v>4</v>
      </c>
      <c r="AL229"/>
      <c r="AM229"/>
      <c r="AN229"/>
      <c r="AO229" s="465"/>
      <c r="AP229" s="465"/>
      <c r="AQ229" s="465"/>
      <c r="AR229" s="465"/>
      <c r="AS229" s="465"/>
      <c r="AT229" s="465"/>
      <c r="AU229" s="465"/>
      <c r="AV229" s="465"/>
      <c r="AW229" s="465"/>
      <c r="AX229" s="465"/>
      <c r="AY229" s="465"/>
      <c r="AZ229" s="465"/>
      <c r="BA229" s="465"/>
      <c r="BB229" s="465"/>
      <c r="BC229" s="465"/>
      <c r="BD229" s="465"/>
      <c r="BE229" s="465"/>
      <c r="BF229" s="465"/>
      <c r="BG229" s="465"/>
      <c r="BH229" s="465"/>
      <c r="BI229" s="465"/>
      <c r="BJ229" s="465"/>
      <c r="BK229" s="465"/>
      <c r="BL229" s="465"/>
      <c r="BM229" s="465"/>
      <c r="BN229" s="465"/>
      <c r="BO229" s="465"/>
      <c r="BP229" s="465"/>
      <c r="BQ229" s="465"/>
      <c r="BR229" s="465"/>
      <c r="BS229" s="465"/>
      <c r="BT229" s="465"/>
      <c r="BU229" s="465"/>
      <c r="BV229" s="465"/>
      <c r="BW229" s="465"/>
      <c r="BX229" s="465"/>
      <c r="BY229" s="465"/>
      <c r="BZ229" s="465"/>
      <c r="CA229" s="465"/>
      <c r="CB229" s="465"/>
      <c r="CC229" s="465"/>
      <c r="CD229" s="465"/>
      <c r="CE229" s="465"/>
      <c r="CF229" s="465"/>
      <c r="CG229" s="465"/>
      <c r="CH229" s="465"/>
      <c r="CI229" s="465"/>
      <c r="CJ229" s="465"/>
      <c r="CK229" s="465"/>
      <c r="CL229" s="465"/>
      <c r="CM229" s="465"/>
      <c r="CN229" s="466">
        <v>1</v>
      </c>
      <c r="CO229" s="464"/>
      <c r="CP229" s="464"/>
    </row>
    <row r="230" spans="2:94" s="41" customFormat="1" ht="21" customHeight="1" x14ac:dyDescent="0.25">
      <c r="B230" s="2346"/>
      <c r="C230" s="2347"/>
      <c r="D230" s="2392"/>
      <c r="E230" s="2392"/>
      <c r="F230" s="2348"/>
      <c r="G230" s="2351"/>
      <c r="H230" s="2351"/>
      <c r="I230" s="2351"/>
      <c r="J230" s="2352"/>
      <c r="K230" s="2393"/>
      <c r="L230" s="2394"/>
      <c r="M230" s="2183" t="s">
        <v>4</v>
      </c>
      <c r="N230" s="2346"/>
      <c r="O230" s="2347"/>
      <c r="P230" s="2392"/>
      <c r="Q230" s="2392"/>
      <c r="R230" s="2348"/>
      <c r="S230" s="2348"/>
      <c r="T230" s="2348"/>
      <c r="U230" s="2351"/>
      <c r="V230" s="2352"/>
      <c r="W230" s="2393"/>
      <c r="X230" s="2394"/>
      <c r="Y230" s="2183" t="s">
        <v>4</v>
      </c>
      <c r="Z230" s="2346"/>
      <c r="AA230" s="2347"/>
      <c r="AB230" s="2392"/>
      <c r="AC230" s="2392"/>
      <c r="AD230" s="2348"/>
      <c r="AE230" s="2351"/>
      <c r="AF230" s="2351"/>
      <c r="AG230" s="2351"/>
      <c r="AH230" s="2352"/>
      <c r="AI230" s="2393"/>
      <c r="AJ230" s="2394"/>
      <c r="AK230" s="2183" t="s">
        <v>4</v>
      </c>
      <c r="AL230"/>
      <c r="AM230"/>
      <c r="AN230" s="465"/>
      <c r="AO230" s="465"/>
      <c r="AP230" s="465"/>
      <c r="AQ230" s="465"/>
      <c r="AR230" s="465"/>
      <c r="AS230" s="465"/>
      <c r="AT230" s="465"/>
      <c r="AU230" s="465"/>
      <c r="AV230" s="465"/>
      <c r="AW230" s="465"/>
      <c r="AX230" s="465"/>
      <c r="AY230" s="465"/>
      <c r="AZ230" s="465"/>
      <c r="BA230" s="465"/>
      <c r="BB230" s="465"/>
      <c r="BC230" s="465"/>
      <c r="BD230" s="465"/>
      <c r="BE230" s="465"/>
      <c r="BF230" s="465"/>
      <c r="BG230" s="465"/>
      <c r="BH230" s="465"/>
      <c r="BI230" s="465"/>
      <c r="BJ230" s="465"/>
      <c r="BK230" s="465"/>
      <c r="BL230" s="465"/>
      <c r="BM230" s="465"/>
      <c r="BN230" s="465"/>
      <c r="BO230" s="465"/>
      <c r="BP230" s="465"/>
      <c r="BQ230" s="465"/>
      <c r="BR230" s="465"/>
      <c r="BS230" s="465"/>
      <c r="BT230" s="465"/>
      <c r="BU230" s="465"/>
      <c r="BV230" s="465"/>
      <c r="BW230" s="465"/>
      <c r="BX230" s="465"/>
      <c r="BY230" s="465"/>
      <c r="BZ230" s="465"/>
      <c r="CA230" s="465"/>
      <c r="CB230" s="465"/>
      <c r="CC230" s="465"/>
      <c r="CD230" s="465"/>
      <c r="CE230" s="465"/>
      <c r="CF230" s="465"/>
      <c r="CG230" s="465"/>
      <c r="CH230" s="465"/>
      <c r="CI230" s="465"/>
      <c r="CJ230" s="465"/>
      <c r="CK230" s="465"/>
      <c r="CL230" s="465"/>
      <c r="CM230" s="465"/>
      <c r="CN230" s="466">
        <v>1</v>
      </c>
      <c r="CO230" s="464"/>
      <c r="CP230" s="464"/>
    </row>
    <row r="231" spans="2:94" s="41" customFormat="1" ht="21" customHeight="1" x14ac:dyDescent="0.25">
      <c r="B231" s="2346"/>
      <c r="C231" s="2347"/>
      <c r="D231" s="2348"/>
      <c r="E231" s="2349"/>
      <c r="F231" s="2350"/>
      <c r="G231" s="2351"/>
      <c r="H231" s="2351"/>
      <c r="I231" s="2351"/>
      <c r="J231" s="2352"/>
      <c r="K231" s="2393"/>
      <c r="L231" s="2353"/>
      <c r="M231" s="2183" t="s">
        <v>4</v>
      </c>
      <c r="N231" s="2346"/>
      <c r="O231" s="2347"/>
      <c r="P231" s="2348"/>
      <c r="Q231" s="2349"/>
      <c r="R231" s="2350"/>
      <c r="S231" s="2350"/>
      <c r="T231" s="2350"/>
      <c r="U231" s="2351"/>
      <c r="V231" s="2352"/>
      <c r="W231" s="2393"/>
      <c r="X231" s="2353"/>
      <c r="Y231" s="2183" t="s">
        <v>4</v>
      </c>
      <c r="Z231" s="2346"/>
      <c r="AA231" s="2347"/>
      <c r="AB231" s="2348"/>
      <c r="AC231" s="2349"/>
      <c r="AD231" s="2350"/>
      <c r="AE231" s="2351"/>
      <c r="AF231" s="2351"/>
      <c r="AG231" s="2351"/>
      <c r="AH231" s="2352"/>
      <c r="AI231" s="2393"/>
      <c r="AJ231" s="2353"/>
      <c r="AK231" s="2183" t="s">
        <v>4</v>
      </c>
      <c r="AL231"/>
      <c r="AM231"/>
      <c r="AN231" s="465"/>
      <c r="AO231" s="465"/>
      <c r="AP231" s="465"/>
      <c r="AQ231" s="465"/>
      <c r="AR231" s="465"/>
      <c r="AS231" s="465"/>
      <c r="AT231" s="465"/>
      <c r="AU231" s="465"/>
      <c r="AV231" s="465"/>
      <c r="AW231" s="465"/>
      <c r="AX231" s="465"/>
      <c r="AY231" s="465"/>
      <c r="AZ231" s="465"/>
      <c r="BA231" s="465"/>
      <c r="BB231" s="465"/>
      <c r="BC231" s="465"/>
      <c r="BD231" s="465"/>
      <c r="BE231" s="465"/>
      <c r="BF231" s="465"/>
      <c r="BG231" s="465"/>
      <c r="BH231" s="465"/>
      <c r="BI231" s="465"/>
      <c r="BJ231" s="465"/>
      <c r="BK231" s="465"/>
      <c r="BL231" s="465"/>
      <c r="BM231" s="465"/>
      <c r="BN231" s="465"/>
      <c r="BO231" s="465"/>
      <c r="BP231" s="465"/>
      <c r="BQ231" s="465"/>
      <c r="BR231" s="465"/>
      <c r="BS231" s="465"/>
      <c r="BT231" s="465"/>
      <c r="BU231" s="465"/>
      <c r="BV231" s="465"/>
      <c r="BW231" s="465"/>
      <c r="BX231" s="465"/>
      <c r="BY231" s="465"/>
      <c r="BZ231" s="465"/>
      <c r="CA231" s="465"/>
      <c r="CB231" s="465"/>
      <c r="CC231" s="465"/>
      <c r="CD231" s="465"/>
      <c r="CE231" s="465"/>
      <c r="CF231" s="465"/>
      <c r="CG231" s="465"/>
      <c r="CH231" s="465"/>
      <c r="CI231" s="465"/>
      <c r="CJ231" s="465"/>
      <c r="CK231" s="465"/>
      <c r="CL231" s="465"/>
      <c r="CM231" s="465"/>
      <c r="CN231" s="466">
        <v>1</v>
      </c>
      <c r="CO231" s="464"/>
      <c r="CP231" s="464"/>
    </row>
    <row r="232" spans="2:94" s="41" customFormat="1" ht="21" customHeight="1" x14ac:dyDescent="0.25">
      <c r="B232" s="2346"/>
      <c r="C232" s="2347"/>
      <c r="D232" s="2392"/>
      <c r="E232" s="2392"/>
      <c r="F232" s="2348"/>
      <c r="G232" s="2351"/>
      <c r="H232" s="2351"/>
      <c r="I232" s="2351"/>
      <c r="J232" s="2352"/>
      <c r="K232" s="2393"/>
      <c r="L232" s="2394"/>
      <c r="M232" s="2183" t="s">
        <v>4</v>
      </c>
      <c r="N232" s="2346"/>
      <c r="O232" s="2347"/>
      <c r="P232" s="2392"/>
      <c r="Q232" s="2392"/>
      <c r="R232" s="2348"/>
      <c r="S232" s="2348"/>
      <c r="T232" s="2348"/>
      <c r="U232" s="2351"/>
      <c r="V232" s="2352"/>
      <c r="W232" s="2393"/>
      <c r="X232" s="2394"/>
      <c r="Y232" s="2183" t="s">
        <v>4</v>
      </c>
      <c r="Z232" s="2346"/>
      <c r="AA232" s="2347"/>
      <c r="AB232" s="2392"/>
      <c r="AC232" s="2392"/>
      <c r="AD232" s="2348"/>
      <c r="AE232" s="2351"/>
      <c r="AF232" s="2351"/>
      <c r="AG232" s="2351"/>
      <c r="AH232" s="2352"/>
      <c r="AI232" s="2393"/>
      <c r="AJ232" s="2394"/>
      <c r="AK232" s="2183" t="s">
        <v>4</v>
      </c>
      <c r="AL232"/>
      <c r="AM232"/>
      <c r="AN232" s="465"/>
      <c r="AO232" s="465"/>
      <c r="AP232" s="465"/>
      <c r="AQ232" s="465"/>
      <c r="AR232" s="465"/>
      <c r="AS232" s="465"/>
      <c r="AT232" s="465"/>
      <c r="AU232" s="465"/>
      <c r="AV232" s="465"/>
      <c r="AW232" s="465"/>
      <c r="AX232" s="465"/>
      <c r="AY232" s="465"/>
      <c r="AZ232" s="465"/>
      <c r="BA232" s="465"/>
      <c r="BB232" s="465"/>
      <c r="BC232" s="465"/>
      <c r="BD232" s="465"/>
      <c r="BE232" s="465"/>
      <c r="BF232" s="465"/>
      <c r="BG232" s="465"/>
      <c r="BH232" s="465"/>
      <c r="BI232" s="465"/>
      <c r="BJ232" s="465"/>
      <c r="BK232" s="465"/>
      <c r="BL232" s="465"/>
      <c r="BM232" s="465"/>
      <c r="BN232" s="465"/>
      <c r="BO232" s="465"/>
      <c r="BP232" s="465"/>
      <c r="BQ232" s="465"/>
      <c r="BR232" s="465"/>
      <c r="BS232" s="465"/>
      <c r="BT232" s="465"/>
      <c r="BU232" s="465"/>
      <c r="BV232" s="465"/>
      <c r="BW232" s="465"/>
      <c r="BX232" s="465"/>
      <c r="BY232" s="465"/>
      <c r="BZ232" s="465"/>
      <c r="CA232" s="465"/>
      <c r="CB232" s="465"/>
      <c r="CC232" s="465"/>
      <c r="CD232" s="465"/>
      <c r="CE232" s="465"/>
      <c r="CF232" s="465"/>
      <c r="CG232" s="465"/>
      <c r="CH232" s="465"/>
      <c r="CI232" s="465"/>
      <c r="CJ232" s="465"/>
      <c r="CK232" s="465"/>
      <c r="CL232" s="465"/>
      <c r="CM232" s="465"/>
      <c r="CN232" s="466">
        <v>1</v>
      </c>
      <c r="CO232" s="464"/>
      <c r="CP232" s="464"/>
    </row>
    <row r="233" spans="2:94" s="41" customFormat="1" ht="21" customHeight="1" x14ac:dyDescent="0.25">
      <c r="B233" s="2346"/>
      <c r="C233" s="2347"/>
      <c r="D233" s="2348"/>
      <c r="E233" s="2349"/>
      <c r="F233" s="2350"/>
      <c r="G233" s="2351"/>
      <c r="H233" s="2351"/>
      <c r="I233" s="2351"/>
      <c r="J233" s="2352"/>
      <c r="K233" s="2393"/>
      <c r="L233" s="2353"/>
      <c r="M233" s="2183" t="s">
        <v>4</v>
      </c>
      <c r="N233" s="2346"/>
      <c r="O233" s="2347"/>
      <c r="P233" s="2348"/>
      <c r="Q233" s="2349"/>
      <c r="R233" s="2350"/>
      <c r="S233" s="2350"/>
      <c r="T233" s="2350"/>
      <c r="U233" s="2351"/>
      <c r="V233" s="2352"/>
      <c r="W233" s="2393"/>
      <c r="X233" s="2353"/>
      <c r="Y233" s="2183" t="s">
        <v>4</v>
      </c>
      <c r="Z233" s="2346"/>
      <c r="AA233" s="2347"/>
      <c r="AB233" s="2348"/>
      <c r="AC233" s="2349"/>
      <c r="AD233" s="2350"/>
      <c r="AE233" s="2351"/>
      <c r="AF233" s="2351"/>
      <c r="AG233" s="2351"/>
      <c r="AH233" s="2352"/>
      <c r="AI233" s="2393"/>
      <c r="AJ233" s="2353"/>
      <c r="AK233" s="2183" t="s">
        <v>4</v>
      </c>
      <c r="AL233"/>
      <c r="AM233"/>
      <c r="AN233" s="465"/>
      <c r="AO233" s="465"/>
      <c r="AP233" s="465"/>
      <c r="AQ233" s="465"/>
      <c r="AR233" s="465"/>
      <c r="AS233" s="465"/>
      <c r="AT233" s="465"/>
      <c r="AU233" s="465"/>
      <c r="AV233" s="465"/>
      <c r="AW233" s="465"/>
      <c r="AX233" s="465"/>
      <c r="AY233" s="465"/>
      <c r="AZ233" s="465"/>
      <c r="BA233" s="465"/>
      <c r="BB233" s="465"/>
      <c r="BC233" s="465"/>
      <c r="BD233" s="465"/>
      <c r="BE233" s="465"/>
      <c r="BF233" s="465"/>
      <c r="BG233" s="465"/>
      <c r="BH233" s="465"/>
      <c r="BI233" s="465"/>
      <c r="BJ233" s="465"/>
      <c r="BK233" s="465"/>
      <c r="BL233" s="465"/>
      <c r="BM233" s="465"/>
      <c r="BN233" s="465"/>
      <c r="BO233" s="465"/>
      <c r="BP233" s="465"/>
      <c r="BQ233" s="465"/>
      <c r="BR233" s="465"/>
      <c r="BS233" s="465"/>
      <c r="BT233" s="465"/>
      <c r="BU233" s="465"/>
      <c r="BV233" s="465"/>
      <c r="BW233" s="465"/>
      <c r="BX233" s="465"/>
      <c r="BY233" s="465"/>
      <c r="BZ233" s="465"/>
      <c r="CA233" s="465"/>
      <c r="CB233" s="465"/>
      <c r="CC233" s="465"/>
      <c r="CD233" s="465"/>
      <c r="CE233" s="465"/>
      <c r="CF233" s="465"/>
      <c r="CG233" s="465"/>
      <c r="CH233" s="465"/>
      <c r="CI233" s="465"/>
      <c r="CJ233" s="465"/>
      <c r="CK233" s="465"/>
      <c r="CL233" s="465"/>
      <c r="CM233" s="465"/>
      <c r="CN233" s="466">
        <v>1</v>
      </c>
      <c r="CO233" s="464"/>
      <c r="CP233" s="464"/>
    </row>
    <row r="234" spans="2:94" s="41" customFormat="1" ht="21" customHeight="1" x14ac:dyDescent="0.25">
      <c r="B234" s="2346"/>
      <c r="C234" s="2347"/>
      <c r="D234" s="2392"/>
      <c r="E234" s="2392"/>
      <c r="F234" s="2348"/>
      <c r="G234" s="2351"/>
      <c r="H234" s="2351"/>
      <c r="I234" s="2351"/>
      <c r="J234" s="2352"/>
      <c r="K234" s="2393"/>
      <c r="L234" s="2394"/>
      <c r="M234" s="2183" t="s">
        <v>4</v>
      </c>
      <c r="N234" s="2346"/>
      <c r="O234" s="2347"/>
      <c r="P234" s="2392"/>
      <c r="Q234" s="2392"/>
      <c r="R234" s="2348"/>
      <c r="S234" s="2348"/>
      <c r="T234" s="2348"/>
      <c r="U234" s="2351"/>
      <c r="V234" s="2352"/>
      <c r="W234" s="2393"/>
      <c r="X234" s="2394"/>
      <c r="Y234" s="2183" t="s">
        <v>4</v>
      </c>
      <c r="Z234" s="2346"/>
      <c r="AA234" s="2347"/>
      <c r="AB234" s="2392"/>
      <c r="AC234" s="2392"/>
      <c r="AD234" s="2348"/>
      <c r="AE234" s="2351"/>
      <c r="AF234" s="2351"/>
      <c r="AG234" s="2351"/>
      <c r="AH234" s="2352"/>
      <c r="AI234" s="2393"/>
      <c r="AJ234" s="2394"/>
      <c r="AK234" s="2183" t="s">
        <v>4</v>
      </c>
      <c r="AL234"/>
      <c r="AM234"/>
      <c r="AN234" s="465"/>
      <c r="AO234" s="465"/>
      <c r="AP234" s="465"/>
      <c r="AQ234" s="465"/>
      <c r="AR234" s="465"/>
      <c r="AS234" s="465"/>
      <c r="AT234" s="465"/>
      <c r="AU234" s="465"/>
      <c r="AV234" s="465"/>
      <c r="AW234" s="465"/>
      <c r="AX234" s="465"/>
      <c r="AY234" s="465"/>
      <c r="AZ234" s="465"/>
      <c r="BA234" s="465"/>
      <c r="BB234" s="465"/>
      <c r="BC234" s="465"/>
      <c r="BD234" s="465"/>
      <c r="BE234" s="465"/>
      <c r="BF234" s="465"/>
      <c r="BG234" s="465"/>
      <c r="BH234" s="465"/>
      <c r="BI234" s="465"/>
      <c r="BJ234" s="465"/>
      <c r="BK234" s="465"/>
      <c r="BL234" s="465"/>
      <c r="BM234" s="465"/>
      <c r="BN234" s="465"/>
      <c r="BO234" s="465"/>
      <c r="BP234" s="465"/>
      <c r="BQ234" s="465"/>
      <c r="BR234" s="465"/>
      <c r="BS234" s="465"/>
      <c r="BT234" s="465"/>
      <c r="BU234" s="465"/>
      <c r="BV234" s="465"/>
      <c r="BW234" s="465"/>
      <c r="BX234" s="465"/>
      <c r="BY234" s="465"/>
      <c r="BZ234" s="465"/>
      <c r="CA234" s="465"/>
      <c r="CB234" s="465"/>
      <c r="CC234" s="465"/>
      <c r="CD234" s="465"/>
      <c r="CE234" s="465"/>
      <c r="CF234" s="465"/>
      <c r="CG234" s="465"/>
      <c r="CH234" s="465"/>
      <c r="CI234" s="465"/>
      <c r="CJ234" s="465"/>
      <c r="CK234" s="465"/>
      <c r="CL234" s="465"/>
      <c r="CM234" s="465"/>
      <c r="CN234" s="466">
        <v>1</v>
      </c>
      <c r="CO234" s="464"/>
      <c r="CP234" s="464"/>
    </row>
    <row r="235" spans="2:94" s="41" customFormat="1" ht="21" customHeight="1" x14ac:dyDescent="0.25">
      <c r="B235" s="2346"/>
      <c r="C235" s="2347"/>
      <c r="D235" s="2348"/>
      <c r="E235" s="2349"/>
      <c r="F235" s="2350"/>
      <c r="G235" s="2351"/>
      <c r="H235" s="2351"/>
      <c r="I235" s="2351"/>
      <c r="J235" s="2352"/>
      <c r="K235" s="2393"/>
      <c r="L235" s="2353"/>
      <c r="M235" s="2183" t="s">
        <v>4</v>
      </c>
      <c r="N235" s="2346"/>
      <c r="O235" s="2347"/>
      <c r="P235" s="2348"/>
      <c r="Q235" s="2349"/>
      <c r="R235" s="2350"/>
      <c r="S235" s="2350"/>
      <c r="T235" s="2350"/>
      <c r="U235" s="2351"/>
      <c r="V235" s="2352"/>
      <c r="W235" s="2393"/>
      <c r="X235" s="2353"/>
      <c r="Y235" s="2183" t="s">
        <v>4</v>
      </c>
      <c r="Z235" s="2346"/>
      <c r="AA235" s="2347"/>
      <c r="AB235" s="2348"/>
      <c r="AC235" s="2349"/>
      <c r="AD235" s="2350"/>
      <c r="AE235" s="2351"/>
      <c r="AF235" s="2351"/>
      <c r="AG235" s="2351"/>
      <c r="AH235" s="2352"/>
      <c r="AI235" s="2393"/>
      <c r="AJ235" s="2353"/>
      <c r="AK235" s="2183" t="s">
        <v>4</v>
      </c>
      <c r="AL235"/>
      <c r="AM235"/>
      <c r="AN235" s="465"/>
      <c r="AO235" s="465"/>
      <c r="AP235" s="465"/>
      <c r="AQ235" s="465"/>
      <c r="AR235" s="465"/>
      <c r="AS235" s="465"/>
      <c r="AT235" s="465"/>
      <c r="AU235" s="465"/>
      <c r="AV235" s="465"/>
      <c r="AW235" s="465"/>
      <c r="AX235" s="465"/>
      <c r="AY235" s="465"/>
      <c r="AZ235" s="465"/>
      <c r="BA235" s="465"/>
      <c r="BB235" s="465"/>
      <c r="BC235" s="465"/>
      <c r="BD235" s="465"/>
      <c r="BE235" s="465"/>
      <c r="BF235" s="465"/>
      <c r="BG235" s="465"/>
      <c r="BH235" s="465"/>
      <c r="BI235" s="465"/>
      <c r="BJ235" s="465"/>
      <c r="BK235" s="465"/>
      <c r="BL235" s="465"/>
      <c r="BM235" s="465"/>
      <c r="BN235" s="465"/>
      <c r="BO235" s="465"/>
      <c r="BP235" s="465"/>
      <c r="BQ235" s="465"/>
      <c r="BR235" s="465"/>
      <c r="BS235" s="465"/>
      <c r="BT235" s="465"/>
      <c r="BU235" s="465"/>
      <c r="BV235" s="465"/>
      <c r="BW235" s="465"/>
      <c r="BX235" s="465"/>
      <c r="BY235" s="465"/>
      <c r="BZ235" s="465"/>
      <c r="CA235" s="465"/>
      <c r="CB235" s="465"/>
      <c r="CC235" s="465"/>
      <c r="CD235" s="465"/>
      <c r="CE235" s="465"/>
      <c r="CF235" s="465"/>
      <c r="CG235" s="465"/>
      <c r="CH235" s="465"/>
      <c r="CI235" s="465"/>
      <c r="CJ235" s="465"/>
      <c r="CK235" s="465"/>
      <c r="CL235" s="465"/>
      <c r="CM235" s="465"/>
      <c r="CN235" s="466">
        <v>1</v>
      </c>
      <c r="CO235" s="464"/>
      <c r="CP235" s="464"/>
    </row>
    <row r="236" spans="2:94" s="41" customFormat="1" ht="21" customHeight="1" x14ac:dyDescent="0.25">
      <c r="B236" s="2346"/>
      <c r="C236" s="2347"/>
      <c r="D236" s="2392"/>
      <c r="E236" s="2392"/>
      <c r="F236" s="2348"/>
      <c r="G236" s="2351"/>
      <c r="H236" s="2351"/>
      <c r="I236" s="2351"/>
      <c r="J236" s="2352"/>
      <c r="K236" s="2393"/>
      <c r="L236" s="2394"/>
      <c r="M236" s="2183" t="s">
        <v>4</v>
      </c>
      <c r="N236" s="2346"/>
      <c r="O236" s="2347"/>
      <c r="P236" s="2392"/>
      <c r="Q236" s="2392"/>
      <c r="R236" s="2348"/>
      <c r="S236" s="2348"/>
      <c r="T236" s="2348"/>
      <c r="U236" s="2351"/>
      <c r="V236" s="2352"/>
      <c r="W236" s="2393"/>
      <c r="X236" s="2394"/>
      <c r="Y236" s="2183" t="s">
        <v>4</v>
      </c>
      <c r="Z236" s="2346"/>
      <c r="AA236" s="2347"/>
      <c r="AB236" s="2392"/>
      <c r="AC236" s="2392"/>
      <c r="AD236" s="2348"/>
      <c r="AE236" s="2351"/>
      <c r="AF236" s="2351"/>
      <c r="AG236" s="2351"/>
      <c r="AH236" s="2352"/>
      <c r="AI236" s="2393"/>
      <c r="AJ236" s="2394"/>
      <c r="AK236" s="2183" t="s">
        <v>4</v>
      </c>
      <c r="AL236"/>
      <c r="AM236"/>
      <c r="AN236" s="465"/>
      <c r="AO236" s="465"/>
      <c r="AP236" s="465"/>
      <c r="AQ236" s="465"/>
      <c r="AR236" s="465"/>
      <c r="AS236" s="465"/>
      <c r="AT236" s="465"/>
      <c r="AU236" s="465"/>
      <c r="AV236" s="465"/>
      <c r="AW236" s="465"/>
      <c r="AX236" s="465"/>
      <c r="AY236" s="465"/>
      <c r="AZ236" s="465"/>
      <c r="BA236" s="465"/>
      <c r="BB236" s="465"/>
      <c r="BC236" s="465"/>
      <c r="BD236" s="465"/>
      <c r="BE236" s="465"/>
      <c r="BF236" s="465"/>
      <c r="BG236" s="465"/>
      <c r="BH236" s="465"/>
      <c r="BI236" s="465"/>
      <c r="BJ236" s="465"/>
      <c r="BK236" s="465"/>
      <c r="BL236" s="465"/>
      <c r="BM236" s="465"/>
      <c r="BN236" s="465"/>
      <c r="BO236" s="465"/>
      <c r="BP236" s="465"/>
      <c r="BQ236" s="465"/>
      <c r="BR236" s="465"/>
      <c r="BS236" s="465"/>
      <c r="BT236" s="465"/>
      <c r="BU236" s="465"/>
      <c r="BV236" s="465"/>
      <c r="BW236" s="465"/>
      <c r="BX236" s="465"/>
      <c r="BY236" s="465"/>
      <c r="BZ236" s="465"/>
      <c r="CA236" s="465"/>
      <c r="CB236" s="465"/>
      <c r="CC236" s="465"/>
      <c r="CD236" s="465"/>
      <c r="CE236" s="465"/>
      <c r="CF236" s="465"/>
      <c r="CG236" s="465"/>
      <c r="CH236" s="465"/>
      <c r="CI236" s="465"/>
      <c r="CJ236" s="465"/>
      <c r="CK236" s="465"/>
      <c r="CL236" s="465"/>
      <c r="CM236" s="465"/>
      <c r="CN236" s="466">
        <v>1</v>
      </c>
      <c r="CO236" s="464"/>
      <c r="CP236" s="464"/>
    </row>
    <row r="237" spans="2:94" s="41" customFormat="1" ht="21" customHeight="1" x14ac:dyDescent="0.25">
      <c r="B237" s="2346"/>
      <c r="C237" s="2347"/>
      <c r="D237" s="2348"/>
      <c r="E237" s="2349"/>
      <c r="F237" s="2350"/>
      <c r="G237" s="2351"/>
      <c r="H237" s="2351"/>
      <c r="I237" s="2351"/>
      <c r="J237" s="2352"/>
      <c r="K237" s="2393"/>
      <c r="L237" s="2353"/>
      <c r="M237" s="2183" t="s">
        <v>4</v>
      </c>
      <c r="N237" s="2346"/>
      <c r="O237" s="2347"/>
      <c r="P237" s="2348"/>
      <c r="Q237" s="2349"/>
      <c r="R237" s="2350"/>
      <c r="S237" s="2350"/>
      <c r="T237" s="2350"/>
      <c r="U237" s="2351"/>
      <c r="V237" s="2352"/>
      <c r="W237" s="2393"/>
      <c r="X237" s="2353"/>
      <c r="Y237" s="2183" t="s">
        <v>4</v>
      </c>
      <c r="Z237" s="2346"/>
      <c r="AA237" s="2347"/>
      <c r="AB237" s="2348"/>
      <c r="AC237" s="2349"/>
      <c r="AD237" s="2350"/>
      <c r="AE237" s="2351"/>
      <c r="AF237" s="2351"/>
      <c r="AG237" s="2351"/>
      <c r="AH237" s="2352"/>
      <c r="AI237" s="2393"/>
      <c r="AJ237" s="2353"/>
      <c r="AK237" s="2183" t="s">
        <v>4</v>
      </c>
      <c r="AL237"/>
      <c r="AM237"/>
      <c r="AN237" s="465"/>
      <c r="AO237" s="465"/>
      <c r="AP237" s="465"/>
      <c r="AQ237" s="465"/>
      <c r="AR237" s="465"/>
      <c r="AS237" s="465"/>
      <c r="AT237" s="465"/>
      <c r="AU237" s="465"/>
      <c r="AV237" s="465"/>
      <c r="AW237" s="465"/>
      <c r="AX237" s="465"/>
      <c r="AY237" s="465"/>
      <c r="AZ237" s="465"/>
      <c r="BA237" s="465"/>
      <c r="BB237" s="465"/>
      <c r="BC237" s="465"/>
      <c r="BD237" s="465"/>
      <c r="BE237" s="465"/>
      <c r="BF237" s="465"/>
      <c r="BG237" s="465"/>
      <c r="BH237" s="465"/>
      <c r="BI237" s="465"/>
      <c r="BJ237" s="465"/>
      <c r="BK237" s="465"/>
      <c r="BL237" s="465"/>
      <c r="BM237" s="465"/>
      <c r="BN237" s="465"/>
      <c r="BO237" s="465"/>
      <c r="BP237" s="465"/>
      <c r="BQ237" s="465"/>
      <c r="BR237" s="465"/>
      <c r="BS237" s="465"/>
      <c r="BT237" s="465"/>
      <c r="BU237" s="465"/>
      <c r="BV237" s="465"/>
      <c r="BW237" s="465"/>
      <c r="BX237" s="465"/>
      <c r="BY237" s="465"/>
      <c r="BZ237" s="465"/>
      <c r="CA237" s="465"/>
      <c r="CB237" s="465"/>
      <c r="CC237" s="465"/>
      <c r="CD237" s="465"/>
      <c r="CE237" s="465"/>
      <c r="CF237" s="465"/>
      <c r="CG237" s="465"/>
      <c r="CH237" s="465"/>
      <c r="CI237" s="465"/>
      <c r="CJ237" s="465"/>
      <c r="CK237" s="465"/>
      <c r="CL237" s="465"/>
      <c r="CM237" s="465"/>
      <c r="CN237" s="466">
        <v>1</v>
      </c>
      <c r="CO237" s="464"/>
      <c r="CP237" s="464"/>
    </row>
    <row r="238" spans="2:94" s="41" customFormat="1" ht="21" customHeight="1" x14ac:dyDescent="0.25">
      <c r="B238" s="2346"/>
      <c r="C238" s="2347"/>
      <c r="D238" s="2392"/>
      <c r="E238" s="2392"/>
      <c r="F238" s="2348"/>
      <c r="G238" s="2351"/>
      <c r="H238" s="2351"/>
      <c r="I238" s="2351"/>
      <c r="J238" s="2352"/>
      <c r="K238" s="2393"/>
      <c r="L238" s="2394"/>
      <c r="M238" s="2183" t="s">
        <v>4</v>
      </c>
      <c r="N238" s="2346"/>
      <c r="O238" s="2347"/>
      <c r="P238" s="2392"/>
      <c r="Q238" s="2392"/>
      <c r="R238" s="2348"/>
      <c r="S238" s="2348"/>
      <c r="T238" s="2348"/>
      <c r="U238" s="2351"/>
      <c r="V238" s="2352"/>
      <c r="W238" s="2393"/>
      <c r="X238" s="2394"/>
      <c r="Y238" s="2183" t="s">
        <v>4</v>
      </c>
      <c r="Z238" s="2346"/>
      <c r="AA238" s="2347"/>
      <c r="AB238" s="2392"/>
      <c r="AC238" s="2392"/>
      <c r="AD238" s="2348"/>
      <c r="AE238" s="2351"/>
      <c r="AF238" s="2351"/>
      <c r="AG238" s="2351"/>
      <c r="AH238" s="2352"/>
      <c r="AI238" s="2393"/>
      <c r="AJ238" s="2394"/>
      <c r="AK238" s="2183" t="s">
        <v>4</v>
      </c>
      <c r="AL238"/>
      <c r="AM238"/>
      <c r="AN238" s="465"/>
      <c r="AO238" s="465"/>
      <c r="AP238" s="465"/>
      <c r="AQ238" s="465"/>
      <c r="AR238" s="465"/>
      <c r="AS238" s="465"/>
      <c r="AT238" s="465"/>
      <c r="AU238" s="465"/>
      <c r="AV238" s="465"/>
      <c r="AW238" s="465"/>
      <c r="AX238" s="465"/>
      <c r="AY238" s="465"/>
      <c r="AZ238" s="465"/>
      <c r="BA238" s="465"/>
      <c r="BB238" s="465"/>
      <c r="BC238" s="465"/>
      <c r="BD238" s="465"/>
      <c r="BE238" s="465"/>
      <c r="BF238" s="465"/>
      <c r="BG238" s="465"/>
      <c r="BH238" s="465"/>
      <c r="BI238" s="465"/>
      <c r="BJ238" s="465"/>
      <c r="BK238" s="465"/>
      <c r="BL238" s="465"/>
      <c r="BM238" s="465"/>
      <c r="BN238" s="465"/>
      <c r="BO238" s="465"/>
      <c r="BP238" s="465"/>
      <c r="BQ238" s="465"/>
      <c r="BR238" s="465"/>
      <c r="BS238" s="465"/>
      <c r="BT238" s="465"/>
      <c r="BU238" s="465"/>
      <c r="BV238" s="465"/>
      <c r="BW238" s="465"/>
      <c r="BX238" s="465"/>
      <c r="BY238" s="465"/>
      <c r="BZ238" s="465"/>
      <c r="CA238" s="465"/>
      <c r="CB238" s="465"/>
      <c r="CC238" s="465"/>
      <c r="CD238" s="465"/>
      <c r="CE238" s="465"/>
      <c r="CF238" s="465"/>
      <c r="CG238" s="465"/>
      <c r="CH238" s="465"/>
      <c r="CI238" s="465"/>
      <c r="CJ238" s="465"/>
      <c r="CK238" s="465"/>
      <c r="CL238" s="465"/>
      <c r="CM238" s="465"/>
      <c r="CN238" s="466">
        <v>1</v>
      </c>
      <c r="CO238" s="464"/>
      <c r="CP238" s="464"/>
    </row>
    <row r="239" spans="2:94" s="41" customFormat="1" ht="21" customHeight="1" x14ac:dyDescent="0.25">
      <c r="B239" s="2346"/>
      <c r="C239" s="2347"/>
      <c r="D239" s="2348"/>
      <c r="E239" s="2349"/>
      <c r="F239" s="2350"/>
      <c r="G239" s="2351"/>
      <c r="H239" s="2351"/>
      <c r="I239" s="2351"/>
      <c r="J239" s="2352"/>
      <c r="K239" s="2393"/>
      <c r="L239" s="2353"/>
      <c r="M239" s="2183" t="s">
        <v>4</v>
      </c>
      <c r="N239" s="2346"/>
      <c r="O239" s="2347"/>
      <c r="P239" s="2348"/>
      <c r="Q239" s="2349"/>
      <c r="R239" s="2350"/>
      <c r="S239" s="2350"/>
      <c r="T239" s="2350"/>
      <c r="U239" s="2351"/>
      <c r="V239" s="2352"/>
      <c r="W239" s="2393"/>
      <c r="X239" s="2353"/>
      <c r="Y239" s="2183" t="s">
        <v>4</v>
      </c>
      <c r="Z239" s="2346"/>
      <c r="AA239" s="2347"/>
      <c r="AB239" s="2348"/>
      <c r="AC239" s="2349"/>
      <c r="AD239" s="2350"/>
      <c r="AE239" s="2351"/>
      <c r="AF239" s="2351"/>
      <c r="AG239" s="2351"/>
      <c r="AH239" s="2352"/>
      <c r="AI239" s="2393"/>
      <c r="AJ239" s="2353"/>
      <c r="AK239" s="2183" t="s">
        <v>4</v>
      </c>
      <c r="AL239"/>
      <c r="AM239"/>
      <c r="AN239" s="465"/>
      <c r="AO239" s="465"/>
      <c r="AP239" s="465"/>
      <c r="AQ239" s="465"/>
      <c r="AR239" s="465"/>
      <c r="AS239" s="465"/>
      <c r="AT239" s="465"/>
      <c r="AU239" s="465"/>
      <c r="AV239" s="465"/>
      <c r="AW239" s="465"/>
      <c r="AX239" s="465"/>
      <c r="AY239" s="465"/>
      <c r="AZ239" s="465"/>
      <c r="BA239" s="465"/>
      <c r="BB239" s="465"/>
      <c r="BC239" s="465"/>
      <c r="BD239" s="465"/>
      <c r="BE239" s="465"/>
      <c r="BF239" s="465"/>
      <c r="BG239" s="465"/>
      <c r="BH239" s="465"/>
      <c r="BI239" s="465"/>
      <c r="BJ239" s="465"/>
      <c r="BK239" s="465"/>
      <c r="BL239" s="465"/>
      <c r="BM239" s="465"/>
      <c r="BN239" s="465"/>
      <c r="BO239" s="465"/>
      <c r="BP239" s="465"/>
      <c r="BQ239" s="465"/>
      <c r="BR239" s="465"/>
      <c r="BS239" s="465"/>
      <c r="BT239" s="465"/>
      <c r="BU239" s="465"/>
      <c r="BV239" s="465"/>
      <c r="BW239" s="465"/>
      <c r="BX239" s="465"/>
      <c r="BY239" s="465"/>
      <c r="BZ239" s="465"/>
      <c r="CA239" s="465"/>
      <c r="CB239" s="465"/>
      <c r="CC239" s="465"/>
      <c r="CD239" s="465"/>
      <c r="CE239" s="465"/>
      <c r="CF239" s="465"/>
      <c r="CG239" s="465"/>
      <c r="CH239" s="465"/>
      <c r="CI239" s="465"/>
      <c r="CJ239" s="465"/>
      <c r="CK239" s="465"/>
      <c r="CL239" s="465"/>
      <c r="CM239" s="465"/>
      <c r="CN239" s="466">
        <v>1</v>
      </c>
      <c r="CO239" s="464"/>
      <c r="CP239" s="464"/>
    </row>
    <row r="240" spans="2:94" s="41" customFormat="1" ht="21" customHeight="1" x14ac:dyDescent="0.25">
      <c r="B240" s="2346"/>
      <c r="C240" s="2347"/>
      <c r="D240" s="2392"/>
      <c r="E240" s="2392"/>
      <c r="F240" s="2348"/>
      <c r="G240" s="2351"/>
      <c r="H240" s="2351"/>
      <c r="I240" s="2351"/>
      <c r="J240" s="2352"/>
      <c r="K240" s="2393"/>
      <c r="L240" s="2394"/>
      <c r="M240" s="2183" t="s">
        <v>4</v>
      </c>
      <c r="N240" s="2346"/>
      <c r="O240" s="2347"/>
      <c r="P240" s="2392"/>
      <c r="Q240" s="2392"/>
      <c r="R240" s="2348"/>
      <c r="S240" s="2348"/>
      <c r="T240" s="2348"/>
      <c r="U240" s="2351"/>
      <c r="V240" s="2352"/>
      <c r="W240" s="2393"/>
      <c r="X240" s="2394"/>
      <c r="Y240" s="2183" t="s">
        <v>4</v>
      </c>
      <c r="Z240" s="2346"/>
      <c r="AA240" s="2347"/>
      <c r="AB240" s="2392"/>
      <c r="AC240" s="2392"/>
      <c r="AD240" s="2348"/>
      <c r="AE240" s="2351"/>
      <c r="AF240" s="2351"/>
      <c r="AG240" s="2351"/>
      <c r="AH240" s="2352"/>
      <c r="AI240" s="2393"/>
      <c r="AJ240" s="2394"/>
      <c r="AK240" s="2183" t="s">
        <v>4</v>
      </c>
      <c r="AL240"/>
      <c r="AM240"/>
      <c r="AN240" s="465"/>
      <c r="AO240" s="465"/>
      <c r="AP240" s="465"/>
      <c r="AQ240" s="465"/>
      <c r="AR240" s="465"/>
      <c r="AS240" s="465"/>
      <c r="AT240" s="465"/>
      <c r="AU240" s="465"/>
      <c r="AV240" s="465"/>
      <c r="AW240" s="465"/>
      <c r="AX240" s="465"/>
      <c r="AY240" s="465"/>
      <c r="AZ240" s="465"/>
      <c r="BA240" s="465"/>
      <c r="BB240" s="465"/>
      <c r="BC240" s="465"/>
      <c r="BD240" s="465"/>
      <c r="BE240" s="465"/>
      <c r="BF240" s="465"/>
      <c r="BG240" s="465"/>
      <c r="BH240" s="465"/>
      <c r="BI240" s="465"/>
      <c r="BJ240" s="465"/>
      <c r="BK240" s="465"/>
      <c r="BL240" s="465"/>
      <c r="BM240" s="465"/>
      <c r="BN240" s="465"/>
      <c r="BO240" s="465"/>
      <c r="BP240" s="465"/>
      <c r="BQ240" s="465"/>
      <c r="BR240" s="465"/>
      <c r="BS240" s="465"/>
      <c r="BT240" s="465"/>
      <c r="BU240" s="465"/>
      <c r="BV240" s="465"/>
      <c r="BW240" s="465"/>
      <c r="BX240" s="465"/>
      <c r="BY240" s="465"/>
      <c r="BZ240" s="465"/>
      <c r="CA240" s="465"/>
      <c r="CB240" s="465"/>
      <c r="CC240" s="465"/>
      <c r="CD240" s="465"/>
      <c r="CE240" s="465"/>
      <c r="CF240" s="465"/>
      <c r="CG240" s="465"/>
      <c r="CH240" s="465"/>
      <c r="CI240" s="465"/>
      <c r="CJ240" s="465"/>
      <c r="CK240" s="465"/>
      <c r="CL240" s="465"/>
      <c r="CM240" s="465"/>
      <c r="CN240" s="466">
        <v>1</v>
      </c>
      <c r="CO240" s="464"/>
      <c r="CP240" s="464"/>
    </row>
    <row r="241" spans="2:94" s="41" customFormat="1" ht="21" customHeight="1" x14ac:dyDescent="0.25">
      <c r="B241" s="2346"/>
      <c r="C241" s="2347"/>
      <c r="D241" s="2348"/>
      <c r="E241" s="2349"/>
      <c r="F241" s="2350"/>
      <c r="G241" s="2351"/>
      <c r="H241" s="2351"/>
      <c r="I241" s="2351"/>
      <c r="J241" s="2352"/>
      <c r="K241" s="2393"/>
      <c r="L241" s="2353"/>
      <c r="M241" s="2183" t="s">
        <v>4</v>
      </c>
      <c r="N241" s="2346"/>
      <c r="O241" s="2347"/>
      <c r="P241" s="2348"/>
      <c r="Q241" s="2349"/>
      <c r="R241" s="2350"/>
      <c r="S241" s="2350"/>
      <c r="T241" s="2350"/>
      <c r="U241" s="2351"/>
      <c r="V241" s="2352"/>
      <c r="W241" s="2393"/>
      <c r="X241" s="2353"/>
      <c r="Y241" s="2183" t="s">
        <v>4</v>
      </c>
      <c r="Z241" s="2346"/>
      <c r="AA241" s="2347"/>
      <c r="AB241" s="2348"/>
      <c r="AC241" s="2349"/>
      <c r="AD241" s="2350"/>
      <c r="AE241" s="2351"/>
      <c r="AF241" s="2351"/>
      <c r="AG241" s="2351"/>
      <c r="AH241" s="2352"/>
      <c r="AI241" s="2393"/>
      <c r="AJ241" s="2353"/>
      <c r="AK241" s="2183" t="s">
        <v>4</v>
      </c>
      <c r="AL241"/>
      <c r="AM241"/>
      <c r="AN241" s="465"/>
      <c r="AO241" s="465"/>
      <c r="AP241" s="465"/>
      <c r="AQ241" s="465"/>
      <c r="AR241" s="465"/>
      <c r="AS241" s="465"/>
      <c r="AT241" s="465"/>
      <c r="AU241" s="465"/>
      <c r="AV241" s="465"/>
      <c r="AW241" s="465"/>
      <c r="AX241" s="465"/>
      <c r="AY241" s="465"/>
      <c r="AZ241" s="465"/>
      <c r="BA241" s="465"/>
      <c r="BB241" s="465"/>
      <c r="BC241" s="465"/>
      <c r="BD241" s="465"/>
      <c r="BE241" s="465"/>
      <c r="BF241" s="465"/>
      <c r="BG241" s="465"/>
      <c r="BH241" s="465"/>
      <c r="BI241" s="465"/>
      <c r="BJ241" s="465"/>
      <c r="BK241" s="465"/>
      <c r="BL241" s="465"/>
      <c r="BM241" s="465"/>
      <c r="BN241" s="465"/>
      <c r="BO241" s="465"/>
      <c r="BP241" s="465"/>
      <c r="BQ241" s="465"/>
      <c r="BR241" s="465"/>
      <c r="BS241" s="465"/>
      <c r="BT241" s="465"/>
      <c r="BU241" s="465"/>
      <c r="BV241" s="465"/>
      <c r="BW241" s="465"/>
      <c r="BX241" s="465"/>
      <c r="BY241" s="465"/>
      <c r="BZ241" s="465"/>
      <c r="CA241" s="465"/>
      <c r="CB241" s="465"/>
      <c r="CC241" s="465"/>
      <c r="CD241" s="465"/>
      <c r="CE241" s="465"/>
      <c r="CF241" s="465"/>
      <c r="CG241" s="465"/>
      <c r="CH241" s="465"/>
      <c r="CI241" s="465"/>
      <c r="CJ241" s="465"/>
      <c r="CK241" s="465"/>
      <c r="CL241" s="465"/>
      <c r="CM241" s="465"/>
      <c r="CN241" s="466">
        <v>1</v>
      </c>
      <c r="CO241" s="464"/>
      <c r="CP241" s="464"/>
    </row>
    <row r="242" spans="2:94" s="41" customFormat="1" ht="21" customHeight="1" x14ac:dyDescent="0.25">
      <c r="B242" s="2346"/>
      <c r="C242" s="2347"/>
      <c r="D242" s="2392"/>
      <c r="E242" s="2392"/>
      <c r="F242" s="2348"/>
      <c r="G242" s="2351"/>
      <c r="H242" s="2351"/>
      <c r="I242" s="2351"/>
      <c r="J242" s="2352"/>
      <c r="K242" s="2393"/>
      <c r="L242" s="2394"/>
      <c r="M242" s="2183" t="s">
        <v>4</v>
      </c>
      <c r="N242" s="2346"/>
      <c r="O242" s="2347"/>
      <c r="P242" s="2392"/>
      <c r="Q242" s="2392"/>
      <c r="R242" s="2348"/>
      <c r="S242" s="2348"/>
      <c r="T242" s="2348"/>
      <c r="U242" s="2351"/>
      <c r="V242" s="2352"/>
      <c r="W242" s="2393"/>
      <c r="X242" s="2394"/>
      <c r="Y242" s="2183" t="s">
        <v>4</v>
      </c>
      <c r="Z242" s="2346"/>
      <c r="AA242" s="2347"/>
      <c r="AB242" s="2392"/>
      <c r="AC242" s="2392"/>
      <c r="AD242" s="2348"/>
      <c r="AE242" s="2351"/>
      <c r="AF242" s="2351"/>
      <c r="AG242" s="2351"/>
      <c r="AH242" s="2352"/>
      <c r="AI242" s="2393"/>
      <c r="AJ242" s="2394"/>
      <c r="AK242" s="2183" t="s">
        <v>4</v>
      </c>
      <c r="AL242"/>
      <c r="AM242"/>
      <c r="AN242" s="465"/>
      <c r="AO242" s="465"/>
      <c r="AP242" s="465"/>
      <c r="AQ242" s="465"/>
      <c r="AR242" s="465"/>
      <c r="AS242" s="465"/>
      <c r="AT242" s="465"/>
      <c r="AU242" s="465"/>
      <c r="AV242" s="465"/>
      <c r="AW242" s="465"/>
      <c r="AX242" s="465"/>
      <c r="AY242" s="465"/>
      <c r="AZ242" s="465"/>
      <c r="BA242" s="465"/>
      <c r="BB242" s="465"/>
      <c r="BC242" s="465"/>
      <c r="BD242" s="465"/>
      <c r="BE242" s="465"/>
      <c r="BF242" s="465"/>
      <c r="BG242" s="465"/>
      <c r="BH242" s="465"/>
      <c r="BI242" s="465"/>
      <c r="BJ242" s="465"/>
      <c r="BK242" s="465"/>
      <c r="BL242" s="465"/>
      <c r="BM242" s="465"/>
      <c r="BN242" s="465"/>
      <c r="BO242" s="465"/>
      <c r="BP242" s="465"/>
      <c r="BQ242" s="465"/>
      <c r="BR242" s="465"/>
      <c r="BS242" s="465"/>
      <c r="BT242" s="465"/>
      <c r="BU242" s="465"/>
      <c r="BV242" s="465"/>
      <c r="BW242" s="465"/>
      <c r="BX242" s="465"/>
      <c r="BY242" s="465"/>
      <c r="BZ242" s="465"/>
      <c r="CA242" s="465"/>
      <c r="CB242" s="465"/>
      <c r="CC242" s="465"/>
      <c r="CD242" s="465"/>
      <c r="CE242" s="465"/>
      <c r="CF242" s="465"/>
      <c r="CG242" s="465"/>
      <c r="CH242" s="465"/>
      <c r="CI242" s="465"/>
      <c r="CJ242" s="465"/>
      <c r="CK242" s="465"/>
      <c r="CL242" s="465"/>
      <c r="CM242" s="465"/>
      <c r="CN242" s="466">
        <v>1</v>
      </c>
      <c r="CO242" s="464"/>
      <c r="CP242" s="464"/>
    </row>
    <row r="243" spans="2:94" s="41" customFormat="1" ht="21" customHeight="1" x14ac:dyDescent="0.25">
      <c r="B243" s="2346"/>
      <c r="C243" s="2347"/>
      <c r="D243" s="2348"/>
      <c r="E243" s="2349"/>
      <c r="F243" s="2350"/>
      <c r="G243" s="2351"/>
      <c r="H243" s="2351"/>
      <c r="I243" s="2351"/>
      <c r="J243" s="2352"/>
      <c r="K243" s="2393"/>
      <c r="L243" s="2353"/>
      <c r="M243" s="2183" t="s">
        <v>4</v>
      </c>
      <c r="N243" s="2346"/>
      <c r="O243" s="2347"/>
      <c r="P243" s="2348"/>
      <c r="Q243" s="2349"/>
      <c r="R243" s="2350"/>
      <c r="S243" s="2350"/>
      <c r="T243" s="2350"/>
      <c r="U243" s="2351"/>
      <c r="V243" s="2352"/>
      <c r="W243" s="2393"/>
      <c r="X243" s="2353"/>
      <c r="Y243" s="2183" t="s">
        <v>4</v>
      </c>
      <c r="Z243" s="2346"/>
      <c r="AA243" s="2347"/>
      <c r="AB243" s="2348"/>
      <c r="AC243" s="2349"/>
      <c r="AD243" s="2350"/>
      <c r="AE243" s="2351"/>
      <c r="AF243" s="2351"/>
      <c r="AG243" s="2351"/>
      <c r="AH243" s="2352"/>
      <c r="AI243" s="2393"/>
      <c r="AJ243" s="2353"/>
      <c r="AK243" s="2183" t="s">
        <v>4</v>
      </c>
      <c r="AL243"/>
      <c r="AM243"/>
      <c r="AN243" s="465"/>
      <c r="AO243" s="465"/>
      <c r="AP243" s="465"/>
      <c r="AQ243" s="465"/>
      <c r="AR243" s="465"/>
      <c r="AS243" s="465"/>
      <c r="AT243" s="465"/>
      <c r="AU243" s="465"/>
      <c r="AV243" s="465"/>
      <c r="AW243" s="465"/>
      <c r="AX243" s="465"/>
      <c r="AY243" s="465"/>
      <c r="AZ243" s="465"/>
      <c r="BA243" s="465"/>
      <c r="BB243" s="465"/>
      <c r="BC243" s="465"/>
      <c r="BD243" s="465"/>
      <c r="BE243" s="465"/>
      <c r="BF243" s="465"/>
      <c r="BG243" s="465"/>
      <c r="BH243" s="465"/>
      <c r="BI243" s="465"/>
      <c r="BJ243" s="465"/>
      <c r="BK243" s="465"/>
      <c r="BL243" s="465"/>
      <c r="BM243" s="465"/>
      <c r="BN243" s="465"/>
      <c r="BO243" s="465"/>
      <c r="BP243" s="465"/>
      <c r="BQ243" s="465"/>
      <c r="BR243" s="465"/>
      <c r="BS243" s="465"/>
      <c r="BT243" s="465"/>
      <c r="BU243" s="465"/>
      <c r="BV243" s="465"/>
      <c r="BW243" s="465"/>
      <c r="BX243" s="465"/>
      <c r="BY243" s="465"/>
      <c r="BZ243" s="465"/>
      <c r="CA243" s="465"/>
      <c r="CB243" s="465"/>
      <c r="CC243" s="465"/>
      <c r="CD243" s="465"/>
      <c r="CE243" s="465"/>
      <c r="CF243" s="465"/>
      <c r="CG243" s="465"/>
      <c r="CH243" s="465"/>
      <c r="CI243" s="465"/>
      <c r="CJ243" s="465"/>
      <c r="CK243" s="465"/>
      <c r="CL243" s="465"/>
      <c r="CM243" s="465"/>
      <c r="CN243" s="466">
        <v>1</v>
      </c>
      <c r="CO243" s="464"/>
      <c r="CP243" s="464"/>
    </row>
    <row r="244" spans="2:94" s="41" customFormat="1" ht="21" customHeight="1" x14ac:dyDescent="0.25">
      <c r="B244" s="2346"/>
      <c r="C244" s="2347"/>
      <c r="D244" s="2392"/>
      <c r="E244" s="2392"/>
      <c r="F244" s="2348"/>
      <c r="G244" s="2351"/>
      <c r="H244" s="2351"/>
      <c r="I244" s="2351"/>
      <c r="J244" s="2352"/>
      <c r="K244" s="2393"/>
      <c r="L244" s="2394"/>
      <c r="M244" s="2183" t="s">
        <v>4</v>
      </c>
      <c r="N244" s="2346"/>
      <c r="O244" s="2347"/>
      <c r="P244" s="2392"/>
      <c r="Q244" s="2392"/>
      <c r="R244" s="2348"/>
      <c r="S244" s="2348"/>
      <c r="T244" s="2348"/>
      <c r="U244" s="2351"/>
      <c r="V244" s="2352"/>
      <c r="W244" s="2393"/>
      <c r="X244" s="2394"/>
      <c r="Y244" s="2183" t="s">
        <v>4</v>
      </c>
      <c r="Z244" s="2346"/>
      <c r="AA244" s="2347"/>
      <c r="AB244" s="2392"/>
      <c r="AC244" s="2392"/>
      <c r="AD244" s="2348"/>
      <c r="AE244" s="2351"/>
      <c r="AF244" s="2351"/>
      <c r="AG244" s="2351"/>
      <c r="AH244" s="2352"/>
      <c r="AI244" s="2393"/>
      <c r="AJ244" s="2394"/>
      <c r="AK244" s="2183" t="s">
        <v>4</v>
      </c>
      <c r="AL244"/>
      <c r="AM244"/>
      <c r="AN244" s="465"/>
      <c r="AO244" s="465"/>
      <c r="AP244" s="465"/>
      <c r="AQ244" s="465"/>
      <c r="AR244" s="465"/>
      <c r="AS244" s="465"/>
      <c r="AT244" s="465"/>
      <c r="AU244" s="465"/>
      <c r="AV244" s="465"/>
      <c r="AW244" s="465"/>
      <c r="AX244" s="465"/>
      <c r="AY244" s="465"/>
      <c r="AZ244" s="465"/>
      <c r="BA244" s="465"/>
      <c r="BB244" s="465"/>
      <c r="BC244" s="465"/>
      <c r="BD244" s="465"/>
      <c r="BE244" s="465"/>
      <c r="BF244" s="465"/>
      <c r="BG244" s="465"/>
      <c r="BH244" s="465"/>
      <c r="BI244" s="465"/>
      <c r="BJ244" s="465"/>
      <c r="BK244" s="465"/>
      <c r="BL244" s="465"/>
      <c r="BM244" s="465"/>
      <c r="BN244" s="465"/>
      <c r="BO244" s="465"/>
      <c r="BP244" s="465"/>
      <c r="BQ244" s="465"/>
      <c r="BR244" s="465"/>
      <c r="BS244" s="465"/>
      <c r="BT244" s="465"/>
      <c r="BU244" s="465"/>
      <c r="BV244" s="465"/>
      <c r="BW244" s="465"/>
      <c r="BX244" s="465"/>
      <c r="BY244" s="465"/>
      <c r="BZ244" s="465"/>
      <c r="CA244" s="465"/>
      <c r="CB244" s="465"/>
      <c r="CC244" s="465"/>
      <c r="CD244" s="465"/>
      <c r="CE244" s="465"/>
      <c r="CF244" s="465"/>
      <c r="CG244" s="465"/>
      <c r="CH244" s="465"/>
      <c r="CI244" s="465"/>
      <c r="CJ244" s="465"/>
      <c r="CK244" s="465"/>
      <c r="CL244" s="465"/>
      <c r="CM244" s="465"/>
      <c r="CN244" s="466">
        <v>1</v>
      </c>
      <c r="CO244" s="464"/>
      <c r="CP244" s="464"/>
    </row>
    <row r="245" spans="2:94" s="41" customFormat="1" ht="21" customHeight="1" x14ac:dyDescent="0.25">
      <c r="B245" s="2346"/>
      <c r="C245" s="2347"/>
      <c r="D245" s="2348"/>
      <c r="E245" s="2349"/>
      <c r="F245" s="2350"/>
      <c r="G245" s="2351"/>
      <c r="H245" s="2351"/>
      <c r="I245" s="2351"/>
      <c r="J245" s="2352"/>
      <c r="K245" s="2393"/>
      <c r="L245" s="2353"/>
      <c r="M245" s="2183" t="s">
        <v>4</v>
      </c>
      <c r="N245" s="2346"/>
      <c r="O245" s="2347"/>
      <c r="P245" s="2348"/>
      <c r="Q245" s="2349"/>
      <c r="R245" s="2350"/>
      <c r="S245" s="2350"/>
      <c r="T245" s="2350"/>
      <c r="U245" s="2351"/>
      <c r="V245" s="2352"/>
      <c r="W245" s="2393"/>
      <c r="X245" s="2353"/>
      <c r="Y245" s="2183" t="s">
        <v>4</v>
      </c>
      <c r="Z245" s="2346"/>
      <c r="AA245" s="2347"/>
      <c r="AB245" s="2348"/>
      <c r="AC245" s="2349"/>
      <c r="AD245" s="2350"/>
      <c r="AE245" s="2351"/>
      <c r="AF245" s="2351"/>
      <c r="AG245" s="2351"/>
      <c r="AH245" s="2352"/>
      <c r="AI245" s="2393"/>
      <c r="AJ245" s="2353"/>
      <c r="AK245" s="2183" t="s">
        <v>4</v>
      </c>
      <c r="AL245"/>
      <c r="AM245"/>
      <c r="AN245" s="465"/>
      <c r="AO245" s="465"/>
      <c r="AP245" s="465"/>
      <c r="AQ245" s="465"/>
      <c r="AR245" s="465"/>
      <c r="AS245" s="465"/>
      <c r="AT245" s="465"/>
      <c r="AU245" s="465"/>
      <c r="AV245" s="465"/>
      <c r="AW245" s="465"/>
      <c r="AX245" s="465"/>
      <c r="AY245" s="465"/>
      <c r="AZ245" s="465"/>
      <c r="BA245" s="465"/>
      <c r="BB245" s="465"/>
      <c r="BC245" s="465"/>
      <c r="BD245" s="465"/>
      <c r="BE245" s="465"/>
      <c r="BF245" s="465"/>
      <c r="BG245" s="465"/>
      <c r="BH245" s="465"/>
      <c r="BI245" s="465"/>
      <c r="BJ245" s="465"/>
      <c r="BK245" s="465"/>
      <c r="BL245" s="465"/>
      <c r="BM245" s="465"/>
      <c r="BN245" s="465"/>
      <c r="BO245" s="465"/>
      <c r="BP245" s="465"/>
      <c r="BQ245" s="465"/>
      <c r="BR245" s="465"/>
      <c r="BS245" s="465"/>
      <c r="BT245" s="465"/>
      <c r="BU245" s="465"/>
      <c r="BV245" s="465"/>
      <c r="BW245" s="465"/>
      <c r="BX245" s="465"/>
      <c r="BY245" s="465"/>
      <c r="BZ245" s="465"/>
      <c r="CA245" s="465"/>
      <c r="CB245" s="465"/>
      <c r="CC245" s="465"/>
      <c r="CD245" s="465"/>
      <c r="CE245" s="465"/>
      <c r="CF245" s="465"/>
      <c r="CG245" s="465"/>
      <c r="CH245" s="465"/>
      <c r="CI245" s="465"/>
      <c r="CJ245" s="465"/>
      <c r="CK245" s="465"/>
      <c r="CL245" s="465"/>
      <c r="CM245" s="465"/>
      <c r="CN245" s="466">
        <v>1</v>
      </c>
      <c r="CO245" s="464"/>
      <c r="CP245" s="464"/>
    </row>
    <row r="246" spans="2:94" s="41" customFormat="1" ht="21" customHeight="1" x14ac:dyDescent="0.25">
      <c r="B246" s="2346"/>
      <c r="C246" s="2347"/>
      <c r="D246" s="2392"/>
      <c r="E246" s="2392"/>
      <c r="F246" s="2348"/>
      <c r="G246" s="2351"/>
      <c r="H246" s="2351"/>
      <c r="I246" s="2351"/>
      <c r="J246" s="2352"/>
      <c r="K246" s="2393"/>
      <c r="L246" s="2394"/>
      <c r="M246" s="2183" t="s">
        <v>4</v>
      </c>
      <c r="N246" s="2346"/>
      <c r="O246" s="2347"/>
      <c r="P246" s="2392"/>
      <c r="Q246" s="2392"/>
      <c r="R246" s="2348"/>
      <c r="S246" s="2348"/>
      <c r="T246" s="2348"/>
      <c r="U246" s="2351"/>
      <c r="V246" s="2352"/>
      <c r="W246" s="2393"/>
      <c r="X246" s="2394"/>
      <c r="Y246" s="2183" t="s">
        <v>4</v>
      </c>
      <c r="Z246" s="2346"/>
      <c r="AA246" s="2347"/>
      <c r="AB246" s="2392"/>
      <c r="AC246" s="2392"/>
      <c r="AD246" s="2348"/>
      <c r="AE246" s="2351"/>
      <c r="AF246" s="2351"/>
      <c r="AG246" s="2351"/>
      <c r="AH246" s="2352"/>
      <c r="AI246" s="2393"/>
      <c r="AJ246" s="2394"/>
      <c r="AK246" s="2183" t="s">
        <v>4</v>
      </c>
      <c r="AL246"/>
      <c r="AM246"/>
      <c r="AN246" s="465"/>
      <c r="AO246" s="465"/>
      <c r="AP246" s="465"/>
      <c r="AQ246" s="465"/>
      <c r="AR246" s="465"/>
      <c r="AS246" s="465"/>
      <c r="AT246" s="465"/>
      <c r="AU246" s="465"/>
      <c r="AV246" s="465"/>
      <c r="AW246" s="465"/>
      <c r="AX246" s="465"/>
      <c r="AY246" s="465"/>
      <c r="AZ246" s="465"/>
      <c r="BA246" s="465"/>
      <c r="BB246" s="465"/>
      <c r="BC246" s="465"/>
      <c r="BD246" s="465"/>
      <c r="BE246" s="465"/>
      <c r="BF246" s="465"/>
      <c r="BG246" s="465"/>
      <c r="BH246" s="465"/>
      <c r="BI246" s="465"/>
      <c r="BJ246" s="465"/>
      <c r="BK246" s="465"/>
      <c r="BL246" s="465"/>
      <c r="BM246" s="465"/>
      <c r="BN246" s="465"/>
      <c r="BO246" s="465"/>
      <c r="BP246" s="465"/>
      <c r="BQ246" s="465"/>
      <c r="BR246" s="465"/>
      <c r="BS246" s="465"/>
      <c r="BT246" s="465"/>
      <c r="BU246" s="465"/>
      <c r="BV246" s="465"/>
      <c r="BW246" s="465"/>
      <c r="BX246" s="465"/>
      <c r="BY246" s="465"/>
      <c r="BZ246" s="465"/>
      <c r="CA246" s="465"/>
      <c r="CB246" s="465"/>
      <c r="CC246" s="465"/>
      <c r="CD246" s="465"/>
      <c r="CE246" s="465"/>
      <c r="CF246" s="465"/>
      <c r="CG246" s="465"/>
      <c r="CH246" s="465"/>
      <c r="CI246" s="465"/>
      <c r="CJ246" s="465"/>
      <c r="CK246" s="465"/>
      <c r="CL246" s="465"/>
      <c r="CM246" s="465"/>
      <c r="CN246" s="466">
        <v>1</v>
      </c>
      <c r="CO246" s="464"/>
      <c r="CP246" s="464"/>
    </row>
    <row r="247" spans="2:94" s="41" customFormat="1" ht="21" customHeight="1" x14ac:dyDescent="0.25">
      <c r="B247" s="2346"/>
      <c r="C247" s="2347"/>
      <c r="D247" s="2348"/>
      <c r="E247" s="2349"/>
      <c r="F247" s="2350"/>
      <c r="G247" s="2351"/>
      <c r="H247" s="2351"/>
      <c r="I247" s="2351"/>
      <c r="J247" s="2352"/>
      <c r="K247" s="2393"/>
      <c r="L247" s="2353"/>
      <c r="M247" s="2183" t="s">
        <v>4</v>
      </c>
      <c r="N247" s="2346"/>
      <c r="O247" s="2347"/>
      <c r="P247" s="2348"/>
      <c r="Q247" s="2349"/>
      <c r="R247" s="2350"/>
      <c r="S247" s="2350"/>
      <c r="T247" s="2350"/>
      <c r="U247" s="2351"/>
      <c r="V247" s="2352"/>
      <c r="W247" s="2393"/>
      <c r="X247" s="2353"/>
      <c r="Y247" s="2183" t="s">
        <v>4</v>
      </c>
      <c r="Z247" s="2346"/>
      <c r="AA247" s="2347"/>
      <c r="AB247" s="2348"/>
      <c r="AC247" s="2349"/>
      <c r="AD247" s="2350"/>
      <c r="AE247" s="2351"/>
      <c r="AF247" s="2351"/>
      <c r="AG247" s="2351"/>
      <c r="AH247" s="2352"/>
      <c r="AI247" s="2393"/>
      <c r="AJ247" s="2353"/>
      <c r="AK247" s="2183" t="s">
        <v>4</v>
      </c>
      <c r="AL247"/>
      <c r="AM247"/>
      <c r="AN247" s="465"/>
      <c r="AO247" s="465"/>
      <c r="AP247" s="465"/>
      <c r="AQ247" s="465"/>
      <c r="AR247" s="465"/>
      <c r="AS247" s="465"/>
      <c r="AT247" s="465"/>
      <c r="AU247" s="465"/>
      <c r="AV247" s="465"/>
      <c r="AW247" s="465"/>
      <c r="AX247" s="465"/>
      <c r="AY247" s="465"/>
      <c r="AZ247" s="465"/>
      <c r="BA247" s="465"/>
      <c r="BB247" s="465"/>
      <c r="BC247" s="465"/>
      <c r="BD247" s="465"/>
      <c r="BE247" s="465"/>
      <c r="BF247" s="465"/>
      <c r="BG247" s="465"/>
      <c r="BH247" s="465"/>
      <c r="BI247" s="465"/>
      <c r="BJ247" s="465"/>
      <c r="BK247" s="465"/>
      <c r="BL247" s="465"/>
      <c r="BM247" s="465"/>
      <c r="BN247" s="465"/>
      <c r="BO247" s="465"/>
      <c r="BP247" s="465"/>
      <c r="BQ247" s="465"/>
      <c r="BR247" s="465"/>
      <c r="BS247" s="465"/>
      <c r="BT247" s="465"/>
      <c r="BU247" s="465"/>
      <c r="BV247" s="465"/>
      <c r="BW247" s="465"/>
      <c r="BX247" s="465"/>
      <c r="BY247" s="465"/>
      <c r="BZ247" s="465"/>
      <c r="CA247" s="465"/>
      <c r="CB247" s="465"/>
      <c r="CC247" s="465"/>
      <c r="CD247" s="465"/>
      <c r="CE247" s="465"/>
      <c r="CF247" s="465"/>
      <c r="CG247" s="465"/>
      <c r="CH247" s="465"/>
      <c r="CI247" s="465"/>
      <c r="CJ247" s="465"/>
      <c r="CK247" s="465"/>
      <c r="CL247" s="465"/>
      <c r="CM247" s="465"/>
      <c r="CN247" s="466">
        <v>1</v>
      </c>
      <c r="CO247" s="464"/>
      <c r="CP247" s="464"/>
    </row>
    <row r="248" spans="2:94" s="41" customFormat="1" ht="21" customHeight="1" x14ac:dyDescent="0.25">
      <c r="B248" s="2346"/>
      <c r="C248" s="2347"/>
      <c r="D248" s="2392"/>
      <c r="E248" s="2392"/>
      <c r="F248" s="2348"/>
      <c r="G248" s="2351"/>
      <c r="H248" s="2351"/>
      <c r="I248" s="2351"/>
      <c r="J248" s="2352"/>
      <c r="K248" s="2393"/>
      <c r="L248" s="2394"/>
      <c r="M248" s="2183" t="s">
        <v>4</v>
      </c>
      <c r="N248" s="2346"/>
      <c r="O248" s="2347"/>
      <c r="P248" s="2392"/>
      <c r="Q248" s="2392"/>
      <c r="R248" s="2348"/>
      <c r="S248" s="2348"/>
      <c r="T248" s="2348"/>
      <c r="U248" s="2351"/>
      <c r="V248" s="2352"/>
      <c r="W248" s="2393"/>
      <c r="X248" s="2394"/>
      <c r="Y248" s="2183" t="s">
        <v>4</v>
      </c>
      <c r="Z248" s="2346"/>
      <c r="AA248" s="2347"/>
      <c r="AB248" s="2392"/>
      <c r="AC248" s="2392"/>
      <c r="AD248" s="2348"/>
      <c r="AE248" s="2351"/>
      <c r="AF248" s="2351"/>
      <c r="AG248" s="2351"/>
      <c r="AH248" s="2352"/>
      <c r="AI248" s="2393"/>
      <c r="AJ248" s="2394"/>
      <c r="AK248" s="2183" t="s">
        <v>4</v>
      </c>
      <c r="AL248"/>
      <c r="AM248"/>
      <c r="AN248" s="465"/>
      <c r="AO248" s="465"/>
      <c r="AP248" s="465"/>
      <c r="AQ248" s="465"/>
      <c r="AR248" s="465"/>
      <c r="AS248" s="465"/>
      <c r="AT248" s="465"/>
      <c r="AU248" s="465"/>
      <c r="AV248" s="465"/>
      <c r="AW248" s="465"/>
      <c r="AX248" s="465"/>
      <c r="AY248" s="465"/>
      <c r="AZ248" s="465"/>
      <c r="BA248" s="465"/>
      <c r="BB248" s="465"/>
      <c r="BC248" s="465"/>
      <c r="BD248" s="465"/>
      <c r="BE248" s="465"/>
      <c r="BF248" s="465"/>
      <c r="BG248" s="465"/>
      <c r="BH248" s="465"/>
      <c r="BI248" s="465"/>
      <c r="BJ248" s="465"/>
      <c r="BK248" s="465"/>
      <c r="BL248" s="465"/>
      <c r="BM248" s="465"/>
      <c r="BN248" s="465"/>
      <c r="BO248" s="465"/>
      <c r="BP248" s="465"/>
      <c r="BQ248" s="465"/>
      <c r="BR248" s="465"/>
      <c r="BS248" s="465"/>
      <c r="BT248" s="465"/>
      <c r="BU248" s="465"/>
      <c r="BV248" s="465"/>
      <c r="BW248" s="465"/>
      <c r="BX248" s="465"/>
      <c r="BY248" s="465"/>
      <c r="BZ248" s="465"/>
      <c r="CA248" s="465"/>
      <c r="CB248" s="465"/>
      <c r="CC248" s="465"/>
      <c r="CD248" s="465"/>
      <c r="CE248" s="465"/>
      <c r="CF248" s="465"/>
      <c r="CG248" s="465"/>
      <c r="CH248" s="465"/>
      <c r="CI248" s="465"/>
      <c r="CJ248" s="465"/>
      <c r="CK248" s="465"/>
      <c r="CL248" s="465"/>
      <c r="CM248" s="465"/>
      <c r="CN248" s="466">
        <v>1</v>
      </c>
      <c r="CO248" s="464"/>
      <c r="CP248" s="464"/>
    </row>
    <row r="249" spans="2:94" s="41" customFormat="1" ht="21" customHeight="1" x14ac:dyDescent="0.25">
      <c r="B249" s="2346"/>
      <c r="C249" s="2347"/>
      <c r="D249" s="2348"/>
      <c r="E249" s="2349"/>
      <c r="F249" s="2350"/>
      <c r="G249" s="2351"/>
      <c r="H249" s="2351"/>
      <c r="I249" s="2351"/>
      <c r="J249" s="2352"/>
      <c r="K249" s="2393"/>
      <c r="L249" s="2353"/>
      <c r="M249" s="2183" t="s">
        <v>4</v>
      </c>
      <c r="N249" s="2346"/>
      <c r="O249" s="2347"/>
      <c r="P249" s="2348"/>
      <c r="Q249" s="2349"/>
      <c r="R249" s="2350"/>
      <c r="S249" s="2350"/>
      <c r="T249" s="2350"/>
      <c r="U249" s="2351"/>
      <c r="V249" s="2352"/>
      <c r="W249" s="2393"/>
      <c r="X249" s="2353"/>
      <c r="Y249" s="2183" t="s">
        <v>4</v>
      </c>
      <c r="Z249" s="2346"/>
      <c r="AA249" s="2347"/>
      <c r="AB249" s="2348"/>
      <c r="AC249" s="2349"/>
      <c r="AD249" s="2350"/>
      <c r="AE249" s="2351"/>
      <c r="AF249" s="2351"/>
      <c r="AG249" s="2351"/>
      <c r="AH249" s="2352"/>
      <c r="AI249" s="2393"/>
      <c r="AJ249" s="2353"/>
      <c r="AK249" s="2183" t="s">
        <v>4</v>
      </c>
      <c r="AL249"/>
      <c r="AM249"/>
      <c r="AN249" s="465"/>
      <c r="AO249" s="465"/>
      <c r="AP249" s="465"/>
      <c r="AQ249" s="465"/>
      <c r="AR249" s="465"/>
      <c r="AS249" s="465"/>
      <c r="AT249" s="465"/>
      <c r="AU249" s="465"/>
      <c r="AV249" s="465"/>
      <c r="AW249" s="465"/>
      <c r="AX249" s="465"/>
      <c r="AY249" s="465"/>
      <c r="AZ249" s="465"/>
      <c r="BA249" s="465"/>
      <c r="BB249" s="465"/>
      <c r="BC249" s="465"/>
      <c r="BD249" s="465"/>
      <c r="BE249" s="465"/>
      <c r="BF249" s="465"/>
      <c r="BG249" s="465"/>
      <c r="BH249" s="465"/>
      <c r="BI249" s="465"/>
      <c r="BJ249" s="465"/>
      <c r="BK249" s="465"/>
      <c r="BL249" s="465"/>
      <c r="BM249" s="465"/>
      <c r="BN249" s="465"/>
      <c r="BO249" s="465"/>
      <c r="BP249" s="465"/>
      <c r="BQ249" s="465"/>
      <c r="BR249" s="465"/>
      <c r="BS249" s="465"/>
      <c r="BT249" s="465"/>
      <c r="BU249" s="465"/>
      <c r="BV249" s="465"/>
      <c r="BW249" s="465"/>
      <c r="BX249" s="465"/>
      <c r="BY249" s="465"/>
      <c r="BZ249" s="465"/>
      <c r="CA249" s="465"/>
      <c r="CB249" s="465"/>
      <c r="CC249" s="465"/>
      <c r="CD249" s="465"/>
      <c r="CE249" s="465"/>
      <c r="CF249" s="465"/>
      <c r="CG249" s="465"/>
      <c r="CH249" s="465"/>
      <c r="CI249" s="465"/>
      <c r="CJ249" s="465"/>
      <c r="CK249" s="465"/>
      <c r="CL249" s="465"/>
      <c r="CM249" s="465"/>
      <c r="CN249" s="466">
        <v>1</v>
      </c>
      <c r="CO249" s="464"/>
      <c r="CP249" s="464"/>
    </row>
    <row r="250" spans="2:94" s="41" customFormat="1" ht="21" customHeight="1" x14ac:dyDescent="0.25">
      <c r="B250" s="2346"/>
      <c r="C250" s="2347"/>
      <c r="D250" s="2392"/>
      <c r="E250" s="2392"/>
      <c r="F250" s="2348"/>
      <c r="G250" s="2351"/>
      <c r="H250" s="2351"/>
      <c r="I250" s="2351"/>
      <c r="J250" s="2352"/>
      <c r="K250" s="2393"/>
      <c r="L250" s="2394"/>
      <c r="M250" s="2183" t="s">
        <v>4</v>
      </c>
      <c r="N250" s="2346"/>
      <c r="O250" s="2347"/>
      <c r="P250" s="2392"/>
      <c r="Q250" s="2392"/>
      <c r="R250" s="2348"/>
      <c r="S250" s="2348"/>
      <c r="T250" s="2348"/>
      <c r="U250" s="2351"/>
      <c r="V250" s="2352"/>
      <c r="W250" s="2393"/>
      <c r="X250" s="2394"/>
      <c r="Y250" s="2183" t="s">
        <v>4</v>
      </c>
      <c r="Z250" s="2346"/>
      <c r="AA250" s="2347"/>
      <c r="AB250" s="2392"/>
      <c r="AC250" s="2392"/>
      <c r="AD250" s="2348"/>
      <c r="AE250" s="2351"/>
      <c r="AF250" s="2351"/>
      <c r="AG250" s="2351"/>
      <c r="AH250" s="2352"/>
      <c r="AI250" s="2393"/>
      <c r="AJ250" s="2394"/>
      <c r="AK250" s="2183" t="s">
        <v>4</v>
      </c>
      <c r="AL250"/>
      <c r="AM250"/>
      <c r="AN250" s="465"/>
      <c r="AO250" s="465"/>
      <c r="AP250" s="465"/>
      <c r="AQ250" s="465"/>
      <c r="AR250" s="465"/>
      <c r="AS250" s="465"/>
      <c r="AT250" s="465"/>
      <c r="AU250" s="465"/>
      <c r="AV250" s="465"/>
      <c r="AW250" s="465"/>
      <c r="AX250" s="465"/>
      <c r="AY250" s="465"/>
      <c r="AZ250" s="465"/>
      <c r="BA250" s="465"/>
      <c r="BB250" s="465"/>
      <c r="BC250" s="465"/>
      <c r="BD250" s="465"/>
      <c r="BE250" s="465"/>
      <c r="BF250" s="465"/>
      <c r="BG250" s="465"/>
      <c r="BH250" s="465"/>
      <c r="BI250" s="465"/>
      <c r="BJ250" s="465"/>
      <c r="BK250" s="465"/>
      <c r="BL250" s="465"/>
      <c r="BM250" s="465"/>
      <c r="BN250" s="465"/>
      <c r="BO250" s="465"/>
      <c r="BP250" s="465"/>
      <c r="BQ250" s="465"/>
      <c r="BR250" s="465"/>
      <c r="BS250" s="465"/>
      <c r="BT250" s="465"/>
      <c r="BU250" s="465"/>
      <c r="BV250" s="465"/>
      <c r="BW250" s="465"/>
      <c r="BX250" s="465"/>
      <c r="BY250" s="465"/>
      <c r="BZ250" s="465"/>
      <c r="CA250" s="465"/>
      <c r="CB250" s="465"/>
      <c r="CC250" s="465"/>
      <c r="CD250" s="465"/>
      <c r="CE250" s="465"/>
      <c r="CF250" s="465"/>
      <c r="CG250" s="465"/>
      <c r="CH250" s="465"/>
      <c r="CI250" s="465"/>
      <c r="CJ250" s="465"/>
      <c r="CK250" s="465"/>
      <c r="CL250" s="465"/>
      <c r="CM250" s="465"/>
      <c r="CN250" s="466">
        <v>1</v>
      </c>
      <c r="CO250" s="464"/>
      <c r="CP250" s="464"/>
    </row>
    <row r="251" spans="2:94" s="41" customFormat="1" ht="21" customHeight="1" x14ac:dyDescent="0.25">
      <c r="B251" s="2346"/>
      <c r="C251" s="2347"/>
      <c r="D251" s="2348"/>
      <c r="E251" s="2349"/>
      <c r="F251" s="2350"/>
      <c r="G251" s="2351"/>
      <c r="H251" s="2351"/>
      <c r="I251" s="2351"/>
      <c r="J251" s="2352"/>
      <c r="K251" s="2393"/>
      <c r="L251" s="2353"/>
      <c r="M251" s="2183" t="s">
        <v>4</v>
      </c>
      <c r="N251" s="2346"/>
      <c r="O251" s="2347"/>
      <c r="P251" s="2348"/>
      <c r="Q251" s="2349"/>
      <c r="R251" s="2350"/>
      <c r="S251" s="2350"/>
      <c r="T251" s="2350"/>
      <c r="U251" s="2351"/>
      <c r="V251" s="2352"/>
      <c r="W251" s="2393"/>
      <c r="X251" s="2353"/>
      <c r="Y251" s="2183" t="s">
        <v>4</v>
      </c>
      <c r="Z251" s="2346"/>
      <c r="AA251" s="2347"/>
      <c r="AB251" s="2348"/>
      <c r="AC251" s="2349"/>
      <c r="AD251" s="2350"/>
      <c r="AE251" s="2351"/>
      <c r="AF251" s="2351"/>
      <c r="AG251" s="2351"/>
      <c r="AH251" s="2352"/>
      <c r="AI251" s="2393"/>
      <c r="AJ251" s="2353"/>
      <c r="AK251" s="2183" t="s">
        <v>4</v>
      </c>
      <c r="AL251"/>
      <c r="AM251"/>
      <c r="AN251" s="465"/>
      <c r="AO251" s="465"/>
      <c r="AP251" s="465"/>
      <c r="AQ251" s="465"/>
      <c r="AR251" s="465"/>
      <c r="AS251" s="465"/>
      <c r="AT251" s="465"/>
      <c r="AU251" s="465"/>
      <c r="AV251" s="465"/>
      <c r="AW251" s="465"/>
      <c r="AX251" s="465"/>
      <c r="AY251" s="465"/>
      <c r="AZ251" s="465"/>
      <c r="BA251" s="465"/>
      <c r="BB251" s="465"/>
      <c r="BC251" s="465"/>
      <c r="BD251" s="465"/>
      <c r="BE251" s="465"/>
      <c r="BF251" s="465"/>
      <c r="BG251" s="465"/>
      <c r="BH251" s="465"/>
      <c r="BI251" s="465"/>
      <c r="BJ251" s="465"/>
      <c r="BK251" s="465"/>
      <c r="BL251" s="465"/>
      <c r="BM251" s="465"/>
      <c r="BN251" s="465"/>
      <c r="BO251" s="465"/>
      <c r="BP251" s="465"/>
      <c r="BQ251" s="465"/>
      <c r="BR251" s="465"/>
      <c r="BS251" s="465"/>
      <c r="BT251" s="465"/>
      <c r="BU251" s="465"/>
      <c r="BV251" s="465"/>
      <c r="BW251" s="465"/>
      <c r="BX251" s="465"/>
      <c r="BY251" s="465"/>
      <c r="BZ251" s="465"/>
      <c r="CA251" s="465"/>
      <c r="CB251" s="465"/>
      <c r="CC251" s="465"/>
      <c r="CD251" s="465"/>
      <c r="CE251" s="465"/>
      <c r="CF251" s="465"/>
      <c r="CG251" s="465"/>
      <c r="CH251" s="465"/>
      <c r="CI251" s="465"/>
      <c r="CJ251" s="465"/>
      <c r="CK251" s="465"/>
      <c r="CL251" s="465"/>
      <c r="CM251" s="465"/>
      <c r="CN251" s="466">
        <v>1</v>
      </c>
      <c r="CO251" s="464"/>
      <c r="CP251" s="464"/>
    </row>
    <row r="252" spans="2:94" s="41" customFormat="1" ht="21" customHeight="1" x14ac:dyDescent="0.25">
      <c r="B252" s="2346"/>
      <c r="C252" s="2347"/>
      <c r="D252" s="2392"/>
      <c r="E252" s="2392"/>
      <c r="F252" s="2348"/>
      <c r="G252" s="2351"/>
      <c r="H252" s="2351"/>
      <c r="I252" s="2351"/>
      <c r="J252" s="2352"/>
      <c r="K252" s="2393"/>
      <c r="L252" s="2394"/>
      <c r="M252" s="2183" t="s">
        <v>4</v>
      </c>
      <c r="N252" s="2346"/>
      <c r="O252" s="2347"/>
      <c r="P252" s="2392"/>
      <c r="Q252" s="2392"/>
      <c r="R252" s="2348"/>
      <c r="S252" s="2348"/>
      <c r="T252" s="2348"/>
      <c r="U252" s="2351"/>
      <c r="V252" s="2352"/>
      <c r="W252" s="2393"/>
      <c r="X252" s="2394"/>
      <c r="Y252" s="2183" t="s">
        <v>4</v>
      </c>
      <c r="Z252" s="2346"/>
      <c r="AA252" s="2347"/>
      <c r="AB252" s="2392"/>
      <c r="AC252" s="2392"/>
      <c r="AD252" s="2348"/>
      <c r="AE252" s="2351"/>
      <c r="AF252" s="2351"/>
      <c r="AG252" s="2351"/>
      <c r="AH252" s="2352"/>
      <c r="AI252" s="2393"/>
      <c r="AJ252" s="2394"/>
      <c r="AK252" s="2183" t="s">
        <v>4</v>
      </c>
      <c r="AL252"/>
      <c r="AM252"/>
      <c r="AN252" s="465"/>
      <c r="AO252" s="465"/>
      <c r="AP252" s="465"/>
      <c r="AQ252" s="465"/>
      <c r="AR252" s="465"/>
      <c r="AS252" s="465"/>
      <c r="AT252" s="465"/>
      <c r="AU252" s="465"/>
      <c r="AV252" s="465"/>
      <c r="AW252" s="465"/>
      <c r="AX252" s="465"/>
      <c r="AY252" s="465"/>
      <c r="AZ252" s="465"/>
      <c r="BA252" s="465"/>
      <c r="BB252" s="465"/>
      <c r="BC252" s="465"/>
      <c r="BD252" s="465"/>
      <c r="BE252" s="465"/>
      <c r="BF252" s="465"/>
      <c r="BG252" s="465"/>
      <c r="BH252" s="465"/>
      <c r="BI252" s="465"/>
      <c r="BJ252" s="465"/>
      <c r="BK252" s="465"/>
      <c r="BL252" s="465"/>
      <c r="BM252" s="465"/>
      <c r="BN252" s="465"/>
      <c r="BO252" s="465"/>
      <c r="BP252" s="465"/>
      <c r="BQ252" s="465"/>
      <c r="BR252" s="465"/>
      <c r="BS252" s="465"/>
      <c r="BT252" s="465"/>
      <c r="BU252" s="465"/>
      <c r="BV252" s="465"/>
      <c r="BW252" s="465"/>
      <c r="BX252" s="465"/>
      <c r="BY252" s="465"/>
      <c r="BZ252" s="465"/>
      <c r="CA252" s="465"/>
      <c r="CB252" s="465"/>
      <c r="CC252" s="465"/>
      <c r="CD252" s="465"/>
      <c r="CE252" s="465"/>
      <c r="CF252" s="465"/>
      <c r="CG252" s="465"/>
      <c r="CH252" s="465"/>
      <c r="CI252" s="465"/>
      <c r="CJ252" s="465"/>
      <c r="CK252" s="465"/>
      <c r="CL252" s="465"/>
      <c r="CM252" s="465"/>
      <c r="CN252" s="466">
        <v>1</v>
      </c>
      <c r="CO252" s="464"/>
      <c r="CP252" s="464"/>
    </row>
    <row r="253" spans="2:94" s="41" customFormat="1" ht="21" customHeight="1" x14ac:dyDescent="0.25">
      <c r="B253" s="2346"/>
      <c r="C253" s="2347"/>
      <c r="D253" s="2348"/>
      <c r="E253" s="2349"/>
      <c r="F253" s="2350"/>
      <c r="G253" s="2351"/>
      <c r="H253" s="2351"/>
      <c r="I253" s="2351"/>
      <c r="J253" s="2352"/>
      <c r="K253" s="2393"/>
      <c r="L253" s="2353"/>
      <c r="M253" s="2183" t="s">
        <v>4</v>
      </c>
      <c r="N253" s="2346"/>
      <c r="O253" s="2347"/>
      <c r="P253" s="2348"/>
      <c r="Q253" s="2349"/>
      <c r="R253" s="2350"/>
      <c r="S253" s="2350"/>
      <c r="T253" s="2350"/>
      <c r="U253" s="2351"/>
      <c r="V253" s="2352"/>
      <c r="W253" s="2393"/>
      <c r="X253" s="2353"/>
      <c r="Y253" s="2183" t="s">
        <v>4</v>
      </c>
      <c r="Z253" s="2346"/>
      <c r="AA253" s="2347"/>
      <c r="AB253" s="2348"/>
      <c r="AC253" s="2349"/>
      <c r="AD253" s="2350"/>
      <c r="AE253" s="2351"/>
      <c r="AF253" s="2351"/>
      <c r="AG253" s="2351"/>
      <c r="AH253" s="2352"/>
      <c r="AI253" s="2393"/>
      <c r="AJ253" s="2353"/>
      <c r="AK253" s="2183" t="s">
        <v>4</v>
      </c>
      <c r="AL253"/>
      <c r="AM253"/>
      <c r="AN253" s="465"/>
      <c r="AO253" s="465"/>
      <c r="AP253" s="465"/>
      <c r="AQ253" s="465"/>
      <c r="AR253" s="465"/>
      <c r="AS253" s="465"/>
      <c r="AT253" s="465"/>
      <c r="AU253" s="465"/>
      <c r="AV253" s="465"/>
      <c r="AW253" s="465"/>
      <c r="AX253" s="465"/>
      <c r="AY253" s="465"/>
      <c r="AZ253" s="465"/>
      <c r="BA253" s="465"/>
      <c r="BB253" s="465"/>
      <c r="BC253" s="465"/>
      <c r="BD253" s="465"/>
      <c r="BE253" s="465"/>
      <c r="BF253" s="465"/>
      <c r="BG253" s="465"/>
      <c r="BH253" s="465"/>
      <c r="BI253" s="465"/>
      <c r="BJ253" s="465"/>
      <c r="BK253" s="465"/>
      <c r="BL253" s="465"/>
      <c r="BM253" s="465"/>
      <c r="BN253" s="465"/>
      <c r="BO253" s="465"/>
      <c r="BP253" s="465"/>
      <c r="BQ253" s="465"/>
      <c r="BR253" s="465"/>
      <c r="BS253" s="465"/>
      <c r="BT253" s="465"/>
      <c r="BU253" s="465"/>
      <c r="BV253" s="465"/>
      <c r="BW253" s="465"/>
      <c r="BX253" s="465"/>
      <c r="BY253" s="465"/>
      <c r="BZ253" s="465"/>
      <c r="CA253" s="465"/>
      <c r="CB253" s="465"/>
      <c r="CC253" s="465"/>
      <c r="CD253" s="465"/>
      <c r="CE253" s="465"/>
      <c r="CF253" s="465"/>
      <c r="CG253" s="465"/>
      <c r="CH253" s="465"/>
      <c r="CI253" s="465"/>
      <c r="CJ253" s="465"/>
      <c r="CK253" s="465"/>
      <c r="CL253" s="465"/>
      <c r="CM253" s="465"/>
      <c r="CN253" s="466">
        <v>1</v>
      </c>
      <c r="CO253" s="464"/>
      <c r="CP253" s="464"/>
    </row>
    <row r="254" spans="2:94" s="41" customFormat="1" ht="21" customHeight="1" x14ac:dyDescent="0.25">
      <c r="B254" s="2346"/>
      <c r="C254" s="2347"/>
      <c r="D254" s="2392"/>
      <c r="E254" s="2392"/>
      <c r="F254" s="2348"/>
      <c r="G254" s="2351"/>
      <c r="H254" s="2351"/>
      <c r="I254" s="2351"/>
      <c r="J254" s="2352"/>
      <c r="K254" s="2393"/>
      <c r="L254" s="2394"/>
      <c r="M254" s="2183" t="s">
        <v>4</v>
      </c>
      <c r="N254" s="2346"/>
      <c r="O254" s="2347"/>
      <c r="P254" s="2392"/>
      <c r="Q254" s="2392"/>
      <c r="R254" s="2348"/>
      <c r="S254" s="2348"/>
      <c r="T254" s="2348"/>
      <c r="U254" s="2351"/>
      <c r="V254" s="2352"/>
      <c r="W254" s="2393"/>
      <c r="X254" s="2394"/>
      <c r="Y254" s="2183" t="s">
        <v>4</v>
      </c>
      <c r="Z254" s="2346"/>
      <c r="AA254" s="2347"/>
      <c r="AB254" s="2392"/>
      <c r="AC254" s="2392"/>
      <c r="AD254" s="2348"/>
      <c r="AE254" s="2351"/>
      <c r="AF254" s="2351"/>
      <c r="AG254" s="2351"/>
      <c r="AH254" s="2352"/>
      <c r="AI254" s="2393"/>
      <c r="AJ254" s="2394"/>
      <c r="AK254" s="2183" t="s">
        <v>4</v>
      </c>
      <c r="AL254"/>
      <c r="AM254"/>
      <c r="AN254" s="465"/>
      <c r="AO254" s="465"/>
      <c r="AP254" s="465"/>
      <c r="AQ254" s="465"/>
      <c r="AR254" s="465"/>
      <c r="AS254" s="465"/>
      <c r="AT254" s="465"/>
      <c r="AU254" s="465"/>
      <c r="AV254" s="465"/>
      <c r="AW254" s="465"/>
      <c r="AX254" s="465"/>
      <c r="AY254" s="465"/>
      <c r="AZ254" s="465"/>
      <c r="BA254" s="465"/>
      <c r="BB254" s="465"/>
      <c r="BC254" s="465"/>
      <c r="BD254" s="465"/>
      <c r="BE254" s="465"/>
      <c r="BF254" s="465"/>
      <c r="BG254" s="465"/>
      <c r="BH254" s="465"/>
      <c r="BI254" s="465"/>
      <c r="BJ254" s="465"/>
      <c r="BK254" s="465"/>
      <c r="BL254" s="465"/>
      <c r="BM254" s="465"/>
      <c r="BN254" s="465"/>
      <c r="BO254" s="465"/>
      <c r="BP254" s="465"/>
      <c r="BQ254" s="465"/>
      <c r="BR254" s="465"/>
      <c r="BS254" s="465"/>
      <c r="BT254" s="465"/>
      <c r="BU254" s="465"/>
      <c r="BV254" s="465"/>
      <c r="BW254" s="465"/>
      <c r="BX254" s="465"/>
      <c r="BY254" s="465"/>
      <c r="BZ254" s="465"/>
      <c r="CA254" s="465"/>
      <c r="CB254" s="465"/>
      <c r="CC254" s="465"/>
      <c r="CD254" s="465"/>
      <c r="CE254" s="465"/>
      <c r="CF254" s="465"/>
      <c r="CG254" s="465"/>
      <c r="CH254" s="465"/>
      <c r="CI254" s="465"/>
      <c r="CJ254" s="465"/>
      <c r="CK254" s="465"/>
      <c r="CL254" s="465"/>
      <c r="CM254" s="465"/>
      <c r="CN254" s="466">
        <v>1</v>
      </c>
      <c r="CO254" s="464"/>
      <c r="CP254" s="464"/>
    </row>
    <row r="255" spans="2:94" s="41" customFormat="1" ht="21" customHeight="1" x14ac:dyDescent="0.25">
      <c r="B255" s="2346"/>
      <c r="C255" s="2347"/>
      <c r="D255" s="2348"/>
      <c r="E255" s="2349"/>
      <c r="F255" s="2350"/>
      <c r="G255" s="2351"/>
      <c r="H255" s="2351"/>
      <c r="I255" s="2351"/>
      <c r="J255" s="2352"/>
      <c r="K255" s="2393"/>
      <c r="L255" s="2353"/>
      <c r="M255" s="2183" t="s">
        <v>4</v>
      </c>
      <c r="N255" s="2346"/>
      <c r="O255" s="2347"/>
      <c r="P255" s="2348"/>
      <c r="Q255" s="2349"/>
      <c r="R255" s="2350"/>
      <c r="S255" s="2350"/>
      <c r="T255" s="2350"/>
      <c r="U255" s="2351"/>
      <c r="V255" s="2352"/>
      <c r="W255" s="2393"/>
      <c r="X255" s="2353"/>
      <c r="Y255" s="2183" t="s">
        <v>4</v>
      </c>
      <c r="Z255" s="2346"/>
      <c r="AA255" s="2347"/>
      <c r="AB255" s="2348"/>
      <c r="AC255" s="2349"/>
      <c r="AD255" s="2350"/>
      <c r="AE255" s="2351"/>
      <c r="AF255" s="2351"/>
      <c r="AG255" s="2351"/>
      <c r="AH255" s="2352"/>
      <c r="AI255" s="2393"/>
      <c r="AJ255" s="2353"/>
      <c r="AK255" s="2183" t="s">
        <v>4</v>
      </c>
      <c r="AL255"/>
      <c r="AM255"/>
      <c r="AN255" s="465"/>
      <c r="AO255" s="465"/>
      <c r="AP255" s="465"/>
      <c r="AQ255" s="465"/>
      <c r="AR255" s="465"/>
      <c r="AS255" s="465"/>
      <c r="AT255" s="465"/>
      <c r="AU255" s="465"/>
      <c r="AV255" s="465"/>
      <c r="AW255" s="465"/>
      <c r="AX255" s="465"/>
      <c r="AY255" s="465"/>
      <c r="AZ255" s="465"/>
      <c r="BA255" s="465"/>
      <c r="BB255" s="465"/>
      <c r="BC255" s="465"/>
      <c r="BD255" s="465"/>
      <c r="BE255" s="465"/>
      <c r="BF255" s="465"/>
      <c r="BG255" s="465"/>
      <c r="BH255" s="465"/>
      <c r="BI255" s="465"/>
      <c r="BJ255" s="465"/>
      <c r="BK255" s="465"/>
      <c r="BL255" s="465"/>
      <c r="BM255" s="465"/>
      <c r="BN255" s="465"/>
      <c r="BO255" s="465"/>
      <c r="BP255" s="465"/>
      <c r="BQ255" s="465"/>
      <c r="BR255" s="465"/>
      <c r="BS255" s="465"/>
      <c r="BT255" s="465"/>
      <c r="BU255" s="465"/>
      <c r="BV255" s="465"/>
      <c r="BW255" s="465"/>
      <c r="BX255" s="465"/>
      <c r="BY255" s="465"/>
      <c r="BZ255" s="465"/>
      <c r="CA255" s="465"/>
      <c r="CB255" s="465"/>
      <c r="CC255" s="465"/>
      <c r="CD255" s="465"/>
      <c r="CE255" s="465"/>
      <c r="CF255" s="465"/>
      <c r="CG255" s="465"/>
      <c r="CH255" s="465"/>
      <c r="CI255" s="465"/>
      <c r="CJ255" s="465"/>
      <c r="CK255" s="465"/>
      <c r="CL255" s="465"/>
      <c r="CM255" s="465"/>
      <c r="CN255" s="466">
        <v>1</v>
      </c>
      <c r="CO255" s="464"/>
      <c r="CP255" s="464"/>
    </row>
    <row r="256" spans="2:94" s="41" customFormat="1" ht="21" customHeight="1" x14ac:dyDescent="0.25">
      <c r="B256" s="2346"/>
      <c r="C256" s="2347"/>
      <c r="D256" s="2392"/>
      <c r="E256" s="2392"/>
      <c r="F256" s="2348"/>
      <c r="G256" s="2351"/>
      <c r="H256" s="2351"/>
      <c r="I256" s="2351"/>
      <c r="J256" s="2352"/>
      <c r="K256" s="2393"/>
      <c r="L256" s="2394"/>
      <c r="M256" s="2183" t="s">
        <v>4</v>
      </c>
      <c r="N256" s="2346"/>
      <c r="O256" s="2347"/>
      <c r="P256" s="2392"/>
      <c r="Q256" s="2392"/>
      <c r="R256" s="2348"/>
      <c r="S256" s="2348"/>
      <c r="T256" s="2348"/>
      <c r="U256" s="2351"/>
      <c r="V256" s="2352"/>
      <c r="W256" s="2393"/>
      <c r="X256" s="2394"/>
      <c r="Y256" s="2183" t="s">
        <v>4</v>
      </c>
      <c r="Z256" s="2346"/>
      <c r="AA256" s="2347"/>
      <c r="AB256" s="2392"/>
      <c r="AC256" s="2392"/>
      <c r="AD256" s="2348"/>
      <c r="AE256" s="2351"/>
      <c r="AF256" s="2351"/>
      <c r="AG256" s="2351"/>
      <c r="AH256" s="2352"/>
      <c r="AI256" s="2393"/>
      <c r="AJ256" s="2394"/>
      <c r="AK256" s="2183" t="s">
        <v>4</v>
      </c>
      <c r="AL256"/>
      <c r="AM256"/>
      <c r="AN256" s="465"/>
      <c r="AO256" s="465"/>
      <c r="AP256" s="465"/>
      <c r="AQ256" s="465"/>
      <c r="AR256" s="465"/>
      <c r="AS256" s="465"/>
      <c r="AT256" s="465"/>
      <c r="AU256" s="465"/>
      <c r="AV256" s="465"/>
      <c r="AW256" s="465"/>
      <c r="AX256" s="465"/>
      <c r="AY256" s="465"/>
      <c r="AZ256" s="465"/>
      <c r="BA256" s="465"/>
      <c r="BB256" s="465"/>
      <c r="BC256" s="465"/>
      <c r="BD256" s="465"/>
      <c r="BE256" s="465"/>
      <c r="BF256" s="465"/>
      <c r="BG256" s="465"/>
      <c r="BH256" s="465"/>
      <c r="BI256" s="465"/>
      <c r="BJ256" s="465"/>
      <c r="BK256" s="465"/>
      <c r="BL256" s="465"/>
      <c r="BM256" s="465"/>
      <c r="BN256" s="465"/>
      <c r="BO256" s="465"/>
      <c r="BP256" s="465"/>
      <c r="BQ256" s="465"/>
      <c r="BR256" s="465"/>
      <c r="BS256" s="465"/>
      <c r="BT256" s="465"/>
      <c r="BU256" s="465"/>
      <c r="BV256" s="465"/>
      <c r="BW256" s="465"/>
      <c r="BX256" s="465"/>
      <c r="BY256" s="465"/>
      <c r="BZ256" s="465"/>
      <c r="CA256" s="465"/>
      <c r="CB256" s="465"/>
      <c r="CC256" s="465"/>
      <c r="CD256" s="465"/>
      <c r="CE256" s="465"/>
      <c r="CF256" s="465"/>
      <c r="CG256" s="465"/>
      <c r="CH256" s="465"/>
      <c r="CI256" s="465"/>
      <c r="CJ256" s="465"/>
      <c r="CK256" s="465"/>
      <c r="CL256" s="465"/>
      <c r="CM256" s="465"/>
      <c r="CN256" s="466">
        <v>1</v>
      </c>
      <c r="CO256" s="464"/>
      <c r="CP256" s="464"/>
    </row>
    <row r="257" spans="2:94" s="41" customFormat="1" ht="21" customHeight="1" x14ac:dyDescent="0.25">
      <c r="B257" s="2346"/>
      <c r="C257" s="2347"/>
      <c r="D257" s="2348"/>
      <c r="E257" s="2349"/>
      <c r="F257" s="2350"/>
      <c r="G257" s="2351"/>
      <c r="H257" s="2351"/>
      <c r="I257" s="2351"/>
      <c r="J257" s="2352"/>
      <c r="K257" s="2393"/>
      <c r="L257" s="2353"/>
      <c r="M257" s="2183" t="s">
        <v>4</v>
      </c>
      <c r="N257" s="2346"/>
      <c r="O257" s="2347"/>
      <c r="P257" s="2348"/>
      <c r="Q257" s="2349"/>
      <c r="R257" s="2350"/>
      <c r="S257" s="2350"/>
      <c r="T257" s="2350"/>
      <c r="U257" s="2351"/>
      <c r="V257" s="2352"/>
      <c r="W257" s="2393"/>
      <c r="X257" s="2353"/>
      <c r="Y257" s="2183" t="s">
        <v>4</v>
      </c>
      <c r="Z257" s="2346"/>
      <c r="AA257" s="2347"/>
      <c r="AB257" s="2348"/>
      <c r="AC257" s="2349"/>
      <c r="AD257" s="2350"/>
      <c r="AE257" s="2351"/>
      <c r="AF257" s="2351"/>
      <c r="AG257" s="2351"/>
      <c r="AH257" s="2352"/>
      <c r="AI257" s="2393"/>
      <c r="AJ257" s="2353"/>
      <c r="AK257" s="2183" t="s">
        <v>4</v>
      </c>
      <c r="AL257"/>
      <c r="AM257"/>
      <c r="AN257" s="465"/>
      <c r="AO257" s="465"/>
      <c r="AP257" s="465"/>
      <c r="AQ257" s="465"/>
      <c r="AR257" s="465"/>
      <c r="AS257" s="465"/>
      <c r="AT257" s="465"/>
      <c r="AU257" s="465"/>
      <c r="AV257" s="465"/>
      <c r="AW257" s="465"/>
      <c r="AX257" s="465"/>
      <c r="AY257" s="465"/>
      <c r="AZ257" s="465"/>
      <c r="BA257" s="465"/>
      <c r="BB257" s="465"/>
      <c r="BC257" s="465"/>
      <c r="BD257" s="465"/>
      <c r="BE257" s="465"/>
      <c r="BF257" s="465"/>
      <c r="BG257" s="465"/>
      <c r="BH257" s="465"/>
      <c r="BI257" s="465"/>
      <c r="BJ257" s="465"/>
      <c r="BK257" s="465"/>
      <c r="BL257" s="465"/>
      <c r="BM257" s="465"/>
      <c r="BN257" s="465"/>
      <c r="BO257" s="465"/>
      <c r="BP257" s="465"/>
      <c r="BQ257" s="465"/>
      <c r="BR257" s="465"/>
      <c r="BS257" s="465"/>
      <c r="BT257" s="465"/>
      <c r="BU257" s="465"/>
      <c r="BV257" s="465"/>
      <c r="BW257" s="465"/>
      <c r="BX257" s="465"/>
      <c r="BY257" s="465"/>
      <c r="BZ257" s="465"/>
      <c r="CA257" s="465"/>
      <c r="CB257" s="465"/>
      <c r="CC257" s="465"/>
      <c r="CD257" s="465"/>
      <c r="CE257" s="465"/>
      <c r="CF257" s="465"/>
      <c r="CG257" s="465"/>
      <c r="CH257" s="465"/>
      <c r="CI257" s="465"/>
      <c r="CJ257" s="465"/>
      <c r="CK257" s="465"/>
      <c r="CL257" s="465"/>
      <c r="CM257" s="465"/>
      <c r="CN257" s="466">
        <v>1</v>
      </c>
      <c r="CO257" s="464"/>
      <c r="CP257" s="464"/>
    </row>
    <row r="258" spans="2:94" s="41" customFormat="1" ht="21" customHeight="1" x14ac:dyDescent="0.25">
      <c r="B258" s="2346"/>
      <c r="C258" s="2347"/>
      <c r="D258" s="2392"/>
      <c r="E258" s="2392"/>
      <c r="F258" s="2348"/>
      <c r="G258" s="2351"/>
      <c r="H258" s="2351"/>
      <c r="I258" s="2351"/>
      <c r="J258" s="2352"/>
      <c r="K258" s="2393"/>
      <c r="L258" s="2394"/>
      <c r="M258" s="2183" t="s">
        <v>4</v>
      </c>
      <c r="N258" s="2346"/>
      <c r="O258" s="2347"/>
      <c r="P258" s="2392"/>
      <c r="Q258" s="2392"/>
      <c r="R258" s="2348"/>
      <c r="S258" s="2348"/>
      <c r="T258" s="2348"/>
      <c r="U258" s="2351"/>
      <c r="V258" s="2352"/>
      <c r="W258" s="2393"/>
      <c r="X258" s="2394"/>
      <c r="Y258" s="2183" t="s">
        <v>4</v>
      </c>
      <c r="Z258" s="2346"/>
      <c r="AA258" s="2347"/>
      <c r="AB258" s="2392"/>
      <c r="AC258" s="2392"/>
      <c r="AD258" s="2348"/>
      <c r="AE258" s="2351"/>
      <c r="AF258" s="2351"/>
      <c r="AG258" s="2351"/>
      <c r="AH258" s="2352"/>
      <c r="AI258" s="2393"/>
      <c r="AJ258" s="2394"/>
      <c r="AK258" s="2183" t="s">
        <v>4</v>
      </c>
      <c r="AL258"/>
      <c r="AM258"/>
      <c r="AN258" s="465"/>
      <c r="AO258" s="465"/>
      <c r="AP258" s="465"/>
      <c r="AQ258" s="465"/>
      <c r="AR258" s="465"/>
      <c r="AS258" s="465"/>
      <c r="AT258" s="465"/>
      <c r="AU258" s="465"/>
      <c r="AV258" s="465"/>
      <c r="AW258" s="465"/>
      <c r="AX258" s="465"/>
      <c r="AY258" s="465"/>
      <c r="AZ258" s="465"/>
      <c r="BA258" s="465"/>
      <c r="BB258" s="465"/>
      <c r="BC258" s="465"/>
      <c r="BD258" s="465"/>
      <c r="BE258" s="465"/>
      <c r="BF258" s="465"/>
      <c r="BG258" s="465"/>
      <c r="BH258" s="465"/>
      <c r="BI258" s="465"/>
      <c r="BJ258" s="465"/>
      <c r="BK258" s="465"/>
      <c r="BL258" s="465"/>
      <c r="BM258" s="465"/>
      <c r="BN258" s="465"/>
      <c r="BO258" s="465"/>
      <c r="BP258" s="465"/>
      <c r="BQ258" s="465"/>
      <c r="BR258" s="465"/>
      <c r="BS258" s="465"/>
      <c r="BT258" s="465"/>
      <c r="BU258" s="465"/>
      <c r="BV258" s="465"/>
      <c r="BW258" s="465"/>
      <c r="BX258" s="465"/>
      <c r="BY258" s="465"/>
      <c r="BZ258" s="465"/>
      <c r="CA258" s="465"/>
      <c r="CB258" s="465"/>
      <c r="CC258" s="465"/>
      <c r="CD258" s="465"/>
      <c r="CE258" s="465"/>
      <c r="CF258" s="465"/>
      <c r="CG258" s="465"/>
      <c r="CH258" s="465"/>
      <c r="CI258" s="465"/>
      <c r="CJ258" s="465"/>
      <c r="CK258" s="465"/>
      <c r="CL258" s="465"/>
      <c r="CM258" s="465"/>
      <c r="CN258" s="466">
        <v>1</v>
      </c>
      <c r="CO258" s="464"/>
      <c r="CP258" s="464"/>
    </row>
    <row r="259" spans="2:94" s="41" customFormat="1" ht="21" customHeight="1" x14ac:dyDescent="0.25">
      <c r="B259" s="2346"/>
      <c r="C259" s="2347"/>
      <c r="D259" s="2348"/>
      <c r="E259" s="2349"/>
      <c r="F259" s="2350"/>
      <c r="G259" s="2351"/>
      <c r="H259" s="2351"/>
      <c r="I259" s="2351"/>
      <c r="J259" s="2352"/>
      <c r="K259" s="2393"/>
      <c r="L259" s="2353"/>
      <c r="M259" s="2183" t="s">
        <v>4</v>
      </c>
      <c r="N259" s="2346"/>
      <c r="O259" s="2347"/>
      <c r="P259" s="2348"/>
      <c r="Q259" s="2349"/>
      <c r="R259" s="2350"/>
      <c r="S259" s="2350"/>
      <c r="T259" s="2350"/>
      <c r="U259" s="2351"/>
      <c r="V259" s="2352"/>
      <c r="W259" s="2393"/>
      <c r="X259" s="2353"/>
      <c r="Y259" s="2183" t="s">
        <v>4</v>
      </c>
      <c r="Z259" s="2346"/>
      <c r="AA259" s="2347"/>
      <c r="AB259" s="2348"/>
      <c r="AC259" s="2349"/>
      <c r="AD259" s="2350"/>
      <c r="AE259" s="2351"/>
      <c r="AF259" s="2351"/>
      <c r="AG259" s="2351"/>
      <c r="AH259" s="2352"/>
      <c r="AI259" s="2393"/>
      <c r="AJ259" s="2353"/>
      <c r="AK259" s="2183" t="s">
        <v>4</v>
      </c>
      <c r="AL259"/>
      <c r="AM259"/>
      <c r="AN259" s="465"/>
      <c r="AO259" s="465"/>
      <c r="AP259" s="465"/>
      <c r="AQ259" s="465"/>
      <c r="AR259" s="465"/>
      <c r="AS259" s="465"/>
      <c r="AT259" s="465"/>
      <c r="AU259" s="465"/>
      <c r="AV259" s="465"/>
      <c r="AW259" s="465"/>
      <c r="AX259" s="465"/>
      <c r="AY259" s="465"/>
      <c r="AZ259" s="465"/>
      <c r="BA259" s="465"/>
      <c r="BB259" s="465"/>
      <c r="BC259" s="465"/>
      <c r="BD259" s="465"/>
      <c r="BE259" s="465"/>
      <c r="BF259" s="465"/>
      <c r="BG259" s="465"/>
      <c r="BH259" s="465"/>
      <c r="BI259" s="465"/>
      <c r="BJ259" s="465"/>
      <c r="BK259" s="465"/>
      <c r="BL259" s="465"/>
      <c r="BM259" s="465"/>
      <c r="BN259" s="465"/>
      <c r="BO259" s="465"/>
      <c r="BP259" s="465"/>
      <c r="BQ259" s="465"/>
      <c r="BR259" s="465"/>
      <c r="BS259" s="465"/>
      <c r="BT259" s="465"/>
      <c r="BU259" s="465"/>
      <c r="BV259" s="465"/>
      <c r="BW259" s="465"/>
      <c r="BX259" s="465"/>
      <c r="BY259" s="465"/>
      <c r="BZ259" s="465"/>
      <c r="CA259" s="465"/>
      <c r="CB259" s="465"/>
      <c r="CC259" s="465"/>
      <c r="CD259" s="465"/>
      <c r="CE259" s="465"/>
      <c r="CF259" s="465"/>
      <c r="CG259" s="465"/>
      <c r="CH259" s="465"/>
      <c r="CI259" s="465"/>
      <c r="CJ259" s="465"/>
      <c r="CK259" s="465"/>
      <c r="CL259" s="465"/>
      <c r="CM259" s="465"/>
      <c r="CN259" s="466">
        <v>1</v>
      </c>
      <c r="CO259" s="464"/>
      <c r="CP259" s="464"/>
    </row>
    <row r="260" spans="2:94" s="41" customFormat="1" ht="21" customHeight="1" x14ac:dyDescent="0.25">
      <c r="B260" s="2346"/>
      <c r="C260" s="2347"/>
      <c r="D260" s="2392"/>
      <c r="E260" s="2392"/>
      <c r="F260" s="2348"/>
      <c r="G260" s="2351"/>
      <c r="H260" s="2351"/>
      <c r="I260" s="2351"/>
      <c r="J260" s="2352"/>
      <c r="K260" s="2393"/>
      <c r="L260" s="2394"/>
      <c r="M260" s="2183" t="s">
        <v>4</v>
      </c>
      <c r="N260" s="2346"/>
      <c r="O260" s="2347"/>
      <c r="P260" s="2392"/>
      <c r="Q260" s="2392"/>
      <c r="R260" s="2348"/>
      <c r="S260" s="2348"/>
      <c r="T260" s="2348"/>
      <c r="U260" s="2351"/>
      <c r="V260" s="2352"/>
      <c r="W260" s="2393"/>
      <c r="X260" s="2394"/>
      <c r="Y260" s="2183" t="s">
        <v>4</v>
      </c>
      <c r="Z260" s="2346"/>
      <c r="AA260" s="2347"/>
      <c r="AB260" s="2392"/>
      <c r="AC260" s="2392"/>
      <c r="AD260" s="2348"/>
      <c r="AE260" s="2351"/>
      <c r="AF260" s="2351"/>
      <c r="AG260" s="2351"/>
      <c r="AH260" s="2352"/>
      <c r="AI260" s="2393"/>
      <c r="AJ260" s="2394"/>
      <c r="AK260" s="2183" t="s">
        <v>4</v>
      </c>
      <c r="AL260"/>
      <c r="AM260"/>
      <c r="AN260" s="465"/>
      <c r="AO260" s="465"/>
      <c r="AP260" s="465"/>
      <c r="AQ260" s="465"/>
      <c r="AR260" s="465"/>
      <c r="AS260" s="465"/>
      <c r="AT260" s="465"/>
      <c r="AU260" s="465"/>
      <c r="AV260" s="465"/>
      <c r="AW260" s="465"/>
      <c r="AX260" s="465"/>
      <c r="AY260" s="465"/>
      <c r="AZ260" s="465"/>
      <c r="BA260" s="465"/>
      <c r="BB260" s="465"/>
      <c r="BC260" s="465"/>
      <c r="BD260" s="465"/>
      <c r="BE260" s="465"/>
      <c r="BF260" s="465"/>
      <c r="BG260" s="465"/>
      <c r="BH260" s="465"/>
      <c r="BI260" s="465"/>
      <c r="BJ260" s="465"/>
      <c r="BK260" s="465"/>
      <c r="BL260" s="465"/>
      <c r="BM260" s="465"/>
      <c r="BN260" s="465"/>
      <c r="BO260" s="465"/>
      <c r="BP260" s="465"/>
      <c r="BQ260" s="465"/>
      <c r="BR260" s="465"/>
      <c r="BS260" s="465"/>
      <c r="BT260" s="465"/>
      <c r="BU260" s="465"/>
      <c r="BV260" s="465"/>
      <c r="BW260" s="465"/>
      <c r="BX260" s="465"/>
      <c r="BY260" s="465"/>
      <c r="BZ260" s="465"/>
      <c r="CA260" s="465"/>
      <c r="CB260" s="465"/>
      <c r="CC260" s="465"/>
      <c r="CD260" s="465"/>
      <c r="CE260" s="465"/>
      <c r="CF260" s="465"/>
      <c r="CG260" s="465"/>
      <c r="CH260" s="465"/>
      <c r="CI260" s="465"/>
      <c r="CJ260" s="465"/>
      <c r="CK260" s="465"/>
      <c r="CL260" s="465"/>
      <c r="CM260" s="465"/>
      <c r="CN260" s="466">
        <v>1</v>
      </c>
      <c r="CO260" s="464"/>
      <c r="CP260" s="464"/>
    </row>
    <row r="261" spans="2:94" s="41" customFormat="1" ht="21" customHeight="1" x14ac:dyDescent="0.25">
      <c r="B261" s="2346"/>
      <c r="C261" s="2347"/>
      <c r="D261" s="2348"/>
      <c r="E261" s="2349"/>
      <c r="F261" s="2350"/>
      <c r="G261" s="2351"/>
      <c r="H261" s="2351"/>
      <c r="I261" s="2351"/>
      <c r="J261" s="2352"/>
      <c r="K261" s="2393"/>
      <c r="L261" s="2353"/>
      <c r="M261" s="2183" t="s">
        <v>4</v>
      </c>
      <c r="N261" s="2346"/>
      <c r="O261" s="2347"/>
      <c r="P261" s="2348"/>
      <c r="Q261" s="2349"/>
      <c r="R261" s="2350"/>
      <c r="S261" s="2350"/>
      <c r="T261" s="2350"/>
      <c r="U261" s="2351"/>
      <c r="V261" s="2352"/>
      <c r="W261" s="2393"/>
      <c r="X261" s="2353"/>
      <c r="Y261" s="2183" t="s">
        <v>4</v>
      </c>
      <c r="Z261" s="2346"/>
      <c r="AA261" s="2347"/>
      <c r="AB261" s="2348"/>
      <c r="AC261" s="2349"/>
      <c r="AD261" s="2350"/>
      <c r="AE261" s="2351"/>
      <c r="AF261" s="2351"/>
      <c r="AG261" s="2351"/>
      <c r="AH261" s="2352"/>
      <c r="AI261" s="2393"/>
      <c r="AJ261" s="2353"/>
      <c r="AK261" s="2183" t="s">
        <v>4</v>
      </c>
      <c r="AL261"/>
      <c r="AM261"/>
      <c r="AN261" s="465"/>
      <c r="AO261" s="465"/>
      <c r="AP261" s="465"/>
      <c r="AQ261" s="465"/>
      <c r="AR261" s="465"/>
      <c r="AS261" s="465"/>
      <c r="AT261" s="465"/>
      <c r="AU261" s="465"/>
      <c r="AV261" s="465"/>
      <c r="AW261" s="465"/>
      <c r="AX261" s="465"/>
      <c r="AY261" s="465"/>
      <c r="AZ261" s="465"/>
      <c r="BA261" s="465"/>
      <c r="BB261" s="465"/>
      <c r="BC261" s="465"/>
      <c r="BD261" s="465"/>
      <c r="BE261" s="465"/>
      <c r="BF261" s="465"/>
      <c r="BG261" s="465"/>
      <c r="BH261" s="465"/>
      <c r="BI261" s="465"/>
      <c r="BJ261" s="465"/>
      <c r="BK261" s="465"/>
      <c r="BL261" s="465"/>
      <c r="BM261" s="465"/>
      <c r="BN261" s="465"/>
      <c r="BO261" s="465"/>
      <c r="BP261" s="465"/>
      <c r="BQ261" s="465"/>
      <c r="BR261" s="465"/>
      <c r="BS261" s="465"/>
      <c r="BT261" s="465"/>
      <c r="BU261" s="465"/>
      <c r="BV261" s="465"/>
      <c r="BW261" s="465"/>
      <c r="BX261" s="465"/>
      <c r="BY261" s="465"/>
      <c r="BZ261" s="465"/>
      <c r="CA261" s="465"/>
      <c r="CB261" s="465"/>
      <c r="CC261" s="465"/>
      <c r="CD261" s="465"/>
      <c r="CE261" s="465"/>
      <c r="CF261" s="465"/>
      <c r="CG261" s="465"/>
      <c r="CH261" s="465"/>
      <c r="CI261" s="465"/>
      <c r="CJ261" s="465"/>
      <c r="CK261" s="465"/>
      <c r="CL261" s="465"/>
      <c r="CM261" s="465"/>
      <c r="CN261" s="466">
        <v>1</v>
      </c>
      <c r="CO261" s="464"/>
      <c r="CP261" s="464"/>
    </row>
    <row r="262" spans="2:94" s="41" customFormat="1" ht="21" customHeight="1" x14ac:dyDescent="0.25">
      <c r="B262" s="2346"/>
      <c r="C262" s="2347"/>
      <c r="D262" s="2392"/>
      <c r="E262" s="2392"/>
      <c r="F262" s="2348"/>
      <c r="G262" s="2351"/>
      <c r="H262" s="2351"/>
      <c r="I262" s="2351"/>
      <c r="J262" s="2352"/>
      <c r="K262" s="2393"/>
      <c r="L262" s="2394"/>
      <c r="M262" s="2183" t="s">
        <v>4</v>
      </c>
      <c r="N262" s="2346"/>
      <c r="O262" s="2347"/>
      <c r="P262" s="2392"/>
      <c r="Q262" s="2392"/>
      <c r="R262" s="2348"/>
      <c r="S262" s="2348"/>
      <c r="T262" s="2348"/>
      <c r="U262" s="2351"/>
      <c r="V262" s="2352"/>
      <c r="W262" s="2393"/>
      <c r="X262" s="2394"/>
      <c r="Y262" s="2183" t="s">
        <v>4</v>
      </c>
      <c r="Z262" s="2346"/>
      <c r="AA262" s="2347"/>
      <c r="AB262" s="2392"/>
      <c r="AC262" s="2392"/>
      <c r="AD262" s="2348"/>
      <c r="AE262" s="2351"/>
      <c r="AF262" s="2351"/>
      <c r="AG262" s="2351"/>
      <c r="AH262" s="2352"/>
      <c r="AI262" s="2393"/>
      <c r="AJ262" s="2394"/>
      <c r="AK262" s="2183" t="s">
        <v>4</v>
      </c>
      <c r="AL262"/>
      <c r="AM262"/>
      <c r="AN262" s="465"/>
      <c r="AO262" s="465"/>
      <c r="AP262" s="465"/>
      <c r="AQ262" s="465"/>
      <c r="AR262" s="465"/>
      <c r="AS262" s="465"/>
      <c r="AT262" s="465"/>
      <c r="AU262" s="465"/>
      <c r="AV262" s="465"/>
      <c r="AW262" s="465"/>
      <c r="AX262" s="465"/>
      <c r="AY262" s="465"/>
      <c r="AZ262" s="465"/>
      <c r="BA262" s="465"/>
      <c r="BB262" s="465"/>
      <c r="BC262" s="465"/>
      <c r="BD262" s="465"/>
      <c r="BE262" s="465"/>
      <c r="BF262" s="465"/>
      <c r="BG262" s="465"/>
      <c r="BH262" s="465"/>
      <c r="BI262" s="465"/>
      <c r="BJ262" s="465"/>
      <c r="BK262" s="465"/>
      <c r="BL262" s="465"/>
      <c r="BM262" s="465"/>
      <c r="BN262" s="465"/>
      <c r="BO262" s="465"/>
      <c r="BP262" s="465"/>
      <c r="BQ262" s="465"/>
      <c r="BR262" s="465"/>
      <c r="BS262" s="465"/>
      <c r="BT262" s="465"/>
      <c r="BU262" s="465"/>
      <c r="BV262" s="465"/>
      <c r="BW262" s="465"/>
      <c r="BX262" s="465"/>
      <c r="BY262" s="465"/>
      <c r="BZ262" s="465"/>
      <c r="CA262" s="465"/>
      <c r="CB262" s="465"/>
      <c r="CC262" s="465"/>
      <c r="CD262" s="465"/>
      <c r="CE262" s="465"/>
      <c r="CF262" s="465"/>
      <c r="CG262" s="465"/>
      <c r="CH262" s="465"/>
      <c r="CI262" s="465"/>
      <c r="CJ262" s="465"/>
      <c r="CK262" s="465"/>
      <c r="CL262" s="465"/>
      <c r="CM262" s="465"/>
      <c r="CN262" s="466">
        <v>1</v>
      </c>
      <c r="CO262" s="464"/>
      <c r="CP262" s="464"/>
    </row>
    <row r="263" spans="2:94" s="41" customFormat="1" ht="21" customHeight="1" x14ac:dyDescent="0.25">
      <c r="B263" s="2346"/>
      <c r="C263" s="2347"/>
      <c r="D263" s="2348"/>
      <c r="E263" s="2349"/>
      <c r="F263" s="2350"/>
      <c r="G263" s="2351"/>
      <c r="H263" s="2351"/>
      <c r="I263" s="2351"/>
      <c r="J263" s="2352"/>
      <c r="K263" s="2393"/>
      <c r="L263" s="2353"/>
      <c r="M263" s="2183" t="s">
        <v>4</v>
      </c>
      <c r="N263" s="2346"/>
      <c r="O263" s="2347"/>
      <c r="P263" s="2348"/>
      <c r="Q263" s="2349"/>
      <c r="R263" s="2350"/>
      <c r="S263" s="2350"/>
      <c r="T263" s="2350"/>
      <c r="U263" s="2351"/>
      <c r="V263" s="2352"/>
      <c r="W263" s="2393"/>
      <c r="X263" s="2353"/>
      <c r="Y263" s="2183" t="s">
        <v>4</v>
      </c>
      <c r="Z263" s="2346"/>
      <c r="AA263" s="2347"/>
      <c r="AB263" s="2348"/>
      <c r="AC263" s="2349"/>
      <c r="AD263" s="2350"/>
      <c r="AE263" s="2351"/>
      <c r="AF263" s="2351"/>
      <c r="AG263" s="2351"/>
      <c r="AH263" s="2352"/>
      <c r="AI263" s="2393"/>
      <c r="AJ263" s="2353"/>
      <c r="AK263" s="2183" t="s">
        <v>4</v>
      </c>
      <c r="AL263"/>
      <c r="AM263"/>
      <c r="AN263" s="465"/>
      <c r="AO263" s="465"/>
      <c r="AP263" s="465"/>
      <c r="AQ263" s="465"/>
      <c r="AR263" s="465"/>
      <c r="AS263" s="465"/>
      <c r="AT263" s="465"/>
      <c r="AU263" s="465"/>
      <c r="AV263" s="465"/>
      <c r="AW263" s="465"/>
      <c r="AX263" s="465"/>
      <c r="AY263" s="465"/>
      <c r="AZ263" s="465"/>
      <c r="BA263" s="465"/>
      <c r="BB263" s="465"/>
      <c r="BC263" s="465"/>
      <c r="BD263" s="465"/>
      <c r="BE263" s="465"/>
      <c r="BF263" s="465"/>
      <c r="BG263" s="465"/>
      <c r="BH263" s="465"/>
      <c r="BI263" s="465"/>
      <c r="BJ263" s="465"/>
      <c r="BK263" s="465"/>
      <c r="BL263" s="465"/>
      <c r="BM263" s="465"/>
      <c r="BN263" s="465"/>
      <c r="BO263" s="465"/>
      <c r="BP263" s="465"/>
      <c r="BQ263" s="465"/>
      <c r="BR263" s="465"/>
      <c r="BS263" s="465"/>
      <c r="BT263" s="465"/>
      <c r="BU263" s="465"/>
      <c r="BV263" s="465"/>
      <c r="BW263" s="465"/>
      <c r="BX263" s="465"/>
      <c r="BY263" s="465"/>
      <c r="BZ263" s="465"/>
      <c r="CA263" s="465"/>
      <c r="CB263" s="465"/>
      <c r="CC263" s="465"/>
      <c r="CD263" s="465"/>
      <c r="CE263" s="465"/>
      <c r="CF263" s="465"/>
      <c r="CG263" s="465"/>
      <c r="CH263" s="465"/>
      <c r="CI263" s="465"/>
      <c r="CJ263" s="465"/>
      <c r="CK263" s="465"/>
      <c r="CL263" s="465"/>
      <c r="CM263" s="465"/>
      <c r="CN263" s="466">
        <v>1</v>
      </c>
      <c r="CO263" s="464"/>
      <c r="CP263" s="464"/>
    </row>
    <row r="264" spans="2:94" s="41" customFormat="1" ht="21" customHeight="1" x14ac:dyDescent="0.25">
      <c r="B264" s="2346"/>
      <c r="C264" s="2347"/>
      <c r="D264" s="2392"/>
      <c r="E264" s="2392"/>
      <c r="F264" s="2348"/>
      <c r="G264" s="2351"/>
      <c r="H264" s="2351"/>
      <c r="I264" s="2351"/>
      <c r="J264" s="2352"/>
      <c r="K264" s="2393"/>
      <c r="L264" s="2394"/>
      <c r="M264" s="2183" t="s">
        <v>4</v>
      </c>
      <c r="N264" s="2346"/>
      <c r="O264" s="2347"/>
      <c r="P264" s="2392"/>
      <c r="Q264" s="2392"/>
      <c r="R264" s="2348"/>
      <c r="S264" s="2348"/>
      <c r="T264" s="2348"/>
      <c r="U264" s="2351"/>
      <c r="V264" s="2352"/>
      <c r="W264" s="2393"/>
      <c r="X264" s="2394"/>
      <c r="Y264" s="2183" t="s">
        <v>4</v>
      </c>
      <c r="Z264" s="2346"/>
      <c r="AA264" s="2347"/>
      <c r="AB264" s="2392"/>
      <c r="AC264" s="2392"/>
      <c r="AD264" s="2348"/>
      <c r="AE264" s="2351"/>
      <c r="AF264" s="2351"/>
      <c r="AG264" s="2351"/>
      <c r="AH264" s="2352"/>
      <c r="AI264" s="2393"/>
      <c r="AJ264" s="2394"/>
      <c r="AK264" s="2183" t="s">
        <v>4</v>
      </c>
      <c r="AL264"/>
      <c r="AM264"/>
      <c r="AN264" s="465"/>
      <c r="AO264" s="465"/>
      <c r="AP264" s="465"/>
      <c r="AQ264" s="465"/>
      <c r="AR264" s="465"/>
      <c r="AS264" s="465"/>
      <c r="AT264" s="465"/>
      <c r="AU264" s="465"/>
      <c r="AV264" s="465"/>
      <c r="AW264" s="465"/>
      <c r="AX264" s="465"/>
      <c r="AY264" s="465"/>
      <c r="AZ264" s="465"/>
      <c r="BA264" s="465"/>
      <c r="BB264" s="465"/>
      <c r="BC264" s="465"/>
      <c r="BD264" s="465"/>
      <c r="BE264" s="465"/>
      <c r="BF264" s="465"/>
      <c r="BG264" s="465"/>
      <c r="BH264" s="465"/>
      <c r="BI264" s="465"/>
      <c r="BJ264" s="465"/>
      <c r="BK264" s="465"/>
      <c r="BL264" s="465"/>
      <c r="BM264" s="465"/>
      <c r="BN264" s="465"/>
      <c r="BO264" s="465"/>
      <c r="BP264" s="465"/>
      <c r="BQ264" s="465"/>
      <c r="BR264" s="465"/>
      <c r="BS264" s="465"/>
      <c r="BT264" s="465"/>
      <c r="BU264" s="465"/>
      <c r="BV264" s="465"/>
      <c r="BW264" s="465"/>
      <c r="BX264" s="465"/>
      <c r="BY264" s="465"/>
      <c r="BZ264" s="465"/>
      <c r="CA264" s="465"/>
      <c r="CB264" s="465"/>
      <c r="CC264" s="465"/>
      <c r="CD264" s="465"/>
      <c r="CE264" s="465"/>
      <c r="CF264" s="465"/>
      <c r="CG264" s="465"/>
      <c r="CH264" s="465"/>
      <c r="CI264" s="465"/>
      <c r="CJ264" s="465"/>
      <c r="CK264" s="465"/>
      <c r="CL264" s="465"/>
      <c r="CM264" s="465"/>
      <c r="CN264" s="466">
        <v>1</v>
      </c>
      <c r="CO264" s="464"/>
      <c r="CP264" s="464"/>
    </row>
    <row r="265" spans="2:94" s="41" customFormat="1" ht="21" customHeight="1" x14ac:dyDescent="0.25">
      <c r="B265" s="2346"/>
      <c r="C265" s="2347"/>
      <c r="D265" s="2348"/>
      <c r="E265" s="2349"/>
      <c r="F265" s="2350"/>
      <c r="G265" s="2351"/>
      <c r="H265" s="2351"/>
      <c r="I265" s="2351"/>
      <c r="J265" s="2352"/>
      <c r="K265" s="2393"/>
      <c r="L265" s="2353"/>
      <c r="M265" s="2183" t="s">
        <v>4</v>
      </c>
      <c r="N265" s="2346"/>
      <c r="O265" s="2347"/>
      <c r="P265" s="2348"/>
      <c r="Q265" s="2349"/>
      <c r="R265" s="2350"/>
      <c r="S265" s="2350"/>
      <c r="T265" s="2350"/>
      <c r="U265" s="2351"/>
      <c r="V265" s="2352"/>
      <c r="W265" s="2393"/>
      <c r="X265" s="2353"/>
      <c r="Y265" s="2183" t="s">
        <v>4</v>
      </c>
      <c r="Z265" s="2346"/>
      <c r="AA265" s="2347"/>
      <c r="AB265" s="2348"/>
      <c r="AC265" s="2349"/>
      <c r="AD265" s="2350"/>
      <c r="AE265" s="2351"/>
      <c r="AF265" s="2351"/>
      <c r="AG265" s="2351"/>
      <c r="AH265" s="2352"/>
      <c r="AI265" s="2393"/>
      <c r="AJ265" s="2353"/>
      <c r="AK265" s="2183" t="s">
        <v>4</v>
      </c>
      <c r="AL265"/>
      <c r="AM265"/>
      <c r="AN265" s="465"/>
      <c r="AO265" s="465"/>
      <c r="AP265" s="465"/>
      <c r="AQ265" s="465"/>
      <c r="AR265" s="465"/>
      <c r="AS265" s="465"/>
      <c r="AT265" s="465"/>
      <c r="AU265" s="465"/>
      <c r="AV265" s="465"/>
      <c r="AW265" s="465"/>
      <c r="AX265" s="465"/>
      <c r="AY265" s="465"/>
      <c r="AZ265" s="465"/>
      <c r="BA265" s="465"/>
      <c r="BB265" s="465"/>
      <c r="BC265" s="465"/>
      <c r="BD265" s="465"/>
      <c r="BE265" s="465"/>
      <c r="BF265" s="465"/>
      <c r="BG265" s="465"/>
      <c r="BH265" s="465"/>
      <c r="BI265" s="465"/>
      <c r="BJ265" s="465"/>
      <c r="BK265" s="465"/>
      <c r="BL265" s="465"/>
      <c r="BM265" s="465"/>
      <c r="BN265" s="465"/>
      <c r="BO265" s="465"/>
      <c r="BP265" s="465"/>
      <c r="BQ265" s="465"/>
      <c r="BR265" s="465"/>
      <c r="BS265" s="465"/>
      <c r="BT265" s="465"/>
      <c r="BU265" s="465"/>
      <c r="BV265" s="465"/>
      <c r="BW265" s="465"/>
      <c r="BX265" s="465"/>
      <c r="BY265" s="465"/>
      <c r="BZ265" s="465"/>
      <c r="CA265" s="465"/>
      <c r="CB265" s="465"/>
      <c r="CC265" s="465"/>
      <c r="CD265" s="465"/>
      <c r="CE265" s="465"/>
      <c r="CF265" s="465"/>
      <c r="CG265" s="465"/>
      <c r="CH265" s="465"/>
      <c r="CI265" s="465"/>
      <c r="CJ265" s="465"/>
      <c r="CK265" s="465"/>
      <c r="CL265" s="465"/>
      <c r="CM265" s="465"/>
      <c r="CN265" s="466">
        <v>1</v>
      </c>
      <c r="CO265" s="464"/>
      <c r="CP265" s="464"/>
    </row>
    <row r="266" spans="2:94" s="41" customFormat="1" ht="21" customHeight="1" x14ac:dyDescent="0.25">
      <c r="B266" s="2346"/>
      <c r="C266" s="2347"/>
      <c r="D266" s="2392"/>
      <c r="E266" s="2392"/>
      <c r="F266" s="2348"/>
      <c r="G266" s="2351"/>
      <c r="H266" s="2351"/>
      <c r="I266" s="2351"/>
      <c r="J266" s="2352"/>
      <c r="K266" s="2393"/>
      <c r="L266" s="2394"/>
      <c r="M266" s="2183" t="s">
        <v>4</v>
      </c>
      <c r="N266" s="2346"/>
      <c r="O266" s="2347"/>
      <c r="P266" s="2392"/>
      <c r="Q266" s="2392"/>
      <c r="R266" s="2348"/>
      <c r="S266" s="2348"/>
      <c r="T266" s="2348"/>
      <c r="U266" s="2351"/>
      <c r="V266" s="2352"/>
      <c r="W266" s="2393"/>
      <c r="X266" s="2394"/>
      <c r="Y266" s="2183" t="s">
        <v>4</v>
      </c>
      <c r="Z266" s="2346"/>
      <c r="AA266" s="2347"/>
      <c r="AB266" s="2392"/>
      <c r="AC266" s="2392"/>
      <c r="AD266" s="2348"/>
      <c r="AE266" s="2351"/>
      <c r="AF266" s="2351"/>
      <c r="AG266" s="2351"/>
      <c r="AH266" s="2352"/>
      <c r="AI266" s="2393"/>
      <c r="AJ266" s="2394"/>
      <c r="AK266" s="2183" t="s">
        <v>4</v>
      </c>
      <c r="AL266"/>
      <c r="AM266"/>
      <c r="AN266" s="465"/>
      <c r="AO266" s="465"/>
      <c r="AP266" s="465"/>
      <c r="AQ266" s="465"/>
      <c r="AR266" s="465"/>
      <c r="AS266" s="465"/>
      <c r="AT266" s="465"/>
      <c r="AU266" s="465"/>
      <c r="AV266" s="465"/>
      <c r="AW266" s="465"/>
      <c r="AX266" s="465"/>
      <c r="AY266" s="465"/>
      <c r="AZ266" s="465"/>
      <c r="BA266" s="465"/>
      <c r="BB266" s="465"/>
      <c r="BC266" s="465"/>
      <c r="BD266" s="465"/>
      <c r="BE266" s="465"/>
      <c r="BF266" s="465"/>
      <c r="BG266" s="465"/>
      <c r="BH266" s="465"/>
      <c r="BI266" s="465"/>
      <c r="BJ266" s="465"/>
      <c r="BK266" s="465"/>
      <c r="BL266" s="465"/>
      <c r="BM266" s="465"/>
      <c r="BN266" s="465"/>
      <c r="BO266" s="465"/>
      <c r="BP266" s="465"/>
      <c r="BQ266" s="465"/>
      <c r="BR266" s="465"/>
      <c r="BS266" s="465"/>
      <c r="BT266" s="465"/>
      <c r="BU266" s="465"/>
      <c r="BV266" s="465"/>
      <c r="BW266" s="465"/>
      <c r="BX266" s="465"/>
      <c r="BY266" s="465"/>
      <c r="BZ266" s="465"/>
      <c r="CA266" s="465"/>
      <c r="CB266" s="465"/>
      <c r="CC266" s="465"/>
      <c r="CD266" s="465"/>
      <c r="CE266" s="465"/>
      <c r="CF266" s="465"/>
      <c r="CG266" s="465"/>
      <c r="CH266" s="465"/>
      <c r="CI266" s="465"/>
      <c r="CJ266" s="465"/>
      <c r="CK266" s="465"/>
      <c r="CL266" s="465"/>
      <c r="CM266" s="465"/>
      <c r="CN266" s="466">
        <v>1</v>
      </c>
      <c r="CO266" s="464"/>
      <c r="CP266" s="464"/>
    </row>
    <row r="267" spans="2:94" s="41" customFormat="1" ht="21" customHeight="1" x14ac:dyDescent="0.25">
      <c r="B267" s="2346"/>
      <c r="C267" s="2347"/>
      <c r="D267" s="2348"/>
      <c r="E267" s="2349"/>
      <c r="F267" s="2350"/>
      <c r="G267" s="2351"/>
      <c r="H267" s="2351"/>
      <c r="I267" s="2351"/>
      <c r="J267" s="2352"/>
      <c r="K267" s="2393"/>
      <c r="L267" s="2353"/>
      <c r="M267" s="2183" t="s">
        <v>4</v>
      </c>
      <c r="N267" s="2346"/>
      <c r="O267" s="2347"/>
      <c r="P267" s="2348"/>
      <c r="Q267" s="2349"/>
      <c r="R267" s="2350"/>
      <c r="S267" s="2350"/>
      <c r="T267" s="2350"/>
      <c r="U267" s="2351"/>
      <c r="V267" s="2352"/>
      <c r="W267" s="2393"/>
      <c r="X267" s="2353"/>
      <c r="Y267" s="2183" t="s">
        <v>4</v>
      </c>
      <c r="Z267" s="2346"/>
      <c r="AA267" s="2347"/>
      <c r="AB267" s="2348"/>
      <c r="AC267" s="2349"/>
      <c r="AD267" s="2350"/>
      <c r="AE267" s="2351"/>
      <c r="AF267" s="2351"/>
      <c r="AG267" s="2351"/>
      <c r="AH267" s="2352"/>
      <c r="AI267" s="2393"/>
      <c r="AJ267" s="2353"/>
      <c r="AK267" s="2183" t="s">
        <v>4</v>
      </c>
      <c r="AL267"/>
      <c r="AM267"/>
      <c r="AN267" s="465"/>
      <c r="AO267" s="465"/>
      <c r="AP267" s="465"/>
      <c r="AQ267" s="465"/>
      <c r="AR267" s="465"/>
      <c r="AS267" s="465"/>
      <c r="AT267" s="465"/>
      <c r="AU267" s="465"/>
      <c r="AV267" s="465"/>
      <c r="AW267" s="465"/>
      <c r="AX267" s="465"/>
      <c r="AY267" s="465"/>
      <c r="AZ267" s="465"/>
      <c r="BA267" s="465"/>
      <c r="BB267" s="465"/>
      <c r="BC267" s="465"/>
      <c r="BD267" s="465"/>
      <c r="BE267" s="465"/>
      <c r="BF267" s="465"/>
      <c r="BG267" s="465"/>
      <c r="BH267" s="465"/>
      <c r="BI267" s="465"/>
      <c r="BJ267" s="465"/>
      <c r="BK267" s="465"/>
      <c r="BL267" s="465"/>
      <c r="BM267" s="465"/>
      <c r="BN267" s="465"/>
      <c r="BO267" s="465"/>
      <c r="BP267" s="465"/>
      <c r="BQ267" s="465"/>
      <c r="BR267" s="465"/>
      <c r="BS267" s="465"/>
      <c r="BT267" s="465"/>
      <c r="BU267" s="465"/>
      <c r="BV267" s="465"/>
      <c r="BW267" s="465"/>
      <c r="BX267" s="465"/>
      <c r="BY267" s="465"/>
      <c r="BZ267" s="465"/>
      <c r="CA267" s="465"/>
      <c r="CB267" s="465"/>
      <c r="CC267" s="465"/>
      <c r="CD267" s="465"/>
      <c r="CE267" s="465"/>
      <c r="CF267" s="465"/>
      <c r="CG267" s="465"/>
      <c r="CH267" s="465"/>
      <c r="CI267" s="465"/>
      <c r="CJ267" s="465"/>
      <c r="CK267" s="465"/>
      <c r="CL267" s="465"/>
      <c r="CM267" s="465"/>
      <c r="CN267" s="466">
        <v>1</v>
      </c>
      <c r="CO267" s="464"/>
      <c r="CP267" s="464"/>
    </row>
    <row r="268" spans="2:94" s="41" customFormat="1" ht="21" customHeight="1" x14ac:dyDescent="0.25">
      <c r="B268" s="2346"/>
      <c r="C268" s="2347"/>
      <c r="D268" s="2392"/>
      <c r="E268" s="2392"/>
      <c r="F268" s="2348"/>
      <c r="G268" s="2351"/>
      <c r="H268" s="2351"/>
      <c r="I268" s="2351"/>
      <c r="J268" s="2352"/>
      <c r="K268" s="2393"/>
      <c r="L268" s="2394"/>
      <c r="M268" s="2183" t="s">
        <v>4</v>
      </c>
      <c r="N268" s="2346"/>
      <c r="O268" s="2347"/>
      <c r="P268" s="2392"/>
      <c r="Q268" s="2392"/>
      <c r="R268" s="2348"/>
      <c r="S268" s="2348"/>
      <c r="T268" s="2348"/>
      <c r="U268" s="2351"/>
      <c r="V268" s="2352"/>
      <c r="W268" s="2393"/>
      <c r="X268" s="2394"/>
      <c r="Y268" s="2183" t="s">
        <v>4</v>
      </c>
      <c r="Z268" s="2346"/>
      <c r="AA268" s="2347"/>
      <c r="AB268" s="2392"/>
      <c r="AC268" s="2392"/>
      <c r="AD268" s="2348"/>
      <c r="AE268" s="2351"/>
      <c r="AF268" s="2351"/>
      <c r="AG268" s="2351"/>
      <c r="AH268" s="2352"/>
      <c r="AI268" s="2393"/>
      <c r="AJ268" s="2394"/>
      <c r="AK268" s="2183" t="s">
        <v>4</v>
      </c>
      <c r="AL268"/>
      <c r="AM268"/>
      <c r="AN268" s="465"/>
      <c r="AO268" s="465"/>
      <c r="AP268" s="465"/>
      <c r="AQ268" s="465"/>
      <c r="AR268" s="465"/>
      <c r="AS268" s="465"/>
      <c r="AT268" s="465"/>
      <c r="AU268" s="465"/>
      <c r="AV268" s="465"/>
      <c r="AW268" s="465"/>
      <c r="AX268" s="465"/>
      <c r="AY268" s="465"/>
      <c r="AZ268" s="465"/>
      <c r="BA268" s="465"/>
      <c r="BB268" s="465"/>
      <c r="BC268" s="465"/>
      <c r="BD268" s="465"/>
      <c r="BE268" s="465"/>
      <c r="BF268" s="465"/>
      <c r="BG268" s="465"/>
      <c r="BH268" s="465"/>
      <c r="BI268" s="465"/>
      <c r="BJ268" s="465"/>
      <c r="BK268" s="465"/>
      <c r="BL268" s="465"/>
      <c r="BM268" s="465"/>
      <c r="BN268" s="465"/>
      <c r="BO268" s="465"/>
      <c r="BP268" s="465"/>
      <c r="BQ268" s="465"/>
      <c r="BR268" s="465"/>
      <c r="BS268" s="465"/>
      <c r="BT268" s="465"/>
      <c r="BU268" s="465"/>
      <c r="BV268" s="465"/>
      <c r="BW268" s="465"/>
      <c r="BX268" s="465"/>
      <c r="BY268" s="465"/>
      <c r="BZ268" s="465"/>
      <c r="CA268" s="465"/>
      <c r="CB268" s="465"/>
      <c r="CC268" s="465"/>
      <c r="CD268" s="465"/>
      <c r="CE268" s="465"/>
      <c r="CF268" s="465"/>
      <c r="CG268" s="465"/>
      <c r="CH268" s="465"/>
      <c r="CI268" s="465"/>
      <c r="CJ268" s="465"/>
      <c r="CK268" s="465"/>
      <c r="CL268" s="465"/>
      <c r="CM268" s="465"/>
      <c r="CN268" s="466">
        <v>1</v>
      </c>
      <c r="CO268" s="464"/>
      <c r="CP268" s="464"/>
    </row>
    <row r="269" spans="2:94" s="41" customFormat="1" ht="21" customHeight="1" x14ac:dyDescent="0.25">
      <c r="B269" s="2346"/>
      <c r="C269" s="2347"/>
      <c r="D269" s="2348"/>
      <c r="E269" s="2349"/>
      <c r="F269" s="2350"/>
      <c r="G269" s="2351"/>
      <c r="H269" s="2351"/>
      <c r="I269" s="2351"/>
      <c r="J269" s="2352"/>
      <c r="K269" s="2393"/>
      <c r="L269" s="2353"/>
      <c r="M269" s="2183" t="s">
        <v>4</v>
      </c>
      <c r="N269" s="2346"/>
      <c r="O269" s="2347"/>
      <c r="P269" s="2348"/>
      <c r="Q269" s="2349"/>
      <c r="R269" s="2350"/>
      <c r="S269" s="2350"/>
      <c r="T269" s="2350"/>
      <c r="U269" s="2351"/>
      <c r="V269" s="2352"/>
      <c r="W269" s="2393"/>
      <c r="X269" s="2353"/>
      <c r="Y269" s="2183" t="s">
        <v>4</v>
      </c>
      <c r="Z269" s="2346"/>
      <c r="AA269" s="2347"/>
      <c r="AB269" s="2348"/>
      <c r="AC269" s="2349"/>
      <c r="AD269" s="2350"/>
      <c r="AE269" s="2351"/>
      <c r="AF269" s="2351"/>
      <c r="AG269" s="2351"/>
      <c r="AH269" s="2352"/>
      <c r="AI269" s="2393"/>
      <c r="AJ269" s="2353"/>
      <c r="AK269" s="2183" t="s">
        <v>4</v>
      </c>
      <c r="AL269"/>
      <c r="AM269"/>
      <c r="AN269" s="465"/>
      <c r="AO269" s="465"/>
      <c r="AP269" s="465"/>
      <c r="AQ269" s="465"/>
      <c r="AR269" s="465"/>
      <c r="AS269" s="465"/>
      <c r="AT269" s="465"/>
      <c r="AU269" s="465"/>
      <c r="AV269" s="465"/>
      <c r="AW269" s="465"/>
      <c r="AX269" s="465"/>
      <c r="AY269" s="465"/>
      <c r="AZ269" s="465"/>
      <c r="BA269" s="465"/>
      <c r="BB269" s="465"/>
      <c r="BC269" s="465"/>
      <c r="BD269" s="465"/>
      <c r="BE269" s="465"/>
      <c r="BF269" s="465"/>
      <c r="BG269" s="465"/>
      <c r="BH269" s="465"/>
      <c r="BI269" s="465"/>
      <c r="BJ269" s="465"/>
      <c r="BK269" s="465"/>
      <c r="BL269" s="465"/>
      <c r="BM269" s="465"/>
      <c r="BN269" s="465"/>
      <c r="BO269" s="465"/>
      <c r="BP269" s="465"/>
      <c r="BQ269" s="465"/>
      <c r="BR269" s="465"/>
      <c r="BS269" s="465"/>
      <c r="BT269" s="465"/>
      <c r="BU269" s="465"/>
      <c r="BV269" s="465"/>
      <c r="BW269" s="465"/>
      <c r="BX269" s="465"/>
      <c r="BY269" s="465"/>
      <c r="BZ269" s="465"/>
      <c r="CA269" s="465"/>
      <c r="CB269" s="465"/>
      <c r="CC269" s="465"/>
      <c r="CD269" s="465"/>
      <c r="CE269" s="465"/>
      <c r="CF269" s="465"/>
      <c r="CG269" s="465"/>
      <c r="CH269" s="465"/>
      <c r="CI269" s="465"/>
      <c r="CJ269" s="465"/>
      <c r="CK269" s="465"/>
      <c r="CL269" s="465"/>
      <c r="CM269" s="465"/>
      <c r="CN269" s="466">
        <v>1</v>
      </c>
      <c r="CO269" s="464"/>
      <c r="CP269" s="464"/>
    </row>
    <row r="270" spans="2:94" s="41" customFormat="1" ht="21" customHeight="1" x14ac:dyDescent="0.25">
      <c r="B270" s="2346"/>
      <c r="C270" s="2347"/>
      <c r="D270" s="2392"/>
      <c r="E270" s="2392"/>
      <c r="F270" s="2348"/>
      <c r="G270" s="2351"/>
      <c r="H270" s="2351"/>
      <c r="I270" s="2351"/>
      <c r="J270" s="2352"/>
      <c r="K270" s="2393"/>
      <c r="L270" s="2394"/>
      <c r="M270" s="2183" t="s">
        <v>4</v>
      </c>
      <c r="N270" s="2346"/>
      <c r="O270" s="2347"/>
      <c r="P270" s="2392"/>
      <c r="Q270" s="2392"/>
      <c r="R270" s="2348"/>
      <c r="S270" s="2348"/>
      <c r="T270" s="2348"/>
      <c r="U270" s="2351"/>
      <c r="V270" s="2352"/>
      <c r="W270" s="2393"/>
      <c r="X270" s="2394"/>
      <c r="Y270" s="2183" t="s">
        <v>4</v>
      </c>
      <c r="Z270" s="2346"/>
      <c r="AA270" s="2347"/>
      <c r="AB270" s="2392"/>
      <c r="AC270" s="2392"/>
      <c r="AD270" s="2348"/>
      <c r="AE270" s="2351"/>
      <c r="AF270" s="2351"/>
      <c r="AG270" s="2351"/>
      <c r="AH270" s="2352"/>
      <c r="AI270" s="2393"/>
      <c r="AJ270" s="2394"/>
      <c r="AK270" s="2183" t="s">
        <v>4</v>
      </c>
      <c r="AL270"/>
      <c r="AM270"/>
      <c r="AN270" s="465"/>
      <c r="AO270" s="465"/>
      <c r="AP270" s="465"/>
      <c r="AQ270" s="465"/>
      <c r="AR270" s="465"/>
      <c r="AS270" s="465"/>
      <c r="AT270" s="465"/>
      <c r="AU270" s="465"/>
      <c r="AV270" s="465"/>
      <c r="AW270" s="465"/>
      <c r="AX270" s="465"/>
      <c r="AY270" s="465"/>
      <c r="AZ270" s="465"/>
      <c r="BA270" s="465"/>
      <c r="BB270" s="465"/>
      <c r="BC270" s="465"/>
      <c r="BD270" s="465"/>
      <c r="BE270" s="465"/>
      <c r="BF270" s="465"/>
      <c r="BG270" s="465"/>
      <c r="BH270" s="465"/>
      <c r="BI270" s="465"/>
      <c r="BJ270" s="465"/>
      <c r="BK270" s="465"/>
      <c r="BL270" s="465"/>
      <c r="BM270" s="465"/>
      <c r="BN270" s="465"/>
      <c r="BO270" s="465"/>
      <c r="BP270" s="465"/>
      <c r="BQ270" s="465"/>
      <c r="BR270" s="465"/>
      <c r="BS270" s="465"/>
      <c r="BT270" s="465"/>
      <c r="BU270" s="465"/>
      <c r="BV270" s="465"/>
      <c r="BW270" s="465"/>
      <c r="BX270" s="465"/>
      <c r="BY270" s="465"/>
      <c r="BZ270" s="465"/>
      <c r="CA270" s="465"/>
      <c r="CB270" s="465"/>
      <c r="CC270" s="465"/>
      <c r="CD270" s="465"/>
      <c r="CE270" s="465"/>
      <c r="CF270" s="465"/>
      <c r="CG270" s="465"/>
      <c r="CH270" s="465"/>
      <c r="CI270" s="465"/>
      <c r="CJ270" s="465"/>
      <c r="CK270" s="465"/>
      <c r="CL270" s="465"/>
      <c r="CM270" s="465"/>
      <c r="CN270" s="466">
        <v>1</v>
      </c>
      <c r="CO270" s="464"/>
      <c r="CP270" s="464"/>
    </row>
    <row r="271" spans="2:94" s="41" customFormat="1" ht="21" customHeight="1" x14ac:dyDescent="0.25">
      <c r="B271" s="2346"/>
      <c r="C271" s="2347"/>
      <c r="D271" s="2348"/>
      <c r="E271" s="2349"/>
      <c r="F271" s="2350"/>
      <c r="G271" s="2351"/>
      <c r="H271" s="2351"/>
      <c r="I271" s="2351"/>
      <c r="J271" s="2352"/>
      <c r="K271" s="2393"/>
      <c r="L271" s="2353"/>
      <c r="M271" s="2183" t="s">
        <v>4</v>
      </c>
      <c r="N271" s="2346"/>
      <c r="O271" s="2347"/>
      <c r="P271" s="2348"/>
      <c r="Q271" s="2349"/>
      <c r="R271" s="2350"/>
      <c r="S271" s="2350"/>
      <c r="T271" s="2350"/>
      <c r="U271" s="2351"/>
      <c r="V271" s="2352"/>
      <c r="W271" s="2393"/>
      <c r="X271" s="2353"/>
      <c r="Y271" s="2183" t="s">
        <v>4</v>
      </c>
      <c r="Z271" s="2346"/>
      <c r="AA271" s="2347"/>
      <c r="AB271" s="2348"/>
      <c r="AC271" s="2349"/>
      <c r="AD271" s="2350"/>
      <c r="AE271" s="2351"/>
      <c r="AF271" s="2351"/>
      <c r="AG271" s="2351"/>
      <c r="AH271" s="2352"/>
      <c r="AI271" s="2393"/>
      <c r="AJ271" s="2353"/>
      <c r="AK271" s="2183" t="s">
        <v>4</v>
      </c>
      <c r="AL271"/>
      <c r="AM271"/>
      <c r="AN271" s="465"/>
      <c r="AO271" s="465"/>
      <c r="AP271" s="465"/>
      <c r="AQ271" s="465"/>
      <c r="AR271" s="465"/>
      <c r="AS271" s="465"/>
      <c r="AT271" s="465"/>
      <c r="AU271" s="465"/>
      <c r="AV271" s="465"/>
      <c r="AW271" s="465"/>
      <c r="AX271" s="465"/>
      <c r="AY271" s="465"/>
      <c r="AZ271" s="465"/>
      <c r="BA271" s="465"/>
      <c r="BB271" s="465"/>
      <c r="BC271" s="465"/>
      <c r="BD271" s="465"/>
      <c r="BE271" s="465"/>
      <c r="BF271" s="465"/>
      <c r="BG271" s="465"/>
      <c r="BH271" s="465"/>
      <c r="BI271" s="465"/>
      <c r="BJ271" s="465"/>
      <c r="BK271" s="465"/>
      <c r="BL271" s="465"/>
      <c r="BM271" s="465"/>
      <c r="BN271" s="465"/>
      <c r="BO271" s="465"/>
      <c r="BP271" s="465"/>
      <c r="BQ271" s="465"/>
      <c r="BR271" s="465"/>
      <c r="BS271" s="465"/>
      <c r="BT271" s="465"/>
      <c r="BU271" s="465"/>
      <c r="BV271" s="465"/>
      <c r="BW271" s="465"/>
      <c r="BX271" s="465"/>
      <c r="BY271" s="465"/>
      <c r="BZ271" s="465"/>
      <c r="CA271" s="465"/>
      <c r="CB271" s="465"/>
      <c r="CC271" s="465"/>
      <c r="CD271" s="465"/>
      <c r="CE271" s="465"/>
      <c r="CF271" s="465"/>
      <c r="CG271" s="465"/>
      <c r="CH271" s="465"/>
      <c r="CI271" s="465"/>
      <c r="CJ271" s="465"/>
      <c r="CK271" s="465"/>
      <c r="CL271" s="465"/>
      <c r="CM271" s="465"/>
      <c r="CN271" s="466">
        <v>1</v>
      </c>
      <c r="CO271" s="464"/>
      <c r="CP271" s="464"/>
    </row>
    <row r="272" spans="2:94" s="41" customFormat="1" ht="21" customHeight="1" x14ac:dyDescent="0.25">
      <c r="B272" s="2346"/>
      <c r="C272" s="2347"/>
      <c r="D272" s="2392"/>
      <c r="E272" s="2392"/>
      <c r="F272" s="2348"/>
      <c r="G272" s="2351"/>
      <c r="H272" s="2351"/>
      <c r="I272" s="2351"/>
      <c r="J272" s="2352"/>
      <c r="K272" s="2393"/>
      <c r="L272" s="2394"/>
      <c r="M272" s="2183" t="s">
        <v>4</v>
      </c>
      <c r="N272" s="2346"/>
      <c r="O272" s="2347"/>
      <c r="P272" s="2392"/>
      <c r="Q272" s="2392"/>
      <c r="R272" s="2348"/>
      <c r="S272" s="2348"/>
      <c r="T272" s="2348"/>
      <c r="U272" s="2351"/>
      <c r="V272" s="2352"/>
      <c r="W272" s="2393"/>
      <c r="X272" s="2394"/>
      <c r="Y272" s="2183" t="s">
        <v>4</v>
      </c>
      <c r="Z272" s="2346"/>
      <c r="AA272" s="2347"/>
      <c r="AB272" s="2392"/>
      <c r="AC272" s="2392"/>
      <c r="AD272" s="2348"/>
      <c r="AE272" s="2351"/>
      <c r="AF272" s="2351"/>
      <c r="AG272" s="2351"/>
      <c r="AH272" s="2352"/>
      <c r="AI272" s="2393"/>
      <c r="AJ272" s="2394"/>
      <c r="AK272" s="2183" t="s">
        <v>4</v>
      </c>
      <c r="AL272"/>
      <c r="AM272"/>
      <c r="AN272" s="465"/>
      <c r="AO272" s="465"/>
      <c r="AP272" s="465"/>
      <c r="AQ272" s="465"/>
      <c r="AR272" s="465"/>
      <c r="AS272" s="465"/>
      <c r="AT272" s="465"/>
      <c r="AU272" s="465"/>
      <c r="AV272" s="465"/>
      <c r="AW272" s="465"/>
      <c r="AX272" s="465"/>
      <c r="AY272" s="465"/>
      <c r="AZ272" s="465"/>
      <c r="BA272" s="465"/>
      <c r="BB272" s="465"/>
      <c r="BC272" s="465"/>
      <c r="BD272" s="465"/>
      <c r="BE272" s="465"/>
      <c r="BF272" s="465"/>
      <c r="BG272" s="465"/>
      <c r="BH272" s="465"/>
      <c r="BI272" s="465"/>
      <c r="BJ272" s="465"/>
      <c r="BK272" s="465"/>
      <c r="BL272" s="465"/>
      <c r="BM272" s="465"/>
      <c r="BN272" s="465"/>
      <c r="BO272" s="465"/>
      <c r="BP272" s="465"/>
      <c r="BQ272" s="465"/>
      <c r="BR272" s="465"/>
      <c r="BS272" s="465"/>
      <c r="BT272" s="465"/>
      <c r="BU272" s="465"/>
      <c r="BV272" s="465"/>
      <c r="BW272" s="465"/>
      <c r="BX272" s="465"/>
      <c r="BY272" s="465"/>
      <c r="BZ272" s="465"/>
      <c r="CA272" s="465"/>
      <c r="CB272" s="465"/>
      <c r="CC272" s="465"/>
      <c r="CD272" s="465"/>
      <c r="CE272" s="465"/>
      <c r="CF272" s="465"/>
      <c r="CG272" s="465"/>
      <c r="CH272" s="465"/>
      <c r="CI272" s="465"/>
      <c r="CJ272" s="465"/>
      <c r="CK272" s="465"/>
      <c r="CL272" s="465"/>
      <c r="CM272" s="465"/>
      <c r="CN272" s="466">
        <v>1</v>
      </c>
      <c r="CO272" s="464"/>
      <c r="CP272" s="464"/>
    </row>
    <row r="273" spans="2:94" s="41" customFormat="1" ht="21" customHeight="1" x14ac:dyDescent="0.25">
      <c r="B273" s="2346"/>
      <c r="C273" s="2347"/>
      <c r="D273" s="2348"/>
      <c r="E273" s="2349"/>
      <c r="F273" s="2350"/>
      <c r="G273" s="2351"/>
      <c r="H273" s="2351"/>
      <c r="I273" s="2351"/>
      <c r="J273" s="2352"/>
      <c r="K273" s="2393"/>
      <c r="L273" s="2353"/>
      <c r="M273" s="2183" t="s">
        <v>4</v>
      </c>
      <c r="N273" s="2346"/>
      <c r="O273" s="2347"/>
      <c r="P273" s="2348"/>
      <c r="Q273" s="2349"/>
      <c r="R273" s="2350"/>
      <c r="S273" s="2350"/>
      <c r="T273" s="2350"/>
      <c r="U273" s="2351"/>
      <c r="V273" s="2352"/>
      <c r="W273" s="2393"/>
      <c r="X273" s="2353"/>
      <c r="Y273" s="2183" t="s">
        <v>4</v>
      </c>
      <c r="Z273" s="2346"/>
      <c r="AA273" s="2347"/>
      <c r="AB273" s="2348"/>
      <c r="AC273" s="2349"/>
      <c r="AD273" s="2350"/>
      <c r="AE273" s="2351"/>
      <c r="AF273" s="2351"/>
      <c r="AG273" s="2351"/>
      <c r="AH273" s="2352"/>
      <c r="AI273" s="2393"/>
      <c r="AJ273" s="2353"/>
      <c r="AK273" s="2183" t="s">
        <v>4</v>
      </c>
      <c r="AL273"/>
      <c r="AM273"/>
      <c r="AN273" s="465"/>
      <c r="AO273" s="465"/>
      <c r="AP273" s="465"/>
      <c r="AQ273" s="465"/>
      <c r="AR273" s="465"/>
      <c r="AS273" s="465"/>
      <c r="AT273" s="465"/>
      <c r="AU273" s="465"/>
      <c r="AV273" s="465"/>
      <c r="AW273" s="465"/>
      <c r="AX273" s="465"/>
      <c r="AY273" s="465"/>
      <c r="AZ273" s="465"/>
      <c r="BA273" s="465"/>
      <c r="BB273" s="465"/>
      <c r="BC273" s="465"/>
      <c r="BD273" s="465"/>
      <c r="BE273" s="465"/>
      <c r="BF273" s="465"/>
      <c r="BG273" s="465"/>
      <c r="BH273" s="465"/>
      <c r="BI273" s="465"/>
      <c r="BJ273" s="465"/>
      <c r="BK273" s="465"/>
      <c r="BL273" s="465"/>
      <c r="BM273" s="465"/>
      <c r="BN273" s="465"/>
      <c r="BO273" s="465"/>
      <c r="BP273" s="465"/>
      <c r="BQ273" s="465"/>
      <c r="BR273" s="465"/>
      <c r="BS273" s="465"/>
      <c r="BT273" s="465"/>
      <c r="BU273" s="465"/>
      <c r="BV273" s="465"/>
      <c r="BW273" s="465"/>
      <c r="BX273" s="465"/>
      <c r="BY273" s="465"/>
      <c r="BZ273" s="465"/>
      <c r="CA273" s="465"/>
      <c r="CB273" s="465"/>
      <c r="CC273" s="465"/>
      <c r="CD273" s="465"/>
      <c r="CE273" s="465"/>
      <c r="CF273" s="465"/>
      <c r="CG273" s="465"/>
      <c r="CH273" s="465"/>
      <c r="CI273" s="465"/>
      <c r="CJ273" s="465"/>
      <c r="CK273" s="465"/>
      <c r="CL273" s="465"/>
      <c r="CM273" s="465"/>
      <c r="CN273" s="466">
        <v>1</v>
      </c>
      <c r="CO273" s="464"/>
      <c r="CP273" s="464"/>
    </row>
    <row r="274" spans="2:94" s="41" customFormat="1" ht="21" customHeight="1" x14ac:dyDescent="0.25">
      <c r="B274" s="2346"/>
      <c r="C274" s="2347"/>
      <c r="D274" s="2392"/>
      <c r="E274" s="2392"/>
      <c r="F274" s="2348"/>
      <c r="G274" s="2351"/>
      <c r="H274" s="2351"/>
      <c r="I274" s="2351"/>
      <c r="J274" s="2352"/>
      <c r="K274" s="2393"/>
      <c r="L274" s="2394"/>
      <c r="M274" s="2183" t="s">
        <v>4</v>
      </c>
      <c r="N274" s="2346"/>
      <c r="O274" s="2347"/>
      <c r="P274" s="2392"/>
      <c r="Q274" s="2392"/>
      <c r="R274" s="2348"/>
      <c r="S274" s="2348"/>
      <c r="T274" s="2348"/>
      <c r="U274" s="2351"/>
      <c r="V274" s="2352"/>
      <c r="W274" s="2393"/>
      <c r="X274" s="2394"/>
      <c r="Y274" s="2183" t="s">
        <v>4</v>
      </c>
      <c r="Z274" s="2346"/>
      <c r="AA274" s="2347"/>
      <c r="AB274" s="2392"/>
      <c r="AC274" s="2392"/>
      <c r="AD274" s="2348"/>
      <c r="AE274" s="2351"/>
      <c r="AF274" s="2351"/>
      <c r="AG274" s="2351"/>
      <c r="AH274" s="2352"/>
      <c r="AI274" s="2393"/>
      <c r="AJ274" s="2394"/>
      <c r="AK274" s="2183" t="s">
        <v>4</v>
      </c>
      <c r="AL274"/>
      <c r="AM274"/>
      <c r="AN274" s="465"/>
      <c r="AO274" s="465"/>
      <c r="AP274" s="465"/>
      <c r="AQ274" s="465"/>
      <c r="AR274" s="465"/>
      <c r="AS274" s="465"/>
      <c r="AT274" s="465"/>
      <c r="AU274" s="465"/>
      <c r="AV274" s="465"/>
      <c r="AW274" s="465"/>
      <c r="AX274" s="465"/>
      <c r="AY274" s="465"/>
      <c r="AZ274" s="465"/>
      <c r="BA274" s="465"/>
      <c r="BB274" s="465"/>
      <c r="BC274" s="465"/>
      <c r="BD274" s="465"/>
      <c r="BE274" s="465"/>
      <c r="BF274" s="465"/>
      <c r="BG274" s="465"/>
      <c r="BH274" s="465"/>
      <c r="BI274" s="465"/>
      <c r="BJ274" s="465"/>
      <c r="BK274" s="465"/>
      <c r="BL274" s="465"/>
      <c r="BM274" s="465"/>
      <c r="BN274" s="465"/>
      <c r="BO274" s="465"/>
      <c r="BP274" s="465"/>
      <c r="BQ274" s="465"/>
      <c r="BR274" s="465"/>
      <c r="BS274" s="465"/>
      <c r="BT274" s="465"/>
      <c r="BU274" s="465"/>
      <c r="BV274" s="465"/>
      <c r="BW274" s="465"/>
      <c r="BX274" s="465"/>
      <c r="BY274" s="465"/>
      <c r="BZ274" s="465"/>
      <c r="CA274" s="465"/>
      <c r="CB274" s="465"/>
      <c r="CC274" s="465"/>
      <c r="CD274" s="465"/>
      <c r="CE274" s="465"/>
      <c r="CF274" s="465"/>
      <c r="CG274" s="465"/>
      <c r="CH274" s="465"/>
      <c r="CI274" s="465"/>
      <c r="CJ274" s="465"/>
      <c r="CK274" s="465"/>
      <c r="CL274" s="465"/>
      <c r="CM274" s="465"/>
      <c r="CN274" s="466">
        <v>1</v>
      </c>
      <c r="CO274" s="464"/>
      <c r="CP274" s="464"/>
    </row>
    <row r="275" spans="2:94" s="41" customFormat="1" ht="21" customHeight="1" x14ac:dyDescent="0.25">
      <c r="B275" s="2346"/>
      <c r="C275" s="2347"/>
      <c r="D275" s="2348"/>
      <c r="E275" s="2349"/>
      <c r="F275" s="2350"/>
      <c r="G275" s="2351"/>
      <c r="H275" s="2351"/>
      <c r="I275" s="2351"/>
      <c r="J275" s="2352"/>
      <c r="K275" s="2393"/>
      <c r="L275" s="2353"/>
      <c r="M275" s="2183" t="s">
        <v>4</v>
      </c>
      <c r="N275" s="2346"/>
      <c r="O275" s="2347"/>
      <c r="P275" s="2348"/>
      <c r="Q275" s="2349"/>
      <c r="R275" s="2350"/>
      <c r="S275" s="2350"/>
      <c r="T275" s="2350"/>
      <c r="U275" s="2351"/>
      <c r="V275" s="2352"/>
      <c r="W275" s="2393"/>
      <c r="X275" s="2353"/>
      <c r="Y275" s="2183" t="s">
        <v>4</v>
      </c>
      <c r="Z275" s="2346"/>
      <c r="AA275" s="2347"/>
      <c r="AB275" s="2348"/>
      <c r="AC275" s="2349"/>
      <c r="AD275" s="2350"/>
      <c r="AE275" s="2351"/>
      <c r="AF275" s="2351"/>
      <c r="AG275" s="2351"/>
      <c r="AH275" s="2352"/>
      <c r="AI275" s="2393"/>
      <c r="AJ275" s="2353"/>
      <c r="AK275" s="2183" t="s">
        <v>4</v>
      </c>
      <c r="AL275"/>
      <c r="AM275"/>
      <c r="AN275" s="465"/>
      <c r="AO275" s="465"/>
      <c r="AP275" s="465"/>
      <c r="AQ275" s="465"/>
      <c r="AR275" s="465"/>
      <c r="AS275" s="465"/>
      <c r="AT275" s="465"/>
      <c r="AU275" s="465"/>
      <c r="AV275" s="465"/>
      <c r="AW275" s="465"/>
      <c r="AX275" s="465"/>
      <c r="AY275" s="465"/>
      <c r="AZ275" s="465"/>
      <c r="BA275" s="465"/>
      <c r="BB275" s="465"/>
      <c r="BC275" s="465"/>
      <c r="BD275" s="465"/>
      <c r="BE275" s="465"/>
      <c r="BF275" s="465"/>
      <c r="BG275" s="465"/>
      <c r="BH275" s="465"/>
      <c r="BI275" s="465"/>
      <c r="BJ275" s="465"/>
      <c r="BK275" s="465"/>
      <c r="BL275" s="465"/>
      <c r="BM275" s="465"/>
      <c r="BN275" s="465"/>
      <c r="BO275" s="465"/>
      <c r="BP275" s="465"/>
      <c r="BQ275" s="465"/>
      <c r="BR275" s="465"/>
      <c r="BS275" s="465"/>
      <c r="BT275" s="465"/>
      <c r="BU275" s="465"/>
      <c r="BV275" s="465"/>
      <c r="BW275" s="465"/>
      <c r="BX275" s="465"/>
      <c r="BY275" s="465"/>
      <c r="BZ275" s="465"/>
      <c r="CA275" s="465"/>
      <c r="CB275" s="465"/>
      <c r="CC275" s="465"/>
      <c r="CD275" s="465"/>
      <c r="CE275" s="465"/>
      <c r="CF275" s="465"/>
      <c r="CG275" s="465"/>
      <c r="CH275" s="465"/>
      <c r="CI275" s="465"/>
      <c r="CJ275" s="465"/>
      <c r="CK275" s="465"/>
      <c r="CL275" s="465"/>
      <c r="CM275" s="465"/>
      <c r="CN275" s="466">
        <v>1</v>
      </c>
      <c r="CO275" s="464"/>
      <c r="CP275" s="464"/>
    </row>
    <row r="276" spans="2:94" s="41" customFormat="1" ht="21" customHeight="1" x14ac:dyDescent="0.25">
      <c r="B276" s="2346"/>
      <c r="C276" s="2347"/>
      <c r="D276" s="2392"/>
      <c r="E276" s="2392"/>
      <c r="F276" s="2348"/>
      <c r="G276" s="2351"/>
      <c r="H276" s="2351"/>
      <c r="I276" s="2351"/>
      <c r="J276" s="2352"/>
      <c r="K276" s="2393"/>
      <c r="L276" s="2394"/>
      <c r="M276" s="2183" t="s">
        <v>4</v>
      </c>
      <c r="N276" s="2346"/>
      <c r="O276" s="2347"/>
      <c r="P276" s="2392"/>
      <c r="Q276" s="2392"/>
      <c r="R276" s="2348"/>
      <c r="S276" s="2348"/>
      <c r="T276" s="2348"/>
      <c r="U276" s="2351"/>
      <c r="V276" s="2352"/>
      <c r="W276" s="2393"/>
      <c r="X276" s="2394"/>
      <c r="Y276" s="2183" t="s">
        <v>4</v>
      </c>
      <c r="Z276" s="2346"/>
      <c r="AA276" s="2347"/>
      <c r="AB276" s="2392"/>
      <c r="AC276" s="2392"/>
      <c r="AD276" s="2348"/>
      <c r="AE276" s="2351"/>
      <c r="AF276" s="2351"/>
      <c r="AG276" s="2351"/>
      <c r="AH276" s="2352"/>
      <c r="AI276" s="2393"/>
      <c r="AJ276" s="2394"/>
      <c r="AK276" s="2183" t="s">
        <v>4</v>
      </c>
      <c r="AL276"/>
      <c r="AM276"/>
      <c r="AN276" s="465"/>
      <c r="AO276" s="465"/>
      <c r="AP276" s="465"/>
      <c r="AQ276" s="465"/>
      <c r="AR276" s="465"/>
      <c r="AS276" s="465"/>
      <c r="AT276" s="465"/>
      <c r="AU276" s="465"/>
      <c r="AV276" s="465"/>
      <c r="AW276" s="465"/>
      <c r="AX276" s="465"/>
      <c r="AY276" s="465"/>
      <c r="AZ276" s="465"/>
      <c r="BA276" s="465"/>
      <c r="BB276" s="465"/>
      <c r="BC276" s="465"/>
      <c r="BD276" s="465"/>
      <c r="BE276" s="465"/>
      <c r="BF276" s="465"/>
      <c r="BG276" s="465"/>
      <c r="BH276" s="465"/>
      <c r="BI276" s="465"/>
      <c r="BJ276" s="465"/>
      <c r="BK276" s="465"/>
      <c r="BL276" s="465"/>
      <c r="BM276" s="465"/>
      <c r="BN276" s="465"/>
      <c r="BO276" s="465"/>
      <c r="BP276" s="465"/>
      <c r="BQ276" s="465"/>
      <c r="BR276" s="465"/>
      <c r="BS276" s="465"/>
      <c r="BT276" s="465"/>
      <c r="BU276" s="465"/>
      <c r="BV276" s="465"/>
      <c r="BW276" s="465"/>
      <c r="BX276" s="465"/>
      <c r="BY276" s="465"/>
      <c r="BZ276" s="465"/>
      <c r="CA276" s="465"/>
      <c r="CB276" s="465"/>
      <c r="CC276" s="465"/>
      <c r="CD276" s="465"/>
      <c r="CE276" s="465"/>
      <c r="CF276" s="465"/>
      <c r="CG276" s="465"/>
      <c r="CH276" s="465"/>
      <c r="CI276" s="465"/>
      <c r="CJ276" s="465"/>
      <c r="CK276" s="465"/>
      <c r="CL276" s="465"/>
      <c r="CM276" s="465"/>
      <c r="CN276" s="466">
        <v>1</v>
      </c>
      <c r="CO276" s="464"/>
      <c r="CP276" s="464"/>
    </row>
    <row r="277" spans="2:94" s="41" customFormat="1" ht="21" customHeight="1" x14ac:dyDescent="0.25">
      <c r="B277" s="2346"/>
      <c r="C277" s="2347"/>
      <c r="D277" s="2348"/>
      <c r="E277" s="2349"/>
      <c r="F277" s="2350"/>
      <c r="G277" s="2351"/>
      <c r="H277" s="2351"/>
      <c r="I277" s="2351"/>
      <c r="J277" s="2352"/>
      <c r="K277" s="2393"/>
      <c r="L277" s="2353"/>
      <c r="M277" s="2183" t="s">
        <v>4</v>
      </c>
      <c r="N277" s="2346"/>
      <c r="O277" s="2347"/>
      <c r="P277" s="2348"/>
      <c r="Q277" s="2349"/>
      <c r="R277" s="2350"/>
      <c r="S277" s="2350"/>
      <c r="T277" s="2350"/>
      <c r="U277" s="2351"/>
      <c r="V277" s="2352"/>
      <c r="W277" s="2393"/>
      <c r="X277" s="2353"/>
      <c r="Y277" s="2183" t="s">
        <v>4</v>
      </c>
      <c r="Z277" s="2346"/>
      <c r="AA277" s="2347"/>
      <c r="AB277" s="2348"/>
      <c r="AC277" s="2349"/>
      <c r="AD277" s="2350"/>
      <c r="AE277" s="2351"/>
      <c r="AF277" s="2351"/>
      <c r="AG277" s="2351"/>
      <c r="AH277" s="2352"/>
      <c r="AI277" s="2393"/>
      <c r="AJ277" s="2353"/>
      <c r="AK277" s="2183" t="s">
        <v>4</v>
      </c>
      <c r="AL277"/>
      <c r="AM277"/>
      <c r="AN277" s="465"/>
      <c r="AO277" s="465"/>
      <c r="AP277" s="465"/>
      <c r="AQ277" s="465"/>
      <c r="AR277" s="465"/>
      <c r="AS277" s="465"/>
      <c r="AT277" s="465"/>
      <c r="AU277" s="465"/>
      <c r="AV277" s="465"/>
      <c r="AW277" s="465"/>
      <c r="AX277" s="465"/>
      <c r="AY277" s="465"/>
      <c r="AZ277" s="465"/>
      <c r="BA277" s="465"/>
      <c r="BB277" s="465"/>
      <c r="BC277" s="465"/>
      <c r="BD277" s="465"/>
      <c r="BE277" s="465"/>
      <c r="BF277" s="465"/>
      <c r="BG277" s="465"/>
      <c r="BH277" s="465"/>
      <c r="BI277" s="465"/>
      <c r="BJ277" s="465"/>
      <c r="BK277" s="465"/>
      <c r="BL277" s="465"/>
      <c r="BM277" s="465"/>
      <c r="BN277" s="465"/>
      <c r="BO277" s="465"/>
      <c r="BP277" s="465"/>
      <c r="BQ277" s="465"/>
      <c r="BR277" s="465"/>
      <c r="BS277" s="465"/>
      <c r="BT277" s="465"/>
      <c r="BU277" s="465"/>
      <c r="BV277" s="465"/>
      <c r="BW277" s="465"/>
      <c r="BX277" s="465"/>
      <c r="BY277" s="465"/>
      <c r="BZ277" s="465"/>
      <c r="CA277" s="465"/>
      <c r="CB277" s="465"/>
      <c r="CC277" s="465"/>
      <c r="CD277" s="465"/>
      <c r="CE277" s="465"/>
      <c r="CF277" s="465"/>
      <c r="CG277" s="465"/>
      <c r="CH277" s="465"/>
      <c r="CI277" s="465"/>
      <c r="CJ277" s="465"/>
      <c r="CK277" s="465"/>
      <c r="CL277" s="465"/>
      <c r="CM277" s="465"/>
      <c r="CN277" s="466">
        <v>1</v>
      </c>
      <c r="CO277" s="464"/>
      <c r="CP277" s="464"/>
    </row>
    <row r="278" spans="2:94" s="41" customFormat="1" ht="21" customHeight="1" x14ac:dyDescent="0.25">
      <c r="B278" s="2346"/>
      <c r="C278" s="2347"/>
      <c r="D278" s="2392"/>
      <c r="E278" s="2392"/>
      <c r="F278" s="2348"/>
      <c r="G278" s="2351"/>
      <c r="H278" s="2351"/>
      <c r="I278" s="2351"/>
      <c r="J278" s="2352"/>
      <c r="K278" s="2393"/>
      <c r="L278" s="2394"/>
      <c r="M278" s="2183" t="s">
        <v>4</v>
      </c>
      <c r="N278" s="2346"/>
      <c r="O278" s="2347"/>
      <c r="P278" s="2392"/>
      <c r="Q278" s="2392"/>
      <c r="R278" s="2348"/>
      <c r="S278" s="2348"/>
      <c r="T278" s="2348"/>
      <c r="U278" s="2351"/>
      <c r="V278" s="2352"/>
      <c r="W278" s="2393"/>
      <c r="X278" s="2394"/>
      <c r="Y278" s="2183" t="s">
        <v>4</v>
      </c>
      <c r="Z278" s="2346"/>
      <c r="AA278" s="2347"/>
      <c r="AB278" s="2392"/>
      <c r="AC278" s="2392"/>
      <c r="AD278" s="2348"/>
      <c r="AE278" s="2351"/>
      <c r="AF278" s="2351"/>
      <c r="AG278" s="2351"/>
      <c r="AH278" s="2352"/>
      <c r="AI278" s="2393"/>
      <c r="AJ278" s="2394"/>
      <c r="AK278" s="2183" t="s">
        <v>4</v>
      </c>
      <c r="AL278"/>
      <c r="AM278"/>
      <c r="AN278" s="465"/>
      <c r="AO278" s="465"/>
      <c r="AP278" s="465"/>
      <c r="AQ278" s="465"/>
      <c r="AR278" s="465"/>
      <c r="AS278" s="465"/>
      <c r="AT278" s="465"/>
      <c r="AU278" s="465"/>
      <c r="AV278" s="465"/>
      <c r="AW278" s="465"/>
      <c r="AX278" s="465"/>
      <c r="AY278" s="465"/>
      <c r="AZ278" s="465"/>
      <c r="BA278" s="465"/>
      <c r="BB278" s="465"/>
      <c r="BC278" s="465"/>
      <c r="BD278" s="465"/>
      <c r="BE278" s="465"/>
      <c r="BF278" s="465"/>
      <c r="BG278" s="465"/>
      <c r="BH278" s="465"/>
      <c r="BI278" s="465"/>
      <c r="BJ278" s="465"/>
      <c r="BK278" s="465"/>
      <c r="BL278" s="465"/>
      <c r="BM278" s="465"/>
      <c r="BN278" s="465"/>
      <c r="BO278" s="465"/>
      <c r="BP278" s="465"/>
      <c r="BQ278" s="465"/>
      <c r="BR278" s="465"/>
      <c r="BS278" s="465"/>
      <c r="BT278" s="465"/>
      <c r="BU278" s="465"/>
      <c r="BV278" s="465"/>
      <c r="BW278" s="465"/>
      <c r="BX278" s="465"/>
      <c r="BY278" s="465"/>
      <c r="BZ278" s="465"/>
      <c r="CA278" s="465"/>
      <c r="CB278" s="465"/>
      <c r="CC278" s="465"/>
      <c r="CD278" s="465"/>
      <c r="CE278" s="465"/>
      <c r="CF278" s="465"/>
      <c r="CG278" s="465"/>
      <c r="CH278" s="465"/>
      <c r="CI278" s="465"/>
      <c r="CJ278" s="465"/>
      <c r="CK278" s="465"/>
      <c r="CL278" s="465"/>
      <c r="CM278" s="465"/>
      <c r="CN278" s="466">
        <v>1</v>
      </c>
      <c r="CO278" s="464"/>
      <c r="CP278" s="464"/>
    </row>
    <row r="279" spans="2:94" s="41" customFormat="1" ht="21" customHeight="1" x14ac:dyDescent="0.25">
      <c r="B279" s="2346"/>
      <c r="C279" s="2347"/>
      <c r="D279" s="2348"/>
      <c r="E279" s="2349"/>
      <c r="F279" s="2350"/>
      <c r="G279" s="2351"/>
      <c r="H279" s="2351"/>
      <c r="I279" s="2351"/>
      <c r="J279" s="2352"/>
      <c r="K279" s="2393"/>
      <c r="L279" s="2353"/>
      <c r="M279" s="2183" t="s">
        <v>4</v>
      </c>
      <c r="N279" s="2346"/>
      <c r="O279" s="2347"/>
      <c r="P279" s="2348"/>
      <c r="Q279" s="2349"/>
      <c r="R279" s="2350"/>
      <c r="S279" s="2350"/>
      <c r="T279" s="2350"/>
      <c r="U279" s="2351"/>
      <c r="V279" s="2352"/>
      <c r="W279" s="2393"/>
      <c r="X279" s="2353"/>
      <c r="Y279" s="2183" t="s">
        <v>4</v>
      </c>
      <c r="Z279" s="2346"/>
      <c r="AA279" s="2347"/>
      <c r="AB279" s="2348"/>
      <c r="AC279" s="2349"/>
      <c r="AD279" s="2350"/>
      <c r="AE279" s="2351"/>
      <c r="AF279" s="2351"/>
      <c r="AG279" s="2351"/>
      <c r="AH279" s="2352"/>
      <c r="AI279" s="2393"/>
      <c r="AJ279" s="2353"/>
      <c r="AK279" s="2183" t="s">
        <v>4</v>
      </c>
      <c r="AL279"/>
      <c r="AM279"/>
      <c r="AN279" s="465"/>
      <c r="AO279" s="465"/>
      <c r="AP279" s="465"/>
      <c r="AQ279" s="465"/>
      <c r="AR279" s="465"/>
      <c r="AS279" s="465"/>
      <c r="AT279" s="465"/>
      <c r="AU279" s="465"/>
      <c r="AV279" s="465"/>
      <c r="AW279" s="465"/>
      <c r="AX279" s="465"/>
      <c r="AY279" s="465"/>
      <c r="AZ279" s="465"/>
      <c r="BA279" s="465"/>
      <c r="BB279" s="465"/>
      <c r="BC279" s="465"/>
      <c r="BD279" s="465"/>
      <c r="BE279" s="465"/>
      <c r="BF279" s="465"/>
      <c r="BG279" s="465"/>
      <c r="BH279" s="465"/>
      <c r="BI279" s="465"/>
      <c r="BJ279" s="465"/>
      <c r="BK279" s="465"/>
      <c r="BL279" s="465"/>
      <c r="BM279" s="465"/>
      <c r="BN279" s="465"/>
      <c r="BO279" s="465"/>
      <c r="BP279" s="465"/>
      <c r="BQ279" s="465"/>
      <c r="BR279" s="465"/>
      <c r="BS279" s="465"/>
      <c r="BT279" s="465"/>
      <c r="BU279" s="465"/>
      <c r="BV279" s="465"/>
      <c r="BW279" s="465"/>
      <c r="BX279" s="465"/>
      <c r="BY279" s="465"/>
      <c r="BZ279" s="465"/>
      <c r="CA279" s="465"/>
      <c r="CB279" s="465"/>
      <c r="CC279" s="465"/>
      <c r="CD279" s="465"/>
      <c r="CE279" s="465"/>
      <c r="CF279" s="465"/>
      <c r="CG279" s="465"/>
      <c r="CH279" s="465"/>
      <c r="CI279" s="465"/>
      <c r="CJ279" s="465"/>
      <c r="CK279" s="465"/>
      <c r="CL279" s="465"/>
      <c r="CM279" s="465"/>
      <c r="CN279" s="466">
        <v>1</v>
      </c>
      <c r="CO279" s="464"/>
      <c r="CP279" s="464"/>
    </row>
    <row r="280" spans="2:94" s="41" customFormat="1" ht="21" customHeight="1" x14ac:dyDescent="0.25">
      <c r="B280" s="2346"/>
      <c r="C280" s="2347"/>
      <c r="D280" s="2392"/>
      <c r="E280" s="2392"/>
      <c r="F280" s="2348"/>
      <c r="G280" s="2351"/>
      <c r="H280" s="2351"/>
      <c r="I280" s="2351"/>
      <c r="J280" s="2352"/>
      <c r="K280" s="2393"/>
      <c r="L280" s="2394"/>
      <c r="M280" s="2183" t="s">
        <v>4</v>
      </c>
      <c r="N280" s="2346"/>
      <c r="O280" s="2347"/>
      <c r="P280" s="2392"/>
      <c r="Q280" s="2392"/>
      <c r="R280" s="2348"/>
      <c r="S280" s="2348"/>
      <c r="T280" s="2348"/>
      <c r="U280" s="2351"/>
      <c r="V280" s="2352"/>
      <c r="W280" s="2393"/>
      <c r="X280" s="2394"/>
      <c r="Y280" s="2183" t="s">
        <v>4</v>
      </c>
      <c r="Z280" s="2346"/>
      <c r="AA280" s="2347"/>
      <c r="AB280" s="2392"/>
      <c r="AC280" s="2392"/>
      <c r="AD280" s="2348"/>
      <c r="AE280" s="2351"/>
      <c r="AF280" s="2351"/>
      <c r="AG280" s="2351"/>
      <c r="AH280" s="2352"/>
      <c r="AI280" s="2393"/>
      <c r="AJ280" s="2394"/>
      <c r="AK280" s="2183" t="s">
        <v>4</v>
      </c>
      <c r="AL280"/>
      <c r="AM280"/>
      <c r="AN280" s="465"/>
      <c r="AO280" s="465"/>
      <c r="AP280" s="465"/>
      <c r="AQ280" s="465"/>
      <c r="AR280" s="465"/>
      <c r="AS280" s="465"/>
      <c r="AT280" s="465"/>
      <c r="AU280" s="465"/>
      <c r="AV280" s="465"/>
      <c r="AW280" s="465"/>
      <c r="AX280" s="465"/>
      <c r="AY280" s="465"/>
      <c r="AZ280" s="465"/>
      <c r="BA280" s="465"/>
      <c r="BB280" s="465"/>
      <c r="BC280" s="465"/>
      <c r="BD280" s="465"/>
      <c r="BE280" s="465"/>
      <c r="BF280" s="465"/>
      <c r="BG280" s="465"/>
      <c r="BH280" s="465"/>
      <c r="BI280" s="465"/>
      <c r="BJ280" s="465"/>
      <c r="BK280" s="465"/>
      <c r="BL280" s="465"/>
      <c r="BM280" s="465"/>
      <c r="BN280" s="465"/>
      <c r="BO280" s="465"/>
      <c r="BP280" s="465"/>
      <c r="BQ280" s="465"/>
      <c r="BR280" s="465"/>
      <c r="BS280" s="465"/>
      <c r="BT280" s="465"/>
      <c r="BU280" s="465"/>
      <c r="BV280" s="465"/>
      <c r="BW280" s="465"/>
      <c r="BX280" s="465"/>
      <c r="BY280" s="465"/>
      <c r="BZ280" s="465"/>
      <c r="CA280" s="465"/>
      <c r="CB280" s="465"/>
      <c r="CC280" s="465"/>
      <c r="CD280" s="465"/>
      <c r="CE280" s="465"/>
      <c r="CF280" s="465"/>
      <c r="CG280" s="465"/>
      <c r="CH280" s="465"/>
      <c r="CI280" s="465"/>
      <c r="CJ280" s="465"/>
      <c r="CK280" s="465"/>
      <c r="CL280" s="465"/>
      <c r="CM280" s="465"/>
      <c r="CN280" s="466">
        <v>1</v>
      </c>
      <c r="CO280" s="464"/>
      <c r="CP280" s="464"/>
    </row>
    <row r="281" spans="2:94" s="41" customFormat="1" ht="21" customHeight="1" x14ac:dyDescent="0.25">
      <c r="B281" s="2346"/>
      <c r="C281" s="2347"/>
      <c r="D281" s="2348"/>
      <c r="E281" s="2349"/>
      <c r="F281" s="2350"/>
      <c r="G281" s="2351"/>
      <c r="H281" s="2351"/>
      <c r="I281" s="2351"/>
      <c r="J281" s="2352"/>
      <c r="K281" s="2393"/>
      <c r="L281" s="2353"/>
      <c r="M281" s="2183" t="s">
        <v>4</v>
      </c>
      <c r="N281" s="2346"/>
      <c r="O281" s="2347"/>
      <c r="P281" s="2348"/>
      <c r="Q281" s="2349"/>
      <c r="R281" s="2350"/>
      <c r="S281" s="2350"/>
      <c r="T281" s="2350"/>
      <c r="U281" s="2351"/>
      <c r="V281" s="2352"/>
      <c r="W281" s="2393"/>
      <c r="X281" s="2353"/>
      <c r="Y281" s="2183" t="s">
        <v>4</v>
      </c>
      <c r="Z281" s="2346"/>
      <c r="AA281" s="2347"/>
      <c r="AB281" s="2348"/>
      <c r="AC281" s="2349"/>
      <c r="AD281" s="2350"/>
      <c r="AE281" s="2351"/>
      <c r="AF281" s="2351"/>
      <c r="AG281" s="2351"/>
      <c r="AH281" s="2352"/>
      <c r="AI281" s="2393"/>
      <c r="AJ281" s="2353"/>
      <c r="AK281" s="2183" t="s">
        <v>4</v>
      </c>
      <c r="AL281"/>
      <c r="AM281"/>
      <c r="AN281" s="465"/>
      <c r="AO281" s="465"/>
      <c r="AP281" s="465"/>
      <c r="AQ281" s="465"/>
      <c r="AR281" s="465"/>
      <c r="AS281" s="465"/>
      <c r="AT281" s="465"/>
      <c r="AU281" s="465"/>
      <c r="AV281" s="465"/>
      <c r="AW281" s="465"/>
      <c r="AX281" s="465"/>
      <c r="AY281" s="465"/>
      <c r="AZ281" s="465"/>
      <c r="BA281" s="465"/>
      <c r="BB281" s="465"/>
      <c r="BC281" s="465"/>
      <c r="BD281" s="465"/>
      <c r="BE281" s="465"/>
      <c r="BF281" s="465"/>
      <c r="BG281" s="465"/>
      <c r="BH281" s="465"/>
      <c r="BI281" s="465"/>
      <c r="BJ281" s="465"/>
      <c r="BK281" s="465"/>
      <c r="BL281" s="465"/>
      <c r="BM281" s="465"/>
      <c r="BN281" s="465"/>
      <c r="BO281" s="465"/>
      <c r="BP281" s="465"/>
      <c r="BQ281" s="465"/>
      <c r="BR281" s="465"/>
      <c r="BS281" s="465"/>
      <c r="BT281" s="465"/>
      <c r="BU281" s="465"/>
      <c r="BV281" s="465"/>
      <c r="BW281" s="465"/>
      <c r="BX281" s="465"/>
      <c r="BY281" s="465"/>
      <c r="BZ281" s="465"/>
      <c r="CA281" s="465"/>
      <c r="CB281" s="465"/>
      <c r="CC281" s="465"/>
      <c r="CD281" s="465"/>
      <c r="CE281" s="465"/>
      <c r="CF281" s="465"/>
      <c r="CG281" s="465"/>
      <c r="CH281" s="465"/>
      <c r="CI281" s="465"/>
      <c r="CJ281" s="465"/>
      <c r="CK281" s="465"/>
      <c r="CL281" s="465"/>
      <c r="CM281" s="465"/>
      <c r="CN281" s="466">
        <v>1</v>
      </c>
      <c r="CO281" s="464"/>
      <c r="CP281" s="464"/>
    </row>
    <row r="282" spans="2:94" s="41" customFormat="1" ht="21" customHeight="1" x14ac:dyDescent="0.25">
      <c r="B282" s="2346"/>
      <c r="C282" s="2347"/>
      <c r="D282" s="2392"/>
      <c r="E282" s="2392"/>
      <c r="F282" s="2348"/>
      <c r="G282" s="2351"/>
      <c r="H282" s="2351"/>
      <c r="I282" s="2351"/>
      <c r="J282" s="2352"/>
      <c r="K282" s="2393"/>
      <c r="L282" s="2394"/>
      <c r="M282" s="2183" t="s">
        <v>4</v>
      </c>
      <c r="N282" s="2346"/>
      <c r="O282" s="2347"/>
      <c r="P282" s="2392"/>
      <c r="Q282" s="2392"/>
      <c r="R282" s="2348"/>
      <c r="S282" s="2348"/>
      <c r="T282" s="2348"/>
      <c r="U282" s="2351"/>
      <c r="V282" s="2352"/>
      <c r="W282" s="2393"/>
      <c r="X282" s="2394"/>
      <c r="Y282" s="2183" t="s">
        <v>4</v>
      </c>
      <c r="Z282" s="2346"/>
      <c r="AA282" s="2347"/>
      <c r="AB282" s="2392"/>
      <c r="AC282" s="2392"/>
      <c r="AD282" s="2348"/>
      <c r="AE282" s="2351"/>
      <c r="AF282" s="2351"/>
      <c r="AG282" s="2351"/>
      <c r="AH282" s="2352"/>
      <c r="AI282" s="2393"/>
      <c r="AJ282" s="2394"/>
      <c r="AK282" s="2183" t="s">
        <v>4</v>
      </c>
      <c r="AL282"/>
      <c r="AM282"/>
      <c r="AN282" s="465"/>
      <c r="AO282" s="465"/>
      <c r="AP282" s="465"/>
      <c r="AQ282" s="465"/>
      <c r="AR282" s="465"/>
      <c r="AS282" s="465"/>
      <c r="AT282" s="465"/>
      <c r="AU282" s="465"/>
      <c r="AV282" s="465"/>
      <c r="AW282" s="465"/>
      <c r="AX282" s="465"/>
      <c r="AY282" s="465"/>
      <c r="AZ282" s="465"/>
      <c r="BA282" s="465"/>
      <c r="BB282" s="465"/>
      <c r="BC282" s="465"/>
      <c r="BD282" s="465"/>
      <c r="BE282" s="465"/>
      <c r="BF282" s="465"/>
      <c r="BG282" s="465"/>
      <c r="BH282" s="465"/>
      <c r="BI282" s="465"/>
      <c r="BJ282" s="465"/>
      <c r="BK282" s="465"/>
      <c r="BL282" s="465"/>
      <c r="BM282" s="465"/>
      <c r="BN282" s="465"/>
      <c r="BO282" s="465"/>
      <c r="BP282" s="465"/>
      <c r="BQ282" s="465"/>
      <c r="BR282" s="465"/>
      <c r="BS282" s="465"/>
      <c r="BT282" s="465"/>
      <c r="BU282" s="465"/>
      <c r="BV282" s="465"/>
      <c r="BW282" s="465"/>
      <c r="BX282" s="465"/>
      <c r="BY282" s="465"/>
      <c r="BZ282" s="465"/>
      <c r="CA282" s="465"/>
      <c r="CB282" s="465"/>
      <c r="CC282" s="465"/>
      <c r="CD282" s="465"/>
      <c r="CE282" s="465"/>
      <c r="CF282" s="465"/>
      <c r="CG282" s="465"/>
      <c r="CH282" s="465"/>
      <c r="CI282" s="465"/>
      <c r="CJ282" s="465"/>
      <c r="CK282" s="465"/>
      <c r="CL282" s="465"/>
      <c r="CM282" s="465"/>
      <c r="CN282" s="466">
        <v>1</v>
      </c>
      <c r="CO282" s="464"/>
      <c r="CP282" s="464"/>
    </row>
    <row r="283" spans="2:94" s="41" customFormat="1" ht="21" customHeight="1" x14ac:dyDescent="0.25">
      <c r="B283" s="2346"/>
      <c r="C283" s="2347"/>
      <c r="D283" s="2348"/>
      <c r="E283" s="2349"/>
      <c r="F283" s="2350"/>
      <c r="G283" s="2351"/>
      <c r="H283" s="2351"/>
      <c r="I283" s="2351"/>
      <c r="J283" s="2352"/>
      <c r="K283" s="2393"/>
      <c r="L283" s="2353"/>
      <c r="M283" s="2183" t="s">
        <v>4</v>
      </c>
      <c r="N283" s="2346"/>
      <c r="O283" s="2347"/>
      <c r="P283" s="2348"/>
      <c r="Q283" s="2349"/>
      <c r="R283" s="2350"/>
      <c r="S283" s="2350"/>
      <c r="T283" s="2350"/>
      <c r="U283" s="2351"/>
      <c r="V283" s="2352"/>
      <c r="W283" s="2393"/>
      <c r="X283" s="2353"/>
      <c r="Y283" s="2183" t="s">
        <v>4</v>
      </c>
      <c r="Z283" s="2346"/>
      <c r="AA283" s="2347"/>
      <c r="AB283" s="2348"/>
      <c r="AC283" s="2349"/>
      <c r="AD283" s="2350"/>
      <c r="AE283" s="2351"/>
      <c r="AF283" s="2351"/>
      <c r="AG283" s="2351"/>
      <c r="AH283" s="2352"/>
      <c r="AI283" s="2393"/>
      <c r="AJ283" s="2353"/>
      <c r="AK283" s="2183" t="s">
        <v>4</v>
      </c>
      <c r="AL283"/>
      <c r="AM283"/>
      <c r="AN283" s="465"/>
      <c r="AO283" s="465"/>
      <c r="AP283" s="465"/>
      <c r="AQ283" s="465"/>
      <c r="AR283" s="465"/>
      <c r="AS283" s="465"/>
      <c r="AT283" s="465"/>
      <c r="AU283" s="465"/>
      <c r="AV283" s="465"/>
      <c r="AW283" s="465"/>
      <c r="AX283" s="465"/>
      <c r="AY283" s="465"/>
      <c r="AZ283" s="465"/>
      <c r="BA283" s="465"/>
      <c r="BB283" s="465"/>
      <c r="BC283" s="465"/>
      <c r="BD283" s="465"/>
      <c r="BE283" s="465"/>
      <c r="BF283" s="465"/>
      <c r="BG283" s="465"/>
      <c r="BH283" s="465"/>
      <c r="BI283" s="465"/>
      <c r="BJ283" s="465"/>
      <c r="BK283" s="465"/>
      <c r="BL283" s="465"/>
      <c r="BM283" s="465"/>
      <c r="BN283" s="465"/>
      <c r="BO283" s="465"/>
      <c r="BP283" s="465"/>
      <c r="BQ283" s="465"/>
      <c r="BR283" s="465"/>
      <c r="BS283" s="465"/>
      <c r="BT283" s="465"/>
      <c r="BU283" s="465"/>
      <c r="BV283" s="465"/>
      <c r="BW283" s="465"/>
      <c r="BX283" s="465"/>
      <c r="BY283" s="465"/>
      <c r="BZ283" s="465"/>
      <c r="CA283" s="465"/>
      <c r="CB283" s="465"/>
      <c r="CC283" s="465"/>
      <c r="CD283" s="465"/>
      <c r="CE283" s="465"/>
      <c r="CF283" s="465"/>
      <c r="CG283" s="465"/>
      <c r="CH283" s="465"/>
      <c r="CI283" s="465"/>
      <c r="CJ283" s="465"/>
      <c r="CK283" s="465"/>
      <c r="CL283" s="465"/>
      <c r="CM283" s="465"/>
      <c r="CN283" s="466">
        <v>1</v>
      </c>
      <c r="CO283" s="464"/>
      <c r="CP283" s="464"/>
    </row>
    <row r="284" spans="2:94" s="41" customFormat="1" ht="21" customHeight="1" x14ac:dyDescent="0.25">
      <c r="B284" s="2346"/>
      <c r="C284" s="2347"/>
      <c r="D284" s="2392"/>
      <c r="E284" s="2392"/>
      <c r="F284" s="2348"/>
      <c r="G284" s="2351"/>
      <c r="H284" s="2351"/>
      <c r="I284" s="2351"/>
      <c r="J284" s="2352"/>
      <c r="K284" s="2393"/>
      <c r="L284" s="2394"/>
      <c r="M284" s="2183" t="s">
        <v>4</v>
      </c>
      <c r="N284" s="2346"/>
      <c r="O284" s="2347"/>
      <c r="P284" s="2392"/>
      <c r="Q284" s="2392"/>
      <c r="R284" s="2348"/>
      <c r="S284" s="2348"/>
      <c r="T284" s="2348"/>
      <c r="U284" s="2351"/>
      <c r="V284" s="2352"/>
      <c r="W284" s="2393"/>
      <c r="X284" s="2394"/>
      <c r="Y284" s="2183" t="s">
        <v>4</v>
      </c>
      <c r="Z284" s="2346"/>
      <c r="AA284" s="2347"/>
      <c r="AB284" s="2392"/>
      <c r="AC284" s="2392"/>
      <c r="AD284" s="2348"/>
      <c r="AE284" s="2351"/>
      <c r="AF284" s="2351"/>
      <c r="AG284" s="2351"/>
      <c r="AH284" s="2352"/>
      <c r="AI284" s="2393"/>
      <c r="AJ284" s="2394"/>
      <c r="AK284" s="2183" t="s">
        <v>4</v>
      </c>
      <c r="AL284"/>
      <c r="AM284"/>
      <c r="AN284" s="465"/>
      <c r="AO284" s="465"/>
      <c r="AP284" s="465"/>
      <c r="AQ284" s="465"/>
      <c r="AR284" s="465"/>
      <c r="AS284" s="465"/>
      <c r="AT284" s="465"/>
      <c r="AU284" s="465"/>
      <c r="AV284" s="465"/>
      <c r="AW284" s="465"/>
      <c r="AX284" s="465"/>
      <c r="AY284" s="465"/>
      <c r="AZ284" s="465"/>
      <c r="BA284" s="465"/>
      <c r="BB284" s="465"/>
      <c r="BC284" s="465"/>
      <c r="BD284" s="465"/>
      <c r="BE284" s="465"/>
      <c r="BF284" s="465"/>
      <c r="BG284" s="465"/>
      <c r="BH284" s="465"/>
      <c r="BI284" s="465"/>
      <c r="BJ284" s="465"/>
      <c r="BK284" s="465"/>
      <c r="BL284" s="465"/>
      <c r="BM284" s="465"/>
      <c r="BN284" s="465"/>
      <c r="BO284" s="465"/>
      <c r="BP284" s="465"/>
      <c r="BQ284" s="465"/>
      <c r="BR284" s="465"/>
      <c r="BS284" s="465"/>
      <c r="BT284" s="465"/>
      <c r="BU284" s="465"/>
      <c r="BV284" s="465"/>
      <c r="BW284" s="465"/>
      <c r="BX284" s="465"/>
      <c r="BY284" s="465"/>
      <c r="BZ284" s="465"/>
      <c r="CA284" s="465"/>
      <c r="CB284" s="465"/>
      <c r="CC284" s="465"/>
      <c r="CD284" s="465"/>
      <c r="CE284" s="465"/>
      <c r="CF284" s="465"/>
      <c r="CG284" s="465"/>
      <c r="CH284" s="465"/>
      <c r="CI284" s="465"/>
      <c r="CJ284" s="465"/>
      <c r="CK284" s="465"/>
      <c r="CL284" s="465"/>
      <c r="CM284" s="465"/>
      <c r="CN284" s="466">
        <v>1</v>
      </c>
      <c r="CO284" s="464"/>
      <c r="CP284" s="464"/>
    </row>
    <row r="285" spans="2:94" s="41" customFormat="1" ht="21" customHeight="1" x14ac:dyDescent="0.25">
      <c r="B285" s="2346"/>
      <c r="C285" s="2347"/>
      <c r="D285" s="2348"/>
      <c r="E285" s="2349"/>
      <c r="F285" s="2350"/>
      <c r="G285" s="2351"/>
      <c r="H285" s="2351"/>
      <c r="I285" s="2351"/>
      <c r="J285" s="2352"/>
      <c r="K285" s="2393"/>
      <c r="L285" s="2353"/>
      <c r="M285" s="2183" t="s">
        <v>4</v>
      </c>
      <c r="N285" s="2346"/>
      <c r="O285" s="2347"/>
      <c r="P285" s="2348"/>
      <c r="Q285" s="2349"/>
      <c r="R285" s="2350"/>
      <c r="S285" s="2350"/>
      <c r="T285" s="2350"/>
      <c r="U285" s="2351"/>
      <c r="V285" s="2352"/>
      <c r="W285" s="2393"/>
      <c r="X285" s="2353"/>
      <c r="Y285" s="2183" t="s">
        <v>4</v>
      </c>
      <c r="Z285" s="2346"/>
      <c r="AA285" s="2347"/>
      <c r="AB285" s="2348"/>
      <c r="AC285" s="2349"/>
      <c r="AD285" s="2350"/>
      <c r="AE285" s="2351"/>
      <c r="AF285" s="2351"/>
      <c r="AG285" s="2351"/>
      <c r="AH285" s="2352"/>
      <c r="AI285" s="2393"/>
      <c r="AJ285" s="2353"/>
      <c r="AK285" s="2183" t="s">
        <v>4</v>
      </c>
      <c r="AL285"/>
      <c r="AM285"/>
      <c r="AN285" s="465"/>
      <c r="AO285" s="465"/>
      <c r="AP285" s="465"/>
      <c r="AQ285" s="465"/>
      <c r="AR285" s="465"/>
      <c r="AS285" s="465"/>
      <c r="AT285" s="465"/>
      <c r="AU285" s="465"/>
      <c r="AV285" s="465"/>
      <c r="AW285" s="465"/>
      <c r="AX285" s="465"/>
      <c r="AY285" s="465"/>
      <c r="AZ285" s="465"/>
      <c r="BA285" s="465"/>
      <c r="BB285" s="465"/>
      <c r="BC285" s="465"/>
      <c r="BD285" s="465"/>
      <c r="BE285" s="465"/>
      <c r="BF285" s="465"/>
      <c r="BG285" s="465"/>
      <c r="BH285" s="465"/>
      <c r="BI285" s="465"/>
      <c r="BJ285" s="465"/>
      <c r="BK285" s="465"/>
      <c r="BL285" s="465"/>
      <c r="BM285" s="465"/>
      <c r="BN285" s="465"/>
      <c r="BO285" s="465"/>
      <c r="BP285" s="465"/>
      <c r="BQ285" s="465"/>
      <c r="BR285" s="465"/>
      <c r="BS285" s="465"/>
      <c r="BT285" s="465"/>
      <c r="BU285" s="465"/>
      <c r="BV285" s="465"/>
      <c r="BW285" s="465"/>
      <c r="BX285" s="465"/>
      <c r="BY285" s="465"/>
      <c r="BZ285" s="465"/>
      <c r="CA285" s="465"/>
      <c r="CB285" s="465"/>
      <c r="CC285" s="465"/>
      <c r="CD285" s="465"/>
      <c r="CE285" s="465"/>
      <c r="CF285" s="465"/>
      <c r="CG285" s="465"/>
      <c r="CH285" s="465"/>
      <c r="CI285" s="465"/>
      <c r="CJ285" s="465"/>
      <c r="CK285" s="465"/>
      <c r="CL285" s="465"/>
      <c r="CM285" s="465"/>
      <c r="CN285" s="466">
        <v>1</v>
      </c>
      <c r="CO285" s="464"/>
      <c r="CP285" s="464"/>
    </row>
    <row r="286" spans="2:94" s="41" customFormat="1" ht="21" customHeight="1" x14ac:dyDescent="0.25">
      <c r="B286" s="2346"/>
      <c r="C286" s="2347"/>
      <c r="D286" s="2392"/>
      <c r="E286" s="2392"/>
      <c r="F286" s="2348"/>
      <c r="G286" s="2351"/>
      <c r="H286" s="2351"/>
      <c r="I286" s="2351"/>
      <c r="J286" s="2352"/>
      <c r="K286" s="2393"/>
      <c r="L286" s="2394"/>
      <c r="M286" s="2183" t="s">
        <v>4</v>
      </c>
      <c r="N286" s="2346"/>
      <c r="O286" s="2347"/>
      <c r="P286" s="2392"/>
      <c r="Q286" s="2392"/>
      <c r="R286" s="2348"/>
      <c r="S286" s="2348"/>
      <c r="T286" s="2348"/>
      <c r="U286" s="2351"/>
      <c r="V286" s="2352"/>
      <c r="W286" s="2393"/>
      <c r="X286" s="2394"/>
      <c r="Y286" s="2183" t="s">
        <v>4</v>
      </c>
      <c r="Z286" s="2346"/>
      <c r="AA286" s="2347"/>
      <c r="AB286" s="2392"/>
      <c r="AC286" s="2392"/>
      <c r="AD286" s="2348"/>
      <c r="AE286" s="2351"/>
      <c r="AF286" s="2351"/>
      <c r="AG286" s="2351"/>
      <c r="AH286" s="2352"/>
      <c r="AI286" s="2393"/>
      <c r="AJ286" s="2394"/>
      <c r="AK286" s="2183" t="s">
        <v>4</v>
      </c>
      <c r="AL286"/>
      <c r="AM286"/>
      <c r="AN286" s="465"/>
      <c r="AO286" s="465"/>
      <c r="AP286" s="465"/>
      <c r="AQ286" s="465"/>
      <c r="AR286" s="465"/>
      <c r="AS286" s="465"/>
      <c r="AT286" s="465"/>
      <c r="AU286" s="465"/>
      <c r="AV286" s="465"/>
      <c r="AW286" s="465"/>
      <c r="AX286" s="465"/>
      <c r="AY286" s="465"/>
      <c r="AZ286" s="465"/>
      <c r="BA286" s="465"/>
      <c r="BB286" s="465"/>
      <c r="BC286" s="465"/>
      <c r="BD286" s="465"/>
      <c r="BE286" s="465"/>
      <c r="BF286" s="465"/>
      <c r="BG286" s="465"/>
      <c r="BH286" s="465"/>
      <c r="BI286" s="465"/>
      <c r="BJ286" s="465"/>
      <c r="BK286" s="465"/>
      <c r="BL286" s="465"/>
      <c r="BM286" s="465"/>
      <c r="BN286" s="465"/>
      <c r="BO286" s="465"/>
      <c r="BP286" s="465"/>
      <c r="BQ286" s="465"/>
      <c r="BR286" s="465"/>
      <c r="BS286" s="465"/>
      <c r="BT286" s="465"/>
      <c r="BU286" s="465"/>
      <c r="BV286" s="465"/>
      <c r="BW286" s="465"/>
      <c r="BX286" s="465"/>
      <c r="BY286" s="465"/>
      <c r="BZ286" s="465"/>
      <c r="CA286" s="465"/>
      <c r="CB286" s="465"/>
      <c r="CC286" s="465"/>
      <c r="CD286" s="465"/>
      <c r="CE286" s="465"/>
      <c r="CF286" s="465"/>
      <c r="CG286" s="465"/>
      <c r="CH286" s="465"/>
      <c r="CI286" s="465"/>
      <c r="CJ286" s="465"/>
      <c r="CK286" s="465"/>
      <c r="CL286" s="465"/>
      <c r="CM286" s="465"/>
      <c r="CN286" s="466">
        <v>1</v>
      </c>
      <c r="CO286" s="464"/>
      <c r="CP286" s="464"/>
    </row>
    <row r="287" spans="2:94" s="41" customFormat="1" ht="21" customHeight="1" x14ac:dyDescent="0.25">
      <c r="B287" s="2346"/>
      <c r="C287" s="2347"/>
      <c r="D287" s="2348"/>
      <c r="E287" s="2349"/>
      <c r="F287" s="2350"/>
      <c r="G287" s="2351"/>
      <c r="H287" s="2351"/>
      <c r="I287" s="2351"/>
      <c r="J287" s="2352"/>
      <c r="K287" s="2393"/>
      <c r="L287" s="2353"/>
      <c r="M287" s="2183" t="s">
        <v>4</v>
      </c>
      <c r="N287" s="2346"/>
      <c r="O287" s="2347"/>
      <c r="P287" s="2348"/>
      <c r="Q287" s="2349"/>
      <c r="R287" s="2350"/>
      <c r="S287" s="2350"/>
      <c r="T287" s="2350"/>
      <c r="U287" s="2351"/>
      <c r="V287" s="2352"/>
      <c r="W287" s="2393"/>
      <c r="X287" s="2353"/>
      <c r="Y287" s="2183" t="s">
        <v>4</v>
      </c>
      <c r="Z287" s="2346"/>
      <c r="AA287" s="2347"/>
      <c r="AB287" s="2348"/>
      <c r="AC287" s="2349"/>
      <c r="AD287" s="2350"/>
      <c r="AE287" s="2351"/>
      <c r="AF287" s="2351"/>
      <c r="AG287" s="2351"/>
      <c r="AH287" s="2352"/>
      <c r="AI287" s="2393"/>
      <c r="AJ287" s="2353"/>
      <c r="AK287" s="2183" t="s">
        <v>4</v>
      </c>
      <c r="AL287"/>
      <c r="AM287"/>
      <c r="AN287" s="465"/>
      <c r="AO287" s="465"/>
      <c r="AP287" s="465"/>
      <c r="AQ287" s="465"/>
      <c r="AR287" s="465"/>
      <c r="AS287" s="465"/>
      <c r="AT287" s="465"/>
      <c r="AU287" s="465"/>
      <c r="AV287" s="465"/>
      <c r="AW287" s="465"/>
      <c r="AX287" s="465"/>
      <c r="AY287" s="465"/>
      <c r="AZ287" s="465"/>
      <c r="BA287" s="465"/>
      <c r="BB287" s="465"/>
      <c r="BC287" s="465"/>
      <c r="BD287" s="465"/>
      <c r="BE287" s="465"/>
      <c r="BF287" s="465"/>
      <c r="BG287" s="465"/>
      <c r="BH287" s="465"/>
      <c r="BI287" s="465"/>
      <c r="BJ287" s="465"/>
      <c r="BK287" s="465"/>
      <c r="BL287" s="465"/>
      <c r="BM287" s="465"/>
      <c r="BN287" s="465"/>
      <c r="BO287" s="465"/>
      <c r="BP287" s="465"/>
      <c r="BQ287" s="465"/>
      <c r="BR287" s="465"/>
      <c r="BS287" s="465"/>
      <c r="BT287" s="465"/>
      <c r="BU287" s="465"/>
      <c r="BV287" s="465"/>
      <c r="BW287" s="465"/>
      <c r="BX287" s="465"/>
      <c r="BY287" s="465"/>
      <c r="BZ287" s="465"/>
      <c r="CA287" s="465"/>
      <c r="CB287" s="465"/>
      <c r="CC287" s="465"/>
      <c r="CD287" s="465"/>
      <c r="CE287" s="465"/>
      <c r="CF287" s="465"/>
      <c r="CG287" s="465"/>
      <c r="CH287" s="465"/>
      <c r="CI287" s="465"/>
      <c r="CJ287" s="465"/>
      <c r="CK287" s="465"/>
      <c r="CL287" s="465"/>
      <c r="CM287" s="465"/>
      <c r="CN287" s="466">
        <v>1</v>
      </c>
      <c r="CO287" s="464"/>
      <c r="CP287" s="464"/>
    </row>
    <row r="288" spans="2:94" s="41" customFormat="1" ht="21" customHeight="1" x14ac:dyDescent="0.25">
      <c r="B288" s="2346"/>
      <c r="C288" s="2347"/>
      <c r="D288" s="2392"/>
      <c r="E288" s="2392"/>
      <c r="F288" s="2348"/>
      <c r="G288" s="2351"/>
      <c r="H288" s="2351"/>
      <c r="I288" s="2351"/>
      <c r="J288" s="2352"/>
      <c r="K288" s="2393"/>
      <c r="L288" s="2394"/>
      <c r="M288" s="2183" t="s">
        <v>4</v>
      </c>
      <c r="N288" s="2346"/>
      <c r="O288" s="2347"/>
      <c r="P288" s="2392"/>
      <c r="Q288" s="2392"/>
      <c r="R288" s="2348"/>
      <c r="S288" s="2348"/>
      <c r="T288" s="2348"/>
      <c r="U288" s="2351"/>
      <c r="V288" s="2352"/>
      <c r="W288" s="2393"/>
      <c r="X288" s="2394"/>
      <c r="Y288" s="2183" t="s">
        <v>4</v>
      </c>
      <c r="Z288" s="2346"/>
      <c r="AA288" s="2347"/>
      <c r="AB288" s="2392"/>
      <c r="AC288" s="2392"/>
      <c r="AD288" s="2348"/>
      <c r="AE288" s="2351"/>
      <c r="AF288" s="2351"/>
      <c r="AG288" s="2351"/>
      <c r="AH288" s="2352"/>
      <c r="AI288" s="2393"/>
      <c r="AJ288" s="2394"/>
      <c r="AK288" s="2183" t="s">
        <v>4</v>
      </c>
      <c r="AL288"/>
      <c r="AM288"/>
      <c r="AN288" s="465"/>
      <c r="AO288" s="465"/>
      <c r="AP288" s="465"/>
      <c r="AQ288" s="465"/>
      <c r="AR288" s="465"/>
      <c r="AS288" s="465"/>
      <c r="AT288" s="465"/>
      <c r="AU288" s="465"/>
      <c r="AV288" s="465"/>
      <c r="AW288" s="465"/>
      <c r="AX288" s="465"/>
      <c r="AY288" s="465"/>
      <c r="AZ288" s="465"/>
      <c r="BA288" s="465"/>
      <c r="BB288" s="465"/>
      <c r="BC288" s="465"/>
      <c r="BD288" s="465"/>
      <c r="BE288" s="465"/>
      <c r="BF288" s="465"/>
      <c r="BG288" s="465"/>
      <c r="BH288" s="465"/>
      <c r="BI288" s="465"/>
      <c r="BJ288" s="465"/>
      <c r="BK288" s="465"/>
      <c r="BL288" s="465"/>
      <c r="BM288" s="465"/>
      <c r="BN288" s="465"/>
      <c r="BO288" s="465"/>
      <c r="BP288" s="465"/>
      <c r="BQ288" s="465"/>
      <c r="BR288" s="465"/>
      <c r="BS288" s="465"/>
      <c r="BT288" s="465"/>
      <c r="BU288" s="465"/>
      <c r="BV288" s="465"/>
      <c r="BW288" s="465"/>
      <c r="BX288" s="465"/>
      <c r="BY288" s="465"/>
      <c r="BZ288" s="465"/>
      <c r="CA288" s="465"/>
      <c r="CB288" s="465"/>
      <c r="CC288" s="465"/>
      <c r="CD288" s="465"/>
      <c r="CE288" s="465"/>
      <c r="CF288" s="465"/>
      <c r="CG288" s="465"/>
      <c r="CH288" s="465"/>
      <c r="CI288" s="465"/>
      <c r="CJ288" s="465"/>
      <c r="CK288" s="465"/>
      <c r="CL288" s="465"/>
      <c r="CM288" s="465"/>
      <c r="CN288" s="466">
        <v>1</v>
      </c>
      <c r="CO288" s="464"/>
      <c r="CP288" s="464"/>
    </row>
    <row r="289" spans="2:94" s="41" customFormat="1" ht="21" customHeight="1" x14ac:dyDescent="0.25">
      <c r="B289" s="2346"/>
      <c r="C289" s="2347"/>
      <c r="D289" s="2348"/>
      <c r="E289" s="2349"/>
      <c r="F289" s="2350"/>
      <c r="G289" s="2351"/>
      <c r="H289" s="2351"/>
      <c r="I289" s="2351"/>
      <c r="J289" s="2352"/>
      <c r="K289" s="2393"/>
      <c r="L289" s="2353"/>
      <c r="M289" s="2183" t="s">
        <v>4</v>
      </c>
      <c r="N289" s="2346"/>
      <c r="O289" s="2347"/>
      <c r="P289" s="2348"/>
      <c r="Q289" s="2349"/>
      <c r="R289" s="2350"/>
      <c r="S289" s="2350"/>
      <c r="T289" s="2350"/>
      <c r="U289" s="2351"/>
      <c r="V289" s="2352"/>
      <c r="W289" s="2393"/>
      <c r="X289" s="2353"/>
      <c r="Y289" s="2183" t="s">
        <v>4</v>
      </c>
      <c r="Z289" s="2346"/>
      <c r="AA289" s="2347"/>
      <c r="AB289" s="2348"/>
      <c r="AC289" s="2349"/>
      <c r="AD289" s="2350"/>
      <c r="AE289" s="2351"/>
      <c r="AF289" s="2351"/>
      <c r="AG289" s="2351"/>
      <c r="AH289" s="2352"/>
      <c r="AI289" s="2393"/>
      <c r="AJ289" s="2353"/>
      <c r="AK289" s="2183" t="s">
        <v>4</v>
      </c>
      <c r="AL289"/>
      <c r="AM289"/>
      <c r="AN289" s="465"/>
      <c r="AO289" s="465"/>
      <c r="AP289" s="465"/>
      <c r="AQ289" s="465"/>
      <c r="AR289" s="465"/>
      <c r="AS289" s="465"/>
      <c r="AT289" s="465"/>
      <c r="AU289" s="465"/>
      <c r="AV289" s="465"/>
      <c r="AW289" s="465"/>
      <c r="AX289" s="465"/>
      <c r="AY289" s="465"/>
      <c r="AZ289" s="465"/>
      <c r="BA289" s="465"/>
      <c r="BB289" s="465"/>
      <c r="BC289" s="465"/>
      <c r="BD289" s="465"/>
      <c r="BE289" s="465"/>
      <c r="BF289" s="465"/>
      <c r="BG289" s="465"/>
      <c r="BH289" s="465"/>
      <c r="BI289" s="465"/>
      <c r="BJ289" s="465"/>
      <c r="BK289" s="465"/>
      <c r="BL289" s="465"/>
      <c r="BM289" s="465"/>
      <c r="BN289" s="465"/>
      <c r="BO289" s="465"/>
      <c r="BP289" s="465"/>
      <c r="BQ289" s="465"/>
      <c r="BR289" s="465"/>
      <c r="BS289" s="465"/>
      <c r="BT289" s="465"/>
      <c r="BU289" s="465"/>
      <c r="BV289" s="465"/>
      <c r="BW289" s="465"/>
      <c r="BX289" s="465"/>
      <c r="BY289" s="465"/>
      <c r="BZ289" s="465"/>
      <c r="CA289" s="465"/>
      <c r="CB289" s="465"/>
      <c r="CC289" s="465"/>
      <c r="CD289" s="465"/>
      <c r="CE289" s="465"/>
      <c r="CF289" s="465"/>
      <c r="CG289" s="465"/>
      <c r="CH289" s="465"/>
      <c r="CI289" s="465"/>
      <c r="CJ289" s="465"/>
      <c r="CK289" s="465"/>
      <c r="CL289" s="465"/>
      <c r="CM289" s="465"/>
      <c r="CN289" s="466">
        <v>1</v>
      </c>
      <c r="CO289" s="464"/>
      <c r="CP289" s="464"/>
    </row>
    <row r="290" spans="2:94" s="41" customFormat="1" ht="21" customHeight="1" x14ac:dyDescent="0.25">
      <c r="B290" s="2346"/>
      <c r="C290" s="2347"/>
      <c r="D290" s="2392"/>
      <c r="E290" s="2392"/>
      <c r="F290" s="2348"/>
      <c r="G290" s="2351"/>
      <c r="H290" s="2351"/>
      <c r="I290" s="2351"/>
      <c r="J290" s="2352"/>
      <c r="K290" s="2393"/>
      <c r="L290" s="2394"/>
      <c r="M290" s="2183" t="s">
        <v>4</v>
      </c>
      <c r="N290" s="2346"/>
      <c r="O290" s="2347"/>
      <c r="P290" s="2392"/>
      <c r="Q290" s="2392"/>
      <c r="R290" s="2348"/>
      <c r="S290" s="2348"/>
      <c r="T290" s="2348"/>
      <c r="U290" s="2351"/>
      <c r="V290" s="2352"/>
      <c r="W290" s="2393"/>
      <c r="X290" s="2394"/>
      <c r="Y290" s="2183" t="s">
        <v>4</v>
      </c>
      <c r="Z290" s="2346"/>
      <c r="AA290" s="2347"/>
      <c r="AB290" s="2392"/>
      <c r="AC290" s="2392"/>
      <c r="AD290" s="2348"/>
      <c r="AE290" s="2351"/>
      <c r="AF290" s="2351"/>
      <c r="AG290" s="2351"/>
      <c r="AH290" s="2352"/>
      <c r="AI290" s="2393"/>
      <c r="AJ290" s="2394"/>
      <c r="AK290" s="2183" t="s">
        <v>4</v>
      </c>
      <c r="AL290"/>
      <c r="AM290"/>
      <c r="AN290" s="465"/>
      <c r="AO290" s="465"/>
      <c r="AP290" s="465"/>
      <c r="AQ290" s="465"/>
      <c r="AR290" s="465"/>
      <c r="AS290" s="465"/>
      <c r="AT290" s="465"/>
      <c r="AU290" s="465"/>
      <c r="AV290" s="465"/>
      <c r="AW290" s="465"/>
      <c r="AX290" s="465"/>
      <c r="AY290" s="465"/>
      <c r="AZ290" s="465"/>
      <c r="BA290" s="465"/>
      <c r="BB290" s="465"/>
      <c r="BC290" s="465"/>
      <c r="BD290" s="465"/>
      <c r="BE290" s="465"/>
      <c r="BF290" s="465"/>
      <c r="BG290" s="465"/>
      <c r="BH290" s="465"/>
      <c r="BI290" s="465"/>
      <c r="BJ290" s="465"/>
      <c r="BK290" s="465"/>
      <c r="BL290" s="465"/>
      <c r="BM290" s="465"/>
      <c r="BN290" s="465"/>
      <c r="BO290" s="465"/>
      <c r="BP290" s="465"/>
      <c r="BQ290" s="465"/>
      <c r="BR290" s="465"/>
      <c r="BS290" s="465"/>
      <c r="BT290" s="465"/>
      <c r="BU290" s="465"/>
      <c r="BV290" s="465"/>
      <c r="BW290" s="465"/>
      <c r="BX290" s="465"/>
      <c r="BY290" s="465"/>
      <c r="BZ290" s="465"/>
      <c r="CA290" s="465"/>
      <c r="CB290" s="465"/>
      <c r="CC290" s="465"/>
      <c r="CD290" s="465"/>
      <c r="CE290" s="465"/>
      <c r="CF290" s="465"/>
      <c r="CG290" s="465"/>
      <c r="CH290" s="465"/>
      <c r="CI290" s="465"/>
      <c r="CJ290" s="465"/>
      <c r="CK290" s="465"/>
      <c r="CL290" s="465"/>
      <c r="CM290" s="465"/>
      <c r="CN290" s="466">
        <v>1</v>
      </c>
      <c r="CO290" s="464"/>
      <c r="CP290" s="464"/>
    </row>
    <row r="291" spans="2:94" s="41" customFormat="1" ht="21" customHeight="1" x14ac:dyDescent="0.25">
      <c r="B291" s="2346"/>
      <c r="C291" s="2347"/>
      <c r="D291" s="2348"/>
      <c r="E291" s="2349"/>
      <c r="F291" s="2350"/>
      <c r="G291" s="2351"/>
      <c r="H291" s="2351"/>
      <c r="I291" s="2351"/>
      <c r="J291" s="2352"/>
      <c r="K291" s="2393"/>
      <c r="L291" s="2353"/>
      <c r="M291" s="2183" t="s">
        <v>4</v>
      </c>
      <c r="N291" s="2346"/>
      <c r="O291" s="2347"/>
      <c r="P291" s="2348"/>
      <c r="Q291" s="2349"/>
      <c r="R291" s="2350"/>
      <c r="S291" s="2350"/>
      <c r="T291" s="2350"/>
      <c r="U291" s="2351"/>
      <c r="V291" s="2352"/>
      <c r="W291" s="2393"/>
      <c r="X291" s="2353"/>
      <c r="Y291" s="2183" t="s">
        <v>4</v>
      </c>
      <c r="Z291" s="2346"/>
      <c r="AA291" s="2347"/>
      <c r="AB291" s="2348"/>
      <c r="AC291" s="2349"/>
      <c r="AD291" s="2350"/>
      <c r="AE291" s="2351"/>
      <c r="AF291" s="2351"/>
      <c r="AG291" s="2351"/>
      <c r="AH291" s="2352"/>
      <c r="AI291" s="2393"/>
      <c r="AJ291" s="2353"/>
      <c r="AK291" s="2183" t="s">
        <v>4</v>
      </c>
      <c r="AL291"/>
      <c r="AM291"/>
      <c r="AN291" s="465"/>
      <c r="AO291" s="465"/>
      <c r="AP291" s="465"/>
      <c r="AQ291" s="465"/>
      <c r="AR291" s="465"/>
      <c r="AS291" s="465"/>
      <c r="AT291" s="465"/>
      <c r="AU291" s="465"/>
      <c r="AV291" s="465"/>
      <c r="AW291" s="465"/>
      <c r="AX291" s="465"/>
      <c r="AY291" s="465"/>
      <c r="AZ291" s="465"/>
      <c r="BA291" s="465"/>
      <c r="BB291" s="465"/>
      <c r="BC291" s="465"/>
      <c r="BD291" s="465"/>
      <c r="BE291" s="465"/>
      <c r="BF291" s="465"/>
      <c r="BG291" s="465"/>
      <c r="BH291" s="465"/>
      <c r="BI291" s="465"/>
      <c r="BJ291" s="465"/>
      <c r="BK291" s="465"/>
      <c r="BL291" s="465"/>
      <c r="BM291" s="465"/>
      <c r="BN291" s="465"/>
      <c r="BO291" s="465"/>
      <c r="BP291" s="465"/>
      <c r="BQ291" s="465"/>
      <c r="BR291" s="465"/>
      <c r="BS291" s="465"/>
      <c r="BT291" s="465"/>
      <c r="BU291" s="465"/>
      <c r="BV291" s="465"/>
      <c r="BW291" s="465"/>
      <c r="BX291" s="465"/>
      <c r="BY291" s="465"/>
      <c r="BZ291" s="465"/>
      <c r="CA291" s="465"/>
      <c r="CB291" s="465"/>
      <c r="CC291" s="465"/>
      <c r="CD291" s="465"/>
      <c r="CE291" s="465"/>
      <c r="CF291" s="465"/>
      <c r="CG291" s="465"/>
      <c r="CH291" s="465"/>
      <c r="CI291" s="465"/>
      <c r="CJ291" s="465"/>
      <c r="CK291" s="465"/>
      <c r="CL291" s="465"/>
      <c r="CM291" s="465"/>
      <c r="CN291" s="466">
        <v>1</v>
      </c>
      <c r="CO291" s="464"/>
      <c r="CP291" s="464"/>
    </row>
    <row r="292" spans="2:94" s="41" customFormat="1" ht="21" customHeight="1" x14ac:dyDescent="0.25">
      <c r="B292" s="2346"/>
      <c r="C292" s="2347"/>
      <c r="D292" s="2392"/>
      <c r="E292" s="2392"/>
      <c r="F292" s="2348"/>
      <c r="G292" s="2351"/>
      <c r="H292" s="2351"/>
      <c r="I292" s="2351"/>
      <c r="J292" s="2352"/>
      <c r="K292" s="2393"/>
      <c r="L292" s="2394"/>
      <c r="M292" s="2183" t="s">
        <v>4</v>
      </c>
      <c r="N292" s="2346"/>
      <c r="O292" s="2347"/>
      <c r="P292" s="2392"/>
      <c r="Q292" s="2392"/>
      <c r="R292" s="2348"/>
      <c r="S292" s="2348"/>
      <c r="T292" s="2348"/>
      <c r="U292" s="2351"/>
      <c r="V292" s="2352"/>
      <c r="W292" s="2393"/>
      <c r="X292" s="2394"/>
      <c r="Y292" s="2183" t="s">
        <v>4</v>
      </c>
      <c r="Z292" s="2346"/>
      <c r="AA292" s="2347"/>
      <c r="AB292" s="2392"/>
      <c r="AC292" s="2392"/>
      <c r="AD292" s="2348"/>
      <c r="AE292" s="2351"/>
      <c r="AF292" s="2351"/>
      <c r="AG292" s="2351"/>
      <c r="AH292" s="2352"/>
      <c r="AI292" s="2393"/>
      <c r="AJ292" s="2394"/>
      <c r="AK292" s="2183" t="s">
        <v>4</v>
      </c>
      <c r="AL292"/>
      <c r="AM292"/>
      <c r="AN292" s="465"/>
      <c r="AO292" s="465"/>
      <c r="AP292" s="465"/>
      <c r="AQ292" s="465"/>
      <c r="AR292" s="465"/>
      <c r="AS292" s="465"/>
      <c r="AT292" s="465"/>
      <c r="AU292" s="465"/>
      <c r="AV292" s="465"/>
      <c r="AW292" s="465"/>
      <c r="AX292" s="465"/>
      <c r="AY292" s="465"/>
      <c r="AZ292" s="465"/>
      <c r="BA292" s="465"/>
      <c r="BB292" s="465"/>
      <c r="BC292" s="465"/>
      <c r="BD292" s="465"/>
      <c r="BE292" s="465"/>
      <c r="BF292" s="465"/>
      <c r="BG292" s="465"/>
      <c r="BH292" s="465"/>
      <c r="BI292" s="465"/>
      <c r="BJ292" s="465"/>
      <c r="BK292" s="465"/>
      <c r="BL292" s="465"/>
      <c r="BM292" s="465"/>
      <c r="BN292" s="465"/>
      <c r="BO292" s="465"/>
      <c r="BP292" s="465"/>
      <c r="BQ292" s="465"/>
      <c r="BR292" s="465"/>
      <c r="BS292" s="465"/>
      <c r="BT292" s="465"/>
      <c r="BU292" s="465"/>
      <c r="BV292" s="465"/>
      <c r="BW292" s="465"/>
      <c r="BX292" s="465"/>
      <c r="BY292" s="465"/>
      <c r="BZ292" s="465"/>
      <c r="CA292" s="465"/>
      <c r="CB292" s="465"/>
      <c r="CC292" s="465"/>
      <c r="CD292" s="465"/>
      <c r="CE292" s="465"/>
      <c r="CF292" s="465"/>
      <c r="CG292" s="465"/>
      <c r="CH292" s="465"/>
      <c r="CI292" s="465"/>
      <c r="CJ292" s="465"/>
      <c r="CK292" s="465"/>
      <c r="CL292" s="465"/>
      <c r="CM292" s="465"/>
      <c r="CN292" s="466">
        <v>1</v>
      </c>
      <c r="CO292" s="464"/>
      <c r="CP292" s="464"/>
    </row>
    <row r="293" spans="2:94" s="41" customFormat="1" ht="21" customHeight="1" x14ac:dyDescent="0.25">
      <c r="B293" s="2346"/>
      <c r="C293" s="2347"/>
      <c r="D293" s="2348"/>
      <c r="E293" s="2349"/>
      <c r="F293" s="2350"/>
      <c r="G293" s="2351"/>
      <c r="H293" s="2351"/>
      <c r="I293" s="2351"/>
      <c r="J293" s="2352"/>
      <c r="K293" s="2393"/>
      <c r="L293" s="2353"/>
      <c r="M293" s="2183" t="s">
        <v>4</v>
      </c>
      <c r="N293" s="2346"/>
      <c r="O293" s="2347"/>
      <c r="P293" s="2348"/>
      <c r="Q293" s="2349"/>
      <c r="R293" s="2350"/>
      <c r="S293" s="2350"/>
      <c r="T293" s="2350"/>
      <c r="U293" s="2351"/>
      <c r="V293" s="2352"/>
      <c r="W293" s="2393"/>
      <c r="X293" s="2353"/>
      <c r="Y293" s="2183" t="s">
        <v>4</v>
      </c>
      <c r="Z293" s="2346"/>
      <c r="AA293" s="2347"/>
      <c r="AB293" s="2348"/>
      <c r="AC293" s="2349"/>
      <c r="AD293" s="2350"/>
      <c r="AE293" s="2351"/>
      <c r="AF293" s="2351"/>
      <c r="AG293" s="2351"/>
      <c r="AH293" s="2352"/>
      <c r="AI293" s="2393"/>
      <c r="AJ293" s="2353"/>
      <c r="AK293" s="2183" t="s">
        <v>4</v>
      </c>
      <c r="AL293"/>
      <c r="AM293"/>
      <c r="AN293" s="465"/>
      <c r="AO293" s="465"/>
      <c r="AP293" s="465"/>
      <c r="AQ293" s="465"/>
      <c r="AR293" s="465"/>
      <c r="AS293" s="465"/>
      <c r="AT293" s="465"/>
      <c r="AU293" s="465"/>
      <c r="AV293" s="465"/>
      <c r="AW293" s="465"/>
      <c r="AX293" s="465"/>
      <c r="AY293" s="465"/>
      <c r="AZ293" s="465"/>
      <c r="BA293" s="465"/>
      <c r="BB293" s="465"/>
      <c r="BC293" s="465"/>
      <c r="BD293" s="465"/>
      <c r="BE293" s="465"/>
      <c r="BF293" s="465"/>
      <c r="BG293" s="465"/>
      <c r="BH293" s="465"/>
      <c r="BI293" s="465"/>
      <c r="BJ293" s="465"/>
      <c r="BK293" s="465"/>
      <c r="BL293" s="465"/>
      <c r="BM293" s="465"/>
      <c r="BN293" s="465"/>
      <c r="BO293" s="465"/>
      <c r="BP293" s="465"/>
      <c r="BQ293" s="465"/>
      <c r="BR293" s="465"/>
      <c r="BS293" s="465"/>
      <c r="BT293" s="465"/>
      <c r="BU293" s="465"/>
      <c r="BV293" s="465"/>
      <c r="BW293" s="465"/>
      <c r="BX293" s="465"/>
      <c r="BY293" s="465"/>
      <c r="BZ293" s="465"/>
      <c r="CA293" s="465"/>
      <c r="CB293" s="465"/>
      <c r="CC293" s="465"/>
      <c r="CD293" s="465"/>
      <c r="CE293" s="465"/>
      <c r="CF293" s="465"/>
      <c r="CG293" s="465"/>
      <c r="CH293" s="465"/>
      <c r="CI293" s="465"/>
      <c r="CJ293" s="465"/>
      <c r="CK293" s="465"/>
      <c r="CL293" s="465"/>
      <c r="CM293" s="465"/>
      <c r="CN293" s="466">
        <v>1</v>
      </c>
      <c r="CO293" s="464"/>
      <c r="CP293" s="464"/>
    </row>
    <row r="294" spans="2:94" s="41" customFormat="1" ht="21" customHeight="1" x14ac:dyDescent="0.25">
      <c r="B294" s="2346"/>
      <c r="C294" s="2347"/>
      <c r="D294" s="2392"/>
      <c r="E294" s="2392"/>
      <c r="F294" s="2348"/>
      <c r="G294" s="2351"/>
      <c r="H294" s="2351"/>
      <c r="I294" s="2351"/>
      <c r="J294" s="2352"/>
      <c r="K294" s="2393"/>
      <c r="L294" s="2394"/>
      <c r="M294" s="2183" t="s">
        <v>4</v>
      </c>
      <c r="N294" s="2346"/>
      <c r="O294" s="2347"/>
      <c r="P294" s="2392"/>
      <c r="Q294" s="2392"/>
      <c r="R294" s="2348"/>
      <c r="S294" s="2348"/>
      <c r="T294" s="2348"/>
      <c r="U294" s="2351"/>
      <c r="V294" s="2352"/>
      <c r="W294" s="2393"/>
      <c r="X294" s="2394"/>
      <c r="Y294" s="2183" t="s">
        <v>4</v>
      </c>
      <c r="Z294" s="2346"/>
      <c r="AA294" s="2347"/>
      <c r="AB294" s="2392"/>
      <c r="AC294" s="2392"/>
      <c r="AD294" s="2348"/>
      <c r="AE294" s="2351"/>
      <c r="AF294" s="2351"/>
      <c r="AG294" s="2351"/>
      <c r="AH294" s="2352"/>
      <c r="AI294" s="2393"/>
      <c r="AJ294" s="2394"/>
      <c r="AK294" s="2183" t="s">
        <v>4</v>
      </c>
      <c r="AL294"/>
      <c r="AM294"/>
      <c r="AN294" s="465"/>
      <c r="AO294" s="465"/>
      <c r="AP294" s="465"/>
      <c r="AQ294" s="465"/>
      <c r="AR294" s="465"/>
      <c r="AS294" s="465"/>
      <c r="AT294" s="465"/>
      <c r="AU294" s="465"/>
      <c r="AV294" s="465"/>
      <c r="AW294" s="465"/>
      <c r="AX294" s="465"/>
      <c r="AY294" s="465"/>
      <c r="AZ294" s="465"/>
      <c r="BA294" s="465"/>
      <c r="BB294" s="465"/>
      <c r="BC294" s="465"/>
      <c r="BD294" s="465"/>
      <c r="BE294" s="465"/>
      <c r="BF294" s="465"/>
      <c r="BG294" s="465"/>
      <c r="BH294" s="465"/>
      <c r="BI294" s="465"/>
      <c r="BJ294" s="465"/>
      <c r="BK294" s="465"/>
      <c r="BL294" s="465"/>
      <c r="BM294" s="465"/>
      <c r="BN294" s="465"/>
      <c r="BO294" s="465"/>
      <c r="BP294" s="465"/>
      <c r="BQ294" s="465"/>
      <c r="BR294" s="465"/>
      <c r="BS294" s="465"/>
      <c r="BT294" s="465"/>
      <c r="BU294" s="465"/>
      <c r="BV294" s="465"/>
      <c r="BW294" s="465"/>
      <c r="BX294" s="465"/>
      <c r="BY294" s="465"/>
      <c r="BZ294" s="465"/>
      <c r="CA294" s="465"/>
      <c r="CB294" s="465"/>
      <c r="CC294" s="465"/>
      <c r="CD294" s="465"/>
      <c r="CE294" s="465"/>
      <c r="CF294" s="465"/>
      <c r="CG294" s="465"/>
      <c r="CH294" s="465"/>
      <c r="CI294" s="465"/>
      <c r="CJ294" s="465"/>
      <c r="CK294" s="465"/>
      <c r="CL294" s="465"/>
      <c r="CM294" s="465"/>
      <c r="CN294" s="466">
        <v>1</v>
      </c>
      <c r="CO294" s="464"/>
      <c r="CP294" s="464"/>
    </row>
    <row r="295" spans="2:94" s="41" customFormat="1" ht="21" customHeight="1" x14ac:dyDescent="0.25">
      <c r="B295" s="2346"/>
      <c r="C295" s="2347"/>
      <c r="D295" s="2348"/>
      <c r="E295" s="2349"/>
      <c r="F295" s="2350"/>
      <c r="G295" s="2351"/>
      <c r="H295" s="2351"/>
      <c r="I295" s="2351"/>
      <c r="J295" s="2352"/>
      <c r="K295" s="2393"/>
      <c r="L295" s="2353"/>
      <c r="M295" s="2183" t="s">
        <v>4</v>
      </c>
      <c r="N295" s="2346"/>
      <c r="O295" s="2347"/>
      <c r="P295" s="2348"/>
      <c r="Q295" s="2349"/>
      <c r="R295" s="2350"/>
      <c r="S295" s="2350"/>
      <c r="T295" s="2350"/>
      <c r="U295" s="2351"/>
      <c r="V295" s="2352"/>
      <c r="W295" s="2393"/>
      <c r="X295" s="2353"/>
      <c r="Y295" s="2183" t="s">
        <v>4</v>
      </c>
      <c r="Z295" s="2346"/>
      <c r="AA295" s="2347"/>
      <c r="AB295" s="2348"/>
      <c r="AC295" s="2349"/>
      <c r="AD295" s="2350"/>
      <c r="AE295" s="2351"/>
      <c r="AF295" s="2351"/>
      <c r="AG295" s="2351"/>
      <c r="AH295" s="2352"/>
      <c r="AI295" s="2393"/>
      <c r="AJ295" s="2353"/>
      <c r="AK295" s="2183" t="s">
        <v>4</v>
      </c>
      <c r="AL295"/>
      <c r="AM295"/>
      <c r="AN295" s="465"/>
      <c r="AO295" s="465"/>
      <c r="AP295" s="465"/>
      <c r="AQ295" s="465"/>
      <c r="AR295" s="465"/>
      <c r="AS295" s="465"/>
      <c r="AT295" s="465"/>
      <c r="AU295" s="465"/>
      <c r="AV295" s="465"/>
      <c r="AW295" s="465"/>
      <c r="AX295" s="465"/>
      <c r="AY295" s="465"/>
      <c r="AZ295" s="465"/>
      <c r="BA295" s="465"/>
      <c r="BB295" s="465"/>
      <c r="BC295" s="465"/>
      <c r="BD295" s="465"/>
      <c r="BE295" s="465"/>
      <c r="BF295" s="465"/>
      <c r="BG295" s="465"/>
      <c r="BH295" s="465"/>
      <c r="BI295" s="465"/>
      <c r="BJ295" s="465"/>
      <c r="BK295" s="465"/>
      <c r="BL295" s="465"/>
      <c r="BM295" s="465"/>
      <c r="BN295" s="465"/>
      <c r="BO295" s="465"/>
      <c r="BP295" s="465"/>
      <c r="BQ295" s="465"/>
      <c r="BR295" s="465"/>
      <c r="BS295" s="465"/>
      <c r="BT295" s="465"/>
      <c r="BU295" s="465"/>
      <c r="BV295" s="465"/>
      <c r="BW295" s="465"/>
      <c r="BX295" s="465"/>
      <c r="BY295" s="465"/>
      <c r="BZ295" s="465"/>
      <c r="CA295" s="465"/>
      <c r="CB295" s="465"/>
      <c r="CC295" s="465"/>
      <c r="CD295" s="465"/>
      <c r="CE295" s="465"/>
      <c r="CF295" s="465"/>
      <c r="CG295" s="465"/>
      <c r="CH295" s="465"/>
      <c r="CI295" s="465"/>
      <c r="CJ295" s="465"/>
      <c r="CK295" s="465"/>
      <c r="CL295" s="465"/>
      <c r="CM295" s="465"/>
      <c r="CN295" s="466">
        <v>1</v>
      </c>
      <c r="CO295" s="464"/>
      <c r="CP295" s="464"/>
    </row>
    <row r="296" spans="2:94" s="41" customFormat="1" ht="21" customHeight="1" x14ac:dyDescent="0.25">
      <c r="B296" s="2346"/>
      <c r="C296" s="2347"/>
      <c r="D296" s="2392"/>
      <c r="E296" s="2392"/>
      <c r="F296" s="2348"/>
      <c r="G296" s="2351"/>
      <c r="H296" s="2351"/>
      <c r="I296" s="2351"/>
      <c r="J296" s="2352"/>
      <c r="K296" s="2393"/>
      <c r="L296" s="2394"/>
      <c r="M296" s="2183" t="s">
        <v>4</v>
      </c>
      <c r="N296" s="2346"/>
      <c r="O296" s="2347"/>
      <c r="P296" s="2392"/>
      <c r="Q296" s="2392"/>
      <c r="R296" s="2348"/>
      <c r="S296" s="2348"/>
      <c r="T296" s="2348"/>
      <c r="U296" s="2351"/>
      <c r="V296" s="2352"/>
      <c r="W296" s="2393"/>
      <c r="X296" s="2394"/>
      <c r="Y296" s="2183" t="s">
        <v>4</v>
      </c>
      <c r="Z296" s="2346"/>
      <c r="AA296" s="2347"/>
      <c r="AB296" s="2392"/>
      <c r="AC296" s="2392"/>
      <c r="AD296" s="2348"/>
      <c r="AE296" s="2351"/>
      <c r="AF296" s="2351"/>
      <c r="AG296" s="2351"/>
      <c r="AH296" s="2352"/>
      <c r="AI296" s="2393"/>
      <c r="AJ296" s="2394"/>
      <c r="AK296" s="2183" t="s">
        <v>4</v>
      </c>
      <c r="AL296"/>
      <c r="AM296"/>
      <c r="AN296" s="465"/>
      <c r="AO296" s="465"/>
      <c r="AP296" s="465"/>
      <c r="AQ296" s="465"/>
      <c r="AR296" s="465"/>
      <c r="AS296" s="465"/>
      <c r="AT296" s="465"/>
      <c r="AU296" s="465"/>
      <c r="AV296" s="465"/>
      <c r="AW296" s="465"/>
      <c r="AX296" s="465"/>
      <c r="AY296" s="465"/>
      <c r="AZ296" s="465"/>
      <c r="BA296" s="465"/>
      <c r="BB296" s="465"/>
      <c r="BC296" s="465"/>
      <c r="BD296" s="465"/>
      <c r="BE296" s="465"/>
      <c r="BF296" s="465"/>
      <c r="BG296" s="465"/>
      <c r="BH296" s="465"/>
      <c r="BI296" s="465"/>
      <c r="BJ296" s="465"/>
      <c r="BK296" s="465"/>
      <c r="BL296" s="465"/>
      <c r="BM296" s="465"/>
      <c r="BN296" s="465"/>
      <c r="BO296" s="465"/>
      <c r="BP296" s="465"/>
      <c r="BQ296" s="465"/>
      <c r="BR296" s="465"/>
      <c r="BS296" s="465"/>
      <c r="BT296" s="465"/>
      <c r="BU296" s="465"/>
      <c r="BV296" s="465"/>
      <c r="BW296" s="465"/>
      <c r="BX296" s="465"/>
      <c r="BY296" s="465"/>
      <c r="BZ296" s="465"/>
      <c r="CA296" s="465"/>
      <c r="CB296" s="465"/>
      <c r="CC296" s="465"/>
      <c r="CD296" s="465"/>
      <c r="CE296" s="465"/>
      <c r="CF296" s="465"/>
      <c r="CG296" s="465"/>
      <c r="CH296" s="465"/>
      <c r="CI296" s="465"/>
      <c r="CJ296" s="465"/>
      <c r="CK296" s="465"/>
      <c r="CL296" s="465"/>
      <c r="CM296" s="465"/>
      <c r="CN296" s="466">
        <v>1</v>
      </c>
      <c r="CO296" s="464"/>
      <c r="CP296" s="464"/>
    </row>
    <row r="297" spans="2:94" s="41" customFormat="1" ht="21" customHeight="1" x14ac:dyDescent="0.25">
      <c r="B297" s="2346"/>
      <c r="C297" s="2347"/>
      <c r="D297" s="2348"/>
      <c r="E297" s="2349"/>
      <c r="F297" s="2350"/>
      <c r="G297" s="2351"/>
      <c r="H297" s="2351"/>
      <c r="I297" s="2351"/>
      <c r="J297" s="2352"/>
      <c r="K297" s="2393"/>
      <c r="L297" s="2353"/>
      <c r="M297" s="2183" t="s">
        <v>4</v>
      </c>
      <c r="N297" s="2346"/>
      <c r="O297" s="2347"/>
      <c r="P297" s="2348"/>
      <c r="Q297" s="2349"/>
      <c r="R297" s="2350"/>
      <c r="S297" s="2350"/>
      <c r="T297" s="2350"/>
      <c r="U297" s="2351"/>
      <c r="V297" s="2352"/>
      <c r="W297" s="2393"/>
      <c r="X297" s="2353"/>
      <c r="Y297" s="2183" t="s">
        <v>4</v>
      </c>
      <c r="Z297" s="2346"/>
      <c r="AA297" s="2347"/>
      <c r="AB297" s="2348"/>
      <c r="AC297" s="2349"/>
      <c r="AD297" s="2350"/>
      <c r="AE297" s="2351"/>
      <c r="AF297" s="2351"/>
      <c r="AG297" s="2351"/>
      <c r="AH297" s="2352"/>
      <c r="AI297" s="2393"/>
      <c r="AJ297" s="2353"/>
      <c r="AK297" s="2183" t="s">
        <v>4</v>
      </c>
      <c r="AL297"/>
      <c r="AM297"/>
      <c r="AN297" s="465"/>
      <c r="AO297" s="465"/>
      <c r="AP297" s="465"/>
      <c r="AQ297" s="465"/>
      <c r="AR297" s="465"/>
      <c r="AS297" s="465"/>
      <c r="AT297" s="465"/>
      <c r="AU297" s="465"/>
      <c r="AV297" s="465"/>
      <c r="AW297" s="465"/>
      <c r="AX297" s="465"/>
      <c r="AY297" s="465"/>
      <c r="AZ297" s="465"/>
      <c r="BA297" s="465"/>
      <c r="BB297" s="465"/>
      <c r="BC297" s="465"/>
      <c r="BD297" s="465"/>
      <c r="BE297" s="465"/>
      <c r="BF297" s="465"/>
      <c r="BG297" s="465"/>
      <c r="BH297" s="465"/>
      <c r="BI297" s="465"/>
      <c r="BJ297" s="465"/>
      <c r="BK297" s="465"/>
      <c r="BL297" s="465"/>
      <c r="BM297" s="465"/>
      <c r="BN297" s="465"/>
      <c r="BO297" s="465"/>
      <c r="BP297" s="465"/>
      <c r="BQ297" s="465"/>
      <c r="BR297" s="465"/>
      <c r="BS297" s="465"/>
      <c r="BT297" s="465"/>
      <c r="BU297" s="465"/>
      <c r="BV297" s="465"/>
      <c r="BW297" s="465"/>
      <c r="BX297" s="465"/>
      <c r="BY297" s="465"/>
      <c r="BZ297" s="465"/>
      <c r="CA297" s="465"/>
      <c r="CB297" s="465"/>
      <c r="CC297" s="465"/>
      <c r="CD297" s="465"/>
      <c r="CE297" s="465"/>
      <c r="CF297" s="465"/>
      <c r="CG297" s="465"/>
      <c r="CH297" s="465"/>
      <c r="CI297" s="465"/>
      <c r="CJ297" s="465"/>
      <c r="CK297" s="465"/>
      <c r="CL297" s="465"/>
      <c r="CM297" s="465"/>
      <c r="CN297" s="466">
        <v>1</v>
      </c>
      <c r="CO297" s="464"/>
      <c r="CP297" s="464"/>
    </row>
    <row r="298" spans="2:94" s="41" customFormat="1" ht="21" customHeight="1" x14ac:dyDescent="0.25">
      <c r="B298" s="2346"/>
      <c r="C298" s="2347"/>
      <c r="D298" s="2392"/>
      <c r="E298" s="2392"/>
      <c r="F298" s="2348"/>
      <c r="G298" s="2351"/>
      <c r="H298" s="2351"/>
      <c r="I298" s="2351"/>
      <c r="J298" s="2352"/>
      <c r="K298" s="2393"/>
      <c r="L298" s="2394"/>
      <c r="M298" s="2183" t="s">
        <v>4</v>
      </c>
      <c r="N298" s="2346"/>
      <c r="O298" s="2347"/>
      <c r="P298" s="2392"/>
      <c r="Q298" s="2392"/>
      <c r="R298" s="2348"/>
      <c r="S298" s="2348"/>
      <c r="T298" s="2348"/>
      <c r="U298" s="2351"/>
      <c r="V298" s="2352"/>
      <c r="W298" s="2393"/>
      <c r="X298" s="2394"/>
      <c r="Y298" s="2183" t="s">
        <v>4</v>
      </c>
      <c r="Z298" s="2346"/>
      <c r="AA298" s="2347"/>
      <c r="AB298" s="2392"/>
      <c r="AC298" s="2392"/>
      <c r="AD298" s="2348"/>
      <c r="AE298" s="2351"/>
      <c r="AF298" s="2351"/>
      <c r="AG298" s="2351"/>
      <c r="AH298" s="2352"/>
      <c r="AI298" s="2393"/>
      <c r="AJ298" s="2394"/>
      <c r="AK298" s="2183" t="s">
        <v>4</v>
      </c>
      <c r="AL298"/>
      <c r="AM298"/>
      <c r="AN298" s="465"/>
      <c r="AO298" s="465"/>
      <c r="AP298" s="465"/>
      <c r="AQ298" s="465"/>
      <c r="AR298" s="465"/>
      <c r="AS298" s="465"/>
      <c r="AT298" s="465"/>
      <c r="AU298" s="465"/>
      <c r="AV298" s="465"/>
      <c r="AW298" s="465"/>
      <c r="AX298" s="465"/>
      <c r="AY298" s="465"/>
      <c r="AZ298" s="465"/>
      <c r="BA298" s="465"/>
      <c r="BB298" s="465"/>
      <c r="BC298" s="465"/>
      <c r="BD298" s="465"/>
      <c r="BE298" s="465"/>
      <c r="BF298" s="465"/>
      <c r="BG298" s="465"/>
      <c r="BH298" s="465"/>
      <c r="BI298" s="465"/>
      <c r="BJ298" s="465"/>
      <c r="BK298" s="465"/>
      <c r="BL298" s="465"/>
      <c r="BM298" s="465"/>
      <c r="BN298" s="465"/>
      <c r="BO298" s="465"/>
      <c r="BP298" s="465"/>
      <c r="BQ298" s="465"/>
      <c r="BR298" s="465"/>
      <c r="BS298" s="465"/>
      <c r="BT298" s="465"/>
      <c r="BU298" s="465"/>
      <c r="BV298" s="465"/>
      <c r="BW298" s="465"/>
      <c r="BX298" s="465"/>
      <c r="BY298" s="465"/>
      <c r="BZ298" s="465"/>
      <c r="CA298" s="465"/>
      <c r="CB298" s="465"/>
      <c r="CC298" s="465"/>
      <c r="CD298" s="465"/>
      <c r="CE298" s="465"/>
      <c r="CF298" s="465"/>
      <c r="CG298" s="465"/>
      <c r="CH298" s="465"/>
      <c r="CI298" s="465"/>
      <c r="CJ298" s="465"/>
      <c r="CK298" s="465"/>
      <c r="CL298" s="465"/>
      <c r="CM298" s="465"/>
      <c r="CN298" s="466">
        <v>1</v>
      </c>
      <c r="CO298" s="464"/>
      <c r="CP298" s="464"/>
    </row>
    <row r="299" spans="2:94" s="41" customFormat="1" ht="21" customHeight="1" x14ac:dyDescent="0.25">
      <c r="B299" s="2346"/>
      <c r="C299" s="2347"/>
      <c r="D299" s="2348"/>
      <c r="E299" s="2349"/>
      <c r="F299" s="2350"/>
      <c r="G299" s="2351"/>
      <c r="H299" s="2351"/>
      <c r="I299" s="2351"/>
      <c r="J299" s="2352"/>
      <c r="K299" s="2393"/>
      <c r="L299" s="2353"/>
      <c r="M299" s="2183" t="s">
        <v>4</v>
      </c>
      <c r="N299" s="2346"/>
      <c r="O299" s="2347"/>
      <c r="P299" s="2348"/>
      <c r="Q299" s="2349"/>
      <c r="R299" s="2350"/>
      <c r="S299" s="2350"/>
      <c r="T299" s="2350"/>
      <c r="U299" s="2351"/>
      <c r="V299" s="2352"/>
      <c r="W299" s="2393"/>
      <c r="X299" s="2353"/>
      <c r="Y299" s="2183" t="s">
        <v>4</v>
      </c>
      <c r="Z299" s="2346"/>
      <c r="AA299" s="2347"/>
      <c r="AB299" s="2348"/>
      <c r="AC299" s="2349"/>
      <c r="AD299" s="2350"/>
      <c r="AE299" s="2351"/>
      <c r="AF299" s="2351"/>
      <c r="AG299" s="2351"/>
      <c r="AH299" s="2352"/>
      <c r="AI299" s="2393"/>
      <c r="AJ299" s="2353"/>
      <c r="AK299" s="2183" t="s">
        <v>4</v>
      </c>
      <c r="AL299"/>
      <c r="AM299"/>
      <c r="AN299" s="465"/>
      <c r="AO299" s="465"/>
      <c r="AP299" s="465"/>
      <c r="AQ299" s="465"/>
      <c r="AR299" s="465"/>
      <c r="AS299" s="465"/>
      <c r="AT299" s="465"/>
      <c r="AU299" s="465"/>
      <c r="AV299" s="465"/>
      <c r="AW299" s="465"/>
      <c r="AX299" s="465"/>
      <c r="AY299" s="465"/>
      <c r="AZ299" s="465"/>
      <c r="BA299" s="465"/>
      <c r="BB299" s="465"/>
      <c r="BC299" s="465"/>
      <c r="BD299" s="465"/>
      <c r="BE299" s="465"/>
      <c r="BF299" s="465"/>
      <c r="BG299" s="465"/>
      <c r="BH299" s="465"/>
      <c r="BI299" s="465"/>
      <c r="BJ299" s="465"/>
      <c r="BK299" s="465"/>
      <c r="BL299" s="465"/>
      <c r="BM299" s="465"/>
      <c r="BN299" s="465"/>
      <c r="BO299" s="465"/>
      <c r="BP299" s="465"/>
      <c r="BQ299" s="465"/>
      <c r="BR299" s="465"/>
      <c r="BS299" s="465"/>
      <c r="BT299" s="465"/>
      <c r="BU299" s="465"/>
      <c r="BV299" s="465"/>
      <c r="BW299" s="465"/>
      <c r="BX299" s="465"/>
      <c r="BY299" s="465"/>
      <c r="BZ299" s="465"/>
      <c r="CA299" s="465"/>
      <c r="CB299" s="465"/>
      <c r="CC299" s="465"/>
      <c r="CD299" s="465"/>
      <c r="CE299" s="465"/>
      <c r="CF299" s="465"/>
      <c r="CG299" s="465"/>
      <c r="CH299" s="465"/>
      <c r="CI299" s="465"/>
      <c r="CJ299" s="465"/>
      <c r="CK299" s="465"/>
      <c r="CL299" s="465"/>
      <c r="CM299" s="465"/>
      <c r="CN299" s="466">
        <v>1</v>
      </c>
      <c r="CO299" s="464"/>
      <c r="CP299" s="464"/>
    </row>
    <row r="300" spans="2:94" s="41" customFormat="1" ht="21" customHeight="1" x14ac:dyDescent="0.25">
      <c r="B300" s="2346"/>
      <c r="C300" s="2347"/>
      <c r="D300" s="2392"/>
      <c r="E300" s="2392"/>
      <c r="F300" s="2348"/>
      <c r="G300" s="2351"/>
      <c r="H300" s="2351"/>
      <c r="I300" s="2351"/>
      <c r="J300" s="2352"/>
      <c r="K300" s="2393"/>
      <c r="L300" s="2394"/>
      <c r="M300" s="2183" t="s">
        <v>4</v>
      </c>
      <c r="N300" s="2346"/>
      <c r="O300" s="2347"/>
      <c r="P300" s="2392"/>
      <c r="Q300" s="2392"/>
      <c r="R300" s="2348"/>
      <c r="S300" s="2348"/>
      <c r="T300" s="2348"/>
      <c r="U300" s="2351"/>
      <c r="V300" s="2352"/>
      <c r="W300" s="2393"/>
      <c r="X300" s="2394"/>
      <c r="Y300" s="2183" t="s">
        <v>4</v>
      </c>
      <c r="Z300" s="2346"/>
      <c r="AA300" s="2347"/>
      <c r="AB300" s="2392"/>
      <c r="AC300" s="2392"/>
      <c r="AD300" s="2348"/>
      <c r="AE300" s="2351"/>
      <c r="AF300" s="2351"/>
      <c r="AG300" s="2351"/>
      <c r="AH300" s="2352"/>
      <c r="AI300" s="2393"/>
      <c r="AJ300" s="2394"/>
      <c r="AK300" s="2183" t="s">
        <v>4</v>
      </c>
      <c r="AL300"/>
      <c r="AM300"/>
      <c r="AN300" s="465"/>
      <c r="AO300" s="465"/>
      <c r="AP300" s="465"/>
      <c r="AQ300" s="465"/>
      <c r="AR300" s="465"/>
      <c r="AS300" s="465"/>
      <c r="AT300" s="465"/>
      <c r="AU300" s="465"/>
      <c r="AV300" s="465"/>
      <c r="AW300" s="465"/>
      <c r="AX300" s="465"/>
      <c r="AY300" s="465"/>
      <c r="AZ300" s="465"/>
      <c r="BA300" s="465"/>
      <c r="BB300" s="465"/>
      <c r="BC300" s="465"/>
      <c r="BD300" s="465"/>
      <c r="BE300" s="465"/>
      <c r="BF300" s="465"/>
      <c r="BG300" s="465"/>
      <c r="BH300" s="465"/>
      <c r="BI300" s="465"/>
      <c r="BJ300" s="465"/>
      <c r="BK300" s="465"/>
      <c r="BL300" s="465"/>
      <c r="BM300" s="465"/>
      <c r="BN300" s="465"/>
      <c r="BO300" s="465"/>
      <c r="BP300" s="465"/>
      <c r="BQ300" s="465"/>
      <c r="BR300" s="465"/>
      <c r="BS300" s="465"/>
      <c r="BT300" s="465"/>
      <c r="BU300" s="465"/>
      <c r="BV300" s="465"/>
      <c r="BW300" s="465"/>
      <c r="BX300" s="465"/>
      <c r="BY300" s="465"/>
      <c r="BZ300" s="465"/>
      <c r="CA300" s="465"/>
      <c r="CB300" s="465"/>
      <c r="CC300" s="465"/>
      <c r="CD300" s="465"/>
      <c r="CE300" s="465"/>
      <c r="CF300" s="465"/>
      <c r="CG300" s="465"/>
      <c r="CH300" s="465"/>
      <c r="CI300" s="465"/>
      <c r="CJ300" s="465"/>
      <c r="CK300" s="465"/>
      <c r="CL300" s="465"/>
      <c r="CM300" s="465"/>
      <c r="CN300" s="466">
        <v>1</v>
      </c>
      <c r="CO300" s="464"/>
      <c r="CP300" s="464"/>
    </row>
    <row r="301" spans="2:94" s="41" customFormat="1" ht="21" customHeight="1" x14ac:dyDescent="0.25">
      <c r="B301" s="2346"/>
      <c r="C301" s="2347"/>
      <c r="D301" s="2348"/>
      <c r="E301" s="2349"/>
      <c r="F301" s="2350"/>
      <c r="G301" s="2351"/>
      <c r="H301" s="2351"/>
      <c r="I301" s="2351"/>
      <c r="J301" s="2352"/>
      <c r="K301" s="2393"/>
      <c r="L301" s="2353"/>
      <c r="M301" s="2183" t="s">
        <v>4</v>
      </c>
      <c r="N301" s="2346"/>
      <c r="O301" s="2347"/>
      <c r="P301" s="2348"/>
      <c r="Q301" s="2349"/>
      <c r="R301" s="2350"/>
      <c r="S301" s="2350"/>
      <c r="T301" s="2350"/>
      <c r="U301" s="2351"/>
      <c r="V301" s="2352"/>
      <c r="W301" s="2393"/>
      <c r="X301" s="2353"/>
      <c r="Y301" s="2183" t="s">
        <v>4</v>
      </c>
      <c r="Z301" s="2346"/>
      <c r="AA301" s="2347"/>
      <c r="AB301" s="2348"/>
      <c r="AC301" s="2349"/>
      <c r="AD301" s="2350"/>
      <c r="AE301" s="2351"/>
      <c r="AF301" s="2351"/>
      <c r="AG301" s="2351"/>
      <c r="AH301" s="2352"/>
      <c r="AI301" s="2393"/>
      <c r="AJ301" s="2353"/>
      <c r="AK301" s="2183" t="s">
        <v>4</v>
      </c>
      <c r="AL301"/>
      <c r="AM301"/>
      <c r="AN301" s="465"/>
      <c r="AO301" s="465"/>
      <c r="AP301" s="465"/>
      <c r="AQ301" s="465"/>
      <c r="AR301" s="465"/>
      <c r="AS301" s="465"/>
      <c r="AT301" s="465"/>
      <c r="AU301" s="465"/>
      <c r="AV301" s="465"/>
      <c r="AW301" s="465"/>
      <c r="AX301" s="465"/>
      <c r="AY301" s="465"/>
      <c r="AZ301" s="465"/>
      <c r="BA301" s="465"/>
      <c r="BB301" s="465"/>
      <c r="BC301" s="465"/>
      <c r="BD301" s="465"/>
      <c r="BE301" s="465"/>
      <c r="BF301" s="465"/>
      <c r="BG301" s="465"/>
      <c r="BH301" s="465"/>
      <c r="BI301" s="465"/>
      <c r="BJ301" s="465"/>
      <c r="BK301" s="465"/>
      <c r="BL301" s="465"/>
      <c r="BM301" s="465"/>
      <c r="BN301" s="465"/>
      <c r="BO301" s="465"/>
      <c r="BP301" s="465"/>
      <c r="BQ301" s="465"/>
      <c r="BR301" s="465"/>
      <c r="BS301" s="465"/>
      <c r="BT301" s="465"/>
      <c r="BU301" s="465"/>
      <c r="BV301" s="465"/>
      <c r="BW301" s="465"/>
      <c r="BX301" s="465"/>
      <c r="BY301" s="465"/>
      <c r="BZ301" s="465"/>
      <c r="CA301" s="465"/>
      <c r="CB301" s="465"/>
      <c r="CC301" s="465"/>
      <c r="CD301" s="465"/>
      <c r="CE301" s="465"/>
      <c r="CF301" s="465"/>
      <c r="CG301" s="465"/>
      <c r="CH301" s="465"/>
      <c r="CI301" s="465"/>
      <c r="CJ301" s="465"/>
      <c r="CK301" s="465"/>
      <c r="CL301" s="465"/>
      <c r="CM301" s="465"/>
      <c r="CN301" s="466">
        <v>1</v>
      </c>
      <c r="CO301" s="464"/>
      <c r="CP301" s="464"/>
    </row>
    <row r="302" spans="2:94" s="41" customFormat="1" ht="21" customHeight="1" x14ac:dyDescent="0.25">
      <c r="B302" s="2346"/>
      <c r="C302" s="2347"/>
      <c r="D302" s="2392"/>
      <c r="E302" s="2392"/>
      <c r="F302" s="2348"/>
      <c r="G302" s="2351"/>
      <c r="H302" s="2351"/>
      <c r="I302" s="2351"/>
      <c r="J302" s="2352"/>
      <c r="K302" s="2393"/>
      <c r="L302" s="2394"/>
      <c r="M302" s="2183" t="s">
        <v>4</v>
      </c>
      <c r="N302" s="2346"/>
      <c r="O302" s="2347"/>
      <c r="P302" s="2392"/>
      <c r="Q302" s="2392"/>
      <c r="R302" s="2348"/>
      <c r="S302" s="2348"/>
      <c r="T302" s="2348"/>
      <c r="U302" s="2351"/>
      <c r="V302" s="2352"/>
      <c r="W302" s="2393"/>
      <c r="X302" s="2394"/>
      <c r="Y302" s="2183" t="s">
        <v>4</v>
      </c>
      <c r="Z302" s="2346"/>
      <c r="AA302" s="2347"/>
      <c r="AB302" s="2392"/>
      <c r="AC302" s="2392"/>
      <c r="AD302" s="2348"/>
      <c r="AE302" s="2351"/>
      <c r="AF302" s="2351"/>
      <c r="AG302" s="2351"/>
      <c r="AH302" s="2352"/>
      <c r="AI302" s="2393"/>
      <c r="AJ302" s="2394"/>
      <c r="AK302" s="2183" t="s">
        <v>4</v>
      </c>
      <c r="AL302"/>
      <c r="AM302"/>
      <c r="AN302" s="465"/>
      <c r="AO302" s="465"/>
      <c r="AP302" s="465"/>
      <c r="AQ302" s="465"/>
      <c r="AR302" s="465"/>
      <c r="AS302" s="465"/>
      <c r="AT302" s="465"/>
      <c r="AU302" s="465"/>
      <c r="AV302" s="465"/>
      <c r="AW302" s="465"/>
      <c r="AX302" s="465"/>
      <c r="AY302" s="465"/>
      <c r="AZ302" s="465"/>
      <c r="BA302" s="465"/>
      <c r="BB302" s="465"/>
      <c r="BC302" s="465"/>
      <c r="BD302" s="465"/>
      <c r="BE302" s="465"/>
      <c r="BF302" s="465"/>
      <c r="BG302" s="465"/>
      <c r="BH302" s="465"/>
      <c r="BI302" s="465"/>
      <c r="BJ302" s="465"/>
      <c r="BK302" s="465"/>
      <c r="BL302" s="465"/>
      <c r="BM302" s="465"/>
      <c r="BN302" s="465"/>
      <c r="BO302" s="465"/>
      <c r="BP302" s="465"/>
      <c r="BQ302" s="465"/>
      <c r="BR302" s="465"/>
      <c r="BS302" s="465"/>
      <c r="BT302" s="465"/>
      <c r="BU302" s="465"/>
      <c r="BV302" s="465"/>
      <c r="BW302" s="465"/>
      <c r="BX302" s="465"/>
      <c r="BY302" s="465"/>
      <c r="BZ302" s="465"/>
      <c r="CA302" s="465"/>
      <c r="CB302" s="465"/>
      <c r="CC302" s="465"/>
      <c r="CD302" s="465"/>
      <c r="CE302" s="465"/>
      <c r="CF302" s="465"/>
      <c r="CG302" s="465"/>
      <c r="CH302" s="465"/>
      <c r="CI302" s="465"/>
      <c r="CJ302" s="465"/>
      <c r="CK302" s="465"/>
      <c r="CL302" s="465"/>
      <c r="CM302" s="465"/>
      <c r="CN302" s="466">
        <v>1</v>
      </c>
      <c r="CO302" s="464"/>
      <c r="CP302" s="464"/>
    </row>
    <row r="303" spans="2:94" s="41" customFormat="1" ht="21" customHeight="1" x14ac:dyDescent="0.25">
      <c r="B303" s="2346"/>
      <c r="C303" s="2347"/>
      <c r="D303" s="2348"/>
      <c r="E303" s="2349"/>
      <c r="F303" s="2350"/>
      <c r="G303" s="2351"/>
      <c r="H303" s="2351"/>
      <c r="I303" s="2351"/>
      <c r="J303" s="2352"/>
      <c r="K303" s="2393"/>
      <c r="L303" s="2353"/>
      <c r="M303" s="2183" t="s">
        <v>4</v>
      </c>
      <c r="N303" s="2346"/>
      <c r="O303" s="2347"/>
      <c r="P303" s="2348"/>
      <c r="Q303" s="2349"/>
      <c r="R303" s="2350"/>
      <c r="S303" s="2350"/>
      <c r="T303" s="2350"/>
      <c r="U303" s="2351"/>
      <c r="V303" s="2352"/>
      <c r="W303" s="2393"/>
      <c r="X303" s="2353"/>
      <c r="Y303" s="2183" t="s">
        <v>4</v>
      </c>
      <c r="Z303" s="2346"/>
      <c r="AA303" s="2347"/>
      <c r="AB303" s="2348"/>
      <c r="AC303" s="2349"/>
      <c r="AD303" s="2350"/>
      <c r="AE303" s="2351"/>
      <c r="AF303" s="2351"/>
      <c r="AG303" s="2351"/>
      <c r="AH303" s="2352"/>
      <c r="AI303" s="2393"/>
      <c r="AJ303" s="2353"/>
      <c r="AK303" s="2183" t="s">
        <v>4</v>
      </c>
      <c r="AL303"/>
      <c r="AM303"/>
      <c r="AN303" s="465"/>
      <c r="AO303" s="465"/>
      <c r="AP303" s="465"/>
      <c r="AQ303" s="465"/>
      <c r="AR303" s="465"/>
      <c r="AS303" s="465"/>
      <c r="AT303" s="465"/>
      <c r="AU303" s="465"/>
      <c r="AV303" s="465"/>
      <c r="AW303" s="465"/>
      <c r="AX303" s="465"/>
      <c r="AY303" s="465"/>
      <c r="AZ303" s="465"/>
      <c r="BA303" s="465"/>
      <c r="BB303" s="465"/>
      <c r="BC303" s="465"/>
      <c r="BD303" s="465"/>
      <c r="BE303" s="465"/>
      <c r="BF303" s="465"/>
      <c r="BG303" s="465"/>
      <c r="BH303" s="465"/>
      <c r="BI303" s="465"/>
      <c r="BJ303" s="465"/>
      <c r="BK303" s="465"/>
      <c r="BL303" s="465"/>
      <c r="BM303" s="465"/>
      <c r="BN303" s="465"/>
      <c r="BO303" s="465"/>
      <c r="BP303" s="465"/>
      <c r="BQ303" s="465"/>
      <c r="BR303" s="465"/>
      <c r="BS303" s="465"/>
      <c r="BT303" s="465"/>
      <c r="BU303" s="465"/>
      <c r="BV303" s="465"/>
      <c r="BW303" s="465"/>
      <c r="BX303" s="465"/>
      <c r="BY303" s="465"/>
      <c r="BZ303" s="465"/>
      <c r="CA303" s="465"/>
      <c r="CB303" s="465"/>
      <c r="CC303" s="465"/>
      <c r="CD303" s="465"/>
      <c r="CE303" s="465"/>
      <c r="CF303" s="465"/>
      <c r="CG303" s="465"/>
      <c r="CH303" s="465"/>
      <c r="CI303" s="465"/>
      <c r="CJ303" s="465"/>
      <c r="CK303" s="465"/>
      <c r="CL303" s="465"/>
      <c r="CM303" s="465"/>
      <c r="CN303" s="466">
        <v>1</v>
      </c>
      <c r="CO303" s="464"/>
      <c r="CP303" s="464"/>
    </row>
    <row r="304" spans="2:94" s="41" customFormat="1" ht="21" customHeight="1" x14ac:dyDescent="0.25">
      <c r="B304" s="2346"/>
      <c r="C304" s="2347"/>
      <c r="D304" s="2392"/>
      <c r="E304" s="2392"/>
      <c r="F304" s="2348"/>
      <c r="G304" s="2351"/>
      <c r="H304" s="2351"/>
      <c r="I304" s="2351"/>
      <c r="J304" s="2352"/>
      <c r="K304" s="2393"/>
      <c r="L304" s="2394"/>
      <c r="M304" s="2183" t="s">
        <v>4</v>
      </c>
      <c r="N304" s="2346"/>
      <c r="O304" s="2347"/>
      <c r="P304" s="2392"/>
      <c r="Q304" s="2392"/>
      <c r="R304" s="2348"/>
      <c r="S304" s="2348"/>
      <c r="T304" s="2348"/>
      <c r="U304" s="2351"/>
      <c r="V304" s="2352"/>
      <c r="W304" s="2393"/>
      <c r="X304" s="2394"/>
      <c r="Y304" s="2183" t="s">
        <v>4</v>
      </c>
      <c r="Z304" s="2346"/>
      <c r="AA304" s="2347"/>
      <c r="AB304" s="2392"/>
      <c r="AC304" s="2392"/>
      <c r="AD304" s="2348"/>
      <c r="AE304" s="2351"/>
      <c r="AF304" s="2351"/>
      <c r="AG304" s="2351"/>
      <c r="AH304" s="2352"/>
      <c r="AI304" s="2393"/>
      <c r="AJ304" s="2394"/>
      <c r="AK304" s="2183" t="s">
        <v>4</v>
      </c>
      <c r="AL304"/>
      <c r="AM304"/>
      <c r="AN304" s="465"/>
      <c r="AO304" s="465"/>
      <c r="AP304" s="465"/>
      <c r="AQ304" s="465"/>
      <c r="AR304" s="465"/>
      <c r="AS304" s="465"/>
      <c r="AT304" s="465"/>
      <c r="AU304" s="465"/>
      <c r="AV304" s="465"/>
      <c r="AW304" s="465"/>
      <c r="AX304" s="465"/>
      <c r="AY304" s="465"/>
      <c r="AZ304" s="465"/>
      <c r="BA304" s="465"/>
      <c r="BB304" s="465"/>
      <c r="BC304" s="465"/>
      <c r="BD304" s="465"/>
      <c r="BE304" s="465"/>
      <c r="BF304" s="465"/>
      <c r="BG304" s="465"/>
      <c r="BH304" s="465"/>
      <c r="BI304" s="465"/>
      <c r="BJ304" s="465"/>
      <c r="BK304" s="465"/>
      <c r="BL304" s="465"/>
      <c r="BM304" s="465"/>
      <c r="BN304" s="465"/>
      <c r="BO304" s="465"/>
      <c r="BP304" s="465"/>
      <c r="BQ304" s="465"/>
      <c r="BR304" s="465"/>
      <c r="BS304" s="465"/>
      <c r="BT304" s="465"/>
      <c r="BU304" s="465"/>
      <c r="BV304" s="465"/>
      <c r="BW304" s="465"/>
      <c r="BX304" s="465"/>
      <c r="BY304" s="465"/>
      <c r="BZ304" s="465"/>
      <c r="CA304" s="465"/>
      <c r="CB304" s="465"/>
      <c r="CC304" s="465"/>
      <c r="CD304" s="465"/>
      <c r="CE304" s="465"/>
      <c r="CF304" s="465"/>
      <c r="CG304" s="465"/>
      <c r="CH304" s="465"/>
      <c r="CI304" s="465"/>
      <c r="CJ304" s="465"/>
      <c r="CK304" s="465"/>
      <c r="CL304" s="465"/>
      <c r="CM304" s="465"/>
      <c r="CN304" s="466">
        <v>1</v>
      </c>
      <c r="CO304" s="464"/>
      <c r="CP304" s="464"/>
    </row>
    <row r="305" spans="2:94" s="41" customFormat="1" ht="21" customHeight="1" x14ac:dyDescent="0.25">
      <c r="B305" s="2346"/>
      <c r="C305" s="2347"/>
      <c r="D305" s="2348"/>
      <c r="E305" s="2349"/>
      <c r="F305" s="2350"/>
      <c r="G305" s="2351"/>
      <c r="H305" s="2351"/>
      <c r="I305" s="2351"/>
      <c r="J305" s="2352"/>
      <c r="K305" s="2393"/>
      <c r="L305" s="2353"/>
      <c r="M305" s="2183" t="s">
        <v>4</v>
      </c>
      <c r="N305" s="2346"/>
      <c r="O305" s="2347"/>
      <c r="P305" s="2348"/>
      <c r="Q305" s="2349"/>
      <c r="R305" s="2350"/>
      <c r="S305" s="2350"/>
      <c r="T305" s="2350"/>
      <c r="U305" s="2351"/>
      <c r="V305" s="2352"/>
      <c r="W305" s="2393"/>
      <c r="X305" s="2353"/>
      <c r="Y305" s="2183" t="s">
        <v>4</v>
      </c>
      <c r="Z305" s="2346"/>
      <c r="AA305" s="2347"/>
      <c r="AB305" s="2348"/>
      <c r="AC305" s="2349"/>
      <c r="AD305" s="2350"/>
      <c r="AE305" s="2351"/>
      <c r="AF305" s="2351"/>
      <c r="AG305" s="2351"/>
      <c r="AH305" s="2352"/>
      <c r="AI305" s="2393"/>
      <c r="AJ305" s="2353"/>
      <c r="AK305" s="2183" t="s">
        <v>4</v>
      </c>
      <c r="AL305"/>
      <c r="AM305"/>
      <c r="AN305" s="465"/>
      <c r="AO305" s="465"/>
      <c r="AP305" s="465"/>
      <c r="AQ305" s="465"/>
      <c r="AR305" s="465"/>
      <c r="AS305" s="465"/>
      <c r="AT305" s="465"/>
      <c r="AU305" s="465"/>
      <c r="AV305" s="465"/>
      <c r="AW305" s="465"/>
      <c r="AX305" s="465"/>
      <c r="AY305" s="465"/>
      <c r="AZ305" s="465"/>
      <c r="BA305" s="465"/>
      <c r="BB305" s="465"/>
      <c r="BC305" s="465"/>
      <c r="BD305" s="465"/>
      <c r="BE305" s="465"/>
      <c r="BF305" s="465"/>
      <c r="BG305" s="465"/>
      <c r="BH305" s="465"/>
      <c r="BI305" s="465"/>
      <c r="BJ305" s="465"/>
      <c r="BK305" s="465"/>
      <c r="BL305" s="465"/>
      <c r="BM305" s="465"/>
      <c r="BN305" s="465"/>
      <c r="BO305" s="465"/>
      <c r="BP305" s="465"/>
      <c r="BQ305" s="465"/>
      <c r="BR305" s="465"/>
      <c r="BS305" s="465"/>
      <c r="BT305" s="465"/>
      <c r="BU305" s="465"/>
      <c r="BV305" s="465"/>
      <c r="BW305" s="465"/>
      <c r="BX305" s="465"/>
      <c r="BY305" s="465"/>
      <c r="BZ305" s="465"/>
      <c r="CA305" s="465"/>
      <c r="CB305" s="465"/>
      <c r="CC305" s="465"/>
      <c r="CD305" s="465"/>
      <c r="CE305" s="465"/>
      <c r="CF305" s="465"/>
      <c r="CG305" s="465"/>
      <c r="CH305" s="465"/>
      <c r="CI305" s="465"/>
      <c r="CJ305" s="465"/>
      <c r="CK305" s="465"/>
      <c r="CL305" s="465"/>
      <c r="CM305" s="465"/>
      <c r="CN305" s="466">
        <v>1</v>
      </c>
      <c r="CO305" s="464"/>
      <c r="CP305" s="464"/>
    </row>
    <row r="306" spans="2:94" s="41" customFormat="1" ht="21" customHeight="1" x14ac:dyDescent="0.25">
      <c r="B306" s="2346"/>
      <c r="C306" s="2347"/>
      <c r="D306" s="2392"/>
      <c r="E306" s="2392"/>
      <c r="F306" s="2348"/>
      <c r="G306" s="2351"/>
      <c r="H306" s="2351"/>
      <c r="I306" s="2351"/>
      <c r="J306" s="2352"/>
      <c r="K306" s="2393"/>
      <c r="L306" s="2394"/>
      <c r="M306" s="2183" t="s">
        <v>4</v>
      </c>
      <c r="N306" s="2346"/>
      <c r="O306" s="2347"/>
      <c r="P306" s="2392"/>
      <c r="Q306" s="2392"/>
      <c r="R306" s="2348"/>
      <c r="S306" s="2348"/>
      <c r="T306" s="2348"/>
      <c r="U306" s="2351"/>
      <c r="V306" s="2352"/>
      <c r="W306" s="2393"/>
      <c r="X306" s="2394"/>
      <c r="Y306" s="2183" t="s">
        <v>4</v>
      </c>
      <c r="Z306" s="2346"/>
      <c r="AA306" s="2347"/>
      <c r="AB306" s="2392"/>
      <c r="AC306" s="2392"/>
      <c r="AD306" s="2348"/>
      <c r="AE306" s="2351"/>
      <c r="AF306" s="2351"/>
      <c r="AG306" s="2351"/>
      <c r="AH306" s="2352"/>
      <c r="AI306" s="2393"/>
      <c r="AJ306" s="2394"/>
      <c r="AK306" s="2183" t="s">
        <v>4</v>
      </c>
      <c r="AL306"/>
      <c r="AM306"/>
      <c r="AN306" s="465"/>
      <c r="AO306" s="465"/>
      <c r="AP306" s="465"/>
      <c r="AQ306" s="465"/>
      <c r="AR306" s="465"/>
      <c r="AS306" s="465"/>
      <c r="AT306" s="465"/>
      <c r="AU306" s="465"/>
      <c r="AV306" s="465"/>
      <c r="AW306" s="465"/>
      <c r="AX306" s="465"/>
      <c r="AY306" s="465"/>
      <c r="AZ306" s="465"/>
      <c r="BA306" s="465"/>
      <c r="BB306" s="465"/>
      <c r="BC306" s="465"/>
      <c r="BD306" s="465"/>
      <c r="BE306" s="465"/>
      <c r="BF306" s="465"/>
      <c r="BG306" s="465"/>
      <c r="BH306" s="465"/>
      <c r="BI306" s="465"/>
      <c r="BJ306" s="465"/>
      <c r="BK306" s="465"/>
      <c r="BL306" s="465"/>
      <c r="BM306" s="465"/>
      <c r="BN306" s="465"/>
      <c r="BO306" s="465"/>
      <c r="BP306" s="465"/>
      <c r="BQ306" s="465"/>
      <c r="BR306" s="465"/>
      <c r="BS306" s="465"/>
      <c r="BT306" s="465"/>
      <c r="BU306" s="465"/>
      <c r="BV306" s="465"/>
      <c r="BW306" s="465"/>
      <c r="BX306" s="465"/>
      <c r="BY306" s="465"/>
      <c r="BZ306" s="465"/>
      <c r="CA306" s="465"/>
      <c r="CB306" s="465"/>
      <c r="CC306" s="465"/>
      <c r="CD306" s="465"/>
      <c r="CE306" s="465"/>
      <c r="CF306" s="465"/>
      <c r="CG306" s="465"/>
      <c r="CH306" s="465"/>
      <c r="CI306" s="465"/>
      <c r="CJ306" s="465"/>
      <c r="CK306" s="465"/>
      <c r="CL306" s="465"/>
      <c r="CM306" s="465"/>
      <c r="CN306" s="466">
        <v>1</v>
      </c>
      <c r="CO306" s="464"/>
      <c r="CP306" s="464"/>
    </row>
    <row r="307" spans="2:94" s="41" customFormat="1" ht="21" customHeight="1" x14ac:dyDescent="0.25">
      <c r="B307" s="2346"/>
      <c r="C307" s="2347"/>
      <c r="D307" s="2348"/>
      <c r="E307" s="2349"/>
      <c r="F307" s="2350"/>
      <c r="G307" s="2351"/>
      <c r="H307" s="2351"/>
      <c r="I307" s="2351"/>
      <c r="J307" s="2352"/>
      <c r="K307" s="2393"/>
      <c r="L307" s="2353"/>
      <c r="M307" s="2183" t="s">
        <v>4</v>
      </c>
      <c r="N307" s="2346"/>
      <c r="O307" s="2347"/>
      <c r="P307" s="2348"/>
      <c r="Q307" s="2349"/>
      <c r="R307" s="2350"/>
      <c r="S307" s="2350"/>
      <c r="T307" s="2350"/>
      <c r="U307" s="2351"/>
      <c r="V307" s="2352"/>
      <c r="W307" s="2393"/>
      <c r="X307" s="2353"/>
      <c r="Y307" s="2183" t="s">
        <v>4</v>
      </c>
      <c r="Z307" s="2346"/>
      <c r="AA307" s="2347"/>
      <c r="AB307" s="2348"/>
      <c r="AC307" s="2349"/>
      <c r="AD307" s="2350"/>
      <c r="AE307" s="2351"/>
      <c r="AF307" s="2351"/>
      <c r="AG307" s="2351"/>
      <c r="AH307" s="2352"/>
      <c r="AI307" s="2393"/>
      <c r="AJ307" s="2353"/>
      <c r="AK307" s="2183" t="s">
        <v>4</v>
      </c>
      <c r="AL307"/>
      <c r="AM307"/>
      <c r="AN307" s="465"/>
      <c r="AO307" s="465"/>
      <c r="AP307" s="465"/>
      <c r="AQ307" s="465"/>
      <c r="AR307" s="465"/>
      <c r="AS307" s="465"/>
      <c r="AT307" s="465"/>
      <c r="AU307" s="465"/>
      <c r="AV307" s="465"/>
      <c r="AW307" s="465"/>
      <c r="AX307" s="465"/>
      <c r="AY307" s="465"/>
      <c r="AZ307" s="465"/>
      <c r="BA307" s="465"/>
      <c r="BB307" s="465"/>
      <c r="BC307" s="465"/>
      <c r="BD307" s="465"/>
      <c r="BE307" s="465"/>
      <c r="BF307" s="465"/>
      <c r="BG307" s="465"/>
      <c r="BH307" s="465"/>
      <c r="BI307" s="465"/>
      <c r="BJ307" s="465"/>
      <c r="BK307" s="465"/>
      <c r="BL307" s="465"/>
      <c r="BM307" s="465"/>
      <c r="BN307" s="465"/>
      <c r="BO307" s="465"/>
      <c r="BP307" s="465"/>
      <c r="BQ307" s="465"/>
      <c r="BR307" s="465"/>
      <c r="BS307" s="465"/>
      <c r="BT307" s="465"/>
      <c r="BU307" s="465"/>
      <c r="BV307" s="465"/>
      <c r="BW307" s="465"/>
      <c r="BX307" s="465"/>
      <c r="BY307" s="465"/>
      <c r="BZ307" s="465"/>
      <c r="CA307" s="465"/>
      <c r="CB307" s="465"/>
      <c r="CC307" s="465"/>
      <c r="CD307" s="465"/>
      <c r="CE307" s="465"/>
      <c r="CF307" s="465"/>
      <c r="CG307" s="465"/>
      <c r="CH307" s="465"/>
      <c r="CI307" s="465"/>
      <c r="CJ307" s="465"/>
      <c r="CK307" s="465"/>
      <c r="CL307" s="465"/>
      <c r="CM307" s="465"/>
      <c r="CN307" s="466">
        <v>1</v>
      </c>
      <c r="CO307" s="464"/>
      <c r="CP307" s="464"/>
    </row>
    <row r="308" spans="2:94" s="41" customFormat="1" ht="21" customHeight="1" x14ac:dyDescent="0.25">
      <c r="B308" s="2346"/>
      <c r="C308" s="2347"/>
      <c r="D308" s="2392"/>
      <c r="E308" s="2392"/>
      <c r="F308" s="2348"/>
      <c r="G308" s="2351"/>
      <c r="H308" s="2351"/>
      <c r="I308" s="2351"/>
      <c r="J308" s="2352"/>
      <c r="K308" s="2393"/>
      <c r="L308" s="2394"/>
      <c r="M308" s="2183" t="s">
        <v>4</v>
      </c>
      <c r="N308" s="2346"/>
      <c r="O308" s="2347"/>
      <c r="P308" s="2392"/>
      <c r="Q308" s="2392"/>
      <c r="R308" s="2348"/>
      <c r="S308" s="2348"/>
      <c r="T308" s="2348"/>
      <c r="U308" s="2351"/>
      <c r="V308" s="2352"/>
      <c r="W308" s="2393"/>
      <c r="X308" s="2394"/>
      <c r="Y308" s="2183" t="s">
        <v>4</v>
      </c>
      <c r="Z308" s="2346"/>
      <c r="AA308" s="2347"/>
      <c r="AB308" s="2392"/>
      <c r="AC308" s="2392"/>
      <c r="AD308" s="2348"/>
      <c r="AE308" s="2351"/>
      <c r="AF308" s="2351"/>
      <c r="AG308" s="2351"/>
      <c r="AH308" s="2352"/>
      <c r="AI308" s="2393"/>
      <c r="AJ308" s="2394"/>
      <c r="AK308" s="2183" t="s">
        <v>4</v>
      </c>
      <c r="AL308"/>
      <c r="AM308"/>
      <c r="AN308" s="465"/>
      <c r="AO308" s="465"/>
      <c r="AP308" s="465"/>
      <c r="AQ308" s="465"/>
      <c r="AR308" s="465"/>
      <c r="AS308" s="465"/>
      <c r="AT308" s="465"/>
      <c r="AU308" s="465"/>
      <c r="AV308" s="465"/>
      <c r="AW308" s="465"/>
      <c r="AX308" s="465"/>
      <c r="AY308" s="465"/>
      <c r="AZ308" s="465"/>
      <c r="BA308" s="465"/>
      <c r="BB308" s="465"/>
      <c r="BC308" s="465"/>
      <c r="BD308" s="465"/>
      <c r="BE308" s="465"/>
      <c r="BF308" s="465"/>
      <c r="BG308" s="465"/>
      <c r="BH308" s="465"/>
      <c r="BI308" s="465"/>
      <c r="BJ308" s="465"/>
      <c r="BK308" s="465"/>
      <c r="BL308" s="465"/>
      <c r="BM308" s="465"/>
      <c r="BN308" s="465"/>
      <c r="BO308" s="465"/>
      <c r="BP308" s="465"/>
      <c r="BQ308" s="465"/>
      <c r="BR308" s="465"/>
      <c r="BS308" s="465"/>
      <c r="BT308" s="465"/>
      <c r="BU308" s="465"/>
      <c r="BV308" s="465"/>
      <c r="BW308" s="465"/>
      <c r="BX308" s="465"/>
      <c r="BY308" s="465"/>
      <c r="BZ308" s="465"/>
      <c r="CA308" s="465"/>
      <c r="CB308" s="465"/>
      <c r="CC308" s="465"/>
      <c r="CD308" s="465"/>
      <c r="CE308" s="465"/>
      <c r="CF308" s="465"/>
      <c r="CG308" s="465"/>
      <c r="CH308" s="465"/>
      <c r="CI308" s="465"/>
      <c r="CJ308" s="465"/>
      <c r="CK308" s="465"/>
      <c r="CL308" s="465"/>
      <c r="CM308" s="465"/>
      <c r="CN308" s="466">
        <v>1</v>
      </c>
      <c r="CO308" s="464"/>
      <c r="CP308" s="464"/>
    </row>
    <row r="309" spans="2:94" s="41" customFormat="1" ht="21" customHeight="1" x14ac:dyDescent="0.25">
      <c r="B309" s="2346"/>
      <c r="C309" s="2347"/>
      <c r="D309" s="2348"/>
      <c r="E309" s="2349"/>
      <c r="F309" s="2350"/>
      <c r="G309" s="2351"/>
      <c r="H309" s="2351"/>
      <c r="I309" s="2351"/>
      <c r="J309" s="2352"/>
      <c r="K309" s="2393"/>
      <c r="L309" s="2353"/>
      <c r="M309" s="2183" t="s">
        <v>4</v>
      </c>
      <c r="N309" s="2346"/>
      <c r="O309" s="2347"/>
      <c r="P309" s="2348"/>
      <c r="Q309" s="2349"/>
      <c r="R309" s="2350"/>
      <c r="S309" s="2350"/>
      <c r="T309" s="2350"/>
      <c r="U309" s="2351"/>
      <c r="V309" s="2352"/>
      <c r="W309" s="2393"/>
      <c r="X309" s="2353"/>
      <c r="Y309" s="2183" t="s">
        <v>4</v>
      </c>
      <c r="Z309" s="2346"/>
      <c r="AA309" s="2347"/>
      <c r="AB309" s="2348"/>
      <c r="AC309" s="2349"/>
      <c r="AD309" s="2350"/>
      <c r="AE309" s="2351"/>
      <c r="AF309" s="2351"/>
      <c r="AG309" s="2351"/>
      <c r="AH309" s="2352"/>
      <c r="AI309" s="2393"/>
      <c r="AJ309" s="2353"/>
      <c r="AK309" s="2183" t="s">
        <v>4</v>
      </c>
      <c r="AL309"/>
      <c r="AM309"/>
      <c r="AN309" s="465"/>
      <c r="AO309" s="465"/>
      <c r="AP309" s="465"/>
      <c r="AQ309" s="465"/>
      <c r="AR309" s="465"/>
      <c r="AS309" s="465"/>
      <c r="AT309" s="465"/>
      <c r="AU309" s="465"/>
      <c r="AV309" s="465"/>
      <c r="AW309" s="465"/>
      <c r="AX309" s="465"/>
      <c r="AY309" s="465"/>
      <c r="AZ309" s="465"/>
      <c r="BA309" s="465"/>
      <c r="BB309" s="465"/>
      <c r="BC309" s="465"/>
      <c r="BD309" s="465"/>
      <c r="BE309" s="465"/>
      <c r="BF309" s="465"/>
      <c r="BG309" s="465"/>
      <c r="BH309" s="465"/>
      <c r="BI309" s="465"/>
      <c r="BJ309" s="465"/>
      <c r="BK309" s="465"/>
      <c r="BL309" s="465"/>
      <c r="BM309" s="465"/>
      <c r="BN309" s="465"/>
      <c r="BO309" s="465"/>
      <c r="BP309" s="465"/>
      <c r="BQ309" s="465"/>
      <c r="BR309" s="465"/>
      <c r="BS309" s="465"/>
      <c r="BT309" s="465"/>
      <c r="BU309" s="465"/>
      <c r="BV309" s="465"/>
      <c r="BW309" s="465"/>
      <c r="BX309" s="465"/>
      <c r="BY309" s="465"/>
      <c r="BZ309" s="465"/>
      <c r="CA309" s="465"/>
      <c r="CB309" s="465"/>
      <c r="CC309" s="465"/>
      <c r="CD309" s="465"/>
      <c r="CE309" s="465"/>
      <c r="CF309" s="465"/>
      <c r="CG309" s="465"/>
      <c r="CH309" s="465"/>
      <c r="CI309" s="465"/>
      <c r="CJ309" s="465"/>
      <c r="CK309" s="465"/>
      <c r="CL309" s="465"/>
      <c r="CM309" s="465"/>
      <c r="CN309" s="466">
        <v>1</v>
      </c>
      <c r="CO309" s="464"/>
      <c r="CP309" s="464"/>
    </row>
    <row r="310" spans="2:94" s="41" customFormat="1" ht="21" customHeight="1" x14ac:dyDescent="0.25">
      <c r="B310" s="2346"/>
      <c r="C310" s="2347"/>
      <c r="D310" s="2392"/>
      <c r="E310" s="2392"/>
      <c r="F310" s="2348"/>
      <c r="G310" s="2351"/>
      <c r="H310" s="2351"/>
      <c r="I310" s="2351"/>
      <c r="J310" s="2352"/>
      <c r="K310" s="2393"/>
      <c r="L310" s="2394"/>
      <c r="M310" s="2183" t="s">
        <v>4</v>
      </c>
      <c r="N310" s="2346"/>
      <c r="O310" s="2347"/>
      <c r="P310" s="2392"/>
      <c r="Q310" s="2392"/>
      <c r="R310" s="2348"/>
      <c r="S310" s="2348"/>
      <c r="T310" s="2348"/>
      <c r="U310" s="2351"/>
      <c r="V310" s="2352"/>
      <c r="W310" s="2393"/>
      <c r="X310" s="2394"/>
      <c r="Y310" s="2183" t="s">
        <v>4</v>
      </c>
      <c r="Z310" s="2346"/>
      <c r="AA310" s="2347"/>
      <c r="AB310" s="2392"/>
      <c r="AC310" s="2392"/>
      <c r="AD310" s="2348"/>
      <c r="AE310" s="2351"/>
      <c r="AF310" s="2351"/>
      <c r="AG310" s="2351"/>
      <c r="AH310" s="2352"/>
      <c r="AI310" s="2393"/>
      <c r="AJ310" s="2394"/>
      <c r="AK310" s="2183" t="s">
        <v>4</v>
      </c>
      <c r="AL310"/>
      <c r="AM310"/>
      <c r="AN310" s="465"/>
      <c r="AO310" s="465"/>
      <c r="AP310" s="465"/>
      <c r="AQ310" s="465"/>
      <c r="AR310" s="465"/>
      <c r="AS310" s="465"/>
      <c r="AT310" s="465"/>
      <c r="AU310" s="465"/>
      <c r="AV310" s="465"/>
      <c r="AW310" s="465"/>
      <c r="AX310" s="465"/>
      <c r="AY310" s="465"/>
      <c r="AZ310" s="465"/>
      <c r="BA310" s="465"/>
      <c r="BB310" s="465"/>
      <c r="BC310" s="465"/>
      <c r="BD310" s="465"/>
      <c r="BE310" s="465"/>
      <c r="BF310" s="465"/>
      <c r="BG310" s="465"/>
      <c r="BH310" s="465"/>
      <c r="BI310" s="465"/>
      <c r="BJ310" s="465"/>
      <c r="BK310" s="465"/>
      <c r="BL310" s="465"/>
      <c r="BM310" s="465"/>
      <c r="BN310" s="465"/>
      <c r="BO310" s="465"/>
      <c r="BP310" s="465"/>
      <c r="BQ310" s="465"/>
      <c r="BR310" s="465"/>
      <c r="BS310" s="465"/>
      <c r="BT310" s="465"/>
      <c r="BU310" s="465"/>
      <c r="BV310" s="465"/>
      <c r="BW310" s="465"/>
      <c r="BX310" s="465"/>
      <c r="BY310" s="465"/>
      <c r="BZ310" s="465"/>
      <c r="CA310" s="465"/>
      <c r="CB310" s="465"/>
      <c r="CC310" s="465"/>
      <c r="CD310" s="465"/>
      <c r="CE310" s="465"/>
      <c r="CF310" s="465"/>
      <c r="CG310" s="465"/>
      <c r="CH310" s="465"/>
      <c r="CI310" s="465"/>
      <c r="CJ310" s="465"/>
      <c r="CK310" s="465"/>
      <c r="CL310" s="465"/>
      <c r="CM310" s="465"/>
      <c r="CN310" s="466">
        <v>1</v>
      </c>
      <c r="CO310" s="464"/>
      <c r="CP310" s="464"/>
    </row>
    <row r="311" spans="2:94" s="41" customFormat="1" ht="21" customHeight="1" x14ac:dyDescent="0.25">
      <c r="B311" s="2346"/>
      <c r="C311" s="2347"/>
      <c r="D311" s="2348"/>
      <c r="E311" s="2349"/>
      <c r="F311" s="2350"/>
      <c r="G311" s="2351"/>
      <c r="H311" s="2351"/>
      <c r="I311" s="2351"/>
      <c r="J311" s="2352"/>
      <c r="K311" s="2393"/>
      <c r="L311" s="2353"/>
      <c r="M311" s="2183" t="s">
        <v>4</v>
      </c>
      <c r="N311" s="2346"/>
      <c r="O311" s="2347"/>
      <c r="P311" s="2348"/>
      <c r="Q311" s="2349"/>
      <c r="R311" s="2350"/>
      <c r="S311" s="2350"/>
      <c r="T311" s="2350"/>
      <c r="U311" s="2351"/>
      <c r="V311" s="2352"/>
      <c r="W311" s="2393"/>
      <c r="X311" s="2353"/>
      <c r="Y311" s="2183" t="s">
        <v>4</v>
      </c>
      <c r="Z311" s="2346"/>
      <c r="AA311" s="2347"/>
      <c r="AB311" s="2348"/>
      <c r="AC311" s="2349"/>
      <c r="AD311" s="2350"/>
      <c r="AE311" s="2351"/>
      <c r="AF311" s="2351"/>
      <c r="AG311" s="2351"/>
      <c r="AH311" s="2352"/>
      <c r="AI311" s="2393"/>
      <c r="AJ311" s="2353"/>
      <c r="AK311" s="2183" t="s">
        <v>4</v>
      </c>
      <c r="AL311"/>
      <c r="AM311"/>
      <c r="AN311" s="465"/>
      <c r="AO311" s="465"/>
      <c r="AP311" s="465"/>
      <c r="AQ311" s="465"/>
      <c r="AR311" s="465"/>
      <c r="AS311" s="465"/>
      <c r="AT311" s="465"/>
      <c r="AU311" s="465"/>
      <c r="AV311" s="465"/>
      <c r="AW311" s="465"/>
      <c r="AX311" s="465"/>
      <c r="AY311" s="465"/>
      <c r="AZ311" s="465"/>
      <c r="BA311" s="465"/>
      <c r="BB311" s="465"/>
      <c r="BC311" s="465"/>
      <c r="BD311" s="465"/>
      <c r="BE311" s="465"/>
      <c r="BF311" s="465"/>
      <c r="BG311" s="465"/>
      <c r="BH311" s="465"/>
      <c r="BI311" s="465"/>
      <c r="BJ311" s="465"/>
      <c r="BK311" s="465"/>
      <c r="BL311" s="465"/>
      <c r="BM311" s="465"/>
      <c r="BN311" s="465"/>
      <c r="BO311" s="465"/>
      <c r="BP311" s="465"/>
      <c r="BQ311" s="465"/>
      <c r="BR311" s="465"/>
      <c r="BS311" s="465"/>
      <c r="BT311" s="465"/>
      <c r="BU311" s="465"/>
      <c r="BV311" s="465"/>
      <c r="BW311" s="465"/>
      <c r="BX311" s="465"/>
      <c r="BY311" s="465"/>
      <c r="BZ311" s="465"/>
      <c r="CA311" s="465"/>
      <c r="CB311" s="465"/>
      <c r="CC311" s="465"/>
      <c r="CD311" s="465"/>
      <c r="CE311" s="465"/>
      <c r="CF311" s="465"/>
      <c r="CG311" s="465"/>
      <c r="CH311" s="465"/>
      <c r="CI311" s="465"/>
      <c r="CJ311" s="465"/>
      <c r="CK311" s="465"/>
      <c r="CL311" s="465"/>
      <c r="CM311" s="465"/>
      <c r="CN311" s="466">
        <v>1</v>
      </c>
      <c r="CO311" s="464"/>
      <c r="CP311" s="464"/>
    </row>
    <row r="312" spans="2:94" s="41" customFormat="1" ht="21" customHeight="1" x14ac:dyDescent="0.25">
      <c r="B312" s="2346"/>
      <c r="C312" s="2347"/>
      <c r="D312" s="2392"/>
      <c r="E312" s="2392"/>
      <c r="F312" s="2348"/>
      <c r="G312" s="2351"/>
      <c r="H312" s="2351"/>
      <c r="I312" s="2351"/>
      <c r="J312" s="2352"/>
      <c r="K312" s="2393"/>
      <c r="L312" s="2394"/>
      <c r="M312" s="2183" t="s">
        <v>4</v>
      </c>
      <c r="N312" s="2346"/>
      <c r="O312" s="2347"/>
      <c r="P312" s="2392"/>
      <c r="Q312" s="2392"/>
      <c r="R312" s="2348"/>
      <c r="S312" s="2348"/>
      <c r="T312" s="2348"/>
      <c r="U312" s="2351"/>
      <c r="V312" s="2352"/>
      <c r="W312" s="2393"/>
      <c r="X312" s="2394"/>
      <c r="Y312" s="2183" t="s">
        <v>4</v>
      </c>
      <c r="Z312" s="2346"/>
      <c r="AA312" s="2347"/>
      <c r="AB312" s="2392"/>
      <c r="AC312" s="2392"/>
      <c r="AD312" s="2348"/>
      <c r="AE312" s="2351"/>
      <c r="AF312" s="2351"/>
      <c r="AG312" s="2351"/>
      <c r="AH312" s="2352"/>
      <c r="AI312" s="2393"/>
      <c r="AJ312" s="2394"/>
      <c r="AK312" s="2183" t="s">
        <v>4</v>
      </c>
      <c r="AL312"/>
      <c r="AM312"/>
      <c r="AN312" s="465"/>
      <c r="AO312" s="465"/>
      <c r="AP312" s="465"/>
      <c r="AQ312" s="465"/>
      <c r="AR312" s="465"/>
      <c r="AS312" s="465"/>
      <c r="AT312" s="465"/>
      <c r="AU312" s="465"/>
      <c r="AV312" s="465"/>
      <c r="AW312" s="465"/>
      <c r="AX312" s="465"/>
      <c r="AY312" s="465"/>
      <c r="AZ312" s="465"/>
      <c r="BA312" s="465"/>
      <c r="BB312" s="465"/>
      <c r="BC312" s="465"/>
      <c r="BD312" s="465"/>
      <c r="BE312" s="465"/>
      <c r="BF312" s="465"/>
      <c r="BG312" s="465"/>
      <c r="BH312" s="465"/>
      <c r="BI312" s="465"/>
      <c r="BJ312" s="465"/>
      <c r="BK312" s="465"/>
      <c r="BL312" s="465"/>
      <c r="BM312" s="465"/>
      <c r="BN312" s="465"/>
      <c r="BO312" s="465"/>
      <c r="BP312" s="465"/>
      <c r="BQ312" s="465"/>
      <c r="BR312" s="465"/>
      <c r="BS312" s="465"/>
      <c r="BT312" s="465"/>
      <c r="BU312" s="465"/>
      <c r="BV312" s="465"/>
      <c r="BW312" s="465"/>
      <c r="BX312" s="465"/>
      <c r="BY312" s="465"/>
      <c r="BZ312" s="465"/>
      <c r="CA312" s="465"/>
      <c r="CB312" s="465"/>
      <c r="CC312" s="465"/>
      <c r="CD312" s="465"/>
      <c r="CE312" s="465"/>
      <c r="CF312" s="465"/>
      <c r="CG312" s="465"/>
      <c r="CH312" s="465"/>
      <c r="CI312" s="465"/>
      <c r="CJ312" s="465"/>
      <c r="CK312" s="465"/>
      <c r="CL312" s="465"/>
      <c r="CM312" s="465"/>
      <c r="CN312" s="466">
        <v>1</v>
      </c>
      <c r="CO312" s="464"/>
      <c r="CP312" s="464"/>
    </row>
    <row r="313" spans="2:94" s="41" customFormat="1" ht="21" customHeight="1" x14ac:dyDescent="0.25">
      <c r="B313" s="2346"/>
      <c r="C313" s="2347"/>
      <c r="D313" s="2348"/>
      <c r="E313" s="2349"/>
      <c r="F313" s="2350"/>
      <c r="G313" s="2351"/>
      <c r="H313" s="2351"/>
      <c r="I313" s="2351"/>
      <c r="J313" s="2352"/>
      <c r="K313" s="2393"/>
      <c r="L313" s="2353"/>
      <c r="M313" s="2183" t="s">
        <v>4</v>
      </c>
      <c r="N313" s="2346"/>
      <c r="O313" s="2347"/>
      <c r="P313" s="2348"/>
      <c r="Q313" s="2349"/>
      <c r="R313" s="2350"/>
      <c r="S313" s="2350"/>
      <c r="T313" s="2350"/>
      <c r="U313" s="2351"/>
      <c r="V313" s="2352"/>
      <c r="W313" s="2393"/>
      <c r="X313" s="2353"/>
      <c r="Y313" s="2183" t="s">
        <v>4</v>
      </c>
      <c r="Z313" s="2346"/>
      <c r="AA313" s="2347"/>
      <c r="AB313" s="2348"/>
      <c r="AC313" s="2349"/>
      <c r="AD313" s="2350"/>
      <c r="AE313" s="2351"/>
      <c r="AF313" s="2351"/>
      <c r="AG313" s="2351"/>
      <c r="AH313" s="2352"/>
      <c r="AI313" s="2393"/>
      <c r="AJ313" s="2353"/>
      <c r="AK313" s="2183" t="s">
        <v>4</v>
      </c>
      <c r="AL313"/>
      <c r="AM313"/>
      <c r="AN313" s="465"/>
      <c r="AO313" s="465"/>
      <c r="AP313" s="465"/>
      <c r="AQ313" s="465"/>
      <c r="AR313" s="465"/>
      <c r="AS313" s="465"/>
      <c r="AT313" s="465"/>
      <c r="AU313" s="465"/>
      <c r="AV313" s="465"/>
      <c r="AW313" s="465"/>
      <c r="AX313" s="465"/>
      <c r="AY313" s="465"/>
      <c r="AZ313" s="465"/>
      <c r="BA313" s="465"/>
      <c r="BB313" s="465"/>
      <c r="BC313" s="465"/>
      <c r="BD313" s="465"/>
      <c r="BE313" s="465"/>
      <c r="BF313" s="465"/>
      <c r="BG313" s="465"/>
      <c r="BH313" s="465"/>
      <c r="BI313" s="465"/>
      <c r="BJ313" s="465"/>
      <c r="BK313" s="465"/>
      <c r="BL313" s="465"/>
      <c r="BM313" s="465"/>
      <c r="BN313" s="465"/>
      <c r="BO313" s="465"/>
      <c r="BP313" s="465"/>
      <c r="BQ313" s="465"/>
      <c r="BR313" s="465"/>
      <c r="BS313" s="465"/>
      <c r="BT313" s="465"/>
      <c r="BU313" s="465"/>
      <c r="BV313" s="465"/>
      <c r="BW313" s="465"/>
      <c r="BX313" s="465"/>
      <c r="BY313" s="465"/>
      <c r="BZ313" s="465"/>
      <c r="CA313" s="465"/>
      <c r="CB313" s="465"/>
      <c r="CC313" s="465"/>
      <c r="CD313" s="465"/>
      <c r="CE313" s="465"/>
      <c r="CF313" s="465"/>
      <c r="CG313" s="465"/>
      <c r="CH313" s="465"/>
      <c r="CI313" s="465"/>
      <c r="CJ313" s="465"/>
      <c r="CK313" s="465"/>
      <c r="CL313" s="465"/>
      <c r="CM313" s="465"/>
      <c r="CN313" s="466">
        <v>1</v>
      </c>
      <c r="CO313" s="464"/>
      <c r="CP313" s="464"/>
    </row>
    <row r="314" spans="2:94" s="41" customFormat="1" ht="21" customHeight="1" x14ac:dyDescent="0.25">
      <c r="B314" s="2346"/>
      <c r="C314" s="2347"/>
      <c r="D314" s="2392"/>
      <c r="E314" s="2392"/>
      <c r="F314" s="2348"/>
      <c r="G314" s="2351"/>
      <c r="H314" s="2351"/>
      <c r="I314" s="2351"/>
      <c r="J314" s="2352"/>
      <c r="K314" s="2393"/>
      <c r="L314" s="2394"/>
      <c r="M314" s="2183" t="s">
        <v>4</v>
      </c>
      <c r="N314" s="2346"/>
      <c r="O314" s="2347"/>
      <c r="P314" s="2392"/>
      <c r="Q314" s="2392"/>
      <c r="R314" s="2348"/>
      <c r="S314" s="2348"/>
      <c r="T314" s="2348"/>
      <c r="U314" s="2351"/>
      <c r="V314" s="2352"/>
      <c r="W314" s="2393"/>
      <c r="X314" s="2394"/>
      <c r="Y314" s="2183" t="s">
        <v>4</v>
      </c>
      <c r="Z314" s="2346"/>
      <c r="AA314" s="2347"/>
      <c r="AB314" s="2392"/>
      <c r="AC314" s="2392"/>
      <c r="AD314" s="2348"/>
      <c r="AE314" s="2351"/>
      <c r="AF314" s="2351"/>
      <c r="AG314" s="2351"/>
      <c r="AH314" s="2352"/>
      <c r="AI314" s="2393"/>
      <c r="AJ314" s="2394"/>
      <c r="AK314" s="2183" t="s">
        <v>4</v>
      </c>
      <c r="AL314"/>
      <c r="AM314"/>
      <c r="AN314" s="465"/>
      <c r="AO314" s="465"/>
      <c r="AP314" s="465"/>
      <c r="AQ314" s="465"/>
      <c r="AR314" s="465"/>
      <c r="AS314" s="465"/>
      <c r="AT314" s="465"/>
      <c r="AU314" s="465"/>
      <c r="AV314" s="465"/>
      <c r="AW314" s="465"/>
      <c r="AX314" s="465"/>
      <c r="AY314" s="465"/>
      <c r="AZ314" s="465"/>
      <c r="BA314" s="465"/>
      <c r="BB314" s="465"/>
      <c r="BC314" s="465"/>
      <c r="BD314" s="465"/>
      <c r="BE314" s="465"/>
      <c r="BF314" s="465"/>
      <c r="BG314" s="465"/>
      <c r="BH314" s="465"/>
      <c r="BI314" s="465"/>
      <c r="BJ314" s="465"/>
      <c r="BK314" s="465"/>
      <c r="BL314" s="465"/>
      <c r="BM314" s="465"/>
      <c r="BN314" s="465"/>
      <c r="BO314" s="465"/>
      <c r="BP314" s="465"/>
      <c r="BQ314" s="465"/>
      <c r="BR314" s="465"/>
      <c r="BS314" s="465"/>
      <c r="BT314" s="465"/>
      <c r="BU314" s="465"/>
      <c r="BV314" s="465"/>
      <c r="BW314" s="465"/>
      <c r="BX314" s="465"/>
      <c r="BY314" s="465"/>
      <c r="BZ314" s="465"/>
      <c r="CA314" s="465"/>
      <c r="CB314" s="465"/>
      <c r="CC314" s="465"/>
      <c r="CD314" s="465"/>
      <c r="CE314" s="465"/>
      <c r="CF314" s="465"/>
      <c r="CG314" s="465"/>
      <c r="CH314" s="465"/>
      <c r="CI314" s="465"/>
      <c r="CJ314" s="465"/>
      <c r="CK314" s="465"/>
      <c r="CL314" s="465"/>
      <c r="CM314" s="465"/>
      <c r="CN314" s="466">
        <v>1</v>
      </c>
      <c r="CO314" s="464"/>
      <c r="CP314" s="464"/>
    </row>
    <row r="315" spans="2:94" s="41" customFormat="1" ht="21" customHeight="1" x14ac:dyDescent="0.25">
      <c r="B315" s="2346"/>
      <c r="C315" s="2347"/>
      <c r="D315" s="2348"/>
      <c r="E315" s="2349"/>
      <c r="F315" s="2350"/>
      <c r="G315" s="2351"/>
      <c r="H315" s="2351"/>
      <c r="I315" s="2351"/>
      <c r="J315" s="2352"/>
      <c r="K315" s="2393"/>
      <c r="L315" s="2353"/>
      <c r="M315" s="2183" t="s">
        <v>4</v>
      </c>
      <c r="N315" s="2346"/>
      <c r="O315" s="2347"/>
      <c r="P315" s="2348"/>
      <c r="Q315" s="2349"/>
      <c r="R315" s="2350"/>
      <c r="S315" s="2350"/>
      <c r="T315" s="2350"/>
      <c r="U315" s="2351"/>
      <c r="V315" s="2352"/>
      <c r="W315" s="2393"/>
      <c r="X315" s="2353"/>
      <c r="Y315" s="2183" t="s">
        <v>4</v>
      </c>
      <c r="Z315" s="2346"/>
      <c r="AA315" s="2347"/>
      <c r="AB315" s="2348"/>
      <c r="AC315" s="2349"/>
      <c r="AD315" s="2350"/>
      <c r="AE315" s="2351"/>
      <c r="AF315" s="2351"/>
      <c r="AG315" s="2351"/>
      <c r="AH315" s="2352"/>
      <c r="AI315" s="2393"/>
      <c r="AJ315" s="2353"/>
      <c r="AK315" s="2183" t="s">
        <v>4</v>
      </c>
      <c r="AL315"/>
      <c r="AM315"/>
      <c r="AN315" s="465"/>
      <c r="AO315" s="465"/>
      <c r="AP315" s="465"/>
      <c r="AQ315" s="465"/>
      <c r="AR315" s="465"/>
      <c r="AS315" s="465"/>
      <c r="AT315" s="465"/>
      <c r="AU315" s="465"/>
      <c r="AV315" s="465"/>
      <c r="AW315" s="465"/>
      <c r="AX315" s="465"/>
      <c r="AY315" s="465"/>
      <c r="AZ315" s="465"/>
      <c r="BA315" s="465"/>
      <c r="BB315" s="465"/>
      <c r="BC315" s="465"/>
      <c r="BD315" s="465"/>
      <c r="BE315" s="465"/>
      <c r="BF315" s="465"/>
      <c r="BG315" s="465"/>
      <c r="BH315" s="465"/>
      <c r="BI315" s="465"/>
      <c r="BJ315" s="465"/>
      <c r="BK315" s="465"/>
      <c r="BL315" s="465"/>
      <c r="BM315" s="465"/>
      <c r="BN315" s="465"/>
      <c r="BO315" s="465"/>
      <c r="BP315" s="465"/>
      <c r="BQ315" s="465"/>
      <c r="BR315" s="465"/>
      <c r="BS315" s="465"/>
      <c r="BT315" s="465"/>
      <c r="BU315" s="465"/>
      <c r="BV315" s="465"/>
      <c r="BW315" s="465"/>
      <c r="BX315" s="465"/>
      <c r="BY315" s="465"/>
      <c r="BZ315" s="465"/>
      <c r="CA315" s="465"/>
      <c r="CB315" s="465"/>
      <c r="CC315" s="465"/>
      <c r="CD315" s="465"/>
      <c r="CE315" s="465"/>
      <c r="CF315" s="465"/>
      <c r="CG315" s="465"/>
      <c r="CH315" s="465"/>
      <c r="CI315" s="465"/>
      <c r="CJ315" s="465"/>
      <c r="CK315" s="465"/>
      <c r="CL315" s="465"/>
      <c r="CM315" s="465"/>
      <c r="CN315" s="466">
        <v>1</v>
      </c>
      <c r="CO315" s="464"/>
      <c r="CP315" s="464"/>
    </row>
    <row r="316" spans="2:94" s="41" customFormat="1" ht="21" customHeight="1" x14ac:dyDescent="0.25">
      <c r="B316" s="2346"/>
      <c r="C316" s="2347"/>
      <c r="D316" s="2392"/>
      <c r="E316" s="2392"/>
      <c r="F316" s="2348"/>
      <c r="G316" s="2351"/>
      <c r="H316" s="2351"/>
      <c r="I316" s="2351"/>
      <c r="J316" s="2352"/>
      <c r="K316" s="2393"/>
      <c r="L316" s="2394"/>
      <c r="M316" s="2183" t="s">
        <v>4</v>
      </c>
      <c r="N316" s="2346"/>
      <c r="O316" s="2347"/>
      <c r="P316" s="2392"/>
      <c r="Q316" s="2392"/>
      <c r="R316" s="2348"/>
      <c r="S316" s="2348"/>
      <c r="T316" s="2348"/>
      <c r="U316" s="2351"/>
      <c r="V316" s="2352"/>
      <c r="W316" s="2393"/>
      <c r="X316" s="2394"/>
      <c r="Y316" s="2183" t="s">
        <v>4</v>
      </c>
      <c r="Z316" s="2346"/>
      <c r="AA316" s="2347"/>
      <c r="AB316" s="2392"/>
      <c r="AC316" s="2392"/>
      <c r="AD316" s="2348"/>
      <c r="AE316" s="2351"/>
      <c r="AF316" s="2351"/>
      <c r="AG316" s="2351"/>
      <c r="AH316" s="2352"/>
      <c r="AI316" s="2393"/>
      <c r="AJ316" s="2394"/>
      <c r="AK316" s="2183" t="s">
        <v>4</v>
      </c>
      <c r="AL316"/>
      <c r="AM316"/>
      <c r="AN316" s="465"/>
      <c r="AO316" s="465"/>
      <c r="AP316" s="465"/>
      <c r="AQ316" s="465"/>
      <c r="AR316" s="465"/>
      <c r="AS316" s="465"/>
      <c r="AT316" s="465"/>
      <c r="AU316" s="465"/>
      <c r="AV316" s="465"/>
      <c r="AW316" s="465"/>
      <c r="AX316" s="465"/>
      <c r="AY316" s="465"/>
      <c r="AZ316" s="465"/>
      <c r="BA316" s="465"/>
      <c r="BB316" s="465"/>
      <c r="BC316" s="465"/>
      <c r="BD316" s="465"/>
      <c r="BE316" s="465"/>
      <c r="BF316" s="465"/>
      <c r="BG316" s="465"/>
      <c r="BH316" s="465"/>
      <c r="BI316" s="465"/>
      <c r="BJ316" s="465"/>
      <c r="BK316" s="465"/>
      <c r="BL316" s="465"/>
      <c r="BM316" s="465"/>
      <c r="BN316" s="465"/>
      <c r="BO316" s="465"/>
      <c r="BP316" s="465"/>
      <c r="BQ316" s="465"/>
      <c r="BR316" s="465"/>
      <c r="BS316" s="465"/>
      <c r="BT316" s="465"/>
      <c r="BU316" s="465"/>
      <c r="BV316" s="465"/>
      <c r="BW316" s="465"/>
      <c r="BX316" s="465"/>
      <c r="BY316" s="465"/>
      <c r="BZ316" s="465"/>
      <c r="CA316" s="465"/>
      <c r="CB316" s="465"/>
      <c r="CC316" s="465"/>
      <c r="CD316" s="465"/>
      <c r="CE316" s="465"/>
      <c r="CF316" s="465"/>
      <c r="CG316" s="465"/>
      <c r="CH316" s="465"/>
      <c r="CI316" s="465"/>
      <c r="CJ316" s="465"/>
      <c r="CK316" s="465"/>
      <c r="CL316" s="465"/>
      <c r="CM316" s="465"/>
      <c r="CN316" s="466">
        <v>1</v>
      </c>
      <c r="CO316" s="464"/>
      <c r="CP316" s="464"/>
    </row>
    <row r="317" spans="2:94" s="41" customFormat="1" ht="21" customHeight="1" x14ac:dyDescent="0.25">
      <c r="B317" s="2346"/>
      <c r="C317" s="2347"/>
      <c r="D317" s="2348"/>
      <c r="E317" s="2349"/>
      <c r="F317" s="2350"/>
      <c r="G317" s="2351"/>
      <c r="H317" s="2351"/>
      <c r="I317" s="2351"/>
      <c r="J317" s="2352"/>
      <c r="K317" s="2393"/>
      <c r="L317" s="2353"/>
      <c r="M317" s="2183" t="s">
        <v>4</v>
      </c>
      <c r="N317" s="2346"/>
      <c r="O317" s="2347"/>
      <c r="P317" s="2348"/>
      <c r="Q317" s="2349"/>
      <c r="R317" s="2350"/>
      <c r="S317" s="2350"/>
      <c r="T317" s="2350"/>
      <c r="U317" s="2351"/>
      <c r="V317" s="2352"/>
      <c r="W317" s="2393"/>
      <c r="X317" s="2353"/>
      <c r="Y317" s="2183" t="s">
        <v>4</v>
      </c>
      <c r="Z317" s="2346"/>
      <c r="AA317" s="2347"/>
      <c r="AB317" s="2348"/>
      <c r="AC317" s="2349"/>
      <c r="AD317" s="2350"/>
      <c r="AE317" s="2351"/>
      <c r="AF317" s="2351"/>
      <c r="AG317" s="2351"/>
      <c r="AH317" s="2352"/>
      <c r="AI317" s="2393"/>
      <c r="AJ317" s="2353"/>
      <c r="AK317" s="2183" t="s">
        <v>4</v>
      </c>
      <c r="AL317"/>
      <c r="AM317"/>
      <c r="AN317" s="465"/>
      <c r="AO317" s="465"/>
      <c r="AP317" s="465"/>
      <c r="AQ317" s="465"/>
      <c r="AR317" s="465"/>
      <c r="AS317" s="465"/>
      <c r="AT317" s="465"/>
      <c r="AU317" s="465"/>
      <c r="AV317" s="465"/>
      <c r="AW317" s="465"/>
      <c r="AX317" s="465"/>
      <c r="AY317" s="465"/>
      <c r="AZ317" s="465"/>
      <c r="BA317" s="465"/>
      <c r="BB317" s="465"/>
      <c r="BC317" s="465"/>
      <c r="BD317" s="465"/>
      <c r="BE317" s="465"/>
      <c r="BF317" s="465"/>
      <c r="BG317" s="465"/>
      <c r="BH317" s="465"/>
      <c r="BI317" s="465"/>
      <c r="BJ317" s="465"/>
      <c r="BK317" s="465"/>
      <c r="BL317" s="465"/>
      <c r="BM317" s="465"/>
      <c r="BN317" s="465"/>
      <c r="BO317" s="465"/>
      <c r="BP317" s="465"/>
      <c r="BQ317" s="465"/>
      <c r="BR317" s="465"/>
      <c r="BS317" s="465"/>
      <c r="BT317" s="465"/>
      <c r="BU317" s="465"/>
      <c r="BV317" s="465"/>
      <c r="BW317" s="465"/>
      <c r="BX317" s="465"/>
      <c r="BY317" s="465"/>
      <c r="BZ317" s="465"/>
      <c r="CA317" s="465"/>
      <c r="CB317" s="465"/>
      <c r="CC317" s="465"/>
      <c r="CD317" s="465"/>
      <c r="CE317" s="465"/>
      <c r="CF317" s="465"/>
      <c r="CG317" s="465"/>
      <c r="CH317" s="465"/>
      <c r="CI317" s="465"/>
      <c r="CJ317" s="465"/>
      <c r="CK317" s="465"/>
      <c r="CL317" s="465"/>
      <c r="CM317" s="465"/>
      <c r="CN317" s="466">
        <v>1</v>
      </c>
      <c r="CO317" s="464"/>
      <c r="CP317" s="464"/>
    </row>
    <row r="318" spans="2:94" s="41" customFormat="1" ht="21" customHeight="1" x14ac:dyDescent="0.25">
      <c r="B318" s="2346"/>
      <c r="C318" s="2347"/>
      <c r="D318" s="2392"/>
      <c r="E318" s="2392"/>
      <c r="F318" s="2348"/>
      <c r="G318" s="2351"/>
      <c r="H318" s="2351"/>
      <c r="I318" s="2351"/>
      <c r="J318" s="2352"/>
      <c r="K318" s="2393"/>
      <c r="L318" s="2394"/>
      <c r="M318" s="2183" t="s">
        <v>4</v>
      </c>
      <c r="N318" s="2346"/>
      <c r="O318" s="2347"/>
      <c r="P318" s="2392"/>
      <c r="Q318" s="2392"/>
      <c r="R318" s="2348"/>
      <c r="S318" s="2348"/>
      <c r="T318" s="2348"/>
      <c r="U318" s="2351"/>
      <c r="V318" s="2352"/>
      <c r="W318" s="2393"/>
      <c r="X318" s="2394"/>
      <c r="Y318" s="2183" t="s">
        <v>4</v>
      </c>
      <c r="Z318" s="2346"/>
      <c r="AA318" s="2347"/>
      <c r="AB318" s="2392"/>
      <c r="AC318" s="2392"/>
      <c r="AD318" s="2348"/>
      <c r="AE318" s="2351"/>
      <c r="AF318" s="2351"/>
      <c r="AG318" s="2351"/>
      <c r="AH318" s="2352"/>
      <c r="AI318" s="2393"/>
      <c r="AJ318" s="2394"/>
      <c r="AK318" s="2183" t="s">
        <v>4</v>
      </c>
      <c r="AL318"/>
      <c r="AM318"/>
      <c r="AN318" s="465"/>
      <c r="AO318" s="465"/>
      <c r="AP318" s="465"/>
      <c r="AQ318" s="465"/>
      <c r="AR318" s="465"/>
      <c r="AS318" s="465"/>
      <c r="AT318" s="465"/>
      <c r="AU318" s="465"/>
      <c r="AV318" s="465"/>
      <c r="AW318" s="465"/>
      <c r="AX318" s="465"/>
      <c r="AY318" s="465"/>
      <c r="AZ318" s="465"/>
      <c r="BA318" s="465"/>
      <c r="BB318" s="465"/>
      <c r="BC318" s="465"/>
      <c r="BD318" s="465"/>
      <c r="BE318" s="465"/>
      <c r="BF318" s="465"/>
      <c r="BG318" s="465"/>
      <c r="BH318" s="465"/>
      <c r="BI318" s="465"/>
      <c r="BJ318" s="465"/>
      <c r="BK318" s="465"/>
      <c r="BL318" s="465"/>
      <c r="BM318" s="465"/>
      <c r="BN318" s="465"/>
      <c r="BO318" s="465"/>
      <c r="BP318" s="465"/>
      <c r="BQ318" s="465"/>
      <c r="BR318" s="465"/>
      <c r="BS318" s="465"/>
      <c r="BT318" s="465"/>
      <c r="BU318" s="465"/>
      <c r="BV318" s="465"/>
      <c r="BW318" s="465"/>
      <c r="BX318" s="465"/>
      <c r="BY318" s="465"/>
      <c r="BZ318" s="465"/>
      <c r="CA318" s="465"/>
      <c r="CB318" s="465"/>
      <c r="CC318" s="465"/>
      <c r="CD318" s="465"/>
      <c r="CE318" s="465"/>
      <c r="CF318" s="465"/>
      <c r="CG318" s="465"/>
      <c r="CH318" s="465"/>
      <c r="CI318" s="465"/>
      <c r="CJ318" s="465"/>
      <c r="CK318" s="465"/>
      <c r="CL318" s="465"/>
      <c r="CM318" s="465"/>
      <c r="CN318" s="466">
        <v>1</v>
      </c>
      <c r="CO318" s="464"/>
      <c r="CP318" s="464"/>
    </row>
    <row r="319" spans="2:94" s="41" customFormat="1" ht="21" customHeight="1" x14ac:dyDescent="0.25">
      <c r="B319" s="2346"/>
      <c r="C319" s="2347"/>
      <c r="D319" s="2348"/>
      <c r="E319" s="2349"/>
      <c r="F319" s="2350"/>
      <c r="G319" s="2351"/>
      <c r="H319" s="2351"/>
      <c r="I319" s="2351"/>
      <c r="J319" s="2352"/>
      <c r="K319" s="2393"/>
      <c r="L319" s="2353"/>
      <c r="M319" s="2183" t="s">
        <v>4</v>
      </c>
      <c r="N319" s="2346"/>
      <c r="O319" s="2347"/>
      <c r="P319" s="2348"/>
      <c r="Q319" s="2349"/>
      <c r="R319" s="2350"/>
      <c r="S319" s="2350"/>
      <c r="T319" s="2350"/>
      <c r="U319" s="2351"/>
      <c r="V319" s="2352"/>
      <c r="W319" s="2393"/>
      <c r="X319" s="2353"/>
      <c r="Y319" s="2183" t="s">
        <v>4</v>
      </c>
      <c r="Z319" s="2346"/>
      <c r="AA319" s="2347"/>
      <c r="AB319" s="2348"/>
      <c r="AC319" s="2349"/>
      <c r="AD319" s="2350"/>
      <c r="AE319" s="2351"/>
      <c r="AF319" s="2351"/>
      <c r="AG319" s="2351"/>
      <c r="AH319" s="2352"/>
      <c r="AI319" s="2393"/>
      <c r="AJ319" s="2353"/>
      <c r="AK319" s="2183" t="s">
        <v>4</v>
      </c>
      <c r="AL319"/>
      <c r="AM319"/>
      <c r="AN319" s="465"/>
      <c r="AO319" s="465"/>
      <c r="AP319" s="465"/>
      <c r="AQ319" s="465"/>
      <c r="AR319" s="465"/>
      <c r="AS319" s="465"/>
      <c r="AT319" s="465"/>
      <c r="AU319" s="465"/>
      <c r="AV319" s="465"/>
      <c r="AW319" s="465"/>
      <c r="AX319" s="465"/>
      <c r="AY319" s="465"/>
      <c r="AZ319" s="465"/>
      <c r="BA319" s="465"/>
      <c r="BB319" s="465"/>
      <c r="BC319" s="465"/>
      <c r="BD319" s="465"/>
      <c r="BE319" s="465"/>
      <c r="BF319" s="465"/>
      <c r="BG319" s="465"/>
      <c r="BH319" s="465"/>
      <c r="BI319" s="465"/>
      <c r="BJ319" s="465"/>
      <c r="BK319" s="465"/>
      <c r="BL319" s="465"/>
      <c r="BM319" s="465"/>
      <c r="BN319" s="465"/>
      <c r="BO319" s="465"/>
      <c r="BP319" s="465"/>
      <c r="BQ319" s="465"/>
      <c r="BR319" s="465"/>
      <c r="BS319" s="465"/>
      <c r="BT319" s="465"/>
      <c r="BU319" s="465"/>
      <c r="BV319" s="465"/>
      <c r="BW319" s="465"/>
      <c r="BX319" s="465"/>
      <c r="BY319" s="465"/>
      <c r="BZ319" s="465"/>
      <c r="CA319" s="465"/>
      <c r="CB319" s="465"/>
      <c r="CC319" s="465"/>
      <c r="CD319" s="465"/>
      <c r="CE319" s="465"/>
      <c r="CF319" s="465"/>
      <c r="CG319" s="465"/>
      <c r="CH319" s="465"/>
      <c r="CI319" s="465"/>
      <c r="CJ319" s="465"/>
      <c r="CK319" s="465"/>
      <c r="CL319" s="465"/>
      <c r="CM319" s="465"/>
      <c r="CN319" s="466">
        <v>1</v>
      </c>
      <c r="CO319" s="464"/>
      <c r="CP319" s="464"/>
    </row>
    <row r="320" spans="2:94" s="41" customFormat="1" ht="21" customHeight="1" x14ac:dyDescent="0.25">
      <c r="B320" s="2346"/>
      <c r="C320" s="2347"/>
      <c r="D320" s="2392"/>
      <c r="E320" s="2392"/>
      <c r="F320" s="2348"/>
      <c r="G320" s="2351"/>
      <c r="H320" s="2351"/>
      <c r="I320" s="2351"/>
      <c r="J320" s="2352"/>
      <c r="K320" s="2393"/>
      <c r="L320" s="2394"/>
      <c r="M320" s="2183" t="s">
        <v>4</v>
      </c>
      <c r="N320" s="2346"/>
      <c r="O320" s="2347"/>
      <c r="P320" s="2392"/>
      <c r="Q320" s="2392"/>
      <c r="R320" s="2348"/>
      <c r="S320" s="2348"/>
      <c r="T320" s="2348"/>
      <c r="U320" s="2351"/>
      <c r="V320" s="2352"/>
      <c r="W320" s="2393"/>
      <c r="X320" s="2394"/>
      <c r="Y320" s="2183" t="s">
        <v>4</v>
      </c>
      <c r="Z320" s="2346"/>
      <c r="AA320" s="2347"/>
      <c r="AB320" s="2392"/>
      <c r="AC320" s="2392"/>
      <c r="AD320" s="2348"/>
      <c r="AE320" s="2351"/>
      <c r="AF320" s="2351"/>
      <c r="AG320" s="2351"/>
      <c r="AH320" s="2352"/>
      <c r="AI320" s="2393"/>
      <c r="AJ320" s="2394"/>
      <c r="AK320" s="2183" t="s">
        <v>4</v>
      </c>
      <c r="AL320"/>
      <c r="AM320"/>
      <c r="AN320" s="465"/>
      <c r="AO320" s="465"/>
      <c r="AP320" s="465"/>
      <c r="AQ320" s="465"/>
      <c r="AR320" s="465"/>
      <c r="AS320" s="465"/>
      <c r="AT320" s="465"/>
      <c r="AU320" s="465"/>
      <c r="AV320" s="465"/>
      <c r="AW320" s="465"/>
      <c r="AX320" s="465"/>
      <c r="AY320" s="465"/>
      <c r="AZ320" s="465"/>
      <c r="BA320" s="465"/>
      <c r="BB320" s="465"/>
      <c r="BC320" s="465"/>
      <c r="BD320" s="465"/>
      <c r="BE320" s="465"/>
      <c r="BF320" s="465"/>
      <c r="BG320" s="465"/>
      <c r="BH320" s="465"/>
      <c r="BI320" s="465"/>
      <c r="BJ320" s="465"/>
      <c r="BK320" s="465"/>
      <c r="BL320" s="465"/>
      <c r="BM320" s="465"/>
      <c r="BN320" s="465"/>
      <c r="BO320" s="465"/>
      <c r="BP320" s="465"/>
      <c r="BQ320" s="465"/>
      <c r="BR320" s="465"/>
      <c r="BS320" s="465"/>
      <c r="BT320" s="465"/>
      <c r="BU320" s="465"/>
      <c r="BV320" s="465"/>
      <c r="BW320" s="465"/>
      <c r="BX320" s="465"/>
      <c r="BY320" s="465"/>
      <c r="BZ320" s="465"/>
      <c r="CA320" s="465"/>
      <c r="CB320" s="465"/>
      <c r="CC320" s="465"/>
      <c r="CD320" s="465"/>
      <c r="CE320" s="465"/>
      <c r="CF320" s="465"/>
      <c r="CG320" s="465"/>
      <c r="CH320" s="465"/>
      <c r="CI320" s="465"/>
      <c r="CJ320" s="465"/>
      <c r="CK320" s="465"/>
      <c r="CL320" s="465"/>
      <c r="CM320" s="465"/>
      <c r="CN320" s="466">
        <v>1</v>
      </c>
      <c r="CO320" s="464"/>
      <c r="CP320" s="464"/>
    </row>
    <row r="321" spans="2:94" s="41" customFormat="1" ht="21" customHeight="1" x14ac:dyDescent="0.25">
      <c r="B321" s="2346"/>
      <c r="C321" s="2347"/>
      <c r="D321" s="2348"/>
      <c r="E321" s="2349"/>
      <c r="F321" s="2350"/>
      <c r="G321" s="2351"/>
      <c r="H321" s="2351"/>
      <c r="I321" s="2351"/>
      <c r="J321" s="2352"/>
      <c r="K321" s="2393"/>
      <c r="L321" s="2353"/>
      <c r="M321" s="2183" t="s">
        <v>4</v>
      </c>
      <c r="N321" s="2346"/>
      <c r="O321" s="2347"/>
      <c r="P321" s="2348"/>
      <c r="Q321" s="2349"/>
      <c r="R321" s="2350"/>
      <c r="S321" s="2350"/>
      <c r="T321" s="2350"/>
      <c r="U321" s="2351"/>
      <c r="V321" s="2352"/>
      <c r="W321" s="2393"/>
      <c r="X321" s="2353"/>
      <c r="Y321" s="2183" t="s">
        <v>4</v>
      </c>
      <c r="Z321" s="2346"/>
      <c r="AA321" s="2347"/>
      <c r="AB321" s="2348"/>
      <c r="AC321" s="2349"/>
      <c r="AD321" s="2350"/>
      <c r="AE321" s="2351"/>
      <c r="AF321" s="2351"/>
      <c r="AG321" s="2351"/>
      <c r="AH321" s="2352"/>
      <c r="AI321" s="2393"/>
      <c r="AJ321" s="2353"/>
      <c r="AK321" s="2183" t="s">
        <v>4</v>
      </c>
      <c r="AL321"/>
      <c r="AM321"/>
      <c r="AN321" s="465"/>
      <c r="AO321" s="465"/>
      <c r="AP321" s="465"/>
      <c r="AQ321" s="465"/>
      <c r="AR321" s="465"/>
      <c r="AS321" s="465"/>
      <c r="AT321" s="465"/>
      <c r="AU321" s="465"/>
      <c r="AV321" s="465"/>
      <c r="AW321" s="465"/>
      <c r="AX321" s="465"/>
      <c r="AY321" s="465"/>
      <c r="AZ321" s="465"/>
      <c r="BA321" s="465"/>
      <c r="BB321" s="465"/>
      <c r="BC321" s="465"/>
      <c r="BD321" s="465"/>
      <c r="BE321" s="465"/>
      <c r="BF321" s="465"/>
      <c r="BG321" s="465"/>
      <c r="BH321" s="465"/>
      <c r="BI321" s="465"/>
      <c r="BJ321" s="465"/>
      <c r="BK321" s="465"/>
      <c r="BL321" s="465"/>
      <c r="BM321" s="465"/>
      <c r="BN321" s="465"/>
      <c r="BO321" s="465"/>
      <c r="BP321" s="465"/>
      <c r="BQ321" s="465"/>
      <c r="BR321" s="465"/>
      <c r="BS321" s="465"/>
      <c r="BT321" s="465"/>
      <c r="BU321" s="465"/>
      <c r="BV321" s="465"/>
      <c r="BW321" s="465"/>
      <c r="BX321" s="465"/>
      <c r="BY321" s="465"/>
      <c r="BZ321" s="465"/>
      <c r="CA321" s="465"/>
      <c r="CB321" s="465"/>
      <c r="CC321" s="465"/>
      <c r="CD321" s="465"/>
      <c r="CE321" s="465"/>
      <c r="CF321" s="465"/>
      <c r="CG321" s="465"/>
      <c r="CH321" s="465"/>
      <c r="CI321" s="465"/>
      <c r="CJ321" s="465"/>
      <c r="CK321" s="465"/>
      <c r="CL321" s="465"/>
      <c r="CM321" s="465"/>
      <c r="CN321" s="466">
        <v>1</v>
      </c>
      <c r="CO321" s="464"/>
      <c r="CP321" s="464"/>
    </row>
    <row r="322" spans="2:94" s="41" customFormat="1" ht="21" customHeight="1" x14ac:dyDescent="0.25">
      <c r="B322" s="2346"/>
      <c r="C322" s="2347"/>
      <c r="D322" s="2392"/>
      <c r="E322" s="2392"/>
      <c r="F322" s="2348"/>
      <c r="G322" s="2351"/>
      <c r="H322" s="2351"/>
      <c r="I322" s="2351"/>
      <c r="J322" s="2352"/>
      <c r="K322" s="2393"/>
      <c r="L322" s="2394"/>
      <c r="M322" s="2183" t="s">
        <v>4</v>
      </c>
      <c r="N322" s="2346"/>
      <c r="O322" s="2347"/>
      <c r="P322" s="2392"/>
      <c r="Q322" s="2392"/>
      <c r="R322" s="2348"/>
      <c r="S322" s="2348"/>
      <c r="T322" s="2348"/>
      <c r="U322" s="2351"/>
      <c r="V322" s="2352"/>
      <c r="W322" s="2393"/>
      <c r="X322" s="2394"/>
      <c r="Y322" s="2183" t="s">
        <v>4</v>
      </c>
      <c r="Z322" s="2346"/>
      <c r="AA322" s="2347"/>
      <c r="AB322" s="2392"/>
      <c r="AC322" s="2392"/>
      <c r="AD322" s="2348"/>
      <c r="AE322" s="2351"/>
      <c r="AF322" s="2351"/>
      <c r="AG322" s="2351"/>
      <c r="AH322" s="2352"/>
      <c r="AI322" s="2393"/>
      <c r="AJ322" s="2394"/>
      <c r="AK322" s="2183" t="s">
        <v>4</v>
      </c>
      <c r="AL322"/>
      <c r="AM322"/>
      <c r="AN322" s="465"/>
      <c r="AO322" s="465"/>
      <c r="AP322" s="465"/>
      <c r="AQ322" s="465"/>
      <c r="AR322" s="465"/>
      <c r="AS322" s="465"/>
      <c r="AT322" s="465"/>
      <c r="AU322" s="465"/>
      <c r="AV322" s="465"/>
      <c r="AW322" s="465"/>
      <c r="AX322" s="465"/>
      <c r="AY322" s="465"/>
      <c r="AZ322" s="465"/>
      <c r="BA322" s="465"/>
      <c r="BB322" s="465"/>
      <c r="BC322" s="465"/>
      <c r="BD322" s="465"/>
      <c r="BE322" s="465"/>
      <c r="BF322" s="465"/>
      <c r="BG322" s="465"/>
      <c r="BH322" s="465"/>
      <c r="BI322" s="465"/>
      <c r="BJ322" s="465"/>
      <c r="BK322" s="465"/>
      <c r="BL322" s="465"/>
      <c r="BM322" s="465"/>
      <c r="BN322" s="465"/>
      <c r="BO322" s="465"/>
      <c r="BP322" s="465"/>
      <c r="BQ322" s="465"/>
      <c r="BR322" s="465"/>
      <c r="BS322" s="465"/>
      <c r="BT322" s="465"/>
      <c r="BU322" s="465"/>
      <c r="BV322" s="465"/>
      <c r="BW322" s="465"/>
      <c r="BX322" s="465"/>
      <c r="BY322" s="465"/>
      <c r="BZ322" s="465"/>
      <c r="CA322" s="465"/>
      <c r="CB322" s="465"/>
      <c r="CC322" s="465"/>
      <c r="CD322" s="465"/>
      <c r="CE322" s="465"/>
      <c r="CF322" s="465"/>
      <c r="CG322" s="465"/>
      <c r="CH322" s="465"/>
      <c r="CI322" s="465"/>
      <c r="CJ322" s="465"/>
      <c r="CK322" s="465"/>
      <c r="CL322" s="465"/>
      <c r="CM322" s="465"/>
      <c r="CN322" s="466">
        <v>1</v>
      </c>
      <c r="CO322" s="464"/>
      <c r="CP322" s="464"/>
    </row>
    <row r="323" spans="2:94" s="41" customFormat="1" ht="21" customHeight="1" x14ac:dyDescent="0.25">
      <c r="B323" s="2346"/>
      <c r="C323" s="2347"/>
      <c r="D323" s="2348"/>
      <c r="E323" s="2349"/>
      <c r="F323" s="2350"/>
      <c r="G323" s="2351"/>
      <c r="H323" s="2351"/>
      <c r="I323" s="2351"/>
      <c r="J323" s="2352"/>
      <c r="K323" s="2393"/>
      <c r="L323" s="2353"/>
      <c r="M323" s="2183" t="s">
        <v>4</v>
      </c>
      <c r="N323" s="2346"/>
      <c r="O323" s="2347"/>
      <c r="P323" s="2348"/>
      <c r="Q323" s="2349"/>
      <c r="R323" s="2350"/>
      <c r="S323" s="2350"/>
      <c r="T323" s="2350"/>
      <c r="U323" s="2351"/>
      <c r="V323" s="2352"/>
      <c r="W323" s="2393"/>
      <c r="X323" s="2353"/>
      <c r="Y323" s="2183" t="s">
        <v>4</v>
      </c>
      <c r="Z323" s="2346"/>
      <c r="AA323" s="2347"/>
      <c r="AB323" s="2348"/>
      <c r="AC323" s="2349"/>
      <c r="AD323" s="2350"/>
      <c r="AE323" s="2351"/>
      <c r="AF323" s="2351"/>
      <c r="AG323" s="2351"/>
      <c r="AH323" s="2352"/>
      <c r="AI323" s="2393"/>
      <c r="AJ323" s="2353"/>
      <c r="AK323" s="2183" t="s">
        <v>4</v>
      </c>
      <c r="AL323"/>
      <c r="AM323"/>
      <c r="AN323" s="465"/>
      <c r="AO323" s="465"/>
      <c r="AP323" s="465"/>
      <c r="AQ323" s="465"/>
      <c r="AR323" s="465"/>
      <c r="AS323" s="465"/>
      <c r="AT323" s="465"/>
      <c r="AU323" s="465"/>
      <c r="AV323" s="465"/>
      <c r="AW323" s="465"/>
      <c r="AX323" s="465"/>
      <c r="AY323" s="465"/>
      <c r="AZ323" s="465"/>
      <c r="BA323" s="465"/>
      <c r="BB323" s="465"/>
      <c r="BC323" s="465"/>
      <c r="BD323" s="465"/>
      <c r="BE323" s="465"/>
      <c r="BF323" s="465"/>
      <c r="BG323" s="465"/>
      <c r="BH323" s="465"/>
      <c r="BI323" s="465"/>
      <c r="BJ323" s="465"/>
      <c r="BK323" s="465"/>
      <c r="BL323" s="465"/>
      <c r="BM323" s="465"/>
      <c r="BN323" s="465"/>
      <c r="BO323" s="465"/>
      <c r="BP323" s="465"/>
      <c r="BQ323" s="465"/>
      <c r="BR323" s="465"/>
      <c r="BS323" s="465"/>
      <c r="BT323" s="465"/>
      <c r="BU323" s="465"/>
      <c r="BV323" s="465"/>
      <c r="BW323" s="465"/>
      <c r="BX323" s="465"/>
      <c r="BY323" s="465"/>
      <c r="BZ323" s="465"/>
      <c r="CA323" s="465"/>
      <c r="CB323" s="465"/>
      <c r="CC323" s="465"/>
      <c r="CD323" s="465"/>
      <c r="CE323" s="465"/>
      <c r="CF323" s="465"/>
      <c r="CG323" s="465"/>
      <c r="CH323" s="465"/>
      <c r="CI323" s="465"/>
      <c r="CJ323" s="465"/>
      <c r="CK323" s="465"/>
      <c r="CL323" s="465"/>
      <c r="CM323" s="465"/>
      <c r="CN323" s="466">
        <v>1</v>
      </c>
      <c r="CO323" s="464"/>
      <c r="CP323" s="464"/>
    </row>
    <row r="324" spans="2:94" s="41" customFormat="1" ht="21" customHeight="1" x14ac:dyDescent="0.25">
      <c r="B324" s="2346"/>
      <c r="C324" s="2347"/>
      <c r="D324" s="2392"/>
      <c r="E324" s="2392"/>
      <c r="F324" s="2348"/>
      <c r="G324" s="2351"/>
      <c r="H324" s="2351"/>
      <c r="I324" s="2351"/>
      <c r="J324" s="2352"/>
      <c r="K324" s="2393"/>
      <c r="L324" s="2394"/>
      <c r="M324" s="2183" t="s">
        <v>4</v>
      </c>
      <c r="N324" s="2346"/>
      <c r="O324" s="2347"/>
      <c r="P324" s="2392"/>
      <c r="Q324" s="2392"/>
      <c r="R324" s="2348"/>
      <c r="S324" s="2348"/>
      <c r="T324" s="2348"/>
      <c r="U324" s="2351"/>
      <c r="V324" s="2352"/>
      <c r="W324" s="2393"/>
      <c r="X324" s="2394"/>
      <c r="Y324" s="2183" t="s">
        <v>4</v>
      </c>
      <c r="Z324" s="2346"/>
      <c r="AA324" s="2347"/>
      <c r="AB324" s="2392"/>
      <c r="AC324" s="2392"/>
      <c r="AD324" s="2348"/>
      <c r="AE324" s="2351"/>
      <c r="AF324" s="2351"/>
      <c r="AG324" s="2351"/>
      <c r="AH324" s="2352"/>
      <c r="AI324" s="2393"/>
      <c r="AJ324" s="2394"/>
      <c r="AK324" s="2183" t="s">
        <v>4</v>
      </c>
      <c r="AL324"/>
      <c r="AM324"/>
      <c r="AN324" s="465"/>
      <c r="AO324" s="465"/>
      <c r="AP324" s="465"/>
      <c r="AQ324" s="465"/>
      <c r="AR324" s="465"/>
      <c r="AS324" s="465"/>
      <c r="AT324" s="465"/>
      <c r="AU324" s="465"/>
      <c r="AV324" s="465"/>
      <c r="AW324" s="465"/>
      <c r="AX324" s="465"/>
      <c r="AY324" s="465"/>
      <c r="AZ324" s="465"/>
      <c r="BA324" s="465"/>
      <c r="BB324" s="465"/>
      <c r="BC324" s="465"/>
      <c r="BD324" s="465"/>
      <c r="BE324" s="465"/>
      <c r="BF324" s="465"/>
      <c r="BG324" s="465"/>
      <c r="BH324" s="465"/>
      <c r="BI324" s="465"/>
      <c r="BJ324" s="465"/>
      <c r="BK324" s="465"/>
      <c r="BL324" s="465"/>
      <c r="BM324" s="465"/>
      <c r="BN324" s="465"/>
      <c r="BO324" s="465"/>
      <c r="BP324" s="465"/>
      <c r="BQ324" s="465"/>
      <c r="BR324" s="465"/>
      <c r="BS324" s="465"/>
      <c r="BT324" s="465"/>
      <c r="BU324" s="465"/>
      <c r="BV324" s="465"/>
      <c r="BW324" s="465"/>
      <c r="BX324" s="465"/>
      <c r="BY324" s="465"/>
      <c r="BZ324" s="465"/>
      <c r="CA324" s="465"/>
      <c r="CB324" s="465"/>
      <c r="CC324" s="465"/>
      <c r="CD324" s="465"/>
      <c r="CE324" s="465"/>
      <c r="CF324" s="465"/>
      <c r="CG324" s="465"/>
      <c r="CH324" s="465"/>
      <c r="CI324" s="465"/>
      <c r="CJ324" s="465"/>
      <c r="CK324" s="465"/>
      <c r="CL324" s="465"/>
      <c r="CM324" s="465"/>
      <c r="CN324" s="466">
        <v>1</v>
      </c>
      <c r="CO324" s="464"/>
      <c r="CP324" s="464"/>
    </row>
    <row r="325" spans="2:94" s="41" customFormat="1" ht="21" customHeight="1" x14ac:dyDescent="0.25">
      <c r="B325" s="2346"/>
      <c r="C325" s="2347"/>
      <c r="D325" s="2348"/>
      <c r="E325" s="2349"/>
      <c r="F325" s="2350"/>
      <c r="G325" s="2351"/>
      <c r="H325" s="2351"/>
      <c r="I325" s="2351"/>
      <c r="J325" s="2352"/>
      <c r="K325" s="2393"/>
      <c r="L325" s="2353"/>
      <c r="M325" s="2183" t="s">
        <v>4</v>
      </c>
      <c r="N325" s="2346"/>
      <c r="O325" s="2347"/>
      <c r="P325" s="2348"/>
      <c r="Q325" s="2349"/>
      <c r="R325" s="2350"/>
      <c r="S325" s="2350"/>
      <c r="T325" s="2350"/>
      <c r="U325" s="2351"/>
      <c r="V325" s="2352"/>
      <c r="W325" s="2393"/>
      <c r="X325" s="2353"/>
      <c r="Y325" s="2183" t="s">
        <v>4</v>
      </c>
      <c r="Z325" s="2346"/>
      <c r="AA325" s="2347"/>
      <c r="AB325" s="2348"/>
      <c r="AC325" s="2349"/>
      <c r="AD325" s="2350"/>
      <c r="AE325" s="2351"/>
      <c r="AF325" s="2351"/>
      <c r="AG325" s="2351"/>
      <c r="AH325" s="2352"/>
      <c r="AI325" s="2393"/>
      <c r="AJ325" s="2353"/>
      <c r="AK325" s="2183" t="s">
        <v>4</v>
      </c>
      <c r="AL325"/>
      <c r="AM325"/>
      <c r="AN325" s="465"/>
      <c r="AO325" s="465"/>
      <c r="AP325" s="465"/>
      <c r="AQ325" s="465"/>
      <c r="AR325" s="465"/>
      <c r="AS325" s="465"/>
      <c r="AT325" s="465"/>
      <c r="AU325" s="465"/>
      <c r="AV325" s="465"/>
      <c r="AW325" s="465"/>
      <c r="AX325" s="465"/>
      <c r="AY325" s="465"/>
      <c r="AZ325" s="465"/>
      <c r="BA325" s="465"/>
      <c r="BB325" s="465"/>
      <c r="BC325" s="465"/>
      <c r="BD325" s="465"/>
      <c r="BE325" s="465"/>
      <c r="BF325" s="465"/>
      <c r="BG325" s="465"/>
      <c r="BH325" s="465"/>
      <c r="BI325" s="465"/>
      <c r="BJ325" s="465"/>
      <c r="BK325" s="465"/>
      <c r="BL325" s="465"/>
      <c r="BM325" s="465"/>
      <c r="BN325" s="465"/>
      <c r="BO325" s="465"/>
      <c r="BP325" s="465"/>
      <c r="BQ325" s="465"/>
      <c r="BR325" s="465"/>
      <c r="BS325" s="465"/>
      <c r="BT325" s="465"/>
      <c r="BU325" s="465"/>
      <c r="BV325" s="465"/>
      <c r="BW325" s="465"/>
      <c r="BX325" s="465"/>
      <c r="BY325" s="465"/>
      <c r="BZ325" s="465"/>
      <c r="CA325" s="465"/>
      <c r="CB325" s="465"/>
      <c r="CC325" s="465"/>
      <c r="CD325" s="465"/>
      <c r="CE325" s="465"/>
      <c r="CF325" s="465"/>
      <c r="CG325" s="465"/>
      <c r="CH325" s="465"/>
      <c r="CI325" s="465"/>
      <c r="CJ325" s="465"/>
      <c r="CK325" s="465"/>
      <c r="CL325" s="465"/>
      <c r="CM325" s="465"/>
      <c r="CN325" s="466">
        <v>1</v>
      </c>
      <c r="CO325" s="464"/>
      <c r="CP325" s="464"/>
    </row>
    <row r="326" spans="2:94" s="41" customFormat="1" ht="21" customHeight="1" x14ac:dyDescent="0.25">
      <c r="B326" s="2346"/>
      <c r="C326" s="2347"/>
      <c r="D326" s="2392"/>
      <c r="E326" s="2392"/>
      <c r="F326" s="2348"/>
      <c r="G326" s="2351"/>
      <c r="H326" s="2351"/>
      <c r="I326" s="2351"/>
      <c r="J326" s="2352"/>
      <c r="K326" s="2393"/>
      <c r="L326" s="2394"/>
      <c r="M326" s="2183" t="s">
        <v>4</v>
      </c>
      <c r="N326" s="2346"/>
      <c r="O326" s="2347"/>
      <c r="P326" s="2392"/>
      <c r="Q326" s="2392"/>
      <c r="R326" s="2348"/>
      <c r="S326" s="2348"/>
      <c r="T326" s="2348"/>
      <c r="U326" s="2351"/>
      <c r="V326" s="2352"/>
      <c r="W326" s="2393"/>
      <c r="X326" s="2394"/>
      <c r="Y326" s="2183" t="s">
        <v>4</v>
      </c>
      <c r="Z326" s="2346"/>
      <c r="AA326" s="2347"/>
      <c r="AB326" s="2392"/>
      <c r="AC326" s="2392"/>
      <c r="AD326" s="2348"/>
      <c r="AE326" s="2351"/>
      <c r="AF326" s="2351"/>
      <c r="AG326" s="2351"/>
      <c r="AH326" s="2352"/>
      <c r="AI326" s="2393"/>
      <c r="AJ326" s="2394"/>
      <c r="AK326" s="2183" t="s">
        <v>4</v>
      </c>
      <c r="AL326"/>
      <c r="AM326"/>
      <c r="AN326" s="465"/>
      <c r="AO326" s="465"/>
      <c r="AP326" s="465"/>
      <c r="AQ326" s="465"/>
      <c r="AR326" s="465"/>
      <c r="AS326" s="465"/>
      <c r="AT326" s="465"/>
      <c r="AU326" s="465"/>
      <c r="AV326" s="465"/>
      <c r="AW326" s="465"/>
      <c r="AX326" s="465"/>
      <c r="AY326" s="465"/>
      <c r="AZ326" s="465"/>
      <c r="BA326" s="465"/>
      <c r="BB326" s="465"/>
      <c r="BC326" s="465"/>
      <c r="BD326" s="465"/>
      <c r="BE326" s="465"/>
      <c r="BF326" s="465"/>
      <c r="BG326" s="465"/>
      <c r="BH326" s="465"/>
      <c r="BI326" s="465"/>
      <c r="BJ326" s="465"/>
      <c r="BK326" s="465"/>
      <c r="BL326" s="465"/>
      <c r="BM326" s="465"/>
      <c r="BN326" s="465"/>
      <c r="BO326" s="465"/>
      <c r="BP326" s="465"/>
      <c r="BQ326" s="465"/>
      <c r="BR326" s="465"/>
      <c r="BS326" s="465"/>
      <c r="BT326" s="465"/>
      <c r="BU326" s="465"/>
      <c r="BV326" s="465"/>
      <c r="BW326" s="465"/>
      <c r="BX326" s="465"/>
      <c r="BY326" s="465"/>
      <c r="BZ326" s="465"/>
      <c r="CA326" s="465"/>
      <c r="CB326" s="465"/>
      <c r="CC326" s="465"/>
      <c r="CD326" s="465"/>
      <c r="CE326" s="465"/>
      <c r="CF326" s="465"/>
      <c r="CG326" s="465"/>
      <c r="CH326" s="465"/>
      <c r="CI326" s="465"/>
      <c r="CJ326" s="465"/>
      <c r="CK326" s="465"/>
      <c r="CL326" s="465"/>
      <c r="CM326" s="465"/>
      <c r="CN326" s="466">
        <v>1</v>
      </c>
      <c r="CO326" s="464"/>
      <c r="CP326" s="464"/>
    </row>
    <row r="327" spans="2:94" s="41" customFormat="1" ht="21" customHeight="1" x14ac:dyDescent="0.25">
      <c r="B327" s="2346"/>
      <c r="C327" s="2347"/>
      <c r="D327" s="2348"/>
      <c r="E327" s="2349"/>
      <c r="F327" s="2350"/>
      <c r="G327" s="2351"/>
      <c r="H327" s="2351"/>
      <c r="I327" s="2351"/>
      <c r="J327" s="2352"/>
      <c r="K327" s="2393"/>
      <c r="L327" s="2353"/>
      <c r="M327" s="2183" t="s">
        <v>4</v>
      </c>
      <c r="N327" s="2346"/>
      <c r="O327" s="2347"/>
      <c r="P327" s="2348"/>
      <c r="Q327" s="2349"/>
      <c r="R327" s="2350"/>
      <c r="S327" s="2350"/>
      <c r="T327" s="2350"/>
      <c r="U327" s="2351"/>
      <c r="V327" s="2352"/>
      <c r="W327" s="2393"/>
      <c r="X327" s="2353"/>
      <c r="Y327" s="2183" t="s">
        <v>4</v>
      </c>
      <c r="Z327" s="2346"/>
      <c r="AA327" s="2347"/>
      <c r="AB327" s="2348"/>
      <c r="AC327" s="2349"/>
      <c r="AD327" s="2350"/>
      <c r="AE327" s="2351"/>
      <c r="AF327" s="2351"/>
      <c r="AG327" s="2351"/>
      <c r="AH327" s="2352"/>
      <c r="AI327" s="2393"/>
      <c r="AJ327" s="2353"/>
      <c r="AK327" s="2183" t="s">
        <v>4</v>
      </c>
      <c r="AL327"/>
      <c r="AM327"/>
      <c r="AN327" s="465"/>
      <c r="AO327" s="465"/>
      <c r="AP327" s="465"/>
      <c r="AQ327" s="465"/>
      <c r="AR327" s="465"/>
      <c r="AS327" s="465"/>
      <c r="AT327" s="465"/>
      <c r="AU327" s="465"/>
      <c r="AV327" s="465"/>
      <c r="AW327" s="465"/>
      <c r="AX327" s="465"/>
      <c r="AY327" s="465"/>
      <c r="AZ327" s="465"/>
      <c r="BA327" s="465"/>
      <c r="BB327" s="465"/>
      <c r="BC327" s="465"/>
      <c r="BD327" s="465"/>
      <c r="BE327" s="465"/>
      <c r="BF327" s="465"/>
      <c r="BG327" s="465"/>
      <c r="BH327" s="465"/>
      <c r="BI327" s="465"/>
      <c r="BJ327" s="465"/>
      <c r="BK327" s="465"/>
      <c r="BL327" s="465"/>
      <c r="BM327" s="465"/>
      <c r="BN327" s="465"/>
      <c r="BO327" s="465"/>
      <c r="BP327" s="465"/>
      <c r="BQ327" s="465"/>
      <c r="BR327" s="465"/>
      <c r="BS327" s="465"/>
      <c r="BT327" s="465"/>
      <c r="BU327" s="465"/>
      <c r="BV327" s="465"/>
      <c r="BW327" s="465"/>
      <c r="BX327" s="465"/>
      <c r="BY327" s="465"/>
      <c r="BZ327" s="465"/>
      <c r="CA327" s="465"/>
      <c r="CB327" s="465"/>
      <c r="CC327" s="465"/>
      <c r="CD327" s="465"/>
      <c r="CE327" s="465"/>
      <c r="CF327" s="465"/>
      <c r="CG327" s="465"/>
      <c r="CH327" s="465"/>
      <c r="CI327" s="465"/>
      <c r="CJ327" s="465"/>
      <c r="CK327" s="465"/>
      <c r="CL327" s="465"/>
      <c r="CM327" s="465"/>
      <c r="CN327" s="466">
        <v>1</v>
      </c>
      <c r="CO327" s="464"/>
      <c r="CP327" s="464"/>
    </row>
    <row r="328" spans="2:94" s="41" customFormat="1" ht="21" customHeight="1" x14ac:dyDescent="0.25">
      <c r="B328" s="2346"/>
      <c r="C328" s="2347"/>
      <c r="D328" s="2392"/>
      <c r="E328" s="2392"/>
      <c r="F328" s="2348"/>
      <c r="G328" s="2351"/>
      <c r="H328" s="2351"/>
      <c r="I328" s="2351"/>
      <c r="J328" s="2352"/>
      <c r="K328" s="2393"/>
      <c r="L328" s="2394"/>
      <c r="M328" s="2183" t="s">
        <v>4</v>
      </c>
      <c r="N328" s="2346"/>
      <c r="O328" s="2347"/>
      <c r="P328" s="2392"/>
      <c r="Q328" s="2392"/>
      <c r="R328" s="2348"/>
      <c r="S328" s="2348"/>
      <c r="T328" s="2348"/>
      <c r="U328" s="2351"/>
      <c r="V328" s="2352"/>
      <c r="W328" s="2393"/>
      <c r="X328" s="2394"/>
      <c r="Y328" s="2183" t="s">
        <v>4</v>
      </c>
      <c r="Z328" s="2346"/>
      <c r="AA328" s="2347"/>
      <c r="AB328" s="2392"/>
      <c r="AC328" s="2392"/>
      <c r="AD328" s="2348"/>
      <c r="AE328" s="2351"/>
      <c r="AF328" s="2351"/>
      <c r="AG328" s="2351"/>
      <c r="AH328" s="2352"/>
      <c r="AI328" s="2393"/>
      <c r="AJ328" s="2394"/>
      <c r="AK328" s="2183" t="s">
        <v>4</v>
      </c>
      <c r="AL328"/>
      <c r="AM328"/>
      <c r="AN328" s="465"/>
      <c r="AO328" s="465"/>
      <c r="AP328" s="465"/>
      <c r="AQ328" s="465"/>
      <c r="AR328" s="465"/>
      <c r="AS328" s="465"/>
      <c r="AT328" s="465"/>
      <c r="AU328" s="465"/>
      <c r="AV328" s="465"/>
      <c r="AW328" s="465"/>
      <c r="AX328" s="465"/>
      <c r="AY328" s="465"/>
      <c r="AZ328" s="465"/>
      <c r="BA328" s="465"/>
      <c r="BB328" s="465"/>
      <c r="BC328" s="465"/>
      <c r="BD328" s="465"/>
      <c r="BE328" s="465"/>
      <c r="BF328" s="465"/>
      <c r="BG328" s="465"/>
      <c r="BH328" s="465"/>
      <c r="BI328" s="465"/>
      <c r="BJ328" s="465"/>
      <c r="BK328" s="465"/>
      <c r="BL328" s="465"/>
      <c r="BM328" s="465"/>
      <c r="BN328" s="465"/>
      <c r="BO328" s="465"/>
      <c r="BP328" s="465"/>
      <c r="BQ328" s="465"/>
      <c r="BR328" s="465"/>
      <c r="BS328" s="465"/>
      <c r="BT328" s="465"/>
      <c r="BU328" s="465"/>
      <c r="BV328" s="465"/>
      <c r="BW328" s="465"/>
      <c r="BX328" s="465"/>
      <c r="BY328" s="465"/>
      <c r="BZ328" s="465"/>
      <c r="CA328" s="465"/>
      <c r="CB328" s="465"/>
      <c r="CC328" s="465"/>
      <c r="CD328" s="465"/>
      <c r="CE328" s="465"/>
      <c r="CF328" s="465"/>
      <c r="CG328" s="465"/>
      <c r="CH328" s="465"/>
      <c r="CI328" s="465"/>
      <c r="CJ328" s="465"/>
      <c r="CK328" s="465"/>
      <c r="CL328" s="465"/>
      <c r="CM328" s="465"/>
      <c r="CN328" s="466">
        <v>1</v>
      </c>
      <c r="CO328" s="464"/>
      <c r="CP328" s="464"/>
    </row>
    <row r="329" spans="2:94" s="41" customFormat="1" ht="21" customHeight="1" x14ac:dyDescent="0.25">
      <c r="B329" s="2346"/>
      <c r="C329" s="2347"/>
      <c r="D329" s="2348"/>
      <c r="E329" s="2349"/>
      <c r="F329" s="2350"/>
      <c r="G329" s="2351"/>
      <c r="H329" s="2351"/>
      <c r="I329" s="2351"/>
      <c r="J329" s="2352"/>
      <c r="K329" s="2393"/>
      <c r="L329" s="2353"/>
      <c r="M329" s="2183" t="s">
        <v>4</v>
      </c>
      <c r="N329" s="2346"/>
      <c r="O329" s="2347"/>
      <c r="P329" s="2348"/>
      <c r="Q329" s="2349"/>
      <c r="R329" s="2350"/>
      <c r="S329" s="2350"/>
      <c r="T329" s="2350"/>
      <c r="U329" s="2351"/>
      <c r="V329" s="2352"/>
      <c r="W329" s="2393"/>
      <c r="X329" s="2353"/>
      <c r="Y329" s="2183" t="s">
        <v>4</v>
      </c>
      <c r="Z329" s="2346"/>
      <c r="AA329" s="2347"/>
      <c r="AB329" s="2348"/>
      <c r="AC329" s="2349"/>
      <c r="AD329" s="2350"/>
      <c r="AE329" s="2351"/>
      <c r="AF329" s="2351"/>
      <c r="AG329" s="2351"/>
      <c r="AH329" s="2352"/>
      <c r="AI329" s="2393"/>
      <c r="AJ329" s="2353"/>
      <c r="AK329" s="2183" t="s">
        <v>4</v>
      </c>
      <c r="AL329"/>
      <c r="AM329"/>
      <c r="AN329" s="465"/>
      <c r="AO329" s="465"/>
      <c r="AP329" s="465"/>
      <c r="AQ329" s="465"/>
      <c r="AR329" s="465"/>
      <c r="AS329" s="465"/>
      <c r="AT329" s="465"/>
      <c r="AU329" s="465"/>
      <c r="AV329" s="465"/>
      <c r="AW329" s="465"/>
      <c r="AX329" s="465"/>
      <c r="AY329" s="465"/>
      <c r="AZ329" s="465"/>
      <c r="BA329" s="465"/>
      <c r="BB329" s="465"/>
      <c r="BC329" s="465"/>
      <c r="BD329" s="465"/>
      <c r="BE329" s="465"/>
      <c r="BF329" s="465"/>
      <c r="BG329" s="465"/>
      <c r="BH329" s="465"/>
      <c r="BI329" s="465"/>
      <c r="BJ329" s="465"/>
      <c r="BK329" s="465"/>
      <c r="BL329" s="465"/>
      <c r="BM329" s="465"/>
      <c r="BN329" s="465"/>
      <c r="BO329" s="465"/>
      <c r="BP329" s="465"/>
      <c r="BQ329" s="465"/>
      <c r="BR329" s="465"/>
      <c r="BS329" s="465"/>
      <c r="BT329" s="465"/>
      <c r="BU329" s="465"/>
      <c r="BV329" s="465"/>
      <c r="BW329" s="465"/>
      <c r="BX329" s="465"/>
      <c r="BY329" s="465"/>
      <c r="BZ329" s="465"/>
      <c r="CA329" s="465"/>
      <c r="CB329" s="465"/>
      <c r="CC329" s="465"/>
      <c r="CD329" s="465"/>
      <c r="CE329" s="465"/>
      <c r="CF329" s="465"/>
      <c r="CG329" s="465"/>
      <c r="CH329" s="465"/>
      <c r="CI329" s="465"/>
      <c r="CJ329" s="465"/>
      <c r="CK329" s="465"/>
      <c r="CL329" s="465"/>
      <c r="CM329" s="465"/>
      <c r="CN329" s="466">
        <v>1</v>
      </c>
      <c r="CO329" s="464"/>
      <c r="CP329" s="464"/>
    </row>
    <row r="330" spans="2:94" s="41" customFormat="1" ht="21" customHeight="1" x14ac:dyDescent="0.25">
      <c r="B330" s="2346"/>
      <c r="C330" s="2347"/>
      <c r="D330" s="2392"/>
      <c r="E330" s="2392"/>
      <c r="F330" s="2348"/>
      <c r="G330" s="2351"/>
      <c r="H330" s="2351"/>
      <c r="I330" s="2351"/>
      <c r="J330" s="2352"/>
      <c r="K330" s="2393"/>
      <c r="L330" s="2394"/>
      <c r="M330" s="2183" t="s">
        <v>4</v>
      </c>
      <c r="N330" s="2346"/>
      <c r="O330" s="2347"/>
      <c r="P330" s="2392"/>
      <c r="Q330" s="2392"/>
      <c r="R330" s="2348"/>
      <c r="S330" s="2348"/>
      <c r="T330" s="2348"/>
      <c r="U330" s="2351"/>
      <c r="V330" s="2352"/>
      <c r="W330" s="2393"/>
      <c r="X330" s="2394"/>
      <c r="Y330" s="2183" t="s">
        <v>4</v>
      </c>
      <c r="Z330" s="2346"/>
      <c r="AA330" s="2347"/>
      <c r="AB330" s="2392"/>
      <c r="AC330" s="2392"/>
      <c r="AD330" s="2348"/>
      <c r="AE330" s="2351"/>
      <c r="AF330" s="2351"/>
      <c r="AG330" s="2351"/>
      <c r="AH330" s="2352"/>
      <c r="AI330" s="2393"/>
      <c r="AJ330" s="2394"/>
      <c r="AK330" s="2183" t="s">
        <v>4</v>
      </c>
      <c r="AL330"/>
      <c r="AM330"/>
      <c r="AN330" s="465"/>
      <c r="AO330" s="465"/>
      <c r="AP330" s="465"/>
      <c r="AQ330" s="465"/>
      <c r="AR330" s="465"/>
      <c r="AS330" s="465"/>
      <c r="AT330" s="465"/>
      <c r="AU330" s="465"/>
      <c r="AV330" s="465"/>
      <c r="AW330" s="465"/>
      <c r="AX330" s="465"/>
      <c r="AY330" s="465"/>
      <c r="AZ330" s="465"/>
      <c r="BA330" s="465"/>
      <c r="BB330" s="465"/>
      <c r="BC330" s="465"/>
      <c r="BD330" s="465"/>
      <c r="BE330" s="465"/>
      <c r="BF330" s="465"/>
      <c r="BG330" s="465"/>
      <c r="BH330" s="465"/>
      <c r="BI330" s="465"/>
      <c r="BJ330" s="465"/>
      <c r="BK330" s="465"/>
      <c r="BL330" s="465"/>
      <c r="BM330" s="465"/>
      <c r="BN330" s="465"/>
      <c r="BO330" s="465"/>
      <c r="BP330" s="465"/>
      <c r="BQ330" s="465"/>
      <c r="BR330" s="465"/>
      <c r="BS330" s="465"/>
      <c r="BT330" s="465"/>
      <c r="BU330" s="465"/>
      <c r="BV330" s="465"/>
      <c r="BW330" s="465"/>
      <c r="BX330" s="465"/>
      <c r="BY330" s="465"/>
      <c r="BZ330" s="465"/>
      <c r="CA330" s="465"/>
      <c r="CB330" s="465"/>
      <c r="CC330" s="465"/>
      <c r="CD330" s="465"/>
      <c r="CE330" s="465"/>
      <c r="CF330" s="465"/>
      <c r="CG330" s="465"/>
      <c r="CH330" s="465"/>
      <c r="CI330" s="465"/>
      <c r="CJ330" s="465"/>
      <c r="CK330" s="465"/>
      <c r="CL330" s="465"/>
      <c r="CM330" s="465"/>
      <c r="CN330" s="466">
        <v>1</v>
      </c>
      <c r="CO330" s="464"/>
      <c r="CP330" s="464"/>
    </row>
    <row r="331" spans="2:94" s="41" customFormat="1" ht="21" customHeight="1" x14ac:dyDescent="0.25">
      <c r="B331" s="2346"/>
      <c r="C331" s="2347"/>
      <c r="D331" s="2348"/>
      <c r="E331" s="2349"/>
      <c r="F331" s="2350"/>
      <c r="G331" s="2351"/>
      <c r="H331" s="2351"/>
      <c r="I331" s="2351"/>
      <c r="J331" s="2352"/>
      <c r="K331" s="2393"/>
      <c r="L331" s="2353"/>
      <c r="M331" s="2183" t="s">
        <v>4</v>
      </c>
      <c r="N331" s="2346"/>
      <c r="O331" s="2347"/>
      <c r="P331" s="2348"/>
      <c r="Q331" s="2349"/>
      <c r="R331" s="2350"/>
      <c r="S331" s="2350"/>
      <c r="T331" s="2350"/>
      <c r="U331" s="2351"/>
      <c r="V331" s="2352"/>
      <c r="W331" s="2393"/>
      <c r="X331" s="2353"/>
      <c r="Y331" s="2183" t="s">
        <v>4</v>
      </c>
      <c r="Z331" s="2346"/>
      <c r="AA331" s="2347"/>
      <c r="AB331" s="2348"/>
      <c r="AC331" s="2349"/>
      <c r="AD331" s="2350"/>
      <c r="AE331" s="2351"/>
      <c r="AF331" s="2351"/>
      <c r="AG331" s="2351"/>
      <c r="AH331" s="2352"/>
      <c r="AI331" s="2393"/>
      <c r="AJ331" s="2353"/>
      <c r="AK331" s="2183" t="s">
        <v>4</v>
      </c>
      <c r="AL331"/>
      <c r="AM331"/>
      <c r="AN331" s="465"/>
      <c r="AO331" s="465"/>
      <c r="AP331" s="465"/>
      <c r="AQ331" s="465"/>
      <c r="AR331" s="465"/>
      <c r="AS331" s="465"/>
      <c r="AT331" s="465"/>
      <c r="AU331" s="465"/>
      <c r="AV331" s="465"/>
      <c r="AW331" s="465"/>
      <c r="AX331" s="465"/>
      <c r="AY331" s="465"/>
      <c r="AZ331" s="465"/>
      <c r="BA331" s="465"/>
      <c r="BB331" s="465"/>
      <c r="BC331" s="465"/>
      <c r="BD331" s="465"/>
      <c r="BE331" s="465"/>
      <c r="BF331" s="465"/>
      <c r="BG331" s="465"/>
      <c r="BH331" s="465"/>
      <c r="BI331" s="465"/>
      <c r="BJ331" s="465"/>
      <c r="BK331" s="465"/>
      <c r="BL331" s="465"/>
      <c r="BM331" s="465"/>
      <c r="BN331" s="465"/>
      <c r="BO331" s="465"/>
      <c r="BP331" s="465"/>
      <c r="BQ331" s="465"/>
      <c r="BR331" s="465"/>
      <c r="BS331" s="465"/>
      <c r="BT331" s="465"/>
      <c r="BU331" s="465"/>
      <c r="BV331" s="465"/>
      <c r="BW331" s="465"/>
      <c r="BX331" s="465"/>
      <c r="BY331" s="465"/>
      <c r="BZ331" s="465"/>
      <c r="CA331" s="465"/>
      <c r="CB331" s="465"/>
      <c r="CC331" s="465"/>
      <c r="CD331" s="465"/>
      <c r="CE331" s="465"/>
      <c r="CF331" s="465"/>
      <c r="CG331" s="465"/>
      <c r="CH331" s="465"/>
      <c r="CI331" s="465"/>
      <c r="CJ331" s="465"/>
      <c r="CK331" s="465"/>
      <c r="CL331" s="465"/>
      <c r="CM331" s="465"/>
      <c r="CN331" s="466">
        <v>1</v>
      </c>
      <c r="CO331" s="464"/>
      <c r="CP331" s="464"/>
    </row>
    <row r="332" spans="2:94" s="41" customFormat="1" ht="21" customHeight="1" x14ac:dyDescent="0.25">
      <c r="B332" s="2346"/>
      <c r="C332" s="2347"/>
      <c r="D332" s="2392"/>
      <c r="E332" s="2392"/>
      <c r="F332" s="2348"/>
      <c r="G332" s="2351"/>
      <c r="H332" s="2351"/>
      <c r="I332" s="2351"/>
      <c r="J332" s="2352"/>
      <c r="K332" s="2393"/>
      <c r="L332" s="2394"/>
      <c r="M332" s="2183" t="s">
        <v>4</v>
      </c>
      <c r="N332" s="2346"/>
      <c r="O332" s="2347"/>
      <c r="P332" s="2392"/>
      <c r="Q332" s="2392"/>
      <c r="R332" s="2348"/>
      <c r="S332" s="2348"/>
      <c r="T332" s="2348"/>
      <c r="U332" s="2351"/>
      <c r="V332" s="2352"/>
      <c r="W332" s="2393"/>
      <c r="X332" s="2394"/>
      <c r="Y332" s="2183" t="s">
        <v>4</v>
      </c>
      <c r="Z332" s="2346"/>
      <c r="AA332" s="2347"/>
      <c r="AB332" s="2392"/>
      <c r="AC332" s="2392"/>
      <c r="AD332" s="2348"/>
      <c r="AE332" s="2351"/>
      <c r="AF332" s="2351"/>
      <c r="AG332" s="2351"/>
      <c r="AH332" s="2352"/>
      <c r="AI332" s="2393"/>
      <c r="AJ332" s="2394"/>
      <c r="AK332" s="2183" t="s">
        <v>4</v>
      </c>
      <c r="AL332"/>
      <c r="AM332"/>
      <c r="AN332" s="465"/>
      <c r="AO332" s="465"/>
      <c r="AP332" s="465"/>
      <c r="AQ332" s="465"/>
      <c r="AR332" s="465"/>
      <c r="AS332" s="465"/>
      <c r="AT332" s="465"/>
      <c r="AU332" s="465"/>
      <c r="AV332" s="465"/>
      <c r="AW332" s="465"/>
      <c r="AX332" s="465"/>
      <c r="AY332" s="465"/>
      <c r="AZ332" s="465"/>
      <c r="BA332" s="465"/>
      <c r="BB332" s="465"/>
      <c r="BC332" s="465"/>
      <c r="BD332" s="465"/>
      <c r="BE332" s="465"/>
      <c r="BF332" s="465"/>
      <c r="BG332" s="465"/>
      <c r="BH332" s="465"/>
      <c r="BI332" s="465"/>
      <c r="BJ332" s="465"/>
      <c r="BK332" s="465"/>
      <c r="BL332" s="465"/>
      <c r="BM332" s="465"/>
      <c r="BN332" s="465"/>
      <c r="BO332" s="465"/>
      <c r="BP332" s="465"/>
      <c r="BQ332" s="465"/>
      <c r="BR332" s="465"/>
      <c r="BS332" s="465"/>
      <c r="BT332" s="465"/>
      <c r="BU332" s="465"/>
      <c r="BV332" s="465"/>
      <c r="BW332" s="465"/>
      <c r="BX332" s="465"/>
      <c r="BY332" s="465"/>
      <c r="BZ332" s="465"/>
      <c r="CA332" s="465"/>
      <c r="CB332" s="465"/>
      <c r="CC332" s="465"/>
      <c r="CD332" s="465"/>
      <c r="CE332" s="465"/>
      <c r="CF332" s="465"/>
      <c r="CG332" s="465"/>
      <c r="CH332" s="465"/>
      <c r="CI332" s="465"/>
      <c r="CJ332" s="465"/>
      <c r="CK332" s="465"/>
      <c r="CL332" s="465"/>
      <c r="CM332" s="465"/>
      <c r="CN332" s="466">
        <v>1</v>
      </c>
      <c r="CO332" s="464"/>
      <c r="CP332" s="464"/>
    </row>
    <row r="333" spans="2:94" s="41" customFormat="1" ht="21" customHeight="1" x14ac:dyDescent="0.25">
      <c r="B333" s="2346"/>
      <c r="C333" s="2347"/>
      <c r="D333" s="2348"/>
      <c r="E333" s="2349"/>
      <c r="F333" s="2350"/>
      <c r="G333" s="2351"/>
      <c r="H333" s="2351"/>
      <c r="I333" s="2351"/>
      <c r="J333" s="2352"/>
      <c r="K333" s="2393"/>
      <c r="L333" s="2353"/>
      <c r="M333" s="2183" t="s">
        <v>4</v>
      </c>
      <c r="N333" s="2346"/>
      <c r="O333" s="2347"/>
      <c r="P333" s="2348"/>
      <c r="Q333" s="2349"/>
      <c r="R333" s="2350"/>
      <c r="S333" s="2350"/>
      <c r="T333" s="2350"/>
      <c r="U333" s="2351"/>
      <c r="V333" s="2352"/>
      <c r="W333" s="2393"/>
      <c r="X333" s="2353"/>
      <c r="Y333" s="2183" t="s">
        <v>4</v>
      </c>
      <c r="Z333" s="2346"/>
      <c r="AA333" s="2347"/>
      <c r="AB333" s="2348"/>
      <c r="AC333" s="2349"/>
      <c r="AD333" s="2350"/>
      <c r="AE333" s="2351"/>
      <c r="AF333" s="2351"/>
      <c r="AG333" s="2351"/>
      <c r="AH333" s="2352"/>
      <c r="AI333" s="2393"/>
      <c r="AJ333" s="2353"/>
      <c r="AK333" s="2183" t="s">
        <v>4</v>
      </c>
      <c r="AL333"/>
      <c r="AM333"/>
      <c r="AN333" s="465"/>
      <c r="AO333" s="465"/>
      <c r="AP333" s="465"/>
      <c r="AQ333" s="465"/>
      <c r="AR333" s="465"/>
      <c r="AS333" s="465"/>
      <c r="AT333" s="465"/>
      <c r="AU333" s="465"/>
      <c r="AV333" s="465"/>
      <c r="AW333" s="465"/>
      <c r="AX333" s="465"/>
      <c r="AY333" s="465"/>
      <c r="AZ333" s="465"/>
      <c r="BA333" s="465"/>
      <c r="BB333" s="465"/>
      <c r="BC333" s="465"/>
      <c r="BD333" s="465"/>
      <c r="BE333" s="465"/>
      <c r="BF333" s="465"/>
      <c r="BG333" s="465"/>
      <c r="BH333" s="465"/>
      <c r="BI333" s="465"/>
      <c r="BJ333" s="465"/>
      <c r="BK333" s="465"/>
      <c r="BL333" s="465"/>
      <c r="BM333" s="465"/>
      <c r="BN333" s="465"/>
      <c r="BO333" s="465"/>
      <c r="BP333" s="465"/>
      <c r="BQ333" s="465"/>
      <c r="BR333" s="465"/>
      <c r="BS333" s="465"/>
      <c r="BT333" s="465"/>
      <c r="BU333" s="465"/>
      <c r="BV333" s="465"/>
      <c r="BW333" s="465"/>
      <c r="BX333" s="465"/>
      <c r="BY333" s="465"/>
      <c r="BZ333" s="465"/>
      <c r="CA333" s="465"/>
      <c r="CB333" s="465"/>
      <c r="CC333" s="465"/>
      <c r="CD333" s="465"/>
      <c r="CE333" s="465"/>
      <c r="CF333" s="465"/>
      <c r="CG333" s="465"/>
      <c r="CH333" s="465"/>
      <c r="CI333" s="465"/>
      <c r="CJ333" s="465"/>
      <c r="CK333" s="465"/>
      <c r="CL333" s="465"/>
      <c r="CM333" s="465"/>
      <c r="CN333" s="466">
        <v>1</v>
      </c>
      <c r="CO333" s="464"/>
      <c r="CP333" s="464"/>
    </row>
    <row r="334" spans="2:94" s="41" customFormat="1" ht="21" customHeight="1" x14ac:dyDescent="0.25">
      <c r="B334" s="2346"/>
      <c r="C334" s="2347"/>
      <c r="D334" s="2392"/>
      <c r="E334" s="2392"/>
      <c r="F334" s="2348"/>
      <c r="G334" s="2351"/>
      <c r="H334" s="2351"/>
      <c r="I334" s="2351"/>
      <c r="J334" s="2352"/>
      <c r="K334" s="2393"/>
      <c r="L334" s="2394"/>
      <c r="M334" s="2183" t="s">
        <v>4</v>
      </c>
      <c r="N334" s="2346"/>
      <c r="O334" s="2347"/>
      <c r="P334" s="2392"/>
      <c r="Q334" s="2392"/>
      <c r="R334" s="2348"/>
      <c r="S334" s="2348"/>
      <c r="T334" s="2348"/>
      <c r="U334" s="2351"/>
      <c r="V334" s="2352"/>
      <c r="W334" s="2393"/>
      <c r="X334" s="2394"/>
      <c r="Y334" s="2183" t="s">
        <v>4</v>
      </c>
      <c r="Z334" s="2346"/>
      <c r="AA334" s="2347"/>
      <c r="AB334" s="2392"/>
      <c r="AC334" s="2392"/>
      <c r="AD334" s="2348"/>
      <c r="AE334" s="2351"/>
      <c r="AF334" s="2351"/>
      <c r="AG334" s="2351"/>
      <c r="AH334" s="2352"/>
      <c r="AI334" s="2393"/>
      <c r="AJ334" s="2394"/>
      <c r="AK334" s="2183" t="s">
        <v>4</v>
      </c>
      <c r="AL334"/>
      <c r="AM334"/>
      <c r="AN334" s="465"/>
      <c r="AO334" s="465"/>
      <c r="AP334" s="465"/>
      <c r="AQ334" s="465"/>
      <c r="AR334" s="465"/>
      <c r="AS334" s="465"/>
      <c r="AT334" s="465"/>
      <c r="AU334" s="465"/>
      <c r="AV334" s="465"/>
      <c r="AW334" s="465"/>
      <c r="AX334" s="465"/>
      <c r="AY334" s="465"/>
      <c r="AZ334" s="465"/>
      <c r="BA334" s="465"/>
      <c r="BB334" s="465"/>
      <c r="BC334" s="465"/>
      <c r="BD334" s="465"/>
      <c r="BE334" s="465"/>
      <c r="BF334" s="465"/>
      <c r="BG334" s="465"/>
      <c r="BH334" s="465"/>
      <c r="BI334" s="465"/>
      <c r="BJ334" s="465"/>
      <c r="BK334" s="465"/>
      <c r="BL334" s="465"/>
      <c r="BM334" s="465"/>
      <c r="BN334" s="465"/>
      <c r="BO334" s="465"/>
      <c r="BP334" s="465"/>
      <c r="BQ334" s="465"/>
      <c r="BR334" s="465"/>
      <c r="BS334" s="465"/>
      <c r="BT334" s="465"/>
      <c r="BU334" s="465"/>
      <c r="BV334" s="465"/>
      <c r="BW334" s="465"/>
      <c r="BX334" s="465"/>
      <c r="BY334" s="465"/>
      <c r="BZ334" s="465"/>
      <c r="CA334" s="465"/>
      <c r="CB334" s="465"/>
      <c r="CC334" s="465"/>
      <c r="CD334" s="465"/>
      <c r="CE334" s="465"/>
      <c r="CF334" s="465"/>
      <c r="CG334" s="465"/>
      <c r="CH334" s="465"/>
      <c r="CI334" s="465"/>
      <c r="CJ334" s="465"/>
      <c r="CK334" s="465"/>
      <c r="CL334" s="465"/>
      <c r="CM334" s="465"/>
      <c r="CN334" s="466">
        <v>1</v>
      </c>
      <c r="CO334" s="464"/>
      <c r="CP334" s="464"/>
    </row>
    <row r="335" spans="2:94" s="41" customFormat="1" ht="21" customHeight="1" x14ac:dyDescent="0.25">
      <c r="B335" s="2346"/>
      <c r="C335" s="2347"/>
      <c r="D335" s="2348"/>
      <c r="E335" s="2349"/>
      <c r="F335" s="2350"/>
      <c r="G335" s="2351"/>
      <c r="H335" s="2351"/>
      <c r="I335" s="2351"/>
      <c r="J335" s="2352"/>
      <c r="K335" s="2393"/>
      <c r="L335" s="2353"/>
      <c r="M335" s="2183" t="s">
        <v>4</v>
      </c>
      <c r="N335" s="2346"/>
      <c r="O335" s="2347"/>
      <c r="P335" s="2348"/>
      <c r="Q335" s="2349"/>
      <c r="R335" s="2350"/>
      <c r="S335" s="2350"/>
      <c r="T335" s="2350"/>
      <c r="U335" s="2351"/>
      <c r="V335" s="2352"/>
      <c r="W335" s="2393"/>
      <c r="X335" s="2353"/>
      <c r="Y335" s="2183" t="s">
        <v>4</v>
      </c>
      <c r="Z335" s="2346"/>
      <c r="AA335" s="2347"/>
      <c r="AB335" s="2348"/>
      <c r="AC335" s="2349"/>
      <c r="AD335" s="2350"/>
      <c r="AE335" s="2351"/>
      <c r="AF335" s="2351"/>
      <c r="AG335" s="2351"/>
      <c r="AH335" s="2352"/>
      <c r="AI335" s="2393"/>
      <c r="AJ335" s="2353"/>
      <c r="AK335" s="2183" t="s">
        <v>4</v>
      </c>
      <c r="AL335"/>
      <c r="AM335"/>
      <c r="AN335" s="465"/>
      <c r="AO335" s="465"/>
      <c r="AP335" s="465"/>
      <c r="AQ335" s="465"/>
      <c r="AR335" s="465"/>
      <c r="AS335" s="465"/>
      <c r="AT335" s="465"/>
      <c r="AU335" s="465"/>
      <c r="AV335" s="465"/>
      <c r="AW335" s="465"/>
      <c r="AX335" s="465"/>
      <c r="AY335" s="465"/>
      <c r="AZ335" s="465"/>
      <c r="BA335" s="465"/>
      <c r="BB335" s="465"/>
      <c r="BC335" s="465"/>
      <c r="BD335" s="465"/>
      <c r="BE335" s="465"/>
      <c r="BF335" s="465"/>
      <c r="BG335" s="465"/>
      <c r="BH335" s="465"/>
      <c r="BI335" s="465"/>
      <c r="BJ335" s="465"/>
      <c r="BK335" s="465"/>
      <c r="BL335" s="465"/>
      <c r="BM335" s="465"/>
      <c r="BN335" s="465"/>
      <c r="BO335" s="465"/>
      <c r="BP335" s="465"/>
      <c r="BQ335" s="465"/>
      <c r="BR335" s="465"/>
      <c r="BS335" s="465"/>
      <c r="BT335" s="465"/>
      <c r="BU335" s="465"/>
      <c r="BV335" s="465"/>
      <c r="BW335" s="465"/>
      <c r="BX335" s="465"/>
      <c r="BY335" s="465"/>
      <c r="BZ335" s="465"/>
      <c r="CA335" s="465"/>
      <c r="CB335" s="465"/>
      <c r="CC335" s="465"/>
      <c r="CD335" s="465"/>
      <c r="CE335" s="465"/>
      <c r="CF335" s="465"/>
      <c r="CG335" s="465"/>
      <c r="CH335" s="465"/>
      <c r="CI335" s="465"/>
      <c r="CJ335" s="465"/>
      <c r="CK335" s="465"/>
      <c r="CL335" s="465"/>
      <c r="CM335" s="465"/>
      <c r="CN335" s="466">
        <v>1</v>
      </c>
      <c r="CO335" s="464"/>
      <c r="CP335" s="464"/>
    </row>
    <row r="336" spans="2:94" s="41" customFormat="1" ht="21" customHeight="1" x14ac:dyDescent="0.25">
      <c r="B336" s="2346"/>
      <c r="C336" s="2347"/>
      <c r="D336" s="2392"/>
      <c r="E336" s="2392"/>
      <c r="F336" s="2348"/>
      <c r="G336" s="2351"/>
      <c r="H336" s="2351"/>
      <c r="I336" s="2351"/>
      <c r="J336" s="2352"/>
      <c r="K336" s="2393"/>
      <c r="L336" s="2394"/>
      <c r="M336" s="2183" t="s">
        <v>4</v>
      </c>
      <c r="N336" s="2346"/>
      <c r="O336" s="2347"/>
      <c r="P336" s="2392"/>
      <c r="Q336" s="2392"/>
      <c r="R336" s="2348"/>
      <c r="S336" s="2348"/>
      <c r="T336" s="2348"/>
      <c r="U336" s="2351"/>
      <c r="V336" s="2352"/>
      <c r="W336" s="2393"/>
      <c r="X336" s="2394"/>
      <c r="Y336" s="2183" t="s">
        <v>4</v>
      </c>
      <c r="Z336" s="2346"/>
      <c r="AA336" s="2347"/>
      <c r="AB336" s="2392"/>
      <c r="AC336" s="2392"/>
      <c r="AD336" s="2348"/>
      <c r="AE336" s="2351"/>
      <c r="AF336" s="2351"/>
      <c r="AG336" s="2351"/>
      <c r="AH336" s="2352"/>
      <c r="AI336" s="2393"/>
      <c r="AJ336" s="2394"/>
      <c r="AK336" s="2183" t="s">
        <v>4</v>
      </c>
      <c r="AL336"/>
      <c r="AM336"/>
      <c r="AN336" s="465"/>
      <c r="AO336" s="465"/>
      <c r="AP336" s="465"/>
      <c r="AQ336" s="465"/>
      <c r="AR336" s="465"/>
      <c r="AS336" s="465"/>
      <c r="AT336" s="465"/>
      <c r="AU336" s="465"/>
      <c r="AV336" s="465"/>
      <c r="AW336" s="465"/>
      <c r="AX336" s="465"/>
      <c r="AY336" s="465"/>
      <c r="AZ336" s="465"/>
      <c r="BA336" s="465"/>
      <c r="BB336" s="465"/>
      <c r="BC336" s="465"/>
      <c r="BD336" s="465"/>
      <c r="BE336" s="465"/>
      <c r="BF336" s="465"/>
      <c r="BG336" s="465"/>
      <c r="BH336" s="465"/>
      <c r="BI336" s="465"/>
      <c r="BJ336" s="465"/>
      <c r="BK336" s="465"/>
      <c r="BL336" s="465"/>
      <c r="BM336" s="465"/>
      <c r="BN336" s="465"/>
      <c r="BO336" s="465"/>
      <c r="BP336" s="465"/>
      <c r="BQ336" s="465"/>
      <c r="BR336" s="465"/>
      <c r="BS336" s="465"/>
      <c r="BT336" s="465"/>
      <c r="BU336" s="465"/>
      <c r="BV336" s="465"/>
      <c r="BW336" s="465"/>
      <c r="BX336" s="465"/>
      <c r="BY336" s="465"/>
      <c r="BZ336" s="465"/>
      <c r="CA336" s="465"/>
      <c r="CB336" s="465"/>
      <c r="CC336" s="465"/>
      <c r="CD336" s="465"/>
      <c r="CE336" s="465"/>
      <c r="CF336" s="465"/>
      <c r="CG336" s="465"/>
      <c r="CH336" s="465"/>
      <c r="CI336" s="465"/>
      <c r="CJ336" s="465"/>
      <c r="CK336" s="465"/>
      <c r="CL336" s="465"/>
      <c r="CM336" s="465"/>
      <c r="CN336" s="466">
        <v>1</v>
      </c>
      <c r="CO336" s="464"/>
      <c r="CP336" s="464"/>
    </row>
    <row r="337" spans="2:94" s="41" customFormat="1" ht="21" customHeight="1" x14ac:dyDescent="0.25">
      <c r="B337" s="2346"/>
      <c r="C337" s="2347"/>
      <c r="D337" s="2348"/>
      <c r="E337" s="2349"/>
      <c r="F337" s="2350"/>
      <c r="G337" s="2351"/>
      <c r="H337" s="2351"/>
      <c r="I337" s="2351"/>
      <c r="J337" s="2352"/>
      <c r="K337" s="2393"/>
      <c r="L337" s="2353"/>
      <c r="M337" s="2183" t="s">
        <v>4</v>
      </c>
      <c r="N337" s="2346"/>
      <c r="O337" s="2347"/>
      <c r="P337" s="2348"/>
      <c r="Q337" s="2349"/>
      <c r="R337" s="2350"/>
      <c r="S337" s="2350"/>
      <c r="T337" s="2350"/>
      <c r="U337" s="2351"/>
      <c r="V337" s="2352"/>
      <c r="W337" s="2393"/>
      <c r="X337" s="2353"/>
      <c r="Y337" s="2183" t="s">
        <v>4</v>
      </c>
      <c r="Z337" s="2346"/>
      <c r="AA337" s="2347"/>
      <c r="AB337" s="2348"/>
      <c r="AC337" s="2349"/>
      <c r="AD337" s="2350"/>
      <c r="AE337" s="2351"/>
      <c r="AF337" s="2351"/>
      <c r="AG337" s="2351"/>
      <c r="AH337" s="2352"/>
      <c r="AI337" s="2393"/>
      <c r="AJ337" s="2353"/>
      <c r="AK337" s="2183" t="s">
        <v>4</v>
      </c>
      <c r="AL337"/>
      <c r="AM337"/>
      <c r="AN337" s="465"/>
      <c r="AO337" s="465"/>
      <c r="AP337" s="465"/>
      <c r="AQ337" s="465"/>
      <c r="AR337" s="465"/>
      <c r="AS337" s="465"/>
      <c r="AT337" s="465"/>
      <c r="AU337" s="465"/>
      <c r="AV337" s="465"/>
      <c r="AW337" s="465"/>
      <c r="AX337" s="465"/>
      <c r="AY337" s="465"/>
      <c r="AZ337" s="465"/>
      <c r="BA337" s="465"/>
      <c r="BB337" s="465"/>
      <c r="BC337" s="465"/>
      <c r="BD337" s="465"/>
      <c r="BE337" s="465"/>
      <c r="BF337" s="465"/>
      <c r="BG337" s="465"/>
      <c r="BH337" s="465"/>
      <c r="BI337" s="465"/>
      <c r="BJ337" s="465"/>
      <c r="BK337" s="465"/>
      <c r="BL337" s="465"/>
      <c r="BM337" s="465"/>
      <c r="BN337" s="465"/>
      <c r="BO337" s="465"/>
      <c r="BP337" s="465"/>
      <c r="BQ337" s="465"/>
      <c r="BR337" s="465"/>
      <c r="BS337" s="465"/>
      <c r="BT337" s="465"/>
      <c r="BU337" s="465"/>
      <c r="BV337" s="465"/>
      <c r="BW337" s="465"/>
      <c r="BX337" s="465"/>
      <c r="BY337" s="465"/>
      <c r="BZ337" s="465"/>
      <c r="CA337" s="465"/>
      <c r="CB337" s="465"/>
      <c r="CC337" s="465"/>
      <c r="CD337" s="465"/>
      <c r="CE337" s="465"/>
      <c r="CF337" s="465"/>
      <c r="CG337" s="465"/>
      <c r="CH337" s="465"/>
      <c r="CI337" s="465"/>
      <c r="CJ337" s="465"/>
      <c r="CK337" s="465"/>
      <c r="CL337" s="465"/>
      <c r="CM337" s="465"/>
      <c r="CN337" s="466">
        <v>1</v>
      </c>
      <c r="CO337" s="464"/>
      <c r="CP337" s="464"/>
    </row>
    <row r="338" spans="2:94" s="41" customFormat="1" ht="21" customHeight="1" x14ac:dyDescent="0.25">
      <c r="B338" s="2346"/>
      <c r="C338" s="2347"/>
      <c r="D338" s="2392"/>
      <c r="E338" s="2392"/>
      <c r="F338" s="2348"/>
      <c r="G338" s="2351"/>
      <c r="H338" s="2351"/>
      <c r="I338" s="2351"/>
      <c r="J338" s="2352"/>
      <c r="K338" s="2393"/>
      <c r="L338" s="2394"/>
      <c r="M338" s="2183" t="s">
        <v>4</v>
      </c>
      <c r="N338" s="2346"/>
      <c r="O338" s="2347"/>
      <c r="P338" s="2392"/>
      <c r="Q338" s="2392"/>
      <c r="R338" s="2348"/>
      <c r="S338" s="2348"/>
      <c r="T338" s="2348"/>
      <c r="U338" s="2351"/>
      <c r="V338" s="2352"/>
      <c r="W338" s="2393"/>
      <c r="X338" s="2394"/>
      <c r="Y338" s="2183" t="s">
        <v>4</v>
      </c>
      <c r="Z338" s="2346"/>
      <c r="AA338" s="2347"/>
      <c r="AB338" s="2392"/>
      <c r="AC338" s="2392"/>
      <c r="AD338" s="2348"/>
      <c r="AE338" s="2351"/>
      <c r="AF338" s="2351"/>
      <c r="AG338" s="2351"/>
      <c r="AH338" s="2352"/>
      <c r="AI338" s="2393"/>
      <c r="AJ338" s="2394"/>
      <c r="AK338" s="2183" t="s">
        <v>4</v>
      </c>
      <c r="AL338"/>
      <c r="AM338"/>
      <c r="AN338" s="465"/>
      <c r="AO338" s="465"/>
      <c r="AP338" s="465"/>
      <c r="AQ338" s="465"/>
      <c r="AR338" s="465"/>
      <c r="AS338" s="465"/>
      <c r="AT338" s="465"/>
      <c r="AU338" s="465"/>
      <c r="AV338" s="465"/>
      <c r="AW338" s="465"/>
      <c r="AX338" s="465"/>
      <c r="AY338" s="465"/>
      <c r="AZ338" s="465"/>
      <c r="BA338" s="465"/>
      <c r="BB338" s="465"/>
      <c r="BC338" s="465"/>
      <c r="BD338" s="465"/>
      <c r="BE338" s="465"/>
      <c r="BF338" s="465"/>
      <c r="BG338" s="465"/>
      <c r="BH338" s="465"/>
      <c r="BI338" s="465"/>
      <c r="BJ338" s="465"/>
      <c r="BK338" s="465"/>
      <c r="BL338" s="465"/>
      <c r="BM338" s="465"/>
      <c r="BN338" s="465"/>
      <c r="BO338" s="465"/>
      <c r="BP338" s="465"/>
      <c r="BQ338" s="465"/>
      <c r="BR338" s="465"/>
      <c r="BS338" s="465"/>
      <c r="BT338" s="465"/>
      <c r="BU338" s="465"/>
      <c r="BV338" s="465"/>
      <c r="BW338" s="465"/>
      <c r="BX338" s="465"/>
      <c r="BY338" s="465"/>
      <c r="BZ338" s="465"/>
      <c r="CA338" s="465"/>
      <c r="CB338" s="465"/>
      <c r="CC338" s="465"/>
      <c r="CD338" s="465"/>
      <c r="CE338" s="465"/>
      <c r="CF338" s="465"/>
      <c r="CG338" s="465"/>
      <c r="CH338" s="465"/>
      <c r="CI338" s="465"/>
      <c r="CJ338" s="465"/>
      <c r="CK338" s="465"/>
      <c r="CL338" s="465"/>
      <c r="CM338" s="465"/>
      <c r="CN338" s="466">
        <v>1</v>
      </c>
      <c r="CO338" s="464"/>
      <c r="CP338" s="464"/>
    </row>
    <row r="339" spans="2:94" s="41" customFormat="1" ht="21" customHeight="1" x14ac:dyDescent="0.25">
      <c r="B339" s="2346"/>
      <c r="C339" s="2347"/>
      <c r="D339" s="2348"/>
      <c r="E339" s="2349"/>
      <c r="F339" s="2350"/>
      <c r="G339" s="2351"/>
      <c r="H339" s="2351"/>
      <c r="I339" s="2351"/>
      <c r="J339" s="2352"/>
      <c r="K339" s="2393"/>
      <c r="L339" s="2353"/>
      <c r="M339" s="2183" t="s">
        <v>4</v>
      </c>
      <c r="N339" s="2346"/>
      <c r="O339" s="2347"/>
      <c r="P339" s="2348"/>
      <c r="Q339" s="2349"/>
      <c r="R339" s="2350"/>
      <c r="S339" s="2350"/>
      <c r="T339" s="2350"/>
      <c r="U339" s="2351"/>
      <c r="V339" s="2352"/>
      <c r="W339" s="2393"/>
      <c r="X339" s="2353"/>
      <c r="Y339" s="2183" t="s">
        <v>4</v>
      </c>
      <c r="Z339" s="2346"/>
      <c r="AA339" s="2347"/>
      <c r="AB339" s="2348"/>
      <c r="AC339" s="2349"/>
      <c r="AD339" s="2350"/>
      <c r="AE339" s="2351"/>
      <c r="AF339" s="2351"/>
      <c r="AG339" s="2351"/>
      <c r="AH339" s="2352"/>
      <c r="AI339" s="2393"/>
      <c r="AJ339" s="2353"/>
      <c r="AK339" s="2183" t="s">
        <v>4</v>
      </c>
      <c r="AL339"/>
      <c r="AM339"/>
      <c r="AN339" s="465"/>
      <c r="AO339" s="465"/>
      <c r="AP339" s="465"/>
      <c r="AQ339" s="465"/>
      <c r="AR339" s="465"/>
      <c r="AS339" s="465"/>
      <c r="AT339" s="465"/>
      <c r="AU339" s="465"/>
      <c r="AV339" s="465"/>
      <c r="AW339" s="465"/>
      <c r="AX339" s="465"/>
      <c r="AY339" s="465"/>
      <c r="AZ339" s="465"/>
      <c r="BA339" s="465"/>
      <c r="BB339" s="465"/>
      <c r="BC339" s="465"/>
      <c r="BD339" s="465"/>
      <c r="BE339" s="465"/>
      <c r="BF339" s="465"/>
      <c r="BG339" s="465"/>
      <c r="BH339" s="465"/>
      <c r="BI339" s="465"/>
      <c r="BJ339" s="465"/>
      <c r="BK339" s="465"/>
      <c r="BL339" s="465"/>
      <c r="BM339" s="465"/>
      <c r="BN339" s="465"/>
      <c r="BO339" s="465"/>
      <c r="BP339" s="465"/>
      <c r="BQ339" s="465"/>
      <c r="BR339" s="465"/>
      <c r="BS339" s="465"/>
      <c r="BT339" s="465"/>
      <c r="BU339" s="465"/>
      <c r="BV339" s="465"/>
      <c r="BW339" s="465"/>
      <c r="BX339" s="465"/>
      <c r="BY339" s="465"/>
      <c r="BZ339" s="465"/>
      <c r="CA339" s="465"/>
      <c r="CB339" s="465"/>
      <c r="CC339" s="465"/>
      <c r="CD339" s="465"/>
      <c r="CE339" s="465"/>
      <c r="CF339" s="465"/>
      <c r="CG339" s="465"/>
      <c r="CH339" s="465"/>
      <c r="CI339" s="465"/>
      <c r="CJ339" s="465"/>
      <c r="CK339" s="465"/>
      <c r="CL339" s="465"/>
      <c r="CM339" s="465"/>
      <c r="CN339" s="466">
        <v>1</v>
      </c>
      <c r="CO339" s="464"/>
      <c r="CP339" s="464"/>
    </row>
    <row r="340" spans="2:94" s="41" customFormat="1" ht="21" customHeight="1" x14ac:dyDescent="0.25">
      <c r="B340" s="2346"/>
      <c r="C340" s="2347"/>
      <c r="D340" s="2392"/>
      <c r="E340" s="2392"/>
      <c r="F340" s="2348"/>
      <c r="G340" s="2351"/>
      <c r="H340" s="2351"/>
      <c r="I340" s="2351"/>
      <c r="J340" s="2352"/>
      <c r="K340" s="2393"/>
      <c r="L340" s="2394"/>
      <c r="M340" s="2183" t="s">
        <v>4</v>
      </c>
      <c r="N340" s="2346"/>
      <c r="O340" s="2347"/>
      <c r="P340" s="2392"/>
      <c r="Q340" s="2392"/>
      <c r="R340" s="2348"/>
      <c r="S340" s="2348"/>
      <c r="T340" s="2348"/>
      <c r="U340" s="2351"/>
      <c r="V340" s="2352"/>
      <c r="W340" s="2393"/>
      <c r="X340" s="2394"/>
      <c r="Y340" s="2183" t="s">
        <v>4</v>
      </c>
      <c r="Z340" s="2346"/>
      <c r="AA340" s="2347"/>
      <c r="AB340" s="2392"/>
      <c r="AC340" s="2392"/>
      <c r="AD340" s="2348"/>
      <c r="AE340" s="2351"/>
      <c r="AF340" s="2351"/>
      <c r="AG340" s="2351"/>
      <c r="AH340" s="2352"/>
      <c r="AI340" s="2393"/>
      <c r="AJ340" s="2394"/>
      <c r="AK340" s="2183" t="s">
        <v>4</v>
      </c>
      <c r="AL340"/>
      <c r="AM340"/>
      <c r="AN340" s="465"/>
      <c r="AO340" s="465"/>
      <c r="AP340" s="465"/>
      <c r="AQ340" s="465"/>
      <c r="AR340" s="465"/>
      <c r="AS340" s="465"/>
      <c r="AT340" s="465"/>
      <c r="AU340" s="465"/>
      <c r="AV340" s="465"/>
      <c r="AW340" s="465"/>
      <c r="AX340" s="465"/>
      <c r="AY340" s="465"/>
      <c r="AZ340" s="465"/>
      <c r="BA340" s="465"/>
      <c r="BB340" s="465"/>
      <c r="BC340" s="465"/>
      <c r="BD340" s="465"/>
      <c r="BE340" s="465"/>
      <c r="BF340" s="465"/>
      <c r="BG340" s="465"/>
      <c r="BH340" s="465"/>
      <c r="BI340" s="465"/>
      <c r="BJ340" s="465"/>
      <c r="BK340" s="465"/>
      <c r="BL340" s="465"/>
      <c r="BM340" s="465"/>
      <c r="BN340" s="465"/>
      <c r="BO340" s="465"/>
      <c r="BP340" s="465"/>
      <c r="BQ340" s="465"/>
      <c r="BR340" s="465"/>
      <c r="BS340" s="465"/>
      <c r="BT340" s="465"/>
      <c r="BU340" s="465"/>
      <c r="BV340" s="465"/>
      <c r="BW340" s="465"/>
      <c r="BX340" s="465"/>
      <c r="BY340" s="465"/>
      <c r="BZ340" s="465"/>
      <c r="CA340" s="465"/>
      <c r="CB340" s="465"/>
      <c r="CC340" s="465"/>
      <c r="CD340" s="465"/>
      <c r="CE340" s="465"/>
      <c r="CF340" s="465"/>
      <c r="CG340" s="465"/>
      <c r="CH340" s="465"/>
      <c r="CI340" s="465"/>
      <c r="CJ340" s="465"/>
      <c r="CK340" s="465"/>
      <c r="CL340" s="465"/>
      <c r="CM340" s="465"/>
      <c r="CN340" s="466">
        <v>1</v>
      </c>
      <c r="CO340" s="464"/>
      <c r="CP340" s="464"/>
    </row>
    <row r="341" spans="2:94" s="41" customFormat="1" ht="21" customHeight="1" x14ac:dyDescent="0.25">
      <c r="B341" s="2346"/>
      <c r="C341" s="2347"/>
      <c r="D341" s="2348"/>
      <c r="E341" s="2349"/>
      <c r="F341" s="2350"/>
      <c r="G341" s="2351"/>
      <c r="H341" s="2351"/>
      <c r="I341" s="2351"/>
      <c r="J341" s="2352"/>
      <c r="K341" s="2393"/>
      <c r="L341" s="2353"/>
      <c r="M341" s="2183" t="s">
        <v>4</v>
      </c>
      <c r="N341" s="2346"/>
      <c r="O341" s="2347"/>
      <c r="P341" s="2348"/>
      <c r="Q341" s="2349"/>
      <c r="R341" s="2350"/>
      <c r="S341" s="2350"/>
      <c r="T341" s="2350"/>
      <c r="U341" s="2351"/>
      <c r="V341" s="2352"/>
      <c r="W341" s="2393"/>
      <c r="X341" s="2353"/>
      <c r="Y341" s="2183" t="s">
        <v>4</v>
      </c>
      <c r="Z341" s="2346"/>
      <c r="AA341" s="2347"/>
      <c r="AB341" s="2348"/>
      <c r="AC341" s="2349"/>
      <c r="AD341" s="2350"/>
      <c r="AE341" s="2351"/>
      <c r="AF341" s="2351"/>
      <c r="AG341" s="2351"/>
      <c r="AH341" s="2352"/>
      <c r="AI341" s="2393"/>
      <c r="AJ341" s="2353"/>
      <c r="AK341" s="2183" t="s">
        <v>4</v>
      </c>
      <c r="AL341"/>
      <c r="AM341"/>
      <c r="AN341" s="465"/>
      <c r="AO341" s="465"/>
      <c r="AP341" s="465"/>
      <c r="AQ341" s="465"/>
      <c r="AR341" s="465"/>
      <c r="AS341" s="465"/>
      <c r="AT341" s="465"/>
      <c r="AU341" s="465"/>
      <c r="AV341" s="465"/>
      <c r="AW341" s="465"/>
      <c r="AX341" s="465"/>
      <c r="AY341" s="465"/>
      <c r="AZ341" s="465"/>
      <c r="BA341" s="465"/>
      <c r="BB341" s="465"/>
      <c r="BC341" s="465"/>
      <c r="BD341" s="465"/>
      <c r="BE341" s="465"/>
      <c r="BF341" s="465"/>
      <c r="BG341" s="465"/>
      <c r="BH341" s="465"/>
      <c r="BI341" s="465"/>
      <c r="BJ341" s="465"/>
      <c r="BK341" s="465"/>
      <c r="BL341" s="465"/>
      <c r="BM341" s="465"/>
      <c r="BN341" s="465"/>
      <c r="BO341" s="465"/>
      <c r="BP341" s="465"/>
      <c r="BQ341" s="465"/>
      <c r="BR341" s="465"/>
      <c r="BS341" s="465"/>
      <c r="BT341" s="465"/>
      <c r="BU341" s="465"/>
      <c r="BV341" s="465"/>
      <c r="BW341" s="465"/>
      <c r="BX341" s="465"/>
      <c r="BY341" s="465"/>
      <c r="BZ341" s="465"/>
      <c r="CA341" s="465"/>
      <c r="CB341" s="465"/>
      <c r="CC341" s="465"/>
      <c r="CD341" s="465"/>
      <c r="CE341" s="465"/>
      <c r="CF341" s="465"/>
      <c r="CG341" s="465"/>
      <c r="CH341" s="465"/>
      <c r="CI341" s="465"/>
      <c r="CJ341" s="465"/>
      <c r="CK341" s="465"/>
      <c r="CL341" s="465"/>
      <c r="CM341" s="465"/>
      <c r="CN341" s="466">
        <v>1</v>
      </c>
      <c r="CO341" s="464"/>
      <c r="CP341" s="464"/>
    </row>
    <row r="342" spans="2:94" s="41" customFormat="1" ht="21" customHeight="1" x14ac:dyDescent="0.25">
      <c r="B342" s="2346"/>
      <c r="C342" s="2347"/>
      <c r="D342" s="2392"/>
      <c r="E342" s="2392"/>
      <c r="F342" s="2348"/>
      <c r="G342" s="2351"/>
      <c r="H342" s="2351"/>
      <c r="I342" s="2351"/>
      <c r="J342" s="2352"/>
      <c r="K342" s="2393"/>
      <c r="L342" s="2394"/>
      <c r="M342" s="2183" t="s">
        <v>4</v>
      </c>
      <c r="N342" s="2346"/>
      <c r="O342" s="2347"/>
      <c r="P342" s="2392"/>
      <c r="Q342" s="2392"/>
      <c r="R342" s="2348"/>
      <c r="S342" s="2348"/>
      <c r="T342" s="2348"/>
      <c r="U342" s="2351"/>
      <c r="V342" s="2352"/>
      <c r="W342" s="2393"/>
      <c r="X342" s="2394"/>
      <c r="Y342" s="2183" t="s">
        <v>4</v>
      </c>
      <c r="Z342" s="2346"/>
      <c r="AA342" s="2347"/>
      <c r="AB342" s="2392"/>
      <c r="AC342" s="2392"/>
      <c r="AD342" s="2348"/>
      <c r="AE342" s="2351"/>
      <c r="AF342" s="2351"/>
      <c r="AG342" s="2351"/>
      <c r="AH342" s="2352"/>
      <c r="AI342" s="2393"/>
      <c r="AJ342" s="2394"/>
      <c r="AK342" s="2183" t="s">
        <v>4</v>
      </c>
      <c r="AL342"/>
      <c r="AM342"/>
      <c r="AN342" s="465"/>
      <c r="AO342" s="465"/>
      <c r="AP342" s="465"/>
      <c r="AQ342" s="465"/>
      <c r="AR342" s="465"/>
      <c r="AS342" s="465"/>
      <c r="AT342" s="465"/>
      <c r="AU342" s="465"/>
      <c r="AV342" s="465"/>
      <c r="AW342" s="465"/>
      <c r="AX342" s="465"/>
      <c r="AY342" s="465"/>
      <c r="AZ342" s="465"/>
      <c r="BA342" s="465"/>
      <c r="BB342" s="465"/>
      <c r="BC342" s="465"/>
      <c r="BD342" s="465"/>
      <c r="BE342" s="465"/>
      <c r="BF342" s="465"/>
      <c r="BG342" s="465"/>
      <c r="BH342" s="465"/>
      <c r="BI342" s="465"/>
      <c r="BJ342" s="465"/>
      <c r="BK342" s="465"/>
      <c r="BL342" s="465"/>
      <c r="BM342" s="465"/>
      <c r="BN342" s="465"/>
      <c r="BO342" s="465"/>
      <c r="BP342" s="465"/>
      <c r="BQ342" s="465"/>
      <c r="BR342" s="465"/>
      <c r="BS342" s="465"/>
      <c r="BT342" s="465"/>
      <c r="BU342" s="465"/>
      <c r="BV342" s="465"/>
      <c r="BW342" s="465"/>
      <c r="BX342" s="465"/>
      <c r="BY342" s="465"/>
      <c r="BZ342" s="465"/>
      <c r="CA342" s="465"/>
      <c r="CB342" s="465"/>
      <c r="CC342" s="465"/>
      <c r="CD342" s="465"/>
      <c r="CE342" s="465"/>
      <c r="CF342" s="465"/>
      <c r="CG342" s="465"/>
      <c r="CH342" s="465"/>
      <c r="CI342" s="465"/>
      <c r="CJ342" s="465"/>
      <c r="CK342" s="465"/>
      <c r="CL342" s="465"/>
      <c r="CM342" s="465"/>
      <c r="CN342" s="466">
        <v>1</v>
      </c>
      <c r="CO342" s="464"/>
      <c r="CP342" s="464"/>
    </row>
    <row r="343" spans="2:94" s="41" customFormat="1" ht="21" customHeight="1" x14ac:dyDescent="0.25">
      <c r="B343" s="2346"/>
      <c r="C343" s="2347"/>
      <c r="D343" s="2348"/>
      <c r="E343" s="2349"/>
      <c r="F343" s="2350"/>
      <c r="G343" s="2351"/>
      <c r="H343" s="2351"/>
      <c r="I343" s="2351"/>
      <c r="J343" s="2352"/>
      <c r="K343" s="2393"/>
      <c r="L343" s="2353"/>
      <c r="M343" s="2183" t="s">
        <v>4</v>
      </c>
      <c r="N343" s="2346"/>
      <c r="O343" s="2347"/>
      <c r="P343" s="2348"/>
      <c r="Q343" s="2349"/>
      <c r="R343" s="2350"/>
      <c r="S343" s="2350"/>
      <c r="T343" s="2350"/>
      <c r="U343" s="2351"/>
      <c r="V343" s="2352"/>
      <c r="W343" s="2393"/>
      <c r="X343" s="2353"/>
      <c r="Y343" s="2183" t="s">
        <v>4</v>
      </c>
      <c r="Z343" s="2346"/>
      <c r="AA343" s="2347"/>
      <c r="AB343" s="2348"/>
      <c r="AC343" s="2349"/>
      <c r="AD343" s="2350"/>
      <c r="AE343" s="2351"/>
      <c r="AF343" s="2351"/>
      <c r="AG343" s="2351"/>
      <c r="AH343" s="2352"/>
      <c r="AI343" s="2393"/>
      <c r="AJ343" s="2353"/>
      <c r="AK343" s="2183" t="s">
        <v>4</v>
      </c>
      <c r="AL343"/>
      <c r="AM343"/>
      <c r="AN343" s="465"/>
      <c r="AO343" s="465"/>
      <c r="AP343" s="465"/>
      <c r="AQ343" s="465"/>
      <c r="AR343" s="465"/>
      <c r="AS343" s="465"/>
      <c r="AT343" s="465"/>
      <c r="AU343" s="465"/>
      <c r="AV343" s="465"/>
      <c r="AW343" s="465"/>
      <c r="AX343" s="465"/>
      <c r="AY343" s="465"/>
      <c r="AZ343" s="465"/>
      <c r="BA343" s="465"/>
      <c r="BB343" s="465"/>
      <c r="BC343" s="465"/>
      <c r="BD343" s="465"/>
      <c r="BE343" s="465"/>
      <c r="BF343" s="465"/>
      <c r="BG343" s="465"/>
      <c r="BH343" s="465"/>
      <c r="BI343" s="465"/>
      <c r="BJ343" s="465"/>
      <c r="BK343" s="465"/>
      <c r="BL343" s="465"/>
      <c r="BM343" s="465"/>
      <c r="BN343" s="465"/>
      <c r="BO343" s="465"/>
      <c r="BP343" s="465"/>
      <c r="BQ343" s="465"/>
      <c r="BR343" s="465"/>
      <c r="BS343" s="465"/>
      <c r="BT343" s="465"/>
      <c r="BU343" s="465"/>
      <c r="BV343" s="465"/>
      <c r="BW343" s="465"/>
      <c r="BX343" s="465"/>
      <c r="BY343" s="465"/>
      <c r="BZ343" s="465"/>
      <c r="CA343" s="465"/>
      <c r="CB343" s="465"/>
      <c r="CC343" s="465"/>
      <c r="CD343" s="465"/>
      <c r="CE343" s="465"/>
      <c r="CF343" s="465"/>
      <c r="CG343" s="465"/>
      <c r="CH343" s="465"/>
      <c r="CI343" s="465"/>
      <c r="CJ343" s="465"/>
      <c r="CK343" s="465"/>
      <c r="CL343" s="465"/>
      <c r="CM343" s="465"/>
      <c r="CN343" s="466">
        <v>1</v>
      </c>
      <c r="CO343" s="464"/>
      <c r="CP343" s="464"/>
    </row>
    <row r="344" spans="2:94" s="41" customFormat="1" ht="21" customHeight="1" x14ac:dyDescent="0.25">
      <c r="B344" s="2346"/>
      <c r="C344" s="2347"/>
      <c r="D344" s="2392"/>
      <c r="E344" s="2392"/>
      <c r="F344" s="2348"/>
      <c r="G344" s="2351"/>
      <c r="H344" s="2351"/>
      <c r="I344" s="2351"/>
      <c r="J344" s="2352"/>
      <c r="K344" s="2393"/>
      <c r="L344" s="2394"/>
      <c r="M344" s="2183" t="s">
        <v>4</v>
      </c>
      <c r="N344" s="2346"/>
      <c r="O344" s="2347"/>
      <c r="P344" s="2392"/>
      <c r="Q344" s="2392"/>
      <c r="R344" s="2348"/>
      <c r="S344" s="2348"/>
      <c r="T344" s="2348"/>
      <c r="U344" s="2351"/>
      <c r="V344" s="2352"/>
      <c r="W344" s="2393"/>
      <c r="X344" s="2394"/>
      <c r="Y344" s="2183" t="s">
        <v>4</v>
      </c>
      <c r="Z344" s="2346"/>
      <c r="AA344" s="2347"/>
      <c r="AB344" s="2392"/>
      <c r="AC344" s="2392"/>
      <c r="AD344" s="2348"/>
      <c r="AE344" s="2351"/>
      <c r="AF344" s="2351"/>
      <c r="AG344" s="2351"/>
      <c r="AH344" s="2352"/>
      <c r="AI344" s="2393"/>
      <c r="AJ344" s="2394"/>
      <c r="AK344" s="2183" t="s">
        <v>4</v>
      </c>
      <c r="AL344"/>
      <c r="AM344"/>
      <c r="AN344" s="465"/>
      <c r="AO344" s="465"/>
      <c r="AP344" s="465"/>
      <c r="AQ344" s="465"/>
      <c r="AR344" s="465"/>
      <c r="AS344" s="465"/>
      <c r="AT344" s="465"/>
      <c r="AU344" s="465"/>
      <c r="AV344" s="465"/>
      <c r="AW344" s="465"/>
      <c r="AX344" s="465"/>
      <c r="AY344" s="465"/>
      <c r="AZ344" s="465"/>
      <c r="BA344" s="465"/>
      <c r="BB344" s="465"/>
      <c r="BC344" s="465"/>
      <c r="BD344" s="465"/>
      <c r="BE344" s="465"/>
      <c r="BF344" s="465"/>
      <c r="BG344" s="465"/>
      <c r="BH344" s="465"/>
      <c r="BI344" s="465"/>
      <c r="BJ344" s="465"/>
      <c r="BK344" s="465"/>
      <c r="BL344" s="465"/>
      <c r="BM344" s="465"/>
      <c r="BN344" s="465"/>
      <c r="BO344" s="465"/>
      <c r="BP344" s="465"/>
      <c r="BQ344" s="465"/>
      <c r="BR344" s="465"/>
      <c r="BS344" s="465"/>
      <c r="BT344" s="465"/>
      <c r="BU344" s="465"/>
      <c r="BV344" s="465"/>
      <c r="BW344" s="465"/>
      <c r="BX344" s="465"/>
      <c r="BY344" s="465"/>
      <c r="BZ344" s="465"/>
      <c r="CA344" s="465"/>
      <c r="CB344" s="465"/>
      <c r="CC344" s="465"/>
      <c r="CD344" s="465"/>
      <c r="CE344" s="465"/>
      <c r="CF344" s="465"/>
      <c r="CG344" s="465"/>
      <c r="CH344" s="465"/>
      <c r="CI344" s="465"/>
      <c r="CJ344" s="465"/>
      <c r="CK344" s="465"/>
      <c r="CL344" s="465"/>
      <c r="CM344" s="465"/>
      <c r="CN344" s="466">
        <v>1</v>
      </c>
      <c r="CO344" s="464"/>
      <c r="CP344" s="464"/>
    </row>
    <row r="345" spans="2:94" s="41" customFormat="1" ht="21" customHeight="1" x14ac:dyDescent="0.25">
      <c r="B345" s="2346"/>
      <c r="C345" s="2347"/>
      <c r="D345" s="2348"/>
      <c r="E345" s="2349"/>
      <c r="F345" s="2350"/>
      <c r="G345" s="2351"/>
      <c r="H345" s="2351"/>
      <c r="I345" s="2351"/>
      <c r="J345" s="2352"/>
      <c r="K345" s="2393"/>
      <c r="L345" s="2353"/>
      <c r="M345" s="2183" t="s">
        <v>4</v>
      </c>
      <c r="N345" s="2346"/>
      <c r="O345" s="2347"/>
      <c r="P345" s="2348"/>
      <c r="Q345" s="2349"/>
      <c r="R345" s="2350"/>
      <c r="S345" s="2350"/>
      <c r="T345" s="2350"/>
      <c r="U345" s="2351"/>
      <c r="V345" s="2352"/>
      <c r="W345" s="2393"/>
      <c r="X345" s="2353"/>
      <c r="Y345" s="2183" t="s">
        <v>4</v>
      </c>
      <c r="Z345" s="2346"/>
      <c r="AA345" s="2347"/>
      <c r="AB345" s="2348"/>
      <c r="AC345" s="2349"/>
      <c r="AD345" s="2350"/>
      <c r="AE345" s="2351"/>
      <c r="AF345" s="2351"/>
      <c r="AG345" s="2351"/>
      <c r="AH345" s="2352"/>
      <c r="AI345" s="2393"/>
      <c r="AJ345" s="2353"/>
      <c r="AK345" s="2183" t="s">
        <v>4</v>
      </c>
      <c r="AL345"/>
      <c r="AM345"/>
      <c r="AN345" s="465"/>
      <c r="AO345" s="465"/>
      <c r="AP345" s="465"/>
      <c r="AQ345" s="465"/>
      <c r="AR345" s="465"/>
      <c r="AS345" s="465"/>
      <c r="AT345" s="465"/>
      <c r="AU345" s="465"/>
      <c r="AV345" s="465"/>
      <c r="AW345" s="465"/>
      <c r="AX345" s="465"/>
      <c r="AY345" s="465"/>
      <c r="AZ345" s="465"/>
      <c r="BA345" s="465"/>
      <c r="BB345" s="465"/>
      <c r="BC345" s="465"/>
      <c r="BD345" s="465"/>
      <c r="BE345" s="465"/>
      <c r="BF345" s="465"/>
      <c r="BG345" s="465"/>
      <c r="BH345" s="465"/>
      <c r="BI345" s="465"/>
      <c r="BJ345" s="465"/>
      <c r="BK345" s="465"/>
      <c r="BL345" s="465"/>
      <c r="BM345" s="465"/>
      <c r="BN345" s="465"/>
      <c r="BO345" s="465"/>
      <c r="BP345" s="465"/>
      <c r="BQ345" s="465"/>
      <c r="BR345" s="465"/>
      <c r="BS345" s="465"/>
      <c r="BT345" s="465"/>
      <c r="BU345" s="465"/>
      <c r="BV345" s="465"/>
      <c r="BW345" s="465"/>
      <c r="BX345" s="465"/>
      <c r="BY345" s="465"/>
      <c r="BZ345" s="465"/>
      <c r="CA345" s="465"/>
      <c r="CB345" s="465"/>
      <c r="CC345" s="465"/>
      <c r="CD345" s="465"/>
      <c r="CE345" s="465"/>
      <c r="CF345" s="465"/>
      <c r="CG345" s="465"/>
      <c r="CH345" s="465"/>
      <c r="CI345" s="465"/>
      <c r="CJ345" s="465"/>
      <c r="CK345" s="465"/>
      <c r="CL345" s="465"/>
      <c r="CM345" s="465"/>
      <c r="CN345" s="466">
        <v>1</v>
      </c>
      <c r="CO345" s="464"/>
      <c r="CP345" s="464"/>
    </row>
    <row r="346" spans="2:94" s="41" customFormat="1" ht="21" customHeight="1" x14ac:dyDescent="0.25">
      <c r="B346" s="2346"/>
      <c r="C346" s="2347"/>
      <c r="D346" s="2392"/>
      <c r="E346" s="2392"/>
      <c r="F346" s="2348"/>
      <c r="G346" s="2351"/>
      <c r="H346" s="2351"/>
      <c r="I346" s="2351"/>
      <c r="J346" s="2352"/>
      <c r="K346" s="2393"/>
      <c r="L346" s="2394"/>
      <c r="M346" s="2183" t="s">
        <v>4</v>
      </c>
      <c r="N346" s="2346"/>
      <c r="O346" s="2347"/>
      <c r="P346" s="2392"/>
      <c r="Q346" s="2392"/>
      <c r="R346" s="2348"/>
      <c r="S346" s="2348"/>
      <c r="T346" s="2348"/>
      <c r="U346" s="2351"/>
      <c r="V346" s="2352"/>
      <c r="W346" s="2393"/>
      <c r="X346" s="2394"/>
      <c r="Y346" s="2183" t="s">
        <v>4</v>
      </c>
      <c r="Z346" s="2346"/>
      <c r="AA346" s="2347"/>
      <c r="AB346" s="2392"/>
      <c r="AC346" s="2392"/>
      <c r="AD346" s="2348"/>
      <c r="AE346" s="2351"/>
      <c r="AF346" s="2351"/>
      <c r="AG346" s="2351"/>
      <c r="AH346" s="2352"/>
      <c r="AI346" s="2393"/>
      <c r="AJ346" s="2394"/>
      <c r="AK346" s="2183" t="s">
        <v>4</v>
      </c>
      <c r="AL346"/>
      <c r="AM346"/>
      <c r="AN346" s="465"/>
      <c r="AO346" s="465"/>
      <c r="AP346" s="465"/>
      <c r="AQ346" s="465"/>
      <c r="AR346" s="465"/>
      <c r="AS346" s="465"/>
      <c r="AT346" s="465"/>
      <c r="AU346" s="465"/>
      <c r="AV346" s="465"/>
      <c r="AW346" s="465"/>
      <c r="AX346" s="465"/>
      <c r="AY346" s="465"/>
      <c r="AZ346" s="465"/>
      <c r="BA346" s="465"/>
      <c r="BB346" s="465"/>
      <c r="BC346" s="465"/>
      <c r="BD346" s="465"/>
      <c r="BE346" s="465"/>
      <c r="BF346" s="465"/>
      <c r="BG346" s="465"/>
      <c r="BH346" s="465"/>
      <c r="BI346" s="465"/>
      <c r="BJ346" s="465"/>
      <c r="BK346" s="465"/>
      <c r="BL346" s="465"/>
      <c r="BM346" s="465"/>
      <c r="BN346" s="465"/>
      <c r="BO346" s="465"/>
      <c r="BP346" s="465"/>
      <c r="BQ346" s="465"/>
      <c r="BR346" s="465"/>
      <c r="BS346" s="465"/>
      <c r="BT346" s="465"/>
      <c r="BU346" s="465"/>
      <c r="BV346" s="465"/>
      <c r="BW346" s="465"/>
      <c r="BX346" s="465"/>
      <c r="BY346" s="465"/>
      <c r="BZ346" s="465"/>
      <c r="CA346" s="465"/>
      <c r="CB346" s="465"/>
      <c r="CC346" s="465"/>
      <c r="CD346" s="465"/>
      <c r="CE346" s="465"/>
      <c r="CF346" s="465"/>
      <c r="CG346" s="465"/>
      <c r="CH346" s="465"/>
      <c r="CI346" s="465"/>
      <c r="CJ346" s="465"/>
      <c r="CK346" s="465"/>
      <c r="CL346" s="465"/>
      <c r="CM346" s="465"/>
      <c r="CN346" s="466">
        <v>1</v>
      </c>
      <c r="CO346" s="464"/>
      <c r="CP346" s="464"/>
    </row>
    <row r="347" spans="2:94" s="41" customFormat="1" ht="21" customHeight="1" x14ac:dyDescent="0.25">
      <c r="B347" s="2346"/>
      <c r="C347" s="2347"/>
      <c r="D347" s="2348"/>
      <c r="E347" s="2349"/>
      <c r="F347" s="2350"/>
      <c r="G347" s="2351"/>
      <c r="H347" s="2351"/>
      <c r="I347" s="2351"/>
      <c r="J347" s="2352"/>
      <c r="K347" s="2393"/>
      <c r="L347" s="2353"/>
      <c r="M347" s="2183" t="s">
        <v>4</v>
      </c>
      <c r="N347" s="2346"/>
      <c r="O347" s="2347"/>
      <c r="P347" s="2348"/>
      <c r="Q347" s="2349"/>
      <c r="R347" s="2350"/>
      <c r="S347" s="2350"/>
      <c r="T347" s="2350"/>
      <c r="U347" s="2351"/>
      <c r="V347" s="2352"/>
      <c r="W347" s="2393"/>
      <c r="X347" s="2353"/>
      <c r="Y347" s="2183" t="s">
        <v>4</v>
      </c>
      <c r="Z347" s="2346"/>
      <c r="AA347" s="2347"/>
      <c r="AB347" s="2348"/>
      <c r="AC347" s="2349"/>
      <c r="AD347" s="2350"/>
      <c r="AE347" s="2351"/>
      <c r="AF347" s="2351"/>
      <c r="AG347" s="2351"/>
      <c r="AH347" s="2352"/>
      <c r="AI347" s="2393"/>
      <c r="AJ347" s="2353"/>
      <c r="AK347" s="2183" t="s">
        <v>4</v>
      </c>
      <c r="AL347"/>
      <c r="AM347"/>
      <c r="AN347" s="465"/>
      <c r="AO347" s="465"/>
      <c r="AP347" s="465"/>
      <c r="AQ347" s="465"/>
      <c r="AR347" s="465"/>
      <c r="AS347" s="465"/>
      <c r="AT347" s="465"/>
      <c r="AU347" s="465"/>
      <c r="AV347" s="465"/>
      <c r="AW347" s="465"/>
      <c r="AX347" s="465"/>
      <c r="AY347" s="465"/>
      <c r="AZ347" s="465"/>
      <c r="BA347" s="465"/>
      <c r="BB347" s="465"/>
      <c r="BC347" s="465"/>
      <c r="BD347" s="465"/>
      <c r="BE347" s="465"/>
      <c r="BF347" s="465"/>
      <c r="BG347" s="465"/>
      <c r="BH347" s="465"/>
      <c r="BI347" s="465"/>
      <c r="BJ347" s="465"/>
      <c r="BK347" s="465"/>
      <c r="BL347" s="465"/>
      <c r="BM347" s="465"/>
      <c r="BN347" s="465"/>
      <c r="BO347" s="465"/>
      <c r="BP347" s="465"/>
      <c r="BQ347" s="465"/>
      <c r="BR347" s="465"/>
      <c r="BS347" s="465"/>
      <c r="BT347" s="465"/>
      <c r="BU347" s="465"/>
      <c r="BV347" s="465"/>
      <c r="BW347" s="465"/>
      <c r="BX347" s="465"/>
      <c r="BY347" s="465"/>
      <c r="BZ347" s="465"/>
      <c r="CA347" s="465"/>
      <c r="CB347" s="465"/>
      <c r="CC347" s="465"/>
      <c r="CD347" s="465"/>
      <c r="CE347" s="465"/>
      <c r="CF347" s="465"/>
      <c r="CG347" s="465"/>
      <c r="CH347" s="465"/>
      <c r="CI347" s="465"/>
      <c r="CJ347" s="465"/>
      <c r="CK347" s="465"/>
      <c r="CL347" s="465"/>
      <c r="CM347" s="465"/>
      <c r="CN347" s="466">
        <v>1</v>
      </c>
      <c r="CO347" s="464"/>
      <c r="CP347" s="464"/>
    </row>
    <row r="348" spans="2:94" s="41" customFormat="1" ht="21" customHeight="1" x14ac:dyDescent="0.25">
      <c r="B348" s="2346"/>
      <c r="C348" s="2347"/>
      <c r="D348" s="2392"/>
      <c r="E348" s="2392"/>
      <c r="F348" s="2348"/>
      <c r="G348" s="2351"/>
      <c r="H348" s="2351"/>
      <c r="I348" s="2351"/>
      <c r="J348" s="2352"/>
      <c r="K348" s="2393"/>
      <c r="L348" s="2394"/>
      <c r="M348" s="2183" t="s">
        <v>4</v>
      </c>
      <c r="N348" s="2346"/>
      <c r="O348" s="2347"/>
      <c r="P348" s="2392"/>
      <c r="Q348" s="2392"/>
      <c r="R348" s="2348"/>
      <c r="S348" s="2348"/>
      <c r="T348" s="2348"/>
      <c r="U348" s="2351"/>
      <c r="V348" s="2352"/>
      <c r="W348" s="2393"/>
      <c r="X348" s="2394"/>
      <c r="Y348" s="2183" t="s">
        <v>4</v>
      </c>
      <c r="Z348" s="2346"/>
      <c r="AA348" s="2347"/>
      <c r="AB348" s="2392"/>
      <c r="AC348" s="2392"/>
      <c r="AD348" s="2348"/>
      <c r="AE348" s="2351"/>
      <c r="AF348" s="2351"/>
      <c r="AG348" s="2351"/>
      <c r="AH348" s="2352"/>
      <c r="AI348" s="2393"/>
      <c r="AJ348" s="2394"/>
      <c r="AK348" s="2183" t="s">
        <v>4</v>
      </c>
      <c r="AL348"/>
      <c r="AM348"/>
      <c r="AN348" s="465"/>
      <c r="AO348" s="465"/>
      <c r="AP348" s="465"/>
      <c r="AQ348" s="465"/>
      <c r="AR348" s="465"/>
      <c r="AS348" s="465"/>
      <c r="AT348" s="465"/>
      <c r="AU348" s="465"/>
      <c r="AV348" s="465"/>
      <c r="AW348" s="465"/>
      <c r="AX348" s="465"/>
      <c r="AY348" s="465"/>
      <c r="AZ348" s="465"/>
      <c r="BA348" s="465"/>
      <c r="BB348" s="465"/>
      <c r="BC348" s="465"/>
      <c r="BD348" s="465"/>
      <c r="BE348" s="465"/>
      <c r="BF348" s="465"/>
      <c r="BG348" s="465"/>
      <c r="BH348" s="465"/>
      <c r="BI348" s="465"/>
      <c r="BJ348" s="465"/>
      <c r="BK348" s="465"/>
      <c r="BL348" s="465"/>
      <c r="BM348" s="465"/>
      <c r="BN348" s="465"/>
      <c r="BO348" s="465"/>
      <c r="BP348" s="465"/>
      <c r="BQ348" s="465"/>
      <c r="BR348" s="465"/>
      <c r="BS348" s="465"/>
      <c r="BT348" s="465"/>
      <c r="BU348" s="465"/>
      <c r="BV348" s="465"/>
      <c r="BW348" s="465"/>
      <c r="BX348" s="465"/>
      <c r="BY348" s="465"/>
      <c r="BZ348" s="465"/>
      <c r="CA348" s="465"/>
      <c r="CB348" s="465"/>
      <c r="CC348" s="465"/>
      <c r="CD348" s="465"/>
      <c r="CE348" s="465"/>
      <c r="CF348" s="465"/>
      <c r="CG348" s="465"/>
      <c r="CH348" s="465"/>
      <c r="CI348" s="465"/>
      <c r="CJ348" s="465"/>
      <c r="CK348" s="465"/>
      <c r="CL348" s="465"/>
      <c r="CM348" s="465"/>
      <c r="CN348" s="466">
        <v>1</v>
      </c>
      <c r="CO348" s="464"/>
      <c r="CP348" s="464"/>
    </row>
    <row r="349" spans="2:94" s="41" customFormat="1" ht="21" customHeight="1" x14ac:dyDescent="0.25">
      <c r="B349" s="2346"/>
      <c r="C349" s="2347"/>
      <c r="D349" s="2348"/>
      <c r="E349" s="2349"/>
      <c r="F349" s="2350"/>
      <c r="G349" s="2351"/>
      <c r="H349" s="2351"/>
      <c r="I349" s="2351"/>
      <c r="J349" s="2352"/>
      <c r="K349" s="2393"/>
      <c r="L349" s="2353"/>
      <c r="M349" s="2183" t="s">
        <v>4</v>
      </c>
      <c r="N349" s="2346"/>
      <c r="O349" s="2347"/>
      <c r="P349" s="2348"/>
      <c r="Q349" s="2349"/>
      <c r="R349" s="2350"/>
      <c r="S349" s="2350"/>
      <c r="T349" s="2350"/>
      <c r="U349" s="2351"/>
      <c r="V349" s="2352"/>
      <c r="W349" s="2393"/>
      <c r="X349" s="2353"/>
      <c r="Y349" s="2183" t="s">
        <v>4</v>
      </c>
      <c r="Z349" s="2346"/>
      <c r="AA349" s="2347"/>
      <c r="AB349" s="2348"/>
      <c r="AC349" s="2349"/>
      <c r="AD349" s="2350"/>
      <c r="AE349" s="2351"/>
      <c r="AF349" s="2351"/>
      <c r="AG349" s="2351"/>
      <c r="AH349" s="2352"/>
      <c r="AI349" s="2393"/>
      <c r="AJ349" s="2353"/>
      <c r="AK349" s="2183" t="s">
        <v>4</v>
      </c>
      <c r="AL349"/>
      <c r="AM349"/>
      <c r="AN349" s="465"/>
      <c r="AO349" s="465"/>
      <c r="AP349" s="465"/>
      <c r="AQ349" s="465"/>
      <c r="AR349" s="465"/>
      <c r="AS349" s="465"/>
      <c r="AT349" s="465"/>
      <c r="AU349" s="465"/>
      <c r="AV349" s="465"/>
      <c r="AW349" s="465"/>
      <c r="AX349" s="465"/>
      <c r="AY349" s="465"/>
      <c r="AZ349" s="465"/>
      <c r="BA349" s="465"/>
      <c r="BB349" s="465"/>
      <c r="BC349" s="465"/>
      <c r="BD349" s="465"/>
      <c r="BE349" s="465"/>
      <c r="BF349" s="465"/>
      <c r="BG349" s="465"/>
      <c r="BH349" s="465"/>
      <c r="BI349" s="465"/>
      <c r="BJ349" s="465"/>
      <c r="BK349" s="465"/>
      <c r="BL349" s="465"/>
      <c r="BM349" s="465"/>
      <c r="BN349" s="465"/>
      <c r="BO349" s="465"/>
      <c r="BP349" s="465"/>
      <c r="BQ349" s="465"/>
      <c r="BR349" s="465"/>
      <c r="BS349" s="465"/>
      <c r="BT349" s="465"/>
      <c r="BU349" s="465"/>
      <c r="BV349" s="465"/>
      <c r="BW349" s="465"/>
      <c r="BX349" s="465"/>
      <c r="BY349" s="465"/>
      <c r="BZ349" s="465"/>
      <c r="CA349" s="465"/>
      <c r="CB349" s="465"/>
      <c r="CC349" s="465"/>
      <c r="CD349" s="465"/>
      <c r="CE349" s="465"/>
      <c r="CF349" s="465"/>
      <c r="CG349" s="465"/>
      <c r="CH349" s="465"/>
      <c r="CI349" s="465"/>
      <c r="CJ349" s="465"/>
      <c r="CK349" s="465"/>
      <c r="CL349" s="465"/>
      <c r="CM349" s="465"/>
      <c r="CN349" s="466">
        <v>1</v>
      </c>
      <c r="CO349" s="464"/>
      <c r="CP349" s="464"/>
    </row>
    <row r="350" spans="2:94" s="41" customFormat="1" ht="21" customHeight="1" x14ac:dyDescent="0.25">
      <c r="B350" s="2346"/>
      <c r="C350" s="2347"/>
      <c r="D350" s="2392"/>
      <c r="E350" s="2392"/>
      <c r="F350" s="2348"/>
      <c r="G350" s="2351"/>
      <c r="H350" s="2351"/>
      <c r="I350" s="2351"/>
      <c r="J350" s="2352"/>
      <c r="K350" s="2393"/>
      <c r="L350" s="2394"/>
      <c r="M350" s="2183" t="s">
        <v>4</v>
      </c>
      <c r="N350" s="2346"/>
      <c r="O350" s="2347"/>
      <c r="P350" s="2392"/>
      <c r="Q350" s="2392"/>
      <c r="R350" s="2348"/>
      <c r="S350" s="2348"/>
      <c r="T350" s="2348"/>
      <c r="U350" s="2351"/>
      <c r="V350" s="2352"/>
      <c r="W350" s="2393"/>
      <c r="X350" s="2394"/>
      <c r="Y350" s="2183" t="s">
        <v>4</v>
      </c>
      <c r="Z350" s="2346"/>
      <c r="AA350" s="2347"/>
      <c r="AB350" s="2392"/>
      <c r="AC350" s="2392"/>
      <c r="AD350" s="2348"/>
      <c r="AE350" s="2351"/>
      <c r="AF350" s="2351"/>
      <c r="AG350" s="2351"/>
      <c r="AH350" s="2352"/>
      <c r="AI350" s="2393"/>
      <c r="AJ350" s="2394"/>
      <c r="AK350" s="2183" t="s">
        <v>4</v>
      </c>
      <c r="AL350"/>
      <c r="AM350"/>
      <c r="AN350" s="465"/>
      <c r="AO350" s="465"/>
      <c r="AP350" s="465"/>
      <c r="AQ350" s="465"/>
      <c r="AR350" s="465"/>
      <c r="AS350" s="465"/>
      <c r="AT350" s="465"/>
      <c r="AU350" s="465"/>
      <c r="AV350" s="465"/>
      <c r="AW350" s="465"/>
      <c r="AX350" s="465"/>
      <c r="AY350" s="465"/>
      <c r="AZ350" s="465"/>
      <c r="BA350" s="465"/>
      <c r="BB350" s="465"/>
      <c r="BC350" s="465"/>
      <c r="BD350" s="465"/>
      <c r="BE350" s="465"/>
      <c r="BF350" s="465"/>
      <c r="BG350" s="465"/>
      <c r="BH350" s="465"/>
      <c r="BI350" s="465"/>
      <c r="BJ350" s="465"/>
      <c r="BK350" s="465"/>
      <c r="BL350" s="465"/>
      <c r="BM350" s="465"/>
      <c r="BN350" s="465"/>
      <c r="BO350" s="465"/>
      <c r="BP350" s="465"/>
      <c r="BQ350" s="465"/>
      <c r="BR350" s="465"/>
      <c r="BS350" s="465"/>
      <c r="BT350" s="465"/>
      <c r="BU350" s="465"/>
      <c r="BV350" s="465"/>
      <c r="BW350" s="465"/>
      <c r="BX350" s="465"/>
      <c r="BY350" s="465"/>
      <c r="BZ350" s="465"/>
      <c r="CA350" s="465"/>
      <c r="CB350" s="465"/>
      <c r="CC350" s="465"/>
      <c r="CD350" s="465"/>
      <c r="CE350" s="465"/>
      <c r="CF350" s="465"/>
      <c r="CG350" s="465"/>
      <c r="CH350" s="465"/>
      <c r="CI350" s="465"/>
      <c r="CJ350" s="465"/>
      <c r="CK350" s="465"/>
      <c r="CL350" s="465"/>
      <c r="CM350" s="465"/>
      <c r="CN350" s="466">
        <v>1</v>
      </c>
      <c r="CO350" s="464"/>
      <c r="CP350" s="464"/>
    </row>
    <row r="351" spans="2:94" s="41" customFormat="1" ht="21" customHeight="1" x14ac:dyDescent="0.25">
      <c r="B351" s="2346"/>
      <c r="C351" s="2347"/>
      <c r="D351" s="2348"/>
      <c r="E351" s="2349"/>
      <c r="F351" s="2350"/>
      <c r="G351" s="2351"/>
      <c r="H351" s="2351"/>
      <c r="I351" s="2351"/>
      <c r="J351" s="2352"/>
      <c r="K351" s="2393"/>
      <c r="L351" s="2353"/>
      <c r="M351" s="2183" t="s">
        <v>4</v>
      </c>
      <c r="N351" s="2346"/>
      <c r="O351" s="2347"/>
      <c r="P351" s="2348"/>
      <c r="Q351" s="2349"/>
      <c r="R351" s="2350"/>
      <c r="S351" s="2350"/>
      <c r="T351" s="2350"/>
      <c r="U351" s="2351"/>
      <c r="V351" s="2352"/>
      <c r="W351" s="2393"/>
      <c r="X351" s="2353"/>
      <c r="Y351" s="2183" t="s">
        <v>4</v>
      </c>
      <c r="Z351" s="2346"/>
      <c r="AA351" s="2347"/>
      <c r="AB351" s="2348"/>
      <c r="AC351" s="2349"/>
      <c r="AD351" s="2350"/>
      <c r="AE351" s="2351"/>
      <c r="AF351" s="2351"/>
      <c r="AG351" s="2351"/>
      <c r="AH351" s="2352"/>
      <c r="AI351" s="2393"/>
      <c r="AJ351" s="2353"/>
      <c r="AK351" s="2183" t="s">
        <v>4</v>
      </c>
      <c r="AL351"/>
      <c r="AM351"/>
      <c r="AN351" s="465"/>
      <c r="AO351" s="465"/>
      <c r="AP351" s="465"/>
      <c r="AQ351" s="465"/>
      <c r="AR351" s="465"/>
      <c r="AS351" s="465"/>
      <c r="AT351" s="465"/>
      <c r="AU351" s="465"/>
      <c r="AV351" s="465"/>
      <c r="AW351" s="465"/>
      <c r="AX351" s="465"/>
      <c r="AY351" s="465"/>
      <c r="AZ351" s="465"/>
      <c r="BA351" s="465"/>
      <c r="BB351" s="465"/>
      <c r="BC351" s="465"/>
      <c r="BD351" s="465"/>
      <c r="BE351" s="465"/>
      <c r="BF351" s="465"/>
      <c r="BG351" s="465"/>
      <c r="BH351" s="465"/>
      <c r="BI351" s="465"/>
      <c r="BJ351" s="465"/>
      <c r="BK351" s="465"/>
      <c r="BL351" s="465"/>
      <c r="BM351" s="465"/>
      <c r="BN351" s="465"/>
      <c r="BO351" s="465"/>
      <c r="BP351" s="465"/>
      <c r="BQ351" s="465"/>
      <c r="BR351" s="465"/>
      <c r="BS351" s="465"/>
      <c r="BT351" s="465"/>
      <c r="BU351" s="465"/>
      <c r="BV351" s="465"/>
      <c r="BW351" s="465"/>
      <c r="BX351" s="465"/>
      <c r="BY351" s="465"/>
      <c r="BZ351" s="465"/>
      <c r="CA351" s="465"/>
      <c r="CB351" s="465"/>
      <c r="CC351" s="465"/>
      <c r="CD351" s="465"/>
      <c r="CE351" s="465"/>
      <c r="CF351" s="465"/>
      <c r="CG351" s="465"/>
      <c r="CH351" s="465"/>
      <c r="CI351" s="465"/>
      <c r="CJ351" s="465"/>
      <c r="CK351" s="465"/>
      <c r="CL351" s="465"/>
      <c r="CM351" s="465"/>
      <c r="CN351" s="466">
        <v>1</v>
      </c>
      <c r="CO351" s="464"/>
      <c r="CP351" s="464"/>
    </row>
    <row r="352" spans="2:94" s="41" customFormat="1" ht="21" customHeight="1" x14ac:dyDescent="0.25">
      <c r="B352" s="2346"/>
      <c r="C352" s="2347"/>
      <c r="D352" s="2392"/>
      <c r="E352" s="2392"/>
      <c r="F352" s="2348"/>
      <c r="G352" s="2351"/>
      <c r="H352" s="2351"/>
      <c r="I352" s="2351"/>
      <c r="J352" s="2352"/>
      <c r="K352" s="2393"/>
      <c r="L352" s="2394"/>
      <c r="M352" s="2183" t="s">
        <v>4</v>
      </c>
      <c r="N352" s="2346"/>
      <c r="O352" s="2347"/>
      <c r="P352" s="2392"/>
      <c r="Q352" s="2392"/>
      <c r="R352" s="2348"/>
      <c r="S352" s="2348"/>
      <c r="T352" s="2348"/>
      <c r="U352" s="2351"/>
      <c r="V352" s="2352"/>
      <c r="W352" s="2393"/>
      <c r="X352" s="2394"/>
      <c r="Y352" s="2183" t="s">
        <v>4</v>
      </c>
      <c r="Z352" s="2346"/>
      <c r="AA352" s="2347"/>
      <c r="AB352" s="2392"/>
      <c r="AC352" s="2392"/>
      <c r="AD352" s="2348"/>
      <c r="AE352" s="2351"/>
      <c r="AF352" s="2351"/>
      <c r="AG352" s="2351"/>
      <c r="AH352" s="2352"/>
      <c r="AI352" s="2393"/>
      <c r="AJ352" s="2394"/>
      <c r="AK352" s="2183" t="s">
        <v>4</v>
      </c>
      <c r="AL352"/>
      <c r="AM352"/>
      <c r="AN352" s="465"/>
      <c r="AO352" s="465"/>
      <c r="AP352" s="465"/>
      <c r="AQ352" s="465"/>
      <c r="AR352" s="465"/>
      <c r="AS352" s="465"/>
      <c r="AT352" s="465"/>
      <c r="AU352" s="465"/>
      <c r="AV352" s="465"/>
      <c r="AW352" s="465"/>
      <c r="AX352" s="465"/>
      <c r="AY352" s="465"/>
      <c r="AZ352" s="465"/>
      <c r="BA352" s="465"/>
      <c r="BB352" s="465"/>
      <c r="BC352" s="465"/>
      <c r="BD352" s="465"/>
      <c r="BE352" s="465"/>
      <c r="BF352" s="465"/>
      <c r="BG352" s="465"/>
      <c r="BH352" s="465"/>
      <c r="BI352" s="465"/>
      <c r="BJ352" s="465"/>
      <c r="BK352" s="465"/>
      <c r="BL352" s="465"/>
      <c r="BM352" s="465"/>
      <c r="BN352" s="465"/>
      <c r="BO352" s="465"/>
      <c r="BP352" s="465"/>
      <c r="BQ352" s="465"/>
      <c r="BR352" s="465"/>
      <c r="BS352" s="465"/>
      <c r="BT352" s="465"/>
      <c r="BU352" s="465"/>
      <c r="BV352" s="465"/>
      <c r="BW352" s="465"/>
      <c r="BX352" s="465"/>
      <c r="BY352" s="465"/>
      <c r="BZ352" s="465"/>
      <c r="CA352" s="465"/>
      <c r="CB352" s="465"/>
      <c r="CC352" s="465"/>
      <c r="CD352" s="465"/>
      <c r="CE352" s="465"/>
      <c r="CF352" s="465"/>
      <c r="CG352" s="465"/>
      <c r="CH352" s="465"/>
      <c r="CI352" s="465"/>
      <c r="CJ352" s="465"/>
      <c r="CK352" s="465"/>
      <c r="CL352" s="465"/>
      <c r="CM352" s="465"/>
      <c r="CN352" s="466">
        <v>1</v>
      </c>
      <c r="CO352" s="464"/>
      <c r="CP352" s="464"/>
    </row>
    <row r="353" spans="2:94" s="41" customFormat="1" ht="21" customHeight="1" x14ac:dyDescent="0.25">
      <c r="B353" s="2346"/>
      <c r="C353" s="2347"/>
      <c r="D353" s="2348"/>
      <c r="E353" s="2349"/>
      <c r="F353" s="2350"/>
      <c r="G353" s="2351"/>
      <c r="H353" s="2351"/>
      <c r="I353" s="2351"/>
      <c r="J353" s="2352"/>
      <c r="K353" s="2393"/>
      <c r="L353" s="2353"/>
      <c r="M353" s="2183" t="s">
        <v>4</v>
      </c>
      <c r="N353" s="2346"/>
      <c r="O353" s="2347"/>
      <c r="P353" s="2348"/>
      <c r="Q353" s="2349"/>
      <c r="R353" s="2350"/>
      <c r="S353" s="2350"/>
      <c r="T353" s="2350"/>
      <c r="U353" s="2351"/>
      <c r="V353" s="2352"/>
      <c r="W353" s="2393"/>
      <c r="X353" s="2353"/>
      <c r="Y353" s="2183" t="s">
        <v>4</v>
      </c>
      <c r="Z353" s="2346"/>
      <c r="AA353" s="2347"/>
      <c r="AB353" s="2348"/>
      <c r="AC353" s="2349"/>
      <c r="AD353" s="2350"/>
      <c r="AE353" s="2351"/>
      <c r="AF353" s="2351"/>
      <c r="AG353" s="2351"/>
      <c r="AH353" s="2352"/>
      <c r="AI353" s="2393"/>
      <c r="AJ353" s="2353"/>
      <c r="AK353" s="2183" t="s">
        <v>4</v>
      </c>
      <c r="AL353"/>
      <c r="AM353"/>
      <c r="AN353" s="465"/>
      <c r="AO353" s="465"/>
      <c r="AP353" s="465"/>
      <c r="AQ353" s="465"/>
      <c r="AR353" s="465"/>
      <c r="AS353" s="465"/>
      <c r="AT353" s="465"/>
      <c r="AU353" s="465"/>
      <c r="AV353" s="465"/>
      <c r="AW353" s="465"/>
      <c r="AX353" s="465"/>
      <c r="AY353" s="465"/>
      <c r="AZ353" s="465"/>
      <c r="BA353" s="465"/>
      <c r="BB353" s="465"/>
      <c r="BC353" s="465"/>
      <c r="BD353" s="465"/>
      <c r="BE353" s="465"/>
      <c r="BF353" s="465"/>
      <c r="BG353" s="465"/>
      <c r="BH353" s="465"/>
      <c r="BI353" s="465"/>
      <c r="BJ353" s="465"/>
      <c r="BK353" s="465"/>
      <c r="BL353" s="465"/>
      <c r="BM353" s="465"/>
      <c r="BN353" s="465"/>
      <c r="BO353" s="465"/>
      <c r="BP353" s="465"/>
      <c r="BQ353" s="465"/>
      <c r="BR353" s="465"/>
      <c r="BS353" s="465"/>
      <c r="BT353" s="465"/>
      <c r="BU353" s="465"/>
      <c r="BV353" s="465"/>
      <c r="BW353" s="465"/>
      <c r="BX353" s="465"/>
      <c r="BY353" s="465"/>
      <c r="BZ353" s="465"/>
      <c r="CA353" s="465"/>
      <c r="CB353" s="465"/>
      <c r="CC353" s="465"/>
      <c r="CD353" s="465"/>
      <c r="CE353" s="465"/>
      <c r="CF353" s="465"/>
      <c r="CG353" s="465"/>
      <c r="CH353" s="465"/>
      <c r="CI353" s="465"/>
      <c r="CJ353" s="465"/>
      <c r="CK353" s="465"/>
      <c r="CL353" s="465"/>
      <c r="CM353" s="465"/>
      <c r="CN353" s="466">
        <v>1</v>
      </c>
      <c r="CO353" s="464"/>
      <c r="CP353" s="464"/>
    </row>
    <row r="354" spans="2:94" s="41" customFormat="1" ht="21" customHeight="1" x14ac:dyDescent="0.25">
      <c r="B354" s="2346"/>
      <c r="C354" s="2347"/>
      <c r="D354" s="2392"/>
      <c r="E354" s="2392"/>
      <c r="F354" s="2348"/>
      <c r="G354" s="2351"/>
      <c r="H354" s="2351"/>
      <c r="I354" s="2351"/>
      <c r="J354" s="2352"/>
      <c r="K354" s="2393"/>
      <c r="L354" s="2394"/>
      <c r="M354" s="2183" t="s">
        <v>4</v>
      </c>
      <c r="N354" s="2346"/>
      <c r="O354" s="2347"/>
      <c r="P354" s="2392"/>
      <c r="Q354" s="2392"/>
      <c r="R354" s="2348"/>
      <c r="S354" s="2348"/>
      <c r="T354" s="2348"/>
      <c r="U354" s="2351"/>
      <c r="V354" s="2352"/>
      <c r="W354" s="2393"/>
      <c r="X354" s="2394"/>
      <c r="Y354" s="2183" t="s">
        <v>4</v>
      </c>
      <c r="Z354" s="2346"/>
      <c r="AA354" s="2347"/>
      <c r="AB354" s="2392"/>
      <c r="AC354" s="2392"/>
      <c r="AD354" s="2348"/>
      <c r="AE354" s="2351"/>
      <c r="AF354" s="2351"/>
      <c r="AG354" s="2351"/>
      <c r="AH354" s="2352"/>
      <c r="AI354" s="2393"/>
      <c r="AJ354" s="2394"/>
      <c r="AK354" s="2183" t="s">
        <v>4</v>
      </c>
      <c r="AL354"/>
      <c r="AM354"/>
      <c r="AN354" s="465"/>
      <c r="AO354" s="465"/>
      <c r="AP354" s="465"/>
      <c r="AQ354" s="465"/>
      <c r="AR354" s="465"/>
      <c r="AS354" s="465"/>
      <c r="AT354" s="465"/>
      <c r="AU354" s="465"/>
      <c r="AV354" s="465"/>
      <c r="AW354" s="465"/>
      <c r="AX354" s="465"/>
      <c r="AY354" s="465"/>
      <c r="AZ354" s="465"/>
      <c r="BA354" s="465"/>
      <c r="BB354" s="465"/>
      <c r="BC354" s="465"/>
      <c r="BD354" s="465"/>
      <c r="BE354" s="465"/>
      <c r="BF354" s="465"/>
      <c r="BG354" s="465"/>
      <c r="BH354" s="465"/>
      <c r="BI354" s="465"/>
      <c r="BJ354" s="465"/>
      <c r="BK354" s="465"/>
      <c r="BL354" s="465"/>
      <c r="BM354" s="465"/>
      <c r="BN354" s="465"/>
      <c r="BO354" s="465"/>
      <c r="BP354" s="465"/>
      <c r="BQ354" s="465"/>
      <c r="BR354" s="465"/>
      <c r="BS354" s="465"/>
      <c r="BT354" s="465"/>
      <c r="BU354" s="465"/>
      <c r="BV354" s="465"/>
      <c r="BW354" s="465"/>
      <c r="BX354" s="465"/>
      <c r="BY354" s="465"/>
      <c r="BZ354" s="465"/>
      <c r="CA354" s="465"/>
      <c r="CB354" s="465"/>
      <c r="CC354" s="465"/>
      <c r="CD354" s="465"/>
      <c r="CE354" s="465"/>
      <c r="CF354" s="465"/>
      <c r="CG354" s="465"/>
      <c r="CH354" s="465"/>
      <c r="CI354" s="465"/>
      <c r="CJ354" s="465"/>
      <c r="CK354" s="465"/>
      <c r="CL354" s="465"/>
      <c r="CM354" s="465"/>
      <c r="CN354" s="466">
        <v>1</v>
      </c>
      <c r="CO354" s="464"/>
      <c r="CP354" s="464"/>
    </row>
    <row r="355" spans="2:94" s="41" customFormat="1" ht="21" customHeight="1" x14ac:dyDescent="0.25">
      <c r="B355" s="2346"/>
      <c r="C355" s="2347"/>
      <c r="D355" s="2348"/>
      <c r="E355" s="2349"/>
      <c r="F355" s="2350"/>
      <c r="G355" s="2351"/>
      <c r="H355" s="2351"/>
      <c r="I355" s="2351"/>
      <c r="J355" s="2352"/>
      <c r="K355" s="2393"/>
      <c r="L355" s="2353"/>
      <c r="M355" s="2183" t="s">
        <v>4</v>
      </c>
      <c r="N355" s="2346"/>
      <c r="O355" s="2347"/>
      <c r="P355" s="2348"/>
      <c r="Q355" s="2349"/>
      <c r="R355" s="2350"/>
      <c r="S355" s="2350"/>
      <c r="T355" s="2350"/>
      <c r="U355" s="2351"/>
      <c r="V355" s="2352"/>
      <c r="W355" s="2393"/>
      <c r="X355" s="2353"/>
      <c r="Y355" s="2183" t="s">
        <v>4</v>
      </c>
      <c r="Z355" s="2346"/>
      <c r="AA355" s="2347"/>
      <c r="AB355" s="2348"/>
      <c r="AC355" s="2349"/>
      <c r="AD355" s="2350"/>
      <c r="AE355" s="2351"/>
      <c r="AF355" s="2351"/>
      <c r="AG355" s="2351"/>
      <c r="AH355" s="2352"/>
      <c r="AI355" s="2393"/>
      <c r="AJ355" s="2353"/>
      <c r="AK355" s="2183" t="s">
        <v>4</v>
      </c>
      <c r="AL355"/>
      <c r="AM355"/>
      <c r="AN355" s="465"/>
      <c r="AO355" s="465"/>
      <c r="AP355" s="465"/>
      <c r="AQ355" s="465"/>
      <c r="AR355" s="465"/>
      <c r="AS355" s="465"/>
      <c r="AT355" s="465"/>
      <c r="AU355" s="465"/>
      <c r="AV355" s="465"/>
      <c r="AW355" s="465"/>
      <c r="AX355" s="465"/>
      <c r="AY355" s="465"/>
      <c r="AZ355" s="465"/>
      <c r="BA355" s="465"/>
      <c r="BB355" s="465"/>
      <c r="BC355" s="465"/>
      <c r="BD355" s="465"/>
      <c r="BE355" s="465"/>
      <c r="BF355" s="465"/>
      <c r="BG355" s="465"/>
      <c r="BH355" s="465"/>
      <c r="BI355" s="465"/>
      <c r="BJ355" s="465"/>
      <c r="BK355" s="465"/>
      <c r="BL355" s="465"/>
      <c r="BM355" s="465"/>
      <c r="BN355" s="465"/>
      <c r="BO355" s="465"/>
      <c r="BP355" s="465"/>
      <c r="BQ355" s="465"/>
      <c r="BR355" s="465"/>
      <c r="BS355" s="465"/>
      <c r="BT355" s="465"/>
      <c r="BU355" s="465"/>
      <c r="BV355" s="465"/>
      <c r="BW355" s="465"/>
      <c r="BX355" s="465"/>
      <c r="BY355" s="465"/>
      <c r="BZ355" s="465"/>
      <c r="CA355" s="465"/>
      <c r="CB355" s="465"/>
      <c r="CC355" s="465"/>
      <c r="CD355" s="465"/>
      <c r="CE355" s="465"/>
      <c r="CF355" s="465"/>
      <c r="CG355" s="465"/>
      <c r="CH355" s="465"/>
      <c r="CI355" s="465"/>
      <c r="CJ355" s="465"/>
      <c r="CK355" s="465"/>
      <c r="CL355" s="465"/>
      <c r="CM355" s="465"/>
      <c r="CN355" s="466">
        <v>1</v>
      </c>
      <c r="CO355" s="464"/>
      <c r="CP355" s="464"/>
    </row>
    <row r="356" spans="2:94" s="41" customFormat="1" ht="21" customHeight="1" x14ac:dyDescent="0.25">
      <c r="B356" s="2346"/>
      <c r="C356" s="2347"/>
      <c r="D356" s="2392"/>
      <c r="E356" s="2392"/>
      <c r="F356" s="2348"/>
      <c r="G356" s="2351"/>
      <c r="H356" s="2351"/>
      <c r="I356" s="2351"/>
      <c r="J356" s="2352"/>
      <c r="K356" s="2393"/>
      <c r="L356" s="2394"/>
      <c r="M356" s="2183" t="s">
        <v>4</v>
      </c>
      <c r="N356" s="2346"/>
      <c r="O356" s="2347"/>
      <c r="P356" s="2392"/>
      <c r="Q356" s="2392"/>
      <c r="R356" s="2348"/>
      <c r="S356" s="2348"/>
      <c r="T356" s="2348"/>
      <c r="U356" s="2351"/>
      <c r="V356" s="2352"/>
      <c r="W356" s="2393"/>
      <c r="X356" s="2394"/>
      <c r="Y356" s="2183" t="s">
        <v>4</v>
      </c>
      <c r="Z356" s="2346"/>
      <c r="AA356" s="2347"/>
      <c r="AB356" s="2392"/>
      <c r="AC356" s="2392"/>
      <c r="AD356" s="2348"/>
      <c r="AE356" s="2351"/>
      <c r="AF356" s="2351"/>
      <c r="AG356" s="2351"/>
      <c r="AH356" s="2352"/>
      <c r="AI356" s="2393"/>
      <c r="AJ356" s="2394"/>
      <c r="AK356" s="2183" t="s">
        <v>4</v>
      </c>
      <c r="AL356"/>
      <c r="AM356"/>
      <c r="AN356" s="465"/>
      <c r="AO356" s="465"/>
      <c r="AP356" s="465"/>
      <c r="AQ356" s="465"/>
      <c r="AR356" s="465"/>
      <c r="AS356" s="465"/>
      <c r="AT356" s="465"/>
      <c r="AU356" s="465"/>
      <c r="AV356" s="465"/>
      <c r="AW356" s="465"/>
      <c r="AX356" s="465"/>
      <c r="AY356" s="465"/>
      <c r="AZ356" s="465"/>
      <c r="BA356" s="465"/>
      <c r="BB356" s="465"/>
      <c r="BC356" s="465"/>
      <c r="BD356" s="465"/>
      <c r="BE356" s="465"/>
      <c r="BF356" s="465"/>
      <c r="BG356" s="465"/>
      <c r="BH356" s="465"/>
      <c r="BI356" s="465"/>
      <c r="BJ356" s="465"/>
      <c r="BK356" s="465"/>
      <c r="BL356" s="465"/>
      <c r="BM356" s="465"/>
      <c r="BN356" s="465"/>
      <c r="BO356" s="465"/>
      <c r="BP356" s="465"/>
      <c r="BQ356" s="465"/>
      <c r="BR356" s="465"/>
      <c r="BS356" s="465"/>
      <c r="BT356" s="465"/>
      <c r="BU356" s="465"/>
      <c r="BV356" s="465"/>
      <c r="BW356" s="465"/>
      <c r="BX356" s="465"/>
      <c r="BY356" s="465"/>
      <c r="BZ356" s="465"/>
      <c r="CA356" s="465"/>
      <c r="CB356" s="465"/>
      <c r="CC356" s="465"/>
      <c r="CD356" s="465"/>
      <c r="CE356" s="465"/>
      <c r="CF356" s="465"/>
      <c r="CG356" s="465"/>
      <c r="CH356" s="465"/>
      <c r="CI356" s="465"/>
      <c r="CJ356" s="465"/>
      <c r="CK356" s="465"/>
      <c r="CL356" s="465"/>
      <c r="CM356" s="465"/>
      <c r="CN356" s="466">
        <v>1</v>
      </c>
      <c r="CO356" s="464"/>
      <c r="CP356" s="464"/>
    </row>
    <row r="357" spans="2:94" s="41" customFormat="1" ht="21" customHeight="1" x14ac:dyDescent="0.25">
      <c r="B357" s="2346"/>
      <c r="C357" s="2347"/>
      <c r="D357" s="2348"/>
      <c r="E357" s="2349"/>
      <c r="F357" s="2350"/>
      <c r="G357" s="2351"/>
      <c r="H357" s="2351"/>
      <c r="I357" s="2351"/>
      <c r="J357" s="2352"/>
      <c r="K357" s="2393"/>
      <c r="L357" s="2353"/>
      <c r="M357" s="2183" t="s">
        <v>4</v>
      </c>
      <c r="N357" s="2346"/>
      <c r="O357" s="2347"/>
      <c r="P357" s="2348"/>
      <c r="Q357" s="2349"/>
      <c r="R357" s="2350"/>
      <c r="S357" s="2350"/>
      <c r="T357" s="2350"/>
      <c r="U357" s="2351"/>
      <c r="V357" s="2352"/>
      <c r="W357" s="2393"/>
      <c r="X357" s="2353"/>
      <c r="Y357" s="2183" t="s">
        <v>4</v>
      </c>
      <c r="Z357" s="2346"/>
      <c r="AA357" s="2347"/>
      <c r="AB357" s="2348"/>
      <c r="AC357" s="2349"/>
      <c r="AD357" s="2350"/>
      <c r="AE357" s="2351"/>
      <c r="AF357" s="2351"/>
      <c r="AG357" s="2351"/>
      <c r="AH357" s="2352"/>
      <c r="AI357" s="2393"/>
      <c r="AJ357" s="2353"/>
      <c r="AK357" s="2183" t="s">
        <v>4</v>
      </c>
      <c r="AL357"/>
      <c r="AM357"/>
      <c r="AN357" s="465"/>
      <c r="AO357" s="465"/>
      <c r="AP357" s="465"/>
      <c r="AQ357" s="465"/>
      <c r="AR357" s="465"/>
      <c r="AS357" s="465"/>
      <c r="AT357" s="465"/>
      <c r="AU357" s="465"/>
      <c r="AV357" s="465"/>
      <c r="AW357" s="465"/>
      <c r="AX357" s="465"/>
      <c r="AY357" s="465"/>
      <c r="AZ357" s="465"/>
      <c r="BA357" s="465"/>
      <c r="BB357" s="465"/>
      <c r="BC357" s="465"/>
      <c r="BD357" s="465"/>
      <c r="BE357" s="465"/>
      <c r="BF357" s="465"/>
      <c r="BG357" s="465"/>
      <c r="BH357" s="465"/>
      <c r="BI357" s="465"/>
      <c r="BJ357" s="465"/>
      <c r="BK357" s="465"/>
      <c r="BL357" s="465"/>
      <c r="BM357" s="465"/>
      <c r="BN357" s="465"/>
      <c r="BO357" s="465"/>
      <c r="BP357" s="465"/>
      <c r="BQ357" s="465"/>
      <c r="BR357" s="465"/>
      <c r="BS357" s="465"/>
      <c r="BT357" s="465"/>
      <c r="BU357" s="465"/>
      <c r="BV357" s="465"/>
      <c r="BW357" s="465"/>
      <c r="BX357" s="465"/>
      <c r="BY357" s="465"/>
      <c r="BZ357" s="465"/>
      <c r="CA357" s="465"/>
      <c r="CB357" s="465"/>
      <c r="CC357" s="465"/>
      <c r="CD357" s="465"/>
      <c r="CE357" s="465"/>
      <c r="CF357" s="465"/>
      <c r="CG357" s="465"/>
      <c r="CH357" s="465"/>
      <c r="CI357" s="465"/>
      <c r="CJ357" s="465"/>
      <c r="CK357" s="465"/>
      <c r="CL357" s="465"/>
      <c r="CM357" s="465"/>
      <c r="CN357" s="466">
        <v>1</v>
      </c>
      <c r="CO357" s="464"/>
      <c r="CP357" s="464"/>
    </row>
    <row r="358" spans="2:94" s="41" customFormat="1" ht="21" customHeight="1" x14ac:dyDescent="0.25">
      <c r="B358" s="2346"/>
      <c r="C358" s="2347"/>
      <c r="D358" s="2392"/>
      <c r="E358" s="2392"/>
      <c r="F358" s="2348"/>
      <c r="G358" s="2351"/>
      <c r="H358" s="2351"/>
      <c r="I358" s="2351"/>
      <c r="J358" s="2352"/>
      <c r="K358" s="2393"/>
      <c r="L358" s="2394"/>
      <c r="M358" s="2183" t="s">
        <v>4</v>
      </c>
      <c r="N358" s="2346"/>
      <c r="O358" s="2347"/>
      <c r="P358" s="2392"/>
      <c r="Q358" s="2392"/>
      <c r="R358" s="2348"/>
      <c r="S358" s="2348"/>
      <c r="T358" s="2348"/>
      <c r="U358" s="2351"/>
      <c r="V358" s="2352"/>
      <c r="W358" s="2393"/>
      <c r="X358" s="2394"/>
      <c r="Y358" s="2183" t="s">
        <v>4</v>
      </c>
      <c r="Z358" s="2346"/>
      <c r="AA358" s="2347"/>
      <c r="AB358" s="2392"/>
      <c r="AC358" s="2392"/>
      <c r="AD358" s="2348"/>
      <c r="AE358" s="2351"/>
      <c r="AF358" s="2351"/>
      <c r="AG358" s="2351"/>
      <c r="AH358" s="2352"/>
      <c r="AI358" s="2393"/>
      <c r="AJ358" s="2394"/>
      <c r="AK358" s="2183" t="s">
        <v>4</v>
      </c>
      <c r="AL358"/>
      <c r="AM358"/>
      <c r="AN358" s="465"/>
      <c r="AO358" s="465"/>
      <c r="AP358" s="465"/>
      <c r="AQ358" s="465"/>
      <c r="AR358" s="465"/>
      <c r="AS358" s="465"/>
      <c r="AT358" s="465"/>
      <c r="AU358" s="465"/>
      <c r="AV358" s="465"/>
      <c r="AW358" s="465"/>
      <c r="AX358" s="465"/>
      <c r="AY358" s="465"/>
      <c r="AZ358" s="465"/>
      <c r="BA358" s="465"/>
      <c r="BB358" s="465"/>
      <c r="BC358" s="465"/>
      <c r="BD358" s="465"/>
      <c r="BE358" s="465"/>
      <c r="BF358" s="465"/>
      <c r="BG358" s="465"/>
      <c r="BH358" s="465"/>
      <c r="BI358" s="465"/>
      <c r="BJ358" s="465"/>
      <c r="BK358" s="465"/>
      <c r="BL358" s="465"/>
      <c r="BM358" s="465"/>
      <c r="BN358" s="465"/>
      <c r="BO358" s="465"/>
      <c r="BP358" s="465"/>
      <c r="BQ358" s="465"/>
      <c r="BR358" s="465"/>
      <c r="BS358" s="465"/>
      <c r="BT358" s="465"/>
      <c r="BU358" s="465"/>
      <c r="BV358" s="465"/>
      <c r="BW358" s="465"/>
      <c r="BX358" s="465"/>
      <c r="BY358" s="465"/>
      <c r="BZ358" s="465"/>
      <c r="CA358" s="465"/>
      <c r="CB358" s="465"/>
      <c r="CC358" s="465"/>
      <c r="CD358" s="465"/>
      <c r="CE358" s="465"/>
      <c r="CF358" s="465"/>
      <c r="CG358" s="465"/>
      <c r="CH358" s="465"/>
      <c r="CI358" s="465"/>
      <c r="CJ358" s="465"/>
      <c r="CK358" s="465"/>
      <c r="CL358" s="465"/>
      <c r="CM358" s="465"/>
      <c r="CN358" s="466">
        <v>1</v>
      </c>
      <c r="CO358" s="464"/>
      <c r="CP358" s="464"/>
    </row>
    <row r="359" spans="2:94" s="41" customFormat="1" ht="21" customHeight="1" x14ac:dyDescent="0.25">
      <c r="B359" s="2346"/>
      <c r="C359" s="2347"/>
      <c r="D359" s="2348"/>
      <c r="E359" s="2349"/>
      <c r="F359" s="2350"/>
      <c r="G359" s="2351"/>
      <c r="H359" s="2351"/>
      <c r="I359" s="2351"/>
      <c r="J359" s="2352"/>
      <c r="K359" s="2393"/>
      <c r="L359" s="2353"/>
      <c r="M359" s="2183" t="s">
        <v>4</v>
      </c>
      <c r="N359" s="2346"/>
      <c r="O359" s="2347"/>
      <c r="P359" s="2348"/>
      <c r="Q359" s="2349"/>
      <c r="R359" s="2350"/>
      <c r="S359" s="2350"/>
      <c r="T359" s="2350"/>
      <c r="U359" s="2351"/>
      <c r="V359" s="2352"/>
      <c r="W359" s="2393"/>
      <c r="X359" s="2353"/>
      <c r="Y359" s="2183" t="s">
        <v>4</v>
      </c>
      <c r="Z359" s="2346"/>
      <c r="AA359" s="2347"/>
      <c r="AB359" s="2348"/>
      <c r="AC359" s="2349"/>
      <c r="AD359" s="2350"/>
      <c r="AE359" s="2351"/>
      <c r="AF359" s="2351"/>
      <c r="AG359" s="2351"/>
      <c r="AH359" s="2352"/>
      <c r="AI359" s="2393"/>
      <c r="AJ359" s="2353"/>
      <c r="AK359" s="2183" t="s">
        <v>4</v>
      </c>
      <c r="AL359"/>
      <c r="AM359"/>
      <c r="AN359" s="465"/>
      <c r="AO359" s="465"/>
      <c r="AP359" s="465"/>
      <c r="AQ359" s="465"/>
      <c r="AR359" s="465"/>
      <c r="AS359" s="465"/>
      <c r="AT359" s="465"/>
      <c r="AU359" s="465"/>
      <c r="AV359" s="465"/>
      <c r="AW359" s="465"/>
      <c r="AX359" s="465"/>
      <c r="AY359" s="465"/>
      <c r="AZ359" s="465"/>
      <c r="BA359" s="465"/>
      <c r="BB359" s="465"/>
      <c r="BC359" s="465"/>
      <c r="BD359" s="465"/>
      <c r="BE359" s="465"/>
      <c r="BF359" s="465"/>
      <c r="BG359" s="465"/>
      <c r="BH359" s="465"/>
      <c r="BI359" s="465"/>
      <c r="BJ359" s="465"/>
      <c r="BK359" s="465"/>
      <c r="BL359" s="465"/>
      <c r="BM359" s="465"/>
      <c r="BN359" s="465"/>
      <c r="BO359" s="465"/>
      <c r="BP359" s="465"/>
      <c r="BQ359" s="465"/>
      <c r="BR359" s="465"/>
      <c r="BS359" s="465"/>
      <c r="BT359" s="465"/>
      <c r="BU359" s="465"/>
      <c r="BV359" s="465"/>
      <c r="BW359" s="465"/>
      <c r="BX359" s="465"/>
      <c r="BY359" s="465"/>
      <c r="BZ359" s="465"/>
      <c r="CA359" s="465"/>
      <c r="CB359" s="465"/>
      <c r="CC359" s="465"/>
      <c r="CD359" s="465"/>
      <c r="CE359" s="465"/>
      <c r="CF359" s="465"/>
      <c r="CG359" s="465"/>
      <c r="CH359" s="465"/>
      <c r="CI359" s="465"/>
      <c r="CJ359" s="465"/>
      <c r="CK359" s="465"/>
      <c r="CL359" s="465"/>
      <c r="CM359" s="465"/>
      <c r="CN359" s="466">
        <v>1</v>
      </c>
      <c r="CO359" s="464"/>
      <c r="CP359" s="464"/>
    </row>
    <row r="360" spans="2:94" s="41" customFormat="1" ht="21" customHeight="1" x14ac:dyDescent="0.25">
      <c r="B360" s="2346"/>
      <c r="C360" s="2347"/>
      <c r="D360" s="2392"/>
      <c r="E360" s="2392"/>
      <c r="F360" s="2348"/>
      <c r="G360" s="2351"/>
      <c r="H360" s="2351"/>
      <c r="I360" s="2351"/>
      <c r="J360" s="2352"/>
      <c r="K360" s="2393"/>
      <c r="L360" s="2394"/>
      <c r="M360" s="2183" t="s">
        <v>4</v>
      </c>
      <c r="N360" s="2346"/>
      <c r="O360" s="2347"/>
      <c r="P360" s="2392"/>
      <c r="Q360" s="2392"/>
      <c r="R360" s="2348"/>
      <c r="S360" s="2348"/>
      <c r="T360" s="2348"/>
      <c r="U360" s="2351"/>
      <c r="V360" s="2352"/>
      <c r="W360" s="2393"/>
      <c r="X360" s="2394"/>
      <c r="Y360" s="2183" t="s">
        <v>4</v>
      </c>
      <c r="Z360" s="2346"/>
      <c r="AA360" s="2347"/>
      <c r="AB360" s="2392"/>
      <c r="AC360" s="2392"/>
      <c r="AD360" s="2348"/>
      <c r="AE360" s="2351"/>
      <c r="AF360" s="2351"/>
      <c r="AG360" s="2351"/>
      <c r="AH360" s="2352"/>
      <c r="AI360" s="2393"/>
      <c r="AJ360" s="2394"/>
      <c r="AK360" s="2183" t="s">
        <v>4</v>
      </c>
      <c r="AL360"/>
      <c r="AM360"/>
      <c r="AN360" s="465"/>
      <c r="AO360" s="465"/>
      <c r="AP360" s="465"/>
      <c r="AQ360" s="465"/>
      <c r="AR360" s="465"/>
      <c r="AS360" s="465"/>
      <c r="AT360" s="465"/>
      <c r="AU360" s="465"/>
      <c r="AV360" s="465"/>
      <c r="AW360" s="465"/>
      <c r="AX360" s="465"/>
      <c r="AY360" s="465"/>
      <c r="AZ360" s="465"/>
      <c r="BA360" s="465"/>
      <c r="BB360" s="465"/>
      <c r="BC360" s="465"/>
      <c r="BD360" s="465"/>
      <c r="BE360" s="465"/>
      <c r="BF360" s="465"/>
      <c r="BG360" s="465"/>
      <c r="BH360" s="465"/>
      <c r="BI360" s="465"/>
      <c r="BJ360" s="465"/>
      <c r="BK360" s="465"/>
      <c r="BL360" s="465"/>
      <c r="BM360" s="465"/>
      <c r="BN360" s="465"/>
      <c r="BO360" s="465"/>
      <c r="BP360" s="465"/>
      <c r="BQ360" s="465"/>
      <c r="BR360" s="465"/>
      <c r="BS360" s="465"/>
      <c r="BT360" s="465"/>
      <c r="BU360" s="465"/>
      <c r="BV360" s="465"/>
      <c r="BW360" s="465"/>
      <c r="BX360" s="465"/>
      <c r="BY360" s="465"/>
      <c r="BZ360" s="465"/>
      <c r="CA360" s="465"/>
      <c r="CB360" s="465"/>
      <c r="CC360" s="465"/>
      <c r="CD360" s="465"/>
      <c r="CE360" s="465"/>
      <c r="CF360" s="465"/>
      <c r="CG360" s="465"/>
      <c r="CH360" s="465"/>
      <c r="CI360" s="465"/>
      <c r="CJ360" s="465"/>
      <c r="CK360" s="465"/>
      <c r="CL360" s="465"/>
      <c r="CM360" s="465"/>
      <c r="CN360" s="466">
        <v>1</v>
      </c>
      <c r="CO360" s="464"/>
      <c r="CP360" s="464"/>
    </row>
    <row r="361" spans="2:94" s="41" customFormat="1" ht="21" customHeight="1" x14ac:dyDescent="0.25">
      <c r="B361" s="2346"/>
      <c r="C361" s="2347"/>
      <c r="D361" s="2348"/>
      <c r="E361" s="2349"/>
      <c r="F361" s="2350"/>
      <c r="G361" s="2351"/>
      <c r="H361" s="2351"/>
      <c r="I361" s="2351"/>
      <c r="J361" s="2352"/>
      <c r="K361" s="2393"/>
      <c r="L361" s="2353"/>
      <c r="M361" s="2183" t="s">
        <v>4</v>
      </c>
      <c r="N361" s="2346"/>
      <c r="O361" s="2347"/>
      <c r="P361" s="2348"/>
      <c r="Q361" s="2349"/>
      <c r="R361" s="2350"/>
      <c r="S361" s="2350"/>
      <c r="T361" s="2350"/>
      <c r="U361" s="2351"/>
      <c r="V361" s="2352"/>
      <c r="W361" s="2393"/>
      <c r="X361" s="2353"/>
      <c r="Y361" s="2183" t="s">
        <v>4</v>
      </c>
      <c r="Z361" s="2346"/>
      <c r="AA361" s="2347"/>
      <c r="AB361" s="2348"/>
      <c r="AC361" s="2349"/>
      <c r="AD361" s="2350"/>
      <c r="AE361" s="2351"/>
      <c r="AF361" s="2351"/>
      <c r="AG361" s="2351"/>
      <c r="AH361" s="2352"/>
      <c r="AI361" s="2393"/>
      <c r="AJ361" s="2353"/>
      <c r="AK361" s="2183" t="s">
        <v>4</v>
      </c>
      <c r="AL361"/>
      <c r="AM361"/>
      <c r="AN361" s="465"/>
      <c r="AO361" s="465"/>
      <c r="AP361" s="465"/>
      <c r="AQ361" s="465"/>
      <c r="AR361" s="465"/>
      <c r="AS361" s="465"/>
      <c r="AT361" s="465"/>
      <c r="AU361" s="465"/>
      <c r="AV361" s="465"/>
      <c r="AW361" s="465"/>
      <c r="AX361" s="465"/>
      <c r="AY361" s="465"/>
      <c r="AZ361" s="465"/>
      <c r="BA361" s="465"/>
      <c r="BB361" s="465"/>
      <c r="BC361" s="465"/>
      <c r="BD361" s="465"/>
      <c r="BE361" s="465"/>
      <c r="BF361" s="465"/>
      <c r="BG361" s="465"/>
      <c r="BH361" s="465"/>
      <c r="BI361" s="465"/>
      <c r="BJ361" s="465"/>
      <c r="BK361" s="465"/>
      <c r="BL361" s="465"/>
      <c r="BM361" s="465"/>
      <c r="BN361" s="465"/>
      <c r="BO361" s="465"/>
      <c r="BP361" s="465"/>
      <c r="BQ361" s="465"/>
      <c r="BR361" s="465"/>
      <c r="BS361" s="465"/>
      <c r="BT361" s="465"/>
      <c r="BU361" s="465"/>
      <c r="BV361" s="465"/>
      <c r="BW361" s="465"/>
      <c r="BX361" s="465"/>
      <c r="BY361" s="465"/>
      <c r="BZ361" s="465"/>
      <c r="CA361" s="465"/>
      <c r="CB361" s="465"/>
      <c r="CC361" s="465"/>
      <c r="CD361" s="465"/>
      <c r="CE361" s="465"/>
      <c r="CF361" s="465"/>
      <c r="CG361" s="465"/>
      <c r="CH361" s="465"/>
      <c r="CI361" s="465"/>
      <c r="CJ361" s="465"/>
      <c r="CK361" s="465"/>
      <c r="CL361" s="465"/>
      <c r="CM361" s="465"/>
      <c r="CN361" s="466">
        <v>1</v>
      </c>
      <c r="CO361" s="464"/>
      <c r="CP361" s="464"/>
    </row>
    <row r="362" spans="2:94" s="41" customFormat="1" ht="21" customHeight="1" x14ac:dyDescent="0.25">
      <c r="B362" s="2346"/>
      <c r="C362" s="2347"/>
      <c r="D362" s="2392"/>
      <c r="E362" s="2392"/>
      <c r="F362" s="2348"/>
      <c r="G362" s="2351"/>
      <c r="H362" s="2351"/>
      <c r="I362" s="2351"/>
      <c r="J362" s="2352"/>
      <c r="K362" s="2393"/>
      <c r="L362" s="2394"/>
      <c r="M362" s="2183" t="s">
        <v>4</v>
      </c>
      <c r="N362" s="2346"/>
      <c r="O362" s="2347"/>
      <c r="P362" s="2392"/>
      <c r="Q362" s="2392"/>
      <c r="R362" s="2348"/>
      <c r="S362" s="2348"/>
      <c r="T362" s="2348"/>
      <c r="U362" s="2351"/>
      <c r="V362" s="2352"/>
      <c r="W362" s="2393"/>
      <c r="X362" s="2394"/>
      <c r="Y362" s="2183" t="s">
        <v>4</v>
      </c>
      <c r="Z362" s="2346"/>
      <c r="AA362" s="2347"/>
      <c r="AB362" s="2392"/>
      <c r="AC362" s="2392"/>
      <c r="AD362" s="2348"/>
      <c r="AE362" s="2351"/>
      <c r="AF362" s="2351"/>
      <c r="AG362" s="2351"/>
      <c r="AH362" s="2352"/>
      <c r="AI362" s="2393"/>
      <c r="AJ362" s="2394"/>
      <c r="AK362" s="2183" t="s">
        <v>4</v>
      </c>
      <c r="AL362"/>
      <c r="AM362"/>
      <c r="AN362" s="465"/>
      <c r="AO362" s="465"/>
      <c r="AP362" s="465"/>
      <c r="AQ362" s="465"/>
      <c r="AR362" s="465"/>
      <c r="AS362" s="465"/>
      <c r="AT362" s="465"/>
      <c r="AU362" s="465"/>
      <c r="AV362" s="465"/>
      <c r="AW362" s="465"/>
      <c r="AX362" s="465"/>
      <c r="AY362" s="465"/>
      <c r="AZ362" s="465"/>
      <c r="BA362" s="465"/>
      <c r="BB362" s="465"/>
      <c r="BC362" s="465"/>
      <c r="BD362" s="465"/>
      <c r="BE362" s="465"/>
      <c r="BF362" s="465"/>
      <c r="BG362" s="465"/>
      <c r="BH362" s="465"/>
      <c r="BI362" s="465"/>
      <c r="BJ362" s="465"/>
      <c r="BK362" s="465"/>
      <c r="BL362" s="465"/>
      <c r="BM362" s="465"/>
      <c r="BN362" s="465"/>
      <c r="BO362" s="465"/>
      <c r="BP362" s="465"/>
      <c r="BQ362" s="465"/>
      <c r="BR362" s="465"/>
      <c r="BS362" s="465"/>
      <c r="BT362" s="465"/>
      <c r="BU362" s="465"/>
      <c r="BV362" s="465"/>
      <c r="BW362" s="465"/>
      <c r="BX362" s="465"/>
      <c r="BY362" s="465"/>
      <c r="BZ362" s="465"/>
      <c r="CA362" s="465"/>
      <c r="CB362" s="465"/>
      <c r="CC362" s="465"/>
      <c r="CD362" s="465"/>
      <c r="CE362" s="465"/>
      <c r="CF362" s="465"/>
      <c r="CG362" s="465"/>
      <c r="CH362" s="465"/>
      <c r="CI362" s="465"/>
      <c r="CJ362" s="465"/>
      <c r="CK362" s="465"/>
      <c r="CL362" s="465"/>
      <c r="CM362" s="465"/>
      <c r="CN362" s="466">
        <v>1</v>
      </c>
      <c r="CO362" s="464"/>
      <c r="CP362" s="464"/>
    </row>
    <row r="363" spans="2:94" s="41" customFormat="1" ht="21" customHeight="1" x14ac:dyDescent="0.25">
      <c r="B363" s="2346"/>
      <c r="C363" s="2347"/>
      <c r="D363" s="2348"/>
      <c r="E363" s="2349"/>
      <c r="F363" s="2350"/>
      <c r="G363" s="2351"/>
      <c r="H363" s="2351"/>
      <c r="I363" s="2351"/>
      <c r="J363" s="2352"/>
      <c r="K363" s="2393"/>
      <c r="L363" s="2353"/>
      <c r="M363" s="2183" t="s">
        <v>4</v>
      </c>
      <c r="N363" s="2346"/>
      <c r="O363" s="2347"/>
      <c r="P363" s="2348"/>
      <c r="Q363" s="2349"/>
      <c r="R363" s="2350"/>
      <c r="S363" s="2350"/>
      <c r="T363" s="2350"/>
      <c r="U363" s="2351"/>
      <c r="V363" s="2352"/>
      <c r="W363" s="2393"/>
      <c r="X363" s="2353"/>
      <c r="Y363" s="2183" t="s">
        <v>4</v>
      </c>
      <c r="Z363" s="2346"/>
      <c r="AA363" s="2347"/>
      <c r="AB363" s="2348"/>
      <c r="AC363" s="2349"/>
      <c r="AD363" s="2350"/>
      <c r="AE363" s="2351"/>
      <c r="AF363" s="2351"/>
      <c r="AG363" s="2351"/>
      <c r="AH363" s="2352"/>
      <c r="AI363" s="2393"/>
      <c r="AJ363" s="2353"/>
      <c r="AK363" s="2183" t="s">
        <v>4</v>
      </c>
      <c r="AL363"/>
      <c r="AM363"/>
      <c r="AN363" s="465"/>
      <c r="AO363" s="465"/>
      <c r="AP363" s="465"/>
      <c r="AQ363" s="465"/>
      <c r="AR363" s="465"/>
      <c r="AS363" s="465"/>
      <c r="AT363" s="465"/>
      <c r="AU363" s="465"/>
      <c r="AV363" s="465"/>
      <c r="AW363" s="465"/>
      <c r="AX363" s="465"/>
      <c r="AY363" s="465"/>
      <c r="AZ363" s="465"/>
      <c r="BA363" s="465"/>
      <c r="BB363" s="465"/>
      <c r="BC363" s="465"/>
      <c r="BD363" s="465"/>
      <c r="BE363" s="465"/>
      <c r="BF363" s="465"/>
      <c r="BG363" s="465"/>
      <c r="BH363" s="465"/>
      <c r="BI363" s="465"/>
      <c r="BJ363" s="465"/>
      <c r="BK363" s="465"/>
      <c r="BL363" s="465"/>
      <c r="BM363" s="465"/>
      <c r="BN363" s="465"/>
      <c r="BO363" s="465"/>
      <c r="BP363" s="465"/>
      <c r="BQ363" s="465"/>
      <c r="BR363" s="465"/>
      <c r="BS363" s="465"/>
      <c r="BT363" s="465"/>
      <c r="BU363" s="465"/>
      <c r="BV363" s="465"/>
      <c r="BW363" s="465"/>
      <c r="BX363" s="465"/>
      <c r="BY363" s="465"/>
      <c r="BZ363" s="465"/>
      <c r="CA363" s="465"/>
      <c r="CB363" s="465"/>
      <c r="CC363" s="465"/>
      <c r="CD363" s="465"/>
      <c r="CE363" s="465"/>
      <c r="CF363" s="465"/>
      <c r="CG363" s="465"/>
      <c r="CH363" s="465"/>
      <c r="CI363" s="465"/>
      <c r="CJ363" s="465"/>
      <c r="CK363" s="465"/>
      <c r="CL363" s="465"/>
      <c r="CM363" s="465"/>
      <c r="CN363" s="466">
        <v>1</v>
      </c>
      <c r="CO363" s="464"/>
      <c r="CP363" s="464"/>
    </row>
    <row r="364" spans="2:94" s="41" customFormat="1" ht="21" customHeight="1" x14ac:dyDescent="0.25">
      <c r="B364" s="2346"/>
      <c r="C364" s="2347"/>
      <c r="D364" s="2392"/>
      <c r="E364" s="2392"/>
      <c r="F364" s="2348"/>
      <c r="G364" s="2351"/>
      <c r="H364" s="2351"/>
      <c r="I364" s="2351"/>
      <c r="J364" s="2352"/>
      <c r="K364" s="2393"/>
      <c r="L364" s="2394"/>
      <c r="M364" s="2183" t="s">
        <v>4</v>
      </c>
      <c r="N364" s="2346"/>
      <c r="O364" s="2347"/>
      <c r="P364" s="2392"/>
      <c r="Q364" s="2392"/>
      <c r="R364" s="2348"/>
      <c r="S364" s="2348"/>
      <c r="T364" s="2348"/>
      <c r="U364" s="2351"/>
      <c r="V364" s="2352"/>
      <c r="W364" s="2393"/>
      <c r="X364" s="2394"/>
      <c r="Y364" s="2183" t="s">
        <v>4</v>
      </c>
      <c r="Z364" s="2346"/>
      <c r="AA364" s="2347"/>
      <c r="AB364" s="2392"/>
      <c r="AC364" s="2392"/>
      <c r="AD364" s="2348"/>
      <c r="AE364" s="2351"/>
      <c r="AF364" s="2351"/>
      <c r="AG364" s="2351"/>
      <c r="AH364" s="2352"/>
      <c r="AI364" s="2393"/>
      <c r="AJ364" s="2394"/>
      <c r="AK364" s="2183" t="s">
        <v>4</v>
      </c>
      <c r="AL364"/>
      <c r="AM364"/>
      <c r="AN364" s="465"/>
      <c r="AO364" s="465"/>
      <c r="AP364" s="465"/>
      <c r="AQ364" s="465"/>
      <c r="AR364" s="465"/>
      <c r="AS364" s="465"/>
      <c r="AT364" s="465"/>
      <c r="AU364" s="465"/>
      <c r="AV364" s="465"/>
      <c r="AW364" s="465"/>
      <c r="AX364" s="465"/>
      <c r="AY364" s="465"/>
      <c r="AZ364" s="465"/>
      <c r="BA364" s="465"/>
      <c r="BB364" s="465"/>
      <c r="BC364" s="465"/>
      <c r="BD364" s="465"/>
      <c r="BE364" s="465"/>
      <c r="BF364" s="465"/>
      <c r="BG364" s="465"/>
      <c r="BH364" s="465"/>
      <c r="BI364" s="465"/>
      <c r="BJ364" s="465"/>
      <c r="BK364" s="465"/>
      <c r="BL364" s="465"/>
      <c r="BM364" s="465"/>
      <c r="BN364" s="465"/>
      <c r="BO364" s="465"/>
      <c r="BP364" s="465"/>
      <c r="BQ364" s="465"/>
      <c r="BR364" s="465"/>
      <c r="BS364" s="465"/>
      <c r="BT364" s="465"/>
      <c r="BU364" s="465"/>
      <c r="BV364" s="465"/>
      <c r="BW364" s="465"/>
      <c r="BX364" s="465"/>
      <c r="BY364" s="465"/>
      <c r="BZ364" s="465"/>
      <c r="CA364" s="465"/>
      <c r="CB364" s="465"/>
      <c r="CC364" s="465"/>
      <c r="CD364" s="465"/>
      <c r="CE364" s="465"/>
      <c r="CF364" s="465"/>
      <c r="CG364" s="465"/>
      <c r="CH364" s="465"/>
      <c r="CI364" s="465"/>
      <c r="CJ364" s="465"/>
      <c r="CK364" s="465"/>
      <c r="CL364" s="465"/>
      <c r="CM364" s="465"/>
      <c r="CN364" s="466">
        <v>1</v>
      </c>
      <c r="CO364" s="464"/>
      <c r="CP364" s="464"/>
    </row>
    <row r="365" spans="2:94" s="41" customFormat="1" ht="21" customHeight="1" x14ac:dyDescent="0.25">
      <c r="B365" s="2346"/>
      <c r="C365" s="2347"/>
      <c r="D365" s="2348"/>
      <c r="E365" s="2349"/>
      <c r="F365" s="2350"/>
      <c r="G365" s="2351"/>
      <c r="H365" s="2351"/>
      <c r="I365" s="2351"/>
      <c r="J365" s="2352"/>
      <c r="K365" s="2393"/>
      <c r="L365" s="2353"/>
      <c r="M365" s="2183" t="s">
        <v>4</v>
      </c>
      <c r="N365" s="2346"/>
      <c r="O365" s="2347"/>
      <c r="P365" s="2348"/>
      <c r="Q365" s="2349"/>
      <c r="R365" s="2350"/>
      <c r="S365" s="2350"/>
      <c r="T365" s="2350"/>
      <c r="U365" s="2351"/>
      <c r="V365" s="2352"/>
      <c r="W365" s="2393"/>
      <c r="X365" s="2353"/>
      <c r="Y365" s="2183" t="s">
        <v>4</v>
      </c>
      <c r="Z365" s="2346"/>
      <c r="AA365" s="2347"/>
      <c r="AB365" s="2348"/>
      <c r="AC365" s="2349"/>
      <c r="AD365" s="2350"/>
      <c r="AE365" s="2351"/>
      <c r="AF365" s="2351"/>
      <c r="AG365" s="2351"/>
      <c r="AH365" s="2352"/>
      <c r="AI365" s="2393"/>
      <c r="AJ365" s="2353"/>
      <c r="AK365" s="2183" t="s">
        <v>4</v>
      </c>
      <c r="AL365"/>
      <c r="AM365"/>
      <c r="AN365" s="465"/>
      <c r="AO365" s="465"/>
      <c r="AP365" s="465"/>
      <c r="AQ365" s="465"/>
      <c r="AR365" s="465"/>
      <c r="AS365" s="465"/>
      <c r="AT365" s="465"/>
      <c r="AU365" s="465"/>
      <c r="AV365" s="465"/>
      <c r="AW365" s="465"/>
      <c r="AX365" s="465"/>
      <c r="AY365" s="465"/>
      <c r="AZ365" s="465"/>
      <c r="BA365" s="465"/>
      <c r="BB365" s="465"/>
      <c r="BC365" s="465"/>
      <c r="BD365" s="465"/>
      <c r="BE365" s="465"/>
      <c r="BF365" s="465"/>
      <c r="BG365" s="465"/>
      <c r="BH365" s="465"/>
      <c r="BI365" s="465"/>
      <c r="BJ365" s="465"/>
      <c r="BK365" s="465"/>
      <c r="BL365" s="465"/>
      <c r="BM365" s="465"/>
      <c r="BN365" s="465"/>
      <c r="BO365" s="465"/>
      <c r="BP365" s="465"/>
      <c r="BQ365" s="465"/>
      <c r="BR365" s="465"/>
      <c r="BS365" s="465"/>
      <c r="BT365" s="465"/>
      <c r="BU365" s="465"/>
      <c r="BV365" s="465"/>
      <c r="BW365" s="465"/>
      <c r="BX365" s="465"/>
      <c r="BY365" s="465"/>
      <c r="BZ365" s="465"/>
      <c r="CA365" s="465"/>
      <c r="CB365" s="465"/>
      <c r="CC365" s="465"/>
      <c r="CD365" s="465"/>
      <c r="CE365" s="465"/>
      <c r="CF365" s="465"/>
      <c r="CG365" s="465"/>
      <c r="CH365" s="465"/>
      <c r="CI365" s="465"/>
      <c r="CJ365" s="465"/>
      <c r="CK365" s="465"/>
      <c r="CL365" s="465"/>
      <c r="CM365" s="465"/>
      <c r="CN365" s="466">
        <v>1</v>
      </c>
      <c r="CO365" s="464"/>
      <c r="CP365" s="464"/>
    </row>
    <row r="366" spans="2:94" s="41" customFormat="1" ht="21" customHeight="1" x14ac:dyDescent="0.25">
      <c r="B366" s="2346"/>
      <c r="C366" s="2347"/>
      <c r="D366" s="2392"/>
      <c r="E366" s="2392"/>
      <c r="F366" s="2348"/>
      <c r="G366" s="2351"/>
      <c r="H366" s="2351"/>
      <c r="I366" s="2351"/>
      <c r="J366" s="2352"/>
      <c r="K366" s="2393"/>
      <c r="L366" s="2394"/>
      <c r="M366" s="2183" t="s">
        <v>4</v>
      </c>
      <c r="N366" s="2346"/>
      <c r="O366" s="2347"/>
      <c r="P366" s="2392"/>
      <c r="Q366" s="2392"/>
      <c r="R366" s="2348"/>
      <c r="S366" s="2348"/>
      <c r="T366" s="2348"/>
      <c r="U366" s="2351"/>
      <c r="V366" s="2352"/>
      <c r="W366" s="2393"/>
      <c r="X366" s="2394"/>
      <c r="Y366" s="2183" t="s">
        <v>4</v>
      </c>
      <c r="Z366" s="2346"/>
      <c r="AA366" s="2347"/>
      <c r="AB366" s="2392"/>
      <c r="AC366" s="2392"/>
      <c r="AD366" s="2348"/>
      <c r="AE366" s="2351"/>
      <c r="AF366" s="2351"/>
      <c r="AG366" s="2351"/>
      <c r="AH366" s="2352"/>
      <c r="AI366" s="2393"/>
      <c r="AJ366" s="2394"/>
      <c r="AK366" s="2183" t="s">
        <v>4</v>
      </c>
      <c r="AL366"/>
      <c r="AM366"/>
      <c r="AN366" s="465"/>
      <c r="AO366" s="465"/>
      <c r="AP366" s="465"/>
      <c r="AQ366" s="465"/>
      <c r="AR366" s="465"/>
      <c r="AS366" s="465"/>
      <c r="AT366" s="465"/>
      <c r="AU366" s="465"/>
      <c r="AV366" s="465"/>
      <c r="AW366" s="465"/>
      <c r="AX366" s="465"/>
      <c r="AY366" s="465"/>
      <c r="AZ366" s="465"/>
      <c r="BA366" s="465"/>
      <c r="BB366" s="465"/>
      <c r="BC366" s="465"/>
      <c r="BD366" s="465"/>
      <c r="BE366" s="465"/>
      <c r="BF366" s="465"/>
      <c r="BG366" s="465"/>
      <c r="BH366" s="465"/>
      <c r="BI366" s="465"/>
      <c r="BJ366" s="465"/>
      <c r="BK366" s="465"/>
      <c r="BL366" s="465"/>
      <c r="BM366" s="465"/>
      <c r="BN366" s="465"/>
      <c r="BO366" s="465"/>
      <c r="BP366" s="465"/>
      <c r="BQ366" s="465"/>
      <c r="BR366" s="465"/>
      <c r="BS366" s="465"/>
      <c r="BT366" s="465"/>
      <c r="BU366" s="465"/>
      <c r="BV366" s="465"/>
      <c r="BW366" s="465"/>
      <c r="BX366" s="465"/>
      <c r="BY366" s="465"/>
      <c r="BZ366" s="465"/>
      <c r="CA366" s="465"/>
      <c r="CB366" s="465"/>
      <c r="CC366" s="465"/>
      <c r="CD366" s="465"/>
      <c r="CE366" s="465"/>
      <c r="CF366" s="465"/>
      <c r="CG366" s="465"/>
      <c r="CH366" s="465"/>
      <c r="CI366" s="465"/>
      <c r="CJ366" s="465"/>
      <c r="CK366" s="465"/>
      <c r="CL366" s="465"/>
      <c r="CM366" s="465"/>
      <c r="CN366" s="466">
        <v>1</v>
      </c>
      <c r="CO366" s="464"/>
      <c r="CP366" s="464"/>
    </row>
    <row r="367" spans="2:94" s="41" customFormat="1" ht="21" customHeight="1" x14ac:dyDescent="0.25">
      <c r="B367" s="2346"/>
      <c r="C367" s="2347"/>
      <c r="D367" s="2348"/>
      <c r="E367" s="2349"/>
      <c r="F367" s="2350"/>
      <c r="G367" s="2351"/>
      <c r="H367" s="2351"/>
      <c r="I367" s="2351"/>
      <c r="J367" s="2352"/>
      <c r="K367" s="2393"/>
      <c r="L367" s="2353"/>
      <c r="M367" s="2183" t="s">
        <v>4</v>
      </c>
      <c r="N367" s="2346"/>
      <c r="O367" s="2347"/>
      <c r="P367" s="2348"/>
      <c r="Q367" s="2349"/>
      <c r="R367" s="2350"/>
      <c r="S367" s="2350"/>
      <c r="T367" s="2350"/>
      <c r="U367" s="2351"/>
      <c r="V367" s="2352"/>
      <c r="W367" s="2393"/>
      <c r="X367" s="2353"/>
      <c r="Y367" s="2183" t="s">
        <v>4</v>
      </c>
      <c r="Z367" s="2346"/>
      <c r="AA367" s="2347"/>
      <c r="AB367" s="2348"/>
      <c r="AC367" s="2349"/>
      <c r="AD367" s="2350"/>
      <c r="AE367" s="2351"/>
      <c r="AF367" s="2351"/>
      <c r="AG367" s="2351"/>
      <c r="AH367" s="2352"/>
      <c r="AI367" s="2393"/>
      <c r="AJ367" s="2353"/>
      <c r="AK367" s="2183" t="s">
        <v>4</v>
      </c>
      <c r="AL367"/>
      <c r="AM367"/>
      <c r="AN367" s="465"/>
      <c r="AO367" s="465"/>
      <c r="AP367" s="465"/>
      <c r="AQ367" s="465"/>
      <c r="AR367" s="465"/>
      <c r="AS367" s="465"/>
      <c r="AT367" s="465"/>
      <c r="AU367" s="465"/>
      <c r="AV367" s="465"/>
      <c r="AW367" s="465"/>
      <c r="AX367" s="465"/>
      <c r="AY367" s="465"/>
      <c r="AZ367" s="465"/>
      <c r="BA367" s="465"/>
      <c r="BB367" s="465"/>
      <c r="BC367" s="465"/>
      <c r="BD367" s="465"/>
      <c r="BE367" s="465"/>
      <c r="BF367" s="465"/>
      <c r="BG367" s="465"/>
      <c r="BH367" s="465"/>
      <c r="BI367" s="465"/>
      <c r="BJ367" s="465"/>
      <c r="BK367" s="465"/>
      <c r="BL367" s="465"/>
      <c r="BM367" s="465"/>
      <c r="BN367" s="465"/>
      <c r="BO367" s="465"/>
      <c r="BP367" s="465"/>
      <c r="BQ367" s="465"/>
      <c r="BR367" s="465"/>
      <c r="BS367" s="465"/>
      <c r="BT367" s="465"/>
      <c r="BU367" s="465"/>
      <c r="BV367" s="465"/>
      <c r="BW367" s="465"/>
      <c r="BX367" s="465"/>
      <c r="BY367" s="465"/>
      <c r="BZ367" s="465"/>
      <c r="CA367" s="465"/>
      <c r="CB367" s="465"/>
      <c r="CC367" s="465"/>
      <c r="CD367" s="465"/>
      <c r="CE367" s="465"/>
      <c r="CF367" s="465"/>
      <c r="CG367" s="465"/>
      <c r="CH367" s="465"/>
      <c r="CI367" s="465"/>
      <c r="CJ367" s="465"/>
      <c r="CK367" s="465"/>
      <c r="CL367" s="465"/>
      <c r="CM367" s="465"/>
      <c r="CN367" s="466">
        <v>1</v>
      </c>
      <c r="CO367" s="464"/>
      <c r="CP367" s="464"/>
    </row>
    <row r="368" spans="2:94" s="41" customFormat="1" ht="21" customHeight="1" x14ac:dyDescent="0.25">
      <c r="B368" s="2346"/>
      <c r="C368" s="2347"/>
      <c r="D368" s="2392"/>
      <c r="E368" s="2392"/>
      <c r="F368" s="2348"/>
      <c r="G368" s="2351"/>
      <c r="H368" s="2351"/>
      <c r="I368" s="2351"/>
      <c r="J368" s="2352"/>
      <c r="K368" s="2393"/>
      <c r="L368" s="2394"/>
      <c r="M368" s="2183" t="s">
        <v>4</v>
      </c>
      <c r="N368" s="2346"/>
      <c r="O368" s="2347"/>
      <c r="P368" s="2392"/>
      <c r="Q368" s="2392"/>
      <c r="R368" s="2348"/>
      <c r="S368" s="2348"/>
      <c r="T368" s="2348"/>
      <c r="U368" s="2351"/>
      <c r="V368" s="2352"/>
      <c r="W368" s="2393"/>
      <c r="X368" s="2394"/>
      <c r="Y368" s="2183" t="s">
        <v>4</v>
      </c>
      <c r="Z368" s="2346"/>
      <c r="AA368" s="2347"/>
      <c r="AB368" s="2392"/>
      <c r="AC368" s="2392"/>
      <c r="AD368" s="2348"/>
      <c r="AE368" s="2351"/>
      <c r="AF368" s="2351"/>
      <c r="AG368" s="2351"/>
      <c r="AH368" s="2352"/>
      <c r="AI368" s="2393"/>
      <c r="AJ368" s="2394"/>
      <c r="AK368" s="2183" t="s">
        <v>4</v>
      </c>
      <c r="AL368"/>
      <c r="AM368"/>
      <c r="AN368" s="465"/>
      <c r="AO368" s="465"/>
      <c r="AP368" s="465"/>
      <c r="AQ368" s="465"/>
      <c r="AR368" s="465"/>
      <c r="AS368" s="465"/>
      <c r="AT368" s="465"/>
      <c r="AU368" s="465"/>
      <c r="AV368" s="465"/>
      <c r="AW368" s="465"/>
      <c r="AX368" s="465"/>
      <c r="AY368" s="465"/>
      <c r="AZ368" s="465"/>
      <c r="BA368" s="465"/>
      <c r="BB368" s="465"/>
      <c r="BC368" s="465"/>
      <c r="BD368" s="465"/>
      <c r="BE368" s="465"/>
      <c r="BF368" s="465"/>
      <c r="BG368" s="465"/>
      <c r="BH368" s="465"/>
      <c r="BI368" s="465"/>
      <c r="BJ368" s="465"/>
      <c r="BK368" s="465"/>
      <c r="BL368" s="465"/>
      <c r="BM368" s="465"/>
      <c r="BN368" s="465"/>
      <c r="BO368" s="465"/>
      <c r="BP368" s="465"/>
      <c r="BQ368" s="465"/>
      <c r="BR368" s="465"/>
      <c r="BS368" s="465"/>
      <c r="BT368" s="465"/>
      <c r="BU368" s="465"/>
      <c r="BV368" s="465"/>
      <c r="BW368" s="465"/>
      <c r="BX368" s="465"/>
      <c r="BY368" s="465"/>
      <c r="BZ368" s="465"/>
      <c r="CA368" s="465"/>
      <c r="CB368" s="465"/>
      <c r="CC368" s="465"/>
      <c r="CD368" s="465"/>
      <c r="CE368" s="465"/>
      <c r="CF368" s="465"/>
      <c r="CG368" s="465"/>
      <c r="CH368" s="465"/>
      <c r="CI368" s="465"/>
      <c r="CJ368" s="465"/>
      <c r="CK368" s="465"/>
      <c r="CL368" s="465"/>
      <c r="CM368" s="465"/>
      <c r="CN368" s="466">
        <v>1</v>
      </c>
      <c r="CO368" s="464"/>
      <c r="CP368" s="464"/>
    </row>
    <row r="369" spans="2:94" s="41" customFormat="1" ht="21" customHeight="1" x14ac:dyDescent="0.25">
      <c r="B369" s="2346"/>
      <c r="C369" s="2347"/>
      <c r="D369" s="2348"/>
      <c r="E369" s="2349"/>
      <c r="F369" s="2350"/>
      <c r="G369" s="2351"/>
      <c r="H369" s="2351"/>
      <c r="I369" s="2351"/>
      <c r="J369" s="2352"/>
      <c r="K369" s="2393"/>
      <c r="L369" s="2353"/>
      <c r="M369" s="2183" t="s">
        <v>4</v>
      </c>
      <c r="N369" s="2346"/>
      <c r="O369" s="2347"/>
      <c r="P369" s="2348"/>
      <c r="Q369" s="2349"/>
      <c r="R369" s="2350"/>
      <c r="S369" s="2350"/>
      <c r="T369" s="2350"/>
      <c r="U369" s="2351"/>
      <c r="V369" s="2352"/>
      <c r="W369" s="2393"/>
      <c r="X369" s="2353"/>
      <c r="Y369" s="2183" t="s">
        <v>4</v>
      </c>
      <c r="Z369" s="2346"/>
      <c r="AA369" s="2347"/>
      <c r="AB369" s="2348"/>
      <c r="AC369" s="2349"/>
      <c r="AD369" s="2350"/>
      <c r="AE369" s="2351"/>
      <c r="AF369" s="2351"/>
      <c r="AG369" s="2351"/>
      <c r="AH369" s="2352"/>
      <c r="AI369" s="2393"/>
      <c r="AJ369" s="2353"/>
      <c r="AK369" s="2183" t="s">
        <v>4</v>
      </c>
      <c r="AL369"/>
      <c r="AM369"/>
      <c r="AN369" s="465"/>
      <c r="AO369" s="465"/>
      <c r="AP369" s="465"/>
      <c r="AQ369" s="465"/>
      <c r="AR369" s="465"/>
      <c r="AS369" s="465"/>
      <c r="AT369" s="465"/>
      <c r="AU369" s="465"/>
      <c r="AV369" s="465"/>
      <c r="AW369" s="465"/>
      <c r="AX369" s="465"/>
      <c r="AY369" s="465"/>
      <c r="AZ369" s="465"/>
      <c r="BA369" s="465"/>
      <c r="BB369" s="465"/>
      <c r="BC369" s="465"/>
      <c r="BD369" s="465"/>
      <c r="BE369" s="465"/>
      <c r="BF369" s="465"/>
      <c r="BG369" s="465"/>
      <c r="BH369" s="465"/>
      <c r="BI369" s="465"/>
      <c r="BJ369" s="465"/>
      <c r="BK369" s="465"/>
      <c r="BL369" s="465"/>
      <c r="BM369" s="465"/>
      <c r="BN369" s="465"/>
      <c r="BO369" s="465"/>
      <c r="BP369" s="465"/>
      <c r="BQ369" s="465"/>
      <c r="BR369" s="465"/>
      <c r="BS369" s="465"/>
      <c r="BT369" s="465"/>
      <c r="BU369" s="465"/>
      <c r="BV369" s="465"/>
      <c r="BW369" s="465"/>
      <c r="BX369" s="465"/>
      <c r="BY369" s="465"/>
      <c r="BZ369" s="465"/>
      <c r="CA369" s="465"/>
      <c r="CB369" s="465"/>
      <c r="CC369" s="465"/>
      <c r="CD369" s="465"/>
      <c r="CE369" s="465"/>
      <c r="CF369" s="465"/>
      <c r="CG369" s="465"/>
      <c r="CH369" s="465"/>
      <c r="CI369" s="465"/>
      <c r="CJ369" s="465"/>
      <c r="CK369" s="465"/>
      <c r="CL369" s="465"/>
      <c r="CM369" s="465"/>
      <c r="CN369" s="466">
        <v>1</v>
      </c>
      <c r="CO369" s="464"/>
      <c r="CP369" s="464"/>
    </row>
    <row r="370" spans="2:94" s="41" customFormat="1" ht="21" customHeight="1" x14ac:dyDescent="0.25">
      <c r="B370" s="2346"/>
      <c r="C370" s="2347"/>
      <c r="D370" s="2392"/>
      <c r="E370" s="2392"/>
      <c r="F370" s="2348"/>
      <c r="G370" s="2351"/>
      <c r="H370" s="2351"/>
      <c r="I370" s="2351"/>
      <c r="J370" s="2352"/>
      <c r="K370" s="2393"/>
      <c r="L370" s="2394"/>
      <c r="M370" s="2183" t="s">
        <v>4</v>
      </c>
      <c r="N370" s="2346"/>
      <c r="O370" s="2347"/>
      <c r="P370" s="2392"/>
      <c r="Q370" s="2392"/>
      <c r="R370" s="2348"/>
      <c r="S370" s="2348"/>
      <c r="T370" s="2348"/>
      <c r="U370" s="2351"/>
      <c r="V370" s="2352"/>
      <c r="W370" s="2393"/>
      <c r="X370" s="2394"/>
      <c r="Y370" s="2183" t="s">
        <v>4</v>
      </c>
      <c r="Z370" s="2346"/>
      <c r="AA370" s="2347"/>
      <c r="AB370" s="2392"/>
      <c r="AC370" s="2392"/>
      <c r="AD370" s="2348"/>
      <c r="AE370" s="2351"/>
      <c r="AF370" s="2351"/>
      <c r="AG370" s="2351"/>
      <c r="AH370" s="2352"/>
      <c r="AI370" s="2393"/>
      <c r="AJ370" s="2394"/>
      <c r="AK370" s="2183" t="s">
        <v>4</v>
      </c>
      <c r="AL370"/>
      <c r="AM370"/>
      <c r="AN370" s="465"/>
      <c r="AO370" s="465"/>
      <c r="AP370" s="465"/>
      <c r="AQ370" s="465"/>
      <c r="AR370" s="465"/>
      <c r="AS370" s="465"/>
      <c r="AT370" s="465"/>
      <c r="AU370" s="465"/>
      <c r="AV370" s="465"/>
      <c r="AW370" s="465"/>
      <c r="AX370" s="465"/>
      <c r="AY370" s="465"/>
      <c r="AZ370" s="465"/>
      <c r="BA370" s="465"/>
      <c r="BB370" s="465"/>
      <c r="BC370" s="465"/>
      <c r="BD370" s="465"/>
      <c r="BE370" s="465"/>
      <c r="BF370" s="465"/>
      <c r="BG370" s="465"/>
      <c r="BH370" s="465"/>
      <c r="BI370" s="465"/>
      <c r="BJ370" s="465"/>
      <c r="BK370" s="465"/>
      <c r="BL370" s="465"/>
      <c r="BM370" s="465"/>
      <c r="BN370" s="465"/>
      <c r="BO370" s="465"/>
      <c r="BP370" s="465"/>
      <c r="BQ370" s="465"/>
      <c r="BR370" s="465"/>
      <c r="BS370" s="465"/>
      <c r="BT370" s="465"/>
      <c r="BU370" s="465"/>
      <c r="BV370" s="465"/>
      <c r="BW370" s="465"/>
      <c r="BX370" s="465"/>
      <c r="BY370" s="465"/>
      <c r="BZ370" s="465"/>
      <c r="CA370" s="465"/>
      <c r="CB370" s="465"/>
      <c r="CC370" s="465"/>
      <c r="CD370" s="465"/>
      <c r="CE370" s="465"/>
      <c r="CF370" s="465"/>
      <c r="CG370" s="465"/>
      <c r="CH370" s="465"/>
      <c r="CI370" s="465"/>
      <c r="CJ370" s="465"/>
      <c r="CK370" s="465"/>
      <c r="CL370" s="465"/>
      <c r="CM370" s="465"/>
      <c r="CN370" s="466">
        <v>1</v>
      </c>
      <c r="CO370" s="464"/>
      <c r="CP370" s="464"/>
    </row>
    <row r="371" spans="2:94" s="41" customFormat="1" ht="21" customHeight="1" x14ac:dyDescent="0.25">
      <c r="B371" s="2346"/>
      <c r="C371" s="2347"/>
      <c r="D371" s="2348"/>
      <c r="E371" s="2349"/>
      <c r="F371" s="2350"/>
      <c r="G371" s="2351"/>
      <c r="H371" s="2351"/>
      <c r="I371" s="2351"/>
      <c r="J371" s="2352"/>
      <c r="K371" s="2393"/>
      <c r="L371" s="2353"/>
      <c r="M371" s="2183" t="s">
        <v>4</v>
      </c>
      <c r="N371" s="2346"/>
      <c r="O371" s="2347"/>
      <c r="P371" s="2348"/>
      <c r="Q371" s="2349"/>
      <c r="R371" s="2350"/>
      <c r="S371" s="2350"/>
      <c r="T371" s="2350"/>
      <c r="U371" s="2351"/>
      <c r="V371" s="2352"/>
      <c r="W371" s="2393"/>
      <c r="X371" s="2353"/>
      <c r="Y371" s="2183" t="s">
        <v>4</v>
      </c>
      <c r="Z371" s="2346"/>
      <c r="AA371" s="2347"/>
      <c r="AB371" s="2348"/>
      <c r="AC371" s="2349"/>
      <c r="AD371" s="2350"/>
      <c r="AE371" s="2351"/>
      <c r="AF371" s="2351"/>
      <c r="AG371" s="2351"/>
      <c r="AH371" s="2352"/>
      <c r="AI371" s="2393"/>
      <c r="AJ371" s="2353"/>
      <c r="AK371" s="2183" t="s">
        <v>4</v>
      </c>
      <c r="AL371"/>
      <c r="AM371"/>
      <c r="AN371" s="465"/>
      <c r="AO371" s="465"/>
      <c r="AP371" s="465"/>
      <c r="AQ371" s="465"/>
      <c r="AR371" s="465"/>
      <c r="AS371" s="465"/>
      <c r="AT371" s="465"/>
      <c r="AU371" s="465"/>
      <c r="AV371" s="465"/>
      <c r="AW371" s="465"/>
      <c r="AX371" s="465"/>
      <c r="AY371" s="465"/>
      <c r="AZ371" s="465"/>
      <c r="BA371" s="465"/>
      <c r="BB371" s="465"/>
      <c r="BC371" s="465"/>
      <c r="BD371" s="465"/>
      <c r="BE371" s="465"/>
      <c r="BF371" s="465"/>
      <c r="BG371" s="465"/>
      <c r="BH371" s="465"/>
      <c r="BI371" s="465"/>
      <c r="BJ371" s="465"/>
      <c r="BK371" s="465"/>
      <c r="BL371" s="465"/>
      <c r="BM371" s="465"/>
      <c r="BN371" s="465"/>
      <c r="BO371" s="465"/>
      <c r="BP371" s="465"/>
      <c r="BQ371" s="465"/>
      <c r="BR371" s="465"/>
      <c r="BS371" s="465"/>
      <c r="BT371" s="465"/>
      <c r="BU371" s="465"/>
      <c r="BV371" s="465"/>
      <c r="BW371" s="465"/>
      <c r="BX371" s="465"/>
      <c r="BY371" s="465"/>
      <c r="BZ371" s="465"/>
      <c r="CA371" s="465"/>
      <c r="CB371" s="465"/>
      <c r="CC371" s="465"/>
      <c r="CD371" s="465"/>
      <c r="CE371" s="465"/>
      <c r="CF371" s="465"/>
      <c r="CG371" s="465"/>
      <c r="CH371" s="465"/>
      <c r="CI371" s="465"/>
      <c r="CJ371" s="465"/>
      <c r="CK371" s="465"/>
      <c r="CL371" s="465"/>
      <c r="CM371" s="465"/>
      <c r="CN371" s="466">
        <v>1</v>
      </c>
      <c r="CO371" s="464"/>
      <c r="CP371" s="464"/>
    </row>
    <row r="372" spans="2:94" s="41" customFormat="1" ht="21" customHeight="1" x14ac:dyDescent="0.25">
      <c r="B372" s="2346"/>
      <c r="C372" s="2347"/>
      <c r="D372" s="2392"/>
      <c r="E372" s="2392"/>
      <c r="F372" s="2348"/>
      <c r="G372" s="2351"/>
      <c r="H372" s="2351"/>
      <c r="I372" s="2351"/>
      <c r="J372" s="2352"/>
      <c r="K372" s="2393"/>
      <c r="L372" s="2394"/>
      <c r="M372" s="2183" t="s">
        <v>4</v>
      </c>
      <c r="N372" s="2346"/>
      <c r="O372" s="2347"/>
      <c r="P372" s="2392"/>
      <c r="Q372" s="2392"/>
      <c r="R372" s="2348"/>
      <c r="S372" s="2348"/>
      <c r="T372" s="2348"/>
      <c r="U372" s="2351"/>
      <c r="V372" s="2352"/>
      <c r="W372" s="2393"/>
      <c r="X372" s="2394"/>
      <c r="Y372" s="2183" t="s">
        <v>4</v>
      </c>
      <c r="Z372" s="2346"/>
      <c r="AA372" s="2347"/>
      <c r="AB372" s="2392"/>
      <c r="AC372" s="2392"/>
      <c r="AD372" s="2348"/>
      <c r="AE372" s="2351"/>
      <c r="AF372" s="2351"/>
      <c r="AG372" s="2351"/>
      <c r="AH372" s="2352"/>
      <c r="AI372" s="2393"/>
      <c r="AJ372" s="2394"/>
      <c r="AK372" s="2183" t="s">
        <v>4</v>
      </c>
      <c r="AL372"/>
      <c r="AM372"/>
      <c r="AN372" s="465"/>
      <c r="AO372" s="465"/>
      <c r="AP372" s="465"/>
      <c r="AQ372" s="465"/>
      <c r="AR372" s="465"/>
      <c r="AS372" s="465"/>
      <c r="AT372" s="465"/>
      <c r="AU372" s="465"/>
      <c r="AV372" s="465"/>
      <c r="AW372" s="465"/>
      <c r="AX372" s="465"/>
      <c r="AY372" s="465"/>
      <c r="AZ372" s="465"/>
      <c r="BA372" s="465"/>
      <c r="BB372" s="465"/>
      <c r="BC372" s="465"/>
      <c r="BD372" s="465"/>
      <c r="BE372" s="465"/>
      <c r="BF372" s="465"/>
      <c r="BG372" s="465"/>
      <c r="BH372" s="465"/>
      <c r="BI372" s="465"/>
      <c r="BJ372" s="465"/>
      <c r="BK372" s="465"/>
      <c r="BL372" s="465"/>
      <c r="BM372" s="465"/>
      <c r="BN372" s="465"/>
      <c r="BO372" s="465"/>
      <c r="BP372" s="465"/>
      <c r="BQ372" s="465"/>
      <c r="BR372" s="465"/>
      <c r="BS372" s="465"/>
      <c r="BT372" s="465"/>
      <c r="BU372" s="465"/>
      <c r="BV372" s="465"/>
      <c r="BW372" s="465"/>
      <c r="BX372" s="465"/>
      <c r="BY372" s="465"/>
      <c r="BZ372" s="465"/>
      <c r="CA372" s="465"/>
      <c r="CB372" s="465"/>
      <c r="CC372" s="465"/>
      <c r="CD372" s="465"/>
      <c r="CE372" s="465"/>
      <c r="CF372" s="465"/>
      <c r="CG372" s="465"/>
      <c r="CH372" s="465"/>
      <c r="CI372" s="465"/>
      <c r="CJ372" s="465"/>
      <c r="CK372" s="465"/>
      <c r="CL372" s="465"/>
      <c r="CM372" s="465"/>
      <c r="CN372" s="466">
        <v>1</v>
      </c>
      <c r="CO372" s="464"/>
      <c r="CP372" s="464"/>
    </row>
    <row r="373" spans="2:94" s="41" customFormat="1" ht="21" customHeight="1" x14ac:dyDescent="0.25">
      <c r="B373" s="2346"/>
      <c r="C373" s="2347"/>
      <c r="D373" s="2348"/>
      <c r="E373" s="2349"/>
      <c r="F373" s="2350"/>
      <c r="G373" s="2351"/>
      <c r="H373" s="2351"/>
      <c r="I373" s="2351"/>
      <c r="J373" s="2352"/>
      <c r="K373" s="2393"/>
      <c r="L373" s="2353"/>
      <c r="M373" s="2183" t="s">
        <v>4</v>
      </c>
      <c r="N373" s="2346"/>
      <c r="O373" s="2347"/>
      <c r="P373" s="2348"/>
      <c r="Q373" s="2349"/>
      <c r="R373" s="2350"/>
      <c r="S373" s="2350"/>
      <c r="T373" s="2350"/>
      <c r="U373" s="2351"/>
      <c r="V373" s="2352"/>
      <c r="W373" s="2393"/>
      <c r="X373" s="2353"/>
      <c r="Y373" s="2183" t="s">
        <v>4</v>
      </c>
      <c r="Z373" s="2346"/>
      <c r="AA373" s="2347"/>
      <c r="AB373" s="2348"/>
      <c r="AC373" s="2349"/>
      <c r="AD373" s="2350"/>
      <c r="AE373" s="2351"/>
      <c r="AF373" s="2351"/>
      <c r="AG373" s="2351"/>
      <c r="AH373" s="2352"/>
      <c r="AI373" s="2393"/>
      <c r="AJ373" s="2353"/>
      <c r="AK373" s="2183" t="s">
        <v>4</v>
      </c>
      <c r="AL373"/>
      <c r="AM373"/>
      <c r="AN373" s="465"/>
      <c r="AO373" s="465"/>
      <c r="AP373" s="465"/>
      <c r="AQ373" s="465"/>
      <c r="AR373" s="465"/>
      <c r="AS373" s="465"/>
      <c r="AT373" s="465"/>
      <c r="AU373" s="465"/>
      <c r="AV373" s="465"/>
      <c r="AW373" s="465"/>
      <c r="AX373" s="465"/>
      <c r="AY373" s="465"/>
      <c r="AZ373" s="465"/>
      <c r="BA373" s="465"/>
      <c r="BB373" s="465"/>
      <c r="BC373" s="465"/>
      <c r="BD373" s="465"/>
      <c r="BE373" s="465"/>
      <c r="BF373" s="465"/>
      <c r="BG373" s="465"/>
      <c r="BH373" s="465"/>
      <c r="BI373" s="465"/>
      <c r="BJ373" s="465"/>
      <c r="BK373" s="465"/>
      <c r="BL373" s="465"/>
      <c r="BM373" s="465"/>
      <c r="BN373" s="465"/>
      <c r="BO373" s="465"/>
      <c r="BP373" s="465"/>
      <c r="BQ373" s="465"/>
      <c r="BR373" s="465"/>
      <c r="BS373" s="465"/>
      <c r="BT373" s="465"/>
      <c r="BU373" s="465"/>
      <c r="BV373" s="465"/>
      <c r="BW373" s="465"/>
      <c r="BX373" s="465"/>
      <c r="BY373" s="465"/>
      <c r="BZ373" s="465"/>
      <c r="CA373" s="465"/>
      <c r="CB373" s="465"/>
      <c r="CC373" s="465"/>
      <c r="CD373" s="465"/>
      <c r="CE373" s="465"/>
      <c r="CF373" s="465"/>
      <c r="CG373" s="465"/>
      <c r="CH373" s="465"/>
      <c r="CI373" s="465"/>
      <c r="CJ373" s="465"/>
      <c r="CK373" s="465"/>
      <c r="CL373" s="465"/>
      <c r="CM373" s="465"/>
      <c r="CN373" s="466">
        <v>1</v>
      </c>
      <c r="CO373" s="464"/>
      <c r="CP373" s="464"/>
    </row>
    <row r="374" spans="2:94" s="41" customFormat="1" ht="21" customHeight="1" x14ac:dyDescent="0.25">
      <c r="B374" s="2346"/>
      <c r="C374" s="2347"/>
      <c r="D374" s="2392"/>
      <c r="E374" s="2392"/>
      <c r="F374" s="2348"/>
      <c r="G374" s="2351"/>
      <c r="H374" s="2351"/>
      <c r="I374" s="2351"/>
      <c r="J374" s="2352"/>
      <c r="K374" s="2393"/>
      <c r="L374" s="2394"/>
      <c r="M374" s="2183" t="s">
        <v>4</v>
      </c>
      <c r="N374" s="2346"/>
      <c r="O374" s="2347"/>
      <c r="P374" s="2392"/>
      <c r="Q374" s="2392"/>
      <c r="R374" s="2348"/>
      <c r="S374" s="2348"/>
      <c r="T374" s="2348"/>
      <c r="U374" s="2351"/>
      <c r="V374" s="2352"/>
      <c r="W374" s="2393"/>
      <c r="X374" s="2394"/>
      <c r="Y374" s="2183" t="s">
        <v>4</v>
      </c>
      <c r="Z374" s="2346"/>
      <c r="AA374" s="2347"/>
      <c r="AB374" s="2392"/>
      <c r="AC374" s="2392"/>
      <c r="AD374" s="2348"/>
      <c r="AE374" s="2351"/>
      <c r="AF374" s="2351"/>
      <c r="AG374" s="2351"/>
      <c r="AH374" s="2352"/>
      <c r="AI374" s="2393"/>
      <c r="AJ374" s="2394"/>
      <c r="AK374" s="2183" t="s">
        <v>4</v>
      </c>
      <c r="AL374"/>
      <c r="AM374"/>
      <c r="AN374" s="465"/>
      <c r="AO374" s="465"/>
      <c r="AP374" s="465"/>
      <c r="AQ374" s="465"/>
      <c r="AR374" s="465"/>
      <c r="AS374" s="465"/>
      <c r="AT374" s="465"/>
      <c r="AU374" s="465"/>
      <c r="AV374" s="465"/>
      <c r="AW374" s="465"/>
      <c r="AX374" s="465"/>
      <c r="AY374" s="465"/>
      <c r="AZ374" s="465"/>
      <c r="BA374" s="465"/>
      <c r="BB374" s="465"/>
      <c r="BC374" s="465"/>
      <c r="BD374" s="465"/>
      <c r="BE374" s="465"/>
      <c r="BF374" s="465"/>
      <c r="BG374" s="465"/>
      <c r="BH374" s="465"/>
      <c r="BI374" s="465"/>
      <c r="BJ374" s="465"/>
      <c r="BK374" s="465"/>
      <c r="BL374" s="465"/>
      <c r="BM374" s="465"/>
      <c r="BN374" s="465"/>
      <c r="BO374" s="465"/>
      <c r="BP374" s="465"/>
      <c r="BQ374" s="465"/>
      <c r="BR374" s="465"/>
      <c r="BS374" s="465"/>
      <c r="BT374" s="465"/>
      <c r="BU374" s="465"/>
      <c r="BV374" s="465"/>
      <c r="BW374" s="465"/>
      <c r="BX374" s="465"/>
      <c r="BY374" s="465"/>
      <c r="BZ374" s="465"/>
      <c r="CA374" s="465"/>
      <c r="CB374" s="465"/>
      <c r="CC374" s="465"/>
      <c r="CD374" s="465"/>
      <c r="CE374" s="465"/>
      <c r="CF374" s="465"/>
      <c r="CG374" s="465"/>
      <c r="CH374" s="465"/>
      <c r="CI374" s="465"/>
      <c r="CJ374" s="465"/>
      <c r="CK374" s="465"/>
      <c r="CL374" s="465"/>
      <c r="CM374" s="465"/>
      <c r="CN374" s="466">
        <v>1</v>
      </c>
      <c r="CO374" s="464"/>
      <c r="CP374" s="464"/>
    </row>
    <row r="375" spans="2:94" s="41" customFormat="1" ht="21" customHeight="1" x14ac:dyDescent="0.25">
      <c r="B375" s="2346"/>
      <c r="C375" s="2347"/>
      <c r="D375" s="2348"/>
      <c r="E375" s="2349"/>
      <c r="F375" s="2350"/>
      <c r="G375" s="2351"/>
      <c r="H375" s="2351"/>
      <c r="I375" s="2351"/>
      <c r="J375" s="2352"/>
      <c r="K375" s="2393"/>
      <c r="L375" s="2353"/>
      <c r="M375" s="2183" t="s">
        <v>4</v>
      </c>
      <c r="N375" s="2346"/>
      <c r="O375" s="2347"/>
      <c r="P375" s="2348"/>
      <c r="Q375" s="2349"/>
      <c r="R375" s="2350"/>
      <c r="S375" s="2350"/>
      <c r="T375" s="2350"/>
      <c r="U375" s="2351"/>
      <c r="V375" s="2352"/>
      <c r="W375" s="2393"/>
      <c r="X375" s="2353"/>
      <c r="Y375" s="2183" t="s">
        <v>4</v>
      </c>
      <c r="Z375" s="2346"/>
      <c r="AA375" s="2347"/>
      <c r="AB375" s="2348"/>
      <c r="AC375" s="2349"/>
      <c r="AD375" s="2350"/>
      <c r="AE375" s="2351"/>
      <c r="AF375" s="2351"/>
      <c r="AG375" s="2351"/>
      <c r="AH375" s="2352"/>
      <c r="AI375" s="2393"/>
      <c r="AJ375" s="2353"/>
      <c r="AK375" s="2183" t="s">
        <v>4</v>
      </c>
      <c r="AL375"/>
      <c r="AM375"/>
      <c r="AN375" s="465"/>
      <c r="AO375" s="465"/>
      <c r="AP375" s="465"/>
      <c r="AQ375" s="465"/>
      <c r="AR375" s="465"/>
      <c r="AS375" s="465"/>
      <c r="AT375" s="465"/>
      <c r="AU375" s="465"/>
      <c r="AV375" s="465"/>
      <c r="AW375" s="465"/>
      <c r="AX375" s="465"/>
      <c r="AY375" s="465"/>
      <c r="AZ375" s="465"/>
      <c r="BA375" s="465"/>
      <c r="BB375" s="465"/>
      <c r="BC375" s="465"/>
      <c r="BD375" s="465"/>
      <c r="BE375" s="465"/>
      <c r="BF375" s="465"/>
      <c r="BG375" s="465"/>
      <c r="BH375" s="465"/>
      <c r="BI375" s="465"/>
      <c r="BJ375" s="465"/>
      <c r="BK375" s="465"/>
      <c r="BL375" s="465"/>
      <c r="BM375" s="465"/>
      <c r="BN375" s="465"/>
      <c r="BO375" s="465"/>
      <c r="BP375" s="465"/>
      <c r="BQ375" s="465"/>
      <c r="BR375" s="465"/>
      <c r="BS375" s="465"/>
      <c r="BT375" s="465"/>
      <c r="BU375" s="465"/>
      <c r="BV375" s="465"/>
      <c r="BW375" s="465"/>
      <c r="BX375" s="465"/>
      <c r="BY375" s="465"/>
      <c r="BZ375" s="465"/>
      <c r="CA375" s="465"/>
      <c r="CB375" s="465"/>
      <c r="CC375" s="465"/>
      <c r="CD375" s="465"/>
      <c r="CE375" s="465"/>
      <c r="CF375" s="465"/>
      <c r="CG375" s="465"/>
      <c r="CH375" s="465"/>
      <c r="CI375" s="465"/>
      <c r="CJ375" s="465"/>
      <c r="CK375" s="465"/>
      <c r="CL375" s="465"/>
      <c r="CM375" s="465"/>
      <c r="CN375" s="466">
        <v>1</v>
      </c>
      <c r="CO375" s="464"/>
      <c r="CP375" s="464"/>
    </row>
    <row r="376" spans="2:94" s="41" customFormat="1" ht="21" customHeight="1" x14ac:dyDescent="0.25">
      <c r="B376" s="2346"/>
      <c r="C376" s="2347"/>
      <c r="D376" s="2392"/>
      <c r="E376" s="2392"/>
      <c r="F376" s="2348"/>
      <c r="G376" s="2351"/>
      <c r="H376" s="2351"/>
      <c r="I376" s="2351"/>
      <c r="J376" s="2352"/>
      <c r="K376" s="2393"/>
      <c r="L376" s="2394"/>
      <c r="M376" s="2183" t="s">
        <v>4</v>
      </c>
      <c r="N376" s="2346"/>
      <c r="O376" s="2347"/>
      <c r="P376" s="2392"/>
      <c r="Q376" s="2392"/>
      <c r="R376" s="2348"/>
      <c r="S376" s="2348"/>
      <c r="T376" s="2348"/>
      <c r="U376" s="2351"/>
      <c r="V376" s="2352"/>
      <c r="W376" s="2393"/>
      <c r="X376" s="2394"/>
      <c r="Y376" s="2183" t="s">
        <v>4</v>
      </c>
      <c r="Z376" s="2346"/>
      <c r="AA376" s="2347"/>
      <c r="AB376" s="2392"/>
      <c r="AC376" s="2392"/>
      <c r="AD376" s="2348"/>
      <c r="AE376" s="2351"/>
      <c r="AF376" s="2351"/>
      <c r="AG376" s="2351"/>
      <c r="AH376" s="2352"/>
      <c r="AI376" s="2393"/>
      <c r="AJ376" s="2394"/>
      <c r="AK376" s="2183" t="s">
        <v>4</v>
      </c>
      <c r="AL376"/>
      <c r="AM376"/>
      <c r="AN376" s="465"/>
      <c r="AO376" s="465"/>
      <c r="AP376" s="465"/>
      <c r="AQ376" s="465"/>
      <c r="AR376" s="465"/>
      <c r="AS376" s="465"/>
      <c r="AT376" s="465"/>
      <c r="AU376" s="465"/>
      <c r="AV376" s="465"/>
      <c r="AW376" s="465"/>
      <c r="AX376" s="465"/>
      <c r="AY376" s="465"/>
      <c r="AZ376" s="465"/>
      <c r="BA376" s="465"/>
      <c r="BB376" s="465"/>
      <c r="BC376" s="465"/>
      <c r="BD376" s="465"/>
      <c r="BE376" s="465"/>
      <c r="BF376" s="465"/>
      <c r="BG376" s="465"/>
      <c r="BH376" s="465"/>
      <c r="BI376" s="465"/>
      <c r="BJ376" s="465"/>
      <c r="BK376" s="465"/>
      <c r="BL376" s="465"/>
      <c r="BM376" s="465"/>
      <c r="BN376" s="465"/>
      <c r="BO376" s="465"/>
      <c r="BP376" s="465"/>
      <c r="BQ376" s="465"/>
      <c r="BR376" s="465"/>
      <c r="BS376" s="465"/>
      <c r="BT376" s="465"/>
      <c r="BU376" s="465"/>
      <c r="BV376" s="465"/>
      <c r="BW376" s="465"/>
      <c r="BX376" s="465"/>
      <c r="BY376" s="465"/>
      <c r="BZ376" s="465"/>
      <c r="CA376" s="465"/>
      <c r="CB376" s="465"/>
      <c r="CC376" s="465"/>
      <c r="CD376" s="465"/>
      <c r="CE376" s="465"/>
      <c r="CF376" s="465"/>
      <c r="CG376" s="465"/>
      <c r="CH376" s="465"/>
      <c r="CI376" s="465"/>
      <c r="CJ376" s="465"/>
      <c r="CK376" s="465"/>
      <c r="CL376" s="465"/>
      <c r="CM376" s="465"/>
      <c r="CN376" s="466">
        <v>1</v>
      </c>
      <c r="CO376" s="464"/>
      <c r="CP376" s="464"/>
    </row>
    <row r="377" spans="2:94" s="41" customFormat="1" ht="21" customHeight="1" x14ac:dyDescent="0.25">
      <c r="B377" s="2346"/>
      <c r="C377" s="2347"/>
      <c r="D377" s="2348"/>
      <c r="E377" s="2349"/>
      <c r="F377" s="2350"/>
      <c r="G377" s="2351"/>
      <c r="H377" s="2351"/>
      <c r="I377" s="2351"/>
      <c r="J377" s="2352"/>
      <c r="K377" s="2393"/>
      <c r="L377" s="2353"/>
      <c r="M377" s="2183" t="s">
        <v>4</v>
      </c>
      <c r="N377" s="2346"/>
      <c r="O377" s="2347"/>
      <c r="P377" s="2348"/>
      <c r="Q377" s="2349"/>
      <c r="R377" s="2350"/>
      <c r="S377" s="2350"/>
      <c r="T377" s="2350"/>
      <c r="U377" s="2351"/>
      <c r="V377" s="2352"/>
      <c r="W377" s="2393"/>
      <c r="X377" s="2353"/>
      <c r="Y377" s="2183" t="s">
        <v>4</v>
      </c>
      <c r="Z377" s="2346"/>
      <c r="AA377" s="2347"/>
      <c r="AB377" s="2348"/>
      <c r="AC377" s="2349"/>
      <c r="AD377" s="2350"/>
      <c r="AE377" s="2351"/>
      <c r="AF377" s="2351"/>
      <c r="AG377" s="2351"/>
      <c r="AH377" s="2352"/>
      <c r="AI377" s="2393"/>
      <c r="AJ377" s="2353"/>
      <c r="AK377" s="2183" t="s">
        <v>4</v>
      </c>
      <c r="AL377"/>
      <c r="AM377"/>
      <c r="AN377" s="465"/>
      <c r="AO377" s="465"/>
      <c r="AP377" s="465"/>
      <c r="AQ377" s="465"/>
      <c r="AR377" s="465"/>
      <c r="AS377" s="465"/>
      <c r="AT377" s="465"/>
      <c r="AU377" s="465"/>
      <c r="AV377" s="465"/>
      <c r="AW377" s="465"/>
      <c r="AX377" s="465"/>
      <c r="AY377" s="465"/>
      <c r="AZ377" s="465"/>
      <c r="BA377" s="465"/>
      <c r="BB377" s="465"/>
      <c r="BC377" s="465"/>
      <c r="BD377" s="465"/>
      <c r="BE377" s="465"/>
      <c r="BF377" s="465"/>
      <c r="BG377" s="465"/>
      <c r="BH377" s="465"/>
      <c r="BI377" s="465"/>
      <c r="BJ377" s="465"/>
      <c r="BK377" s="465"/>
      <c r="BL377" s="465"/>
      <c r="BM377" s="465"/>
      <c r="BN377" s="465"/>
      <c r="BO377" s="465"/>
      <c r="BP377" s="465"/>
      <c r="BQ377" s="465"/>
      <c r="BR377" s="465"/>
      <c r="BS377" s="465"/>
      <c r="BT377" s="465"/>
      <c r="BU377" s="465"/>
      <c r="BV377" s="465"/>
      <c r="BW377" s="465"/>
      <c r="BX377" s="465"/>
      <c r="BY377" s="465"/>
      <c r="BZ377" s="465"/>
      <c r="CA377" s="465"/>
      <c r="CB377" s="465"/>
      <c r="CC377" s="465"/>
      <c r="CD377" s="465"/>
      <c r="CE377" s="465"/>
      <c r="CF377" s="465"/>
      <c r="CG377" s="465"/>
      <c r="CH377" s="465"/>
      <c r="CI377" s="465"/>
      <c r="CJ377" s="465"/>
      <c r="CK377" s="465"/>
      <c r="CL377" s="465"/>
      <c r="CM377" s="465"/>
      <c r="CN377" s="466">
        <v>1</v>
      </c>
      <c r="CO377" s="464"/>
      <c r="CP377" s="464"/>
    </row>
    <row r="378" spans="2:94" s="41" customFormat="1" ht="21" customHeight="1" x14ac:dyDescent="0.25">
      <c r="B378" s="2346"/>
      <c r="C378" s="2347"/>
      <c r="D378" s="2392"/>
      <c r="E378" s="2392"/>
      <c r="F378" s="2348"/>
      <c r="G378" s="2351"/>
      <c r="H378" s="2351"/>
      <c r="I378" s="2351"/>
      <c r="J378" s="2352"/>
      <c r="K378" s="2393"/>
      <c r="L378" s="2394"/>
      <c r="M378" s="2183" t="s">
        <v>4</v>
      </c>
      <c r="N378" s="2346"/>
      <c r="O378" s="2347"/>
      <c r="P378" s="2392"/>
      <c r="Q378" s="2392"/>
      <c r="R378" s="2348"/>
      <c r="S378" s="2348"/>
      <c r="T378" s="2348"/>
      <c r="U378" s="2351"/>
      <c r="V378" s="2352"/>
      <c r="W378" s="2393"/>
      <c r="X378" s="2394"/>
      <c r="Y378" s="2183" t="s">
        <v>4</v>
      </c>
      <c r="Z378" s="2346"/>
      <c r="AA378" s="2347"/>
      <c r="AB378" s="2392"/>
      <c r="AC378" s="2392"/>
      <c r="AD378" s="2348"/>
      <c r="AE378" s="2351"/>
      <c r="AF378" s="2351"/>
      <c r="AG378" s="2351"/>
      <c r="AH378" s="2352"/>
      <c r="AI378" s="2393"/>
      <c r="AJ378" s="2394"/>
      <c r="AK378" s="2183" t="s">
        <v>4</v>
      </c>
      <c r="AL378"/>
      <c r="AM378"/>
      <c r="AN378" s="465"/>
      <c r="AO378" s="465"/>
      <c r="AP378" s="465"/>
      <c r="AQ378" s="465"/>
      <c r="AR378" s="465"/>
      <c r="AS378" s="465"/>
      <c r="AT378" s="465"/>
      <c r="AU378" s="465"/>
      <c r="AV378" s="465"/>
      <c r="AW378" s="465"/>
      <c r="AX378" s="465"/>
      <c r="AY378" s="465"/>
      <c r="AZ378" s="465"/>
      <c r="BA378" s="465"/>
      <c r="BB378" s="465"/>
      <c r="BC378" s="465"/>
      <c r="BD378" s="465"/>
      <c r="BE378" s="465"/>
      <c r="BF378" s="465"/>
      <c r="BG378" s="465"/>
      <c r="BH378" s="465"/>
      <c r="BI378" s="465"/>
      <c r="BJ378" s="465"/>
      <c r="BK378" s="465"/>
      <c r="BL378" s="465"/>
      <c r="BM378" s="465"/>
      <c r="BN378" s="465"/>
      <c r="BO378" s="465"/>
      <c r="BP378" s="465"/>
      <c r="BQ378" s="465"/>
      <c r="BR378" s="465"/>
      <c r="BS378" s="465"/>
      <c r="BT378" s="465"/>
      <c r="BU378" s="465"/>
      <c r="BV378" s="465"/>
      <c r="BW378" s="465"/>
      <c r="BX378" s="465"/>
      <c r="BY378" s="465"/>
      <c r="BZ378" s="465"/>
      <c r="CA378" s="465"/>
      <c r="CB378" s="465"/>
      <c r="CC378" s="465"/>
      <c r="CD378" s="465"/>
      <c r="CE378" s="465"/>
      <c r="CF378" s="465"/>
      <c r="CG378" s="465"/>
      <c r="CH378" s="465"/>
      <c r="CI378" s="465"/>
      <c r="CJ378" s="465"/>
      <c r="CK378" s="465"/>
      <c r="CL378" s="465"/>
      <c r="CM378" s="465"/>
      <c r="CN378" s="466">
        <v>1</v>
      </c>
      <c r="CO378" s="464"/>
      <c r="CP378" s="464"/>
    </row>
    <row r="379" spans="2:94" s="41" customFormat="1" ht="21" customHeight="1" x14ac:dyDescent="0.25">
      <c r="B379" s="2346"/>
      <c r="C379" s="2347"/>
      <c r="D379" s="2348"/>
      <c r="E379" s="2349"/>
      <c r="F379" s="2350"/>
      <c r="G379" s="2351"/>
      <c r="H379" s="2351"/>
      <c r="I379" s="2351"/>
      <c r="J379" s="2352"/>
      <c r="K379" s="2393"/>
      <c r="L379" s="2353"/>
      <c r="M379" s="2183" t="s">
        <v>4</v>
      </c>
      <c r="N379" s="2346"/>
      <c r="O379" s="2347"/>
      <c r="P379" s="2348"/>
      <c r="Q379" s="2349"/>
      <c r="R379" s="2350"/>
      <c r="S379" s="2350"/>
      <c r="T379" s="2350"/>
      <c r="U379" s="2351"/>
      <c r="V379" s="2352"/>
      <c r="W379" s="2393"/>
      <c r="X379" s="2353"/>
      <c r="Y379" s="2183" t="s">
        <v>4</v>
      </c>
      <c r="Z379" s="2346"/>
      <c r="AA379" s="2347"/>
      <c r="AB379" s="2348"/>
      <c r="AC379" s="2349"/>
      <c r="AD379" s="2350"/>
      <c r="AE379" s="2351"/>
      <c r="AF379" s="2351"/>
      <c r="AG379" s="2351"/>
      <c r="AH379" s="2352"/>
      <c r="AI379" s="2393"/>
      <c r="AJ379" s="2353"/>
      <c r="AK379" s="2183" t="s">
        <v>4</v>
      </c>
      <c r="AL379"/>
      <c r="AM379"/>
      <c r="AN379" s="465"/>
      <c r="AO379" s="465"/>
      <c r="AP379" s="465"/>
      <c r="AQ379" s="465"/>
      <c r="AR379" s="465"/>
      <c r="AS379" s="465"/>
      <c r="AT379" s="465"/>
      <c r="AU379" s="465"/>
      <c r="AV379" s="465"/>
      <c r="AW379" s="465"/>
      <c r="AX379" s="465"/>
      <c r="AY379" s="465"/>
      <c r="AZ379" s="465"/>
      <c r="BA379" s="465"/>
      <c r="BB379" s="465"/>
      <c r="BC379" s="465"/>
      <c r="BD379" s="465"/>
      <c r="BE379" s="465"/>
      <c r="BF379" s="465"/>
      <c r="BG379" s="465"/>
      <c r="BH379" s="465"/>
      <c r="BI379" s="465"/>
      <c r="BJ379" s="465"/>
      <c r="BK379" s="465"/>
      <c r="BL379" s="465"/>
      <c r="BM379" s="465"/>
      <c r="BN379" s="465"/>
      <c r="BO379" s="465"/>
      <c r="BP379" s="465"/>
      <c r="BQ379" s="465"/>
      <c r="BR379" s="465"/>
      <c r="BS379" s="465"/>
      <c r="BT379" s="465"/>
      <c r="BU379" s="465"/>
      <c r="BV379" s="465"/>
      <c r="BW379" s="465"/>
      <c r="BX379" s="465"/>
      <c r="BY379" s="465"/>
      <c r="BZ379" s="465"/>
      <c r="CA379" s="465"/>
      <c r="CB379" s="465"/>
      <c r="CC379" s="465"/>
      <c r="CD379" s="465"/>
      <c r="CE379" s="465"/>
      <c r="CF379" s="465"/>
      <c r="CG379" s="465"/>
      <c r="CH379" s="465"/>
      <c r="CI379" s="465"/>
      <c r="CJ379" s="465"/>
      <c r="CK379" s="465"/>
      <c r="CL379" s="465"/>
      <c r="CM379" s="465"/>
      <c r="CN379" s="466">
        <v>1</v>
      </c>
      <c r="CO379" s="464"/>
      <c r="CP379" s="464"/>
    </row>
    <row r="380" spans="2:94" s="41" customFormat="1" ht="21" customHeight="1" x14ac:dyDescent="0.25">
      <c r="B380" s="2346"/>
      <c r="C380" s="2347"/>
      <c r="D380" s="2392"/>
      <c r="E380" s="2392"/>
      <c r="F380" s="2348"/>
      <c r="G380" s="2351"/>
      <c r="H380" s="2351"/>
      <c r="I380" s="2351"/>
      <c r="J380" s="2352"/>
      <c r="K380" s="2393"/>
      <c r="L380" s="2394"/>
      <c r="M380" s="2183" t="s">
        <v>4</v>
      </c>
      <c r="N380" s="2346"/>
      <c r="O380" s="2347"/>
      <c r="P380" s="2392"/>
      <c r="Q380" s="2392"/>
      <c r="R380" s="2348"/>
      <c r="S380" s="2348"/>
      <c r="T380" s="2348"/>
      <c r="U380" s="2351"/>
      <c r="V380" s="2352"/>
      <c r="W380" s="2393"/>
      <c r="X380" s="2394"/>
      <c r="Y380" s="2183" t="s">
        <v>4</v>
      </c>
      <c r="Z380" s="2346"/>
      <c r="AA380" s="2347"/>
      <c r="AB380" s="2392"/>
      <c r="AC380" s="2392"/>
      <c r="AD380" s="2348"/>
      <c r="AE380" s="2351"/>
      <c r="AF380" s="2351"/>
      <c r="AG380" s="2351"/>
      <c r="AH380" s="2352"/>
      <c r="AI380" s="2393"/>
      <c r="AJ380" s="2394"/>
      <c r="AK380" s="2183" t="s">
        <v>4</v>
      </c>
      <c r="AL380"/>
      <c r="AM380"/>
      <c r="AN380" s="465"/>
      <c r="AO380" s="465"/>
      <c r="AP380" s="465"/>
      <c r="AQ380" s="465"/>
      <c r="AR380" s="465"/>
      <c r="AS380" s="465"/>
      <c r="AT380" s="465"/>
      <c r="AU380" s="465"/>
      <c r="AV380" s="465"/>
      <c r="AW380" s="465"/>
      <c r="AX380" s="465"/>
      <c r="AY380" s="465"/>
      <c r="AZ380" s="465"/>
      <c r="BA380" s="465"/>
      <c r="BB380" s="465"/>
      <c r="BC380" s="465"/>
      <c r="BD380" s="465"/>
      <c r="BE380" s="465"/>
      <c r="BF380" s="465"/>
      <c r="BG380" s="465"/>
      <c r="BH380" s="465"/>
      <c r="BI380" s="465"/>
      <c r="BJ380" s="465"/>
      <c r="BK380" s="465"/>
      <c r="BL380" s="465"/>
      <c r="BM380" s="465"/>
      <c r="BN380" s="465"/>
      <c r="BO380" s="465"/>
      <c r="BP380" s="465"/>
      <c r="BQ380" s="465"/>
      <c r="BR380" s="465"/>
      <c r="BS380" s="465"/>
      <c r="BT380" s="465"/>
      <c r="BU380" s="465"/>
      <c r="BV380" s="465"/>
      <c r="BW380" s="465"/>
      <c r="BX380" s="465"/>
      <c r="BY380" s="465"/>
      <c r="BZ380" s="465"/>
      <c r="CA380" s="465"/>
      <c r="CB380" s="465"/>
      <c r="CC380" s="465"/>
      <c r="CD380" s="465"/>
      <c r="CE380" s="465"/>
      <c r="CF380" s="465"/>
      <c r="CG380" s="465"/>
      <c r="CH380" s="465"/>
      <c r="CI380" s="465"/>
      <c r="CJ380" s="465"/>
      <c r="CK380" s="465"/>
      <c r="CL380" s="465"/>
      <c r="CM380" s="465"/>
      <c r="CN380" s="466">
        <v>1</v>
      </c>
      <c r="CO380" s="464"/>
      <c r="CP380" s="464"/>
    </row>
    <row r="381" spans="2:94" s="41" customFormat="1" ht="21" customHeight="1" x14ac:dyDescent="0.25">
      <c r="B381" s="2346"/>
      <c r="C381" s="2347"/>
      <c r="D381" s="2348"/>
      <c r="E381" s="2349"/>
      <c r="F381" s="2350"/>
      <c r="G381" s="2351"/>
      <c r="H381" s="2351"/>
      <c r="I381" s="2351"/>
      <c r="J381" s="2352"/>
      <c r="K381" s="2393"/>
      <c r="L381" s="2353"/>
      <c r="M381" s="2183" t="s">
        <v>4</v>
      </c>
      <c r="N381" s="2346"/>
      <c r="O381" s="2347"/>
      <c r="P381" s="2348"/>
      <c r="Q381" s="2349"/>
      <c r="R381" s="2350"/>
      <c r="S381" s="2350"/>
      <c r="T381" s="2350"/>
      <c r="U381" s="2351"/>
      <c r="V381" s="2352"/>
      <c r="W381" s="2393"/>
      <c r="X381" s="2353"/>
      <c r="Y381" s="2183" t="s">
        <v>4</v>
      </c>
      <c r="Z381" s="2346"/>
      <c r="AA381" s="2347"/>
      <c r="AB381" s="2348"/>
      <c r="AC381" s="2349"/>
      <c r="AD381" s="2350"/>
      <c r="AE381" s="2351"/>
      <c r="AF381" s="2351"/>
      <c r="AG381" s="2351"/>
      <c r="AH381" s="2352"/>
      <c r="AI381" s="2393"/>
      <c r="AJ381" s="2353"/>
      <c r="AK381" s="2183" t="s">
        <v>4</v>
      </c>
      <c r="AL381"/>
      <c r="AM381"/>
      <c r="AN381" s="465"/>
      <c r="AO381" s="465"/>
      <c r="AP381" s="465"/>
      <c r="AQ381" s="465"/>
      <c r="AR381" s="465"/>
      <c r="AS381" s="465"/>
      <c r="AT381" s="465"/>
      <c r="AU381" s="465"/>
      <c r="AV381" s="465"/>
      <c r="AW381" s="465"/>
      <c r="AX381" s="465"/>
      <c r="AY381" s="465"/>
      <c r="AZ381" s="465"/>
      <c r="BA381" s="465"/>
      <c r="BB381" s="465"/>
      <c r="BC381" s="465"/>
      <c r="BD381" s="465"/>
      <c r="BE381" s="465"/>
      <c r="BF381" s="465"/>
      <c r="BG381" s="465"/>
      <c r="BH381" s="465"/>
      <c r="BI381" s="465"/>
      <c r="BJ381" s="465"/>
      <c r="BK381" s="465"/>
      <c r="BL381" s="465"/>
      <c r="BM381" s="465"/>
      <c r="BN381" s="465"/>
      <c r="BO381" s="465"/>
      <c r="BP381" s="465"/>
      <c r="BQ381" s="465"/>
      <c r="BR381" s="465"/>
      <c r="BS381" s="465"/>
      <c r="BT381" s="465"/>
      <c r="BU381" s="465"/>
      <c r="BV381" s="465"/>
      <c r="BW381" s="465"/>
      <c r="BX381" s="465"/>
      <c r="BY381" s="465"/>
      <c r="BZ381" s="465"/>
      <c r="CA381" s="465"/>
      <c r="CB381" s="465"/>
      <c r="CC381" s="465"/>
      <c r="CD381" s="465"/>
      <c r="CE381" s="465"/>
      <c r="CF381" s="465"/>
      <c r="CG381" s="465"/>
      <c r="CH381" s="465"/>
      <c r="CI381" s="465"/>
      <c r="CJ381" s="465"/>
      <c r="CK381" s="465"/>
      <c r="CL381" s="465"/>
      <c r="CM381" s="465"/>
      <c r="CN381" s="466">
        <v>1</v>
      </c>
      <c r="CO381" s="464"/>
      <c r="CP381" s="464"/>
    </row>
    <row r="382" spans="2:94" s="41" customFormat="1" ht="21" customHeight="1" x14ac:dyDescent="0.25">
      <c r="B382" s="2346"/>
      <c r="C382" s="2347"/>
      <c r="D382" s="2392"/>
      <c r="E382" s="2392"/>
      <c r="F382" s="2348"/>
      <c r="G382" s="2351"/>
      <c r="H382" s="2351"/>
      <c r="I382" s="2351"/>
      <c r="J382" s="2352"/>
      <c r="K382" s="2393"/>
      <c r="L382" s="2394"/>
      <c r="M382" s="2183" t="s">
        <v>4</v>
      </c>
      <c r="N382" s="2346"/>
      <c r="O382" s="2347"/>
      <c r="P382" s="2392"/>
      <c r="Q382" s="2392"/>
      <c r="R382" s="2348"/>
      <c r="S382" s="2348"/>
      <c r="T382" s="2348"/>
      <c r="U382" s="2351"/>
      <c r="V382" s="2352"/>
      <c r="W382" s="2393"/>
      <c r="X382" s="2394"/>
      <c r="Y382" s="2183" t="s">
        <v>4</v>
      </c>
      <c r="Z382" s="2346"/>
      <c r="AA382" s="2347"/>
      <c r="AB382" s="2392"/>
      <c r="AC382" s="2392"/>
      <c r="AD382" s="2348"/>
      <c r="AE382" s="2351"/>
      <c r="AF382" s="2351"/>
      <c r="AG382" s="2351"/>
      <c r="AH382" s="2352"/>
      <c r="AI382" s="2393"/>
      <c r="AJ382" s="2394"/>
      <c r="AK382" s="2183" t="s">
        <v>4</v>
      </c>
      <c r="AL382"/>
      <c r="AM382"/>
      <c r="AN382" s="465"/>
      <c r="AO382" s="465"/>
      <c r="AP382" s="465"/>
      <c r="AQ382" s="465"/>
      <c r="AR382" s="465"/>
      <c r="AS382" s="465"/>
      <c r="AT382" s="465"/>
      <c r="AU382" s="465"/>
      <c r="AV382" s="465"/>
      <c r="AW382" s="465"/>
      <c r="AX382" s="465"/>
      <c r="AY382" s="465"/>
      <c r="AZ382" s="465"/>
      <c r="BA382" s="465"/>
      <c r="BB382" s="465"/>
      <c r="BC382" s="465"/>
      <c r="BD382" s="465"/>
      <c r="BE382" s="465"/>
      <c r="BF382" s="465"/>
      <c r="BG382" s="465"/>
      <c r="BH382" s="465"/>
      <c r="BI382" s="465"/>
      <c r="BJ382" s="465"/>
      <c r="BK382" s="465"/>
      <c r="BL382" s="465"/>
      <c r="BM382" s="465"/>
      <c r="BN382" s="465"/>
      <c r="BO382" s="465"/>
      <c r="BP382" s="465"/>
      <c r="BQ382" s="465"/>
      <c r="BR382" s="465"/>
      <c r="BS382" s="465"/>
      <c r="BT382" s="465"/>
      <c r="BU382" s="465"/>
      <c r="BV382" s="465"/>
      <c r="BW382" s="465"/>
      <c r="BX382" s="465"/>
      <c r="BY382" s="465"/>
      <c r="BZ382" s="465"/>
      <c r="CA382" s="465"/>
      <c r="CB382" s="465"/>
      <c r="CC382" s="465"/>
      <c r="CD382" s="465"/>
      <c r="CE382" s="465"/>
      <c r="CF382" s="465"/>
      <c r="CG382" s="465"/>
      <c r="CH382" s="465"/>
      <c r="CI382" s="465"/>
      <c r="CJ382" s="465"/>
      <c r="CK382" s="465"/>
      <c r="CL382" s="465"/>
      <c r="CM382" s="465"/>
      <c r="CN382" s="466">
        <v>1</v>
      </c>
      <c r="CO382" s="464"/>
      <c r="CP382" s="464"/>
    </row>
    <row r="383" spans="2:94" s="41" customFormat="1" ht="21" customHeight="1" x14ac:dyDescent="0.25">
      <c r="B383" s="2346"/>
      <c r="C383" s="2347"/>
      <c r="D383" s="2348"/>
      <c r="E383" s="2349"/>
      <c r="F383" s="2350"/>
      <c r="G383" s="2351"/>
      <c r="H383" s="2351"/>
      <c r="I383" s="2351"/>
      <c r="J383" s="2352"/>
      <c r="K383" s="2393"/>
      <c r="L383" s="2353"/>
      <c r="M383" s="2183" t="s">
        <v>4</v>
      </c>
      <c r="N383" s="2346"/>
      <c r="O383" s="2347"/>
      <c r="P383" s="2348"/>
      <c r="Q383" s="2349"/>
      <c r="R383" s="2350"/>
      <c r="S383" s="2350"/>
      <c r="T383" s="2350"/>
      <c r="U383" s="2351"/>
      <c r="V383" s="2352"/>
      <c r="W383" s="2393"/>
      <c r="X383" s="2353"/>
      <c r="Y383" s="2183" t="s">
        <v>4</v>
      </c>
      <c r="Z383" s="2346"/>
      <c r="AA383" s="2347"/>
      <c r="AB383" s="2348"/>
      <c r="AC383" s="2349"/>
      <c r="AD383" s="2350"/>
      <c r="AE383" s="2351"/>
      <c r="AF383" s="2351"/>
      <c r="AG383" s="2351"/>
      <c r="AH383" s="2352"/>
      <c r="AI383" s="2393"/>
      <c r="AJ383" s="2353"/>
      <c r="AK383" s="2183" t="s">
        <v>4</v>
      </c>
      <c r="AL383"/>
      <c r="AM383"/>
      <c r="AN383" s="465"/>
      <c r="AO383" s="465"/>
      <c r="AP383" s="465"/>
      <c r="AQ383" s="465"/>
      <c r="AR383" s="465"/>
      <c r="AS383" s="465"/>
      <c r="AT383" s="465"/>
      <c r="AU383" s="465"/>
      <c r="AV383" s="465"/>
      <c r="AW383" s="465"/>
      <c r="AX383" s="465"/>
      <c r="AY383" s="465"/>
      <c r="AZ383" s="465"/>
      <c r="BA383" s="465"/>
      <c r="BB383" s="465"/>
      <c r="BC383" s="465"/>
      <c r="BD383" s="465"/>
      <c r="BE383" s="465"/>
      <c r="BF383" s="465"/>
      <c r="BG383" s="465"/>
      <c r="BH383" s="465"/>
      <c r="BI383" s="465"/>
      <c r="BJ383" s="465"/>
      <c r="BK383" s="465"/>
      <c r="BL383" s="465"/>
      <c r="BM383" s="465"/>
      <c r="BN383" s="465"/>
      <c r="BO383" s="465"/>
      <c r="BP383" s="465"/>
      <c r="BQ383" s="465"/>
      <c r="BR383" s="465"/>
      <c r="BS383" s="465"/>
      <c r="BT383" s="465"/>
      <c r="BU383" s="465"/>
      <c r="BV383" s="465"/>
      <c r="BW383" s="465"/>
      <c r="BX383" s="465"/>
      <c r="BY383" s="465"/>
      <c r="BZ383" s="465"/>
      <c r="CA383" s="465"/>
      <c r="CB383" s="465"/>
      <c r="CC383" s="465"/>
      <c r="CD383" s="465"/>
      <c r="CE383" s="465"/>
      <c r="CF383" s="465"/>
      <c r="CG383" s="465"/>
      <c r="CH383" s="465"/>
      <c r="CI383" s="465"/>
      <c r="CJ383" s="465"/>
      <c r="CK383" s="465"/>
      <c r="CL383" s="465"/>
      <c r="CM383" s="465"/>
      <c r="CN383" s="466">
        <v>1</v>
      </c>
      <c r="CO383" s="464"/>
      <c r="CP383" s="464"/>
    </row>
    <row r="384" spans="2:94" s="41" customFormat="1" ht="21" customHeight="1" x14ac:dyDescent="0.25">
      <c r="B384" s="2346"/>
      <c r="C384" s="2347"/>
      <c r="D384" s="2392"/>
      <c r="E384" s="2392"/>
      <c r="F384" s="2348"/>
      <c r="G384" s="2351"/>
      <c r="H384" s="2351"/>
      <c r="I384" s="2351"/>
      <c r="J384" s="2352"/>
      <c r="K384" s="2393"/>
      <c r="L384" s="2394"/>
      <c r="M384" s="2183" t="s">
        <v>4</v>
      </c>
      <c r="N384" s="2346"/>
      <c r="O384" s="2347"/>
      <c r="P384" s="2392"/>
      <c r="Q384" s="2392"/>
      <c r="R384" s="2348"/>
      <c r="S384" s="2348"/>
      <c r="T384" s="2348"/>
      <c r="U384" s="2351"/>
      <c r="V384" s="2352"/>
      <c r="W384" s="2393"/>
      <c r="X384" s="2394"/>
      <c r="Y384" s="2183" t="s">
        <v>4</v>
      </c>
      <c r="Z384" s="2346"/>
      <c r="AA384" s="2347"/>
      <c r="AB384" s="2392"/>
      <c r="AC384" s="2392"/>
      <c r="AD384" s="2348"/>
      <c r="AE384" s="2351"/>
      <c r="AF384" s="2351"/>
      <c r="AG384" s="2351"/>
      <c r="AH384" s="2352"/>
      <c r="AI384" s="2393"/>
      <c r="AJ384" s="2394"/>
      <c r="AK384" s="2183" t="s">
        <v>4</v>
      </c>
      <c r="AL384"/>
      <c r="AM384"/>
      <c r="AN384" s="465"/>
      <c r="AO384" s="465"/>
      <c r="AP384" s="465"/>
      <c r="AQ384" s="465"/>
      <c r="AR384" s="465"/>
      <c r="AS384" s="465"/>
      <c r="AT384" s="465"/>
      <c r="AU384" s="465"/>
      <c r="AV384" s="465"/>
      <c r="AW384" s="465"/>
      <c r="AX384" s="465"/>
      <c r="AY384" s="465"/>
      <c r="AZ384" s="465"/>
      <c r="BA384" s="465"/>
      <c r="BB384" s="465"/>
      <c r="BC384" s="465"/>
      <c r="BD384" s="465"/>
      <c r="BE384" s="465"/>
      <c r="BF384" s="465"/>
      <c r="BG384" s="465"/>
      <c r="BH384" s="465"/>
      <c r="BI384" s="465"/>
      <c r="BJ384" s="465"/>
      <c r="BK384" s="465"/>
      <c r="BL384" s="465"/>
      <c r="BM384" s="465"/>
      <c r="BN384" s="465"/>
      <c r="BO384" s="465"/>
      <c r="BP384" s="465"/>
      <c r="BQ384" s="465"/>
      <c r="BR384" s="465"/>
      <c r="BS384" s="465"/>
      <c r="BT384" s="465"/>
      <c r="BU384" s="465"/>
      <c r="BV384" s="465"/>
      <c r="BW384" s="465"/>
      <c r="BX384" s="465"/>
      <c r="BY384" s="465"/>
      <c r="BZ384" s="465"/>
      <c r="CA384" s="465"/>
      <c r="CB384" s="465"/>
      <c r="CC384" s="465"/>
      <c r="CD384" s="465"/>
      <c r="CE384" s="465"/>
      <c r="CF384" s="465"/>
      <c r="CG384" s="465"/>
      <c r="CH384" s="465"/>
      <c r="CI384" s="465"/>
      <c r="CJ384" s="465"/>
      <c r="CK384" s="465"/>
      <c r="CL384" s="465"/>
      <c r="CM384" s="465"/>
      <c r="CN384" s="466">
        <v>1</v>
      </c>
      <c r="CO384" s="464"/>
      <c r="CP384" s="464"/>
    </row>
    <row r="385" spans="2:94" s="41" customFormat="1" ht="21" customHeight="1" x14ac:dyDescent="0.25">
      <c r="B385" s="2346"/>
      <c r="C385" s="2347"/>
      <c r="D385" s="2348"/>
      <c r="E385" s="2349"/>
      <c r="F385" s="2350"/>
      <c r="G385" s="2351"/>
      <c r="H385" s="2351"/>
      <c r="I385" s="2351"/>
      <c r="J385" s="2352"/>
      <c r="K385" s="2393"/>
      <c r="L385" s="2353"/>
      <c r="M385" s="2183" t="s">
        <v>4</v>
      </c>
      <c r="N385" s="2346"/>
      <c r="O385" s="2347"/>
      <c r="P385" s="2348"/>
      <c r="Q385" s="2349"/>
      <c r="R385" s="2350"/>
      <c r="S385" s="2350"/>
      <c r="T385" s="2350"/>
      <c r="U385" s="2351"/>
      <c r="V385" s="2352"/>
      <c r="W385" s="2393"/>
      <c r="X385" s="2353"/>
      <c r="Y385" s="2183" t="s">
        <v>4</v>
      </c>
      <c r="Z385" s="2346"/>
      <c r="AA385" s="2347"/>
      <c r="AB385" s="2348"/>
      <c r="AC385" s="2349"/>
      <c r="AD385" s="2350"/>
      <c r="AE385" s="2351"/>
      <c r="AF385" s="2351"/>
      <c r="AG385" s="2351"/>
      <c r="AH385" s="2352"/>
      <c r="AI385" s="2393"/>
      <c r="AJ385" s="2353"/>
      <c r="AK385" s="2183" t="s">
        <v>4</v>
      </c>
      <c r="AL385"/>
      <c r="AM385"/>
      <c r="AN385" s="465"/>
      <c r="AO385" s="465"/>
      <c r="AP385" s="465"/>
      <c r="AQ385" s="465"/>
      <c r="AR385" s="465"/>
      <c r="AS385" s="465"/>
      <c r="AT385" s="465"/>
      <c r="AU385" s="465"/>
      <c r="AV385" s="465"/>
      <c r="AW385" s="465"/>
      <c r="AX385" s="465"/>
      <c r="AY385" s="465"/>
      <c r="AZ385" s="465"/>
      <c r="BA385" s="465"/>
      <c r="BB385" s="465"/>
      <c r="BC385" s="465"/>
      <c r="BD385" s="465"/>
      <c r="BE385" s="465"/>
      <c r="BF385" s="465"/>
      <c r="BG385" s="465"/>
      <c r="BH385" s="465"/>
      <c r="BI385" s="465"/>
      <c r="BJ385" s="465"/>
      <c r="BK385" s="465"/>
      <c r="BL385" s="465"/>
      <c r="BM385" s="465"/>
      <c r="BN385" s="465"/>
      <c r="BO385" s="465"/>
      <c r="BP385" s="465"/>
      <c r="BQ385" s="465"/>
      <c r="BR385" s="465"/>
      <c r="BS385" s="465"/>
      <c r="BT385" s="465"/>
      <c r="BU385" s="465"/>
      <c r="BV385" s="465"/>
      <c r="BW385" s="465"/>
      <c r="BX385" s="465"/>
      <c r="BY385" s="465"/>
      <c r="BZ385" s="465"/>
      <c r="CA385" s="465"/>
      <c r="CB385" s="465"/>
      <c r="CC385" s="465"/>
      <c r="CD385" s="465"/>
      <c r="CE385" s="465"/>
      <c r="CF385" s="465"/>
      <c r="CG385" s="465"/>
      <c r="CH385" s="465"/>
      <c r="CI385" s="465"/>
      <c r="CJ385" s="465"/>
      <c r="CK385" s="465"/>
      <c r="CL385" s="465"/>
      <c r="CM385" s="465"/>
      <c r="CN385" s="466">
        <v>1</v>
      </c>
      <c r="CO385" s="464"/>
      <c r="CP385" s="464"/>
    </row>
    <row r="386" spans="2:94" s="41" customFormat="1" ht="21" customHeight="1" x14ac:dyDescent="0.25">
      <c r="B386" s="2346"/>
      <c r="C386" s="2347"/>
      <c r="D386" s="2392"/>
      <c r="E386" s="2392"/>
      <c r="F386" s="2348"/>
      <c r="G386" s="2351"/>
      <c r="H386" s="2351"/>
      <c r="I386" s="2351"/>
      <c r="J386" s="2352"/>
      <c r="K386" s="2393"/>
      <c r="L386" s="2394"/>
      <c r="M386" s="2183" t="s">
        <v>4</v>
      </c>
      <c r="N386" s="2346"/>
      <c r="O386" s="2347"/>
      <c r="P386" s="2392"/>
      <c r="Q386" s="2392"/>
      <c r="R386" s="2348"/>
      <c r="S386" s="2348"/>
      <c r="T386" s="2348"/>
      <c r="U386" s="2351"/>
      <c r="V386" s="2352"/>
      <c r="W386" s="2393"/>
      <c r="X386" s="2394"/>
      <c r="Y386" s="2183" t="s">
        <v>4</v>
      </c>
      <c r="Z386" s="2346"/>
      <c r="AA386" s="2347"/>
      <c r="AB386" s="2392"/>
      <c r="AC386" s="2392"/>
      <c r="AD386" s="2348"/>
      <c r="AE386" s="2351"/>
      <c r="AF386" s="2351"/>
      <c r="AG386" s="2351"/>
      <c r="AH386" s="2352"/>
      <c r="AI386" s="2393"/>
      <c r="AJ386" s="2394"/>
      <c r="AK386" s="2183" t="s">
        <v>4</v>
      </c>
      <c r="AL386"/>
      <c r="AM386"/>
      <c r="AN386" s="465"/>
      <c r="AO386" s="465"/>
      <c r="AP386" s="465"/>
      <c r="AQ386" s="465"/>
      <c r="AR386" s="465"/>
      <c r="AS386" s="465"/>
      <c r="AT386" s="465"/>
      <c r="AU386" s="465"/>
      <c r="AV386" s="465"/>
      <c r="AW386" s="465"/>
      <c r="AX386" s="465"/>
      <c r="AY386" s="465"/>
      <c r="AZ386" s="465"/>
      <c r="BA386" s="465"/>
      <c r="BB386" s="465"/>
      <c r="BC386" s="465"/>
      <c r="BD386" s="465"/>
      <c r="BE386" s="465"/>
      <c r="BF386" s="465"/>
      <c r="BG386" s="465"/>
      <c r="BH386" s="465"/>
      <c r="BI386" s="465"/>
      <c r="BJ386" s="465"/>
      <c r="BK386" s="465"/>
      <c r="BL386" s="465"/>
      <c r="BM386" s="465"/>
      <c r="BN386" s="465"/>
      <c r="BO386" s="465"/>
      <c r="BP386" s="465"/>
      <c r="BQ386" s="465"/>
      <c r="BR386" s="465"/>
      <c r="BS386" s="465"/>
      <c r="BT386" s="465"/>
      <c r="BU386" s="465"/>
      <c r="BV386" s="465"/>
      <c r="BW386" s="465"/>
      <c r="BX386" s="465"/>
      <c r="BY386" s="465"/>
      <c r="BZ386" s="465"/>
      <c r="CA386" s="465"/>
      <c r="CB386" s="465"/>
      <c r="CC386" s="465"/>
      <c r="CD386" s="465"/>
      <c r="CE386" s="465"/>
      <c r="CF386" s="465"/>
      <c r="CG386" s="465"/>
      <c r="CH386" s="465"/>
      <c r="CI386" s="465"/>
      <c r="CJ386" s="465"/>
      <c r="CK386" s="465"/>
      <c r="CL386" s="465"/>
      <c r="CM386" s="465"/>
      <c r="CN386" s="466">
        <v>1</v>
      </c>
      <c r="CO386" s="464"/>
      <c r="CP386" s="464"/>
    </row>
    <row r="387" spans="2:94" s="41" customFormat="1" ht="21" customHeight="1" x14ac:dyDescent="0.25">
      <c r="B387" s="2346"/>
      <c r="C387" s="2347"/>
      <c r="D387" s="2348"/>
      <c r="E387" s="2349"/>
      <c r="F387" s="2350"/>
      <c r="G387" s="2351"/>
      <c r="H387" s="2351"/>
      <c r="I387" s="2351"/>
      <c r="J387" s="2352"/>
      <c r="K387" s="2393"/>
      <c r="L387" s="2353"/>
      <c r="M387" s="2183" t="s">
        <v>4</v>
      </c>
      <c r="N387" s="2346"/>
      <c r="O387" s="2347"/>
      <c r="P387" s="2348"/>
      <c r="Q387" s="2349"/>
      <c r="R387" s="2350"/>
      <c r="S387" s="2350"/>
      <c r="T387" s="2350"/>
      <c r="U387" s="2351"/>
      <c r="V387" s="2352"/>
      <c r="W387" s="2393"/>
      <c r="X387" s="2353"/>
      <c r="Y387" s="2183" t="s">
        <v>4</v>
      </c>
      <c r="Z387" s="2346"/>
      <c r="AA387" s="2347"/>
      <c r="AB387" s="2348"/>
      <c r="AC387" s="2349"/>
      <c r="AD387" s="2350"/>
      <c r="AE387" s="2351"/>
      <c r="AF387" s="2351"/>
      <c r="AG387" s="2351"/>
      <c r="AH387" s="2352"/>
      <c r="AI387" s="2393"/>
      <c r="AJ387" s="2353"/>
      <c r="AK387" s="2183" t="s">
        <v>4</v>
      </c>
      <c r="AL387"/>
      <c r="AM387"/>
      <c r="AN387" s="465"/>
      <c r="AO387" s="465"/>
      <c r="AP387" s="465"/>
      <c r="AQ387" s="465"/>
      <c r="AR387" s="465"/>
      <c r="AS387" s="465"/>
      <c r="AT387" s="465"/>
      <c r="AU387" s="465"/>
      <c r="AV387" s="465"/>
      <c r="AW387" s="465"/>
      <c r="AX387" s="465"/>
      <c r="AY387" s="465"/>
      <c r="AZ387" s="465"/>
      <c r="BA387" s="465"/>
      <c r="BB387" s="465"/>
      <c r="BC387" s="465"/>
      <c r="BD387" s="465"/>
      <c r="BE387" s="465"/>
      <c r="BF387" s="465"/>
      <c r="BG387" s="465"/>
      <c r="BH387" s="465"/>
      <c r="BI387" s="465"/>
      <c r="BJ387" s="465"/>
      <c r="BK387" s="465"/>
      <c r="BL387" s="465"/>
      <c r="BM387" s="465"/>
      <c r="BN387" s="465"/>
      <c r="BO387" s="465"/>
      <c r="BP387" s="465"/>
      <c r="BQ387" s="465"/>
      <c r="BR387" s="465"/>
      <c r="BS387" s="465"/>
      <c r="BT387" s="465"/>
      <c r="BU387" s="465"/>
      <c r="BV387" s="465"/>
      <c r="BW387" s="465"/>
      <c r="BX387" s="465"/>
      <c r="BY387" s="465"/>
      <c r="BZ387" s="465"/>
      <c r="CA387" s="465"/>
      <c r="CB387" s="465"/>
      <c r="CC387" s="465"/>
      <c r="CD387" s="465"/>
      <c r="CE387" s="465"/>
      <c r="CF387" s="465"/>
      <c r="CG387" s="465"/>
      <c r="CH387" s="465"/>
      <c r="CI387" s="465"/>
      <c r="CJ387" s="465"/>
      <c r="CK387" s="465"/>
      <c r="CL387" s="465"/>
      <c r="CM387" s="465"/>
      <c r="CN387" s="466">
        <v>1</v>
      </c>
      <c r="CO387" s="464"/>
      <c r="CP387" s="464"/>
    </row>
    <row r="388" spans="2:94" s="41" customFormat="1" ht="21" customHeight="1" x14ac:dyDescent="0.25">
      <c r="B388" s="2346"/>
      <c r="C388" s="2347"/>
      <c r="D388" s="2392"/>
      <c r="E388" s="2392"/>
      <c r="F388" s="2348"/>
      <c r="G388" s="2351"/>
      <c r="H388" s="2351"/>
      <c r="I388" s="2351"/>
      <c r="J388" s="2352"/>
      <c r="K388" s="2393"/>
      <c r="L388" s="2394"/>
      <c r="M388" s="2183" t="s">
        <v>4</v>
      </c>
      <c r="N388" s="2346"/>
      <c r="O388" s="2347"/>
      <c r="P388" s="2392"/>
      <c r="Q388" s="2392"/>
      <c r="R388" s="2348"/>
      <c r="S388" s="2348"/>
      <c r="T388" s="2348"/>
      <c r="U388" s="2351"/>
      <c r="V388" s="2352"/>
      <c r="W388" s="2393"/>
      <c r="X388" s="2394"/>
      <c r="Y388" s="2183" t="s">
        <v>4</v>
      </c>
      <c r="Z388" s="2346"/>
      <c r="AA388" s="2347"/>
      <c r="AB388" s="2392"/>
      <c r="AC388" s="2392"/>
      <c r="AD388" s="2348"/>
      <c r="AE388" s="2351"/>
      <c r="AF388" s="2351"/>
      <c r="AG388" s="2351"/>
      <c r="AH388" s="2352"/>
      <c r="AI388" s="2393"/>
      <c r="AJ388" s="2394"/>
      <c r="AK388" s="2183" t="s">
        <v>4</v>
      </c>
      <c r="AL388"/>
      <c r="AM388"/>
      <c r="AN388" s="465"/>
      <c r="AO388" s="465"/>
      <c r="AP388" s="465"/>
      <c r="AQ388" s="465"/>
      <c r="AR388" s="465"/>
      <c r="AS388" s="465"/>
      <c r="AT388" s="465"/>
      <c r="AU388" s="465"/>
      <c r="AV388" s="465"/>
      <c r="AW388" s="465"/>
      <c r="AX388" s="465"/>
      <c r="AY388" s="465"/>
      <c r="AZ388" s="465"/>
      <c r="BA388" s="465"/>
      <c r="BB388" s="465"/>
      <c r="BC388" s="465"/>
      <c r="BD388" s="465"/>
      <c r="BE388" s="465"/>
      <c r="BF388" s="465"/>
      <c r="BG388" s="465"/>
      <c r="BH388" s="465"/>
      <c r="BI388" s="465"/>
      <c r="BJ388" s="465"/>
      <c r="BK388" s="465"/>
      <c r="BL388" s="465"/>
      <c r="BM388" s="465"/>
      <c r="BN388" s="465"/>
      <c r="BO388" s="465"/>
      <c r="BP388" s="465"/>
      <c r="BQ388" s="465"/>
      <c r="BR388" s="465"/>
      <c r="BS388" s="465"/>
      <c r="BT388" s="465"/>
      <c r="BU388" s="465"/>
      <c r="BV388" s="465"/>
      <c r="BW388" s="465"/>
      <c r="BX388" s="465"/>
      <c r="BY388" s="465"/>
      <c r="BZ388" s="465"/>
      <c r="CA388" s="465"/>
      <c r="CB388" s="465"/>
      <c r="CC388" s="465"/>
      <c r="CD388" s="465"/>
      <c r="CE388" s="465"/>
      <c r="CF388" s="465"/>
      <c r="CG388" s="465"/>
      <c r="CH388" s="465"/>
      <c r="CI388" s="465"/>
      <c r="CJ388" s="465"/>
      <c r="CK388" s="465"/>
      <c r="CL388" s="465"/>
      <c r="CM388" s="465"/>
      <c r="CN388" s="466">
        <v>1</v>
      </c>
      <c r="CO388" s="464"/>
      <c r="CP388" s="464"/>
    </row>
    <row r="389" spans="2:94" s="41" customFormat="1" ht="21" customHeight="1" x14ac:dyDescent="0.25">
      <c r="B389" s="2346"/>
      <c r="C389" s="2347"/>
      <c r="D389" s="2348"/>
      <c r="E389" s="2349"/>
      <c r="F389" s="2350"/>
      <c r="G389" s="2351"/>
      <c r="H389" s="2351"/>
      <c r="I389" s="2351"/>
      <c r="J389" s="2352"/>
      <c r="K389" s="2393"/>
      <c r="L389" s="2353"/>
      <c r="M389" s="2183" t="s">
        <v>4</v>
      </c>
      <c r="N389" s="2346"/>
      <c r="O389" s="2347"/>
      <c r="P389" s="2348"/>
      <c r="Q389" s="2349"/>
      <c r="R389" s="2350"/>
      <c r="S389" s="2350"/>
      <c r="T389" s="2350"/>
      <c r="U389" s="2351"/>
      <c r="V389" s="2352"/>
      <c r="W389" s="2393"/>
      <c r="X389" s="2353"/>
      <c r="Y389" s="2183" t="s">
        <v>4</v>
      </c>
      <c r="Z389" s="2346"/>
      <c r="AA389" s="2347"/>
      <c r="AB389" s="2348"/>
      <c r="AC389" s="2349"/>
      <c r="AD389" s="2350"/>
      <c r="AE389" s="2351"/>
      <c r="AF389" s="2351"/>
      <c r="AG389" s="2351"/>
      <c r="AH389" s="2352"/>
      <c r="AI389" s="2393"/>
      <c r="AJ389" s="2353"/>
      <c r="AK389" s="2183" t="s">
        <v>4</v>
      </c>
      <c r="AL389"/>
      <c r="AM389"/>
      <c r="AN389" s="465"/>
      <c r="AO389" s="465"/>
      <c r="AP389" s="465"/>
      <c r="AQ389" s="465"/>
      <c r="AR389" s="465"/>
      <c r="AS389" s="465"/>
      <c r="AT389" s="465"/>
      <c r="AU389" s="465"/>
      <c r="AV389" s="465"/>
      <c r="AW389" s="465"/>
      <c r="AX389" s="465"/>
      <c r="AY389" s="465"/>
      <c r="AZ389" s="465"/>
      <c r="BA389" s="465"/>
      <c r="BB389" s="465"/>
      <c r="BC389" s="465"/>
      <c r="BD389" s="465"/>
      <c r="BE389" s="465"/>
      <c r="BF389" s="465"/>
      <c r="BG389" s="465"/>
      <c r="BH389" s="465"/>
      <c r="BI389" s="465"/>
      <c r="BJ389" s="465"/>
      <c r="BK389" s="465"/>
      <c r="BL389" s="465"/>
      <c r="BM389" s="465"/>
      <c r="BN389" s="465"/>
      <c r="BO389" s="465"/>
      <c r="BP389" s="465"/>
      <c r="BQ389" s="465"/>
      <c r="BR389" s="465"/>
      <c r="BS389" s="465"/>
      <c r="BT389" s="465"/>
      <c r="BU389" s="465"/>
      <c r="BV389" s="465"/>
      <c r="BW389" s="465"/>
      <c r="BX389" s="465"/>
      <c r="BY389" s="465"/>
      <c r="BZ389" s="465"/>
      <c r="CA389" s="465"/>
      <c r="CB389" s="465"/>
      <c r="CC389" s="465"/>
      <c r="CD389" s="465"/>
      <c r="CE389" s="465"/>
      <c r="CF389" s="465"/>
      <c r="CG389" s="465"/>
      <c r="CH389" s="465"/>
      <c r="CI389" s="465"/>
      <c r="CJ389" s="465"/>
      <c r="CK389" s="465"/>
      <c r="CL389" s="465"/>
      <c r="CM389" s="465"/>
      <c r="CN389" s="466">
        <v>1</v>
      </c>
      <c r="CO389" s="464"/>
      <c r="CP389" s="464"/>
    </row>
    <row r="390" spans="2:94" s="41" customFormat="1" ht="21" customHeight="1" x14ac:dyDescent="0.25">
      <c r="B390" s="2346"/>
      <c r="C390" s="2347"/>
      <c r="D390" s="2392"/>
      <c r="E390" s="2392"/>
      <c r="F390" s="2348"/>
      <c r="G390" s="2351"/>
      <c r="H390" s="2351"/>
      <c r="I390" s="2351"/>
      <c r="J390" s="2352"/>
      <c r="K390" s="2393"/>
      <c r="L390" s="2394"/>
      <c r="M390" s="2183" t="s">
        <v>4</v>
      </c>
      <c r="N390" s="2346"/>
      <c r="O390" s="2347"/>
      <c r="P390" s="2392"/>
      <c r="Q390" s="2392"/>
      <c r="R390" s="2348"/>
      <c r="S390" s="2348"/>
      <c r="T390" s="2348"/>
      <c r="U390" s="2351"/>
      <c r="V390" s="2352"/>
      <c r="W390" s="2393"/>
      <c r="X390" s="2394"/>
      <c r="Y390" s="2183" t="s">
        <v>4</v>
      </c>
      <c r="Z390" s="2346"/>
      <c r="AA390" s="2347"/>
      <c r="AB390" s="2392"/>
      <c r="AC390" s="2392"/>
      <c r="AD390" s="2348"/>
      <c r="AE390" s="2351"/>
      <c r="AF390" s="2351"/>
      <c r="AG390" s="2351"/>
      <c r="AH390" s="2352"/>
      <c r="AI390" s="2393"/>
      <c r="AJ390" s="2394"/>
      <c r="AK390" s="2183" t="s">
        <v>4</v>
      </c>
      <c r="AL390"/>
      <c r="AM390"/>
      <c r="AN390" s="465"/>
      <c r="AO390" s="465"/>
      <c r="AP390" s="465"/>
      <c r="AQ390" s="465"/>
      <c r="AR390" s="465"/>
      <c r="AS390" s="465"/>
      <c r="AT390" s="465"/>
      <c r="AU390" s="465"/>
      <c r="AV390" s="465"/>
      <c r="AW390" s="465"/>
      <c r="AX390" s="465"/>
      <c r="AY390" s="465"/>
      <c r="AZ390" s="465"/>
      <c r="BA390" s="465"/>
      <c r="BB390" s="465"/>
      <c r="BC390" s="465"/>
      <c r="BD390" s="465"/>
      <c r="BE390" s="465"/>
      <c r="BF390" s="465"/>
      <c r="BG390" s="465"/>
      <c r="BH390" s="465"/>
      <c r="BI390" s="465"/>
      <c r="BJ390" s="465"/>
      <c r="BK390" s="465"/>
      <c r="BL390" s="465"/>
      <c r="BM390" s="465"/>
      <c r="BN390" s="465"/>
      <c r="BO390" s="465"/>
      <c r="BP390" s="465"/>
      <c r="BQ390" s="465"/>
      <c r="BR390" s="465"/>
      <c r="BS390" s="465"/>
      <c r="BT390" s="465"/>
      <c r="BU390" s="465"/>
      <c r="BV390" s="465"/>
      <c r="BW390" s="465"/>
      <c r="BX390" s="465"/>
      <c r="BY390" s="465"/>
      <c r="BZ390" s="465"/>
      <c r="CA390" s="465"/>
      <c r="CB390" s="465"/>
      <c r="CC390" s="465"/>
      <c r="CD390" s="465"/>
      <c r="CE390" s="465"/>
      <c r="CF390" s="465"/>
      <c r="CG390" s="465"/>
      <c r="CH390" s="465"/>
      <c r="CI390" s="465"/>
      <c r="CJ390" s="465"/>
      <c r="CK390" s="465"/>
      <c r="CL390" s="465"/>
      <c r="CM390" s="465"/>
      <c r="CN390" s="466">
        <v>1</v>
      </c>
      <c r="CO390" s="464"/>
      <c r="CP390" s="464"/>
    </row>
    <row r="391" spans="2:94" s="41" customFormat="1" ht="21" customHeight="1" x14ac:dyDescent="0.25">
      <c r="B391" s="2346"/>
      <c r="C391" s="2347"/>
      <c r="D391" s="2348"/>
      <c r="E391" s="2349"/>
      <c r="F391" s="2350"/>
      <c r="G391" s="2351"/>
      <c r="H391" s="2351"/>
      <c r="I391" s="2351"/>
      <c r="J391" s="2352"/>
      <c r="K391" s="2393"/>
      <c r="L391" s="2353"/>
      <c r="M391" s="2183" t="s">
        <v>4</v>
      </c>
      <c r="N391" s="2346"/>
      <c r="O391" s="2347"/>
      <c r="P391" s="2348"/>
      <c r="Q391" s="2349"/>
      <c r="R391" s="2350"/>
      <c r="S391" s="2350"/>
      <c r="T391" s="2350"/>
      <c r="U391" s="2351"/>
      <c r="V391" s="2352"/>
      <c r="W391" s="2393"/>
      <c r="X391" s="2353"/>
      <c r="Y391" s="2183" t="s">
        <v>4</v>
      </c>
      <c r="Z391" s="2346"/>
      <c r="AA391" s="2347"/>
      <c r="AB391" s="2348"/>
      <c r="AC391" s="2349"/>
      <c r="AD391" s="2350"/>
      <c r="AE391" s="2351"/>
      <c r="AF391" s="2351"/>
      <c r="AG391" s="2351"/>
      <c r="AH391" s="2352"/>
      <c r="AI391" s="2393"/>
      <c r="AJ391" s="2353"/>
      <c r="AK391" s="2183" t="s">
        <v>4</v>
      </c>
      <c r="AL391"/>
      <c r="AM391"/>
      <c r="AN391" s="465"/>
      <c r="AO391" s="465"/>
      <c r="AP391" s="465"/>
      <c r="AQ391" s="465"/>
      <c r="AR391" s="465"/>
      <c r="AS391" s="465"/>
      <c r="AT391" s="465"/>
      <c r="AU391" s="465"/>
      <c r="AV391" s="465"/>
      <c r="AW391" s="465"/>
      <c r="AX391" s="465"/>
      <c r="AY391" s="465"/>
      <c r="AZ391" s="465"/>
      <c r="BA391" s="465"/>
      <c r="BB391" s="465"/>
      <c r="BC391" s="465"/>
      <c r="BD391" s="465"/>
      <c r="BE391" s="465"/>
      <c r="BF391" s="465"/>
      <c r="BG391" s="465"/>
      <c r="BH391" s="465"/>
      <c r="BI391" s="465"/>
      <c r="BJ391" s="465"/>
      <c r="BK391" s="465"/>
      <c r="BL391" s="465"/>
      <c r="BM391" s="465"/>
      <c r="BN391" s="465"/>
      <c r="BO391" s="465"/>
      <c r="BP391" s="465"/>
      <c r="BQ391" s="465"/>
      <c r="BR391" s="465"/>
      <c r="BS391" s="465"/>
      <c r="BT391" s="465"/>
      <c r="BU391" s="465"/>
      <c r="BV391" s="465"/>
      <c r="BW391" s="465"/>
      <c r="BX391" s="465"/>
      <c r="BY391" s="465"/>
      <c r="BZ391" s="465"/>
      <c r="CA391" s="465"/>
      <c r="CB391" s="465"/>
      <c r="CC391" s="465"/>
      <c r="CD391" s="465"/>
      <c r="CE391" s="465"/>
      <c r="CF391" s="465"/>
      <c r="CG391" s="465"/>
      <c r="CH391" s="465"/>
      <c r="CI391" s="465"/>
      <c r="CJ391" s="465"/>
      <c r="CK391" s="465"/>
      <c r="CL391" s="465"/>
      <c r="CM391" s="465"/>
      <c r="CN391" s="466">
        <v>1</v>
      </c>
      <c r="CO391" s="464"/>
      <c r="CP391" s="464"/>
    </row>
    <row r="392" spans="2:94" s="41" customFormat="1" ht="21" customHeight="1" x14ac:dyDescent="0.25">
      <c r="B392" s="2346"/>
      <c r="C392" s="2347"/>
      <c r="D392" s="2392"/>
      <c r="E392" s="2392"/>
      <c r="F392" s="2348"/>
      <c r="G392" s="2351"/>
      <c r="H392" s="2351"/>
      <c r="I392" s="2351"/>
      <c r="J392" s="2352"/>
      <c r="K392" s="2393"/>
      <c r="L392" s="2394"/>
      <c r="M392" s="2183" t="s">
        <v>4</v>
      </c>
      <c r="N392" s="2346"/>
      <c r="O392" s="2347"/>
      <c r="P392" s="2392"/>
      <c r="Q392" s="2392"/>
      <c r="R392" s="2348"/>
      <c r="S392" s="2348"/>
      <c r="T392" s="2348"/>
      <c r="U392" s="2351"/>
      <c r="V392" s="2352"/>
      <c r="W392" s="2393"/>
      <c r="X392" s="2394"/>
      <c r="Y392" s="2183" t="s">
        <v>4</v>
      </c>
      <c r="Z392" s="2346"/>
      <c r="AA392" s="2347"/>
      <c r="AB392" s="2392"/>
      <c r="AC392" s="2392"/>
      <c r="AD392" s="2348"/>
      <c r="AE392" s="2351"/>
      <c r="AF392" s="2351"/>
      <c r="AG392" s="2351"/>
      <c r="AH392" s="2352"/>
      <c r="AI392" s="2393"/>
      <c r="AJ392" s="2394"/>
      <c r="AK392" s="2183" t="s">
        <v>4</v>
      </c>
      <c r="AL392"/>
      <c r="AM392"/>
      <c r="AN392" s="465"/>
      <c r="AO392" s="465"/>
      <c r="AP392" s="465"/>
      <c r="AQ392" s="465"/>
      <c r="AR392" s="465"/>
      <c r="AS392" s="465"/>
      <c r="AT392" s="465"/>
      <c r="AU392" s="465"/>
      <c r="AV392" s="465"/>
      <c r="AW392" s="465"/>
      <c r="AX392" s="465"/>
      <c r="AY392" s="465"/>
      <c r="AZ392" s="465"/>
      <c r="BA392" s="465"/>
      <c r="BB392" s="465"/>
      <c r="BC392" s="465"/>
      <c r="BD392" s="465"/>
      <c r="BE392" s="465"/>
      <c r="BF392" s="465"/>
      <c r="BG392" s="465"/>
      <c r="BH392" s="465"/>
      <c r="BI392" s="465"/>
      <c r="BJ392" s="465"/>
      <c r="BK392" s="465"/>
      <c r="BL392" s="465"/>
      <c r="BM392" s="465"/>
      <c r="BN392" s="465"/>
      <c r="BO392" s="465"/>
      <c r="BP392" s="465"/>
      <c r="BQ392" s="465"/>
      <c r="BR392" s="465"/>
      <c r="BS392" s="465"/>
      <c r="BT392" s="465"/>
      <c r="BU392" s="465"/>
      <c r="BV392" s="465"/>
      <c r="BW392" s="465"/>
      <c r="BX392" s="465"/>
      <c r="BY392" s="465"/>
      <c r="BZ392" s="465"/>
      <c r="CA392" s="465"/>
      <c r="CB392" s="465"/>
      <c r="CC392" s="465"/>
      <c r="CD392" s="465"/>
      <c r="CE392" s="465"/>
      <c r="CF392" s="465"/>
      <c r="CG392" s="465"/>
      <c r="CH392" s="465"/>
      <c r="CI392" s="465"/>
      <c r="CJ392" s="465"/>
      <c r="CK392" s="465"/>
      <c r="CL392" s="465"/>
      <c r="CM392" s="465"/>
      <c r="CN392" s="466">
        <v>1</v>
      </c>
      <c r="CO392" s="464"/>
      <c r="CP392" s="464"/>
    </row>
    <row r="393" spans="2:94" s="41" customFormat="1" ht="21" customHeight="1" x14ac:dyDescent="0.25">
      <c r="B393" s="2346"/>
      <c r="C393" s="2347"/>
      <c r="D393" s="2348"/>
      <c r="E393" s="2349"/>
      <c r="F393" s="2350"/>
      <c r="G393" s="2351"/>
      <c r="H393" s="2351"/>
      <c r="I393" s="2351"/>
      <c r="J393" s="2352"/>
      <c r="K393" s="2393"/>
      <c r="L393" s="2353"/>
      <c r="M393" s="2183" t="s">
        <v>4</v>
      </c>
      <c r="N393" s="2346"/>
      <c r="O393" s="2347"/>
      <c r="P393" s="2348"/>
      <c r="Q393" s="2349"/>
      <c r="R393" s="2350"/>
      <c r="S393" s="2350"/>
      <c r="T393" s="2350"/>
      <c r="U393" s="2351"/>
      <c r="V393" s="2352"/>
      <c r="W393" s="2393"/>
      <c r="X393" s="2353"/>
      <c r="Y393" s="2183" t="s">
        <v>4</v>
      </c>
      <c r="Z393" s="2346"/>
      <c r="AA393" s="2347"/>
      <c r="AB393" s="2348"/>
      <c r="AC393" s="2349"/>
      <c r="AD393" s="2350"/>
      <c r="AE393" s="2351"/>
      <c r="AF393" s="2351"/>
      <c r="AG393" s="2351"/>
      <c r="AH393" s="2352"/>
      <c r="AI393" s="2393"/>
      <c r="AJ393" s="2353"/>
      <c r="AK393" s="2183" t="s">
        <v>4</v>
      </c>
      <c r="AL393"/>
      <c r="AM393"/>
      <c r="AN393" s="465"/>
      <c r="AO393" s="465"/>
      <c r="AP393" s="465"/>
      <c r="AQ393" s="465"/>
      <c r="AR393" s="465"/>
      <c r="AS393" s="465"/>
      <c r="AT393" s="465"/>
      <c r="AU393" s="465"/>
      <c r="AV393" s="465"/>
      <c r="AW393" s="465"/>
      <c r="AX393" s="465"/>
      <c r="AY393" s="465"/>
      <c r="AZ393" s="465"/>
      <c r="BA393" s="465"/>
      <c r="BB393" s="465"/>
      <c r="BC393" s="465"/>
      <c r="BD393" s="465"/>
      <c r="BE393" s="465"/>
      <c r="BF393" s="465"/>
      <c r="BG393" s="465"/>
      <c r="BH393" s="465"/>
      <c r="BI393" s="465"/>
      <c r="BJ393" s="465"/>
      <c r="BK393" s="465"/>
      <c r="BL393" s="465"/>
      <c r="BM393" s="465"/>
      <c r="BN393" s="465"/>
      <c r="BO393" s="465"/>
      <c r="BP393" s="465"/>
      <c r="BQ393" s="465"/>
      <c r="BR393" s="465"/>
      <c r="BS393" s="465"/>
      <c r="BT393" s="465"/>
      <c r="BU393" s="465"/>
      <c r="BV393" s="465"/>
      <c r="BW393" s="465"/>
      <c r="BX393" s="465"/>
      <c r="BY393" s="465"/>
      <c r="BZ393" s="465"/>
      <c r="CA393" s="465"/>
      <c r="CB393" s="465"/>
      <c r="CC393" s="465"/>
      <c r="CD393" s="465"/>
      <c r="CE393" s="465"/>
      <c r="CF393" s="465"/>
      <c r="CG393" s="465"/>
      <c r="CH393" s="465"/>
      <c r="CI393" s="465"/>
      <c r="CJ393" s="465"/>
      <c r="CK393" s="465"/>
      <c r="CL393" s="465"/>
      <c r="CM393" s="465"/>
      <c r="CN393" s="466">
        <v>1</v>
      </c>
      <c r="CO393" s="464"/>
      <c r="CP393" s="464"/>
    </row>
    <row r="394" spans="2:94" s="41" customFormat="1" ht="21" customHeight="1" x14ac:dyDescent="0.25">
      <c r="B394" s="2346"/>
      <c r="C394" s="2347"/>
      <c r="D394" s="2392"/>
      <c r="E394" s="2392"/>
      <c r="F394" s="2348"/>
      <c r="G394" s="2351"/>
      <c r="H394" s="2351"/>
      <c r="I394" s="2351"/>
      <c r="J394" s="2352"/>
      <c r="K394" s="2393"/>
      <c r="L394" s="2394"/>
      <c r="M394" s="2183" t="s">
        <v>4</v>
      </c>
      <c r="N394" s="2346"/>
      <c r="O394" s="2347"/>
      <c r="P394" s="2392"/>
      <c r="Q394" s="2392"/>
      <c r="R394" s="2348"/>
      <c r="S394" s="2348"/>
      <c r="T394" s="2348"/>
      <c r="U394" s="2351"/>
      <c r="V394" s="2352"/>
      <c r="W394" s="2393"/>
      <c r="X394" s="2394"/>
      <c r="Y394" s="2183" t="s">
        <v>4</v>
      </c>
      <c r="Z394" s="2346"/>
      <c r="AA394" s="2347"/>
      <c r="AB394" s="2392"/>
      <c r="AC394" s="2392"/>
      <c r="AD394" s="2348"/>
      <c r="AE394" s="2351"/>
      <c r="AF394" s="2351"/>
      <c r="AG394" s="2351"/>
      <c r="AH394" s="2352"/>
      <c r="AI394" s="2393"/>
      <c r="AJ394" s="2394"/>
      <c r="AK394" s="2183" t="s">
        <v>4</v>
      </c>
      <c r="AL394"/>
      <c r="AM394"/>
      <c r="AN394" s="465"/>
      <c r="AO394" s="465"/>
      <c r="AP394" s="465"/>
      <c r="AQ394" s="465"/>
      <c r="AR394" s="465"/>
      <c r="AS394" s="465"/>
      <c r="AT394" s="465"/>
      <c r="AU394" s="465"/>
      <c r="AV394" s="465"/>
      <c r="AW394" s="465"/>
      <c r="AX394" s="465"/>
      <c r="AY394" s="465"/>
      <c r="AZ394" s="465"/>
      <c r="BA394" s="465"/>
      <c r="BB394" s="465"/>
      <c r="BC394" s="465"/>
      <c r="BD394" s="465"/>
      <c r="BE394" s="465"/>
      <c r="BF394" s="465"/>
      <c r="BG394" s="465"/>
      <c r="BH394" s="465"/>
      <c r="BI394" s="465"/>
      <c r="BJ394" s="465"/>
      <c r="BK394" s="465"/>
      <c r="BL394" s="465"/>
      <c r="BM394" s="465"/>
      <c r="BN394" s="465"/>
      <c r="BO394" s="465"/>
      <c r="BP394" s="465"/>
      <c r="BQ394" s="465"/>
      <c r="BR394" s="465"/>
      <c r="BS394" s="465"/>
      <c r="BT394" s="465"/>
      <c r="BU394" s="465"/>
      <c r="BV394" s="465"/>
      <c r="BW394" s="465"/>
      <c r="BX394" s="465"/>
      <c r="BY394" s="465"/>
      <c r="BZ394" s="465"/>
      <c r="CA394" s="465"/>
      <c r="CB394" s="465"/>
      <c r="CC394" s="465"/>
      <c r="CD394" s="465"/>
      <c r="CE394" s="465"/>
      <c r="CF394" s="465"/>
      <c r="CG394" s="465"/>
      <c r="CH394" s="465"/>
      <c r="CI394" s="465"/>
      <c r="CJ394" s="465"/>
      <c r="CK394" s="465"/>
      <c r="CL394" s="465"/>
      <c r="CM394" s="465"/>
      <c r="CN394" s="466">
        <v>1</v>
      </c>
      <c r="CO394" s="464"/>
      <c r="CP394" s="464"/>
    </row>
    <row r="395" spans="2:94" s="41" customFormat="1" ht="21" customHeight="1" x14ac:dyDescent="0.25">
      <c r="B395" s="2346"/>
      <c r="C395" s="2347"/>
      <c r="D395" s="2348"/>
      <c r="E395" s="2349"/>
      <c r="F395" s="2350"/>
      <c r="G395" s="2351"/>
      <c r="H395" s="2351"/>
      <c r="I395" s="2351"/>
      <c r="J395" s="2352"/>
      <c r="K395" s="2393"/>
      <c r="L395" s="2353"/>
      <c r="M395" s="2183" t="s">
        <v>4</v>
      </c>
      <c r="N395" s="2346"/>
      <c r="O395" s="2347"/>
      <c r="P395" s="2348"/>
      <c r="Q395" s="2349"/>
      <c r="R395" s="2350"/>
      <c r="S395" s="2350"/>
      <c r="T395" s="2350"/>
      <c r="U395" s="2351"/>
      <c r="V395" s="2352"/>
      <c r="W395" s="2393"/>
      <c r="X395" s="2353"/>
      <c r="Y395" s="2183" t="s">
        <v>4</v>
      </c>
      <c r="Z395" s="2346"/>
      <c r="AA395" s="2347"/>
      <c r="AB395" s="2348"/>
      <c r="AC395" s="2349"/>
      <c r="AD395" s="2350"/>
      <c r="AE395" s="2351"/>
      <c r="AF395" s="2351"/>
      <c r="AG395" s="2351"/>
      <c r="AH395" s="2352"/>
      <c r="AI395" s="2393"/>
      <c r="AJ395" s="2353"/>
      <c r="AK395" s="2183" t="s">
        <v>4</v>
      </c>
      <c r="AL395"/>
      <c r="AM395"/>
      <c r="AN395" s="465"/>
      <c r="AO395" s="465"/>
      <c r="AP395" s="465"/>
      <c r="AQ395" s="465"/>
      <c r="AR395" s="465"/>
      <c r="AS395" s="465"/>
      <c r="AT395" s="465"/>
      <c r="AU395" s="465"/>
      <c r="AV395" s="465"/>
      <c r="AW395" s="465"/>
      <c r="AX395" s="465"/>
      <c r="AY395" s="465"/>
      <c r="AZ395" s="465"/>
      <c r="BA395" s="465"/>
      <c r="BB395" s="465"/>
      <c r="BC395" s="465"/>
      <c r="BD395" s="465"/>
      <c r="BE395" s="465"/>
      <c r="BF395" s="465"/>
      <c r="BG395" s="465"/>
      <c r="BH395" s="465"/>
      <c r="BI395" s="465"/>
      <c r="BJ395" s="465"/>
      <c r="BK395" s="465"/>
      <c r="BL395" s="465"/>
      <c r="BM395" s="465"/>
      <c r="BN395" s="465"/>
      <c r="BO395" s="465"/>
      <c r="BP395" s="465"/>
      <c r="BQ395" s="465"/>
      <c r="BR395" s="465"/>
      <c r="BS395" s="465"/>
      <c r="BT395" s="465"/>
      <c r="BU395" s="465"/>
      <c r="BV395" s="465"/>
      <c r="BW395" s="465"/>
      <c r="BX395" s="465"/>
      <c r="BY395" s="465"/>
      <c r="BZ395" s="465"/>
      <c r="CA395" s="465"/>
      <c r="CB395" s="465"/>
      <c r="CC395" s="465"/>
      <c r="CD395" s="465"/>
      <c r="CE395" s="465"/>
      <c r="CF395" s="465"/>
      <c r="CG395" s="465"/>
      <c r="CH395" s="465"/>
      <c r="CI395" s="465"/>
      <c r="CJ395" s="465"/>
      <c r="CK395" s="465"/>
      <c r="CL395" s="465"/>
      <c r="CM395" s="465"/>
      <c r="CN395" s="466">
        <v>1</v>
      </c>
      <c r="CO395" s="464"/>
      <c r="CP395" s="464"/>
    </row>
    <row r="396" spans="2:94" s="41" customFormat="1" ht="21" customHeight="1" x14ac:dyDescent="0.25">
      <c r="B396" s="2346"/>
      <c r="C396" s="2347"/>
      <c r="D396" s="2392"/>
      <c r="E396" s="2392"/>
      <c r="F396" s="2348"/>
      <c r="G396" s="2351"/>
      <c r="H396" s="2351"/>
      <c r="I396" s="2351"/>
      <c r="J396" s="2352"/>
      <c r="K396" s="2393"/>
      <c r="L396" s="2394"/>
      <c r="M396" s="2183" t="s">
        <v>4</v>
      </c>
      <c r="N396" s="2346"/>
      <c r="O396" s="2347"/>
      <c r="P396" s="2392"/>
      <c r="Q396" s="2392"/>
      <c r="R396" s="2348"/>
      <c r="S396" s="2348"/>
      <c r="T396" s="2348"/>
      <c r="U396" s="2351"/>
      <c r="V396" s="2352"/>
      <c r="W396" s="2393"/>
      <c r="X396" s="2394"/>
      <c r="Y396" s="2183" t="s">
        <v>4</v>
      </c>
      <c r="Z396" s="2346"/>
      <c r="AA396" s="2347"/>
      <c r="AB396" s="2392"/>
      <c r="AC396" s="2392"/>
      <c r="AD396" s="2348"/>
      <c r="AE396" s="2351"/>
      <c r="AF396" s="2351"/>
      <c r="AG396" s="2351"/>
      <c r="AH396" s="2352"/>
      <c r="AI396" s="2393"/>
      <c r="AJ396" s="2394"/>
      <c r="AK396" s="2183" t="s">
        <v>4</v>
      </c>
      <c r="AL396"/>
      <c r="AM396"/>
      <c r="AN396" s="465"/>
      <c r="AO396" s="465"/>
      <c r="AP396" s="465"/>
      <c r="AQ396" s="465"/>
      <c r="AR396" s="465"/>
      <c r="AS396" s="465"/>
      <c r="AT396" s="465"/>
      <c r="AU396" s="465"/>
      <c r="AV396" s="465"/>
      <c r="AW396" s="465"/>
      <c r="AX396" s="465"/>
      <c r="AY396" s="465"/>
      <c r="AZ396" s="465"/>
      <c r="BA396" s="465"/>
      <c r="BB396" s="465"/>
      <c r="BC396" s="465"/>
      <c r="BD396" s="465"/>
      <c r="BE396" s="465"/>
      <c r="BF396" s="465"/>
      <c r="BG396" s="465"/>
      <c r="BH396" s="465"/>
      <c r="BI396" s="465"/>
      <c r="BJ396" s="465"/>
      <c r="BK396" s="465"/>
      <c r="BL396" s="465"/>
      <c r="BM396" s="465"/>
      <c r="BN396" s="465"/>
      <c r="BO396" s="465"/>
      <c r="BP396" s="465"/>
      <c r="BQ396" s="465"/>
      <c r="BR396" s="465"/>
      <c r="BS396" s="465"/>
      <c r="BT396" s="465"/>
      <c r="BU396" s="465"/>
      <c r="BV396" s="465"/>
      <c r="BW396" s="465"/>
      <c r="BX396" s="465"/>
      <c r="BY396" s="465"/>
      <c r="BZ396" s="465"/>
      <c r="CA396" s="465"/>
      <c r="CB396" s="465"/>
      <c r="CC396" s="465"/>
      <c r="CD396" s="465"/>
      <c r="CE396" s="465"/>
      <c r="CF396" s="465"/>
      <c r="CG396" s="465"/>
      <c r="CH396" s="465"/>
      <c r="CI396" s="465"/>
      <c r="CJ396" s="465"/>
      <c r="CK396" s="465"/>
      <c r="CL396" s="465"/>
      <c r="CM396" s="465"/>
      <c r="CN396" s="466">
        <v>1</v>
      </c>
      <c r="CO396" s="464"/>
      <c r="CP396" s="464"/>
    </row>
    <row r="397" spans="2:94" s="41" customFormat="1" ht="21" customHeight="1" x14ac:dyDescent="0.25">
      <c r="B397" s="2346"/>
      <c r="C397" s="2347"/>
      <c r="D397" s="2348"/>
      <c r="E397" s="2349"/>
      <c r="F397" s="2350"/>
      <c r="G397" s="2351"/>
      <c r="H397" s="2351"/>
      <c r="I397" s="2351"/>
      <c r="J397" s="2352"/>
      <c r="K397" s="2393"/>
      <c r="L397" s="2353"/>
      <c r="M397" s="2183" t="s">
        <v>4</v>
      </c>
      <c r="N397" s="2346"/>
      <c r="O397" s="2347"/>
      <c r="P397" s="2348"/>
      <c r="Q397" s="2349"/>
      <c r="R397" s="2350"/>
      <c r="S397" s="2350"/>
      <c r="T397" s="2350"/>
      <c r="U397" s="2351"/>
      <c r="V397" s="2352"/>
      <c r="W397" s="2393"/>
      <c r="X397" s="2353"/>
      <c r="Y397" s="2183" t="s">
        <v>4</v>
      </c>
      <c r="Z397" s="2346"/>
      <c r="AA397" s="2347"/>
      <c r="AB397" s="2348"/>
      <c r="AC397" s="2349"/>
      <c r="AD397" s="2350"/>
      <c r="AE397" s="2351"/>
      <c r="AF397" s="2351"/>
      <c r="AG397" s="2351"/>
      <c r="AH397" s="2352"/>
      <c r="AI397" s="2393"/>
      <c r="AJ397" s="2353"/>
      <c r="AK397" s="2183" t="s">
        <v>4</v>
      </c>
      <c r="AL397"/>
      <c r="AM397"/>
      <c r="AN397" s="465"/>
      <c r="AO397" s="465"/>
      <c r="AP397" s="465"/>
      <c r="AQ397" s="465"/>
      <c r="AR397" s="465"/>
      <c r="AS397" s="465"/>
      <c r="AT397" s="465"/>
      <c r="AU397" s="465"/>
      <c r="AV397" s="465"/>
      <c r="AW397" s="465"/>
      <c r="AX397" s="465"/>
      <c r="AY397" s="465"/>
      <c r="AZ397" s="465"/>
      <c r="BA397" s="465"/>
      <c r="BB397" s="465"/>
      <c r="BC397" s="465"/>
      <c r="BD397" s="465"/>
      <c r="BE397" s="465"/>
      <c r="BF397" s="465"/>
      <c r="BG397" s="465"/>
      <c r="BH397" s="465"/>
      <c r="BI397" s="465"/>
      <c r="BJ397" s="465"/>
      <c r="BK397" s="465"/>
      <c r="BL397" s="465"/>
      <c r="BM397" s="465"/>
      <c r="BN397" s="465"/>
      <c r="BO397" s="465"/>
      <c r="BP397" s="465"/>
      <c r="BQ397" s="465"/>
      <c r="BR397" s="465"/>
      <c r="BS397" s="465"/>
      <c r="BT397" s="465"/>
      <c r="BU397" s="465"/>
      <c r="BV397" s="465"/>
      <c r="BW397" s="465"/>
      <c r="BX397" s="465"/>
      <c r="BY397" s="465"/>
      <c r="BZ397" s="465"/>
      <c r="CA397" s="465"/>
      <c r="CB397" s="465"/>
      <c r="CC397" s="465"/>
      <c r="CD397" s="465"/>
      <c r="CE397" s="465"/>
      <c r="CF397" s="465"/>
      <c r="CG397" s="465"/>
      <c r="CH397" s="465"/>
      <c r="CI397" s="465"/>
      <c r="CJ397" s="465"/>
      <c r="CK397" s="465"/>
      <c r="CL397" s="465"/>
      <c r="CM397" s="465"/>
      <c r="CN397" s="466">
        <v>1</v>
      </c>
      <c r="CO397" s="464"/>
      <c r="CP397" s="464"/>
    </row>
    <row r="398" spans="2:94" s="41" customFormat="1" ht="21" customHeight="1" x14ac:dyDescent="0.25">
      <c r="B398" s="2346"/>
      <c r="C398" s="2347"/>
      <c r="D398" s="2392"/>
      <c r="E398" s="2392"/>
      <c r="F398" s="2348"/>
      <c r="G398" s="2351"/>
      <c r="H398" s="2351"/>
      <c r="I398" s="2351"/>
      <c r="J398" s="2352"/>
      <c r="K398" s="2393"/>
      <c r="L398" s="2394"/>
      <c r="M398" s="2183" t="s">
        <v>4</v>
      </c>
      <c r="N398" s="2346"/>
      <c r="O398" s="2347"/>
      <c r="P398" s="2392"/>
      <c r="Q398" s="2392"/>
      <c r="R398" s="2348"/>
      <c r="S398" s="2348"/>
      <c r="T398" s="2348"/>
      <c r="U398" s="2351"/>
      <c r="V398" s="2352"/>
      <c r="W398" s="2393"/>
      <c r="X398" s="2394"/>
      <c r="Y398" s="2183" t="s">
        <v>4</v>
      </c>
      <c r="Z398" s="2346"/>
      <c r="AA398" s="2347"/>
      <c r="AB398" s="2392"/>
      <c r="AC398" s="2392"/>
      <c r="AD398" s="2348"/>
      <c r="AE398" s="2351"/>
      <c r="AF398" s="2351"/>
      <c r="AG398" s="2351"/>
      <c r="AH398" s="2352"/>
      <c r="AI398" s="2393"/>
      <c r="AJ398" s="2394"/>
      <c r="AK398" s="2183" t="s">
        <v>4</v>
      </c>
      <c r="AL398"/>
      <c r="AM398"/>
      <c r="AN398" s="465"/>
      <c r="AO398" s="465"/>
      <c r="AP398" s="465"/>
      <c r="AQ398" s="465"/>
      <c r="AR398" s="465"/>
      <c r="AS398" s="465"/>
      <c r="AT398" s="465"/>
      <c r="AU398" s="465"/>
      <c r="AV398" s="465"/>
      <c r="AW398" s="465"/>
      <c r="AX398" s="465"/>
      <c r="AY398" s="465"/>
      <c r="AZ398" s="465"/>
      <c r="BA398" s="465"/>
      <c r="BB398" s="465"/>
      <c r="BC398" s="465"/>
      <c r="BD398" s="465"/>
      <c r="BE398" s="465"/>
      <c r="BF398" s="465"/>
      <c r="BG398" s="465"/>
      <c r="BH398" s="465"/>
      <c r="BI398" s="465"/>
      <c r="BJ398" s="465"/>
      <c r="BK398" s="465"/>
      <c r="BL398" s="465"/>
      <c r="BM398" s="465"/>
      <c r="BN398" s="465"/>
      <c r="BO398" s="465"/>
      <c r="BP398" s="465"/>
      <c r="BQ398" s="465"/>
      <c r="BR398" s="465"/>
      <c r="BS398" s="465"/>
      <c r="BT398" s="465"/>
      <c r="BU398" s="465"/>
      <c r="BV398" s="465"/>
      <c r="BW398" s="465"/>
      <c r="BX398" s="465"/>
      <c r="BY398" s="465"/>
      <c r="BZ398" s="465"/>
      <c r="CA398" s="465"/>
      <c r="CB398" s="465"/>
      <c r="CC398" s="465"/>
      <c r="CD398" s="465"/>
      <c r="CE398" s="465"/>
      <c r="CF398" s="465"/>
      <c r="CG398" s="465"/>
      <c r="CH398" s="465"/>
      <c r="CI398" s="465"/>
      <c r="CJ398" s="465"/>
      <c r="CK398" s="465"/>
      <c r="CL398" s="465"/>
      <c r="CM398" s="465"/>
      <c r="CN398" s="466">
        <v>1</v>
      </c>
      <c r="CO398" s="464"/>
      <c r="CP398" s="464"/>
    </row>
    <row r="399" spans="2:94" s="41" customFormat="1" ht="21" customHeight="1" x14ac:dyDescent="0.25">
      <c r="B399" s="2346"/>
      <c r="C399" s="2347"/>
      <c r="D399" s="2348"/>
      <c r="E399" s="2349"/>
      <c r="F399" s="2350"/>
      <c r="G399" s="2351"/>
      <c r="H399" s="2351"/>
      <c r="I399" s="2351"/>
      <c r="J399" s="2352"/>
      <c r="K399" s="2393"/>
      <c r="L399" s="2353"/>
      <c r="M399" s="2183" t="s">
        <v>4</v>
      </c>
      <c r="N399" s="2346"/>
      <c r="O399" s="2347"/>
      <c r="P399" s="2348"/>
      <c r="Q399" s="2349"/>
      <c r="R399" s="2350"/>
      <c r="S399" s="2350"/>
      <c r="T399" s="2350"/>
      <c r="U399" s="2351"/>
      <c r="V399" s="2352"/>
      <c r="W399" s="2393"/>
      <c r="X399" s="2353"/>
      <c r="Y399" s="2183" t="s">
        <v>4</v>
      </c>
      <c r="Z399" s="2346"/>
      <c r="AA399" s="2347"/>
      <c r="AB399" s="2348"/>
      <c r="AC399" s="2349"/>
      <c r="AD399" s="2350"/>
      <c r="AE399" s="2351"/>
      <c r="AF399" s="2351"/>
      <c r="AG399" s="2351"/>
      <c r="AH399" s="2352"/>
      <c r="AI399" s="2393"/>
      <c r="AJ399" s="2353"/>
      <c r="AK399" s="2183" t="s">
        <v>4</v>
      </c>
      <c r="AL399"/>
      <c r="AM399"/>
      <c r="AN399" s="465"/>
      <c r="AO399" s="465"/>
      <c r="AP399" s="465"/>
      <c r="AQ399" s="465"/>
      <c r="AR399" s="465"/>
      <c r="AS399" s="465"/>
      <c r="AT399" s="465"/>
      <c r="AU399" s="465"/>
      <c r="AV399" s="465"/>
      <c r="AW399" s="465"/>
      <c r="AX399" s="465"/>
      <c r="AY399" s="465"/>
      <c r="AZ399" s="465"/>
      <c r="BA399" s="465"/>
      <c r="BB399" s="465"/>
      <c r="BC399" s="465"/>
      <c r="BD399" s="465"/>
      <c r="BE399" s="465"/>
      <c r="BF399" s="465"/>
      <c r="BG399" s="465"/>
      <c r="BH399" s="465"/>
      <c r="BI399" s="465"/>
      <c r="BJ399" s="465"/>
      <c r="BK399" s="465"/>
      <c r="BL399" s="465"/>
      <c r="BM399" s="465"/>
      <c r="BN399" s="465"/>
      <c r="BO399" s="465"/>
      <c r="BP399" s="465"/>
      <c r="BQ399" s="465"/>
      <c r="BR399" s="465"/>
      <c r="BS399" s="465"/>
      <c r="BT399" s="465"/>
      <c r="BU399" s="465"/>
      <c r="BV399" s="465"/>
      <c r="BW399" s="465"/>
      <c r="BX399" s="465"/>
      <c r="BY399" s="465"/>
      <c r="BZ399" s="465"/>
      <c r="CA399" s="465"/>
      <c r="CB399" s="465"/>
      <c r="CC399" s="465"/>
      <c r="CD399" s="465"/>
      <c r="CE399" s="465"/>
      <c r="CF399" s="465"/>
      <c r="CG399" s="465"/>
      <c r="CH399" s="465"/>
      <c r="CI399" s="465"/>
      <c r="CJ399" s="465"/>
      <c r="CK399" s="465"/>
      <c r="CL399" s="465"/>
      <c r="CM399" s="465"/>
      <c r="CN399" s="466">
        <v>1</v>
      </c>
      <c r="CO399" s="464"/>
      <c r="CP399" s="464"/>
    </row>
    <row r="400" spans="2:94" s="41" customFormat="1" ht="21" customHeight="1" x14ac:dyDescent="0.25">
      <c r="B400" s="2346"/>
      <c r="C400" s="2347"/>
      <c r="D400" s="2392"/>
      <c r="E400" s="2392"/>
      <c r="F400" s="2348"/>
      <c r="G400" s="2351"/>
      <c r="H400" s="2351"/>
      <c r="I400" s="2351"/>
      <c r="J400" s="2352"/>
      <c r="K400" s="2393"/>
      <c r="L400" s="2394"/>
      <c r="M400" s="2183" t="s">
        <v>4</v>
      </c>
      <c r="N400" s="2346"/>
      <c r="O400" s="2347"/>
      <c r="P400" s="2392"/>
      <c r="Q400" s="2392"/>
      <c r="R400" s="2348"/>
      <c r="S400" s="2348"/>
      <c r="T400" s="2348"/>
      <c r="U400" s="2351"/>
      <c r="V400" s="2352"/>
      <c r="W400" s="2393"/>
      <c r="X400" s="2394"/>
      <c r="Y400" s="2183" t="s">
        <v>4</v>
      </c>
      <c r="Z400" s="2346"/>
      <c r="AA400" s="2347"/>
      <c r="AB400" s="2392"/>
      <c r="AC400" s="2392"/>
      <c r="AD400" s="2348"/>
      <c r="AE400" s="2351"/>
      <c r="AF400" s="2351"/>
      <c r="AG400" s="2351"/>
      <c r="AH400" s="2352"/>
      <c r="AI400" s="2393"/>
      <c r="AJ400" s="2394"/>
      <c r="AK400" s="2183" t="s">
        <v>4</v>
      </c>
      <c r="AL400"/>
      <c r="AM400"/>
      <c r="AN400" s="465"/>
      <c r="AO400" s="465"/>
      <c r="AP400" s="465"/>
      <c r="AQ400" s="465"/>
      <c r="AR400" s="465"/>
      <c r="AS400" s="465"/>
      <c r="AT400" s="465"/>
      <c r="AU400" s="465"/>
      <c r="AV400" s="465"/>
      <c r="AW400" s="465"/>
      <c r="AX400" s="465"/>
      <c r="AY400" s="465"/>
      <c r="AZ400" s="465"/>
      <c r="BA400" s="465"/>
      <c r="BB400" s="465"/>
      <c r="BC400" s="465"/>
      <c r="BD400" s="465"/>
      <c r="BE400" s="465"/>
      <c r="BF400" s="465"/>
      <c r="BG400" s="465"/>
      <c r="BH400" s="465"/>
      <c r="BI400" s="465"/>
      <c r="BJ400" s="465"/>
      <c r="BK400" s="465"/>
      <c r="BL400" s="465"/>
      <c r="BM400" s="465"/>
      <c r="BN400" s="465"/>
      <c r="BO400" s="465"/>
      <c r="BP400" s="465"/>
      <c r="BQ400" s="465"/>
      <c r="BR400" s="465"/>
      <c r="BS400" s="465"/>
      <c r="BT400" s="465"/>
      <c r="BU400" s="465"/>
      <c r="BV400" s="465"/>
      <c r="BW400" s="465"/>
      <c r="BX400" s="465"/>
      <c r="BY400" s="465"/>
      <c r="BZ400" s="465"/>
      <c r="CA400" s="465"/>
      <c r="CB400" s="465"/>
      <c r="CC400" s="465"/>
      <c r="CD400" s="465"/>
      <c r="CE400" s="465"/>
      <c r="CF400" s="465"/>
      <c r="CG400" s="465"/>
      <c r="CH400" s="465"/>
      <c r="CI400" s="465"/>
      <c r="CJ400" s="465"/>
      <c r="CK400" s="465"/>
      <c r="CL400" s="465"/>
      <c r="CM400" s="465"/>
      <c r="CN400" s="466">
        <v>1</v>
      </c>
      <c r="CO400" s="464"/>
      <c r="CP400" s="464"/>
    </row>
    <row r="401" spans="2:94" s="41" customFormat="1" ht="21" customHeight="1" x14ac:dyDescent="0.25">
      <c r="B401" s="2346"/>
      <c r="C401" s="2347"/>
      <c r="D401" s="2348"/>
      <c r="E401" s="2349"/>
      <c r="F401" s="2350"/>
      <c r="G401" s="2351"/>
      <c r="H401" s="2351"/>
      <c r="I401" s="2351"/>
      <c r="J401" s="2352"/>
      <c r="K401" s="2393"/>
      <c r="L401" s="2353"/>
      <c r="M401" s="2183" t="s">
        <v>4</v>
      </c>
      <c r="N401" s="2346"/>
      <c r="O401" s="2347"/>
      <c r="P401" s="2348"/>
      <c r="Q401" s="2349"/>
      <c r="R401" s="2350"/>
      <c r="S401" s="2350"/>
      <c r="T401" s="2350"/>
      <c r="U401" s="2351"/>
      <c r="V401" s="2352"/>
      <c r="W401" s="2393"/>
      <c r="X401" s="2353"/>
      <c r="Y401" s="2183" t="s">
        <v>4</v>
      </c>
      <c r="Z401" s="2346"/>
      <c r="AA401" s="2347"/>
      <c r="AB401" s="2348"/>
      <c r="AC401" s="2349"/>
      <c r="AD401" s="2350"/>
      <c r="AE401" s="2351"/>
      <c r="AF401" s="2351"/>
      <c r="AG401" s="2351"/>
      <c r="AH401" s="2352"/>
      <c r="AI401" s="2393"/>
      <c r="AJ401" s="2353"/>
      <c r="AK401" s="2183" t="s">
        <v>4</v>
      </c>
      <c r="AL401"/>
      <c r="AM401"/>
      <c r="AN401" s="465"/>
      <c r="AO401" s="465"/>
      <c r="AP401" s="465"/>
      <c r="AQ401" s="465"/>
      <c r="AR401" s="465"/>
      <c r="AS401" s="465"/>
      <c r="AT401" s="465"/>
      <c r="AU401" s="465"/>
      <c r="AV401" s="465"/>
      <c r="AW401" s="465"/>
      <c r="AX401" s="465"/>
      <c r="AY401" s="465"/>
      <c r="AZ401" s="465"/>
      <c r="BA401" s="465"/>
      <c r="BB401" s="465"/>
      <c r="BC401" s="465"/>
      <c r="BD401" s="465"/>
      <c r="BE401" s="465"/>
      <c r="BF401" s="465"/>
      <c r="BG401" s="465"/>
      <c r="BH401" s="465"/>
      <c r="BI401" s="465"/>
      <c r="BJ401" s="465"/>
      <c r="BK401" s="465"/>
      <c r="BL401" s="465"/>
      <c r="BM401" s="465"/>
      <c r="BN401" s="465"/>
      <c r="BO401" s="465"/>
      <c r="BP401" s="465"/>
      <c r="BQ401" s="465"/>
      <c r="BR401" s="465"/>
      <c r="BS401" s="465"/>
      <c r="BT401" s="465"/>
      <c r="BU401" s="465"/>
      <c r="BV401" s="465"/>
      <c r="BW401" s="465"/>
      <c r="BX401" s="465"/>
      <c r="BY401" s="465"/>
      <c r="BZ401" s="465"/>
      <c r="CA401" s="465"/>
      <c r="CB401" s="465"/>
      <c r="CC401" s="465"/>
      <c r="CD401" s="465"/>
      <c r="CE401" s="465"/>
      <c r="CF401" s="465"/>
      <c r="CG401" s="465"/>
      <c r="CH401" s="465"/>
      <c r="CI401" s="465"/>
      <c r="CJ401" s="465"/>
      <c r="CK401" s="465"/>
      <c r="CL401" s="465"/>
      <c r="CM401" s="465"/>
      <c r="CN401" s="466">
        <v>1</v>
      </c>
      <c r="CO401" s="464"/>
      <c r="CP401" s="464"/>
    </row>
    <row r="402" spans="2:94" s="41" customFormat="1" ht="21" customHeight="1" x14ac:dyDescent="0.25">
      <c r="B402" s="2346"/>
      <c r="C402" s="2347"/>
      <c r="D402" s="2392"/>
      <c r="E402" s="2392"/>
      <c r="F402" s="2348"/>
      <c r="G402" s="2351"/>
      <c r="H402" s="2351"/>
      <c r="I402" s="2351"/>
      <c r="J402" s="2352"/>
      <c r="K402" s="2393"/>
      <c r="L402" s="2394"/>
      <c r="M402" s="2183" t="s">
        <v>4</v>
      </c>
      <c r="N402" s="2346"/>
      <c r="O402" s="2347"/>
      <c r="P402" s="2392"/>
      <c r="Q402" s="2392"/>
      <c r="R402" s="2348"/>
      <c r="S402" s="2348"/>
      <c r="T402" s="2348"/>
      <c r="U402" s="2351"/>
      <c r="V402" s="2352"/>
      <c r="W402" s="2393"/>
      <c r="X402" s="2394"/>
      <c r="Y402" s="2183" t="s">
        <v>4</v>
      </c>
      <c r="Z402" s="2346"/>
      <c r="AA402" s="2347"/>
      <c r="AB402" s="2392"/>
      <c r="AC402" s="2392"/>
      <c r="AD402" s="2348"/>
      <c r="AE402" s="2351"/>
      <c r="AF402" s="2351"/>
      <c r="AG402" s="2351"/>
      <c r="AH402" s="2352"/>
      <c r="AI402" s="2393"/>
      <c r="AJ402" s="2394"/>
      <c r="AK402" s="2183" t="s">
        <v>4</v>
      </c>
      <c r="AL402"/>
      <c r="AM402"/>
      <c r="AN402" s="465"/>
      <c r="AO402" s="465"/>
      <c r="AP402" s="465"/>
      <c r="AQ402" s="465"/>
      <c r="AR402" s="465"/>
      <c r="AS402" s="465"/>
      <c r="AT402" s="465"/>
      <c r="AU402" s="465"/>
      <c r="AV402" s="465"/>
      <c r="AW402" s="465"/>
      <c r="AX402" s="465"/>
      <c r="AY402" s="465"/>
      <c r="AZ402" s="465"/>
      <c r="BA402" s="465"/>
      <c r="BB402" s="465"/>
      <c r="BC402" s="465"/>
      <c r="BD402" s="465"/>
      <c r="BE402" s="465"/>
      <c r="BF402" s="465"/>
      <c r="BG402" s="465"/>
      <c r="BH402" s="465"/>
      <c r="BI402" s="465"/>
      <c r="BJ402" s="465"/>
      <c r="BK402" s="465"/>
      <c r="BL402" s="465"/>
      <c r="BM402" s="465"/>
      <c r="BN402" s="465"/>
      <c r="BO402" s="465"/>
      <c r="BP402" s="465"/>
      <c r="BQ402" s="465"/>
      <c r="BR402" s="465"/>
      <c r="BS402" s="465"/>
      <c r="BT402" s="465"/>
      <c r="BU402" s="465"/>
      <c r="BV402" s="465"/>
      <c r="BW402" s="465"/>
      <c r="BX402" s="465"/>
      <c r="BY402" s="465"/>
      <c r="BZ402" s="465"/>
      <c r="CA402" s="465"/>
      <c r="CB402" s="465"/>
      <c r="CC402" s="465"/>
      <c r="CD402" s="465"/>
      <c r="CE402" s="465"/>
      <c r="CF402" s="465"/>
      <c r="CG402" s="465"/>
      <c r="CH402" s="465"/>
      <c r="CI402" s="465"/>
      <c r="CJ402" s="465"/>
      <c r="CK402" s="465"/>
      <c r="CL402" s="465"/>
      <c r="CM402" s="465"/>
      <c r="CN402" s="466">
        <v>1</v>
      </c>
      <c r="CO402" s="464"/>
      <c r="CP402" s="464"/>
    </row>
    <row r="403" spans="2:94" s="41" customFormat="1" ht="21" customHeight="1" x14ac:dyDescent="0.25">
      <c r="B403" s="2346"/>
      <c r="C403" s="2347"/>
      <c r="D403" s="2348"/>
      <c r="E403" s="2349"/>
      <c r="F403" s="2350"/>
      <c r="G403" s="2351"/>
      <c r="H403" s="2351"/>
      <c r="I403" s="2351"/>
      <c r="J403" s="2352"/>
      <c r="K403" s="2393"/>
      <c r="L403" s="2353"/>
      <c r="M403" s="2183" t="s">
        <v>4</v>
      </c>
      <c r="N403" s="2346"/>
      <c r="O403" s="2347"/>
      <c r="P403" s="2348"/>
      <c r="Q403" s="2349"/>
      <c r="R403" s="2350"/>
      <c r="S403" s="2350"/>
      <c r="T403" s="2350"/>
      <c r="U403" s="2351"/>
      <c r="V403" s="2352"/>
      <c r="W403" s="2393"/>
      <c r="X403" s="2353"/>
      <c r="Y403" s="2183" t="s">
        <v>4</v>
      </c>
      <c r="Z403" s="2346"/>
      <c r="AA403" s="2347"/>
      <c r="AB403" s="2348"/>
      <c r="AC403" s="2349"/>
      <c r="AD403" s="2350"/>
      <c r="AE403" s="2351"/>
      <c r="AF403" s="2351"/>
      <c r="AG403" s="2351"/>
      <c r="AH403" s="2352"/>
      <c r="AI403" s="2393"/>
      <c r="AJ403" s="2353"/>
      <c r="AK403" s="2183" t="s">
        <v>4</v>
      </c>
      <c r="AL403"/>
      <c r="AM403"/>
      <c r="AN403" s="465"/>
      <c r="AO403" s="465"/>
      <c r="AP403" s="465"/>
      <c r="AQ403" s="465"/>
      <c r="AR403" s="465"/>
      <c r="AS403" s="465"/>
      <c r="AT403" s="465"/>
      <c r="AU403" s="465"/>
      <c r="AV403" s="465"/>
      <c r="AW403" s="465"/>
      <c r="AX403" s="465"/>
      <c r="AY403" s="465"/>
      <c r="AZ403" s="465"/>
      <c r="BA403" s="465"/>
      <c r="BB403" s="465"/>
      <c r="BC403" s="465"/>
      <c r="BD403" s="465"/>
      <c r="BE403" s="465"/>
      <c r="BF403" s="465"/>
      <c r="BG403" s="465"/>
      <c r="BH403" s="465"/>
      <c r="BI403" s="465"/>
      <c r="BJ403" s="465"/>
      <c r="BK403" s="465"/>
      <c r="BL403" s="465"/>
      <c r="BM403" s="465"/>
      <c r="BN403" s="465"/>
      <c r="BO403" s="465"/>
      <c r="BP403" s="465"/>
      <c r="BQ403" s="465"/>
      <c r="BR403" s="465"/>
      <c r="BS403" s="465"/>
      <c r="BT403" s="465"/>
      <c r="BU403" s="465"/>
      <c r="BV403" s="465"/>
      <c r="BW403" s="465"/>
      <c r="BX403" s="465"/>
      <c r="BY403" s="465"/>
      <c r="BZ403" s="465"/>
      <c r="CA403" s="465"/>
      <c r="CB403" s="465"/>
      <c r="CC403" s="465"/>
      <c r="CD403" s="465"/>
      <c r="CE403" s="465"/>
      <c r="CF403" s="465"/>
      <c r="CG403" s="465"/>
      <c r="CH403" s="465"/>
      <c r="CI403" s="465"/>
      <c r="CJ403" s="465"/>
      <c r="CK403" s="465"/>
      <c r="CL403" s="465"/>
      <c r="CM403" s="465"/>
      <c r="CN403" s="466">
        <v>1</v>
      </c>
      <c r="CO403" s="464"/>
      <c r="CP403" s="464"/>
    </row>
    <row r="404" spans="2:94" s="41" customFormat="1" ht="21" customHeight="1" x14ac:dyDescent="0.25">
      <c r="B404" s="2346"/>
      <c r="C404" s="2347"/>
      <c r="D404" s="2392"/>
      <c r="E404" s="2392"/>
      <c r="F404" s="2348"/>
      <c r="G404" s="2351"/>
      <c r="H404" s="2351"/>
      <c r="I404" s="2351"/>
      <c r="J404" s="2352"/>
      <c r="K404" s="2393"/>
      <c r="L404" s="2394"/>
      <c r="M404" s="2183" t="s">
        <v>4</v>
      </c>
      <c r="N404" s="2346"/>
      <c r="O404" s="2347"/>
      <c r="P404" s="2392"/>
      <c r="Q404" s="2392"/>
      <c r="R404" s="2348"/>
      <c r="S404" s="2348"/>
      <c r="T404" s="2348"/>
      <c r="U404" s="2351"/>
      <c r="V404" s="2352"/>
      <c r="W404" s="2393"/>
      <c r="X404" s="2394"/>
      <c r="Y404" s="2183" t="s">
        <v>4</v>
      </c>
      <c r="Z404" s="2346"/>
      <c r="AA404" s="2347"/>
      <c r="AB404" s="2392"/>
      <c r="AC404" s="2392"/>
      <c r="AD404" s="2348"/>
      <c r="AE404" s="2351"/>
      <c r="AF404" s="2351"/>
      <c r="AG404" s="2351"/>
      <c r="AH404" s="2352"/>
      <c r="AI404" s="2393"/>
      <c r="AJ404" s="2394"/>
      <c r="AK404" s="2183" t="s">
        <v>4</v>
      </c>
      <c r="AL404"/>
      <c r="AM404"/>
      <c r="AN404" s="465"/>
      <c r="AO404" s="465"/>
      <c r="AP404" s="465"/>
      <c r="AQ404" s="465"/>
      <c r="AR404" s="465"/>
      <c r="AS404" s="465"/>
      <c r="AT404" s="465"/>
      <c r="AU404" s="465"/>
      <c r="AV404" s="465"/>
      <c r="AW404" s="465"/>
      <c r="AX404" s="465"/>
      <c r="AY404" s="465"/>
      <c r="AZ404" s="465"/>
      <c r="BA404" s="465"/>
      <c r="BB404" s="465"/>
      <c r="BC404" s="465"/>
      <c r="BD404" s="465"/>
      <c r="BE404" s="465"/>
      <c r="BF404" s="465"/>
      <c r="BG404" s="465"/>
      <c r="BH404" s="465"/>
      <c r="BI404" s="465"/>
      <c r="BJ404" s="465"/>
      <c r="BK404" s="465"/>
      <c r="BL404" s="465"/>
      <c r="BM404" s="465"/>
      <c r="BN404" s="465"/>
      <c r="BO404" s="465"/>
      <c r="BP404" s="465"/>
      <c r="BQ404" s="465"/>
      <c r="BR404" s="465"/>
      <c r="BS404" s="465"/>
      <c r="BT404" s="465"/>
      <c r="BU404" s="465"/>
      <c r="BV404" s="465"/>
      <c r="BW404" s="465"/>
      <c r="BX404" s="465"/>
      <c r="BY404" s="465"/>
      <c r="BZ404" s="465"/>
      <c r="CA404" s="465"/>
      <c r="CB404" s="465"/>
      <c r="CC404" s="465"/>
      <c r="CD404" s="465"/>
      <c r="CE404" s="465"/>
      <c r="CF404" s="465"/>
      <c r="CG404" s="465"/>
      <c r="CH404" s="465"/>
      <c r="CI404" s="465"/>
      <c r="CJ404" s="465"/>
      <c r="CK404" s="465"/>
      <c r="CL404" s="465"/>
      <c r="CM404" s="465"/>
      <c r="CN404" s="466">
        <v>1</v>
      </c>
      <c r="CO404" s="464"/>
      <c r="CP404" s="464"/>
    </row>
    <row r="405" spans="2:94" s="41" customFormat="1" ht="21" customHeight="1" x14ac:dyDescent="0.25">
      <c r="B405" s="2346"/>
      <c r="C405" s="2347"/>
      <c r="D405" s="2348"/>
      <c r="E405" s="2349"/>
      <c r="F405" s="2350"/>
      <c r="G405" s="2351"/>
      <c r="H405" s="2351"/>
      <c r="I405" s="2351"/>
      <c r="J405" s="2352"/>
      <c r="K405" s="2393"/>
      <c r="L405" s="2353"/>
      <c r="M405" s="2183" t="s">
        <v>4</v>
      </c>
      <c r="N405" s="2346"/>
      <c r="O405" s="2347"/>
      <c r="P405" s="2348"/>
      <c r="Q405" s="2349"/>
      <c r="R405" s="2350"/>
      <c r="S405" s="2350"/>
      <c r="T405" s="2350"/>
      <c r="U405" s="2351"/>
      <c r="V405" s="2352"/>
      <c r="W405" s="2393"/>
      <c r="X405" s="2353"/>
      <c r="Y405" s="2183" t="s">
        <v>4</v>
      </c>
      <c r="Z405" s="2346"/>
      <c r="AA405" s="2347"/>
      <c r="AB405" s="2348"/>
      <c r="AC405" s="2349"/>
      <c r="AD405" s="2350"/>
      <c r="AE405" s="2351"/>
      <c r="AF405" s="2351"/>
      <c r="AG405" s="2351"/>
      <c r="AH405" s="2352"/>
      <c r="AI405" s="2393"/>
      <c r="AJ405" s="2353"/>
      <c r="AK405" s="2183" t="s">
        <v>4</v>
      </c>
      <c r="AL405"/>
      <c r="AM405"/>
      <c r="AN405" s="465"/>
      <c r="AO405" s="465"/>
      <c r="AP405" s="465"/>
      <c r="AQ405" s="465"/>
      <c r="AR405" s="465"/>
      <c r="AS405" s="465"/>
      <c r="AT405" s="465"/>
      <c r="AU405" s="465"/>
      <c r="AV405" s="465"/>
      <c r="AW405" s="465"/>
      <c r="AX405" s="465"/>
      <c r="AY405" s="465"/>
      <c r="AZ405" s="465"/>
      <c r="BA405" s="465"/>
      <c r="BB405" s="465"/>
      <c r="BC405" s="465"/>
      <c r="BD405" s="465"/>
      <c r="BE405" s="465"/>
      <c r="BF405" s="465"/>
      <c r="BG405" s="465"/>
      <c r="BH405" s="465"/>
      <c r="BI405" s="465"/>
      <c r="BJ405" s="465"/>
      <c r="BK405" s="465"/>
      <c r="BL405" s="465"/>
      <c r="BM405" s="465"/>
      <c r="BN405" s="465"/>
      <c r="BO405" s="465"/>
      <c r="BP405" s="465"/>
      <c r="BQ405" s="465"/>
      <c r="BR405" s="465"/>
      <c r="BS405" s="465"/>
      <c r="BT405" s="465"/>
      <c r="BU405" s="465"/>
      <c r="BV405" s="465"/>
      <c r="BW405" s="465"/>
      <c r="BX405" s="465"/>
      <c r="BY405" s="465"/>
      <c r="BZ405" s="465"/>
      <c r="CA405" s="465"/>
      <c r="CB405" s="465"/>
      <c r="CC405" s="465"/>
      <c r="CD405" s="465"/>
      <c r="CE405" s="465"/>
      <c r="CF405" s="465"/>
      <c r="CG405" s="465"/>
      <c r="CH405" s="465"/>
      <c r="CI405" s="465"/>
      <c r="CJ405" s="465"/>
      <c r="CK405" s="465"/>
      <c r="CL405" s="465"/>
      <c r="CM405" s="465"/>
      <c r="CN405" s="466">
        <v>1</v>
      </c>
      <c r="CO405" s="464"/>
      <c r="CP405" s="464"/>
    </row>
    <row r="406" spans="2:94" s="41" customFormat="1" ht="21" customHeight="1" x14ac:dyDescent="0.25">
      <c r="B406" s="2346"/>
      <c r="C406" s="2347"/>
      <c r="D406" s="2392"/>
      <c r="E406" s="2392"/>
      <c r="F406" s="2348"/>
      <c r="G406" s="2351"/>
      <c r="H406" s="2351"/>
      <c r="I406" s="2351"/>
      <c r="J406" s="2352"/>
      <c r="K406" s="2393"/>
      <c r="L406" s="2394"/>
      <c r="M406" s="2183" t="s">
        <v>4</v>
      </c>
      <c r="N406" s="2346"/>
      <c r="O406" s="2347"/>
      <c r="P406" s="2392"/>
      <c r="Q406" s="2392"/>
      <c r="R406" s="2348"/>
      <c r="S406" s="2348"/>
      <c r="T406" s="2348"/>
      <c r="U406" s="2351"/>
      <c r="V406" s="2352"/>
      <c r="W406" s="2393"/>
      <c r="X406" s="2394"/>
      <c r="Y406" s="2183" t="s">
        <v>4</v>
      </c>
      <c r="Z406" s="2346"/>
      <c r="AA406" s="2347"/>
      <c r="AB406" s="2392"/>
      <c r="AC406" s="2392"/>
      <c r="AD406" s="2348"/>
      <c r="AE406" s="2351"/>
      <c r="AF406" s="2351"/>
      <c r="AG406" s="2351"/>
      <c r="AH406" s="2352"/>
      <c r="AI406" s="2393"/>
      <c r="AJ406" s="2394"/>
      <c r="AK406" s="2183" t="s">
        <v>4</v>
      </c>
      <c r="AL406"/>
      <c r="AM406"/>
      <c r="AN406" s="465"/>
      <c r="AO406" s="465"/>
      <c r="AP406" s="465"/>
      <c r="AQ406" s="465"/>
      <c r="AR406" s="465"/>
      <c r="AS406" s="465"/>
      <c r="AT406" s="465"/>
      <c r="AU406" s="465"/>
      <c r="AV406" s="465"/>
      <c r="AW406" s="465"/>
      <c r="AX406" s="465"/>
      <c r="AY406" s="465"/>
      <c r="AZ406" s="465"/>
      <c r="BA406" s="465"/>
      <c r="BB406" s="465"/>
      <c r="BC406" s="465"/>
      <c r="BD406" s="465"/>
      <c r="BE406" s="465"/>
      <c r="BF406" s="465"/>
      <c r="BG406" s="465"/>
      <c r="BH406" s="465"/>
      <c r="BI406" s="465"/>
      <c r="BJ406" s="465"/>
      <c r="BK406" s="465"/>
      <c r="BL406" s="465"/>
      <c r="BM406" s="465"/>
      <c r="BN406" s="465"/>
      <c r="BO406" s="465"/>
      <c r="BP406" s="465"/>
      <c r="BQ406" s="465"/>
      <c r="BR406" s="465"/>
      <c r="BS406" s="465"/>
      <c r="BT406" s="465"/>
      <c r="BU406" s="465"/>
      <c r="BV406" s="465"/>
      <c r="BW406" s="465"/>
      <c r="BX406" s="465"/>
      <c r="BY406" s="465"/>
      <c r="BZ406" s="465"/>
      <c r="CA406" s="465"/>
      <c r="CB406" s="465"/>
      <c r="CC406" s="465"/>
      <c r="CD406" s="465"/>
      <c r="CE406" s="465"/>
      <c r="CF406" s="465"/>
      <c r="CG406" s="465"/>
      <c r="CH406" s="465"/>
      <c r="CI406" s="465"/>
      <c r="CJ406" s="465"/>
      <c r="CK406" s="465"/>
      <c r="CL406" s="465"/>
      <c r="CM406" s="465"/>
      <c r="CN406" s="466">
        <v>1</v>
      </c>
      <c r="CO406" s="464"/>
      <c r="CP406" s="464"/>
    </row>
    <row r="407" spans="2:94" s="41" customFormat="1" ht="21" customHeight="1" x14ac:dyDescent="0.25">
      <c r="B407" s="2346"/>
      <c r="C407" s="2347"/>
      <c r="D407" s="2348"/>
      <c r="E407" s="2349"/>
      <c r="F407" s="2350"/>
      <c r="G407" s="2351"/>
      <c r="H407" s="2351"/>
      <c r="I407" s="2351"/>
      <c r="J407" s="2352"/>
      <c r="K407" s="2393"/>
      <c r="L407" s="2353"/>
      <c r="M407" s="2183" t="s">
        <v>4</v>
      </c>
      <c r="N407" s="2346"/>
      <c r="O407" s="2347"/>
      <c r="P407" s="2348"/>
      <c r="Q407" s="2349"/>
      <c r="R407" s="2350"/>
      <c r="S407" s="2350"/>
      <c r="T407" s="2350"/>
      <c r="U407" s="2351"/>
      <c r="V407" s="2352"/>
      <c r="W407" s="2393"/>
      <c r="X407" s="2353"/>
      <c r="Y407" s="2183" t="s">
        <v>4</v>
      </c>
      <c r="Z407" s="2346"/>
      <c r="AA407" s="2347"/>
      <c r="AB407" s="2348"/>
      <c r="AC407" s="2349"/>
      <c r="AD407" s="2350"/>
      <c r="AE407" s="2351"/>
      <c r="AF407" s="2351"/>
      <c r="AG407" s="2351"/>
      <c r="AH407" s="2352"/>
      <c r="AI407" s="2393"/>
      <c r="AJ407" s="2353"/>
      <c r="AK407" s="2183" t="s">
        <v>4</v>
      </c>
      <c r="AL407"/>
      <c r="AM407"/>
      <c r="AN407" s="465"/>
      <c r="AO407" s="465"/>
      <c r="AP407" s="465"/>
      <c r="AQ407" s="465"/>
      <c r="AR407" s="465"/>
      <c r="AS407" s="465"/>
      <c r="AT407" s="465"/>
      <c r="AU407" s="465"/>
      <c r="AV407" s="465"/>
      <c r="AW407" s="465"/>
      <c r="AX407" s="465"/>
      <c r="AY407" s="465"/>
      <c r="AZ407" s="465"/>
      <c r="BA407" s="465"/>
      <c r="BB407" s="465"/>
      <c r="BC407" s="465"/>
      <c r="BD407" s="465"/>
      <c r="BE407" s="465"/>
      <c r="BF407" s="465"/>
      <c r="BG407" s="465"/>
      <c r="BH407" s="465"/>
      <c r="BI407" s="465"/>
      <c r="BJ407" s="465"/>
      <c r="BK407" s="465"/>
      <c r="BL407" s="465"/>
      <c r="BM407" s="465"/>
      <c r="BN407" s="465"/>
      <c r="BO407" s="465"/>
      <c r="BP407" s="465"/>
      <c r="BQ407" s="465"/>
      <c r="BR407" s="465"/>
      <c r="BS407" s="465"/>
      <c r="BT407" s="465"/>
      <c r="BU407" s="465"/>
      <c r="BV407" s="465"/>
      <c r="BW407" s="465"/>
      <c r="BX407" s="465"/>
      <c r="BY407" s="465"/>
      <c r="BZ407" s="465"/>
      <c r="CA407" s="465"/>
      <c r="CB407" s="465"/>
      <c r="CC407" s="465"/>
      <c r="CD407" s="465"/>
      <c r="CE407" s="465"/>
      <c r="CF407" s="465"/>
      <c r="CG407" s="465"/>
      <c r="CH407" s="465"/>
      <c r="CI407" s="465"/>
      <c r="CJ407" s="465"/>
      <c r="CK407" s="465"/>
      <c r="CL407" s="465"/>
      <c r="CM407" s="465"/>
      <c r="CN407" s="466">
        <v>1</v>
      </c>
      <c r="CO407" s="464"/>
      <c r="CP407" s="464"/>
    </row>
    <row r="408" spans="2:94" s="41" customFormat="1" ht="21" customHeight="1" x14ac:dyDescent="0.25">
      <c r="B408" s="2346"/>
      <c r="C408" s="2347"/>
      <c r="D408" s="2392"/>
      <c r="E408" s="2392"/>
      <c r="F408" s="2348"/>
      <c r="G408" s="2351"/>
      <c r="H408" s="2351"/>
      <c r="I408" s="2351"/>
      <c r="J408" s="2352"/>
      <c r="K408" s="2393"/>
      <c r="L408" s="2394"/>
      <c r="M408" s="2183" t="s">
        <v>4</v>
      </c>
      <c r="N408" s="2346"/>
      <c r="O408" s="2347"/>
      <c r="P408" s="2392"/>
      <c r="Q408" s="2392"/>
      <c r="R408" s="2348"/>
      <c r="S408" s="2348"/>
      <c r="T408" s="2348"/>
      <c r="U408" s="2351"/>
      <c r="V408" s="2352"/>
      <c r="W408" s="2393"/>
      <c r="X408" s="2394"/>
      <c r="Y408" s="2183" t="s">
        <v>4</v>
      </c>
      <c r="Z408" s="2346"/>
      <c r="AA408" s="2347"/>
      <c r="AB408" s="2392"/>
      <c r="AC408" s="2392"/>
      <c r="AD408" s="2348"/>
      <c r="AE408" s="2351"/>
      <c r="AF408" s="2351"/>
      <c r="AG408" s="2351"/>
      <c r="AH408" s="2352"/>
      <c r="AI408" s="2393"/>
      <c r="AJ408" s="2394"/>
      <c r="AK408" s="2183" t="s">
        <v>4</v>
      </c>
      <c r="AL408"/>
      <c r="AM408"/>
      <c r="AN408" s="465"/>
      <c r="AO408" s="465"/>
      <c r="AP408" s="465"/>
      <c r="AQ408" s="465"/>
      <c r="AR408" s="465"/>
      <c r="AS408" s="465"/>
      <c r="AT408" s="465"/>
      <c r="AU408" s="465"/>
      <c r="AV408" s="465"/>
      <c r="AW408" s="465"/>
      <c r="AX408" s="465"/>
      <c r="AY408" s="465"/>
      <c r="AZ408" s="465"/>
      <c r="BA408" s="465"/>
      <c r="BB408" s="465"/>
      <c r="BC408" s="465"/>
      <c r="BD408" s="465"/>
      <c r="BE408" s="465"/>
      <c r="BF408" s="465"/>
      <c r="BG408" s="465"/>
      <c r="BH408" s="465"/>
      <c r="BI408" s="465"/>
      <c r="BJ408" s="465"/>
      <c r="BK408" s="465"/>
      <c r="BL408" s="465"/>
      <c r="BM408" s="465"/>
      <c r="BN408" s="465"/>
      <c r="BO408" s="465"/>
      <c r="BP408" s="465"/>
      <c r="BQ408" s="465"/>
      <c r="BR408" s="465"/>
      <c r="BS408" s="465"/>
      <c r="BT408" s="465"/>
      <c r="BU408" s="465"/>
      <c r="BV408" s="465"/>
      <c r="BW408" s="465"/>
      <c r="BX408" s="465"/>
      <c r="BY408" s="465"/>
      <c r="BZ408" s="465"/>
      <c r="CA408" s="465"/>
      <c r="CB408" s="465"/>
      <c r="CC408" s="465"/>
      <c r="CD408" s="465"/>
      <c r="CE408" s="465"/>
      <c r="CF408" s="465"/>
      <c r="CG408" s="465"/>
      <c r="CH408" s="465"/>
      <c r="CI408" s="465"/>
      <c r="CJ408" s="465"/>
      <c r="CK408" s="465"/>
      <c r="CL408" s="465"/>
      <c r="CM408" s="465"/>
      <c r="CN408" s="466">
        <v>1</v>
      </c>
      <c r="CO408" s="464"/>
      <c r="CP408" s="464"/>
    </row>
    <row r="409" spans="2:94" s="41" customFormat="1" ht="21" customHeight="1" x14ac:dyDescent="0.25">
      <c r="B409" s="2346"/>
      <c r="C409" s="2347"/>
      <c r="D409" s="2348"/>
      <c r="E409" s="2349"/>
      <c r="F409" s="2350"/>
      <c r="G409" s="2351"/>
      <c r="H409" s="2351"/>
      <c r="I409" s="2351"/>
      <c r="J409" s="2352"/>
      <c r="K409" s="2393"/>
      <c r="L409" s="2353"/>
      <c r="M409" s="2183" t="s">
        <v>4</v>
      </c>
      <c r="N409" s="2346"/>
      <c r="O409" s="2347"/>
      <c r="P409" s="2348"/>
      <c r="Q409" s="2349"/>
      <c r="R409" s="2350"/>
      <c r="S409" s="2350"/>
      <c r="T409" s="2350"/>
      <c r="U409" s="2351"/>
      <c r="V409" s="2352"/>
      <c r="W409" s="2393"/>
      <c r="X409" s="2353"/>
      <c r="Y409" s="2183" t="s">
        <v>4</v>
      </c>
      <c r="Z409" s="2346"/>
      <c r="AA409" s="2347"/>
      <c r="AB409" s="2348"/>
      <c r="AC409" s="2349"/>
      <c r="AD409" s="2350"/>
      <c r="AE409" s="2351"/>
      <c r="AF409" s="2351"/>
      <c r="AG409" s="2351"/>
      <c r="AH409" s="2352"/>
      <c r="AI409" s="2393"/>
      <c r="AJ409" s="2353"/>
      <c r="AK409" s="2183" t="s">
        <v>4</v>
      </c>
      <c r="AL409"/>
      <c r="AM409"/>
      <c r="AN409" s="465"/>
      <c r="AO409" s="465"/>
      <c r="AP409" s="465"/>
      <c r="AQ409" s="465"/>
      <c r="AR409" s="465"/>
      <c r="AS409" s="465"/>
      <c r="AT409" s="465"/>
      <c r="AU409" s="465"/>
      <c r="AV409" s="465"/>
      <c r="AW409" s="465"/>
      <c r="AX409" s="465"/>
      <c r="AY409" s="465"/>
      <c r="AZ409" s="465"/>
      <c r="BA409" s="465"/>
      <c r="BB409" s="465"/>
      <c r="BC409" s="465"/>
      <c r="BD409" s="465"/>
      <c r="BE409" s="465"/>
      <c r="BF409" s="465"/>
      <c r="BG409" s="465"/>
      <c r="BH409" s="465"/>
      <c r="BI409" s="465"/>
      <c r="BJ409" s="465"/>
      <c r="BK409" s="465"/>
      <c r="BL409" s="465"/>
      <c r="BM409" s="465"/>
      <c r="BN409" s="465"/>
      <c r="BO409" s="465"/>
      <c r="BP409" s="465"/>
      <c r="BQ409" s="465"/>
      <c r="BR409" s="465"/>
      <c r="BS409" s="465"/>
      <c r="BT409" s="465"/>
      <c r="BU409" s="465"/>
      <c r="BV409" s="465"/>
      <c r="BW409" s="465"/>
      <c r="BX409" s="465"/>
      <c r="BY409" s="465"/>
      <c r="BZ409" s="465"/>
      <c r="CA409" s="465"/>
      <c r="CB409" s="465"/>
      <c r="CC409" s="465"/>
      <c r="CD409" s="465"/>
      <c r="CE409" s="465"/>
      <c r="CF409" s="465"/>
      <c r="CG409" s="465"/>
      <c r="CH409" s="465"/>
      <c r="CI409" s="465"/>
      <c r="CJ409" s="465"/>
      <c r="CK409" s="465"/>
      <c r="CL409" s="465"/>
      <c r="CM409" s="465"/>
      <c r="CN409" s="466">
        <v>1</v>
      </c>
      <c r="CO409" s="464"/>
      <c r="CP409" s="464"/>
    </row>
    <row r="410" spans="2:94" s="41" customFormat="1" ht="21" customHeight="1" x14ac:dyDescent="0.25">
      <c r="B410" s="2346"/>
      <c r="C410" s="2347"/>
      <c r="D410" s="2392"/>
      <c r="E410" s="2392"/>
      <c r="F410" s="2348"/>
      <c r="G410" s="2351"/>
      <c r="H410" s="2351"/>
      <c r="I410" s="2351"/>
      <c r="J410" s="2352"/>
      <c r="K410" s="2393"/>
      <c r="L410" s="2394"/>
      <c r="M410" s="2183" t="s">
        <v>4</v>
      </c>
      <c r="N410" s="2346"/>
      <c r="O410" s="2347"/>
      <c r="P410" s="2392"/>
      <c r="Q410" s="2392"/>
      <c r="R410" s="2348"/>
      <c r="S410" s="2348"/>
      <c r="T410" s="2348"/>
      <c r="U410" s="2351"/>
      <c r="V410" s="2352"/>
      <c r="W410" s="2393"/>
      <c r="X410" s="2394"/>
      <c r="Y410" s="2183" t="s">
        <v>4</v>
      </c>
      <c r="Z410" s="2346"/>
      <c r="AA410" s="2347"/>
      <c r="AB410" s="2392"/>
      <c r="AC410" s="2392"/>
      <c r="AD410" s="2348"/>
      <c r="AE410" s="2351"/>
      <c r="AF410" s="2351"/>
      <c r="AG410" s="2351"/>
      <c r="AH410" s="2352"/>
      <c r="AI410" s="2393"/>
      <c r="AJ410" s="2394"/>
      <c r="AK410" s="2183" t="s">
        <v>4</v>
      </c>
      <c r="AL410"/>
      <c r="AM410"/>
      <c r="AN410" s="465"/>
      <c r="AO410" s="465"/>
      <c r="AP410" s="465"/>
      <c r="AQ410" s="465"/>
      <c r="AR410" s="465"/>
      <c r="AS410" s="465"/>
      <c r="AT410" s="465"/>
      <c r="AU410" s="465"/>
      <c r="AV410" s="465"/>
      <c r="AW410" s="465"/>
      <c r="AX410" s="465"/>
      <c r="AY410" s="465"/>
      <c r="AZ410" s="465"/>
      <c r="BA410" s="465"/>
      <c r="BB410" s="465"/>
      <c r="BC410" s="465"/>
      <c r="BD410" s="465"/>
      <c r="BE410" s="465"/>
      <c r="BF410" s="465"/>
      <c r="BG410" s="465"/>
      <c r="BH410" s="465"/>
      <c r="BI410" s="465"/>
      <c r="BJ410" s="465"/>
      <c r="BK410" s="465"/>
      <c r="BL410" s="465"/>
      <c r="BM410" s="465"/>
      <c r="BN410" s="465"/>
      <c r="BO410" s="465"/>
      <c r="BP410" s="465"/>
      <c r="BQ410" s="465"/>
      <c r="BR410" s="465"/>
      <c r="BS410" s="465"/>
      <c r="BT410" s="465"/>
      <c r="BU410" s="465"/>
      <c r="BV410" s="465"/>
      <c r="BW410" s="465"/>
      <c r="BX410" s="465"/>
      <c r="BY410" s="465"/>
      <c r="BZ410" s="465"/>
      <c r="CA410" s="465"/>
      <c r="CB410" s="465"/>
      <c r="CC410" s="465"/>
      <c r="CD410" s="465"/>
      <c r="CE410" s="465"/>
      <c r="CF410" s="465"/>
      <c r="CG410" s="465"/>
      <c r="CH410" s="465"/>
      <c r="CI410" s="465"/>
      <c r="CJ410" s="465"/>
      <c r="CK410" s="465"/>
      <c r="CL410" s="465"/>
      <c r="CM410" s="465"/>
      <c r="CN410" s="466">
        <v>1</v>
      </c>
      <c r="CO410" s="464"/>
      <c r="CP410" s="464"/>
    </row>
    <row r="411" spans="2:94" s="41" customFormat="1" ht="21" customHeight="1" x14ac:dyDescent="0.25">
      <c r="B411" s="2346"/>
      <c r="C411" s="2347"/>
      <c r="D411" s="2348"/>
      <c r="E411" s="2349"/>
      <c r="F411" s="2350"/>
      <c r="G411" s="2351"/>
      <c r="H411" s="2351"/>
      <c r="I411" s="2351"/>
      <c r="J411" s="2352"/>
      <c r="K411" s="2393"/>
      <c r="L411" s="2353"/>
      <c r="M411" s="2183" t="s">
        <v>4</v>
      </c>
      <c r="N411" s="2346"/>
      <c r="O411" s="2347"/>
      <c r="P411" s="2348"/>
      <c r="Q411" s="2349"/>
      <c r="R411" s="2350"/>
      <c r="S411" s="2350"/>
      <c r="T411" s="2350"/>
      <c r="U411" s="2351"/>
      <c r="V411" s="2352"/>
      <c r="W411" s="2393"/>
      <c r="X411" s="2353"/>
      <c r="Y411" s="2183" t="s">
        <v>4</v>
      </c>
      <c r="Z411" s="2346"/>
      <c r="AA411" s="2347"/>
      <c r="AB411" s="2348"/>
      <c r="AC411" s="2349"/>
      <c r="AD411" s="2350"/>
      <c r="AE411" s="2351"/>
      <c r="AF411" s="2351"/>
      <c r="AG411" s="2351"/>
      <c r="AH411" s="2352"/>
      <c r="AI411" s="2393"/>
      <c r="AJ411" s="2353"/>
      <c r="AK411" s="2183" t="s">
        <v>4</v>
      </c>
      <c r="AL411"/>
      <c r="AM411"/>
      <c r="AN411" s="465"/>
      <c r="AO411" s="465"/>
      <c r="AP411" s="465"/>
      <c r="AQ411" s="465"/>
      <c r="AR411" s="465"/>
      <c r="AS411" s="465"/>
      <c r="AT411" s="465"/>
      <c r="AU411" s="465"/>
      <c r="AV411" s="465"/>
      <c r="AW411" s="465"/>
      <c r="AX411" s="465"/>
      <c r="AY411" s="465"/>
      <c r="AZ411" s="465"/>
      <c r="BA411" s="465"/>
      <c r="BB411" s="465"/>
      <c r="BC411" s="465"/>
      <c r="BD411" s="465"/>
      <c r="BE411" s="465"/>
      <c r="BF411" s="465"/>
      <c r="BG411" s="465"/>
      <c r="BH411" s="465"/>
      <c r="BI411" s="465"/>
      <c r="BJ411" s="465"/>
      <c r="BK411" s="465"/>
      <c r="BL411" s="465"/>
      <c r="BM411" s="465"/>
      <c r="BN411" s="465"/>
      <c r="BO411" s="465"/>
      <c r="BP411" s="465"/>
      <c r="BQ411" s="465"/>
      <c r="BR411" s="465"/>
      <c r="BS411" s="465"/>
      <c r="BT411" s="465"/>
      <c r="BU411" s="465"/>
      <c r="BV411" s="465"/>
      <c r="BW411" s="465"/>
      <c r="BX411" s="465"/>
      <c r="BY411" s="465"/>
      <c r="BZ411" s="465"/>
      <c r="CA411" s="465"/>
      <c r="CB411" s="465"/>
      <c r="CC411" s="465"/>
      <c r="CD411" s="465"/>
      <c r="CE411" s="465"/>
      <c r="CF411" s="465"/>
      <c r="CG411" s="465"/>
      <c r="CH411" s="465"/>
      <c r="CI411" s="465"/>
      <c r="CJ411" s="465"/>
      <c r="CK411" s="465"/>
      <c r="CL411" s="465"/>
      <c r="CM411" s="465"/>
      <c r="CN411" s="466">
        <v>1</v>
      </c>
      <c r="CO411" s="464"/>
      <c r="CP411" s="464"/>
    </row>
    <row r="412" spans="2:94" s="41" customFormat="1" ht="21" customHeight="1" x14ac:dyDescent="0.25">
      <c r="B412" s="2346"/>
      <c r="C412" s="2347"/>
      <c r="D412" s="2392"/>
      <c r="E412" s="2392"/>
      <c r="F412" s="2348"/>
      <c r="G412" s="2351"/>
      <c r="H412" s="2351"/>
      <c r="I412" s="2351"/>
      <c r="J412" s="2352"/>
      <c r="K412" s="2393"/>
      <c r="L412" s="2394"/>
      <c r="M412" s="2183" t="s">
        <v>4</v>
      </c>
      <c r="N412" s="2346"/>
      <c r="O412" s="2347"/>
      <c r="P412" s="2392"/>
      <c r="Q412" s="2392"/>
      <c r="R412" s="2348"/>
      <c r="S412" s="2348"/>
      <c r="T412" s="2348"/>
      <c r="U412" s="2351"/>
      <c r="V412" s="2352"/>
      <c r="W412" s="2393"/>
      <c r="X412" s="2394"/>
      <c r="Y412" s="2183" t="s">
        <v>4</v>
      </c>
      <c r="Z412" s="2346"/>
      <c r="AA412" s="2347"/>
      <c r="AB412" s="2392"/>
      <c r="AC412" s="2392"/>
      <c r="AD412" s="2348"/>
      <c r="AE412" s="2351"/>
      <c r="AF412" s="2351"/>
      <c r="AG412" s="2351"/>
      <c r="AH412" s="2352"/>
      <c r="AI412" s="2393"/>
      <c r="AJ412" s="2394"/>
      <c r="AK412" s="2183" t="s">
        <v>4</v>
      </c>
      <c r="AL412"/>
      <c r="AM412"/>
      <c r="AN412" s="465"/>
      <c r="AO412" s="465"/>
      <c r="AP412" s="465"/>
      <c r="AQ412" s="465"/>
      <c r="AR412" s="465"/>
      <c r="AS412" s="465"/>
      <c r="AT412" s="465"/>
      <c r="AU412" s="465"/>
      <c r="AV412" s="465"/>
      <c r="AW412" s="465"/>
      <c r="AX412" s="465"/>
      <c r="AY412" s="465"/>
      <c r="AZ412" s="465"/>
      <c r="BA412" s="465"/>
      <c r="BB412" s="465"/>
      <c r="BC412" s="465"/>
      <c r="BD412" s="465"/>
      <c r="BE412" s="465"/>
      <c r="BF412" s="465"/>
      <c r="BG412" s="465"/>
      <c r="BH412" s="465"/>
      <c r="BI412" s="465"/>
      <c r="BJ412" s="465"/>
      <c r="BK412" s="465"/>
      <c r="BL412" s="465"/>
      <c r="BM412" s="465"/>
      <c r="BN412" s="465"/>
      <c r="BO412" s="465"/>
      <c r="BP412" s="465"/>
      <c r="BQ412" s="465"/>
      <c r="BR412" s="465"/>
      <c r="BS412" s="465"/>
      <c r="BT412" s="465"/>
      <c r="BU412" s="465"/>
      <c r="BV412" s="465"/>
      <c r="BW412" s="465"/>
      <c r="BX412" s="465"/>
      <c r="BY412" s="465"/>
      <c r="BZ412" s="465"/>
      <c r="CA412" s="465"/>
      <c r="CB412" s="465"/>
      <c r="CC412" s="465"/>
      <c r="CD412" s="465"/>
      <c r="CE412" s="465"/>
      <c r="CF412" s="465"/>
      <c r="CG412" s="465"/>
      <c r="CH412" s="465"/>
      <c r="CI412" s="465"/>
      <c r="CJ412" s="465"/>
      <c r="CK412" s="465"/>
      <c r="CL412" s="465"/>
      <c r="CM412" s="465"/>
      <c r="CN412" s="466">
        <v>1</v>
      </c>
      <c r="CO412" s="464"/>
      <c r="CP412" s="464"/>
    </row>
    <row r="413" spans="2:94" s="41" customFormat="1" ht="21" customHeight="1" x14ac:dyDescent="0.25">
      <c r="B413" s="2346"/>
      <c r="C413" s="2347"/>
      <c r="D413" s="2348"/>
      <c r="E413" s="2349"/>
      <c r="F413" s="2350"/>
      <c r="G413" s="2351"/>
      <c r="H413" s="2351"/>
      <c r="I413" s="2351"/>
      <c r="J413" s="2352"/>
      <c r="K413" s="2393"/>
      <c r="L413" s="2353"/>
      <c r="M413" s="2183" t="s">
        <v>4</v>
      </c>
      <c r="N413" s="2346"/>
      <c r="O413" s="2347"/>
      <c r="P413" s="2348"/>
      <c r="Q413" s="2349"/>
      <c r="R413" s="2350"/>
      <c r="S413" s="2350"/>
      <c r="T413" s="2350"/>
      <c r="U413" s="2351"/>
      <c r="V413" s="2352"/>
      <c r="W413" s="2393"/>
      <c r="X413" s="2353"/>
      <c r="Y413" s="2183" t="s">
        <v>4</v>
      </c>
      <c r="Z413" s="2346"/>
      <c r="AA413" s="2347"/>
      <c r="AB413" s="2348"/>
      <c r="AC413" s="2349"/>
      <c r="AD413" s="2350"/>
      <c r="AE413" s="2351"/>
      <c r="AF413" s="2351"/>
      <c r="AG413" s="2351"/>
      <c r="AH413" s="2352"/>
      <c r="AI413" s="2393"/>
      <c r="AJ413" s="2353"/>
      <c r="AK413" s="2183" t="s">
        <v>4</v>
      </c>
      <c r="AL413"/>
      <c r="AM413"/>
      <c r="AN413" s="465"/>
      <c r="AO413" s="465"/>
      <c r="AP413" s="465"/>
      <c r="AQ413" s="465"/>
      <c r="AR413" s="465"/>
      <c r="AS413" s="465"/>
      <c r="AT413" s="465"/>
      <c r="AU413" s="465"/>
      <c r="AV413" s="465"/>
      <c r="AW413" s="465"/>
      <c r="AX413" s="465"/>
      <c r="AY413" s="465"/>
      <c r="AZ413" s="465"/>
      <c r="BA413" s="465"/>
      <c r="BB413" s="465"/>
      <c r="BC413" s="465"/>
      <c r="BD413" s="465"/>
      <c r="BE413" s="465"/>
      <c r="BF413" s="465"/>
      <c r="BG413" s="465"/>
      <c r="BH413" s="465"/>
      <c r="BI413" s="465"/>
      <c r="BJ413" s="465"/>
      <c r="BK413" s="465"/>
      <c r="BL413" s="465"/>
      <c r="BM413" s="465"/>
      <c r="BN413" s="465"/>
      <c r="BO413" s="465"/>
      <c r="BP413" s="465"/>
      <c r="BQ413" s="465"/>
      <c r="BR413" s="465"/>
      <c r="BS413" s="465"/>
      <c r="BT413" s="465"/>
      <c r="BU413" s="465"/>
      <c r="BV413" s="465"/>
      <c r="BW413" s="465"/>
      <c r="BX413" s="465"/>
      <c r="BY413" s="465"/>
      <c r="BZ413" s="465"/>
      <c r="CA413" s="465"/>
      <c r="CB413" s="465"/>
      <c r="CC413" s="465"/>
      <c r="CD413" s="465"/>
      <c r="CE413" s="465"/>
      <c r="CF413" s="465"/>
      <c r="CG413" s="465"/>
      <c r="CH413" s="465"/>
      <c r="CI413" s="465"/>
      <c r="CJ413" s="465"/>
      <c r="CK413" s="465"/>
      <c r="CL413" s="465"/>
      <c r="CM413" s="465"/>
      <c r="CN413" s="466">
        <v>1</v>
      </c>
      <c r="CO413" s="464"/>
      <c r="CP413" s="464"/>
    </row>
    <row r="414" spans="2:94" s="41" customFormat="1" ht="21" customHeight="1" x14ac:dyDescent="0.25">
      <c r="B414" s="2346"/>
      <c r="C414" s="2347"/>
      <c r="D414" s="2392"/>
      <c r="E414" s="2392"/>
      <c r="F414" s="2348"/>
      <c r="G414" s="2351"/>
      <c r="H414" s="2351"/>
      <c r="I414" s="2351"/>
      <c r="J414" s="2352"/>
      <c r="K414" s="2393"/>
      <c r="L414" s="2394"/>
      <c r="M414" s="2183" t="s">
        <v>4</v>
      </c>
      <c r="N414" s="2346"/>
      <c r="O414" s="2347"/>
      <c r="P414" s="2392"/>
      <c r="Q414" s="2392"/>
      <c r="R414" s="2348"/>
      <c r="S414" s="2348"/>
      <c r="T414" s="2348"/>
      <c r="U414" s="2351"/>
      <c r="V414" s="2352"/>
      <c r="W414" s="2393"/>
      <c r="X414" s="2394"/>
      <c r="Y414" s="2183" t="s">
        <v>4</v>
      </c>
      <c r="Z414" s="2346"/>
      <c r="AA414" s="2347"/>
      <c r="AB414" s="2392"/>
      <c r="AC414" s="2392"/>
      <c r="AD414" s="2348"/>
      <c r="AE414" s="2351"/>
      <c r="AF414" s="2351"/>
      <c r="AG414" s="2351"/>
      <c r="AH414" s="2352"/>
      <c r="AI414" s="2393"/>
      <c r="AJ414" s="2394"/>
      <c r="AK414" s="2183" t="s">
        <v>4</v>
      </c>
      <c r="AL414"/>
      <c r="AM414"/>
      <c r="AN414" s="465"/>
      <c r="AO414" s="465"/>
      <c r="AP414" s="465"/>
      <c r="AQ414" s="465"/>
      <c r="AR414" s="465"/>
      <c r="AS414" s="465"/>
      <c r="AT414" s="465"/>
      <c r="AU414" s="465"/>
      <c r="AV414" s="465"/>
      <c r="AW414" s="465"/>
      <c r="AX414" s="465"/>
      <c r="AY414" s="465"/>
      <c r="AZ414" s="465"/>
      <c r="BA414" s="465"/>
      <c r="BB414" s="465"/>
      <c r="BC414" s="465"/>
      <c r="BD414" s="465"/>
      <c r="BE414" s="465"/>
      <c r="BF414" s="465"/>
      <c r="BG414" s="465"/>
      <c r="BH414" s="465"/>
      <c r="BI414" s="465"/>
      <c r="BJ414" s="465"/>
      <c r="BK414" s="465"/>
      <c r="BL414" s="465"/>
      <c r="BM414" s="465"/>
      <c r="BN414" s="465"/>
      <c r="BO414" s="465"/>
      <c r="BP414" s="465"/>
      <c r="BQ414" s="465"/>
      <c r="BR414" s="465"/>
      <c r="BS414" s="465"/>
      <c r="BT414" s="465"/>
      <c r="BU414" s="465"/>
      <c r="BV414" s="465"/>
      <c r="BW414" s="465"/>
      <c r="BX414" s="465"/>
      <c r="BY414" s="465"/>
      <c r="BZ414" s="465"/>
      <c r="CA414" s="465"/>
      <c r="CB414" s="465"/>
      <c r="CC414" s="465"/>
      <c r="CD414" s="465"/>
      <c r="CE414" s="465"/>
      <c r="CF414" s="465"/>
      <c r="CG414" s="465"/>
      <c r="CH414" s="465"/>
      <c r="CI414" s="465"/>
      <c r="CJ414" s="465"/>
      <c r="CK414" s="465"/>
      <c r="CL414" s="465"/>
      <c r="CM414" s="465"/>
      <c r="CN414" s="466">
        <v>1</v>
      </c>
      <c r="CO414" s="464"/>
      <c r="CP414" s="464"/>
    </row>
    <row r="415" spans="2:94" s="41" customFormat="1" ht="21" customHeight="1" x14ac:dyDescent="0.25">
      <c r="B415" s="2346"/>
      <c r="C415" s="2347"/>
      <c r="D415" s="2348"/>
      <c r="E415" s="2349"/>
      <c r="F415" s="2350"/>
      <c r="G415" s="2351"/>
      <c r="H415" s="2351"/>
      <c r="I415" s="2351"/>
      <c r="J415" s="2352"/>
      <c r="K415" s="2393"/>
      <c r="L415" s="2353"/>
      <c r="M415" s="2183" t="s">
        <v>4</v>
      </c>
      <c r="N415" s="2346"/>
      <c r="O415" s="2347"/>
      <c r="P415" s="2348"/>
      <c r="Q415" s="2349"/>
      <c r="R415" s="2350"/>
      <c r="S415" s="2350"/>
      <c r="T415" s="2350"/>
      <c r="U415" s="2351"/>
      <c r="V415" s="2352"/>
      <c r="W415" s="2393"/>
      <c r="X415" s="2353"/>
      <c r="Y415" s="2183" t="s">
        <v>4</v>
      </c>
      <c r="Z415" s="2346"/>
      <c r="AA415" s="2347"/>
      <c r="AB415" s="2348"/>
      <c r="AC415" s="2349"/>
      <c r="AD415" s="2350"/>
      <c r="AE415" s="2351"/>
      <c r="AF415" s="2351"/>
      <c r="AG415" s="2351"/>
      <c r="AH415" s="2352"/>
      <c r="AI415" s="2393"/>
      <c r="AJ415" s="2353"/>
      <c r="AK415" s="2183" t="s">
        <v>4</v>
      </c>
      <c r="AL415"/>
      <c r="AM415"/>
      <c r="AN415" s="465"/>
      <c r="AO415" s="465"/>
      <c r="AP415" s="465"/>
      <c r="AQ415" s="465"/>
      <c r="AR415" s="465"/>
      <c r="AS415" s="465"/>
      <c r="AT415" s="465"/>
      <c r="AU415" s="465"/>
      <c r="AV415" s="465"/>
      <c r="AW415" s="465"/>
      <c r="AX415" s="465"/>
      <c r="AY415" s="465"/>
      <c r="AZ415" s="465"/>
      <c r="BA415" s="465"/>
      <c r="BB415" s="465"/>
      <c r="BC415" s="465"/>
      <c r="BD415" s="465"/>
      <c r="BE415" s="465"/>
      <c r="BF415" s="465"/>
      <c r="BG415" s="465"/>
      <c r="BH415" s="465"/>
      <c r="BI415" s="465"/>
      <c r="BJ415" s="465"/>
      <c r="BK415" s="465"/>
      <c r="BL415" s="465"/>
      <c r="BM415" s="465"/>
      <c r="BN415" s="465"/>
      <c r="BO415" s="465"/>
      <c r="BP415" s="465"/>
      <c r="BQ415" s="465"/>
      <c r="BR415" s="465"/>
      <c r="BS415" s="465"/>
      <c r="BT415" s="465"/>
      <c r="BU415" s="465"/>
      <c r="BV415" s="465"/>
      <c r="BW415" s="465"/>
      <c r="BX415" s="465"/>
      <c r="BY415" s="465"/>
      <c r="BZ415" s="465"/>
      <c r="CA415" s="465"/>
      <c r="CB415" s="465"/>
      <c r="CC415" s="465"/>
      <c r="CD415" s="465"/>
      <c r="CE415" s="465"/>
      <c r="CF415" s="465"/>
      <c r="CG415" s="465"/>
      <c r="CH415" s="465"/>
      <c r="CI415" s="465"/>
      <c r="CJ415" s="465"/>
      <c r="CK415" s="465"/>
      <c r="CL415" s="465"/>
      <c r="CM415" s="465"/>
      <c r="CN415" s="466">
        <v>1</v>
      </c>
      <c r="CO415" s="464"/>
      <c r="CP415" s="464"/>
    </row>
    <row r="416" spans="2:94" s="41" customFormat="1" ht="21" customHeight="1" x14ac:dyDescent="0.25">
      <c r="B416" s="2346"/>
      <c r="C416" s="2347"/>
      <c r="D416" s="2392"/>
      <c r="E416" s="2392"/>
      <c r="F416" s="2348"/>
      <c r="G416" s="2351"/>
      <c r="H416" s="2351"/>
      <c r="I416" s="2351"/>
      <c r="J416" s="2352"/>
      <c r="K416" s="2393"/>
      <c r="L416" s="2394"/>
      <c r="M416" s="2183" t="s">
        <v>4</v>
      </c>
      <c r="N416" s="2346"/>
      <c r="O416" s="2347"/>
      <c r="P416" s="2392"/>
      <c r="Q416" s="2392"/>
      <c r="R416" s="2348"/>
      <c r="S416" s="2348"/>
      <c r="T416" s="2348"/>
      <c r="U416" s="2351"/>
      <c r="V416" s="2352"/>
      <c r="W416" s="2393"/>
      <c r="X416" s="2394"/>
      <c r="Y416" s="2183" t="s">
        <v>4</v>
      </c>
      <c r="Z416" s="2346"/>
      <c r="AA416" s="2347"/>
      <c r="AB416" s="2392"/>
      <c r="AC416" s="2392"/>
      <c r="AD416" s="2348"/>
      <c r="AE416" s="2351"/>
      <c r="AF416" s="2351"/>
      <c r="AG416" s="2351"/>
      <c r="AH416" s="2352"/>
      <c r="AI416" s="2393"/>
      <c r="AJ416" s="2394"/>
      <c r="AK416" s="2183" t="s">
        <v>4</v>
      </c>
      <c r="AL416"/>
      <c r="AM416"/>
      <c r="AN416" s="465"/>
      <c r="AO416" s="465"/>
      <c r="AP416" s="465"/>
      <c r="AQ416" s="465"/>
      <c r="AR416" s="465"/>
      <c r="AS416" s="465"/>
      <c r="AT416" s="465"/>
      <c r="AU416" s="465"/>
      <c r="AV416" s="465"/>
      <c r="AW416" s="465"/>
      <c r="AX416" s="465"/>
      <c r="AY416" s="465"/>
      <c r="AZ416" s="465"/>
      <c r="BA416" s="465"/>
      <c r="BB416" s="465"/>
      <c r="BC416" s="465"/>
      <c r="BD416" s="465"/>
      <c r="BE416" s="465"/>
      <c r="BF416" s="465"/>
      <c r="BG416" s="465"/>
      <c r="BH416" s="465"/>
      <c r="BI416" s="465"/>
      <c r="BJ416" s="465"/>
      <c r="BK416" s="465"/>
      <c r="BL416" s="465"/>
      <c r="BM416" s="465"/>
      <c r="BN416" s="465"/>
      <c r="BO416" s="465"/>
      <c r="BP416" s="465"/>
      <c r="BQ416" s="465"/>
      <c r="BR416" s="465"/>
      <c r="BS416" s="465"/>
      <c r="BT416" s="465"/>
      <c r="BU416" s="465"/>
      <c r="BV416" s="465"/>
      <c r="BW416" s="465"/>
      <c r="BX416" s="465"/>
      <c r="BY416" s="465"/>
      <c r="BZ416" s="465"/>
      <c r="CA416" s="465"/>
      <c r="CB416" s="465"/>
      <c r="CC416" s="465"/>
      <c r="CD416" s="465"/>
      <c r="CE416" s="465"/>
      <c r="CF416" s="465"/>
      <c r="CG416" s="465"/>
      <c r="CH416" s="465"/>
      <c r="CI416" s="465"/>
      <c r="CJ416" s="465"/>
      <c r="CK416" s="465"/>
      <c r="CL416" s="465"/>
      <c r="CM416" s="465"/>
      <c r="CN416" s="466">
        <v>1</v>
      </c>
      <c r="CO416" s="464"/>
      <c r="CP416" s="464"/>
    </row>
    <row r="417" spans="1:94" s="41" customFormat="1" ht="21" customHeight="1" x14ac:dyDescent="0.25">
      <c r="B417" s="2346"/>
      <c r="C417" s="2347"/>
      <c r="D417" s="2348"/>
      <c r="E417" s="2349"/>
      <c r="F417" s="2350"/>
      <c r="G417" s="2351"/>
      <c r="H417" s="2351"/>
      <c r="I417" s="2351"/>
      <c r="J417" s="2352"/>
      <c r="K417" s="2393"/>
      <c r="L417" s="2353"/>
      <c r="M417" s="2183" t="s">
        <v>4</v>
      </c>
      <c r="N417" s="2346"/>
      <c r="O417" s="2347"/>
      <c r="P417" s="2348"/>
      <c r="Q417" s="2349"/>
      <c r="R417" s="2350"/>
      <c r="S417" s="2350"/>
      <c r="T417" s="2350"/>
      <c r="U417" s="2351"/>
      <c r="V417" s="2352"/>
      <c r="W417" s="2393"/>
      <c r="X417" s="2353"/>
      <c r="Y417" s="2183" t="s">
        <v>4</v>
      </c>
      <c r="Z417" s="2346"/>
      <c r="AA417" s="2347"/>
      <c r="AB417" s="2348"/>
      <c r="AC417" s="2349"/>
      <c r="AD417" s="2350"/>
      <c r="AE417" s="2351"/>
      <c r="AF417" s="2351"/>
      <c r="AG417" s="2351"/>
      <c r="AH417" s="2352"/>
      <c r="AI417" s="2393"/>
      <c r="AJ417" s="2353"/>
      <c r="AK417" s="2183" t="s">
        <v>4</v>
      </c>
      <c r="AL417"/>
      <c r="AM417"/>
      <c r="AN417"/>
      <c r="AO417"/>
      <c r="AP417" s="465"/>
      <c r="AQ417" s="465"/>
      <c r="AR417" s="465"/>
      <c r="AS417" s="465"/>
      <c r="AT417" s="465"/>
      <c r="AU417" s="465"/>
      <c r="AV417" s="465"/>
      <c r="AW417" s="465"/>
      <c r="AX417" s="465"/>
      <c r="AY417" s="465"/>
      <c r="AZ417" s="465"/>
      <c r="BA417" s="465"/>
      <c r="BB417" s="465"/>
      <c r="BC417" s="465"/>
      <c r="BD417" s="465"/>
      <c r="BE417" s="465"/>
      <c r="BF417" s="465"/>
      <c r="BG417" s="465"/>
      <c r="BH417" s="465"/>
      <c r="BI417" s="465"/>
      <c r="BJ417" s="465"/>
      <c r="BK417" s="465"/>
      <c r="BL417" s="465"/>
      <c r="BM417" s="465"/>
      <c r="BN417" s="465"/>
      <c r="BO417" s="465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 s="466">
        <v>1</v>
      </c>
      <c r="CO417" s="464"/>
      <c r="CP417" s="464"/>
    </row>
    <row r="418" spans="1:94" s="41" customFormat="1" ht="21" customHeight="1" x14ac:dyDescent="0.25">
      <c r="B418" s="2346"/>
      <c r="C418" s="2347"/>
      <c r="D418" s="2348"/>
      <c r="E418" s="2349"/>
      <c r="F418" s="2350"/>
      <c r="G418" s="2351"/>
      <c r="H418" s="2351"/>
      <c r="I418" s="2351"/>
      <c r="J418" s="2352"/>
      <c r="K418" s="2393"/>
      <c r="L418" s="2353"/>
      <c r="M418" s="2183" t="s">
        <v>4</v>
      </c>
      <c r="N418" s="2346"/>
      <c r="O418" s="2347"/>
      <c r="P418" s="2348"/>
      <c r="Q418" s="2349"/>
      <c r="R418" s="2350"/>
      <c r="S418" s="2350"/>
      <c r="T418" s="2350"/>
      <c r="U418" s="2351"/>
      <c r="V418" s="2352"/>
      <c r="W418" s="2393"/>
      <c r="X418" s="2353"/>
      <c r="Y418" s="2183" t="s">
        <v>4</v>
      </c>
      <c r="Z418" s="2346"/>
      <c r="AA418" s="2347"/>
      <c r="AB418" s="2348"/>
      <c r="AC418" s="2349"/>
      <c r="AD418" s="2350"/>
      <c r="AE418" s="2351"/>
      <c r="AF418" s="2351"/>
      <c r="AG418" s="2351"/>
      <c r="AH418" s="2352"/>
      <c r="AI418" s="2393"/>
      <c r="AJ418" s="2353"/>
      <c r="AK418" s="2183" t="s">
        <v>4</v>
      </c>
      <c r="AL418"/>
      <c r="AM418"/>
      <c r="AN418"/>
      <c r="AO418"/>
      <c r="AP418" s="465"/>
      <c r="AQ418" s="465"/>
      <c r="AR418" s="465"/>
      <c r="AS418" s="465"/>
      <c r="AT418" s="465"/>
      <c r="AU418" s="465"/>
      <c r="AV418" s="465"/>
      <c r="AW418" s="465"/>
      <c r="AX418" s="465"/>
      <c r="AY418" s="465"/>
      <c r="AZ418" s="465"/>
      <c r="BA418" s="465"/>
      <c r="BB418" s="465"/>
      <c r="BC418" s="465"/>
      <c r="BD418" s="465"/>
      <c r="BE418" s="465"/>
      <c r="BF418" s="465"/>
      <c r="BG418" s="465"/>
      <c r="BH418" s="465"/>
      <c r="BI418" s="465"/>
      <c r="BJ418" s="465"/>
      <c r="BK418" s="465"/>
      <c r="BL418" s="465"/>
      <c r="BM418" s="465"/>
      <c r="BN418" s="465"/>
      <c r="BO418" s="465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 s="466">
        <v>1</v>
      </c>
      <c r="CO418" s="464"/>
      <c r="CP418" s="464"/>
    </row>
    <row r="419" spans="1:94" s="41" customFormat="1" ht="21" customHeight="1" x14ac:dyDescent="0.25">
      <c r="B419" s="2346"/>
      <c r="C419" s="2347"/>
      <c r="D419" s="2348"/>
      <c r="E419" s="2349"/>
      <c r="F419" s="2350"/>
      <c r="G419" s="2351"/>
      <c r="H419" s="2351"/>
      <c r="I419" s="2351"/>
      <c r="J419" s="2352"/>
      <c r="K419" s="2393"/>
      <c r="L419" s="2353"/>
      <c r="M419" s="2183" t="s">
        <v>4</v>
      </c>
      <c r="N419" s="2346"/>
      <c r="O419" s="2347"/>
      <c r="P419" s="2348"/>
      <c r="Q419" s="2349"/>
      <c r="R419" s="2350"/>
      <c r="S419" s="2350"/>
      <c r="T419" s="2350"/>
      <c r="U419" s="2351"/>
      <c r="V419" s="2352"/>
      <c r="W419" s="2393"/>
      <c r="X419" s="2353"/>
      <c r="Y419" s="2183" t="s">
        <v>4</v>
      </c>
      <c r="Z419" s="2346"/>
      <c r="AA419" s="2347"/>
      <c r="AB419" s="2348"/>
      <c r="AC419" s="2349"/>
      <c r="AD419" s="2350"/>
      <c r="AE419" s="2351"/>
      <c r="AF419" s="2351"/>
      <c r="AG419" s="2351"/>
      <c r="AH419" s="2352"/>
      <c r="AI419" s="2393"/>
      <c r="AJ419" s="2353"/>
      <c r="AK419" s="2183" t="s">
        <v>4</v>
      </c>
      <c r="AL419"/>
      <c r="AM419"/>
      <c r="AN419"/>
      <c r="AO419"/>
      <c r="AP419" s="465"/>
      <c r="AQ419" s="465"/>
      <c r="AR419" s="465"/>
      <c r="AS419" s="465"/>
      <c r="AT419" s="465"/>
      <c r="AU419" s="465"/>
      <c r="AV419" s="465"/>
      <c r="AW419" s="465"/>
      <c r="AX419" s="465"/>
      <c r="AY419" s="465"/>
      <c r="AZ419" s="465"/>
      <c r="BA419" s="465"/>
      <c r="BB419" s="465"/>
      <c r="BC419" s="465"/>
      <c r="BD419" s="465"/>
      <c r="BE419" s="465"/>
      <c r="BF419" s="465"/>
      <c r="BG419" s="465"/>
      <c r="BH419" s="465"/>
      <c r="BI419" s="465"/>
      <c r="BJ419" s="465"/>
      <c r="BK419" s="465"/>
      <c r="BL419" s="465"/>
      <c r="BM419" s="465"/>
      <c r="BN419" s="465"/>
      <c r="BO419" s="465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 s="466">
        <v>1</v>
      </c>
      <c r="CO419" s="464"/>
      <c r="CP419" s="464"/>
    </row>
    <row r="420" spans="1:94" s="41" customFormat="1" ht="21" customHeight="1" x14ac:dyDescent="0.25">
      <c r="B420" s="2346"/>
      <c r="C420" s="2347"/>
      <c r="D420" s="2348"/>
      <c r="E420" s="2349"/>
      <c r="F420" s="2350"/>
      <c r="G420" s="2351"/>
      <c r="H420" s="2351"/>
      <c r="I420" s="2351"/>
      <c r="J420" s="2352"/>
      <c r="K420" s="2393"/>
      <c r="L420" s="2353"/>
      <c r="M420" s="2183" t="s">
        <v>4</v>
      </c>
      <c r="N420" s="2346"/>
      <c r="O420" s="2347"/>
      <c r="P420" s="2348"/>
      <c r="Q420" s="2349"/>
      <c r="R420" s="2350"/>
      <c r="S420" s="2350"/>
      <c r="T420" s="2350"/>
      <c r="U420" s="2351"/>
      <c r="V420" s="2352"/>
      <c r="W420" s="2393"/>
      <c r="X420" s="2353"/>
      <c r="Y420" s="2183" t="s">
        <v>4</v>
      </c>
      <c r="Z420" s="2346"/>
      <c r="AA420" s="2347"/>
      <c r="AB420" s="2348"/>
      <c r="AC420" s="2349"/>
      <c r="AD420" s="2350"/>
      <c r="AE420" s="2351"/>
      <c r="AF420" s="2351"/>
      <c r="AG420" s="2351"/>
      <c r="AH420" s="2352"/>
      <c r="AI420" s="2393"/>
      <c r="AJ420" s="2353"/>
      <c r="AK420" s="2183" t="s">
        <v>4</v>
      </c>
      <c r="AL420"/>
      <c r="AM420"/>
      <c r="AN420"/>
      <c r="AO420"/>
      <c r="AP420" s="465"/>
      <c r="AQ420" s="465"/>
      <c r="AR420" s="465"/>
      <c r="AS420" s="465"/>
      <c r="AT420" s="465"/>
      <c r="AU420" s="465"/>
      <c r="AV420" s="465"/>
      <c r="AW420" s="465"/>
      <c r="AX420" s="465"/>
      <c r="AY420" s="465"/>
      <c r="AZ420" s="465"/>
      <c r="BA420" s="465"/>
      <c r="BB420" s="465"/>
      <c r="BC420" s="465"/>
      <c r="BD420" s="465"/>
      <c r="BE420" s="465"/>
      <c r="BF420" s="465"/>
      <c r="BG420" s="465"/>
      <c r="BH420" s="465"/>
      <c r="BI420" s="465"/>
      <c r="BJ420" s="465"/>
      <c r="BK420" s="465"/>
      <c r="BL420" s="465"/>
      <c r="BM420" s="465"/>
      <c r="BN420" s="465"/>
      <c r="BO420" s="465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 s="466">
        <v>1</v>
      </c>
      <c r="CO420" s="464"/>
      <c r="CP420" s="464"/>
    </row>
    <row r="421" spans="1:94" s="41" customFormat="1" ht="21" customHeight="1" x14ac:dyDescent="0.25">
      <c r="B421" s="2346"/>
      <c r="C421" s="2347"/>
      <c r="D421" s="2348"/>
      <c r="E421" s="2349"/>
      <c r="F421" s="2350"/>
      <c r="G421" s="2351"/>
      <c r="H421" s="2351"/>
      <c r="I421" s="2351"/>
      <c r="J421" s="2352"/>
      <c r="K421" s="2393"/>
      <c r="L421" s="2353"/>
      <c r="M421" s="2183" t="s">
        <v>4</v>
      </c>
      <c r="N421" s="2346"/>
      <c r="O421" s="2347"/>
      <c r="P421" s="2348"/>
      <c r="Q421" s="2349"/>
      <c r="R421" s="2350"/>
      <c r="S421" s="2350"/>
      <c r="T421" s="2350"/>
      <c r="U421" s="2351"/>
      <c r="V421" s="2352"/>
      <c r="W421" s="2393"/>
      <c r="X421" s="2353"/>
      <c r="Y421" s="2183" t="s">
        <v>4</v>
      </c>
      <c r="Z421" s="2346"/>
      <c r="AA421" s="2347"/>
      <c r="AB421" s="2348"/>
      <c r="AC421" s="2349"/>
      <c r="AD421" s="2350"/>
      <c r="AE421" s="2351"/>
      <c r="AF421" s="2351"/>
      <c r="AG421" s="2351"/>
      <c r="AH421" s="2352"/>
      <c r="AI421" s="2393"/>
      <c r="AJ421" s="2353"/>
      <c r="AK421" s="2183" t="s">
        <v>4</v>
      </c>
      <c r="AL421"/>
      <c r="AM421"/>
      <c r="AN421"/>
      <c r="AO421"/>
      <c r="AP421" s="465"/>
      <c r="AQ421" s="465"/>
      <c r="AR421" s="465"/>
      <c r="AS421" s="465"/>
      <c r="AT421" s="465"/>
      <c r="AU421" s="465"/>
      <c r="AV421" s="465"/>
      <c r="AW421" s="465"/>
      <c r="AX421" s="465"/>
      <c r="AY421" s="465"/>
      <c r="AZ421" s="465"/>
      <c r="BA421" s="465"/>
      <c r="BB421" s="465"/>
      <c r="BC421" s="465"/>
      <c r="BD421" s="465"/>
      <c r="BE421" s="465"/>
      <c r="BF421" s="465"/>
      <c r="BG421" s="465"/>
      <c r="BH421" s="465"/>
      <c r="BI421" s="465"/>
      <c r="BJ421" s="465"/>
      <c r="BK421" s="465"/>
      <c r="BL421" s="465"/>
      <c r="BM421" s="465"/>
      <c r="BN421" s="465"/>
      <c r="BO421" s="465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 s="466">
        <v>1</v>
      </c>
      <c r="CO421" s="464"/>
      <c r="CP421" s="464"/>
    </row>
    <row r="422" spans="1:94" ht="21" customHeight="1" x14ac:dyDescent="0.25">
      <c r="B422" s="2346"/>
      <c r="C422" s="2347"/>
      <c r="D422" s="2348"/>
      <c r="E422" s="2349"/>
      <c r="F422" s="2350"/>
      <c r="G422" s="2351"/>
      <c r="H422" s="2351"/>
      <c r="I422" s="2351"/>
      <c r="J422" s="2352"/>
      <c r="K422" s="2393"/>
      <c r="L422" s="2353"/>
      <c r="M422" s="2183" t="s">
        <v>4</v>
      </c>
      <c r="N422" s="2346"/>
      <c r="O422" s="2347"/>
      <c r="P422" s="2348"/>
      <c r="Q422" s="2349"/>
      <c r="R422" s="2350"/>
      <c r="S422" s="2350"/>
      <c r="T422" s="2350"/>
      <c r="U422" s="2351"/>
      <c r="V422" s="2352"/>
      <c r="W422" s="2393"/>
      <c r="X422" s="2353"/>
      <c r="Y422" s="2183" t="s">
        <v>4</v>
      </c>
      <c r="Z422" s="2346"/>
      <c r="AA422" s="2347"/>
      <c r="AB422" s="2348"/>
      <c r="AC422" s="2349"/>
      <c r="AD422" s="2350"/>
      <c r="AE422" s="2351"/>
      <c r="AF422" s="2351"/>
      <c r="AG422" s="2351"/>
      <c r="AH422" s="2352"/>
      <c r="AI422" s="2393"/>
      <c r="AJ422" s="2353"/>
      <c r="AK422" s="2183" t="s">
        <v>4</v>
      </c>
      <c r="AN422"/>
      <c r="A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 s="552" t="s">
        <v>344</v>
      </c>
    </row>
    <row r="423" spans="1:94" x14ac:dyDescent="0.25">
      <c r="A423" s="466">
        <v>1</v>
      </c>
      <c r="B423" s="466">
        <v>1</v>
      </c>
      <c r="C423" s="466">
        <v>1</v>
      </c>
      <c r="D423" s="466">
        <v>1</v>
      </c>
      <c r="E423" s="466">
        <v>1</v>
      </c>
      <c r="F423" s="466">
        <v>1</v>
      </c>
      <c r="G423" s="466">
        <v>1</v>
      </c>
      <c r="H423" s="466">
        <v>1</v>
      </c>
      <c r="I423" s="466">
        <v>1</v>
      </c>
      <c r="J423" s="466">
        <v>1</v>
      </c>
      <c r="K423" s="466">
        <v>1</v>
      </c>
      <c r="L423" s="466">
        <v>1</v>
      </c>
      <c r="M423" s="466">
        <v>1</v>
      </c>
      <c r="N423" s="466">
        <v>1</v>
      </c>
      <c r="O423" s="466">
        <v>1</v>
      </c>
      <c r="P423" s="466">
        <v>1</v>
      </c>
      <c r="Q423" s="466">
        <v>1</v>
      </c>
      <c r="R423" s="466">
        <v>1</v>
      </c>
      <c r="S423" s="466">
        <v>1</v>
      </c>
      <c r="T423" s="466">
        <v>1</v>
      </c>
      <c r="U423" s="466">
        <v>1</v>
      </c>
      <c r="V423" s="466">
        <v>1</v>
      </c>
      <c r="W423" s="466">
        <v>1</v>
      </c>
      <c r="X423" s="466">
        <v>1</v>
      </c>
      <c r="Y423" s="466">
        <v>1</v>
      </c>
      <c r="Z423" s="466">
        <v>1</v>
      </c>
      <c r="AA423" s="466">
        <v>1</v>
      </c>
      <c r="AB423" s="466">
        <v>1</v>
      </c>
      <c r="AC423" s="466">
        <v>1</v>
      </c>
      <c r="AD423" s="466">
        <v>1</v>
      </c>
      <c r="AE423" s="466">
        <v>1</v>
      </c>
      <c r="AF423" s="466">
        <v>1</v>
      </c>
      <c r="AG423" s="466">
        <v>1</v>
      </c>
      <c r="AH423" s="466">
        <v>1</v>
      </c>
      <c r="AI423" s="466">
        <v>1</v>
      </c>
      <c r="AJ423" s="466">
        <v>1</v>
      </c>
      <c r="AK423" s="466">
        <v>1</v>
      </c>
      <c r="AL423" s="466"/>
      <c r="AM423" s="466">
        <v>1</v>
      </c>
      <c r="AN423" s="466">
        <v>1</v>
      </c>
      <c r="AO423" s="466">
        <v>1</v>
      </c>
      <c r="AP423" s="466">
        <v>1</v>
      </c>
      <c r="AQ423" s="466">
        <v>1</v>
      </c>
      <c r="AR423" s="466">
        <v>1</v>
      </c>
      <c r="AS423" s="466">
        <v>1</v>
      </c>
      <c r="AT423" s="466">
        <v>1</v>
      </c>
      <c r="AU423" s="466">
        <v>1</v>
      </c>
      <c r="AV423" s="466">
        <v>1</v>
      </c>
      <c r="AW423" s="466">
        <v>1</v>
      </c>
      <c r="AX423" s="466">
        <v>1</v>
      </c>
      <c r="AY423" s="466">
        <v>1</v>
      </c>
      <c r="AZ423" s="466">
        <v>1</v>
      </c>
      <c r="BA423" s="466">
        <v>1</v>
      </c>
      <c r="BB423" s="466">
        <v>1</v>
      </c>
      <c r="BC423" s="466">
        <v>1</v>
      </c>
      <c r="BD423" s="466">
        <v>1</v>
      </c>
      <c r="BE423" s="466">
        <v>1</v>
      </c>
      <c r="BF423" s="466">
        <v>1</v>
      </c>
      <c r="BG423" s="466">
        <v>1</v>
      </c>
      <c r="BH423" s="466">
        <v>1</v>
      </c>
      <c r="BI423" s="466">
        <v>1</v>
      </c>
      <c r="BJ423" s="466">
        <v>1</v>
      </c>
      <c r="BK423" s="466">
        <v>1</v>
      </c>
      <c r="BL423" s="466">
        <v>1</v>
      </c>
      <c r="BM423" s="466">
        <v>1</v>
      </c>
      <c r="BN423" s="466">
        <v>1</v>
      </c>
      <c r="BO423" s="466">
        <v>1</v>
      </c>
      <c r="BP423" s="466">
        <v>1</v>
      </c>
      <c r="BQ423" s="466">
        <v>1</v>
      </c>
      <c r="BR423" s="466">
        <v>1</v>
      </c>
      <c r="BS423" s="466">
        <v>1</v>
      </c>
      <c r="BT423" s="466">
        <v>1</v>
      </c>
      <c r="BU423" s="466">
        <v>1</v>
      </c>
      <c r="BV423" s="466">
        <v>1</v>
      </c>
      <c r="BW423" s="466">
        <v>1</v>
      </c>
      <c r="BX423" s="466">
        <v>1</v>
      </c>
      <c r="BY423" s="466">
        <v>1</v>
      </c>
      <c r="BZ423" s="466">
        <v>1</v>
      </c>
      <c r="CA423" s="466">
        <v>1</v>
      </c>
      <c r="CB423" s="466">
        <v>1</v>
      </c>
      <c r="CC423" s="466">
        <v>1</v>
      </c>
      <c r="CD423" s="466">
        <v>1</v>
      </c>
      <c r="CE423" s="466">
        <v>1</v>
      </c>
      <c r="CF423" s="466">
        <v>1</v>
      </c>
      <c r="CG423" s="466">
        <v>1</v>
      </c>
      <c r="CH423" s="466">
        <v>1</v>
      </c>
      <c r="CI423" s="466">
        <v>1</v>
      </c>
      <c r="CJ423" s="466">
        <v>1</v>
      </c>
      <c r="CK423" s="466">
        <v>1</v>
      </c>
      <c r="CL423" s="466">
        <v>1</v>
      </c>
      <c r="CM423" s="466">
        <v>1</v>
      </c>
      <c r="CN423" s="1" t="str">
        <f>ADDRESS(ROW(),COLUMN(),4)</f>
        <v>CN423</v>
      </c>
      <c r="CO423" s="553"/>
      <c r="CP423" s="554" t="str">
        <f>ADDRESS(ROW(),COLUMN(),4)</f>
        <v>CP423</v>
      </c>
    </row>
  </sheetData>
  <mergeCells count="285">
    <mergeCell ref="BK160:BL161"/>
    <mergeCell ref="BK163:BL164"/>
    <mergeCell ref="BK166:BL167"/>
    <mergeCell ref="BK169:BL170"/>
    <mergeCell ref="BK172:BL173"/>
    <mergeCell ref="BH145:BI146"/>
    <mergeCell ref="BK145:BL146"/>
    <mergeCell ref="BK148:BL149"/>
    <mergeCell ref="BK151:BL152"/>
    <mergeCell ref="BK154:BL155"/>
    <mergeCell ref="BK157:BL158"/>
    <mergeCell ref="BH136:BI137"/>
    <mergeCell ref="BK136:BL137"/>
    <mergeCell ref="BH139:BI140"/>
    <mergeCell ref="BK139:BL140"/>
    <mergeCell ref="BH142:BI143"/>
    <mergeCell ref="BK142:BL143"/>
    <mergeCell ref="BH127:BI128"/>
    <mergeCell ref="BK127:BL128"/>
    <mergeCell ref="BH130:BI131"/>
    <mergeCell ref="BK130:BL131"/>
    <mergeCell ref="BH133:BI134"/>
    <mergeCell ref="BK133:BL134"/>
    <mergeCell ref="BH118:BI119"/>
    <mergeCell ref="BK118:BL119"/>
    <mergeCell ref="BH121:BI122"/>
    <mergeCell ref="BK121:BL122"/>
    <mergeCell ref="BH124:BI125"/>
    <mergeCell ref="BK124:BL125"/>
    <mergeCell ref="BH109:BI110"/>
    <mergeCell ref="BK109:BL110"/>
    <mergeCell ref="BH112:BI113"/>
    <mergeCell ref="BK112:BL113"/>
    <mergeCell ref="BH115:BI116"/>
    <mergeCell ref="BK115:BL116"/>
    <mergeCell ref="AP103:AQ104"/>
    <mergeCell ref="BH103:BI104"/>
    <mergeCell ref="BK103:BL104"/>
    <mergeCell ref="AP106:AQ107"/>
    <mergeCell ref="BH106:BI107"/>
    <mergeCell ref="BK106:BL107"/>
    <mergeCell ref="AP97:AQ98"/>
    <mergeCell ref="AS97:AT98"/>
    <mergeCell ref="BH97:BI98"/>
    <mergeCell ref="BK97:BL98"/>
    <mergeCell ref="AP100:AQ101"/>
    <mergeCell ref="BH100:BI101"/>
    <mergeCell ref="BK100:BL101"/>
    <mergeCell ref="AV76:AW77"/>
    <mergeCell ref="AY76:AZ77"/>
    <mergeCell ref="BE76:BF77"/>
    <mergeCell ref="BH76:BI77"/>
    <mergeCell ref="AP91:AQ92"/>
    <mergeCell ref="AS91:AT92"/>
    <mergeCell ref="BH91:BI92"/>
    <mergeCell ref="BK91:BL92"/>
    <mergeCell ref="AP94:AQ95"/>
    <mergeCell ref="AS94:AT95"/>
    <mergeCell ref="BH94:BI95"/>
    <mergeCell ref="BK94:BL95"/>
    <mergeCell ref="AP85:AQ86"/>
    <mergeCell ref="AS85:AT86"/>
    <mergeCell ref="BE85:BF86"/>
    <mergeCell ref="BH85:BI86"/>
    <mergeCell ref="BK85:BL86"/>
    <mergeCell ref="AP88:AQ89"/>
    <mergeCell ref="AS88:AT89"/>
    <mergeCell ref="BE88:BF89"/>
    <mergeCell ref="BH88:BI89"/>
    <mergeCell ref="BK88:BL89"/>
    <mergeCell ref="AP73:AQ74"/>
    <mergeCell ref="AS73:AT74"/>
    <mergeCell ref="AV73:AW74"/>
    <mergeCell ref="AY73:AZ74"/>
    <mergeCell ref="BE73:BF74"/>
    <mergeCell ref="BH73:BI74"/>
    <mergeCell ref="BK73:BL74"/>
    <mergeCell ref="BN73:BO74"/>
    <mergeCell ref="AP82:AQ83"/>
    <mergeCell ref="AS82:AT83"/>
    <mergeCell ref="BE82:BF83"/>
    <mergeCell ref="BH82:BI83"/>
    <mergeCell ref="BK82:BL83"/>
    <mergeCell ref="BN82:BO83"/>
    <mergeCell ref="BK76:BL77"/>
    <mergeCell ref="BN76:BO77"/>
    <mergeCell ref="AP79:AQ80"/>
    <mergeCell ref="AS79:AT80"/>
    <mergeCell ref="BE79:BF80"/>
    <mergeCell ref="BH79:BI80"/>
    <mergeCell ref="BK79:BL80"/>
    <mergeCell ref="BN79:BO80"/>
    <mergeCell ref="AP76:AQ77"/>
    <mergeCell ref="AS76:AT77"/>
    <mergeCell ref="BH67:BI68"/>
    <mergeCell ref="BK67:BL68"/>
    <mergeCell ref="BN67:BO68"/>
    <mergeCell ref="AP70:AQ71"/>
    <mergeCell ref="AS70:AT71"/>
    <mergeCell ref="AV70:AW71"/>
    <mergeCell ref="AY70:AZ71"/>
    <mergeCell ref="BE70:BF71"/>
    <mergeCell ref="BH70:BI71"/>
    <mergeCell ref="BK70:BL71"/>
    <mergeCell ref="AP67:AQ68"/>
    <mergeCell ref="AS67:AT68"/>
    <mergeCell ref="AV67:AW68"/>
    <mergeCell ref="AY67:AZ68"/>
    <mergeCell ref="BB67:BC68"/>
    <mergeCell ref="BE67:BF68"/>
    <mergeCell ref="BN70:BO71"/>
    <mergeCell ref="AP64:AQ65"/>
    <mergeCell ref="AS64:AT65"/>
    <mergeCell ref="AV64:AW65"/>
    <mergeCell ref="AY64:AZ65"/>
    <mergeCell ref="BB64:BC65"/>
    <mergeCell ref="BE64:BF65"/>
    <mergeCell ref="BH64:BI65"/>
    <mergeCell ref="BK64:BL65"/>
    <mergeCell ref="BN64:BO64"/>
    <mergeCell ref="AP61:AQ62"/>
    <mergeCell ref="AS61:AT62"/>
    <mergeCell ref="AV61:AW62"/>
    <mergeCell ref="AY61:AZ62"/>
    <mergeCell ref="BB61:BC62"/>
    <mergeCell ref="BE61:BF62"/>
    <mergeCell ref="BH61:BI62"/>
    <mergeCell ref="BK61:BL62"/>
    <mergeCell ref="BN61:BO62"/>
    <mergeCell ref="BH55:BI56"/>
    <mergeCell ref="BK55:BL56"/>
    <mergeCell ref="BN55:BO56"/>
    <mergeCell ref="AP58:AQ59"/>
    <mergeCell ref="AS58:AT59"/>
    <mergeCell ref="AV58:AW59"/>
    <mergeCell ref="AY58:AZ59"/>
    <mergeCell ref="BB58:BC59"/>
    <mergeCell ref="BE58:BF59"/>
    <mergeCell ref="BH58:BI59"/>
    <mergeCell ref="AP55:AQ56"/>
    <mergeCell ref="AS55:AT56"/>
    <mergeCell ref="AV55:AW56"/>
    <mergeCell ref="AY55:AZ56"/>
    <mergeCell ref="BB55:BC56"/>
    <mergeCell ref="BE55:BF56"/>
    <mergeCell ref="BK58:BL59"/>
    <mergeCell ref="BN58:BO59"/>
    <mergeCell ref="AP52:AQ53"/>
    <mergeCell ref="AS52:AT53"/>
    <mergeCell ref="AV52:AW53"/>
    <mergeCell ref="AY52:AZ53"/>
    <mergeCell ref="BB52:BC53"/>
    <mergeCell ref="BE52:BF53"/>
    <mergeCell ref="BH52:BI53"/>
    <mergeCell ref="BK52:BL53"/>
    <mergeCell ref="BN52:BO53"/>
    <mergeCell ref="AP49:AQ50"/>
    <mergeCell ref="AS49:AT50"/>
    <mergeCell ref="AV49:AW50"/>
    <mergeCell ref="AY49:AZ50"/>
    <mergeCell ref="BB49:BC50"/>
    <mergeCell ref="BE49:BF50"/>
    <mergeCell ref="BH49:BI50"/>
    <mergeCell ref="BK49:BL50"/>
    <mergeCell ref="BN49:BO50"/>
    <mergeCell ref="BH43:BI44"/>
    <mergeCell ref="BK43:BL44"/>
    <mergeCell ref="BN43:BO44"/>
    <mergeCell ref="AP46:AQ47"/>
    <mergeCell ref="AS46:AT47"/>
    <mergeCell ref="AV46:AW47"/>
    <mergeCell ref="AY46:AZ47"/>
    <mergeCell ref="BB46:BC47"/>
    <mergeCell ref="BE46:BF47"/>
    <mergeCell ref="BH46:BI47"/>
    <mergeCell ref="AP43:AQ44"/>
    <mergeCell ref="AS43:AT44"/>
    <mergeCell ref="AV43:AW44"/>
    <mergeCell ref="AY43:AZ44"/>
    <mergeCell ref="BB43:BC44"/>
    <mergeCell ref="BE43:BF44"/>
    <mergeCell ref="BK46:BL47"/>
    <mergeCell ref="BN46:BO47"/>
    <mergeCell ref="AP40:AQ41"/>
    <mergeCell ref="AS40:AT41"/>
    <mergeCell ref="AV40:AW41"/>
    <mergeCell ref="AY40:AZ41"/>
    <mergeCell ref="BB40:BC41"/>
    <mergeCell ref="BE40:BF41"/>
    <mergeCell ref="BH40:BI41"/>
    <mergeCell ref="BK40:BL41"/>
    <mergeCell ref="BN40:BO41"/>
    <mergeCell ref="AP37:AQ38"/>
    <mergeCell ref="AS37:AT38"/>
    <mergeCell ref="AV37:AW38"/>
    <mergeCell ref="AY37:AZ38"/>
    <mergeCell ref="BB37:BC38"/>
    <mergeCell ref="BE37:BF38"/>
    <mergeCell ref="BH37:BI38"/>
    <mergeCell ref="BK37:BL38"/>
    <mergeCell ref="BN37:BO38"/>
    <mergeCell ref="BH31:BI32"/>
    <mergeCell ref="BK31:BL32"/>
    <mergeCell ref="BN31:BO32"/>
    <mergeCell ref="AP34:AQ35"/>
    <mergeCell ref="AS34:AT35"/>
    <mergeCell ref="AV34:AW35"/>
    <mergeCell ref="AY34:AZ35"/>
    <mergeCell ref="BB34:BC35"/>
    <mergeCell ref="BE34:BF35"/>
    <mergeCell ref="BH34:BI35"/>
    <mergeCell ref="AP31:AQ32"/>
    <mergeCell ref="AS31:AT32"/>
    <mergeCell ref="AV31:AW32"/>
    <mergeCell ref="AY31:AZ32"/>
    <mergeCell ref="BB31:BC32"/>
    <mergeCell ref="BE31:BF32"/>
    <mergeCell ref="BK34:BL35"/>
    <mergeCell ref="BN34:BO35"/>
    <mergeCell ref="BV29:BW29"/>
    <mergeCell ref="BV30:BW30"/>
    <mergeCell ref="AF27:AH27"/>
    <mergeCell ref="BV27:BW27"/>
    <mergeCell ref="AP28:AQ29"/>
    <mergeCell ref="AS28:AT29"/>
    <mergeCell ref="AV28:AW29"/>
    <mergeCell ref="AY28:AZ29"/>
    <mergeCell ref="BB28:BC29"/>
    <mergeCell ref="BE28:BF29"/>
    <mergeCell ref="BH28:BI29"/>
    <mergeCell ref="BK28:BL29"/>
    <mergeCell ref="AF21:AG22"/>
    <mergeCell ref="AH21:AJ22"/>
    <mergeCell ref="AP22:AQ23"/>
    <mergeCell ref="AS22:AT23"/>
    <mergeCell ref="AV22:AW23"/>
    <mergeCell ref="AY22:AZ23"/>
    <mergeCell ref="BB22:BC23"/>
    <mergeCell ref="AH24:AJ25"/>
    <mergeCell ref="BN28:BO29"/>
    <mergeCell ref="AG29:AG30"/>
    <mergeCell ref="AH29:AH30"/>
    <mergeCell ref="AI29:AI30"/>
    <mergeCell ref="AP25:AQ26"/>
    <mergeCell ref="AS25:AT26"/>
    <mergeCell ref="AV25:AW26"/>
    <mergeCell ref="AY25:AZ26"/>
    <mergeCell ref="BB25:BC26"/>
    <mergeCell ref="BE25:BF26"/>
    <mergeCell ref="BV22:BW22"/>
    <mergeCell ref="AP20:AQ20"/>
    <mergeCell ref="BV20:BW20"/>
    <mergeCell ref="BY20:CF20"/>
    <mergeCell ref="BH25:BI26"/>
    <mergeCell ref="BK25:BL26"/>
    <mergeCell ref="BN25:BO26"/>
    <mergeCell ref="BE22:BF23"/>
    <mergeCell ref="BH22:BI23"/>
    <mergeCell ref="BK22:BL23"/>
    <mergeCell ref="BN22:BO23"/>
    <mergeCell ref="BV24:BW24"/>
    <mergeCell ref="B18:L18"/>
    <mergeCell ref="N18:X18"/>
    <mergeCell ref="Z18:AJ18"/>
    <mergeCell ref="BY18:CF19"/>
    <mergeCell ref="BV19:BW19"/>
    <mergeCell ref="AD3:AE4"/>
    <mergeCell ref="AJ3:AJ6"/>
    <mergeCell ref="CI4:CK4"/>
    <mergeCell ref="D5:K7"/>
    <mergeCell ref="P5:W7"/>
    <mergeCell ref="AB5:AI7"/>
    <mergeCell ref="CI6:CK6"/>
    <mergeCell ref="B2:B7"/>
    <mergeCell ref="N2:N7"/>
    <mergeCell ref="Z2:Z7"/>
    <mergeCell ref="F3:G4"/>
    <mergeCell ref="L3:L6"/>
    <mergeCell ref="R3:S4"/>
    <mergeCell ref="X3:X6"/>
    <mergeCell ref="CI8:CK8"/>
    <mergeCell ref="BY9:CF9"/>
    <mergeCell ref="BV11:BW11"/>
    <mergeCell ref="BV12:BW14"/>
    <mergeCell ref="BV16:BW17"/>
  </mergeCells>
  <conditionalFormatting sqref="AI31:AI42">
    <cfRule type="cellIs" dxfId="0" priority="1" operator="notEqual">
      <formula>1</formula>
    </cfRule>
  </conditionalFormatting>
  <hyperlinks>
    <hyperlink ref="BY18" r:id="rId1" xr:uid="{CC335ACA-7141-40FD-B9F4-AC7AA4344AE2}"/>
    <hyperlink ref="CI10" r:id="rId2" xr:uid="{BF66B346-DE69-4729-A54B-170A0E4F4F3F}"/>
    <hyperlink ref="CI12" r:id="rId3" xr:uid="{F3C62BAA-05FC-45DC-9DF2-04467CD8CB08}"/>
    <hyperlink ref="CI14" r:id="rId4" xr:uid="{E080CC29-A8F4-429E-A03B-35F566FA40BC}"/>
    <hyperlink ref="CI16" r:id="rId5" xr:uid="{3A18021E-0D06-4D54-A121-678F4FE4D035}"/>
    <hyperlink ref="CI6" r:id="rId6" xr:uid="{EAF89AAE-4FAF-4676-90AC-55F387A64F2C}"/>
    <hyperlink ref="CI4" r:id="rId7" xr:uid="{96E17F7E-010B-4277-8B9F-1069F22F9708}"/>
    <hyperlink ref="CI8" r:id="rId8" xr:uid="{9EDC298F-9773-496A-ABD6-F10F83BB9451}"/>
    <hyperlink ref="CI18" r:id="rId9" xr:uid="{5FBFA9F5-F194-464C-B84A-D840C27A288A}"/>
    <hyperlink ref="AQ14" r:id="rId10" xr:uid="{1F7E8435-8BA9-4B24-8AD8-3B461DA4CE1A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F39D5-EEEF-40E2-8D65-4B156D8B0EFA}">
  <dimension ref="A1:AN164"/>
  <sheetViews>
    <sheetView showZeros="0" zoomScaleNormal="100" workbookViewId="0">
      <selection activeCell="AF7" sqref="AF7"/>
    </sheetView>
  </sheetViews>
  <sheetFormatPr baseColWidth="10" defaultRowHeight="15" x14ac:dyDescent="0.25"/>
  <cols>
    <col min="1" max="1" width="6.7109375" customWidth="1"/>
    <col min="2" max="2" width="11.7109375" style="465" customWidth="1"/>
    <col min="3" max="3" width="3.7109375" style="465" customWidth="1"/>
    <col min="4" max="4" width="4.5703125" style="465" customWidth="1"/>
    <col min="5" max="5" width="11.7109375" style="465" customWidth="1"/>
    <col min="6" max="6" width="3.7109375" style="465" customWidth="1"/>
    <col min="7" max="7" width="4.5703125" style="465" customWidth="1"/>
    <col min="8" max="8" width="11.7109375" style="465" customWidth="1"/>
    <col min="9" max="9" width="3.7109375" style="465" customWidth="1"/>
    <col min="10" max="10" width="4.5703125" style="465" customWidth="1"/>
    <col min="11" max="11" width="11.7109375" style="465" customWidth="1"/>
    <col min="12" max="12" width="3.7109375" style="465" customWidth="1"/>
    <col min="13" max="13" width="4.5703125" style="465" customWidth="1"/>
    <col min="14" max="14" width="11.7109375" style="465" customWidth="1"/>
    <col min="15" max="15" width="3.7109375" style="465" customWidth="1"/>
    <col min="16" max="16" width="4.5703125" style="465" customWidth="1"/>
    <col min="17" max="17" width="11.7109375" style="465" customWidth="1"/>
    <col min="18" max="18" width="3.7109375" style="465" customWidth="1"/>
    <col min="19" max="19" width="4.5703125" style="465" customWidth="1"/>
    <col min="20" max="20" width="11.7109375" style="465" customWidth="1"/>
    <col min="21" max="21" width="3.7109375" style="465" customWidth="1"/>
    <col min="22" max="22" width="4.5703125" style="465" customWidth="1"/>
    <col min="23" max="23" width="11.7109375" style="465" customWidth="1"/>
    <col min="24" max="24" width="3.7109375" style="465" customWidth="1"/>
    <col min="25" max="25" width="4.5703125" style="465" customWidth="1"/>
    <col min="26" max="26" width="11.7109375" style="465" customWidth="1"/>
    <col min="27" max="27" width="3.7109375" style="465" customWidth="1"/>
    <col min="28" max="28" width="2.140625" style="465" customWidth="1"/>
    <col min="29" max="29" width="11.7109375" style="465" customWidth="1"/>
    <col min="30" max="30" width="12.7109375" style="465" customWidth="1"/>
    <col min="31" max="31" width="4.5703125" style="465" customWidth="1"/>
    <col min="32" max="32" width="11.7109375" style="465" customWidth="1"/>
    <col min="33" max="33" width="12.5703125" style="465" customWidth="1"/>
    <col min="34" max="34" width="2.140625" style="465" customWidth="1"/>
    <col min="35" max="36" width="12.7109375" style="465" customWidth="1"/>
    <col min="37" max="37" width="5.140625" style="465" customWidth="1"/>
    <col min="38" max="38" width="8.7109375" style="465" customWidth="1"/>
    <col min="39" max="39" width="11.42578125" style="464"/>
    <col min="40" max="40" width="43.5703125" style="464" customWidth="1"/>
  </cols>
  <sheetData>
    <row r="1" spans="1:40" x14ac:dyDescent="0.25">
      <c r="A1" s="1" t="str">
        <f>ADDRESS(ROW(),COLUMN(),4)</f>
        <v>A1</v>
      </c>
      <c r="B1" s="546" t="str">
        <f>SUBSTITUTE(ADDRESS(1,COLUMN(),4),"1","")</f>
        <v>B</v>
      </c>
      <c r="C1" s="546" t="str">
        <f>SUBSTITUTE(ADDRESS(1,COLUMN(),4),"1","")</f>
        <v>C</v>
      </c>
      <c r="E1" s="546" t="str">
        <f>SUBSTITUTE(ADDRESS(1,COLUMN(),4),"1","")</f>
        <v>E</v>
      </c>
      <c r="F1" s="546" t="str">
        <f>SUBSTITUTE(ADDRESS(1,COLUMN(),4),"1","")</f>
        <v>F</v>
      </c>
      <c r="H1" s="546" t="str">
        <f>SUBSTITUTE(ADDRESS(1,COLUMN(),4),"1","")</f>
        <v>H</v>
      </c>
      <c r="I1" s="546" t="str">
        <f>SUBSTITUTE(ADDRESS(1,COLUMN(),4),"1","")</f>
        <v>I</v>
      </c>
      <c r="K1" s="546" t="str">
        <f>SUBSTITUTE(ADDRESS(1,COLUMN(),4),"1","")</f>
        <v>K</v>
      </c>
      <c r="L1" s="546" t="str">
        <f>SUBSTITUTE(ADDRESS(1,COLUMN(),4),"1","")</f>
        <v>L</v>
      </c>
      <c r="N1" s="546" t="str">
        <f>SUBSTITUTE(ADDRESS(1,COLUMN(),4),"1","")</f>
        <v>N</v>
      </c>
      <c r="O1" s="546" t="str">
        <f>SUBSTITUTE(ADDRESS(1,COLUMN(),4),"1","")</f>
        <v>O</v>
      </c>
      <c r="Q1" s="546" t="str">
        <f>SUBSTITUTE(ADDRESS(1,COLUMN(),4),"1","")</f>
        <v>Q</v>
      </c>
      <c r="R1" s="546" t="str">
        <f>SUBSTITUTE(ADDRESS(1,COLUMN(),4),"1","")</f>
        <v>R</v>
      </c>
      <c r="T1" s="546" t="str">
        <f>SUBSTITUTE(ADDRESS(1,COLUMN(),4),"1","")</f>
        <v>T</v>
      </c>
      <c r="U1" s="546" t="str">
        <f>SUBSTITUTE(ADDRESS(1,COLUMN(),4),"1","")</f>
        <v>U</v>
      </c>
      <c r="W1" s="546" t="str">
        <f>SUBSTITUTE(ADDRESS(1,COLUMN(),4),"1","")</f>
        <v>W</v>
      </c>
      <c r="X1" s="546" t="str">
        <f>SUBSTITUTE(ADDRESS(1,COLUMN(),4),"1","")</f>
        <v>X</v>
      </c>
      <c r="Z1" s="546" t="str">
        <f>SUBSTITUTE(ADDRESS(1,COLUMN(),4),"1","")</f>
        <v>Z</v>
      </c>
      <c r="AA1" s="546" t="str">
        <f>SUBSTITUTE(ADDRESS(1,COLUMN(),4),"1","")</f>
        <v>AA</v>
      </c>
      <c r="AB1"/>
      <c r="AC1" s="546" t="str">
        <f>SUBSTITUTE(ADDRESS(1,COLUMN(),4),"1","")</f>
        <v>AC</v>
      </c>
      <c r="AD1" s="546" t="str">
        <f>SUBSTITUTE(ADDRESS(1,COLUMN(),4),"1","")</f>
        <v>AD</v>
      </c>
      <c r="AF1" s="546" t="str">
        <f>SUBSTITUTE(ADDRESS(1,COLUMN(),4),"1","")</f>
        <v>AF</v>
      </c>
      <c r="AG1" s="546" t="str">
        <f>SUBSTITUTE(ADDRESS(1,COLUMN(),4),"1","")</f>
        <v>AG</v>
      </c>
      <c r="AH1"/>
      <c r="AI1" s="546" t="str">
        <f>SUBSTITUTE(ADDRESS(1,COLUMN(),4),"1","")</f>
        <v>AI</v>
      </c>
      <c r="AJ1" s="546" t="str">
        <f>SUBSTITUTE(ADDRESS(1,COLUMN(),4),"1","")</f>
        <v>AJ</v>
      </c>
      <c r="AK1"/>
      <c r="AL1" s="466">
        <v>1</v>
      </c>
      <c r="AM1" s="546" t="str">
        <f>SUBSTITUTE(ADDRESS(1,COLUMN(),4),"1","")</f>
        <v>AM</v>
      </c>
      <c r="AN1" s="547" t="str">
        <f>SUBSTITUTE(ADDRESS(1,COLUMN(),4),"1","")</f>
        <v>AN</v>
      </c>
    </row>
    <row r="2" spans="1:40" x14ac:dyDescent="0.25">
      <c r="A2" s="2054"/>
      <c r="B2" s="467">
        <f ca="1">CELL("largeur",B2)</f>
        <v>11</v>
      </c>
      <c r="C2" s="467">
        <f ca="1">CELL("largeur",C2)</f>
        <v>3</v>
      </c>
      <c r="E2" s="467">
        <f ca="1">CELL("largeur",E2)</f>
        <v>11</v>
      </c>
      <c r="F2" s="467">
        <f ca="1">CELL("largeur",F2)</f>
        <v>3</v>
      </c>
      <c r="H2" s="467">
        <f ca="1">CELL("largeur",H2)</f>
        <v>11</v>
      </c>
      <c r="I2" s="467">
        <f ca="1">CELL("largeur",I2)</f>
        <v>3</v>
      </c>
      <c r="K2" s="467">
        <f ca="1">CELL("largeur",K2)</f>
        <v>11</v>
      </c>
      <c r="L2" s="467">
        <f ca="1">CELL("largeur",L2)</f>
        <v>3</v>
      </c>
      <c r="N2" s="467">
        <f ca="1">CELL("largeur",N2)</f>
        <v>11</v>
      </c>
      <c r="O2" s="467">
        <f ca="1">CELL("largeur",O2)</f>
        <v>3</v>
      </c>
      <c r="Q2" s="467">
        <f ca="1">CELL("largeur",Q2)</f>
        <v>11</v>
      </c>
      <c r="R2" s="467">
        <f ca="1">CELL("largeur",R2)</f>
        <v>3</v>
      </c>
      <c r="T2" s="467">
        <f ca="1">CELL("largeur",T2)</f>
        <v>11</v>
      </c>
      <c r="U2" s="467">
        <f ca="1">CELL("largeur",U2)</f>
        <v>3</v>
      </c>
      <c r="W2" s="467">
        <f ca="1">CELL("largeur",W2)</f>
        <v>11</v>
      </c>
      <c r="X2" s="467">
        <f ca="1">CELL("largeur",X2)</f>
        <v>3</v>
      </c>
      <c r="Z2" s="467">
        <f ca="1">CELL("largeur",Z2)</f>
        <v>11</v>
      </c>
      <c r="AA2" s="467">
        <f ca="1">CELL("largeur",AA2)</f>
        <v>3</v>
      </c>
      <c r="AB2"/>
      <c r="AC2" s="467">
        <f ca="1">CELL("largeur",AC2)</f>
        <v>11</v>
      </c>
      <c r="AD2" s="467">
        <f ca="1">CELL("largeur",AD2)</f>
        <v>12</v>
      </c>
      <c r="AF2" s="467">
        <f ca="1">CELL("largeur",AF2)</f>
        <v>11</v>
      </c>
      <c r="AG2" s="467">
        <f ca="1">CELL("largeur",AG2)</f>
        <v>12</v>
      </c>
      <c r="AH2"/>
      <c r="AI2" s="467">
        <f ca="1">CELL("largeur",AI2)</f>
        <v>12</v>
      </c>
      <c r="AJ2" s="467">
        <f ca="1">CELL("largeur",AJ2)</f>
        <v>12</v>
      </c>
      <c r="AK2"/>
      <c r="AL2" s="466">
        <v>1</v>
      </c>
      <c r="AM2" s="548"/>
      <c r="AN2" s="548" t="s">
        <v>340</v>
      </c>
    </row>
    <row r="3" spans="1:40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F3"/>
      <c r="AG3"/>
      <c r="AH3"/>
      <c r="AI3" s="9"/>
      <c r="AJ3" s="9"/>
      <c r="AK3" s="9"/>
      <c r="AL3" s="466">
        <v>1</v>
      </c>
      <c r="AM3" s="550" cm="1">
        <f t="array" aca="1" ref="AM3" ca="1">COUNTA(A1:AL164+COUNTBLANK(A1:AL164))</f>
        <v>6232</v>
      </c>
      <c r="AN3" s="551" t="str">
        <f>"cellules entre"&amp;" " &amp;A1&amp;" et  "&amp;AL164</f>
        <v>cellules entre A1 et  AL164</v>
      </c>
    </row>
    <row r="4" spans="1:40" ht="21.75" customHeight="1" x14ac:dyDescent="0.25">
      <c r="B4" s="2055" t="s">
        <v>1503</v>
      </c>
      <c r="AI4" s="678"/>
      <c r="AJ4" s="678"/>
      <c r="AK4" s="678"/>
      <c r="AL4" s="466">
        <v>1</v>
      </c>
      <c r="AM4" s="550">
        <f ca="1">COUNTA(A1:AL164)</f>
        <v>559</v>
      </c>
      <c r="AN4" s="551" t="s">
        <v>341</v>
      </c>
    </row>
    <row r="5" spans="1:40" ht="21.75" customHeight="1" x14ac:dyDescent="0.25">
      <c r="AI5" s="678"/>
      <c r="AJ5" s="678"/>
      <c r="AK5" s="678"/>
      <c r="AL5" s="466">
        <v>1</v>
      </c>
      <c r="AM5" s="550">
        <f ca="1">COUNTBLANK(A1:AL164)</f>
        <v>5673</v>
      </c>
      <c r="AN5" s="551" t="s">
        <v>342</v>
      </c>
    </row>
    <row r="6" spans="1:40" ht="22.5" customHeight="1" x14ac:dyDescent="0.25">
      <c r="B6" s="2056" t="s">
        <v>1504</v>
      </c>
      <c r="C6" s="2056"/>
      <c r="D6" s="2056"/>
      <c r="E6" s="2056"/>
      <c r="F6" s="2056"/>
      <c r="G6" s="2056"/>
      <c r="H6" s="2056"/>
      <c r="I6" s="2056"/>
      <c r="J6" s="2056"/>
      <c r="K6" s="2056"/>
      <c r="L6" s="2056"/>
      <c r="M6" s="2056"/>
      <c r="N6" s="2056"/>
      <c r="O6" s="2056"/>
      <c r="P6" s="2056"/>
      <c r="Q6" s="2056"/>
      <c r="R6" s="2056"/>
      <c r="S6" s="2056"/>
      <c r="T6" s="2056"/>
      <c r="U6" s="2056"/>
      <c r="V6" s="2056"/>
      <c r="W6" s="2056"/>
      <c r="X6" s="2056"/>
      <c r="Y6" s="2056"/>
      <c r="Z6" s="2056"/>
      <c r="AI6" s="678"/>
      <c r="AJ6" s="678"/>
      <c r="AK6" s="678"/>
      <c r="AL6" s="466">
        <v>1</v>
      </c>
      <c r="AM6" s="550">
        <f>SUM(AL1:AL162)+2</f>
        <v>164</v>
      </c>
      <c r="AN6" s="551" t="s">
        <v>274</v>
      </c>
    </row>
    <row r="7" spans="1:40" ht="21" customHeight="1" thickBot="1" x14ac:dyDescent="0.3">
      <c r="AI7" s="678"/>
      <c r="AJ7" s="678"/>
      <c r="AK7" s="678"/>
      <c r="AL7" s="466">
        <v>1</v>
      </c>
      <c r="AM7" s="550">
        <f>SUM(A164:AK164)+1</f>
        <v>38</v>
      </c>
      <c r="AN7" s="551" t="s">
        <v>343</v>
      </c>
    </row>
    <row r="8" spans="1:40" ht="21" x14ac:dyDescent="0.25">
      <c r="B8" s="3378" t="s">
        <v>9</v>
      </c>
      <c r="C8" s="3378"/>
      <c r="E8" s="2057"/>
      <c r="F8" s="2057"/>
      <c r="H8" s="2057"/>
      <c r="I8" s="2057"/>
      <c r="K8" s="2057"/>
      <c r="L8" s="2057"/>
      <c r="N8" s="2057"/>
      <c r="O8" s="2057"/>
      <c r="Q8" s="2057"/>
      <c r="R8" s="2057"/>
      <c r="T8" s="2057"/>
      <c r="U8" s="2057"/>
      <c r="W8" s="2057"/>
      <c r="X8" s="2057"/>
      <c r="Z8" s="2057"/>
      <c r="AA8" s="2057"/>
      <c r="AC8" s="3430" t="s">
        <v>1505</v>
      </c>
      <c r="AD8" s="3430"/>
      <c r="AF8" s="3430" t="s">
        <v>1505</v>
      </c>
      <c r="AG8" s="3430"/>
      <c r="AI8" s="678"/>
      <c r="AJ8" s="678"/>
      <c r="AK8" s="678"/>
      <c r="AL8" s="466">
        <v>1</v>
      </c>
    </row>
    <row r="9" spans="1:40" ht="24" customHeight="1" thickBot="1" x14ac:dyDescent="0.3">
      <c r="B9" s="2059" t="s">
        <v>1506</v>
      </c>
      <c r="E9" s="2059" t="s">
        <v>1506</v>
      </c>
      <c r="H9" s="2059" t="s">
        <v>1506</v>
      </c>
      <c r="K9" s="2059" t="s">
        <v>1506</v>
      </c>
      <c r="N9" s="2059" t="s">
        <v>1506</v>
      </c>
      <c r="Q9" s="2059" t="s">
        <v>1506</v>
      </c>
      <c r="T9" s="2059" t="s">
        <v>1506</v>
      </c>
      <c r="W9" s="2059" t="s">
        <v>1506</v>
      </c>
      <c r="Z9" s="2059" t="s">
        <v>1506</v>
      </c>
      <c r="AC9" s="3430"/>
      <c r="AD9" s="3430"/>
      <c r="AF9" s="3430"/>
      <c r="AG9" s="3430"/>
      <c r="AI9" s="678"/>
      <c r="AJ9" s="678"/>
      <c r="AK9" s="678"/>
      <c r="AL9" s="466">
        <v>1</v>
      </c>
    </row>
    <row r="10" spans="1:40" ht="18" customHeight="1" x14ac:dyDescent="0.25">
      <c r="B10" s="3396" t="s">
        <v>1507</v>
      </c>
      <c r="C10" s="3396"/>
      <c r="D10" s="846"/>
      <c r="E10" s="3351" t="s">
        <v>1508</v>
      </c>
      <c r="F10" s="3351"/>
      <c r="G10" s="846"/>
      <c r="H10" s="3360" t="s">
        <v>1509</v>
      </c>
      <c r="I10" s="3360"/>
      <c r="J10" s="846"/>
      <c r="K10" s="3362" t="s">
        <v>1510</v>
      </c>
      <c r="L10" s="3362"/>
      <c r="M10" s="846"/>
      <c r="N10" s="3217" t="s">
        <v>1511</v>
      </c>
      <c r="O10" s="3217"/>
      <c r="P10" s="846"/>
      <c r="Q10" s="3390" t="s">
        <v>1512</v>
      </c>
      <c r="R10" s="3390"/>
      <c r="S10" s="846"/>
      <c r="T10" s="3392" t="s">
        <v>1513</v>
      </c>
      <c r="U10" s="3392"/>
      <c r="V10" s="846"/>
      <c r="W10" s="3394" t="s">
        <v>1514</v>
      </c>
      <c r="X10" s="3394"/>
      <c r="Y10" s="846"/>
      <c r="Z10" s="3388" t="s">
        <v>1515</v>
      </c>
      <c r="AA10" s="3388"/>
      <c r="AC10" s="3407" t="s">
        <v>1516</v>
      </c>
      <c r="AD10" s="3407"/>
      <c r="AI10" s="678"/>
      <c r="AJ10" s="678"/>
      <c r="AK10" s="678"/>
      <c r="AL10" s="466">
        <v>1</v>
      </c>
    </row>
    <row r="11" spans="1:40" ht="18" customHeight="1" x14ac:dyDescent="0.25">
      <c r="B11" s="3397"/>
      <c r="C11" s="3397"/>
      <c r="D11" s="846"/>
      <c r="E11" s="3352"/>
      <c r="F11" s="3352"/>
      <c r="G11" s="846"/>
      <c r="H11" s="3361"/>
      <c r="I11" s="3361"/>
      <c r="J11" s="846"/>
      <c r="K11" s="3363"/>
      <c r="L11" s="3363"/>
      <c r="M11" s="846"/>
      <c r="N11" s="3218"/>
      <c r="O11" s="3218"/>
      <c r="P11" s="846"/>
      <c r="Q11" s="3391"/>
      <c r="R11" s="3391"/>
      <c r="S11" s="846"/>
      <c r="T11" s="3393"/>
      <c r="U11" s="3393"/>
      <c r="V11" s="846"/>
      <c r="W11" s="3395"/>
      <c r="X11" s="3395"/>
      <c r="Y11" s="846"/>
      <c r="Z11" s="3389"/>
      <c r="AA11" s="3389"/>
      <c r="AC11" s="3407"/>
      <c r="AD11" s="3407"/>
      <c r="AI11" s="671">
        <v>1</v>
      </c>
      <c r="AJ11" s="671">
        <v>1</v>
      </c>
      <c r="AK11" s="678"/>
      <c r="AL11" s="466">
        <v>1</v>
      </c>
    </row>
    <row r="12" spans="1:40" ht="18" customHeight="1" thickBot="1" x14ac:dyDescent="0.3"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46"/>
      <c r="N12" s="846"/>
      <c r="O12" s="846"/>
      <c r="P12" s="846"/>
      <c r="Q12" s="846"/>
      <c r="R12" s="846"/>
      <c r="S12" s="846"/>
      <c r="T12" s="846"/>
      <c r="U12" s="846"/>
      <c r="V12" s="846"/>
      <c r="W12" s="846"/>
      <c r="X12" s="846"/>
      <c r="Y12" s="846"/>
      <c r="Z12" s="846"/>
      <c r="AA12" s="846"/>
      <c r="AI12" s="2065" t="s">
        <v>1517</v>
      </c>
      <c r="AJ12" s="678"/>
      <c r="AL12" s="466">
        <v>1</v>
      </c>
    </row>
    <row r="13" spans="1:40" ht="18" customHeight="1" x14ac:dyDescent="0.25">
      <c r="B13" s="3398" t="s">
        <v>1518</v>
      </c>
      <c r="C13" s="3398"/>
      <c r="D13" s="846"/>
      <c r="E13" s="3351" t="s">
        <v>1519</v>
      </c>
      <c r="F13" s="3351"/>
      <c r="G13" s="846"/>
      <c r="H13" s="3360" t="s">
        <v>1520</v>
      </c>
      <c r="I13" s="3360"/>
      <c r="J13" s="846"/>
      <c r="K13" s="3362" t="s">
        <v>1521</v>
      </c>
      <c r="L13" s="3362"/>
      <c r="M13" s="846"/>
      <c r="N13" s="3217" t="s">
        <v>1522</v>
      </c>
      <c r="O13" s="3217"/>
      <c r="P13" s="846"/>
      <c r="Q13" s="3390" t="s">
        <v>1523</v>
      </c>
      <c r="R13" s="3390"/>
      <c r="S13" s="846"/>
      <c r="T13" s="3384" t="s">
        <v>1524</v>
      </c>
      <c r="U13" s="3384"/>
      <c r="V13" s="846"/>
      <c r="W13" s="3386" t="s">
        <v>1524</v>
      </c>
      <c r="X13" s="3386"/>
      <c r="Y13" s="846"/>
      <c r="Z13" s="3388" t="s">
        <v>1525</v>
      </c>
      <c r="AA13" s="3388"/>
      <c r="AC13" s="3393" t="s">
        <v>1526</v>
      </c>
      <c r="AD13" s="3393"/>
      <c r="AF13" s="3395" t="s">
        <v>1527</v>
      </c>
      <c r="AG13" s="3395"/>
      <c r="AI13" s="3365" t="s">
        <v>1528</v>
      </c>
      <c r="AJ13" s="3365"/>
      <c r="AL13" s="466">
        <v>1</v>
      </c>
    </row>
    <row r="14" spans="1:40" ht="18" customHeight="1" x14ac:dyDescent="0.25">
      <c r="B14" s="3399"/>
      <c r="C14" s="3399"/>
      <c r="D14" s="846"/>
      <c r="E14" s="3352"/>
      <c r="F14" s="3352"/>
      <c r="G14" s="846"/>
      <c r="H14" s="3361"/>
      <c r="I14" s="3361"/>
      <c r="J14" s="846"/>
      <c r="K14" s="3363"/>
      <c r="L14" s="3363"/>
      <c r="M14" s="846"/>
      <c r="N14" s="3218"/>
      <c r="O14" s="3218"/>
      <c r="P14" s="846"/>
      <c r="Q14" s="3391"/>
      <c r="R14" s="3391"/>
      <c r="S14" s="846"/>
      <c r="T14" s="3385"/>
      <c r="U14" s="3385"/>
      <c r="V14" s="846"/>
      <c r="W14" s="3387"/>
      <c r="X14" s="3387"/>
      <c r="Y14" s="846"/>
      <c r="Z14" s="3389"/>
      <c r="AA14" s="3389"/>
      <c r="AC14" s="3393"/>
      <c r="AD14" s="3393"/>
      <c r="AF14" s="3395"/>
      <c r="AG14" s="3395"/>
      <c r="AI14" s="3366" t="s">
        <v>1529</v>
      </c>
      <c r="AJ14" s="3367"/>
      <c r="AL14" s="466">
        <v>1</v>
      </c>
    </row>
    <row r="15" spans="1:40" ht="18" customHeight="1" thickBot="1" x14ac:dyDescent="0.3">
      <c r="B15" s="846"/>
      <c r="C15" s="846"/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46"/>
      <c r="AI15" s="3368"/>
      <c r="AJ15" s="3369"/>
      <c r="AL15" s="466">
        <v>1</v>
      </c>
    </row>
    <row r="16" spans="1:40" ht="18" customHeight="1" x14ac:dyDescent="0.25">
      <c r="B16" s="3288" t="s">
        <v>1530</v>
      </c>
      <c r="C16" s="3288"/>
      <c r="D16" s="846"/>
      <c r="E16" s="3351" t="s">
        <v>1531</v>
      </c>
      <c r="F16" s="3351"/>
      <c r="G16" s="846"/>
      <c r="H16" s="3360" t="s">
        <v>1532</v>
      </c>
      <c r="I16" s="3360"/>
      <c r="J16" s="846"/>
      <c r="K16" s="3362" t="s">
        <v>1533</v>
      </c>
      <c r="L16" s="3362"/>
      <c r="M16" s="846"/>
      <c r="N16" s="3217" t="s">
        <v>1534</v>
      </c>
      <c r="O16" s="3217"/>
      <c r="P16" s="846"/>
      <c r="Q16" s="3390" t="s">
        <v>1535</v>
      </c>
      <c r="R16" s="3390"/>
      <c r="S16" s="846"/>
      <c r="T16" s="3392" t="s">
        <v>1536</v>
      </c>
      <c r="U16" s="3392"/>
      <c r="V16" s="846"/>
      <c r="W16" s="3394" t="s">
        <v>1537</v>
      </c>
      <c r="X16" s="3394"/>
      <c r="Y16" s="846"/>
      <c r="Z16" s="3388" t="s">
        <v>1538</v>
      </c>
      <c r="AA16" s="3388"/>
      <c r="AC16" s="3389" t="s">
        <v>1539</v>
      </c>
      <c r="AD16" s="3389"/>
      <c r="AF16" s="3431" t="s">
        <v>1540</v>
      </c>
      <c r="AG16" s="3431"/>
      <c r="AI16" s="3370"/>
      <c r="AJ16" s="3371"/>
      <c r="AL16" s="466">
        <v>1</v>
      </c>
    </row>
    <row r="17" spans="1:38" ht="18" customHeight="1" x14ac:dyDescent="0.25">
      <c r="B17" s="3289"/>
      <c r="C17" s="3289"/>
      <c r="D17" s="846"/>
      <c r="E17" s="3352"/>
      <c r="F17" s="3352"/>
      <c r="G17" s="846"/>
      <c r="H17" s="3361"/>
      <c r="I17" s="3361"/>
      <c r="J17" s="846"/>
      <c r="K17" s="3363"/>
      <c r="L17" s="3363"/>
      <c r="M17" s="846"/>
      <c r="N17" s="3218"/>
      <c r="O17" s="3218"/>
      <c r="P17" s="846"/>
      <c r="Q17" s="3391"/>
      <c r="R17" s="3391"/>
      <c r="S17" s="846"/>
      <c r="T17" s="3393"/>
      <c r="U17" s="3393"/>
      <c r="V17" s="846"/>
      <c r="W17" s="3395"/>
      <c r="X17" s="3395"/>
      <c r="Y17" s="846"/>
      <c r="Z17" s="3389"/>
      <c r="AA17" s="3389"/>
      <c r="AC17" s="3389"/>
      <c r="AD17" s="3389"/>
      <c r="AF17" s="3431"/>
      <c r="AG17" s="3431"/>
      <c r="AI17" s="2066" t="s">
        <v>1541</v>
      </c>
      <c r="AJ17" s="2066"/>
      <c r="AL17" s="466">
        <v>1</v>
      </c>
    </row>
    <row r="18" spans="1:38" ht="18" customHeight="1" thickBot="1" x14ac:dyDescent="0.3">
      <c r="B18" s="846"/>
      <c r="C18" s="846"/>
      <c r="D18" s="846"/>
      <c r="E18" s="846"/>
      <c r="F18" s="846"/>
      <c r="G18" s="846"/>
      <c r="H18" s="846"/>
      <c r="I18" s="846"/>
      <c r="J18" s="846"/>
      <c r="K18" s="846"/>
      <c r="L18" s="846"/>
      <c r="M18" s="846"/>
      <c r="N18" s="846"/>
      <c r="O18" s="846"/>
      <c r="P18" s="846"/>
      <c r="Q18" s="846"/>
      <c r="R18" s="846"/>
      <c r="S18" s="846"/>
      <c r="T18" s="846"/>
      <c r="U18" s="846"/>
      <c r="V18" s="846"/>
      <c r="W18" s="846"/>
      <c r="X18" s="846"/>
      <c r="Y18" s="846"/>
      <c r="Z18" s="846"/>
      <c r="AA18" s="846"/>
      <c r="AI18" s="3372" t="s">
        <v>1542</v>
      </c>
      <c r="AJ18" s="3373"/>
      <c r="AL18" s="466">
        <v>1</v>
      </c>
    </row>
    <row r="19" spans="1:38" ht="18" customHeight="1" x14ac:dyDescent="0.25">
      <c r="A19" s="41"/>
      <c r="B19" s="3394" t="s">
        <v>1543</v>
      </c>
      <c r="C19" s="3394"/>
      <c r="D19" s="846"/>
      <c r="E19" s="3351" t="s">
        <v>1544</v>
      </c>
      <c r="F19" s="3351"/>
      <c r="G19" s="846"/>
      <c r="H19" s="3360" t="s">
        <v>1545</v>
      </c>
      <c r="I19" s="3360"/>
      <c r="J19" s="846"/>
      <c r="K19" s="3362" t="s">
        <v>1546</v>
      </c>
      <c r="L19" s="3362"/>
      <c r="M19" s="846"/>
      <c r="N19" s="3217" t="s">
        <v>1547</v>
      </c>
      <c r="O19" s="3217"/>
      <c r="P19" s="846"/>
      <c r="Q19" s="3390" t="s">
        <v>1548</v>
      </c>
      <c r="R19" s="3390"/>
      <c r="S19" s="846"/>
      <c r="T19" s="3392" t="s">
        <v>1549</v>
      </c>
      <c r="U19" s="3392"/>
      <c r="V19" s="846"/>
      <c r="W19" s="3394" t="s">
        <v>1550</v>
      </c>
      <c r="X19" s="3394"/>
      <c r="Y19" s="846"/>
      <c r="Z19" s="3388" t="s">
        <v>1551</v>
      </c>
      <c r="AA19" s="3388"/>
      <c r="AC19" s="3419" t="s">
        <v>1552</v>
      </c>
      <c r="AD19" s="3419"/>
      <c r="AF19" s="3425" t="s">
        <v>1553</v>
      </c>
      <c r="AG19" s="3425"/>
      <c r="AI19" s="3374"/>
      <c r="AJ19" s="3375"/>
      <c r="AL19" s="466">
        <v>1</v>
      </c>
    </row>
    <row r="20" spans="1:38" ht="18" customHeight="1" x14ac:dyDescent="0.25">
      <c r="B20" s="3395"/>
      <c r="C20" s="3395"/>
      <c r="D20" s="846"/>
      <c r="E20" s="3352"/>
      <c r="F20" s="3352"/>
      <c r="G20" s="846"/>
      <c r="H20" s="3361"/>
      <c r="I20" s="3361"/>
      <c r="J20" s="846"/>
      <c r="K20" s="3363"/>
      <c r="L20" s="3363"/>
      <c r="M20" s="846"/>
      <c r="N20" s="3218"/>
      <c r="O20" s="3218"/>
      <c r="P20" s="846"/>
      <c r="Q20" s="3391"/>
      <c r="R20" s="3391"/>
      <c r="S20" s="846"/>
      <c r="T20" s="3393"/>
      <c r="U20" s="3393"/>
      <c r="V20" s="846"/>
      <c r="W20" s="3395"/>
      <c r="X20" s="3395"/>
      <c r="Y20" s="846"/>
      <c r="Z20" s="3389"/>
      <c r="AA20" s="3389"/>
      <c r="AC20" s="3419"/>
      <c r="AD20" s="3419"/>
      <c r="AF20" s="3425"/>
      <c r="AG20" s="3425"/>
      <c r="AI20" s="791">
        <v>1</v>
      </c>
      <c r="AJ20" s="791">
        <v>1</v>
      </c>
      <c r="AL20" s="466">
        <v>1</v>
      </c>
    </row>
    <row r="21" spans="1:38" ht="18" customHeight="1" thickBot="1" x14ac:dyDescent="0.3">
      <c r="B21" s="846"/>
      <c r="C21" s="846"/>
      <c r="D21" s="846"/>
      <c r="E21" s="846"/>
      <c r="F21" s="846"/>
      <c r="G21" s="846"/>
      <c r="H21" s="846"/>
      <c r="I21" s="846"/>
      <c r="J21" s="846"/>
      <c r="K21" s="846"/>
      <c r="L21" s="846"/>
      <c r="M21" s="846"/>
      <c r="N21" s="846"/>
      <c r="O21" s="846"/>
      <c r="P21" s="846"/>
      <c r="Q21" s="846"/>
      <c r="R21" s="846"/>
      <c r="S21" s="846"/>
      <c r="T21" s="846"/>
      <c r="U21" s="846"/>
      <c r="V21" s="846"/>
      <c r="W21" s="846"/>
      <c r="X21" s="846"/>
      <c r="Y21" s="846"/>
      <c r="Z21" s="846"/>
      <c r="AA21" s="846"/>
      <c r="AI21" s="3349" t="s">
        <v>1554</v>
      </c>
      <c r="AJ21" s="3350"/>
      <c r="AL21" s="466">
        <v>1</v>
      </c>
    </row>
    <row r="22" spans="1:38" ht="18" customHeight="1" x14ac:dyDescent="0.25">
      <c r="B22" s="3392" t="s">
        <v>1555</v>
      </c>
      <c r="C22" s="3392"/>
      <c r="D22" s="846"/>
      <c r="E22" s="3351" t="s">
        <v>1556</v>
      </c>
      <c r="F22" s="3351"/>
      <c r="G22" s="846"/>
      <c r="H22" s="3360" t="s">
        <v>1557</v>
      </c>
      <c r="I22" s="3360"/>
      <c r="J22" s="846"/>
      <c r="K22" s="3362" t="s">
        <v>1558</v>
      </c>
      <c r="L22" s="3362"/>
      <c r="M22" s="846"/>
      <c r="N22" s="3217" t="s">
        <v>1559</v>
      </c>
      <c r="O22" s="3217"/>
      <c r="P22" s="846"/>
      <c r="Q22" s="3390" t="s">
        <v>1209</v>
      </c>
      <c r="R22" s="3390"/>
      <c r="S22" s="846"/>
      <c r="T22" s="3392" t="s">
        <v>1550</v>
      </c>
      <c r="U22" s="3392"/>
      <c r="V22" s="846"/>
      <c r="W22" s="3394" t="s">
        <v>1560</v>
      </c>
      <c r="X22" s="3394"/>
      <c r="Y22" s="846"/>
      <c r="Z22" s="3388" t="s">
        <v>1561</v>
      </c>
      <c r="AA22" s="3388"/>
      <c r="AC22" s="3423" t="s">
        <v>1562</v>
      </c>
      <c r="AD22" s="3423"/>
      <c r="AF22" s="3421" t="s">
        <v>1563</v>
      </c>
      <c r="AG22" s="3421"/>
      <c r="AI22" s="3379" t="s">
        <v>1564</v>
      </c>
      <c r="AJ22" s="3380"/>
      <c r="AL22" s="466">
        <v>1</v>
      </c>
    </row>
    <row r="23" spans="1:38" ht="18" customHeight="1" x14ac:dyDescent="0.25">
      <c r="B23" s="3393"/>
      <c r="C23" s="3393"/>
      <c r="D23" s="846"/>
      <c r="E23" s="3352"/>
      <c r="F23" s="3352"/>
      <c r="G23" s="846"/>
      <c r="H23" s="3361"/>
      <c r="I23" s="3361"/>
      <c r="J23" s="846"/>
      <c r="K23" s="3363"/>
      <c r="L23" s="3363"/>
      <c r="M23" s="846"/>
      <c r="N23" s="3218"/>
      <c r="O23" s="3218"/>
      <c r="P23" s="846"/>
      <c r="Q23" s="3391"/>
      <c r="R23" s="3391"/>
      <c r="S23" s="846"/>
      <c r="T23" s="3393"/>
      <c r="U23" s="3393"/>
      <c r="V23" s="846"/>
      <c r="W23" s="3395"/>
      <c r="X23" s="3395"/>
      <c r="Y23" s="846"/>
      <c r="Z23" s="3389"/>
      <c r="AA23" s="3389"/>
      <c r="AC23" s="3423"/>
      <c r="AD23" s="3423"/>
      <c r="AF23" s="3421"/>
      <c r="AG23" s="3421"/>
      <c r="AI23" s="2067" t="s">
        <v>1565</v>
      </c>
      <c r="AJ23" s="2068"/>
      <c r="AL23" s="466">
        <v>1</v>
      </c>
    </row>
    <row r="24" spans="1:38" ht="18" customHeight="1" thickBot="1" x14ac:dyDescent="0.3"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46"/>
      <c r="N24" s="846"/>
      <c r="O24" s="846"/>
      <c r="P24" s="846"/>
      <c r="Q24" s="846"/>
      <c r="R24" s="846"/>
      <c r="S24" s="846"/>
      <c r="T24" s="846"/>
      <c r="U24" s="846"/>
      <c r="V24" s="846"/>
      <c r="W24" s="846"/>
      <c r="X24" s="846"/>
      <c r="Y24" s="846"/>
      <c r="Z24" s="846"/>
      <c r="AA24" s="846"/>
      <c r="AI24" s="3376" t="s">
        <v>1566</v>
      </c>
      <c r="AJ24" s="3377"/>
      <c r="AL24" s="466">
        <v>1</v>
      </c>
    </row>
    <row r="25" spans="1:38" ht="18" customHeight="1" x14ac:dyDescent="0.25">
      <c r="B25" s="3402" t="s">
        <v>1567</v>
      </c>
      <c r="C25" s="3402"/>
      <c r="D25" s="846"/>
      <c r="E25" s="3351" t="s">
        <v>1568</v>
      </c>
      <c r="F25" s="3351"/>
      <c r="G25" s="846"/>
      <c r="H25" s="3360" t="s">
        <v>1569</v>
      </c>
      <c r="I25" s="3360"/>
      <c r="J25" s="846"/>
      <c r="K25" s="3362" t="s">
        <v>1570</v>
      </c>
      <c r="L25" s="3362"/>
      <c r="M25" s="846"/>
      <c r="N25" s="3217" t="s">
        <v>1571</v>
      </c>
      <c r="O25" s="3217"/>
      <c r="P25" s="846"/>
      <c r="Q25" s="3390" t="s">
        <v>1572</v>
      </c>
      <c r="R25" s="3390"/>
      <c r="S25" s="846"/>
      <c r="T25" s="3392" t="s">
        <v>1560</v>
      </c>
      <c r="U25" s="3392"/>
      <c r="V25" s="846"/>
      <c r="W25" s="3394" t="s">
        <v>1573</v>
      </c>
      <c r="X25" s="3394"/>
      <c r="Y25" s="846"/>
      <c r="Z25" s="3388" t="s">
        <v>1574</v>
      </c>
      <c r="AA25" s="3388"/>
      <c r="AC25" s="3391" t="s">
        <v>1575</v>
      </c>
      <c r="AD25" s="3391"/>
      <c r="AF25" s="3429" t="s">
        <v>1576</v>
      </c>
      <c r="AG25" s="3429"/>
      <c r="AI25" s="2067" t="s">
        <v>1577</v>
      </c>
      <c r="AJ25" s="2068"/>
      <c r="AL25" s="466">
        <v>1</v>
      </c>
    </row>
    <row r="26" spans="1:38" ht="18" customHeight="1" x14ac:dyDescent="0.25">
      <c r="B26" s="3403"/>
      <c r="C26" s="3403"/>
      <c r="D26" s="846"/>
      <c r="E26" s="3352"/>
      <c r="F26" s="3352"/>
      <c r="G26" s="846"/>
      <c r="H26" s="3361"/>
      <c r="I26" s="3361"/>
      <c r="J26" s="846"/>
      <c r="K26" s="3363"/>
      <c r="L26" s="3363"/>
      <c r="M26" s="846"/>
      <c r="N26" s="3218"/>
      <c r="O26" s="3218"/>
      <c r="P26" s="846"/>
      <c r="Q26" s="3391"/>
      <c r="R26" s="3391"/>
      <c r="S26" s="846"/>
      <c r="T26" s="3393"/>
      <c r="U26" s="3393"/>
      <c r="V26" s="846"/>
      <c r="W26" s="3395"/>
      <c r="X26" s="3395"/>
      <c r="Y26" s="846"/>
      <c r="Z26" s="3389"/>
      <c r="AA26" s="3389"/>
      <c r="AC26" s="3391"/>
      <c r="AD26" s="3391"/>
      <c r="AF26" s="3429"/>
      <c r="AG26" s="3429"/>
      <c r="AI26" s="3376" t="s">
        <v>1578</v>
      </c>
      <c r="AJ26" s="3377"/>
      <c r="AL26" s="466">
        <v>1</v>
      </c>
    </row>
    <row r="27" spans="1:38" ht="18" customHeight="1" thickBot="1" x14ac:dyDescent="0.3">
      <c r="B27" s="846"/>
      <c r="C27" s="846"/>
      <c r="D27" s="846"/>
      <c r="E27" s="846"/>
      <c r="F27" s="846"/>
      <c r="G27" s="846"/>
      <c r="H27" s="846"/>
      <c r="I27" s="846"/>
      <c r="J27" s="846"/>
      <c r="K27" s="846"/>
      <c r="L27" s="846"/>
      <c r="M27" s="846"/>
      <c r="N27" s="846"/>
      <c r="O27" s="846"/>
      <c r="P27" s="846"/>
      <c r="Q27" s="846"/>
      <c r="R27" s="846"/>
      <c r="S27" s="846"/>
      <c r="T27" s="846"/>
      <c r="U27" s="846"/>
      <c r="V27" s="846"/>
      <c r="W27" s="846"/>
      <c r="X27" s="846"/>
      <c r="Y27" s="846"/>
      <c r="Z27" s="846"/>
      <c r="AA27" s="846"/>
      <c r="AI27" s="2067" t="s">
        <v>1579</v>
      </c>
      <c r="AJ27" s="2068"/>
      <c r="AL27" s="466">
        <v>1</v>
      </c>
    </row>
    <row r="28" spans="1:38" ht="18" customHeight="1" x14ac:dyDescent="0.25">
      <c r="B28" s="3404" t="s">
        <v>1580</v>
      </c>
      <c r="C28" s="3404"/>
      <c r="D28" s="846"/>
      <c r="E28" s="3351" t="s">
        <v>1581</v>
      </c>
      <c r="F28" s="3351"/>
      <c r="G28" s="846"/>
      <c r="H28" s="3360" t="s">
        <v>1582</v>
      </c>
      <c r="I28" s="3360"/>
      <c r="J28" s="846"/>
      <c r="K28" s="3362" t="s">
        <v>1583</v>
      </c>
      <c r="L28" s="3362"/>
      <c r="M28" s="846"/>
      <c r="N28" s="3217" t="s">
        <v>1584</v>
      </c>
      <c r="O28" s="3217"/>
      <c r="P28" s="846"/>
      <c r="Q28" s="3390" t="s">
        <v>1585</v>
      </c>
      <c r="R28" s="3390"/>
      <c r="S28" s="846"/>
      <c r="T28" s="3392" t="s">
        <v>1573</v>
      </c>
      <c r="U28" s="3392"/>
      <c r="V28" s="846"/>
      <c r="W28" s="3394" t="s">
        <v>1586</v>
      </c>
      <c r="X28" s="3394"/>
      <c r="Y28" s="846"/>
      <c r="Z28" s="3388" t="s">
        <v>1587</v>
      </c>
      <c r="AA28" s="3388"/>
      <c r="AC28" s="3413" t="s">
        <v>1588</v>
      </c>
      <c r="AD28" s="3413"/>
      <c r="AF28" s="3431" t="s">
        <v>1540</v>
      </c>
      <c r="AG28" s="3431"/>
      <c r="AI28" s="2067" t="s">
        <v>1589</v>
      </c>
      <c r="AJ28" s="2068"/>
      <c r="AL28" s="466">
        <v>1</v>
      </c>
    </row>
    <row r="29" spans="1:38" ht="18" customHeight="1" x14ac:dyDescent="0.25">
      <c r="B29" s="3405"/>
      <c r="C29" s="3405"/>
      <c r="D29" s="846"/>
      <c r="E29" s="3352"/>
      <c r="F29" s="3352"/>
      <c r="G29" s="846"/>
      <c r="H29" s="3361"/>
      <c r="I29" s="3361"/>
      <c r="J29" s="846"/>
      <c r="K29" s="3363"/>
      <c r="L29" s="3363"/>
      <c r="M29" s="846"/>
      <c r="N29" s="3218"/>
      <c r="O29" s="3218"/>
      <c r="P29" s="846"/>
      <c r="Q29" s="3391"/>
      <c r="R29" s="3391"/>
      <c r="S29" s="846"/>
      <c r="T29" s="3393"/>
      <c r="U29" s="3393"/>
      <c r="V29" s="846"/>
      <c r="W29" s="3395"/>
      <c r="X29" s="3395"/>
      <c r="Y29" s="846"/>
      <c r="Z29" s="3389"/>
      <c r="AA29" s="3389"/>
      <c r="AC29" s="3413"/>
      <c r="AD29" s="3413"/>
      <c r="AF29" s="3431"/>
      <c r="AG29" s="3431"/>
      <c r="AI29" s="3376" t="s">
        <v>1590</v>
      </c>
      <c r="AJ29" s="3377"/>
      <c r="AL29" s="466">
        <v>1</v>
      </c>
    </row>
    <row r="30" spans="1:38" ht="18" customHeight="1" thickBot="1" x14ac:dyDescent="0.3">
      <c r="B30" s="846"/>
      <c r="C30" s="846"/>
      <c r="D30" s="846"/>
      <c r="E30" s="846"/>
      <c r="F30" s="846"/>
      <c r="G30" s="846"/>
      <c r="H30" s="846"/>
      <c r="I30" s="846"/>
      <c r="J30" s="846"/>
      <c r="K30" s="846"/>
      <c r="L30" s="846"/>
      <c r="M30" s="846"/>
      <c r="N30" s="846"/>
      <c r="O30" s="846"/>
      <c r="P30" s="846"/>
      <c r="Q30" s="846"/>
      <c r="R30" s="846"/>
      <c r="S30" s="846"/>
      <c r="T30" s="846"/>
      <c r="U30" s="846"/>
      <c r="V30" s="846"/>
      <c r="W30" s="846"/>
      <c r="X30" s="846"/>
      <c r="Y30" s="846"/>
      <c r="Z30" s="846"/>
      <c r="AA30" s="846"/>
      <c r="AI30" s="2067" t="s">
        <v>1591</v>
      </c>
      <c r="AJ30" s="2068"/>
      <c r="AL30" s="466">
        <v>1</v>
      </c>
    </row>
    <row r="31" spans="1:38" ht="18" customHeight="1" x14ac:dyDescent="0.25">
      <c r="B31" s="3406" t="s">
        <v>1592</v>
      </c>
      <c r="C31" s="3406"/>
      <c r="D31" s="846"/>
      <c r="E31" s="3351" t="s">
        <v>1593</v>
      </c>
      <c r="F31" s="3351"/>
      <c r="G31" s="846"/>
      <c r="H31" s="3360" t="s">
        <v>1594</v>
      </c>
      <c r="I31" s="3360"/>
      <c r="J31" s="846"/>
      <c r="K31" s="3362" t="s">
        <v>1595</v>
      </c>
      <c r="L31" s="3362"/>
      <c r="M31" s="846"/>
      <c r="N31" s="3217" t="s">
        <v>1596</v>
      </c>
      <c r="O31" s="3217"/>
      <c r="P31" s="846"/>
      <c r="Q31" s="3390" t="s">
        <v>1597</v>
      </c>
      <c r="R31" s="3390"/>
      <c r="S31" s="846"/>
      <c r="T31" s="3392" t="s">
        <v>1586</v>
      </c>
      <c r="U31" s="3392"/>
      <c r="V31" s="846"/>
      <c r="W31" s="3394" t="s">
        <v>1598</v>
      </c>
      <c r="X31" s="3394"/>
      <c r="Y31" s="846"/>
      <c r="Z31" s="3388" t="s">
        <v>1599</v>
      </c>
      <c r="AA31" s="3388"/>
      <c r="AC31" s="3417" t="s">
        <v>1600</v>
      </c>
      <c r="AD31" s="3417"/>
      <c r="AF31" s="3415" t="s">
        <v>1601</v>
      </c>
      <c r="AG31" s="3415"/>
      <c r="AI31" s="3376" t="s">
        <v>1602</v>
      </c>
      <c r="AJ31" s="3377"/>
      <c r="AL31" s="466">
        <v>1</v>
      </c>
    </row>
    <row r="32" spans="1:38" ht="18" customHeight="1" x14ac:dyDescent="0.25">
      <c r="B32" s="3407"/>
      <c r="C32" s="3407"/>
      <c r="D32" s="846"/>
      <c r="E32" s="3352"/>
      <c r="F32" s="3352"/>
      <c r="G32" s="846"/>
      <c r="H32" s="3361"/>
      <c r="I32" s="3361"/>
      <c r="J32" s="846"/>
      <c r="K32" s="3363"/>
      <c r="L32" s="3363"/>
      <c r="M32" s="846"/>
      <c r="N32" s="3218"/>
      <c r="O32" s="3218"/>
      <c r="P32" s="846"/>
      <c r="Q32" s="3391"/>
      <c r="R32" s="3391"/>
      <c r="S32" s="846"/>
      <c r="T32" s="3393"/>
      <c r="U32" s="3393"/>
      <c r="V32" s="846"/>
      <c r="W32" s="3395"/>
      <c r="X32" s="3395"/>
      <c r="Y32" s="846"/>
      <c r="Z32" s="3389"/>
      <c r="AA32" s="3389"/>
      <c r="AC32" s="3417"/>
      <c r="AD32" s="3417"/>
      <c r="AF32" s="3415"/>
      <c r="AG32" s="3415"/>
      <c r="AI32" s="3400" t="s">
        <v>1603</v>
      </c>
      <c r="AJ32" s="3401"/>
      <c r="AL32" s="466">
        <v>1</v>
      </c>
    </row>
    <row r="33" spans="2:38" ht="18" customHeight="1" thickBot="1" x14ac:dyDescent="0.3">
      <c r="B33" s="846"/>
      <c r="C33" s="846"/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46"/>
      <c r="AI33" s="2071">
        <v>12</v>
      </c>
      <c r="AJ33" s="2072">
        <v>12</v>
      </c>
      <c r="AL33" s="466">
        <v>1</v>
      </c>
    </row>
    <row r="34" spans="2:38" ht="18" customHeight="1" x14ac:dyDescent="0.25">
      <c r="B34" s="3402" t="s">
        <v>1581</v>
      </c>
      <c r="C34" s="3402"/>
      <c r="D34" s="846"/>
      <c r="E34" s="3351" t="s">
        <v>1604</v>
      </c>
      <c r="F34" s="3351"/>
      <c r="G34" s="846"/>
      <c r="H34" s="3360" t="s">
        <v>144</v>
      </c>
      <c r="I34" s="3360"/>
      <c r="J34" s="846"/>
      <c r="K34" s="3362" t="s">
        <v>1605</v>
      </c>
      <c r="L34" s="3362"/>
      <c r="M34" s="846"/>
      <c r="N34" s="3217" t="s">
        <v>1606</v>
      </c>
      <c r="O34" s="3217"/>
      <c r="P34" s="846"/>
      <c r="Q34" s="3390" t="s">
        <v>1607</v>
      </c>
      <c r="R34" s="3390"/>
      <c r="S34" s="846"/>
      <c r="T34" s="3392" t="s">
        <v>1598</v>
      </c>
      <c r="U34" s="3392"/>
      <c r="V34" s="846"/>
      <c r="W34" s="3394" t="s">
        <v>1608</v>
      </c>
      <c r="X34" s="3394"/>
      <c r="Y34" s="846"/>
      <c r="Z34" s="3388" t="s">
        <v>1609</v>
      </c>
      <c r="AA34" s="3388"/>
      <c r="AC34" s="3411" t="s">
        <v>1610</v>
      </c>
      <c r="AD34" s="3411"/>
      <c r="AF34" s="3405" t="s">
        <v>1611</v>
      </c>
      <c r="AG34" s="3405"/>
      <c r="AL34" s="466">
        <v>1</v>
      </c>
    </row>
    <row r="35" spans="2:38" ht="18" customHeight="1" x14ac:dyDescent="0.25">
      <c r="B35" s="3403"/>
      <c r="C35" s="3403"/>
      <c r="D35" s="846"/>
      <c r="E35" s="3352"/>
      <c r="F35" s="3352"/>
      <c r="G35" s="846"/>
      <c r="H35" s="3361"/>
      <c r="I35" s="3361"/>
      <c r="J35" s="846"/>
      <c r="K35" s="3363"/>
      <c r="L35" s="3363"/>
      <c r="M35" s="846"/>
      <c r="N35" s="3218"/>
      <c r="O35" s="3218"/>
      <c r="P35" s="846"/>
      <c r="Q35" s="3391"/>
      <c r="R35" s="3391"/>
      <c r="S35" s="846"/>
      <c r="T35" s="3393"/>
      <c r="U35" s="3393"/>
      <c r="V35" s="846"/>
      <c r="W35" s="3395"/>
      <c r="X35" s="3395"/>
      <c r="Y35" s="846"/>
      <c r="Z35" s="3389"/>
      <c r="AA35" s="3389"/>
      <c r="AC35" s="3411"/>
      <c r="AD35" s="3411"/>
      <c r="AF35" s="3405"/>
      <c r="AG35" s="3405"/>
      <c r="AL35" s="466">
        <v>1</v>
      </c>
    </row>
    <row r="36" spans="2:38" ht="18" customHeight="1" thickBot="1" x14ac:dyDescent="0.3">
      <c r="B36" s="846"/>
      <c r="C36" s="846"/>
      <c r="D36" s="846"/>
      <c r="E36" s="846"/>
      <c r="F36" s="846"/>
      <c r="G36" s="846"/>
      <c r="H36" s="846"/>
      <c r="I36" s="846"/>
      <c r="J36" s="846"/>
      <c r="K36" s="846"/>
      <c r="L36" s="846"/>
      <c r="M36" s="846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46"/>
      <c r="AL36" s="466">
        <v>1</v>
      </c>
    </row>
    <row r="37" spans="2:38" ht="18" customHeight="1" x14ac:dyDescent="0.25">
      <c r="B37" s="3408" t="s">
        <v>1515</v>
      </c>
      <c r="C37" s="3408"/>
      <c r="D37" s="846"/>
      <c r="E37" s="3351" t="s">
        <v>1612</v>
      </c>
      <c r="F37" s="3351"/>
      <c r="G37" s="846"/>
      <c r="H37" s="3360" t="s">
        <v>1613</v>
      </c>
      <c r="I37" s="3360"/>
      <c r="J37" s="846"/>
      <c r="K37" s="3362" t="s">
        <v>1614</v>
      </c>
      <c r="L37" s="3362"/>
      <c r="M37" s="846"/>
      <c r="N37" s="3217" t="s">
        <v>1615</v>
      </c>
      <c r="O37" s="3217"/>
      <c r="P37" s="846"/>
      <c r="Q37" s="3390" t="s">
        <v>1616</v>
      </c>
      <c r="R37" s="3390"/>
      <c r="S37" s="846"/>
      <c r="T37" s="3392" t="s">
        <v>1608</v>
      </c>
      <c r="U37" s="3392"/>
      <c r="V37" s="846"/>
      <c r="W37" s="3394" t="s">
        <v>1617</v>
      </c>
      <c r="X37" s="3394"/>
      <c r="Y37" s="846"/>
      <c r="Z37" s="3388" t="s">
        <v>1618</v>
      </c>
      <c r="AA37" s="3388"/>
      <c r="AL37" s="466">
        <v>1</v>
      </c>
    </row>
    <row r="38" spans="2:38" ht="18" customHeight="1" x14ac:dyDescent="0.25">
      <c r="B38" s="3409"/>
      <c r="C38" s="3409"/>
      <c r="D38" s="846"/>
      <c r="E38" s="3352"/>
      <c r="F38" s="3352"/>
      <c r="G38" s="846"/>
      <c r="H38" s="3361"/>
      <c r="I38" s="3361"/>
      <c r="J38" s="846"/>
      <c r="K38" s="3363"/>
      <c r="L38" s="3363"/>
      <c r="M38" s="846"/>
      <c r="N38" s="3218"/>
      <c r="O38" s="3218"/>
      <c r="P38" s="846"/>
      <c r="Q38" s="3391"/>
      <c r="R38" s="3391"/>
      <c r="S38" s="846"/>
      <c r="T38" s="3393"/>
      <c r="U38" s="3393"/>
      <c r="V38" s="846"/>
      <c r="W38" s="3395"/>
      <c r="X38" s="3395"/>
      <c r="Y38" s="846"/>
      <c r="Z38" s="3389"/>
      <c r="AA38" s="3389"/>
      <c r="AL38" s="466">
        <v>1</v>
      </c>
    </row>
    <row r="39" spans="2:38" ht="18" customHeight="1" thickBot="1" x14ac:dyDescent="0.3">
      <c r="B39" s="846"/>
      <c r="C39" s="846"/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46"/>
      <c r="AL39" s="466">
        <v>1</v>
      </c>
    </row>
    <row r="40" spans="2:38" ht="18" customHeight="1" x14ac:dyDescent="0.25">
      <c r="B40" s="3410" t="s">
        <v>1619</v>
      </c>
      <c r="C40" s="3410"/>
      <c r="D40" s="846"/>
      <c r="E40" s="3351" t="s">
        <v>1620</v>
      </c>
      <c r="F40" s="3351"/>
      <c r="G40" s="846"/>
      <c r="H40" s="3360" t="s">
        <v>1621</v>
      </c>
      <c r="I40" s="3360"/>
      <c r="J40" s="846"/>
      <c r="K40" s="3362" t="s">
        <v>1622</v>
      </c>
      <c r="L40" s="3362"/>
      <c r="M40" s="846"/>
      <c r="N40" s="3217" t="s">
        <v>1623</v>
      </c>
      <c r="O40" s="3217"/>
      <c r="P40" s="846"/>
      <c r="Q40" s="3390" t="s">
        <v>1624</v>
      </c>
      <c r="R40" s="3390"/>
      <c r="S40" s="846"/>
      <c r="T40" s="3392" t="s">
        <v>1617</v>
      </c>
      <c r="U40" s="3392"/>
      <c r="V40" s="846"/>
      <c r="W40" s="3394" t="s">
        <v>1625</v>
      </c>
      <c r="X40" s="3394"/>
      <c r="Y40" s="846"/>
      <c r="Z40" s="3388" t="s">
        <v>1626</v>
      </c>
      <c r="AA40" s="3388"/>
      <c r="AL40" s="466">
        <v>1</v>
      </c>
    </row>
    <row r="41" spans="2:38" ht="18" customHeight="1" x14ac:dyDescent="0.25">
      <c r="B41" s="3411"/>
      <c r="C41" s="3411"/>
      <c r="D41" s="846"/>
      <c r="E41" s="3352"/>
      <c r="F41" s="3352"/>
      <c r="G41" s="846"/>
      <c r="H41" s="3361"/>
      <c r="I41" s="3361"/>
      <c r="J41" s="846"/>
      <c r="K41" s="3363"/>
      <c r="L41" s="3363"/>
      <c r="M41" s="846"/>
      <c r="N41" s="3218"/>
      <c r="O41" s="3218"/>
      <c r="P41" s="846"/>
      <c r="Q41" s="3391"/>
      <c r="R41" s="3391"/>
      <c r="S41" s="846"/>
      <c r="T41" s="3393"/>
      <c r="U41" s="3393"/>
      <c r="V41" s="846"/>
      <c r="W41" s="3395"/>
      <c r="X41" s="3395"/>
      <c r="Y41" s="846"/>
      <c r="Z41" s="3389"/>
      <c r="AA41" s="3389"/>
      <c r="AL41" s="466">
        <v>1</v>
      </c>
    </row>
    <row r="42" spans="2:38" ht="18" customHeight="1" thickBot="1" x14ac:dyDescent="0.3">
      <c r="B42" s="846"/>
      <c r="C42" s="846"/>
      <c r="D42" s="846"/>
      <c r="E42" s="846"/>
      <c r="F42" s="846"/>
      <c r="G42" s="846"/>
      <c r="H42" s="846"/>
      <c r="I42" s="846"/>
      <c r="J42" s="846"/>
      <c r="K42" s="846"/>
      <c r="L42" s="846"/>
      <c r="M42" s="846"/>
      <c r="N42" s="846"/>
      <c r="O42" s="846"/>
      <c r="P42" s="846"/>
      <c r="Q42" s="846"/>
      <c r="R42" s="846"/>
      <c r="S42" s="846"/>
      <c r="T42" s="846"/>
      <c r="U42" s="846"/>
      <c r="V42" s="846"/>
      <c r="W42" s="846"/>
      <c r="X42" s="846"/>
      <c r="Y42" s="846"/>
      <c r="Z42" s="846"/>
      <c r="AA42" s="846"/>
      <c r="AL42" s="466">
        <v>1</v>
      </c>
    </row>
    <row r="43" spans="2:38" ht="18" customHeight="1" x14ac:dyDescent="0.25">
      <c r="B43" s="3414" t="s">
        <v>1627</v>
      </c>
      <c r="C43" s="3414"/>
      <c r="D43" s="846"/>
      <c r="E43" s="3351" t="s">
        <v>1628</v>
      </c>
      <c r="F43" s="3351"/>
      <c r="G43" s="846"/>
      <c r="H43" s="3360" t="s">
        <v>1629</v>
      </c>
      <c r="I43" s="3360"/>
      <c r="J43" s="846"/>
      <c r="K43" s="3362" t="s">
        <v>1630</v>
      </c>
      <c r="L43" s="3362"/>
      <c r="M43" s="846"/>
      <c r="N43" s="3217" t="s">
        <v>1631</v>
      </c>
      <c r="O43" s="3217"/>
      <c r="P43" s="846"/>
      <c r="Q43" s="3390" t="s">
        <v>1632</v>
      </c>
      <c r="R43" s="3390"/>
      <c r="S43" s="846"/>
      <c r="T43" s="3392" t="s">
        <v>1625</v>
      </c>
      <c r="U43" s="3392"/>
      <c r="V43" s="846"/>
      <c r="W43" s="3394" t="s">
        <v>1633</v>
      </c>
      <c r="X43" s="3394"/>
      <c r="Y43" s="846"/>
      <c r="Z43" s="3388" t="s">
        <v>1634</v>
      </c>
      <c r="AA43" s="3388"/>
      <c r="AL43" s="466">
        <v>1</v>
      </c>
    </row>
    <row r="44" spans="2:38" ht="18" customHeight="1" x14ac:dyDescent="0.25">
      <c r="B44" s="3415"/>
      <c r="C44" s="3415"/>
      <c r="D44" s="846"/>
      <c r="E44" s="3352"/>
      <c r="F44" s="3352"/>
      <c r="G44" s="846"/>
      <c r="H44" s="3361"/>
      <c r="I44" s="3361"/>
      <c r="J44" s="846"/>
      <c r="K44" s="3363"/>
      <c r="L44" s="3363"/>
      <c r="M44" s="846"/>
      <c r="N44" s="3218"/>
      <c r="O44" s="3218"/>
      <c r="P44" s="846"/>
      <c r="Q44" s="3391"/>
      <c r="R44" s="3391"/>
      <c r="S44" s="846"/>
      <c r="T44" s="3393"/>
      <c r="U44" s="3393"/>
      <c r="V44" s="846"/>
      <c r="W44" s="3395"/>
      <c r="X44" s="3395"/>
      <c r="Y44" s="846"/>
      <c r="Z44" s="3389"/>
      <c r="AA44" s="3389"/>
      <c r="AL44" s="466">
        <v>1</v>
      </c>
    </row>
    <row r="45" spans="2:38" ht="18" customHeight="1" thickBot="1" x14ac:dyDescent="0.3">
      <c r="B45" s="846"/>
      <c r="C45" s="846"/>
      <c r="D45" s="846"/>
      <c r="E45" s="846"/>
      <c r="F45" s="846"/>
      <c r="G45" s="846"/>
      <c r="H45" s="846"/>
      <c r="I45" s="846"/>
      <c r="J45" s="846"/>
      <c r="K45" s="846"/>
      <c r="L45" s="846"/>
      <c r="M45" s="846"/>
      <c r="N45" s="846"/>
      <c r="O45" s="846"/>
      <c r="P45" s="846"/>
      <c r="Q45" s="846"/>
      <c r="R45" s="846"/>
      <c r="S45" s="846"/>
      <c r="T45" s="846"/>
      <c r="U45" s="846"/>
      <c r="V45" s="846"/>
      <c r="W45" s="846"/>
      <c r="X45" s="846"/>
      <c r="Y45" s="846"/>
      <c r="Z45" s="846"/>
      <c r="AA45" s="846"/>
      <c r="AL45" s="466">
        <v>1</v>
      </c>
    </row>
    <row r="46" spans="2:38" ht="18" customHeight="1" x14ac:dyDescent="0.25">
      <c r="B46" s="3412" t="s">
        <v>1635</v>
      </c>
      <c r="C46" s="3412"/>
      <c r="D46" s="846"/>
      <c r="E46" s="3351" t="s">
        <v>1636</v>
      </c>
      <c r="F46" s="3351"/>
      <c r="G46" s="846"/>
      <c r="H46" s="3360" t="s">
        <v>1637</v>
      </c>
      <c r="I46" s="3360"/>
      <c r="J46" s="846"/>
      <c r="K46" s="3362" t="s">
        <v>1638</v>
      </c>
      <c r="L46" s="3362"/>
      <c r="M46" s="846"/>
      <c r="N46" s="3217" t="s">
        <v>1639</v>
      </c>
      <c r="O46" s="3217"/>
      <c r="P46" s="846"/>
      <c r="Q46" s="3390" t="s">
        <v>1640</v>
      </c>
      <c r="R46" s="3390"/>
      <c r="S46" s="846"/>
      <c r="T46" s="3392" t="s">
        <v>1641</v>
      </c>
      <c r="U46" s="3392"/>
      <c r="V46" s="846"/>
      <c r="W46" s="3394" t="s">
        <v>1642</v>
      </c>
      <c r="X46" s="3394"/>
      <c r="Y46" s="846"/>
      <c r="Z46" s="3388" t="s">
        <v>1643</v>
      </c>
      <c r="AA46" s="3388"/>
      <c r="AL46" s="466">
        <v>1</v>
      </c>
    </row>
    <row r="47" spans="2:38" ht="18" customHeight="1" x14ac:dyDescent="0.25">
      <c r="B47" s="3413"/>
      <c r="C47" s="3413"/>
      <c r="D47" s="846"/>
      <c r="E47" s="3352"/>
      <c r="F47" s="3352"/>
      <c r="G47" s="846"/>
      <c r="H47" s="3361"/>
      <c r="I47" s="3361"/>
      <c r="J47" s="846"/>
      <c r="K47" s="3363"/>
      <c r="L47" s="3363"/>
      <c r="M47" s="846"/>
      <c r="N47" s="3218"/>
      <c r="O47" s="3218"/>
      <c r="P47" s="846"/>
      <c r="Q47" s="3391"/>
      <c r="R47" s="3391"/>
      <c r="S47" s="846"/>
      <c r="T47" s="3393"/>
      <c r="U47" s="3393"/>
      <c r="V47" s="846"/>
      <c r="W47" s="3395"/>
      <c r="X47" s="3395"/>
      <c r="Y47" s="846"/>
      <c r="Z47" s="3389"/>
      <c r="AA47" s="3389"/>
      <c r="AL47" s="466">
        <v>1</v>
      </c>
    </row>
    <row r="48" spans="2:38" ht="18" customHeight="1" thickBot="1" x14ac:dyDescent="0.3">
      <c r="B48" s="846"/>
      <c r="C48" s="846"/>
      <c r="D48" s="846"/>
      <c r="E48" s="846"/>
      <c r="F48" s="846"/>
      <c r="G48" s="846"/>
      <c r="H48" s="846"/>
      <c r="I48" s="846"/>
      <c r="J48" s="846"/>
      <c r="K48" s="846"/>
      <c r="L48" s="846"/>
      <c r="M48" s="846"/>
      <c r="N48" s="846"/>
      <c r="O48" s="846"/>
      <c r="P48" s="846"/>
      <c r="Q48" s="846"/>
      <c r="R48" s="846"/>
      <c r="S48" s="846"/>
      <c r="T48" s="846"/>
      <c r="U48" s="846"/>
      <c r="V48" s="846"/>
      <c r="W48" s="846"/>
      <c r="X48" s="846"/>
      <c r="Y48" s="846"/>
      <c r="Z48" s="846"/>
      <c r="AA48" s="846"/>
      <c r="AL48" s="466">
        <v>1</v>
      </c>
    </row>
    <row r="49" spans="1:38" ht="18" customHeight="1" x14ac:dyDescent="0.25">
      <c r="B49" s="3416" t="s">
        <v>1644</v>
      </c>
      <c r="C49" s="3416"/>
      <c r="D49" s="846"/>
      <c r="E49" s="3351" t="s">
        <v>1645</v>
      </c>
      <c r="F49" s="3351"/>
      <c r="G49" s="846"/>
      <c r="H49" s="3360" t="s">
        <v>1646</v>
      </c>
      <c r="I49" s="3360"/>
      <c r="J49" s="846"/>
      <c r="K49" s="3362" t="s">
        <v>1647</v>
      </c>
      <c r="L49" s="3362"/>
      <c r="M49" s="846"/>
      <c r="N49" s="3217" t="s">
        <v>1648</v>
      </c>
      <c r="O49" s="3217"/>
      <c r="P49" s="846"/>
      <c r="Q49" s="3390" t="s">
        <v>1649</v>
      </c>
      <c r="R49" s="3390"/>
      <c r="S49" s="846"/>
      <c r="T49" s="3392" t="s">
        <v>1633</v>
      </c>
      <c r="U49" s="3392"/>
      <c r="V49" s="846"/>
      <c r="W49" s="3394" t="s">
        <v>1650</v>
      </c>
      <c r="X49" s="3394"/>
      <c r="Y49" s="846"/>
      <c r="Z49" s="3388" t="s">
        <v>1651</v>
      </c>
      <c r="AA49" s="3388"/>
      <c r="AL49" s="466">
        <v>1</v>
      </c>
    </row>
    <row r="50" spans="1:38" ht="18" customHeight="1" x14ac:dyDescent="0.25">
      <c r="B50" s="3417"/>
      <c r="C50" s="3417"/>
      <c r="D50" s="846"/>
      <c r="E50" s="3352"/>
      <c r="F50" s="3352"/>
      <c r="G50" s="846"/>
      <c r="H50" s="3361"/>
      <c r="I50" s="3361"/>
      <c r="J50" s="846"/>
      <c r="K50" s="3363"/>
      <c r="L50" s="3363"/>
      <c r="M50" s="846"/>
      <c r="N50" s="3218"/>
      <c r="O50" s="3218"/>
      <c r="P50" s="846"/>
      <c r="Q50" s="3391"/>
      <c r="R50" s="3391"/>
      <c r="S50" s="846"/>
      <c r="T50" s="3393"/>
      <c r="U50" s="3393"/>
      <c r="V50" s="846"/>
      <c r="W50" s="3395"/>
      <c r="X50" s="3395"/>
      <c r="Y50" s="846"/>
      <c r="Z50" s="3389"/>
      <c r="AA50" s="3389"/>
      <c r="AL50" s="466">
        <v>1</v>
      </c>
    </row>
    <row r="51" spans="1:38" ht="18" customHeight="1" thickBot="1" x14ac:dyDescent="0.3">
      <c r="B51" s="846"/>
      <c r="C51" s="846"/>
      <c r="D51" s="846"/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  <c r="Z51" s="846"/>
      <c r="AA51" s="846"/>
      <c r="AL51" s="466">
        <v>1</v>
      </c>
    </row>
    <row r="52" spans="1:38" ht="18" customHeight="1" x14ac:dyDescent="0.25">
      <c r="B52" s="3418" t="s">
        <v>1652</v>
      </c>
      <c r="C52" s="3418"/>
      <c r="D52" s="846"/>
      <c r="E52" s="3351" t="s">
        <v>1653</v>
      </c>
      <c r="F52" s="3351"/>
      <c r="G52" s="846"/>
      <c r="H52" s="3360" t="s">
        <v>1654</v>
      </c>
      <c r="I52" s="3360"/>
      <c r="J52" s="846"/>
      <c r="K52" s="3362" t="s">
        <v>1655</v>
      </c>
      <c r="L52" s="3362"/>
      <c r="M52" s="846"/>
      <c r="N52" s="3217" t="s">
        <v>1656</v>
      </c>
      <c r="O52" s="3217"/>
      <c r="P52" s="846"/>
      <c r="Q52" s="3390" t="s">
        <v>1657</v>
      </c>
      <c r="R52" s="3390"/>
      <c r="S52" s="846"/>
      <c r="T52" s="3392" t="s">
        <v>1658</v>
      </c>
      <c r="U52" s="3392"/>
      <c r="V52" s="846"/>
      <c r="W52" s="3394" t="s">
        <v>1659</v>
      </c>
      <c r="X52" s="3394"/>
      <c r="Y52" s="846"/>
      <c r="Z52" s="3388" t="s">
        <v>1660</v>
      </c>
      <c r="AA52" s="3388"/>
      <c r="AL52" s="466">
        <v>1</v>
      </c>
    </row>
    <row r="53" spans="1:38" ht="18" customHeight="1" x14ac:dyDescent="0.25">
      <c r="B53" s="3419"/>
      <c r="C53" s="3419"/>
      <c r="D53" s="846"/>
      <c r="E53" s="3352"/>
      <c r="F53" s="3352"/>
      <c r="G53" s="846"/>
      <c r="H53" s="3361"/>
      <c r="I53" s="3361"/>
      <c r="J53" s="846"/>
      <c r="K53" s="3363"/>
      <c r="L53" s="3363"/>
      <c r="M53" s="846"/>
      <c r="N53" s="3218"/>
      <c r="O53" s="3218"/>
      <c r="P53" s="846"/>
      <c r="Q53" s="3391"/>
      <c r="R53" s="3391"/>
      <c r="S53" s="846"/>
      <c r="T53" s="3393"/>
      <c r="U53" s="3393"/>
      <c r="V53" s="846"/>
      <c r="W53" s="3395"/>
      <c r="X53" s="3395"/>
      <c r="Y53" s="846"/>
      <c r="Z53" s="2064"/>
      <c r="AA53" s="2064"/>
      <c r="AL53" s="466">
        <v>1</v>
      </c>
    </row>
    <row r="54" spans="1:38" ht="18" customHeight="1" thickBot="1" x14ac:dyDescent="0.3">
      <c r="B54" s="846"/>
      <c r="C54" s="846"/>
      <c r="D54" s="846"/>
      <c r="E54" s="846"/>
      <c r="F54" s="846"/>
      <c r="G54" s="846"/>
      <c r="H54" s="846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6"/>
      <c r="V54" s="846"/>
      <c r="W54" s="846"/>
      <c r="X54" s="846"/>
      <c r="Y54" s="846"/>
      <c r="Z54" s="846"/>
      <c r="AA54" s="846"/>
      <c r="AL54" s="466">
        <v>1</v>
      </c>
    </row>
    <row r="55" spans="1:38" ht="18" customHeight="1" x14ac:dyDescent="0.25">
      <c r="B55" s="3422" t="s">
        <v>1661</v>
      </c>
      <c r="C55" s="3422"/>
      <c r="D55" s="846"/>
      <c r="E55" s="3351" t="s">
        <v>1662</v>
      </c>
      <c r="F55" s="3351"/>
      <c r="G55" s="846"/>
      <c r="H55" s="3360" t="s">
        <v>1663</v>
      </c>
      <c r="I55" s="3360"/>
      <c r="J55" s="846"/>
      <c r="K55" s="3362" t="s">
        <v>1664</v>
      </c>
      <c r="L55" s="3362"/>
      <c r="M55" s="846"/>
      <c r="N55" s="3217" t="s">
        <v>160</v>
      </c>
      <c r="O55" s="3217"/>
      <c r="P55" s="846"/>
      <c r="Q55" s="3390" t="s">
        <v>1665</v>
      </c>
      <c r="R55" s="3390"/>
      <c r="S55" s="846"/>
      <c r="T55" s="3392" t="s">
        <v>1642</v>
      </c>
      <c r="U55" s="3392"/>
      <c r="V55" s="846"/>
      <c r="W55" s="3394" t="s">
        <v>1666</v>
      </c>
      <c r="X55" s="3394"/>
      <c r="Y55" s="846"/>
      <c r="Z55" s="3388" t="s">
        <v>1667</v>
      </c>
      <c r="AA55" s="3388"/>
      <c r="AL55" s="466">
        <v>1</v>
      </c>
    </row>
    <row r="56" spans="1:38" ht="18" customHeight="1" x14ac:dyDescent="0.25">
      <c r="B56" s="3423"/>
      <c r="C56" s="3423"/>
      <c r="D56" s="846"/>
      <c r="E56" s="3352"/>
      <c r="F56" s="3352"/>
      <c r="G56" s="846"/>
      <c r="H56" s="3361"/>
      <c r="I56" s="3361"/>
      <c r="J56" s="846"/>
      <c r="K56" s="3363"/>
      <c r="L56" s="3363"/>
      <c r="M56" s="846"/>
      <c r="N56" s="3218"/>
      <c r="O56" s="3218"/>
      <c r="P56" s="846"/>
      <c r="Q56" s="3391"/>
      <c r="R56" s="3391"/>
      <c r="S56" s="846"/>
      <c r="T56" s="3393"/>
      <c r="U56" s="3393"/>
      <c r="V56" s="846"/>
      <c r="W56" s="3395"/>
      <c r="X56" s="3395"/>
      <c r="Y56" s="846"/>
      <c r="Z56" s="3389"/>
      <c r="AA56" s="3389"/>
      <c r="AL56" s="466">
        <v>1</v>
      </c>
    </row>
    <row r="57" spans="1:38" ht="18" customHeight="1" thickBot="1" x14ac:dyDescent="0.3">
      <c r="B57" s="846"/>
      <c r="C57" s="846"/>
      <c r="D57" s="846"/>
      <c r="E57" s="846"/>
      <c r="F57" s="846"/>
      <c r="G57" s="846"/>
      <c r="H57" s="846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46"/>
      <c r="AL57" s="466">
        <v>1</v>
      </c>
    </row>
    <row r="58" spans="1:38" ht="18" customHeight="1" x14ac:dyDescent="0.25">
      <c r="B58" s="3420" t="s">
        <v>1668</v>
      </c>
      <c r="C58" s="3420"/>
      <c r="D58" s="846"/>
      <c r="E58" s="3351" t="s">
        <v>1669</v>
      </c>
      <c r="F58" s="3351"/>
      <c r="G58" s="846"/>
      <c r="H58" s="3360" t="s">
        <v>1670</v>
      </c>
      <c r="I58" s="3360"/>
      <c r="J58" s="846"/>
      <c r="K58" s="3362" t="s">
        <v>1671</v>
      </c>
      <c r="L58" s="3362"/>
      <c r="M58" s="846"/>
      <c r="N58" s="846"/>
      <c r="O58" s="846"/>
      <c r="P58" s="846"/>
      <c r="Q58" s="3390" t="s">
        <v>1672</v>
      </c>
      <c r="R58" s="3390"/>
      <c r="S58" s="846"/>
      <c r="T58" s="3392" t="s">
        <v>1650</v>
      </c>
      <c r="U58" s="3392"/>
      <c r="V58" s="846"/>
      <c r="W58" s="3394" t="s">
        <v>1673</v>
      </c>
      <c r="X58" s="3394"/>
      <c r="Y58" s="846"/>
      <c r="Z58" s="3388" t="s">
        <v>1674</v>
      </c>
      <c r="AA58" s="3388"/>
      <c r="AL58" s="466">
        <v>1</v>
      </c>
    </row>
    <row r="59" spans="1:38" ht="18" customHeight="1" x14ac:dyDescent="0.25">
      <c r="B59" s="3421"/>
      <c r="C59" s="3421"/>
      <c r="D59" s="846"/>
      <c r="E59" s="3352"/>
      <c r="F59" s="3352"/>
      <c r="G59" s="846"/>
      <c r="H59" s="3361"/>
      <c r="I59" s="3361"/>
      <c r="J59" s="846"/>
      <c r="K59" s="3363"/>
      <c r="L59" s="3363"/>
      <c r="M59" s="846"/>
      <c r="N59" s="846"/>
      <c r="O59" s="846"/>
      <c r="P59" s="846"/>
      <c r="Q59" s="3391"/>
      <c r="R59" s="3391"/>
      <c r="S59" s="846"/>
      <c r="T59" s="3393"/>
      <c r="U59" s="3393"/>
      <c r="V59" s="846"/>
      <c r="W59" s="3395"/>
      <c r="X59" s="3395"/>
      <c r="Y59" s="846"/>
      <c r="Z59" s="3389"/>
      <c r="AA59" s="3389"/>
      <c r="AL59" s="466">
        <v>1</v>
      </c>
    </row>
    <row r="60" spans="1:38" ht="18" customHeight="1" thickBot="1" x14ac:dyDescent="0.3">
      <c r="B60" s="846"/>
      <c r="C60" s="846"/>
      <c r="D60" s="846"/>
      <c r="E60" s="846"/>
      <c r="F60" s="846"/>
      <c r="G60" s="846"/>
      <c r="H60" s="846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46"/>
      <c r="AL60" s="466">
        <v>1</v>
      </c>
    </row>
    <row r="61" spans="1:38" ht="18" customHeight="1" x14ac:dyDescent="0.25">
      <c r="A61" s="41"/>
      <c r="B61" s="3424" t="s">
        <v>1675</v>
      </c>
      <c r="C61" s="3424"/>
      <c r="D61" s="846"/>
      <c r="E61" s="3351" t="s">
        <v>1676</v>
      </c>
      <c r="F61" s="3351"/>
      <c r="G61" s="846"/>
      <c r="H61" s="3360" t="s">
        <v>1677</v>
      </c>
      <c r="I61" s="3360"/>
      <c r="J61" s="846"/>
      <c r="K61" s="3362" t="s">
        <v>1523</v>
      </c>
      <c r="L61" s="3362"/>
      <c r="M61" s="846"/>
      <c r="N61" s="846"/>
      <c r="O61" s="846"/>
      <c r="P61" s="846"/>
      <c r="Q61" s="3390" t="s">
        <v>1678</v>
      </c>
      <c r="R61" s="3390"/>
      <c r="S61" s="846"/>
      <c r="T61" s="3392" t="s">
        <v>1679</v>
      </c>
      <c r="U61" s="3392"/>
      <c r="V61" s="846"/>
      <c r="W61" s="3394" t="s">
        <v>1680</v>
      </c>
      <c r="X61" s="3394"/>
      <c r="Y61" s="846"/>
      <c r="Z61" s="3388" t="s">
        <v>1681</v>
      </c>
      <c r="AA61" s="3388"/>
      <c r="AL61" s="466">
        <v>1</v>
      </c>
    </row>
    <row r="62" spans="1:38" ht="18" customHeight="1" x14ac:dyDescent="0.25">
      <c r="A62" s="41"/>
      <c r="B62" s="3425"/>
      <c r="C62" s="3425"/>
      <c r="D62" s="846"/>
      <c r="E62" s="3352"/>
      <c r="F62" s="3352"/>
      <c r="G62" s="846"/>
      <c r="H62" s="3361"/>
      <c r="I62" s="3361"/>
      <c r="J62" s="846"/>
      <c r="K62" s="3363"/>
      <c r="L62" s="3363"/>
      <c r="M62" s="846"/>
      <c r="N62" s="846"/>
      <c r="O62" s="846"/>
      <c r="P62" s="846"/>
      <c r="Q62" s="3391"/>
      <c r="R62" s="3391"/>
      <c r="S62" s="846"/>
      <c r="T62" s="3393"/>
      <c r="U62" s="3393"/>
      <c r="V62" s="846"/>
      <c r="W62" s="3395"/>
      <c r="X62" s="3395"/>
      <c r="Y62" s="846"/>
      <c r="Z62" s="3389"/>
      <c r="AA62" s="3389"/>
      <c r="AL62" s="466">
        <v>1</v>
      </c>
    </row>
    <row r="63" spans="1:38" ht="18" customHeight="1" thickBot="1" x14ac:dyDescent="0.3">
      <c r="A63" s="41"/>
      <c r="B63" s="846"/>
      <c r="C63" s="846"/>
      <c r="D63" s="846"/>
      <c r="E63" s="846"/>
      <c r="F63" s="846"/>
      <c r="G63" s="846"/>
      <c r="H63" s="846"/>
      <c r="I63" s="846"/>
      <c r="J63" s="846"/>
      <c r="K63" s="846"/>
      <c r="L63" s="846"/>
      <c r="M63" s="846"/>
      <c r="N63" s="846"/>
      <c r="O63" s="846"/>
      <c r="P63" s="846"/>
      <c r="Q63" s="846"/>
      <c r="R63" s="846"/>
      <c r="S63" s="846"/>
      <c r="T63" s="846"/>
      <c r="U63" s="846"/>
      <c r="V63" s="846"/>
      <c r="W63" s="846"/>
      <c r="X63" s="846"/>
      <c r="Y63" s="846"/>
      <c r="Z63" s="846"/>
      <c r="AA63" s="846"/>
      <c r="AL63" s="466">
        <v>1</v>
      </c>
    </row>
    <row r="64" spans="1:38" ht="18" customHeight="1" x14ac:dyDescent="0.25">
      <c r="A64" s="41"/>
      <c r="B64" s="3390" t="s">
        <v>1682</v>
      </c>
      <c r="C64" s="3390"/>
      <c r="D64" s="846"/>
      <c r="E64" s="3351" t="s">
        <v>1683</v>
      </c>
      <c r="F64" s="3351"/>
      <c r="G64" s="846"/>
      <c r="H64" s="3360" t="s">
        <v>1684</v>
      </c>
      <c r="I64" s="3360"/>
      <c r="J64" s="846"/>
      <c r="K64" s="3362"/>
      <c r="L64" s="3362"/>
      <c r="M64" s="846"/>
      <c r="N64" s="846"/>
      <c r="O64" s="846"/>
      <c r="P64" s="846"/>
      <c r="Q64" s="3390" t="s">
        <v>1685</v>
      </c>
      <c r="R64" s="3390"/>
      <c r="S64" s="846"/>
      <c r="T64" s="3392" t="s">
        <v>1659</v>
      </c>
      <c r="U64" s="3392"/>
      <c r="V64" s="846"/>
      <c r="W64" s="3394" t="s">
        <v>1686</v>
      </c>
      <c r="X64" s="3394"/>
      <c r="Y64" s="846"/>
      <c r="Z64" s="3388" t="s">
        <v>1687</v>
      </c>
      <c r="AA64" s="3388"/>
      <c r="AL64" s="466">
        <v>1</v>
      </c>
    </row>
    <row r="65" spans="1:38" ht="18" customHeight="1" x14ac:dyDescent="0.25">
      <c r="A65" s="41"/>
      <c r="B65" s="3391"/>
      <c r="C65" s="3391"/>
      <c r="D65" s="846"/>
      <c r="E65" s="3352"/>
      <c r="F65" s="3352"/>
      <c r="G65" s="846"/>
      <c r="H65" s="3361"/>
      <c r="I65" s="3361"/>
      <c r="J65" s="846"/>
      <c r="K65" s="3363"/>
      <c r="L65" s="3363"/>
      <c r="M65" s="846"/>
      <c r="N65" s="846"/>
      <c r="O65" s="846"/>
      <c r="P65" s="846"/>
      <c r="Q65" s="3391"/>
      <c r="R65" s="3391"/>
      <c r="S65" s="846"/>
      <c r="T65" s="3393"/>
      <c r="U65" s="3393"/>
      <c r="V65" s="846"/>
      <c r="W65" s="3395"/>
      <c r="X65" s="3395"/>
      <c r="Y65" s="846"/>
      <c r="Z65" s="3389"/>
      <c r="AA65" s="3389"/>
      <c r="AL65" s="466">
        <v>1</v>
      </c>
    </row>
    <row r="66" spans="1:38" ht="18" customHeight="1" thickBot="1" x14ac:dyDescent="0.3">
      <c r="A66" s="41"/>
      <c r="B66" s="846"/>
      <c r="C66" s="846"/>
      <c r="D66" s="846"/>
      <c r="E66" s="846"/>
      <c r="F66" s="846"/>
      <c r="G66" s="846"/>
      <c r="H66" s="846"/>
      <c r="I66" s="846"/>
      <c r="J66" s="846"/>
      <c r="K66" s="846"/>
      <c r="L66" s="846"/>
      <c r="M66" s="846"/>
      <c r="N66" s="846"/>
      <c r="O66" s="846"/>
      <c r="P66" s="846"/>
      <c r="Q66" s="846"/>
      <c r="R66" s="846"/>
      <c r="S66" s="846"/>
      <c r="T66" s="846"/>
      <c r="U66" s="846"/>
      <c r="V66" s="846"/>
      <c r="W66" s="846"/>
      <c r="X66" s="846"/>
      <c r="Y66" s="846"/>
      <c r="Z66" s="846"/>
      <c r="AA66" s="846"/>
      <c r="AL66" s="466">
        <v>1</v>
      </c>
    </row>
    <row r="67" spans="1:38" ht="18" customHeight="1" x14ac:dyDescent="0.25">
      <c r="A67" s="41"/>
      <c r="B67" s="3428" t="s">
        <v>1688</v>
      </c>
      <c r="C67" s="3428"/>
      <c r="D67" s="846"/>
      <c r="E67" s="3351" t="s">
        <v>1689</v>
      </c>
      <c r="F67" s="3351"/>
      <c r="G67" s="846"/>
      <c r="H67" s="846"/>
      <c r="I67" s="846"/>
      <c r="J67" s="846"/>
      <c r="K67" s="846"/>
      <c r="L67" s="846"/>
      <c r="M67" s="846"/>
      <c r="N67" s="846"/>
      <c r="O67" s="846"/>
      <c r="P67" s="846"/>
      <c r="Q67" s="3390" t="s">
        <v>1690</v>
      </c>
      <c r="R67" s="3390"/>
      <c r="S67" s="846"/>
      <c r="T67" s="3392" t="s">
        <v>1691</v>
      </c>
      <c r="U67" s="3392"/>
      <c r="V67" s="846"/>
      <c r="W67" s="3394" t="s">
        <v>1692</v>
      </c>
      <c r="X67" s="3394"/>
      <c r="Y67" s="846"/>
      <c r="Z67" s="3388" t="s">
        <v>1693</v>
      </c>
      <c r="AA67" s="3388"/>
      <c r="AL67" s="466">
        <v>1</v>
      </c>
    </row>
    <row r="68" spans="1:38" ht="18" customHeight="1" x14ac:dyDescent="0.25">
      <c r="A68" s="41"/>
      <c r="B68" s="3429"/>
      <c r="C68" s="3429"/>
      <c r="D68" s="846"/>
      <c r="E68" s="3352"/>
      <c r="F68" s="3352"/>
      <c r="G68" s="846"/>
      <c r="H68" s="846"/>
      <c r="I68" s="846"/>
      <c r="J68" s="846"/>
      <c r="K68" s="846"/>
      <c r="L68" s="846"/>
      <c r="M68" s="846"/>
      <c r="N68" s="846"/>
      <c r="O68" s="846"/>
      <c r="P68" s="846"/>
      <c r="Q68" s="3391"/>
      <c r="R68" s="3391"/>
      <c r="S68" s="846"/>
      <c r="T68" s="3393"/>
      <c r="U68" s="3393"/>
      <c r="V68" s="846"/>
      <c r="W68" s="3395"/>
      <c r="X68" s="3395"/>
      <c r="Y68" s="846"/>
      <c r="Z68" s="3389"/>
      <c r="AA68" s="3389"/>
      <c r="AL68" s="466">
        <v>1</v>
      </c>
    </row>
    <row r="69" spans="1:38" ht="18" customHeight="1" thickBot="1" x14ac:dyDescent="0.3">
      <c r="A69" s="41"/>
      <c r="B69" s="846"/>
      <c r="C69" s="846"/>
      <c r="D69" s="846"/>
      <c r="E69" s="846"/>
      <c r="F69" s="846"/>
      <c r="G69" s="846"/>
      <c r="H69" s="846"/>
      <c r="I69" s="846"/>
      <c r="J69" s="846"/>
      <c r="K69" s="846"/>
      <c r="L69" s="846"/>
      <c r="M69" s="846"/>
      <c r="N69" s="846"/>
      <c r="O69" s="846"/>
      <c r="P69" s="846"/>
      <c r="Q69" s="846"/>
      <c r="R69" s="846"/>
      <c r="S69" s="846"/>
      <c r="T69" s="846"/>
      <c r="U69" s="846"/>
      <c r="V69" s="846"/>
      <c r="W69" s="846"/>
      <c r="X69" s="846"/>
      <c r="Y69" s="846"/>
      <c r="Z69" s="846"/>
      <c r="AA69" s="846"/>
      <c r="AL69" s="466">
        <v>1</v>
      </c>
    </row>
    <row r="70" spans="1:38" ht="18" customHeight="1" x14ac:dyDescent="0.25">
      <c r="A70" s="41"/>
      <c r="B70" s="3426" t="s">
        <v>1694</v>
      </c>
      <c r="C70" s="3426"/>
      <c r="D70" s="846"/>
      <c r="E70" s="3351" t="s">
        <v>1695</v>
      </c>
      <c r="F70" s="3351"/>
      <c r="G70" s="846"/>
      <c r="H70" s="846"/>
      <c r="I70" s="846"/>
      <c r="J70" s="846"/>
      <c r="K70" s="846"/>
      <c r="L70" s="846"/>
      <c r="M70" s="846"/>
      <c r="N70" s="846"/>
      <c r="O70" s="846"/>
      <c r="P70" s="846"/>
      <c r="Q70" s="3390" t="s">
        <v>1696</v>
      </c>
      <c r="R70" s="3390"/>
      <c r="S70" s="846"/>
      <c r="T70" s="3392" t="s">
        <v>1666</v>
      </c>
      <c r="U70" s="3392"/>
      <c r="V70" s="846"/>
      <c r="W70" s="3394" t="s">
        <v>1697</v>
      </c>
      <c r="X70" s="3394"/>
      <c r="Y70" s="846"/>
      <c r="Z70" s="3388" t="s">
        <v>1698</v>
      </c>
      <c r="AA70" s="3388"/>
      <c r="AL70" s="466">
        <v>1</v>
      </c>
    </row>
    <row r="71" spans="1:38" ht="18" customHeight="1" x14ac:dyDescent="0.25">
      <c r="A71" s="41"/>
      <c r="B71" s="3427"/>
      <c r="C71" s="3427"/>
      <c r="D71" s="846"/>
      <c r="E71" s="3352"/>
      <c r="F71" s="3352"/>
      <c r="G71" s="846"/>
      <c r="H71" s="846"/>
      <c r="I71" s="846"/>
      <c r="J71" s="846"/>
      <c r="K71" s="846"/>
      <c r="L71" s="846"/>
      <c r="M71" s="846"/>
      <c r="N71" s="846"/>
      <c r="O71" s="846"/>
      <c r="P71" s="846"/>
      <c r="Q71" s="3391"/>
      <c r="R71" s="3391"/>
      <c r="S71" s="846"/>
      <c r="T71" s="3393"/>
      <c r="U71" s="3393"/>
      <c r="V71" s="846"/>
      <c r="W71" s="3395"/>
      <c r="X71" s="3395"/>
      <c r="Y71" s="846"/>
      <c r="Z71" s="3389"/>
      <c r="AA71" s="3389"/>
      <c r="AL71" s="466">
        <v>1</v>
      </c>
    </row>
    <row r="72" spans="1:38" ht="18" customHeight="1" thickBot="1" x14ac:dyDescent="0.3">
      <c r="A72" s="41"/>
      <c r="B72" s="846"/>
      <c r="C72" s="846"/>
      <c r="D72" s="846"/>
      <c r="E72" s="846"/>
      <c r="F72" s="846"/>
      <c r="G72" s="846"/>
      <c r="H72" s="846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L72" s="466">
        <v>1</v>
      </c>
    </row>
    <row r="73" spans="1:38" ht="18" customHeight="1" x14ac:dyDescent="0.25">
      <c r="A73" s="41"/>
      <c r="B73" s="3426" t="s">
        <v>1678</v>
      </c>
      <c r="C73" s="3426"/>
      <c r="D73" s="846"/>
      <c r="E73" s="3351" t="s">
        <v>1699</v>
      </c>
      <c r="F73" s="3351"/>
      <c r="G73" s="846"/>
      <c r="H73" s="846"/>
      <c r="I73" s="846"/>
      <c r="J73" s="846"/>
      <c r="K73" s="846"/>
      <c r="L73" s="846"/>
      <c r="M73" s="846"/>
      <c r="N73" s="846"/>
      <c r="O73" s="846"/>
      <c r="P73" s="846"/>
      <c r="Q73" s="3390" t="s">
        <v>1700</v>
      </c>
      <c r="R73" s="3390"/>
      <c r="S73" s="846"/>
      <c r="T73" s="3392" t="s">
        <v>1701</v>
      </c>
      <c r="U73" s="3392"/>
      <c r="V73" s="846"/>
      <c r="W73" s="3394" t="s">
        <v>1702</v>
      </c>
      <c r="X73" s="3394"/>
      <c r="Y73" s="846"/>
      <c r="Z73" s="846"/>
      <c r="AA73" s="846"/>
      <c r="AL73" s="466">
        <v>1</v>
      </c>
    </row>
    <row r="74" spans="1:38" ht="18" customHeight="1" x14ac:dyDescent="0.25">
      <c r="A74" s="41"/>
      <c r="B74" s="3427"/>
      <c r="C74" s="3427"/>
      <c r="D74" s="846"/>
      <c r="E74" s="3352"/>
      <c r="F74" s="3352"/>
      <c r="G74" s="846"/>
      <c r="H74" s="846"/>
      <c r="I74" s="846"/>
      <c r="J74" s="846"/>
      <c r="K74" s="846"/>
      <c r="L74" s="846"/>
      <c r="M74" s="846"/>
      <c r="N74" s="846"/>
      <c r="O74" s="846"/>
      <c r="P74" s="846"/>
      <c r="Q74" s="3391"/>
      <c r="R74" s="3391"/>
      <c r="S74" s="846"/>
      <c r="T74" s="3393"/>
      <c r="U74" s="3393"/>
      <c r="V74" s="846"/>
      <c r="W74" s="3395"/>
      <c r="X74" s="3395"/>
      <c r="Y74" s="846"/>
      <c r="Z74" s="846"/>
      <c r="AA74" s="846"/>
      <c r="AL74" s="466">
        <v>1</v>
      </c>
    </row>
    <row r="75" spans="1:38" ht="18" customHeight="1" thickBot="1" x14ac:dyDescent="0.3">
      <c r="A75" s="41"/>
      <c r="B75" s="846"/>
      <c r="C75" s="846"/>
      <c r="D75" s="846"/>
      <c r="E75" s="846"/>
      <c r="F75" s="846"/>
      <c r="G75" s="846"/>
      <c r="H75" s="846"/>
      <c r="I75" s="846"/>
      <c r="J75" s="846"/>
      <c r="K75" s="846"/>
      <c r="L75" s="846"/>
      <c r="M75" s="846"/>
      <c r="N75" s="846"/>
      <c r="O75" s="846"/>
      <c r="P75" s="84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L75" s="466">
        <v>1</v>
      </c>
    </row>
    <row r="76" spans="1:38" ht="18" customHeight="1" x14ac:dyDescent="0.25">
      <c r="A76" s="41"/>
      <c r="B76" s="3426" t="s">
        <v>1616</v>
      </c>
      <c r="C76" s="3426"/>
      <c r="D76" s="846"/>
      <c r="E76" s="3351" t="s">
        <v>1703</v>
      </c>
      <c r="F76" s="3351"/>
      <c r="G76" s="846"/>
      <c r="H76" s="846"/>
      <c r="I76" s="846"/>
      <c r="J76" s="846"/>
      <c r="K76" s="846"/>
      <c r="L76" s="846"/>
      <c r="M76" s="846"/>
      <c r="N76" s="846"/>
      <c r="O76" s="846"/>
      <c r="P76" s="846"/>
      <c r="Q76" s="3390" t="s">
        <v>1704</v>
      </c>
      <c r="R76" s="3390"/>
      <c r="S76" s="846"/>
      <c r="T76" s="3392" t="s">
        <v>1673</v>
      </c>
      <c r="U76" s="3392"/>
      <c r="V76" s="846"/>
      <c r="W76" s="3394" t="s">
        <v>1705</v>
      </c>
      <c r="X76" s="3394"/>
      <c r="Y76" s="846"/>
      <c r="Z76" s="846"/>
      <c r="AA76" s="846"/>
      <c r="AL76" s="466">
        <v>1</v>
      </c>
    </row>
    <row r="77" spans="1:38" ht="18" customHeight="1" x14ac:dyDescent="0.25">
      <c r="A77" s="41"/>
      <c r="B77" s="3427"/>
      <c r="C77" s="3427"/>
      <c r="D77" s="846"/>
      <c r="E77" s="3352"/>
      <c r="F77" s="3352"/>
      <c r="G77" s="846"/>
      <c r="H77" s="846"/>
      <c r="I77" s="846"/>
      <c r="J77" s="846"/>
      <c r="K77" s="846"/>
      <c r="L77" s="846"/>
      <c r="M77" s="846"/>
      <c r="N77" s="846"/>
      <c r="O77" s="846"/>
      <c r="P77" s="846"/>
      <c r="Q77" s="3391"/>
      <c r="R77" s="3391"/>
      <c r="S77" s="846"/>
      <c r="T77" s="3393"/>
      <c r="U77" s="3393"/>
      <c r="V77" s="846"/>
      <c r="W77" s="3395"/>
      <c r="X77" s="3395"/>
      <c r="Y77" s="846"/>
      <c r="Z77" s="846"/>
      <c r="AA77" s="846"/>
      <c r="AL77" s="466">
        <v>1</v>
      </c>
    </row>
    <row r="78" spans="1:38" ht="18" customHeight="1" thickBot="1" x14ac:dyDescent="0.3">
      <c r="A78" s="41"/>
      <c r="B78" s="846"/>
      <c r="C78" s="846"/>
      <c r="D78" s="846"/>
      <c r="E78" s="846"/>
      <c r="F78" s="846"/>
      <c r="G78" s="846"/>
      <c r="H78" s="846"/>
      <c r="I78" s="846"/>
      <c r="J78" s="846"/>
      <c r="K78" s="846"/>
      <c r="L78" s="846"/>
      <c r="M78" s="846"/>
      <c r="N78" s="846"/>
      <c r="O78" s="846"/>
      <c r="P78" s="846"/>
      <c r="Q78" s="846"/>
      <c r="R78" s="846"/>
      <c r="S78" s="846"/>
      <c r="T78" s="846"/>
      <c r="U78" s="846"/>
      <c r="V78" s="846"/>
      <c r="W78" s="846"/>
      <c r="X78" s="846"/>
      <c r="Y78" s="846"/>
      <c r="Z78" s="846"/>
      <c r="AA78" s="846"/>
      <c r="AL78" s="466">
        <v>1</v>
      </c>
    </row>
    <row r="79" spans="1:38" ht="18" customHeight="1" x14ac:dyDescent="0.25">
      <c r="A79" s="41"/>
      <c r="B79" s="3426" t="s">
        <v>1706</v>
      </c>
      <c r="C79" s="3426"/>
      <c r="D79" s="846"/>
      <c r="E79" s="3351" t="s">
        <v>1707</v>
      </c>
      <c r="F79" s="3351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3392" t="s">
        <v>1680</v>
      </c>
      <c r="U79" s="3392"/>
      <c r="V79" s="846"/>
      <c r="W79" s="3394" t="s">
        <v>1708</v>
      </c>
      <c r="X79" s="3394"/>
      <c r="Y79" s="846"/>
      <c r="Z79" s="846"/>
      <c r="AA79" s="846"/>
      <c r="AL79" s="466">
        <v>1</v>
      </c>
    </row>
    <row r="80" spans="1:38" ht="18" customHeight="1" x14ac:dyDescent="0.25">
      <c r="B80" s="3427"/>
      <c r="C80" s="3427"/>
      <c r="D80" s="846"/>
      <c r="E80" s="3352"/>
      <c r="F80" s="3352"/>
      <c r="G80" s="846"/>
      <c r="H80" s="846"/>
      <c r="I80" s="846"/>
      <c r="J80" s="846"/>
      <c r="K80" s="846"/>
      <c r="L80" s="846"/>
      <c r="M80" s="846"/>
      <c r="N80" s="846"/>
      <c r="O80" s="846"/>
      <c r="P80" s="846"/>
      <c r="Q80" s="846"/>
      <c r="R80" s="846"/>
      <c r="S80" s="846"/>
      <c r="T80" s="3393"/>
      <c r="U80" s="3393"/>
      <c r="V80" s="846"/>
      <c r="W80" s="3395"/>
      <c r="X80" s="3395"/>
      <c r="Y80" s="846"/>
      <c r="Z80" s="846"/>
      <c r="AA80" s="846"/>
      <c r="AL80" s="466">
        <v>1</v>
      </c>
    </row>
    <row r="81" spans="2:38" ht="18" customHeight="1" thickBot="1" x14ac:dyDescent="0.3">
      <c r="B81" s="846"/>
      <c r="C81" s="846"/>
      <c r="D81" s="846"/>
      <c r="E81" s="846"/>
      <c r="F81" s="846"/>
      <c r="G81" s="846"/>
      <c r="H81" s="846"/>
      <c r="I81" s="846"/>
      <c r="J81" s="846"/>
      <c r="K81" s="846"/>
      <c r="L81" s="846"/>
      <c r="M81" s="846"/>
      <c r="N81" s="846"/>
      <c r="O81" s="846"/>
      <c r="P81" s="84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L81" s="466">
        <v>1</v>
      </c>
    </row>
    <row r="82" spans="2:38" ht="18" customHeight="1" x14ac:dyDescent="0.25">
      <c r="B82" s="3426" t="s">
        <v>1709</v>
      </c>
      <c r="C82" s="3426"/>
      <c r="D82" s="846"/>
      <c r="E82" s="3351" t="s">
        <v>1710</v>
      </c>
      <c r="F82" s="3351"/>
      <c r="G82" s="846"/>
      <c r="H82" s="846"/>
      <c r="I82" s="846"/>
      <c r="J82" s="846"/>
      <c r="K82" s="846"/>
      <c r="L82" s="846"/>
      <c r="M82" s="846"/>
      <c r="N82" s="846"/>
      <c r="O82" s="846"/>
      <c r="P82" s="846"/>
      <c r="Q82" s="846"/>
      <c r="R82" s="846"/>
      <c r="S82" s="846"/>
      <c r="T82" s="3392" t="s">
        <v>1686</v>
      </c>
      <c r="U82" s="3392"/>
      <c r="V82" s="846"/>
      <c r="W82" s="3394" t="s">
        <v>1711</v>
      </c>
      <c r="X82" s="3394"/>
      <c r="Y82" s="846"/>
      <c r="Z82" s="846"/>
      <c r="AA82" s="846"/>
      <c r="AL82" s="466">
        <v>1</v>
      </c>
    </row>
    <row r="83" spans="2:38" ht="18" customHeight="1" x14ac:dyDescent="0.25">
      <c r="B83" s="3427"/>
      <c r="C83" s="3427"/>
      <c r="D83" s="846"/>
      <c r="E83" s="3352"/>
      <c r="F83" s="3352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3393"/>
      <c r="U83" s="3393"/>
      <c r="V83" s="846"/>
      <c r="W83" s="3395"/>
      <c r="X83" s="3395"/>
      <c r="Y83" s="846"/>
      <c r="Z83" s="846"/>
      <c r="AA83" s="846"/>
      <c r="AL83" s="466">
        <v>1</v>
      </c>
    </row>
    <row r="84" spans="2:38" ht="18" customHeight="1" thickBot="1" x14ac:dyDescent="0.3">
      <c r="B84" s="846"/>
      <c r="C84" s="846"/>
      <c r="D84" s="846"/>
      <c r="E84" s="846"/>
      <c r="F84" s="846"/>
      <c r="G84" s="846"/>
      <c r="H84" s="846"/>
      <c r="I84" s="846"/>
      <c r="J84" s="846"/>
      <c r="K84" s="846"/>
      <c r="L84" s="846"/>
      <c r="M84" s="846"/>
      <c r="N84" s="846"/>
      <c r="O84" s="846"/>
      <c r="P84" s="846"/>
      <c r="Q84" s="846"/>
      <c r="R84" s="846"/>
      <c r="S84" s="846"/>
      <c r="T84" s="846"/>
      <c r="U84" s="846"/>
      <c r="V84" s="846"/>
      <c r="W84" s="846"/>
      <c r="X84" s="846"/>
      <c r="Y84" s="846"/>
      <c r="Z84" s="846"/>
      <c r="AA84" s="846"/>
      <c r="AL84" s="466">
        <v>1</v>
      </c>
    </row>
    <row r="85" spans="2:38" ht="18" customHeight="1" x14ac:dyDescent="0.25">
      <c r="B85" s="3426" t="s">
        <v>1712</v>
      </c>
      <c r="C85" s="3426"/>
      <c r="D85" s="846"/>
      <c r="E85" s="3351" t="s">
        <v>1713</v>
      </c>
      <c r="F85" s="3351"/>
      <c r="G85" s="846"/>
      <c r="H85" s="846"/>
      <c r="I85" s="846"/>
      <c r="J85" s="846"/>
      <c r="K85" s="846"/>
      <c r="L85" s="846"/>
      <c r="M85" s="846"/>
      <c r="N85" s="846"/>
      <c r="O85" s="846"/>
      <c r="P85" s="846"/>
      <c r="Q85" s="846"/>
      <c r="R85" s="846"/>
      <c r="S85" s="846"/>
      <c r="T85" s="3392" t="s">
        <v>1692</v>
      </c>
      <c r="U85" s="3392"/>
      <c r="V85" s="846"/>
      <c r="W85" s="3394" t="s">
        <v>1714</v>
      </c>
      <c r="X85" s="3394"/>
      <c r="Y85" s="846"/>
      <c r="Z85" s="846"/>
      <c r="AA85" s="846"/>
      <c r="AL85" s="466">
        <v>1</v>
      </c>
    </row>
    <row r="86" spans="2:38" ht="18" customHeight="1" x14ac:dyDescent="0.25">
      <c r="B86" s="3427"/>
      <c r="C86" s="3427"/>
      <c r="D86" s="846"/>
      <c r="E86" s="3352"/>
      <c r="F86" s="3352"/>
      <c r="G86" s="846"/>
      <c r="H86" s="846"/>
      <c r="I86" s="846"/>
      <c r="J86" s="846"/>
      <c r="K86" s="846"/>
      <c r="L86" s="846"/>
      <c r="M86" s="846"/>
      <c r="N86" s="846"/>
      <c r="O86" s="846"/>
      <c r="P86" s="846"/>
      <c r="Q86" s="846"/>
      <c r="R86" s="846"/>
      <c r="S86" s="846"/>
      <c r="T86" s="3393"/>
      <c r="U86" s="3393"/>
      <c r="V86" s="846"/>
      <c r="W86" s="3395"/>
      <c r="X86" s="3395"/>
      <c r="Y86" s="846"/>
      <c r="Z86" s="846"/>
      <c r="AA86" s="846"/>
      <c r="AL86" s="466">
        <v>1</v>
      </c>
    </row>
    <row r="87" spans="2:38" ht="18" customHeight="1" thickBot="1" x14ac:dyDescent="0.3">
      <c r="B87" s="846"/>
      <c r="C87" s="846"/>
      <c r="D87" s="846"/>
      <c r="E87" s="846"/>
      <c r="F87" s="846"/>
      <c r="G87" s="846"/>
      <c r="H87" s="846"/>
      <c r="I87" s="846"/>
      <c r="J87" s="846"/>
      <c r="K87" s="846"/>
      <c r="L87" s="846"/>
      <c r="M87" s="846"/>
      <c r="N87" s="846"/>
      <c r="O87" s="846"/>
      <c r="P87" s="846"/>
      <c r="Q87" s="846"/>
      <c r="R87" s="846"/>
      <c r="S87" s="846"/>
      <c r="T87" s="846"/>
      <c r="U87" s="846"/>
      <c r="V87" s="846"/>
      <c r="W87" s="846"/>
      <c r="X87" s="846"/>
      <c r="Y87" s="846"/>
      <c r="Z87" s="846"/>
      <c r="AA87" s="846"/>
      <c r="AL87" s="466">
        <v>1</v>
      </c>
    </row>
    <row r="88" spans="2:38" ht="18" customHeight="1" x14ac:dyDescent="0.25">
      <c r="B88" s="3426" t="s">
        <v>1690</v>
      </c>
      <c r="C88" s="3426"/>
      <c r="D88" s="846"/>
      <c r="E88" s="846"/>
      <c r="F88" s="846"/>
      <c r="G88" s="846"/>
      <c r="H88" s="846"/>
      <c r="I88" s="846"/>
      <c r="J88" s="846"/>
      <c r="K88" s="846"/>
      <c r="L88" s="846"/>
      <c r="M88" s="846"/>
      <c r="N88" s="846"/>
      <c r="O88" s="846"/>
      <c r="P88" s="846"/>
      <c r="Q88" s="846"/>
      <c r="R88" s="846"/>
      <c r="S88" s="846"/>
      <c r="T88" s="3392" t="s">
        <v>1697</v>
      </c>
      <c r="U88" s="3392"/>
      <c r="V88" s="846"/>
      <c r="W88" s="3394" t="s">
        <v>1715</v>
      </c>
      <c r="X88" s="3394"/>
      <c r="Y88" s="846"/>
      <c r="Z88" s="846"/>
      <c r="AA88" s="846"/>
      <c r="AL88" s="466">
        <v>1</v>
      </c>
    </row>
    <row r="89" spans="2:38" ht="18" customHeight="1" x14ac:dyDescent="0.25">
      <c r="B89" s="3427"/>
      <c r="C89" s="3427"/>
      <c r="D89" s="846"/>
      <c r="E89" s="846"/>
      <c r="F89" s="846"/>
      <c r="G89" s="846"/>
      <c r="H89" s="846"/>
      <c r="I89" s="846"/>
      <c r="J89" s="846"/>
      <c r="K89" s="846"/>
      <c r="L89" s="846"/>
      <c r="M89" s="846"/>
      <c r="N89" s="846"/>
      <c r="O89" s="846"/>
      <c r="P89" s="846"/>
      <c r="Q89" s="846"/>
      <c r="R89" s="846"/>
      <c r="S89" s="846"/>
      <c r="T89" s="3393"/>
      <c r="U89" s="3393"/>
      <c r="V89" s="846"/>
      <c r="W89" s="3395"/>
      <c r="X89" s="3395"/>
      <c r="Y89" s="846"/>
      <c r="Z89" s="846"/>
      <c r="AA89" s="846"/>
      <c r="AL89" s="466">
        <v>1</v>
      </c>
    </row>
    <row r="90" spans="2:38" ht="18" customHeight="1" thickBot="1" x14ac:dyDescent="0.3">
      <c r="B90" s="846"/>
      <c r="C90" s="846"/>
      <c r="D90" s="846"/>
      <c r="E90" s="846"/>
      <c r="F90" s="846"/>
      <c r="G90" s="846"/>
      <c r="H90" s="846"/>
      <c r="I90" s="846"/>
      <c r="J90" s="846"/>
      <c r="K90" s="846"/>
      <c r="L90" s="846"/>
      <c r="M90" s="846"/>
      <c r="N90" s="846"/>
      <c r="O90" s="846"/>
      <c r="P90" s="846"/>
      <c r="Q90" s="846"/>
      <c r="R90" s="846"/>
      <c r="S90" s="846"/>
      <c r="T90" s="846"/>
      <c r="U90" s="846"/>
      <c r="V90" s="846"/>
      <c r="W90" s="846"/>
      <c r="X90" s="846"/>
      <c r="Y90" s="846"/>
      <c r="Z90" s="846"/>
      <c r="AA90" s="846"/>
      <c r="AL90" s="466">
        <v>1</v>
      </c>
    </row>
    <row r="91" spans="2:38" ht="18" customHeight="1" x14ac:dyDescent="0.25">
      <c r="B91" s="3426" t="s">
        <v>1704</v>
      </c>
      <c r="C91" s="3426"/>
      <c r="D91" s="846"/>
      <c r="E91" s="846"/>
      <c r="F91" s="846"/>
      <c r="G91" s="846"/>
      <c r="H91" s="846"/>
      <c r="I91" s="846"/>
      <c r="J91" s="846"/>
      <c r="K91" s="846"/>
      <c r="L91" s="846"/>
      <c r="M91" s="846"/>
      <c r="N91" s="846"/>
      <c r="O91" s="846"/>
      <c r="P91" s="846"/>
      <c r="Q91" s="846"/>
      <c r="R91" s="846"/>
      <c r="S91" s="846"/>
      <c r="T91" s="3392" t="s">
        <v>1716</v>
      </c>
      <c r="U91" s="3392"/>
      <c r="V91" s="846"/>
      <c r="W91" s="3394" t="s">
        <v>1717</v>
      </c>
      <c r="X91" s="3394"/>
      <c r="Y91" s="846"/>
      <c r="Z91" s="846"/>
      <c r="AA91" s="846"/>
      <c r="AL91" s="466">
        <v>1</v>
      </c>
    </row>
    <row r="92" spans="2:38" ht="18" customHeight="1" x14ac:dyDescent="0.25">
      <c r="B92" s="3427"/>
      <c r="C92" s="3427"/>
      <c r="D92" s="846"/>
      <c r="E92" s="846"/>
      <c r="F92" s="846"/>
      <c r="G92" s="846"/>
      <c r="H92" s="846"/>
      <c r="I92" s="846"/>
      <c r="J92" s="846"/>
      <c r="K92" s="846"/>
      <c r="L92" s="846"/>
      <c r="M92" s="846"/>
      <c r="N92" s="846"/>
      <c r="O92" s="846"/>
      <c r="P92" s="846"/>
      <c r="Q92" s="846"/>
      <c r="R92" s="846"/>
      <c r="S92" s="846"/>
      <c r="T92" s="3393"/>
      <c r="U92" s="3393"/>
      <c r="V92" s="846"/>
      <c r="W92" s="3395"/>
      <c r="X92" s="3395"/>
      <c r="Y92" s="846"/>
      <c r="Z92" s="846"/>
      <c r="AA92" s="846"/>
      <c r="AL92" s="466">
        <v>1</v>
      </c>
    </row>
    <row r="93" spans="2:38" ht="18" customHeight="1" thickBot="1" x14ac:dyDescent="0.3">
      <c r="B93" s="846"/>
      <c r="C93" s="846"/>
      <c r="D93" s="846"/>
      <c r="E93" s="846"/>
      <c r="F93" s="846"/>
      <c r="G93" s="846"/>
      <c r="H93" s="846"/>
      <c r="I93" s="846"/>
      <c r="J93" s="846"/>
      <c r="K93" s="846"/>
      <c r="L93" s="846"/>
      <c r="M93" s="846"/>
      <c r="N93" s="846"/>
      <c r="O93" s="846"/>
      <c r="P93" s="846"/>
      <c r="Q93" s="846"/>
      <c r="R93" s="846"/>
      <c r="S93" s="846"/>
      <c r="T93" s="846"/>
      <c r="U93" s="846"/>
      <c r="V93" s="846"/>
      <c r="W93" s="846"/>
      <c r="X93" s="846"/>
      <c r="Y93" s="846"/>
      <c r="Z93" s="846"/>
      <c r="AA93" s="846"/>
      <c r="AL93" s="466">
        <v>1</v>
      </c>
    </row>
    <row r="94" spans="2:38" ht="18" customHeight="1" x14ac:dyDescent="0.25">
      <c r="B94" s="3426" t="s">
        <v>1548</v>
      </c>
      <c r="C94" s="3426"/>
      <c r="D94" s="846"/>
      <c r="E94" s="846"/>
      <c r="F94" s="846"/>
      <c r="G94" s="846"/>
      <c r="H94" s="846"/>
      <c r="I94" s="846"/>
      <c r="J94" s="846"/>
      <c r="K94" s="846"/>
      <c r="L94" s="846"/>
      <c r="M94" s="846"/>
      <c r="N94" s="846"/>
      <c r="O94" s="846"/>
      <c r="P94" s="846"/>
      <c r="Q94" s="846"/>
      <c r="R94" s="846"/>
      <c r="S94" s="846"/>
      <c r="T94" s="3392" t="s">
        <v>1702</v>
      </c>
      <c r="U94" s="3392"/>
      <c r="V94" s="846"/>
      <c r="W94" s="3394" t="s">
        <v>1718</v>
      </c>
      <c r="X94" s="3394"/>
      <c r="Y94" s="846"/>
      <c r="Z94" s="846"/>
      <c r="AA94" s="846"/>
      <c r="AL94" s="466">
        <v>1</v>
      </c>
    </row>
    <row r="95" spans="2:38" ht="18" customHeight="1" x14ac:dyDescent="0.25">
      <c r="B95" s="3427"/>
      <c r="C95" s="3427"/>
      <c r="D95" s="846"/>
      <c r="E95" s="846"/>
      <c r="F95" s="846"/>
      <c r="G95" s="846"/>
      <c r="H95" s="846"/>
      <c r="I95" s="846"/>
      <c r="J95" s="846"/>
      <c r="K95" s="846"/>
      <c r="L95" s="846"/>
      <c r="M95" s="846"/>
      <c r="N95" s="846"/>
      <c r="O95" s="846"/>
      <c r="P95" s="846"/>
      <c r="Q95" s="846"/>
      <c r="R95" s="846"/>
      <c r="S95" s="846"/>
      <c r="T95" s="3393"/>
      <c r="U95" s="3393"/>
      <c r="V95" s="846"/>
      <c r="W95" s="3395"/>
      <c r="X95" s="3395"/>
      <c r="Y95" s="846"/>
      <c r="Z95" s="846"/>
      <c r="AA95" s="846"/>
      <c r="AL95" s="466">
        <v>1</v>
      </c>
    </row>
    <row r="96" spans="2:38" ht="18" customHeight="1" thickBot="1" x14ac:dyDescent="0.3">
      <c r="B96" s="846"/>
      <c r="C96" s="846"/>
      <c r="D96" s="846"/>
      <c r="E96" s="846"/>
      <c r="F96" s="846"/>
      <c r="G96" s="846"/>
      <c r="H96" s="846"/>
      <c r="I96" s="846"/>
      <c r="J96" s="846"/>
      <c r="K96" s="846"/>
      <c r="L96" s="846"/>
      <c r="M96" s="846"/>
      <c r="N96" s="846"/>
      <c r="O96" s="846"/>
      <c r="P96" s="846"/>
      <c r="Q96" s="846"/>
      <c r="R96" s="846"/>
      <c r="S96" s="846"/>
      <c r="T96" s="846"/>
      <c r="U96" s="846"/>
      <c r="V96" s="846"/>
      <c r="W96" s="846"/>
      <c r="X96" s="846"/>
      <c r="Y96" s="846"/>
      <c r="Z96" s="846"/>
      <c r="AA96" s="846"/>
      <c r="AL96" s="466">
        <v>1</v>
      </c>
    </row>
    <row r="97" spans="2:38" ht="18" customHeight="1" x14ac:dyDescent="0.25">
      <c r="B97" s="1792"/>
      <c r="C97" s="846"/>
      <c r="D97" s="846"/>
      <c r="E97" s="846"/>
      <c r="F97" s="846"/>
      <c r="G97" s="846"/>
      <c r="H97" s="846"/>
      <c r="I97" s="846"/>
      <c r="J97" s="846"/>
      <c r="K97" s="846"/>
      <c r="L97" s="846"/>
      <c r="M97" s="846"/>
      <c r="N97" s="846"/>
      <c r="O97" s="846"/>
      <c r="P97" s="846"/>
      <c r="Q97" s="846"/>
      <c r="R97" s="846"/>
      <c r="S97" s="846"/>
      <c r="T97" s="3392" t="s">
        <v>1705</v>
      </c>
      <c r="U97" s="3392"/>
      <c r="V97" s="846"/>
      <c r="W97" s="3394" t="s">
        <v>1719</v>
      </c>
      <c r="X97" s="3394"/>
      <c r="Y97" s="846"/>
      <c r="Z97" s="846"/>
      <c r="AA97" s="846"/>
      <c r="AL97" s="466">
        <v>1</v>
      </c>
    </row>
    <row r="98" spans="2:38" ht="18" customHeight="1" x14ac:dyDescent="0.25">
      <c r="B98" s="1792"/>
      <c r="C98" s="846"/>
      <c r="D98" s="846"/>
      <c r="E98" s="846"/>
      <c r="F98" s="846"/>
      <c r="G98" s="846"/>
      <c r="H98" s="846"/>
      <c r="I98" s="846"/>
      <c r="J98" s="846"/>
      <c r="K98" s="846"/>
      <c r="L98" s="846"/>
      <c r="M98" s="846"/>
      <c r="N98" s="846"/>
      <c r="O98" s="846"/>
      <c r="P98" s="846"/>
      <c r="Q98" s="846"/>
      <c r="R98" s="846"/>
      <c r="S98" s="846"/>
      <c r="T98" s="3393"/>
      <c r="U98" s="3393"/>
      <c r="V98" s="846"/>
      <c r="W98" s="3395"/>
      <c r="X98" s="3395"/>
      <c r="Y98" s="846"/>
      <c r="Z98" s="846"/>
      <c r="AA98" s="846"/>
      <c r="AL98" s="466">
        <v>1</v>
      </c>
    </row>
    <row r="99" spans="2:38" ht="18" customHeight="1" thickBot="1" x14ac:dyDescent="0.3">
      <c r="B99" s="1792"/>
      <c r="C99" s="846"/>
      <c r="D99" s="846"/>
      <c r="E99" s="846"/>
      <c r="F99" s="846"/>
      <c r="G99" s="846"/>
      <c r="H99" s="846"/>
      <c r="I99" s="846"/>
      <c r="J99" s="846"/>
      <c r="K99" s="846"/>
      <c r="L99" s="846"/>
      <c r="M99" s="846"/>
      <c r="N99" s="846"/>
      <c r="O99" s="846"/>
      <c r="P99" s="846"/>
      <c r="Q99" s="846"/>
      <c r="R99" s="846"/>
      <c r="S99" s="846"/>
      <c r="T99" s="2082">
        <v>1</v>
      </c>
      <c r="U99" s="846"/>
      <c r="V99" s="846"/>
      <c r="W99" s="2082">
        <v>1</v>
      </c>
      <c r="X99" s="846"/>
      <c r="Y99" s="846"/>
      <c r="Z99" s="846"/>
      <c r="AA99" s="846"/>
      <c r="AL99" s="466">
        <v>1</v>
      </c>
    </row>
    <row r="100" spans="2:38" ht="18" customHeight="1" x14ac:dyDescent="0.25">
      <c r="B100" s="1792"/>
      <c r="C100" s="846"/>
      <c r="D100" s="846"/>
      <c r="E100" s="846"/>
      <c r="F100" s="846"/>
      <c r="G100" s="846"/>
      <c r="H100" s="846"/>
      <c r="I100" s="846"/>
      <c r="J100" s="846"/>
      <c r="K100" s="846"/>
      <c r="L100" s="846"/>
      <c r="M100" s="846"/>
      <c r="N100" s="846"/>
      <c r="O100" s="846"/>
      <c r="P100" s="846"/>
      <c r="Q100" s="846"/>
      <c r="R100" s="846"/>
      <c r="S100" s="846"/>
      <c r="T100" s="3392" t="s">
        <v>1708</v>
      </c>
      <c r="U100" s="3392"/>
      <c r="V100" s="846"/>
      <c r="W100" s="3394" t="s">
        <v>1720</v>
      </c>
      <c r="X100" s="3394"/>
      <c r="Y100" s="846"/>
      <c r="Z100" s="846"/>
      <c r="AA100" s="846"/>
      <c r="AL100" s="466">
        <v>1</v>
      </c>
    </row>
    <row r="101" spans="2:38" ht="18" customHeight="1" x14ac:dyDescent="0.25">
      <c r="B101" s="1792"/>
      <c r="C101" s="846"/>
      <c r="D101" s="846"/>
      <c r="E101" s="846"/>
      <c r="F101" s="846"/>
      <c r="G101" s="846"/>
      <c r="H101" s="846"/>
      <c r="I101" s="846"/>
      <c r="J101" s="846"/>
      <c r="K101" s="846"/>
      <c r="L101" s="846"/>
      <c r="M101" s="846"/>
      <c r="N101" s="846"/>
      <c r="O101" s="846"/>
      <c r="P101" s="846"/>
      <c r="Q101" s="846"/>
      <c r="R101" s="846"/>
      <c r="S101" s="846"/>
      <c r="T101" s="3393"/>
      <c r="U101" s="3393"/>
      <c r="V101" s="846"/>
      <c r="W101" s="3395"/>
      <c r="X101" s="3395"/>
      <c r="Y101" s="846"/>
      <c r="Z101" s="846"/>
      <c r="AA101" s="846"/>
      <c r="AL101" s="466">
        <v>1</v>
      </c>
    </row>
    <row r="102" spans="2:38" ht="18" customHeight="1" thickBot="1" x14ac:dyDescent="0.3">
      <c r="B102" s="1792"/>
      <c r="C102" s="846"/>
      <c r="D102" s="846"/>
      <c r="E102" s="846"/>
      <c r="F102" s="846"/>
      <c r="G102" s="846"/>
      <c r="H102" s="846"/>
      <c r="I102" s="846"/>
      <c r="J102" s="846"/>
      <c r="K102" s="846"/>
      <c r="L102" s="846"/>
      <c r="M102" s="846"/>
      <c r="N102" s="846"/>
      <c r="O102" s="846"/>
      <c r="P102" s="846"/>
      <c r="Q102" s="846"/>
      <c r="R102" s="846"/>
      <c r="S102" s="846"/>
      <c r="T102" s="2082">
        <v>1</v>
      </c>
      <c r="U102" s="846"/>
      <c r="V102" s="846"/>
      <c r="W102" s="2082">
        <v>1</v>
      </c>
      <c r="X102" s="846"/>
      <c r="Y102" s="846"/>
      <c r="Z102" s="846"/>
      <c r="AA102" s="846"/>
      <c r="AL102" s="466">
        <v>1</v>
      </c>
    </row>
    <row r="103" spans="2:38" ht="18" customHeight="1" x14ac:dyDescent="0.25">
      <c r="B103" s="1792"/>
      <c r="C103" s="846"/>
      <c r="D103" s="846"/>
      <c r="E103" s="846"/>
      <c r="F103" s="846"/>
      <c r="G103" s="846"/>
      <c r="H103" s="846"/>
      <c r="I103" s="846"/>
      <c r="J103" s="846"/>
      <c r="K103" s="846"/>
      <c r="L103" s="846"/>
      <c r="M103" s="846"/>
      <c r="N103" s="846"/>
      <c r="O103" s="846"/>
      <c r="P103" s="846"/>
      <c r="Q103" s="846"/>
      <c r="R103" s="846"/>
      <c r="S103" s="846"/>
      <c r="T103" s="3392" t="s">
        <v>1721</v>
      </c>
      <c r="U103" s="3392"/>
      <c r="V103" s="846"/>
      <c r="W103" s="3394" t="s">
        <v>1722</v>
      </c>
      <c r="X103" s="3394"/>
      <c r="Y103" s="846"/>
      <c r="Z103" s="846"/>
      <c r="AA103" s="846"/>
      <c r="AL103" s="466">
        <v>1</v>
      </c>
    </row>
    <row r="104" spans="2:38" ht="18" customHeight="1" x14ac:dyDescent="0.25">
      <c r="B104" s="1792"/>
      <c r="C104" s="846"/>
      <c r="D104" s="846"/>
      <c r="E104" s="846"/>
      <c r="F104" s="846"/>
      <c r="G104" s="846"/>
      <c r="H104" s="846"/>
      <c r="I104" s="846"/>
      <c r="J104" s="846"/>
      <c r="K104" s="846"/>
      <c r="L104" s="846"/>
      <c r="M104" s="846"/>
      <c r="N104" s="846"/>
      <c r="O104" s="846"/>
      <c r="P104" s="846"/>
      <c r="Q104" s="846"/>
      <c r="R104" s="846"/>
      <c r="S104" s="846"/>
      <c r="T104" s="3393"/>
      <c r="U104" s="3393"/>
      <c r="V104" s="846"/>
      <c r="W104" s="3395"/>
      <c r="X104" s="3395"/>
      <c r="Y104" s="846"/>
      <c r="Z104" s="846"/>
      <c r="AA104" s="846"/>
      <c r="AL104" s="466">
        <v>1</v>
      </c>
    </row>
    <row r="105" spans="2:38" ht="18" customHeight="1" thickBot="1" x14ac:dyDescent="0.3">
      <c r="B105" s="1792"/>
      <c r="C105" s="846"/>
      <c r="D105" s="846"/>
      <c r="E105" s="846"/>
      <c r="F105" s="846"/>
      <c r="G105" s="846"/>
      <c r="H105" s="846"/>
      <c r="I105" s="846"/>
      <c r="J105" s="846"/>
      <c r="K105" s="846"/>
      <c r="L105" s="846"/>
      <c r="M105" s="846"/>
      <c r="N105" s="846"/>
      <c r="O105" s="846"/>
      <c r="P105" s="846"/>
      <c r="Q105" s="846"/>
      <c r="R105" s="846"/>
      <c r="S105" s="846"/>
      <c r="T105" s="2082">
        <v>1</v>
      </c>
      <c r="U105" s="846"/>
      <c r="V105" s="846"/>
      <c r="W105" s="2082">
        <v>1</v>
      </c>
      <c r="X105" s="846"/>
      <c r="Y105" s="846"/>
      <c r="Z105" s="846"/>
      <c r="AA105" s="846"/>
      <c r="AL105" s="466">
        <v>1</v>
      </c>
    </row>
    <row r="106" spans="2:38" ht="18" customHeight="1" x14ac:dyDescent="0.25">
      <c r="B106" s="1792"/>
      <c r="C106" s="846"/>
      <c r="D106" s="846"/>
      <c r="E106" s="846"/>
      <c r="F106" s="846"/>
      <c r="G106" s="846"/>
      <c r="H106" s="846"/>
      <c r="I106" s="846"/>
      <c r="J106" s="846"/>
      <c r="K106" s="846"/>
      <c r="L106" s="846"/>
      <c r="M106" s="846"/>
      <c r="N106" s="846"/>
      <c r="O106" s="846"/>
      <c r="P106" s="846"/>
      <c r="Q106" s="846"/>
      <c r="R106" s="846"/>
      <c r="S106" s="846"/>
      <c r="T106" s="3392" t="s">
        <v>1723</v>
      </c>
      <c r="U106" s="3392"/>
      <c r="V106" s="846"/>
      <c r="W106" s="3394" t="s">
        <v>1724</v>
      </c>
      <c r="X106" s="3394"/>
      <c r="Y106" s="846"/>
      <c r="Z106" s="846"/>
      <c r="AA106" s="846"/>
      <c r="AL106" s="466">
        <v>1</v>
      </c>
    </row>
    <row r="107" spans="2:38" ht="18" customHeight="1" x14ac:dyDescent="0.25">
      <c r="B107" s="1792"/>
      <c r="C107" s="846"/>
      <c r="D107" s="846"/>
      <c r="E107" s="846"/>
      <c r="F107" s="846"/>
      <c r="G107" s="846"/>
      <c r="H107" s="846"/>
      <c r="I107" s="846"/>
      <c r="J107" s="846"/>
      <c r="K107" s="846"/>
      <c r="L107" s="846"/>
      <c r="M107" s="846"/>
      <c r="N107" s="846"/>
      <c r="O107" s="846"/>
      <c r="P107" s="846"/>
      <c r="Q107" s="846"/>
      <c r="R107" s="846"/>
      <c r="S107" s="846"/>
      <c r="T107" s="3393"/>
      <c r="U107" s="3393"/>
      <c r="V107" s="846"/>
      <c r="W107" s="3395"/>
      <c r="X107" s="3395"/>
      <c r="Y107" s="846"/>
      <c r="Z107" s="846"/>
      <c r="AA107" s="846"/>
      <c r="AL107" s="466">
        <v>1</v>
      </c>
    </row>
    <row r="108" spans="2:38" ht="18" customHeight="1" thickBot="1" x14ac:dyDescent="0.3">
      <c r="B108" s="1792"/>
      <c r="C108" s="846"/>
      <c r="D108" s="846"/>
      <c r="E108" s="846"/>
      <c r="F108" s="846"/>
      <c r="G108" s="846"/>
      <c r="H108" s="846"/>
      <c r="I108" s="846"/>
      <c r="J108" s="846"/>
      <c r="K108" s="846"/>
      <c r="L108" s="846"/>
      <c r="M108" s="846"/>
      <c r="N108" s="846"/>
      <c r="O108" s="846"/>
      <c r="P108" s="846"/>
      <c r="Q108" s="846"/>
      <c r="R108" s="846"/>
      <c r="S108" s="846"/>
      <c r="T108" s="2082">
        <v>1</v>
      </c>
      <c r="U108" s="846"/>
      <c r="V108" s="846"/>
      <c r="W108" s="2082">
        <v>1</v>
      </c>
      <c r="X108" s="846"/>
      <c r="Y108" s="846"/>
      <c r="Z108" s="846"/>
      <c r="AA108" s="846"/>
      <c r="AL108" s="466">
        <v>1</v>
      </c>
    </row>
    <row r="109" spans="2:38" ht="18" customHeight="1" x14ac:dyDescent="0.25">
      <c r="B109" s="1792"/>
      <c r="C109" s="846"/>
      <c r="D109" s="846"/>
      <c r="E109" s="846"/>
      <c r="F109" s="846"/>
      <c r="G109" s="846"/>
      <c r="H109" s="846"/>
      <c r="I109" s="846"/>
      <c r="J109" s="846"/>
      <c r="K109" s="846"/>
      <c r="L109" s="846"/>
      <c r="M109" s="846"/>
      <c r="N109" s="846"/>
      <c r="O109" s="846"/>
      <c r="P109" s="846"/>
      <c r="Q109" s="846"/>
      <c r="R109" s="846"/>
      <c r="S109" s="846"/>
      <c r="T109" s="3392" t="s">
        <v>1711</v>
      </c>
      <c r="U109" s="3392"/>
      <c r="V109" s="846"/>
      <c r="W109" s="3394" t="s">
        <v>1725</v>
      </c>
      <c r="X109" s="3394"/>
      <c r="Y109" s="846"/>
      <c r="Z109" s="846"/>
      <c r="AA109" s="846"/>
      <c r="AL109" s="466">
        <v>1</v>
      </c>
    </row>
    <row r="110" spans="2:38" ht="18" customHeight="1" x14ac:dyDescent="0.25">
      <c r="B110" s="1792"/>
      <c r="C110" s="846"/>
      <c r="D110" s="846"/>
      <c r="E110" s="846"/>
      <c r="F110" s="846"/>
      <c r="G110" s="846"/>
      <c r="H110" s="846"/>
      <c r="I110" s="846"/>
      <c r="J110" s="846"/>
      <c r="K110" s="846"/>
      <c r="L110" s="846"/>
      <c r="M110" s="846"/>
      <c r="N110" s="846"/>
      <c r="O110" s="846"/>
      <c r="P110" s="846"/>
      <c r="Q110" s="846"/>
      <c r="R110" s="846"/>
      <c r="S110" s="846"/>
      <c r="T110" s="3393"/>
      <c r="U110" s="3393"/>
      <c r="V110" s="846"/>
      <c r="W110" s="3395"/>
      <c r="X110" s="3395"/>
      <c r="Y110" s="846"/>
      <c r="Z110" s="846"/>
      <c r="AA110" s="846"/>
      <c r="AL110" s="466">
        <v>1</v>
      </c>
    </row>
    <row r="111" spans="2:38" ht="18" customHeight="1" thickBot="1" x14ac:dyDescent="0.3">
      <c r="B111" s="1792"/>
      <c r="C111" s="846"/>
      <c r="D111" s="846"/>
      <c r="E111" s="846"/>
      <c r="F111" s="846"/>
      <c r="G111" s="846"/>
      <c r="H111" s="846"/>
      <c r="I111" s="846"/>
      <c r="J111" s="846"/>
      <c r="K111" s="846"/>
      <c r="L111" s="846"/>
      <c r="M111" s="846"/>
      <c r="N111" s="846"/>
      <c r="O111" s="846"/>
      <c r="P111" s="846"/>
      <c r="Q111" s="846"/>
      <c r="R111" s="846"/>
      <c r="S111" s="846"/>
      <c r="T111" s="2082">
        <v>1</v>
      </c>
      <c r="U111" s="846"/>
      <c r="V111" s="846"/>
      <c r="W111" s="2082">
        <v>1</v>
      </c>
      <c r="X111" s="846"/>
      <c r="Y111" s="846"/>
      <c r="Z111" s="846"/>
      <c r="AA111" s="846"/>
      <c r="AL111" s="466">
        <v>1</v>
      </c>
    </row>
    <row r="112" spans="2:38" ht="18" customHeight="1" x14ac:dyDescent="0.25">
      <c r="B112" s="1792"/>
      <c r="C112" s="846"/>
      <c r="D112" s="846"/>
      <c r="E112" s="846"/>
      <c r="F112" s="846"/>
      <c r="G112" s="846"/>
      <c r="H112" s="846"/>
      <c r="I112" s="846"/>
      <c r="J112" s="846"/>
      <c r="K112" s="846"/>
      <c r="L112" s="846"/>
      <c r="M112" s="846"/>
      <c r="N112" s="846"/>
      <c r="O112" s="846"/>
      <c r="P112" s="846"/>
      <c r="Q112" s="846"/>
      <c r="R112" s="846"/>
      <c r="S112" s="846"/>
      <c r="T112" s="3392" t="s">
        <v>1714</v>
      </c>
      <c r="U112" s="3392"/>
      <c r="V112" s="846"/>
      <c r="W112" s="3394" t="s">
        <v>1726</v>
      </c>
      <c r="X112" s="3394"/>
      <c r="Y112" s="846"/>
      <c r="Z112" s="846"/>
      <c r="AA112" s="846"/>
      <c r="AL112" s="466">
        <v>1</v>
      </c>
    </row>
    <row r="113" spans="2:38" ht="18" customHeight="1" x14ac:dyDescent="0.25">
      <c r="B113" s="1792"/>
      <c r="C113" s="846"/>
      <c r="D113" s="846"/>
      <c r="E113" s="846"/>
      <c r="F113" s="846"/>
      <c r="G113" s="846"/>
      <c r="H113" s="846"/>
      <c r="I113" s="846"/>
      <c r="J113" s="846"/>
      <c r="K113" s="846"/>
      <c r="L113" s="846"/>
      <c r="M113" s="846"/>
      <c r="N113" s="846"/>
      <c r="O113" s="846"/>
      <c r="P113" s="846"/>
      <c r="Q113" s="846"/>
      <c r="R113" s="846"/>
      <c r="S113" s="846"/>
      <c r="T113" s="3393"/>
      <c r="U113" s="3393"/>
      <c r="V113" s="846"/>
      <c r="W113" s="3395"/>
      <c r="X113" s="3395"/>
      <c r="Y113" s="846"/>
      <c r="Z113" s="846"/>
      <c r="AA113" s="846"/>
      <c r="AL113" s="466">
        <v>1</v>
      </c>
    </row>
    <row r="114" spans="2:38" ht="18" customHeight="1" thickBot="1" x14ac:dyDescent="0.3">
      <c r="B114" s="1792"/>
      <c r="C114" s="846"/>
      <c r="D114" s="846"/>
      <c r="E114" s="846"/>
      <c r="F114" s="846"/>
      <c r="G114" s="846"/>
      <c r="H114" s="846"/>
      <c r="I114" s="846"/>
      <c r="J114" s="846"/>
      <c r="K114" s="846"/>
      <c r="L114" s="846"/>
      <c r="M114" s="846"/>
      <c r="N114" s="846"/>
      <c r="O114" s="846"/>
      <c r="P114" s="846"/>
      <c r="Q114" s="846"/>
      <c r="R114" s="846"/>
      <c r="S114" s="846"/>
      <c r="T114" s="846"/>
      <c r="U114" s="846"/>
      <c r="V114" s="846"/>
      <c r="W114" s="846"/>
      <c r="X114" s="846"/>
      <c r="Y114" s="846"/>
      <c r="Z114" s="846"/>
      <c r="AA114" s="846"/>
      <c r="AL114" s="466">
        <v>1</v>
      </c>
    </row>
    <row r="115" spans="2:38" ht="18" customHeight="1" x14ac:dyDescent="0.25">
      <c r="B115" s="1792"/>
      <c r="C115" s="846"/>
      <c r="D115" s="846"/>
      <c r="E115" s="846"/>
      <c r="F115" s="846"/>
      <c r="G115" s="846"/>
      <c r="H115" s="846"/>
      <c r="I115" s="846"/>
      <c r="J115" s="846"/>
      <c r="K115" s="846"/>
      <c r="L115" s="846"/>
      <c r="M115" s="846"/>
      <c r="N115" s="846"/>
      <c r="O115" s="846"/>
      <c r="P115" s="846"/>
      <c r="Q115" s="846"/>
      <c r="R115" s="846"/>
      <c r="S115" s="846"/>
      <c r="T115" s="3392" t="s">
        <v>1727</v>
      </c>
      <c r="U115" s="3392"/>
      <c r="V115" s="846"/>
      <c r="W115" s="3394" t="s">
        <v>1728</v>
      </c>
      <c r="X115" s="3394"/>
      <c r="Y115" s="846"/>
      <c r="Z115" s="846"/>
      <c r="AA115" s="846"/>
      <c r="AL115" s="466">
        <v>1</v>
      </c>
    </row>
    <row r="116" spans="2:38" ht="18" customHeight="1" x14ac:dyDescent="0.25">
      <c r="B116" s="1792"/>
      <c r="C116" s="846"/>
      <c r="D116" s="846"/>
      <c r="E116" s="846"/>
      <c r="F116" s="846"/>
      <c r="G116" s="846"/>
      <c r="H116" s="846"/>
      <c r="I116" s="846"/>
      <c r="J116" s="846"/>
      <c r="K116" s="846"/>
      <c r="L116" s="846"/>
      <c r="M116" s="846"/>
      <c r="N116" s="846"/>
      <c r="O116" s="846"/>
      <c r="P116" s="846"/>
      <c r="Q116" s="846"/>
      <c r="R116" s="846"/>
      <c r="S116" s="846"/>
      <c r="T116" s="3393"/>
      <c r="U116" s="3393"/>
      <c r="V116" s="846"/>
      <c r="W116" s="3395"/>
      <c r="X116" s="3395"/>
      <c r="Y116" s="846"/>
      <c r="Z116" s="846"/>
      <c r="AA116" s="846"/>
      <c r="AL116" s="466">
        <v>1</v>
      </c>
    </row>
    <row r="117" spans="2:38" ht="18" customHeight="1" thickBot="1" x14ac:dyDescent="0.3">
      <c r="B117" s="1792"/>
      <c r="C117" s="846"/>
      <c r="D117" s="846"/>
      <c r="E117" s="846"/>
      <c r="F117" s="846"/>
      <c r="G117" s="846"/>
      <c r="H117" s="846"/>
      <c r="I117" s="846"/>
      <c r="J117" s="846"/>
      <c r="K117" s="846"/>
      <c r="L117" s="846"/>
      <c r="M117" s="846"/>
      <c r="N117" s="846"/>
      <c r="O117" s="846"/>
      <c r="P117" s="846"/>
      <c r="Q117" s="846"/>
      <c r="R117" s="846"/>
      <c r="S117" s="846"/>
      <c r="T117" s="846"/>
      <c r="U117" s="846"/>
      <c r="V117" s="846"/>
      <c r="W117" s="846"/>
      <c r="X117" s="846"/>
      <c r="Y117" s="846"/>
      <c r="Z117" s="846"/>
      <c r="AA117" s="846"/>
      <c r="AL117" s="466">
        <v>1</v>
      </c>
    </row>
    <row r="118" spans="2:38" ht="18" customHeight="1" x14ac:dyDescent="0.25">
      <c r="B118" s="1792"/>
      <c r="C118" s="846"/>
      <c r="D118" s="846"/>
      <c r="E118" s="846"/>
      <c r="F118" s="846"/>
      <c r="G118" s="846"/>
      <c r="H118" s="846"/>
      <c r="I118" s="846"/>
      <c r="J118" s="846"/>
      <c r="K118" s="846"/>
      <c r="L118" s="846"/>
      <c r="M118" s="846"/>
      <c r="N118" s="846"/>
      <c r="O118" s="846"/>
      <c r="P118" s="846"/>
      <c r="Q118" s="846"/>
      <c r="R118" s="846"/>
      <c r="S118" s="846"/>
      <c r="T118" s="3392" t="s">
        <v>1729</v>
      </c>
      <c r="U118" s="3392"/>
      <c r="V118" s="846"/>
      <c r="W118" s="3394" t="s">
        <v>1730</v>
      </c>
      <c r="X118" s="3394"/>
      <c r="Y118" s="846"/>
      <c r="Z118" s="846"/>
      <c r="AA118" s="846"/>
      <c r="AL118" s="466">
        <v>1</v>
      </c>
    </row>
    <row r="119" spans="2:38" ht="18" customHeight="1" x14ac:dyDescent="0.25">
      <c r="B119" s="1792"/>
      <c r="C119" s="846"/>
      <c r="D119" s="846"/>
      <c r="E119" s="846"/>
      <c r="F119" s="846"/>
      <c r="G119" s="846"/>
      <c r="H119" s="846"/>
      <c r="I119" s="846"/>
      <c r="J119" s="846"/>
      <c r="K119" s="846"/>
      <c r="L119" s="846"/>
      <c r="M119" s="846"/>
      <c r="N119" s="846"/>
      <c r="O119" s="846"/>
      <c r="P119" s="846"/>
      <c r="Q119" s="846"/>
      <c r="R119" s="846"/>
      <c r="S119" s="846"/>
      <c r="T119" s="3393"/>
      <c r="U119" s="3393"/>
      <c r="V119" s="846"/>
      <c r="W119" s="3395"/>
      <c r="X119" s="3395"/>
      <c r="Y119" s="846"/>
      <c r="Z119" s="846"/>
      <c r="AA119" s="846"/>
      <c r="AL119" s="466">
        <v>1</v>
      </c>
    </row>
    <row r="120" spans="2:38" ht="18" customHeight="1" thickBot="1" x14ac:dyDescent="0.3">
      <c r="B120" s="1792"/>
      <c r="C120" s="846"/>
      <c r="D120" s="846"/>
      <c r="E120" s="846"/>
      <c r="F120" s="846"/>
      <c r="G120" s="846"/>
      <c r="H120" s="846"/>
      <c r="I120" s="846"/>
      <c r="J120" s="846"/>
      <c r="K120" s="846"/>
      <c r="L120" s="846"/>
      <c r="M120" s="846"/>
      <c r="N120" s="846"/>
      <c r="O120" s="846"/>
      <c r="P120" s="846"/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  <c r="AA120" s="846"/>
      <c r="AL120" s="466">
        <v>1</v>
      </c>
    </row>
    <row r="121" spans="2:38" ht="18" customHeight="1" x14ac:dyDescent="0.25">
      <c r="B121" s="1792"/>
      <c r="C121" s="846"/>
      <c r="D121" s="846"/>
      <c r="E121" s="846"/>
      <c r="F121" s="846"/>
      <c r="G121" s="846"/>
      <c r="H121" s="846"/>
      <c r="I121" s="846"/>
      <c r="J121" s="846"/>
      <c r="K121" s="846"/>
      <c r="L121" s="846"/>
      <c r="M121" s="846"/>
      <c r="N121" s="846"/>
      <c r="O121" s="846"/>
      <c r="P121" s="846"/>
      <c r="Q121" s="846"/>
      <c r="R121" s="846"/>
      <c r="S121" s="846"/>
      <c r="T121" s="3392" t="s">
        <v>1731</v>
      </c>
      <c r="U121" s="3392"/>
      <c r="V121" s="846"/>
      <c r="W121" s="3394" t="s">
        <v>1732</v>
      </c>
      <c r="X121" s="3394"/>
      <c r="Y121" s="846"/>
      <c r="Z121" s="846"/>
      <c r="AA121" s="846"/>
      <c r="AL121" s="466">
        <v>1</v>
      </c>
    </row>
    <row r="122" spans="2:38" ht="18" customHeight="1" x14ac:dyDescent="0.25">
      <c r="B122" s="1792"/>
      <c r="C122" s="846"/>
      <c r="D122" s="846"/>
      <c r="E122" s="846"/>
      <c r="F122" s="846"/>
      <c r="G122" s="846"/>
      <c r="H122" s="846"/>
      <c r="I122" s="846"/>
      <c r="J122" s="846"/>
      <c r="K122" s="846"/>
      <c r="L122" s="846"/>
      <c r="M122" s="846"/>
      <c r="N122" s="846"/>
      <c r="O122" s="846"/>
      <c r="P122" s="846"/>
      <c r="Q122" s="846"/>
      <c r="R122" s="846"/>
      <c r="S122" s="846"/>
      <c r="T122" s="3393"/>
      <c r="U122" s="3393"/>
      <c r="V122" s="846"/>
      <c r="W122" s="3395"/>
      <c r="X122" s="3395"/>
      <c r="Y122" s="846"/>
      <c r="Z122" s="846"/>
      <c r="AA122" s="846"/>
      <c r="AL122" s="466">
        <v>1</v>
      </c>
    </row>
    <row r="123" spans="2:38" ht="18" customHeight="1" thickBot="1" x14ac:dyDescent="0.3">
      <c r="B123" s="846"/>
      <c r="C123" s="846"/>
      <c r="D123" s="846"/>
      <c r="E123" s="846"/>
      <c r="F123" s="846"/>
      <c r="G123" s="846"/>
      <c r="H123" s="846"/>
      <c r="I123" s="846"/>
      <c r="J123" s="846"/>
      <c r="K123" s="846"/>
      <c r="L123" s="846"/>
      <c r="M123" s="846"/>
      <c r="N123" s="846"/>
      <c r="O123" s="846"/>
      <c r="P123" s="846"/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  <c r="AA123" s="846"/>
      <c r="AL123" s="466">
        <v>1</v>
      </c>
    </row>
    <row r="124" spans="2:38" ht="18" customHeight="1" x14ac:dyDescent="0.25">
      <c r="B124" s="846"/>
      <c r="C124" s="846"/>
      <c r="D124" s="846"/>
      <c r="E124" s="846"/>
      <c r="F124" s="846"/>
      <c r="G124" s="846"/>
      <c r="H124" s="846"/>
      <c r="I124" s="846"/>
      <c r="J124" s="846"/>
      <c r="K124" s="846"/>
      <c r="L124" s="846"/>
      <c r="M124" s="846"/>
      <c r="N124" s="846"/>
      <c r="O124" s="846"/>
      <c r="P124" s="846"/>
      <c r="Q124" s="846"/>
      <c r="R124" s="846"/>
      <c r="S124" s="846"/>
      <c r="T124" s="3392" t="s">
        <v>1733</v>
      </c>
      <c r="U124" s="3392"/>
      <c r="V124" s="846"/>
      <c r="W124" s="3394" t="s">
        <v>1734</v>
      </c>
      <c r="X124" s="3394"/>
      <c r="Y124" s="846"/>
      <c r="Z124" s="846"/>
      <c r="AA124" s="846"/>
      <c r="AL124" s="466">
        <v>1</v>
      </c>
    </row>
    <row r="125" spans="2:38" ht="18" customHeight="1" x14ac:dyDescent="0.25">
      <c r="B125" s="846"/>
      <c r="C125" s="846"/>
      <c r="D125" s="846"/>
      <c r="E125" s="846"/>
      <c r="F125" s="846"/>
      <c r="G125" s="846"/>
      <c r="H125" s="846"/>
      <c r="I125" s="846"/>
      <c r="J125" s="846"/>
      <c r="K125" s="846"/>
      <c r="L125" s="846"/>
      <c r="M125" s="846"/>
      <c r="N125" s="846"/>
      <c r="O125" s="846"/>
      <c r="P125" s="846"/>
      <c r="Q125" s="846"/>
      <c r="R125" s="846"/>
      <c r="S125" s="846"/>
      <c r="T125" s="3393"/>
      <c r="U125" s="3393"/>
      <c r="V125" s="846"/>
      <c r="W125" s="3395"/>
      <c r="X125" s="3395"/>
      <c r="Y125" s="846"/>
      <c r="Z125" s="846"/>
      <c r="AA125" s="846"/>
      <c r="AL125" s="466">
        <v>1</v>
      </c>
    </row>
    <row r="126" spans="2:38" ht="18" customHeight="1" thickBot="1" x14ac:dyDescent="0.3">
      <c r="B126" s="846"/>
      <c r="C126" s="846"/>
      <c r="D126" s="846"/>
      <c r="E126" s="846"/>
      <c r="F126" s="846"/>
      <c r="G126" s="846"/>
      <c r="H126" s="846"/>
      <c r="I126" s="846"/>
      <c r="J126" s="846"/>
      <c r="K126" s="846"/>
      <c r="L126" s="846"/>
      <c r="M126" s="846"/>
      <c r="N126" s="846"/>
      <c r="O126" s="846"/>
      <c r="P126" s="846"/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  <c r="AA126" s="846"/>
      <c r="AL126" s="466">
        <v>1</v>
      </c>
    </row>
    <row r="127" spans="2:38" ht="18" customHeight="1" x14ac:dyDescent="0.25">
      <c r="B127" s="846"/>
      <c r="C127" s="846"/>
      <c r="D127" s="846"/>
      <c r="E127" s="846"/>
      <c r="F127" s="846"/>
      <c r="G127" s="846"/>
      <c r="H127" s="846"/>
      <c r="I127" s="846"/>
      <c r="J127" s="846"/>
      <c r="K127" s="846"/>
      <c r="L127" s="846"/>
      <c r="M127" s="846"/>
      <c r="N127" s="846"/>
      <c r="O127" s="846"/>
      <c r="P127" s="846"/>
      <c r="Q127" s="846"/>
      <c r="R127" s="846"/>
      <c r="S127" s="846"/>
      <c r="T127" s="3392" t="s">
        <v>1735</v>
      </c>
      <c r="U127" s="3392"/>
      <c r="V127" s="846"/>
      <c r="W127" s="3394" t="s">
        <v>1736</v>
      </c>
      <c r="X127" s="3394"/>
      <c r="Y127" s="846"/>
      <c r="Z127" s="846"/>
      <c r="AA127" s="846"/>
      <c r="AL127" s="466">
        <v>1</v>
      </c>
    </row>
    <row r="128" spans="2:38" ht="18" customHeight="1" x14ac:dyDescent="0.25">
      <c r="B128" s="846"/>
      <c r="C128" s="846"/>
      <c r="D128" s="846"/>
      <c r="E128" s="846"/>
      <c r="F128" s="846"/>
      <c r="G128" s="846"/>
      <c r="H128" s="846"/>
      <c r="I128" s="846"/>
      <c r="J128" s="846"/>
      <c r="K128" s="846"/>
      <c r="L128" s="846"/>
      <c r="M128" s="846"/>
      <c r="N128" s="846"/>
      <c r="O128" s="846"/>
      <c r="P128" s="846"/>
      <c r="Q128" s="846"/>
      <c r="R128" s="846"/>
      <c r="S128" s="846"/>
      <c r="T128" s="3393"/>
      <c r="U128" s="3393"/>
      <c r="V128" s="846"/>
      <c r="W128" s="3395"/>
      <c r="X128" s="3395"/>
      <c r="Y128" s="846"/>
      <c r="Z128" s="846"/>
      <c r="AA128" s="846"/>
      <c r="AL128" s="466">
        <v>1</v>
      </c>
    </row>
    <row r="129" spans="2:38" ht="18" customHeight="1" thickBot="1" x14ac:dyDescent="0.3">
      <c r="B129" s="846"/>
      <c r="C129" s="846"/>
      <c r="D129" s="846"/>
      <c r="E129" s="846"/>
      <c r="F129" s="846"/>
      <c r="G129" s="846"/>
      <c r="H129" s="846"/>
      <c r="I129" s="846"/>
      <c r="J129" s="846"/>
      <c r="K129" s="846"/>
      <c r="L129" s="846"/>
      <c r="M129" s="846"/>
      <c r="N129" s="846"/>
      <c r="O129" s="846"/>
      <c r="P129" s="846"/>
      <c r="Q129" s="846"/>
      <c r="R129" s="846"/>
      <c r="S129" s="846"/>
      <c r="T129" s="846"/>
      <c r="U129" s="846"/>
      <c r="V129" s="846"/>
      <c r="W129" s="846"/>
      <c r="X129" s="846"/>
      <c r="Y129" s="846"/>
      <c r="Z129" s="846"/>
      <c r="AA129" s="846"/>
      <c r="AL129" s="466">
        <v>1</v>
      </c>
    </row>
    <row r="130" spans="2:38" ht="18" customHeight="1" x14ac:dyDescent="0.25">
      <c r="B130" s="846"/>
      <c r="C130" s="846"/>
      <c r="D130" s="846"/>
      <c r="E130" s="846"/>
      <c r="F130" s="846"/>
      <c r="G130" s="846"/>
      <c r="H130" s="846"/>
      <c r="I130" s="846"/>
      <c r="J130" s="846"/>
      <c r="K130" s="846"/>
      <c r="L130" s="846"/>
      <c r="M130" s="846"/>
      <c r="N130" s="846"/>
      <c r="O130" s="846"/>
      <c r="P130" s="846"/>
      <c r="Q130" s="846"/>
      <c r="R130" s="846"/>
      <c r="S130" s="846"/>
      <c r="T130" s="3392" t="s">
        <v>1737</v>
      </c>
      <c r="U130" s="3392"/>
      <c r="V130" s="846"/>
      <c r="W130" s="3394" t="s">
        <v>1738</v>
      </c>
      <c r="X130" s="3394"/>
      <c r="Y130" s="846"/>
      <c r="Z130" s="846"/>
      <c r="AA130" s="846"/>
      <c r="AL130" s="466">
        <v>1</v>
      </c>
    </row>
    <row r="131" spans="2:38" ht="18" customHeight="1" x14ac:dyDescent="0.25">
      <c r="B131" s="846"/>
      <c r="C131" s="846"/>
      <c r="D131" s="846"/>
      <c r="E131" s="846"/>
      <c r="F131" s="846"/>
      <c r="G131" s="846"/>
      <c r="H131" s="846"/>
      <c r="I131" s="846"/>
      <c r="J131" s="846"/>
      <c r="K131" s="846"/>
      <c r="L131" s="846"/>
      <c r="M131" s="846"/>
      <c r="N131" s="846"/>
      <c r="O131" s="846"/>
      <c r="P131" s="846"/>
      <c r="Q131" s="846"/>
      <c r="R131" s="846"/>
      <c r="S131" s="846"/>
      <c r="T131" s="3393"/>
      <c r="U131" s="3393"/>
      <c r="V131" s="846"/>
      <c r="W131" s="3395"/>
      <c r="X131" s="3395"/>
      <c r="Y131" s="846"/>
      <c r="Z131" s="846"/>
      <c r="AA131" s="846"/>
      <c r="AL131" s="466">
        <v>1</v>
      </c>
    </row>
    <row r="132" spans="2:38" ht="18" customHeight="1" thickBot="1" x14ac:dyDescent="0.3">
      <c r="B132" s="846"/>
      <c r="C132" s="846"/>
      <c r="D132" s="846"/>
      <c r="E132" s="846"/>
      <c r="F132" s="846"/>
      <c r="G132" s="846"/>
      <c r="H132" s="846"/>
      <c r="I132" s="846"/>
      <c r="J132" s="846"/>
      <c r="K132" s="846"/>
      <c r="L132" s="846"/>
      <c r="M132" s="846"/>
      <c r="N132" s="846"/>
      <c r="O132" s="846"/>
      <c r="P132" s="846"/>
      <c r="Q132" s="846"/>
      <c r="R132" s="846"/>
      <c r="S132" s="846"/>
      <c r="T132" s="846"/>
      <c r="U132" s="846"/>
      <c r="V132" s="846"/>
      <c r="W132" s="846"/>
      <c r="X132" s="846"/>
      <c r="Y132" s="846"/>
      <c r="Z132" s="846"/>
      <c r="AA132" s="846"/>
      <c r="AL132" s="466">
        <v>1</v>
      </c>
    </row>
    <row r="133" spans="2:38" ht="18" customHeight="1" x14ac:dyDescent="0.25">
      <c r="B133" s="846"/>
      <c r="C133" s="846"/>
      <c r="D133" s="846"/>
      <c r="E133" s="846"/>
      <c r="F133" s="846"/>
      <c r="G133" s="846"/>
      <c r="H133" s="846"/>
      <c r="I133" s="846"/>
      <c r="J133" s="846"/>
      <c r="K133" s="846"/>
      <c r="L133" s="846"/>
      <c r="M133" s="846"/>
      <c r="N133" s="846"/>
      <c r="O133" s="846"/>
      <c r="P133" s="846"/>
      <c r="Q133" s="846"/>
      <c r="R133" s="846"/>
      <c r="S133" s="846"/>
      <c r="T133" s="3392" t="s">
        <v>1739</v>
      </c>
      <c r="U133" s="3392"/>
      <c r="V133" s="846"/>
      <c r="W133" s="3394" t="s">
        <v>1740</v>
      </c>
      <c r="X133" s="3394"/>
      <c r="Y133" s="846"/>
      <c r="Z133" s="846"/>
      <c r="AA133" s="846"/>
      <c r="AL133" s="466">
        <v>1</v>
      </c>
    </row>
    <row r="134" spans="2:38" ht="18" customHeight="1" x14ac:dyDescent="0.25">
      <c r="B134" s="846"/>
      <c r="C134" s="846"/>
      <c r="D134" s="846"/>
      <c r="E134" s="846"/>
      <c r="F134" s="846"/>
      <c r="G134" s="846"/>
      <c r="H134" s="846"/>
      <c r="I134" s="846"/>
      <c r="J134" s="846"/>
      <c r="K134" s="846"/>
      <c r="L134" s="846"/>
      <c r="M134" s="846"/>
      <c r="N134" s="846"/>
      <c r="O134" s="846"/>
      <c r="P134" s="846"/>
      <c r="Q134" s="846"/>
      <c r="R134" s="846"/>
      <c r="S134" s="846"/>
      <c r="T134" s="3393"/>
      <c r="U134" s="3393"/>
      <c r="V134" s="846"/>
      <c r="W134" s="3395"/>
      <c r="X134" s="3395"/>
      <c r="Y134" s="846"/>
      <c r="Z134" s="846"/>
      <c r="AA134" s="846"/>
      <c r="AL134" s="466">
        <v>1</v>
      </c>
    </row>
    <row r="135" spans="2:38" ht="18" customHeight="1" thickBot="1" x14ac:dyDescent="0.3">
      <c r="B135" s="846"/>
      <c r="C135" s="846"/>
      <c r="D135" s="846"/>
      <c r="E135" s="846"/>
      <c r="F135" s="846"/>
      <c r="G135" s="846"/>
      <c r="H135" s="846"/>
      <c r="I135" s="846"/>
      <c r="J135" s="846"/>
      <c r="K135" s="846"/>
      <c r="L135" s="846"/>
      <c r="M135" s="846"/>
      <c r="N135" s="846"/>
      <c r="O135" s="846"/>
      <c r="P135" s="846"/>
      <c r="Q135" s="846"/>
      <c r="R135" s="846"/>
      <c r="S135" s="846"/>
      <c r="T135" s="846"/>
      <c r="U135" s="846"/>
      <c r="V135" s="846"/>
      <c r="W135" s="846"/>
      <c r="X135" s="846"/>
      <c r="Y135" s="846"/>
      <c r="Z135" s="846"/>
      <c r="AA135" s="846"/>
      <c r="AL135" s="466">
        <v>1</v>
      </c>
    </row>
    <row r="136" spans="2:38" ht="18" customHeight="1" x14ac:dyDescent="0.25">
      <c r="B136" s="846"/>
      <c r="C136" s="846"/>
      <c r="D136" s="846"/>
      <c r="E136" s="846"/>
      <c r="F136" s="846"/>
      <c r="G136" s="846"/>
      <c r="H136" s="846"/>
      <c r="I136" s="846"/>
      <c r="J136" s="846"/>
      <c r="K136" s="846"/>
      <c r="L136" s="846"/>
      <c r="M136" s="846"/>
      <c r="N136" s="846"/>
      <c r="O136" s="846"/>
      <c r="P136" s="846"/>
      <c r="Q136" s="846"/>
      <c r="R136" s="846"/>
      <c r="S136" s="846"/>
      <c r="T136" s="846"/>
      <c r="U136" s="846"/>
      <c r="V136" s="846"/>
      <c r="W136" s="3394" t="s">
        <v>1727</v>
      </c>
      <c r="X136" s="3394"/>
      <c r="Y136" s="846"/>
      <c r="Z136" s="846"/>
      <c r="AA136" s="846"/>
      <c r="AL136" s="466">
        <v>1</v>
      </c>
    </row>
    <row r="137" spans="2:38" ht="18" customHeight="1" x14ac:dyDescent="0.25">
      <c r="B137" s="846"/>
      <c r="C137" s="846"/>
      <c r="D137" s="846"/>
      <c r="E137" s="846"/>
      <c r="F137" s="846"/>
      <c r="G137" s="846"/>
      <c r="H137" s="846"/>
      <c r="I137" s="846"/>
      <c r="J137" s="846"/>
      <c r="K137" s="846"/>
      <c r="L137" s="846"/>
      <c r="M137" s="846"/>
      <c r="N137" s="846"/>
      <c r="O137" s="846"/>
      <c r="P137" s="846"/>
      <c r="Q137" s="846"/>
      <c r="R137" s="846"/>
      <c r="S137" s="846"/>
      <c r="T137" s="846"/>
      <c r="U137" s="846"/>
      <c r="V137" s="846"/>
      <c r="W137" s="3395"/>
      <c r="X137" s="3395"/>
      <c r="Y137" s="846"/>
      <c r="Z137" s="846"/>
      <c r="AA137" s="846"/>
      <c r="AL137" s="466">
        <v>1</v>
      </c>
    </row>
    <row r="138" spans="2:38" ht="18" customHeight="1" thickBot="1" x14ac:dyDescent="0.3">
      <c r="B138" s="846"/>
      <c r="C138" s="846"/>
      <c r="D138" s="846"/>
      <c r="E138" s="846"/>
      <c r="F138" s="846"/>
      <c r="G138" s="846"/>
      <c r="H138" s="846"/>
      <c r="I138" s="846"/>
      <c r="J138" s="846"/>
      <c r="K138" s="846"/>
      <c r="L138" s="846"/>
      <c r="M138" s="846"/>
      <c r="N138" s="846"/>
      <c r="O138" s="846"/>
      <c r="P138" s="846"/>
      <c r="Q138" s="846"/>
      <c r="R138" s="846"/>
      <c r="S138" s="846"/>
      <c r="T138" s="846"/>
      <c r="U138" s="846"/>
      <c r="V138" s="846"/>
      <c r="W138" s="846"/>
      <c r="X138" s="846"/>
      <c r="Y138" s="846"/>
      <c r="Z138" s="846"/>
      <c r="AA138" s="846"/>
      <c r="AL138" s="466">
        <v>1</v>
      </c>
    </row>
    <row r="139" spans="2:38" ht="18" customHeight="1" x14ac:dyDescent="0.25">
      <c r="B139" s="846"/>
      <c r="C139" s="846"/>
      <c r="D139" s="846"/>
      <c r="E139" s="846"/>
      <c r="F139" s="846"/>
      <c r="G139" s="846"/>
      <c r="H139" s="846"/>
      <c r="I139" s="846"/>
      <c r="J139" s="846"/>
      <c r="K139" s="846"/>
      <c r="L139" s="846"/>
      <c r="M139" s="846"/>
      <c r="N139" s="846"/>
      <c r="O139" s="846"/>
      <c r="P139" s="846"/>
      <c r="Q139" s="846"/>
      <c r="R139" s="846"/>
      <c r="S139" s="846"/>
      <c r="T139" s="846"/>
      <c r="U139" s="846"/>
      <c r="V139" s="846"/>
      <c r="W139" s="3394" t="s">
        <v>1741</v>
      </c>
      <c r="X139" s="3394"/>
      <c r="Y139" s="846"/>
      <c r="Z139" s="846"/>
      <c r="AA139" s="846"/>
      <c r="AL139" s="466">
        <v>1</v>
      </c>
    </row>
    <row r="140" spans="2:38" ht="18" customHeight="1" x14ac:dyDescent="0.25">
      <c r="B140" s="846"/>
      <c r="C140" s="846"/>
      <c r="D140" s="846"/>
      <c r="E140" s="846"/>
      <c r="F140" s="846"/>
      <c r="G140" s="846"/>
      <c r="H140" s="846"/>
      <c r="I140" s="846"/>
      <c r="J140" s="846"/>
      <c r="K140" s="846"/>
      <c r="L140" s="846"/>
      <c r="M140" s="846"/>
      <c r="N140" s="846"/>
      <c r="O140" s="846"/>
      <c r="P140" s="846"/>
      <c r="Q140" s="846"/>
      <c r="R140" s="846"/>
      <c r="S140" s="846"/>
      <c r="T140" s="846"/>
      <c r="U140" s="846"/>
      <c r="V140" s="846"/>
      <c r="W140" s="3395"/>
      <c r="X140" s="3395"/>
      <c r="Y140" s="846"/>
      <c r="Z140" s="846"/>
      <c r="AA140" s="846"/>
      <c r="AL140" s="466">
        <v>1</v>
      </c>
    </row>
    <row r="141" spans="2:38" ht="18" customHeight="1" thickBot="1" x14ac:dyDescent="0.3">
      <c r="B141" s="1792"/>
      <c r="C141" s="846"/>
      <c r="D141" s="846"/>
      <c r="E141" s="846"/>
      <c r="F141" s="846"/>
      <c r="G141" s="846"/>
      <c r="H141" s="846"/>
      <c r="I141" s="846"/>
      <c r="J141" s="846"/>
      <c r="K141" s="846"/>
      <c r="L141" s="846"/>
      <c r="M141" s="846"/>
      <c r="N141" s="846"/>
      <c r="O141" s="846"/>
      <c r="P141" s="846"/>
      <c r="Q141" s="846"/>
      <c r="R141" s="846"/>
      <c r="S141" s="846"/>
      <c r="T141" s="846"/>
      <c r="U141" s="846"/>
      <c r="V141" s="846"/>
      <c r="W141" s="846"/>
      <c r="X141" s="846"/>
      <c r="Y141" s="846"/>
      <c r="Z141" s="846"/>
      <c r="AA141" s="846"/>
      <c r="AL141" s="466">
        <v>1</v>
      </c>
    </row>
    <row r="142" spans="2:38" ht="18" customHeight="1" x14ac:dyDescent="0.25">
      <c r="B142" s="1792"/>
      <c r="C142" s="846"/>
      <c r="D142" s="846"/>
      <c r="E142" s="846"/>
      <c r="F142" s="846"/>
      <c r="G142" s="846"/>
      <c r="H142" s="846"/>
      <c r="I142" s="846"/>
      <c r="J142" s="846"/>
      <c r="K142" s="846"/>
      <c r="L142" s="846"/>
      <c r="M142" s="846"/>
      <c r="N142" s="846"/>
      <c r="O142" s="846"/>
      <c r="P142" s="846"/>
      <c r="Q142" s="846"/>
      <c r="R142" s="846"/>
      <c r="S142" s="846"/>
      <c r="T142" s="846"/>
      <c r="U142" s="846"/>
      <c r="V142" s="846"/>
      <c r="W142" s="3394" t="s">
        <v>1729</v>
      </c>
      <c r="X142" s="3394"/>
      <c r="Y142" s="846"/>
      <c r="Z142" s="846"/>
      <c r="AA142" s="846"/>
      <c r="AL142" s="466">
        <v>1</v>
      </c>
    </row>
    <row r="143" spans="2:38" ht="18" customHeight="1" x14ac:dyDescent="0.25">
      <c r="B143" s="1792"/>
      <c r="C143" s="846"/>
      <c r="D143" s="846"/>
      <c r="E143" s="846"/>
      <c r="F143" s="846"/>
      <c r="G143" s="846"/>
      <c r="H143" s="846"/>
      <c r="I143" s="846"/>
      <c r="J143" s="846"/>
      <c r="K143" s="846"/>
      <c r="L143" s="846"/>
      <c r="M143" s="846"/>
      <c r="N143" s="846"/>
      <c r="O143" s="846"/>
      <c r="P143" s="846"/>
      <c r="Q143" s="846"/>
      <c r="R143" s="846"/>
      <c r="S143" s="846"/>
      <c r="T143" s="846"/>
      <c r="U143" s="846"/>
      <c r="V143" s="846"/>
      <c r="W143" s="3395"/>
      <c r="X143" s="3395"/>
      <c r="Y143" s="846"/>
      <c r="Z143" s="846"/>
      <c r="AA143" s="846"/>
      <c r="AL143" s="466">
        <v>1</v>
      </c>
    </row>
    <row r="144" spans="2:38" ht="18" customHeight="1" thickBot="1" x14ac:dyDescent="0.3">
      <c r="B144" s="1792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L144" s="466">
        <v>1</v>
      </c>
    </row>
    <row r="145" spans="2:38" ht="18" customHeight="1" x14ac:dyDescent="0.25">
      <c r="B145" s="1792"/>
      <c r="C145" s="846"/>
      <c r="D145" s="846"/>
      <c r="E145" s="846"/>
      <c r="F145" s="846"/>
      <c r="G145" s="846"/>
      <c r="H145" s="846"/>
      <c r="I145" s="846"/>
      <c r="J145" s="846"/>
      <c r="K145" s="846"/>
      <c r="L145" s="846"/>
      <c r="M145" s="846"/>
      <c r="N145" s="846"/>
      <c r="O145" s="846"/>
      <c r="P145" s="846"/>
      <c r="Q145" s="846"/>
      <c r="R145" s="846"/>
      <c r="S145" s="846"/>
      <c r="T145" s="846"/>
      <c r="U145" s="846"/>
      <c r="V145" s="846"/>
      <c r="W145" s="3394" t="s">
        <v>1731</v>
      </c>
      <c r="X145" s="3394"/>
      <c r="Y145" s="846"/>
      <c r="Z145" s="846"/>
      <c r="AA145" s="846"/>
      <c r="AL145" s="466">
        <v>1</v>
      </c>
    </row>
    <row r="146" spans="2:38" ht="18" customHeight="1" x14ac:dyDescent="0.25">
      <c r="B146" s="1792"/>
      <c r="C146" s="846"/>
      <c r="D146" s="846"/>
      <c r="E146" s="846"/>
      <c r="F146" s="846"/>
      <c r="G146" s="846"/>
      <c r="H146" s="846"/>
      <c r="I146" s="846"/>
      <c r="J146" s="846"/>
      <c r="K146" s="846"/>
      <c r="L146" s="846"/>
      <c r="M146" s="846"/>
      <c r="N146" s="846"/>
      <c r="O146" s="846"/>
      <c r="P146" s="846"/>
      <c r="Q146" s="846"/>
      <c r="R146" s="846"/>
      <c r="S146" s="846"/>
      <c r="T146" s="846"/>
      <c r="U146" s="846"/>
      <c r="V146" s="846"/>
      <c r="W146" s="3395"/>
      <c r="X146" s="3395"/>
      <c r="Y146" s="846"/>
      <c r="Z146" s="846"/>
      <c r="AA146" s="846"/>
      <c r="AL146" s="466">
        <v>1</v>
      </c>
    </row>
    <row r="147" spans="2:38" ht="18" customHeight="1" thickBot="1" x14ac:dyDescent="0.3">
      <c r="B147" s="1792"/>
      <c r="C147" s="846"/>
      <c r="D147" s="846"/>
      <c r="E147" s="846"/>
      <c r="F147" s="846"/>
      <c r="G147" s="846"/>
      <c r="H147" s="846"/>
      <c r="I147" s="846"/>
      <c r="J147" s="846"/>
      <c r="K147" s="846"/>
      <c r="L147" s="846"/>
      <c r="M147" s="846"/>
      <c r="N147" s="846"/>
      <c r="O147" s="846"/>
      <c r="P147" s="846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  <c r="AA147" s="846"/>
      <c r="AL147" s="466">
        <v>1</v>
      </c>
    </row>
    <row r="148" spans="2:38" ht="18" customHeight="1" x14ac:dyDescent="0.25">
      <c r="B148" s="1792"/>
      <c r="C148" s="846"/>
      <c r="D148" s="846"/>
      <c r="E148" s="846"/>
      <c r="F148" s="846"/>
      <c r="G148" s="846"/>
      <c r="H148" s="846"/>
      <c r="I148" s="846"/>
      <c r="J148" s="846"/>
      <c r="K148" s="846"/>
      <c r="L148" s="846"/>
      <c r="M148" s="846"/>
      <c r="N148" s="846"/>
      <c r="O148" s="846"/>
      <c r="P148" s="846"/>
      <c r="Q148" s="846"/>
      <c r="R148" s="846"/>
      <c r="S148" s="846"/>
      <c r="T148" s="846"/>
      <c r="U148" s="846"/>
      <c r="V148" s="846"/>
      <c r="W148" s="3394" t="s">
        <v>1742</v>
      </c>
      <c r="X148" s="3394"/>
      <c r="Y148" s="846"/>
      <c r="Z148" s="846"/>
      <c r="AA148" s="846"/>
      <c r="AL148" s="466">
        <v>1</v>
      </c>
    </row>
    <row r="149" spans="2:38" ht="18" customHeight="1" x14ac:dyDescent="0.25">
      <c r="B149" s="1792"/>
      <c r="C149" s="846"/>
      <c r="D149" s="846"/>
      <c r="E149" s="846"/>
      <c r="F149" s="846"/>
      <c r="G149" s="846"/>
      <c r="H149" s="846"/>
      <c r="I149" s="846"/>
      <c r="J149" s="846"/>
      <c r="K149" s="846"/>
      <c r="L149" s="846"/>
      <c r="M149" s="846"/>
      <c r="N149" s="846"/>
      <c r="O149" s="846"/>
      <c r="P149" s="846"/>
      <c r="Q149" s="846"/>
      <c r="R149" s="846"/>
      <c r="S149" s="846"/>
      <c r="T149" s="846"/>
      <c r="U149" s="846"/>
      <c r="V149" s="846"/>
      <c r="W149" s="3395"/>
      <c r="X149" s="3395"/>
      <c r="Y149" s="846"/>
      <c r="Z149" s="846"/>
      <c r="AA149" s="846"/>
      <c r="AL149" s="466">
        <v>1</v>
      </c>
    </row>
    <row r="150" spans="2:38" ht="18" customHeight="1" thickBot="1" x14ac:dyDescent="0.3">
      <c r="B150" s="1792"/>
      <c r="C150" s="846"/>
      <c r="D150" s="846"/>
      <c r="E150" s="846"/>
      <c r="F150" s="846"/>
      <c r="G150" s="846"/>
      <c r="H150" s="846"/>
      <c r="I150" s="846"/>
      <c r="J150" s="846"/>
      <c r="K150" s="846"/>
      <c r="L150" s="846"/>
      <c r="M150" s="846"/>
      <c r="N150" s="846"/>
      <c r="O150" s="846"/>
      <c r="P150" s="846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  <c r="AA150" s="846"/>
      <c r="AL150" s="466">
        <v>1</v>
      </c>
    </row>
    <row r="151" spans="2:38" ht="18" customHeight="1" x14ac:dyDescent="0.25">
      <c r="B151" s="1792"/>
      <c r="C151" s="846"/>
      <c r="D151" s="846"/>
      <c r="E151" s="846"/>
      <c r="F151" s="846"/>
      <c r="G151" s="846"/>
      <c r="H151" s="846"/>
      <c r="I151" s="846"/>
      <c r="J151" s="846"/>
      <c r="K151" s="846"/>
      <c r="L151" s="846"/>
      <c r="M151" s="846"/>
      <c r="N151" s="846"/>
      <c r="O151" s="846"/>
      <c r="P151" s="846"/>
      <c r="Q151" s="846"/>
      <c r="R151" s="846"/>
      <c r="S151" s="846"/>
      <c r="T151" s="846"/>
      <c r="U151" s="846"/>
      <c r="V151" s="846"/>
      <c r="W151" s="3394" t="s">
        <v>1733</v>
      </c>
      <c r="X151" s="3394"/>
      <c r="Y151" s="846"/>
      <c r="Z151" s="846"/>
      <c r="AA151" s="846"/>
      <c r="AL151" s="466">
        <v>1</v>
      </c>
    </row>
    <row r="152" spans="2:38" ht="18" customHeight="1" x14ac:dyDescent="0.25">
      <c r="B152" s="1792"/>
      <c r="C152" s="846"/>
      <c r="D152" s="846"/>
      <c r="E152" s="846"/>
      <c r="F152" s="846"/>
      <c r="G152" s="846"/>
      <c r="H152" s="846"/>
      <c r="I152" s="846"/>
      <c r="J152" s="846"/>
      <c r="K152" s="846"/>
      <c r="L152" s="846"/>
      <c r="M152" s="846"/>
      <c r="N152" s="846"/>
      <c r="O152" s="846"/>
      <c r="P152" s="846"/>
      <c r="Q152" s="846"/>
      <c r="R152" s="846"/>
      <c r="S152" s="846"/>
      <c r="T152" s="846"/>
      <c r="U152" s="846"/>
      <c r="V152" s="846"/>
      <c r="W152" s="3395"/>
      <c r="X152" s="3395"/>
      <c r="Y152" s="846"/>
      <c r="Z152" s="846"/>
      <c r="AA152" s="846"/>
      <c r="AL152" s="466">
        <v>1</v>
      </c>
    </row>
    <row r="153" spans="2:38" ht="18" customHeight="1" thickBot="1" x14ac:dyDescent="0.3">
      <c r="B153" s="1792"/>
      <c r="C153" s="846"/>
      <c r="D153" s="846"/>
      <c r="E153" s="846"/>
      <c r="F153" s="846"/>
      <c r="G153" s="846"/>
      <c r="H153" s="846"/>
      <c r="I153" s="846"/>
      <c r="J153" s="846"/>
      <c r="K153" s="846"/>
      <c r="L153" s="846"/>
      <c r="M153" s="846"/>
      <c r="N153" s="846"/>
      <c r="O153" s="846"/>
      <c r="P153" s="846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  <c r="AA153" s="846"/>
      <c r="AL153" s="466">
        <v>1</v>
      </c>
    </row>
    <row r="154" spans="2:38" ht="18" customHeight="1" x14ac:dyDescent="0.25">
      <c r="B154" s="1792"/>
      <c r="C154" s="846"/>
      <c r="D154" s="846"/>
      <c r="E154" s="846"/>
      <c r="F154" s="846"/>
      <c r="G154" s="846"/>
      <c r="H154" s="846"/>
      <c r="I154" s="846"/>
      <c r="J154" s="846"/>
      <c r="K154" s="846"/>
      <c r="L154" s="846"/>
      <c r="M154" s="846"/>
      <c r="N154" s="846"/>
      <c r="O154" s="846"/>
      <c r="P154" s="846"/>
      <c r="Q154" s="846"/>
      <c r="R154" s="846"/>
      <c r="S154" s="846"/>
      <c r="T154" s="846"/>
      <c r="U154" s="846"/>
      <c r="V154" s="846"/>
      <c r="W154" s="3394" t="s">
        <v>1735</v>
      </c>
      <c r="X154" s="3394"/>
      <c r="Y154" s="846"/>
      <c r="Z154" s="846"/>
      <c r="AA154" s="846"/>
      <c r="AL154" s="466">
        <v>1</v>
      </c>
    </row>
    <row r="155" spans="2:38" ht="18" customHeight="1" x14ac:dyDescent="0.25">
      <c r="B155" s="1792"/>
      <c r="C155" s="846"/>
      <c r="D155" s="846"/>
      <c r="E155" s="846"/>
      <c r="F155" s="846"/>
      <c r="G155" s="846"/>
      <c r="H155" s="846"/>
      <c r="I155" s="846"/>
      <c r="J155" s="846"/>
      <c r="K155" s="846"/>
      <c r="L155" s="846"/>
      <c r="M155" s="846"/>
      <c r="N155" s="846"/>
      <c r="O155" s="846"/>
      <c r="P155" s="846"/>
      <c r="Q155" s="846"/>
      <c r="R155" s="846"/>
      <c r="S155" s="846"/>
      <c r="T155" s="846"/>
      <c r="U155" s="846"/>
      <c r="V155" s="846"/>
      <c r="W155" s="3395"/>
      <c r="X155" s="3395"/>
      <c r="Y155" s="846"/>
      <c r="Z155" s="846"/>
      <c r="AA155" s="846"/>
      <c r="AL155" s="466">
        <v>1</v>
      </c>
    </row>
    <row r="156" spans="2:38" ht="18" customHeight="1" thickBot="1" x14ac:dyDescent="0.3">
      <c r="B156" s="1792"/>
      <c r="C156" s="846"/>
      <c r="D156" s="846"/>
      <c r="E156" s="846"/>
      <c r="F156" s="846"/>
      <c r="G156" s="846"/>
      <c r="H156" s="846"/>
      <c r="I156" s="846"/>
      <c r="J156" s="846"/>
      <c r="K156" s="846"/>
      <c r="L156" s="846"/>
      <c r="M156" s="846"/>
      <c r="N156" s="846"/>
      <c r="O156" s="846"/>
      <c r="P156" s="846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  <c r="AA156" s="846"/>
      <c r="AL156" s="466">
        <v>1</v>
      </c>
    </row>
    <row r="157" spans="2:38" ht="18" customHeight="1" x14ac:dyDescent="0.25">
      <c r="B157" s="1792"/>
      <c r="C157" s="846"/>
      <c r="D157" s="846"/>
      <c r="E157" s="846"/>
      <c r="F157" s="846"/>
      <c r="G157" s="846"/>
      <c r="H157" s="846"/>
      <c r="I157" s="846"/>
      <c r="J157" s="846"/>
      <c r="K157" s="846"/>
      <c r="L157" s="846"/>
      <c r="M157" s="846"/>
      <c r="N157" s="846"/>
      <c r="O157" s="846"/>
      <c r="P157" s="846"/>
      <c r="Q157" s="846"/>
      <c r="R157" s="846"/>
      <c r="S157" s="846"/>
      <c r="T157" s="846"/>
      <c r="U157" s="846"/>
      <c r="V157" s="846"/>
      <c r="W157" s="3394" t="s">
        <v>1737</v>
      </c>
      <c r="X157" s="3394"/>
      <c r="Y157" s="846"/>
      <c r="Z157" s="846"/>
      <c r="AA157" s="846"/>
      <c r="AL157" s="466">
        <v>1</v>
      </c>
    </row>
    <row r="158" spans="2:38" ht="18" customHeight="1" x14ac:dyDescent="0.25">
      <c r="B158" s="1792"/>
      <c r="C158" s="846"/>
      <c r="D158" s="846"/>
      <c r="E158" s="846"/>
      <c r="F158" s="846"/>
      <c r="G158" s="846"/>
      <c r="H158" s="846"/>
      <c r="I158" s="846"/>
      <c r="J158" s="846"/>
      <c r="K158" s="846"/>
      <c r="L158" s="846"/>
      <c r="M158" s="846"/>
      <c r="N158" s="846"/>
      <c r="O158" s="846"/>
      <c r="P158" s="846"/>
      <c r="Q158" s="846"/>
      <c r="R158" s="846"/>
      <c r="S158" s="846"/>
      <c r="T158" s="846"/>
      <c r="U158" s="846"/>
      <c r="V158" s="846"/>
      <c r="W158" s="3395"/>
      <c r="X158" s="3395"/>
      <c r="Y158" s="846"/>
      <c r="Z158" s="846"/>
      <c r="AA158" s="846"/>
      <c r="AL158" s="466">
        <v>1</v>
      </c>
    </row>
    <row r="159" spans="2:38" ht="18" customHeight="1" thickBot="1" x14ac:dyDescent="0.3">
      <c r="B159" s="1792"/>
      <c r="C159" s="846"/>
      <c r="D159" s="846"/>
      <c r="E159" s="846"/>
      <c r="F159" s="846"/>
      <c r="G159" s="846"/>
      <c r="H159" s="846"/>
      <c r="I159" s="846"/>
      <c r="J159" s="846"/>
      <c r="K159" s="846"/>
      <c r="L159" s="846"/>
      <c r="M159" s="846"/>
      <c r="N159" s="846"/>
      <c r="O159" s="846"/>
      <c r="P159" s="846"/>
      <c r="Q159" s="846"/>
      <c r="R159" s="846"/>
      <c r="S159" s="846"/>
      <c r="T159" s="846"/>
      <c r="U159" s="846"/>
      <c r="V159" s="846"/>
      <c r="W159" s="846"/>
      <c r="X159" s="846"/>
      <c r="Y159" s="846"/>
      <c r="Z159" s="846"/>
      <c r="AA159" s="846"/>
      <c r="AL159" s="466">
        <v>1</v>
      </c>
    </row>
    <row r="160" spans="2:38" ht="18" customHeight="1" x14ac:dyDescent="0.25">
      <c r="B160" s="1792"/>
      <c r="C160" s="846"/>
      <c r="D160" s="846"/>
      <c r="E160" s="846"/>
      <c r="F160" s="846"/>
      <c r="G160" s="846"/>
      <c r="H160" s="846"/>
      <c r="I160" s="846"/>
      <c r="J160" s="846"/>
      <c r="K160" s="846"/>
      <c r="L160" s="846"/>
      <c r="M160" s="846"/>
      <c r="N160" s="846"/>
      <c r="O160" s="846"/>
      <c r="P160" s="846"/>
      <c r="Q160" s="846"/>
      <c r="R160" s="846"/>
      <c r="S160" s="846"/>
      <c r="T160" s="846"/>
      <c r="U160" s="846"/>
      <c r="V160" s="846"/>
      <c r="W160" s="3394" t="s">
        <v>1739</v>
      </c>
      <c r="X160" s="3394"/>
      <c r="Y160" s="846"/>
      <c r="Z160" s="846"/>
      <c r="AA160" s="846"/>
      <c r="AL160" s="466">
        <v>1</v>
      </c>
    </row>
    <row r="161" spans="1:40" ht="18" customHeight="1" x14ac:dyDescent="0.25">
      <c r="B161" s="1792"/>
      <c r="C161" s="846"/>
      <c r="D161" s="846"/>
      <c r="E161" s="846"/>
      <c r="F161" s="846"/>
      <c r="G161" s="846"/>
      <c r="H161" s="846"/>
      <c r="I161" s="846"/>
      <c r="J161" s="846"/>
      <c r="K161" s="846"/>
      <c r="L161" s="846"/>
      <c r="M161" s="846"/>
      <c r="N161" s="846"/>
      <c r="O161" s="846"/>
      <c r="P161" s="846"/>
      <c r="Q161" s="846"/>
      <c r="R161" s="846"/>
      <c r="S161" s="846"/>
      <c r="T161" s="846"/>
      <c r="U161" s="846"/>
      <c r="V161" s="846"/>
      <c r="W161" s="3395"/>
      <c r="X161" s="3395"/>
      <c r="Y161" s="846"/>
      <c r="Z161" s="846"/>
      <c r="AA161" s="846"/>
      <c r="AL161" s="466">
        <v>1</v>
      </c>
    </row>
    <row r="162" spans="1:40" ht="18" customHeight="1" x14ac:dyDescent="0.25">
      <c r="B162" s="2083"/>
      <c r="C162" s="2084"/>
      <c r="D162" s="2084"/>
      <c r="E162" s="2084"/>
      <c r="F162" s="2084"/>
      <c r="G162" s="2084"/>
      <c r="H162" s="2084"/>
      <c r="I162" s="2084"/>
      <c r="J162" s="2084"/>
      <c r="K162" s="2084"/>
      <c r="L162" s="2084"/>
      <c r="M162" s="2084"/>
      <c r="N162" s="2084"/>
      <c r="O162" s="2084"/>
      <c r="P162" s="2084"/>
      <c r="Q162" s="2084"/>
      <c r="R162" s="2084"/>
      <c r="S162" s="2084"/>
      <c r="T162" s="2084"/>
      <c r="U162" s="2084"/>
      <c r="V162" s="2084"/>
      <c r="W162" s="2084"/>
      <c r="X162" s="2084"/>
      <c r="Y162" s="2084"/>
      <c r="Z162" s="2084"/>
      <c r="AL162" s="466">
        <v>1</v>
      </c>
    </row>
    <row r="163" spans="1:40" x14ac:dyDescent="0.25">
      <c r="AL163" s="552" t="s">
        <v>344</v>
      </c>
      <c r="AM163" s="465"/>
      <c r="AN163" s="465"/>
    </row>
    <row r="164" spans="1:40" x14ac:dyDescent="0.25">
      <c r="A164" s="466">
        <v>1</v>
      </c>
      <c r="B164" s="466">
        <v>1</v>
      </c>
      <c r="C164" s="466">
        <v>1</v>
      </c>
      <c r="D164" s="466">
        <v>1</v>
      </c>
      <c r="E164" s="466">
        <v>1</v>
      </c>
      <c r="F164" s="466">
        <v>1</v>
      </c>
      <c r="G164" s="466">
        <v>1</v>
      </c>
      <c r="H164" s="466">
        <v>1</v>
      </c>
      <c r="I164" s="466">
        <v>1</v>
      </c>
      <c r="J164" s="466">
        <v>1</v>
      </c>
      <c r="K164" s="466">
        <v>1</v>
      </c>
      <c r="L164" s="466">
        <v>1</v>
      </c>
      <c r="M164" s="466">
        <v>1</v>
      </c>
      <c r="N164" s="466">
        <v>1</v>
      </c>
      <c r="O164" s="466">
        <v>1</v>
      </c>
      <c r="P164" s="466">
        <v>1</v>
      </c>
      <c r="Q164" s="466">
        <v>1</v>
      </c>
      <c r="R164" s="466">
        <v>1</v>
      </c>
      <c r="S164" s="466">
        <v>1</v>
      </c>
      <c r="T164" s="466">
        <v>1</v>
      </c>
      <c r="U164" s="466">
        <v>1</v>
      </c>
      <c r="V164" s="466">
        <v>1</v>
      </c>
      <c r="W164" s="466">
        <v>1</v>
      </c>
      <c r="X164" s="466">
        <v>1</v>
      </c>
      <c r="Y164" s="466">
        <v>1</v>
      </c>
      <c r="Z164" s="466">
        <v>1</v>
      </c>
      <c r="AA164" s="466">
        <v>1</v>
      </c>
      <c r="AB164" s="466">
        <v>1</v>
      </c>
      <c r="AC164" s="466">
        <v>1</v>
      </c>
      <c r="AD164" s="466">
        <v>1</v>
      </c>
      <c r="AE164" s="466">
        <v>1</v>
      </c>
      <c r="AF164" s="466">
        <v>1</v>
      </c>
      <c r="AG164" s="466">
        <v>1</v>
      </c>
      <c r="AH164" s="466">
        <v>1</v>
      </c>
      <c r="AI164" s="466">
        <v>1</v>
      </c>
      <c r="AJ164" s="466">
        <v>1</v>
      </c>
      <c r="AK164" s="466">
        <v>1</v>
      </c>
      <c r="AL164" s="1" t="str">
        <f>ADDRESS(ROW(),COLUMN(),4)</f>
        <v>AL164</v>
      </c>
      <c r="AM164" s="553"/>
      <c r="AN164" s="554" t="str">
        <f>ADDRESS(ROW(),COLUMN(),4)</f>
        <v>AN164</v>
      </c>
    </row>
  </sheetData>
  <mergeCells count="276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T85:U86"/>
    <mergeCell ref="W85:X86"/>
    <mergeCell ref="B88:C89"/>
    <mergeCell ref="T88:U89"/>
    <mergeCell ref="W88:X89"/>
    <mergeCell ref="B79:C80"/>
    <mergeCell ref="E79:F80"/>
    <mergeCell ref="T79:U80"/>
    <mergeCell ref="W79:X80"/>
    <mergeCell ref="B82:C83"/>
    <mergeCell ref="E82:F83"/>
    <mergeCell ref="T82:U83"/>
    <mergeCell ref="W82:X83"/>
    <mergeCell ref="B73:C74"/>
    <mergeCell ref="E73:F74"/>
    <mergeCell ref="Q73:R74"/>
    <mergeCell ref="T73:U74"/>
    <mergeCell ref="W73:X74"/>
    <mergeCell ref="B76:C77"/>
    <mergeCell ref="E76:F77"/>
    <mergeCell ref="Q76:R77"/>
    <mergeCell ref="T76:U77"/>
    <mergeCell ref="W76:X77"/>
    <mergeCell ref="B70:C71"/>
    <mergeCell ref="E70:F71"/>
    <mergeCell ref="Q70:R71"/>
    <mergeCell ref="T70:U71"/>
    <mergeCell ref="W70:X71"/>
    <mergeCell ref="Z70:AA71"/>
    <mergeCell ref="B67:C68"/>
    <mergeCell ref="E67:F68"/>
    <mergeCell ref="Q67:R68"/>
    <mergeCell ref="T67:U68"/>
    <mergeCell ref="W67:X68"/>
    <mergeCell ref="Z67:AA68"/>
    <mergeCell ref="B64:C65"/>
    <mergeCell ref="E64:F65"/>
    <mergeCell ref="H64:I65"/>
    <mergeCell ref="K64:L65"/>
    <mergeCell ref="Q64:R65"/>
    <mergeCell ref="T64:U65"/>
    <mergeCell ref="W64:X65"/>
    <mergeCell ref="Z64:AA65"/>
    <mergeCell ref="B61:C62"/>
    <mergeCell ref="E61:F62"/>
    <mergeCell ref="H61:I62"/>
    <mergeCell ref="K61:L62"/>
    <mergeCell ref="Q61:R62"/>
    <mergeCell ref="T61:U62"/>
    <mergeCell ref="B58:C59"/>
    <mergeCell ref="E58:F59"/>
    <mergeCell ref="H58:I59"/>
    <mergeCell ref="K58:L59"/>
    <mergeCell ref="Q58:R59"/>
    <mergeCell ref="T58:U59"/>
    <mergeCell ref="W58:X59"/>
    <mergeCell ref="Z58:AA59"/>
    <mergeCell ref="W61:X62"/>
    <mergeCell ref="Z61:AA62"/>
    <mergeCell ref="T52:U53"/>
    <mergeCell ref="W52:X53"/>
    <mergeCell ref="Z52:AA52"/>
    <mergeCell ref="B55:C56"/>
    <mergeCell ref="E55:F56"/>
    <mergeCell ref="H55:I56"/>
    <mergeCell ref="K55:L56"/>
    <mergeCell ref="N55:O56"/>
    <mergeCell ref="Q55:R56"/>
    <mergeCell ref="T55:U56"/>
    <mergeCell ref="B52:C53"/>
    <mergeCell ref="E52:F53"/>
    <mergeCell ref="H52:I53"/>
    <mergeCell ref="K52:L53"/>
    <mergeCell ref="N52:O53"/>
    <mergeCell ref="Q52:R53"/>
    <mergeCell ref="W55:X56"/>
    <mergeCell ref="Z55:AA56"/>
    <mergeCell ref="B49:C50"/>
    <mergeCell ref="E49:F50"/>
    <mergeCell ref="H49:I50"/>
    <mergeCell ref="K49:L50"/>
    <mergeCell ref="N49:O50"/>
    <mergeCell ref="Q49:R50"/>
    <mergeCell ref="T49:U50"/>
    <mergeCell ref="W49:X50"/>
    <mergeCell ref="Z49:AA50"/>
    <mergeCell ref="B46:C47"/>
    <mergeCell ref="E46:F47"/>
    <mergeCell ref="H46:I47"/>
    <mergeCell ref="K46:L47"/>
    <mergeCell ref="N46:O47"/>
    <mergeCell ref="Q46:R47"/>
    <mergeCell ref="T46:U47"/>
    <mergeCell ref="W46:X47"/>
    <mergeCell ref="Z46:AA47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Q34:R35"/>
    <mergeCell ref="Q37:R38"/>
    <mergeCell ref="T37:U38"/>
    <mergeCell ref="W37:X38"/>
    <mergeCell ref="Z37:AA38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B37:C38"/>
    <mergeCell ref="E37:F38"/>
    <mergeCell ref="H37:I38"/>
    <mergeCell ref="K37:L38"/>
    <mergeCell ref="N37:O38"/>
    <mergeCell ref="B34:C35"/>
    <mergeCell ref="E34:F35"/>
    <mergeCell ref="H34:I35"/>
    <mergeCell ref="K34:L35"/>
    <mergeCell ref="N34:O35"/>
    <mergeCell ref="AI31:AJ31"/>
    <mergeCell ref="AI32:AJ32"/>
    <mergeCell ref="AC28:AD29"/>
    <mergeCell ref="AF28:AG29"/>
    <mergeCell ref="AI29:AJ29"/>
    <mergeCell ref="T34:U35"/>
    <mergeCell ref="W34:X35"/>
    <mergeCell ref="Z34:AA35"/>
    <mergeCell ref="AC34:AD35"/>
    <mergeCell ref="AF34:AG35"/>
    <mergeCell ref="T25:U26"/>
    <mergeCell ref="W25:X26"/>
    <mergeCell ref="Z25:AA26"/>
    <mergeCell ref="AC25:AD26"/>
    <mergeCell ref="AF25:AG26"/>
    <mergeCell ref="W31:X32"/>
    <mergeCell ref="Z31:AA32"/>
    <mergeCell ref="AC31:AD32"/>
    <mergeCell ref="AF31:AG32"/>
    <mergeCell ref="AI24:AJ24"/>
    <mergeCell ref="B25:C26"/>
    <mergeCell ref="E25:F26"/>
    <mergeCell ref="H25:I26"/>
    <mergeCell ref="K25:L26"/>
    <mergeCell ref="N25:O26"/>
    <mergeCell ref="B31:C32"/>
    <mergeCell ref="E31:F32"/>
    <mergeCell ref="H31:I32"/>
    <mergeCell ref="K31:L32"/>
    <mergeCell ref="N31:O32"/>
    <mergeCell ref="Q31:R32"/>
    <mergeCell ref="T31:U32"/>
    <mergeCell ref="AI26:AJ26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Q25:R26"/>
    <mergeCell ref="B19:C20"/>
    <mergeCell ref="E19:F20"/>
    <mergeCell ref="H19:I20"/>
    <mergeCell ref="K19:L20"/>
    <mergeCell ref="N19:O20"/>
    <mergeCell ref="Q19:R20"/>
    <mergeCell ref="Z22:AA23"/>
    <mergeCell ref="AC22:AD23"/>
    <mergeCell ref="AF22:AG23"/>
    <mergeCell ref="AI21:AJ21"/>
    <mergeCell ref="B22:C23"/>
    <mergeCell ref="E22:F23"/>
    <mergeCell ref="H22:I23"/>
    <mergeCell ref="K22:L23"/>
    <mergeCell ref="N22:O23"/>
    <mergeCell ref="Q22:R23"/>
    <mergeCell ref="T22:U23"/>
    <mergeCell ref="W22:X23"/>
    <mergeCell ref="AI22:AJ22"/>
    <mergeCell ref="Z16:AA17"/>
    <mergeCell ref="AC16:AD17"/>
    <mergeCell ref="AF16:AG17"/>
    <mergeCell ref="AI18:AJ19"/>
    <mergeCell ref="T19:U20"/>
    <mergeCell ref="W19:X20"/>
    <mergeCell ref="Z19:AA20"/>
    <mergeCell ref="AC19:AD20"/>
    <mergeCell ref="AF19:AG20"/>
    <mergeCell ref="AF13:AG14"/>
    <mergeCell ref="AI13:AJ13"/>
    <mergeCell ref="AI14:AJ16"/>
    <mergeCell ref="W10:X11"/>
    <mergeCell ref="Z10:AA11"/>
    <mergeCell ref="AC10:AD11"/>
    <mergeCell ref="B13:C14"/>
    <mergeCell ref="E13:F14"/>
    <mergeCell ref="H13:I14"/>
    <mergeCell ref="K13:L14"/>
    <mergeCell ref="N13:O14"/>
    <mergeCell ref="Q13:R14"/>
    <mergeCell ref="T13:U14"/>
    <mergeCell ref="B16:C17"/>
    <mergeCell ref="E16:F17"/>
    <mergeCell ref="H16:I17"/>
    <mergeCell ref="K16:L17"/>
    <mergeCell ref="N16:O17"/>
    <mergeCell ref="Q16:R17"/>
    <mergeCell ref="W13:X14"/>
    <mergeCell ref="Z13:AA14"/>
    <mergeCell ref="AC13:AD14"/>
    <mergeCell ref="T16:U17"/>
    <mergeCell ref="W16:X17"/>
    <mergeCell ref="B8:C8"/>
    <mergeCell ref="AC8:AD9"/>
    <mergeCell ref="AF8:AG9"/>
    <mergeCell ref="B10:C11"/>
    <mergeCell ref="E10:F11"/>
    <mergeCell ref="H10:I11"/>
    <mergeCell ref="K10:L11"/>
    <mergeCell ref="N10:O11"/>
    <mergeCell ref="Q10:R11"/>
    <mergeCell ref="T10:U1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1B51D-09B2-46E5-9261-2CBC189CBAB0}">
  <dimension ref="A1:AO165"/>
  <sheetViews>
    <sheetView showZeros="0" zoomScaleNormal="100" workbookViewId="0">
      <selection activeCell="W6" sqref="W6:X7"/>
    </sheetView>
  </sheetViews>
  <sheetFormatPr baseColWidth="10" defaultRowHeight="15" x14ac:dyDescent="0.25"/>
  <cols>
    <col min="1" max="1" width="6.7109375" customWidth="1"/>
    <col min="2" max="2" width="11.7109375" style="465" customWidth="1"/>
    <col min="3" max="3" width="12.7109375" style="465" customWidth="1"/>
    <col min="4" max="4" width="2.140625" style="465" customWidth="1"/>
    <col min="5" max="5" width="11.7109375" style="465" customWidth="1"/>
    <col min="6" max="6" width="12.7109375" style="465" customWidth="1"/>
    <col min="7" max="7" width="2.140625" style="465" customWidth="1"/>
    <col min="8" max="8" width="11.7109375" style="465" customWidth="1"/>
    <col min="9" max="9" width="12.7109375" style="465" customWidth="1"/>
    <col min="10" max="10" width="2.140625" style="465" customWidth="1"/>
    <col min="11" max="11" width="11.7109375" style="465" customWidth="1"/>
    <col min="12" max="12" width="12.7109375" style="465" customWidth="1"/>
    <col min="13" max="13" width="2.140625" style="465" customWidth="1"/>
    <col min="14" max="14" width="11.7109375" style="465" customWidth="1"/>
    <col min="15" max="15" width="12.7109375" style="465" customWidth="1"/>
    <col min="16" max="16" width="2.140625" style="465" customWidth="1"/>
    <col min="17" max="17" width="11.7109375" style="465" customWidth="1"/>
    <col min="18" max="18" width="12.7109375" style="465" customWidth="1"/>
    <col min="19" max="19" width="2.140625" style="465" customWidth="1"/>
    <col min="20" max="20" width="11.7109375" style="465" customWidth="1"/>
    <col min="21" max="21" width="12.7109375" style="465" customWidth="1"/>
    <col min="22" max="22" width="2.140625" style="465" customWidth="1"/>
    <col min="23" max="23" width="11.7109375" style="465" customWidth="1"/>
    <col min="24" max="24" width="12.7109375" style="465" customWidth="1"/>
    <col min="25" max="25" width="2.140625" style="465" customWidth="1"/>
    <col min="26" max="26" width="11.7109375" style="465" customWidth="1"/>
    <col min="27" max="27" width="12.7109375" style="465" customWidth="1"/>
    <col min="28" max="28" width="4.85546875" style="473" customWidth="1"/>
    <col min="29" max="29" width="2.140625" style="465" customWidth="1"/>
    <col min="30" max="30" width="11.7109375" style="465" customWidth="1"/>
    <col min="31" max="31" width="12.7109375" style="465" customWidth="1"/>
    <col min="32" max="32" width="4.5703125" style="465" customWidth="1"/>
    <col min="33" max="33" width="11.7109375" style="465" customWidth="1"/>
    <col min="34" max="34" width="12.5703125" style="465" customWidth="1"/>
    <col min="35" max="35" width="2.140625" style="465" customWidth="1"/>
    <col min="36" max="37" width="12.7109375" style="465" customWidth="1"/>
    <col min="38" max="38" width="5.140625" style="465" customWidth="1"/>
    <col min="39" max="39" width="8.7109375" style="465" customWidth="1"/>
    <col min="40" max="40" width="11.42578125" style="464"/>
    <col min="41" max="41" width="43.5703125" style="464" customWidth="1"/>
  </cols>
  <sheetData>
    <row r="1" spans="1:41" x14ac:dyDescent="0.25">
      <c r="A1" s="1" t="str">
        <f>ADDRESS(ROW(),COLUMN(),4)</f>
        <v>A1</v>
      </c>
      <c r="B1" s="546" t="str">
        <f>SUBSTITUTE(ADDRESS(1,COLUMN(),4),"1","")</f>
        <v>B</v>
      </c>
      <c r="C1" s="546" t="str">
        <f>SUBSTITUTE(ADDRESS(1,COLUMN(),4),"1","")</f>
        <v>C</v>
      </c>
      <c r="E1" s="546" t="str">
        <f>SUBSTITUTE(ADDRESS(1,COLUMN(),4),"1","")</f>
        <v>E</v>
      </c>
      <c r="F1" s="546" t="str">
        <f>SUBSTITUTE(ADDRESS(1,COLUMN(),4),"1","")</f>
        <v>F</v>
      </c>
      <c r="H1" s="546" t="str">
        <f>SUBSTITUTE(ADDRESS(1,COLUMN(),4),"1","")</f>
        <v>H</v>
      </c>
      <c r="I1" s="546" t="str">
        <f>SUBSTITUTE(ADDRESS(1,COLUMN(),4),"1","")</f>
        <v>I</v>
      </c>
      <c r="K1" s="546" t="str">
        <f>SUBSTITUTE(ADDRESS(1,COLUMN(),4),"1","")</f>
        <v>K</v>
      </c>
      <c r="L1" s="546" t="str">
        <f>SUBSTITUTE(ADDRESS(1,COLUMN(),4),"1","")</f>
        <v>L</v>
      </c>
      <c r="N1" s="546" t="str">
        <f>SUBSTITUTE(ADDRESS(1,COLUMN(),4),"1","")</f>
        <v>N</v>
      </c>
      <c r="O1" s="546" t="str">
        <f>SUBSTITUTE(ADDRESS(1,COLUMN(),4),"1","")</f>
        <v>O</v>
      </c>
      <c r="Q1" s="546" t="str">
        <f>SUBSTITUTE(ADDRESS(1,COLUMN(),4),"1","")</f>
        <v>Q</v>
      </c>
      <c r="R1" s="546" t="str">
        <f>SUBSTITUTE(ADDRESS(1,COLUMN(),4),"1","")</f>
        <v>R</v>
      </c>
      <c r="T1" s="546" t="str">
        <f>SUBSTITUTE(ADDRESS(1,COLUMN(),4),"1","")</f>
        <v>T</v>
      </c>
      <c r="U1" s="546" t="str">
        <f>SUBSTITUTE(ADDRESS(1,COLUMN(),4),"1","")</f>
        <v>U</v>
      </c>
      <c r="W1" s="546" t="str">
        <f>SUBSTITUTE(ADDRESS(1,COLUMN(),4),"1","")</f>
        <v>W</v>
      </c>
      <c r="X1" s="546" t="str">
        <f>SUBSTITUTE(ADDRESS(1,COLUMN(),4),"1","")</f>
        <v>X</v>
      </c>
      <c r="Z1" s="546" t="str">
        <f>SUBSTITUTE(ADDRESS(1,COLUMN(),4),"1","")</f>
        <v>Z</v>
      </c>
      <c r="AA1" s="546" t="str">
        <f>SUBSTITUTE(ADDRESS(1,COLUMN(),4),"1","")</f>
        <v>AA</v>
      </c>
      <c r="AC1"/>
      <c r="AD1" s="546" t="str">
        <f>SUBSTITUTE(ADDRESS(1,COLUMN(),4),"1","")</f>
        <v>AD</v>
      </c>
      <c r="AE1" s="546" t="str">
        <f>SUBSTITUTE(ADDRESS(1,COLUMN(),4),"1","")</f>
        <v>AE</v>
      </c>
      <c r="AG1" s="546" t="str">
        <f>SUBSTITUTE(ADDRESS(1,COLUMN(),4),"1","")</f>
        <v>AG</v>
      </c>
      <c r="AH1" s="546" t="str">
        <f>SUBSTITUTE(ADDRESS(1,COLUMN(),4),"1","")</f>
        <v>AH</v>
      </c>
      <c r="AI1"/>
      <c r="AJ1" s="546" t="str">
        <f>SUBSTITUTE(ADDRESS(1,COLUMN(),4),"1","")</f>
        <v>AJ</v>
      </c>
      <c r="AK1" s="546" t="str">
        <f>SUBSTITUTE(ADDRESS(1,COLUMN(),4),"1","")</f>
        <v>AK</v>
      </c>
      <c r="AL1"/>
      <c r="AM1" s="466">
        <v>1</v>
      </c>
      <c r="AN1" s="546" t="str">
        <f>SUBSTITUTE(ADDRESS(1,COLUMN(),4),"1","")</f>
        <v>AN</v>
      </c>
      <c r="AO1" s="547" t="str">
        <f>SUBSTITUTE(ADDRESS(1,COLUMN(),4),"1","")</f>
        <v>AO</v>
      </c>
    </row>
    <row r="2" spans="1:41" x14ac:dyDescent="0.25">
      <c r="A2" s="2054"/>
      <c r="B2" s="467">
        <f ca="1">CELL("largeur",B2)</f>
        <v>11</v>
      </c>
      <c r="C2" s="467">
        <f ca="1">CELL("largeur",C2)</f>
        <v>12</v>
      </c>
      <c r="E2" s="467">
        <f ca="1">CELL("largeur",E2)</f>
        <v>11</v>
      </c>
      <c r="F2" s="467">
        <f ca="1">CELL("largeur",F2)</f>
        <v>12</v>
      </c>
      <c r="H2" s="467">
        <f ca="1">CELL("largeur",H2)</f>
        <v>11</v>
      </c>
      <c r="I2" s="467">
        <f ca="1">CELL("largeur",I2)</f>
        <v>12</v>
      </c>
      <c r="K2" s="467">
        <f ca="1">CELL("largeur",K2)</f>
        <v>11</v>
      </c>
      <c r="L2" s="467">
        <f ca="1">CELL("largeur",L2)</f>
        <v>12</v>
      </c>
      <c r="N2" s="467">
        <f ca="1">CELL("largeur",N2)</f>
        <v>11</v>
      </c>
      <c r="O2" s="467">
        <f ca="1">CELL("largeur",O2)</f>
        <v>12</v>
      </c>
      <c r="Q2" s="467">
        <f ca="1">CELL("largeur",Q2)</f>
        <v>11</v>
      </c>
      <c r="R2" s="467">
        <f ca="1">CELL("largeur",R2)</f>
        <v>12</v>
      </c>
      <c r="T2" s="467">
        <f ca="1">CELL("largeur",T2)</f>
        <v>11</v>
      </c>
      <c r="U2" s="467">
        <f ca="1">CELL("largeur",U2)</f>
        <v>12</v>
      </c>
      <c r="W2" s="467">
        <f ca="1">CELL("largeur",W2)</f>
        <v>11</v>
      </c>
      <c r="X2" s="467">
        <f ca="1">CELL("largeur",X2)</f>
        <v>12</v>
      </c>
      <c r="Z2" s="467">
        <f ca="1">CELL("largeur",Z2)</f>
        <v>11</v>
      </c>
      <c r="AA2" s="467">
        <f ca="1">CELL("largeur",AA2)</f>
        <v>12</v>
      </c>
      <c r="AC2"/>
      <c r="AD2" s="467">
        <f ca="1">CELL("largeur",AD2)</f>
        <v>11</v>
      </c>
      <c r="AE2" s="467">
        <f ca="1">CELL("largeur",AE2)</f>
        <v>12</v>
      </c>
      <c r="AG2" s="467">
        <f ca="1">CELL("largeur",AG2)</f>
        <v>11</v>
      </c>
      <c r="AH2" s="467">
        <f ca="1">CELL("largeur",AH2)</f>
        <v>12</v>
      </c>
      <c r="AI2"/>
      <c r="AJ2" s="467">
        <f ca="1">CELL("largeur",AJ2)</f>
        <v>12</v>
      </c>
      <c r="AK2" s="467">
        <f ca="1">CELL("largeur",AK2)</f>
        <v>12</v>
      </c>
      <c r="AL2"/>
      <c r="AM2" s="466">
        <v>1</v>
      </c>
      <c r="AN2" s="548"/>
      <c r="AO2" s="548" t="s">
        <v>340</v>
      </c>
    </row>
    <row r="3" spans="1:41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G3"/>
      <c r="AH3"/>
      <c r="AI3"/>
      <c r="AJ3" s="9"/>
      <c r="AK3" s="9"/>
      <c r="AL3" s="9"/>
      <c r="AM3" s="466">
        <v>1</v>
      </c>
      <c r="AN3" s="550" cm="1">
        <f t="array" aca="1" ref="AN3" ca="1">COUNTA(A1:AM165+COUNTBLANK(A1:AM165))</f>
        <v>6435</v>
      </c>
      <c r="AO3" s="551" t="str">
        <f>"cellules entre"&amp;" " &amp;A1&amp;" et  "&amp;AM165</f>
        <v>cellules entre A1 et  AM165</v>
      </c>
    </row>
    <row r="4" spans="1:41" ht="21.75" customHeight="1" x14ac:dyDescent="0.25">
      <c r="AJ4" s="678"/>
      <c r="AK4" s="678"/>
      <c r="AL4" s="678"/>
      <c r="AM4" s="466">
        <v>1</v>
      </c>
      <c r="AN4" s="550">
        <f ca="1">COUNTA(A1:AM165)</f>
        <v>628</v>
      </c>
      <c r="AO4" s="551" t="s">
        <v>341</v>
      </c>
    </row>
    <row r="5" spans="1:41" ht="21.75" customHeight="1" thickBot="1" x14ac:dyDescent="0.3">
      <c r="B5" s="3447" t="s">
        <v>1743</v>
      </c>
      <c r="C5" s="3447"/>
      <c r="D5" s="3447"/>
      <c r="E5" s="3447"/>
      <c r="F5" s="3447"/>
      <c r="G5" s="3447"/>
      <c r="H5" s="3447"/>
      <c r="I5" s="3447"/>
      <c r="J5" s="3447"/>
      <c r="K5" s="3447"/>
      <c r="L5" s="3447"/>
      <c r="M5" s="3447"/>
      <c r="N5" s="3447"/>
      <c r="O5" s="3447"/>
      <c r="P5" s="3447"/>
      <c r="R5" s="2085" t="str">
        <f ca="1">"Page N°"&amp;_xlfn.SHEET()</f>
        <v>Page N°17</v>
      </c>
      <c r="T5" s="1773" t="s">
        <v>1744</v>
      </c>
      <c r="AB5" s="514"/>
      <c r="AJ5" s="678"/>
      <c r="AK5" s="678"/>
      <c r="AL5" s="678"/>
      <c r="AM5" s="466">
        <v>1</v>
      </c>
      <c r="AN5" s="550">
        <f ca="1">COUNTBLANK(A1:AM165)</f>
        <v>5807</v>
      </c>
      <c r="AO5" s="551" t="s">
        <v>342</v>
      </c>
    </row>
    <row r="6" spans="1:41" ht="22.5" customHeight="1" x14ac:dyDescent="0.25">
      <c r="B6" s="3447"/>
      <c r="C6" s="3447"/>
      <c r="D6" s="3447"/>
      <c r="E6" s="3447"/>
      <c r="F6" s="3447"/>
      <c r="G6" s="3447"/>
      <c r="H6" s="3447"/>
      <c r="I6" s="3447"/>
      <c r="J6" s="3447"/>
      <c r="K6" s="3447"/>
      <c r="L6" s="3447"/>
      <c r="M6" s="3447"/>
      <c r="N6" s="3447"/>
      <c r="O6" s="3447"/>
      <c r="P6" s="3447"/>
      <c r="W6" s="3432" t="s">
        <v>206</v>
      </c>
      <c r="X6" s="3432"/>
      <c r="AJ6" s="678"/>
      <c r="AK6" s="678"/>
      <c r="AL6" s="678"/>
      <c r="AM6" s="466">
        <v>1</v>
      </c>
      <c r="AN6" s="550">
        <f>SUM(AM1:AM163)+2</f>
        <v>165</v>
      </c>
      <c r="AO6" s="551" t="s">
        <v>274</v>
      </c>
    </row>
    <row r="7" spans="1:41" ht="21" customHeight="1" x14ac:dyDescent="0.25">
      <c r="B7" s="3434" t="s">
        <v>309</v>
      </c>
      <c r="C7" s="3434"/>
      <c r="E7" s="2086" t="s">
        <v>1745</v>
      </c>
      <c r="F7" s="2086"/>
      <c r="H7" s="2087"/>
      <c r="I7" s="2087"/>
      <c r="K7" s="2087"/>
      <c r="W7" s="3433"/>
      <c r="X7" s="3433"/>
      <c r="AJ7" s="678"/>
      <c r="AK7" s="678"/>
      <c r="AL7" s="678"/>
      <c r="AM7" s="466">
        <v>1</v>
      </c>
      <c r="AN7" s="550">
        <f>SUM(A165:AL165)+1</f>
        <v>39</v>
      </c>
      <c r="AO7" s="551" t="s">
        <v>343</v>
      </c>
    </row>
    <row r="8" spans="1:41" x14ac:dyDescent="0.25">
      <c r="B8" s="3434"/>
      <c r="C8" s="3434"/>
      <c r="E8" s="2088">
        <v>12</v>
      </c>
      <c r="F8" s="2088">
        <v>13</v>
      </c>
      <c r="H8" s="2088">
        <v>12</v>
      </c>
      <c r="I8" s="2088">
        <v>13</v>
      </c>
      <c r="K8" s="2088">
        <v>12</v>
      </c>
      <c r="L8" s="2088">
        <v>13</v>
      </c>
      <c r="N8" s="2088">
        <v>12</v>
      </c>
      <c r="O8" s="2088">
        <v>13</v>
      </c>
      <c r="AD8" s="3430" t="s">
        <v>1505</v>
      </c>
      <c r="AE8" s="3430"/>
      <c r="AG8" s="3430" t="s">
        <v>1505</v>
      </c>
      <c r="AH8" s="3430"/>
      <c r="AJ8" s="678"/>
      <c r="AK8" s="678"/>
      <c r="AL8" s="678"/>
      <c r="AM8" s="466">
        <v>1</v>
      </c>
    </row>
    <row r="9" spans="1:41" ht="24" customHeight="1" thickBot="1" x14ac:dyDescent="0.3">
      <c r="B9" s="2059" t="s">
        <v>1746</v>
      </c>
      <c r="C9" s="2089"/>
      <c r="E9" s="2059" t="s">
        <v>1747</v>
      </c>
      <c r="F9" s="2089"/>
      <c r="H9" s="2059" t="s">
        <v>1747</v>
      </c>
      <c r="I9" s="2089"/>
      <c r="K9" s="2059" t="s">
        <v>1747</v>
      </c>
      <c r="L9" s="2089"/>
      <c r="N9" s="2059" t="s">
        <v>1747</v>
      </c>
      <c r="O9" s="2089"/>
      <c r="Q9" s="2059" t="s">
        <v>1746</v>
      </c>
      <c r="R9" s="2089"/>
      <c r="T9" s="2059" t="s">
        <v>1746</v>
      </c>
      <c r="U9" s="2089"/>
      <c r="W9" s="2059" t="s">
        <v>1746</v>
      </c>
      <c r="X9" s="2089"/>
      <c r="Z9" s="2059" t="s">
        <v>1746</v>
      </c>
      <c r="AA9" s="2089"/>
      <c r="AD9" s="3430"/>
      <c r="AE9" s="3430"/>
      <c r="AG9" s="3430"/>
      <c r="AH9" s="3430"/>
      <c r="AJ9" s="678"/>
      <c r="AK9" s="678"/>
      <c r="AL9" s="678"/>
      <c r="AM9" s="466">
        <v>1</v>
      </c>
    </row>
    <row r="10" spans="1:41" ht="18" customHeight="1" x14ac:dyDescent="0.25">
      <c r="B10" s="3435" t="s">
        <v>1748</v>
      </c>
      <c r="C10" s="3435"/>
      <c r="E10" s="3161" t="s">
        <v>311</v>
      </c>
      <c r="F10" s="3161"/>
      <c r="H10" s="3437" t="s">
        <v>1749</v>
      </c>
      <c r="I10" s="3437"/>
      <c r="K10" s="3439" t="s">
        <v>1750</v>
      </c>
      <c r="L10" s="3439"/>
      <c r="N10" s="3432" t="s">
        <v>1751</v>
      </c>
      <c r="O10" s="3432"/>
      <c r="Q10" s="3441" t="s">
        <v>1752</v>
      </c>
      <c r="R10" s="3441"/>
      <c r="T10" s="3442" t="s">
        <v>1753</v>
      </c>
      <c r="U10" s="3442"/>
      <c r="W10" s="3443" t="s">
        <v>1754</v>
      </c>
      <c r="X10" s="3443"/>
      <c r="Z10" s="3444" t="s">
        <v>1755</v>
      </c>
      <c r="AA10" s="3444"/>
      <c r="AD10" s="3407" t="s">
        <v>1516</v>
      </c>
      <c r="AE10" s="3407"/>
      <c r="AJ10" s="678"/>
      <c r="AK10" s="678"/>
      <c r="AL10" s="678"/>
      <c r="AM10" s="466">
        <v>1</v>
      </c>
    </row>
    <row r="11" spans="1:41" ht="18" customHeight="1" x14ac:dyDescent="0.25">
      <c r="B11" s="3436"/>
      <c r="C11" s="3436"/>
      <c r="E11" s="3162"/>
      <c r="F11" s="3162"/>
      <c r="H11" s="3438"/>
      <c r="I11" s="3438"/>
      <c r="K11" s="3440"/>
      <c r="L11" s="3440"/>
      <c r="N11" s="3433"/>
      <c r="O11" s="3433"/>
      <c r="Q11" s="3391"/>
      <c r="R11" s="3391"/>
      <c r="T11" s="3393"/>
      <c r="U11" s="3393"/>
      <c r="W11" s="3395"/>
      <c r="X11" s="3395"/>
      <c r="Z11" s="3389"/>
      <c r="AA11" s="3389"/>
      <c r="AD11" s="3407"/>
      <c r="AE11" s="3407"/>
      <c r="AJ11" s="671">
        <v>1</v>
      </c>
      <c r="AK11" s="671">
        <v>1</v>
      </c>
      <c r="AL11" s="678"/>
      <c r="AM11" s="466">
        <v>1</v>
      </c>
    </row>
    <row r="12" spans="1:41" ht="18" customHeight="1" thickBot="1" x14ac:dyDescent="0.3">
      <c r="AJ12" s="2065" t="s">
        <v>1517</v>
      </c>
      <c r="AK12" s="678"/>
      <c r="AM12" s="466">
        <v>1</v>
      </c>
    </row>
    <row r="13" spans="1:41" ht="18" customHeight="1" x14ac:dyDescent="0.25">
      <c r="B13" s="3450" t="s">
        <v>1756</v>
      </c>
      <c r="C13" s="3450"/>
      <c r="E13" s="3161" t="s">
        <v>1757</v>
      </c>
      <c r="F13" s="3161"/>
      <c r="H13" s="3437" t="s">
        <v>1758</v>
      </c>
      <c r="I13" s="3437"/>
      <c r="K13" s="3439" t="s">
        <v>1759</v>
      </c>
      <c r="L13" s="3439"/>
      <c r="N13" s="3432" t="s">
        <v>1760</v>
      </c>
      <c r="O13" s="3432"/>
      <c r="Q13" s="3441" t="s">
        <v>1761</v>
      </c>
      <c r="R13" s="3441"/>
      <c r="T13" s="3442" t="s">
        <v>1762</v>
      </c>
      <c r="U13" s="3442"/>
      <c r="W13" s="3443" t="s">
        <v>1762</v>
      </c>
      <c r="X13" s="3443"/>
      <c r="Z13" s="3444" t="s">
        <v>1763</v>
      </c>
      <c r="AA13" s="3444"/>
      <c r="AD13" s="3393" t="s">
        <v>1526</v>
      </c>
      <c r="AE13" s="3393"/>
      <c r="AG13" s="3395" t="s">
        <v>1527</v>
      </c>
      <c r="AH13" s="3395"/>
      <c r="AJ13" s="3365" t="s">
        <v>1528</v>
      </c>
      <c r="AK13" s="3365"/>
      <c r="AM13" s="466">
        <v>1</v>
      </c>
    </row>
    <row r="14" spans="1:41" ht="18" customHeight="1" x14ac:dyDescent="0.25">
      <c r="B14" s="3431"/>
      <c r="C14" s="3431"/>
      <c r="E14" s="3162"/>
      <c r="F14" s="3162"/>
      <c r="H14" s="3438"/>
      <c r="I14" s="3438"/>
      <c r="K14" s="3440"/>
      <c r="L14" s="3440"/>
      <c r="N14" s="3433"/>
      <c r="O14" s="3433"/>
      <c r="Q14" s="3391"/>
      <c r="R14" s="3391"/>
      <c r="T14" s="3393"/>
      <c r="U14" s="3393"/>
      <c r="W14" s="3395"/>
      <c r="X14" s="3395"/>
      <c r="Z14" s="3389"/>
      <c r="AA14" s="3389"/>
      <c r="AD14" s="3393"/>
      <c r="AE14" s="3393"/>
      <c r="AG14" s="3395"/>
      <c r="AH14" s="3395"/>
      <c r="AJ14" s="3366" t="s">
        <v>1529</v>
      </c>
      <c r="AK14" s="3367"/>
      <c r="AM14" s="466">
        <v>1</v>
      </c>
    </row>
    <row r="15" spans="1:41" ht="18" customHeight="1" thickBot="1" x14ac:dyDescent="0.3">
      <c r="AJ15" s="3368"/>
      <c r="AK15" s="3369"/>
      <c r="AM15" s="466">
        <v>1</v>
      </c>
    </row>
    <row r="16" spans="1:41" ht="18" customHeight="1" x14ac:dyDescent="0.25">
      <c r="B16" s="3448" t="s">
        <v>1764</v>
      </c>
      <c r="C16" s="3448"/>
      <c r="E16" s="3161" t="s">
        <v>1765</v>
      </c>
      <c r="F16" s="3161"/>
      <c r="H16" s="3437" t="s">
        <v>1766</v>
      </c>
      <c r="I16" s="3437"/>
      <c r="K16" s="3439" t="s">
        <v>1767</v>
      </c>
      <c r="L16" s="3439"/>
      <c r="N16" s="3432" t="s">
        <v>1768</v>
      </c>
      <c r="O16" s="3432"/>
      <c r="Q16" s="3441" t="s">
        <v>1769</v>
      </c>
      <c r="R16" s="3441"/>
      <c r="T16" s="3442" t="s">
        <v>1770</v>
      </c>
      <c r="U16" s="3442"/>
      <c r="W16" s="3443" t="s">
        <v>1771</v>
      </c>
      <c r="X16" s="3443"/>
      <c r="Z16" s="3444" t="s">
        <v>1772</v>
      </c>
      <c r="AA16" s="3444"/>
      <c r="AD16" s="3389" t="s">
        <v>1539</v>
      </c>
      <c r="AE16" s="3389"/>
      <c r="AG16" s="3431" t="s">
        <v>1540</v>
      </c>
      <c r="AH16" s="3431"/>
      <c r="AJ16" s="3370"/>
      <c r="AK16" s="3371"/>
      <c r="AM16" s="466">
        <v>1</v>
      </c>
    </row>
    <row r="17" spans="1:39" ht="18" customHeight="1" x14ac:dyDescent="0.25">
      <c r="B17" s="3449"/>
      <c r="C17" s="3449"/>
      <c r="E17" s="3162"/>
      <c r="F17" s="3162"/>
      <c r="H17" s="3438"/>
      <c r="I17" s="3438"/>
      <c r="K17" s="3440"/>
      <c r="L17" s="3440"/>
      <c r="N17" s="3433"/>
      <c r="O17" s="3433"/>
      <c r="Q17" s="3391"/>
      <c r="R17" s="3391"/>
      <c r="T17" s="3393"/>
      <c r="U17" s="3393"/>
      <c r="W17" s="3395"/>
      <c r="X17" s="3395"/>
      <c r="Z17" s="3389"/>
      <c r="AA17" s="3389"/>
      <c r="AD17" s="3389"/>
      <c r="AE17" s="3389"/>
      <c r="AG17" s="3431"/>
      <c r="AH17" s="3431"/>
      <c r="AJ17" s="2066" t="s">
        <v>1541</v>
      </c>
      <c r="AK17" s="2066"/>
      <c r="AM17" s="466">
        <v>1</v>
      </c>
    </row>
    <row r="18" spans="1:39" ht="18" customHeight="1" thickBot="1" x14ac:dyDescent="0.3">
      <c r="AJ18" s="3372" t="s">
        <v>1542</v>
      </c>
      <c r="AK18" s="3373"/>
      <c r="AM18" s="466">
        <v>1</v>
      </c>
    </row>
    <row r="19" spans="1:39" ht="18" customHeight="1" x14ac:dyDescent="0.25">
      <c r="A19" s="41"/>
      <c r="B19" s="3445" t="s">
        <v>1754</v>
      </c>
      <c r="C19" s="3445"/>
      <c r="E19" s="3161" t="s">
        <v>1773</v>
      </c>
      <c r="F19" s="3161"/>
      <c r="H19" s="3437" t="s">
        <v>1774</v>
      </c>
      <c r="I19" s="3437"/>
      <c r="K19" s="3439" t="s">
        <v>1775</v>
      </c>
      <c r="L19" s="3439"/>
      <c r="N19" s="3432" t="s">
        <v>1776</v>
      </c>
      <c r="O19" s="3432"/>
      <c r="Q19" s="3441" t="s">
        <v>1777</v>
      </c>
      <c r="R19" s="3441"/>
      <c r="T19" s="3442" t="s">
        <v>1778</v>
      </c>
      <c r="U19" s="3442"/>
      <c r="W19" s="3443" t="s">
        <v>1779</v>
      </c>
      <c r="X19" s="3443"/>
      <c r="Z19" s="3444" t="s">
        <v>1780</v>
      </c>
      <c r="AA19" s="3444"/>
      <c r="AD19" s="3419" t="s">
        <v>1552</v>
      </c>
      <c r="AE19" s="3419"/>
      <c r="AG19" s="3425" t="s">
        <v>1553</v>
      </c>
      <c r="AH19" s="3425"/>
      <c r="AJ19" s="3374"/>
      <c r="AK19" s="3375"/>
      <c r="AM19" s="466">
        <v>1</v>
      </c>
    </row>
    <row r="20" spans="1:39" ht="18" customHeight="1" x14ac:dyDescent="0.25">
      <c r="B20" s="3446"/>
      <c r="C20" s="3446"/>
      <c r="E20" s="3162"/>
      <c r="F20" s="3162"/>
      <c r="H20" s="3438"/>
      <c r="I20" s="3438"/>
      <c r="K20" s="3440"/>
      <c r="L20" s="3440"/>
      <c r="N20" s="3433"/>
      <c r="O20" s="3433"/>
      <c r="Q20" s="3391"/>
      <c r="R20" s="3391"/>
      <c r="T20" s="3393"/>
      <c r="U20" s="3393"/>
      <c r="W20" s="3395"/>
      <c r="X20" s="3395"/>
      <c r="Z20" s="3389"/>
      <c r="AA20" s="3389"/>
      <c r="AD20" s="3419"/>
      <c r="AE20" s="3419"/>
      <c r="AG20" s="3425"/>
      <c r="AH20" s="3425"/>
      <c r="AJ20" s="791">
        <v>1</v>
      </c>
      <c r="AK20" s="791">
        <v>1</v>
      </c>
      <c r="AM20" s="466">
        <v>1</v>
      </c>
    </row>
    <row r="21" spans="1:39" ht="18" customHeight="1" thickBot="1" x14ac:dyDescent="0.3">
      <c r="AJ21" s="3349" t="s">
        <v>1554</v>
      </c>
      <c r="AK21" s="3350"/>
      <c r="AM21" s="466">
        <v>1</v>
      </c>
    </row>
    <row r="22" spans="1:39" ht="18" customHeight="1" x14ac:dyDescent="0.25">
      <c r="B22" s="3451" t="s">
        <v>1753</v>
      </c>
      <c r="C22" s="3451"/>
      <c r="E22" s="3161" t="s">
        <v>1781</v>
      </c>
      <c r="F22" s="3161"/>
      <c r="H22" s="3437" t="s">
        <v>1782</v>
      </c>
      <c r="I22" s="3437"/>
      <c r="K22" s="3439" t="s">
        <v>1783</v>
      </c>
      <c r="L22" s="3439"/>
      <c r="N22" s="3432" t="s">
        <v>1784</v>
      </c>
      <c r="O22" s="3432"/>
      <c r="Q22" s="3441" t="s">
        <v>1785</v>
      </c>
      <c r="R22" s="3441"/>
      <c r="T22" s="3442" t="s">
        <v>1779</v>
      </c>
      <c r="U22" s="3442"/>
      <c r="W22" s="3443" t="s">
        <v>1786</v>
      </c>
      <c r="X22" s="3443"/>
      <c r="Z22" s="3444" t="s">
        <v>1787</v>
      </c>
      <c r="AA22" s="3444"/>
      <c r="AD22" s="3423" t="s">
        <v>1562</v>
      </c>
      <c r="AE22" s="3423"/>
      <c r="AG22" s="3421" t="s">
        <v>1563</v>
      </c>
      <c r="AH22" s="3421"/>
      <c r="AJ22" s="3379" t="s">
        <v>1564</v>
      </c>
      <c r="AK22" s="3380"/>
      <c r="AM22" s="466">
        <v>1</v>
      </c>
    </row>
    <row r="23" spans="1:39" ht="18" customHeight="1" x14ac:dyDescent="0.25">
      <c r="B23" s="3452"/>
      <c r="C23" s="3452"/>
      <c r="E23" s="3162"/>
      <c r="F23" s="3162"/>
      <c r="H23" s="3438"/>
      <c r="I23" s="3438"/>
      <c r="K23" s="3440"/>
      <c r="L23" s="3440"/>
      <c r="N23" s="3433"/>
      <c r="O23" s="3433"/>
      <c r="Q23" s="3391"/>
      <c r="R23" s="3391"/>
      <c r="T23" s="3393"/>
      <c r="U23" s="3393"/>
      <c r="W23" s="3395"/>
      <c r="X23" s="3395"/>
      <c r="Z23" s="3389"/>
      <c r="AA23" s="3389"/>
      <c r="AD23" s="3423"/>
      <c r="AE23" s="3423"/>
      <c r="AG23" s="3421"/>
      <c r="AH23" s="3421"/>
      <c r="AJ23" s="2067" t="s">
        <v>1565</v>
      </c>
      <c r="AK23" s="2068"/>
      <c r="AM23" s="466">
        <v>1</v>
      </c>
    </row>
    <row r="24" spans="1:39" ht="18" customHeight="1" thickBot="1" x14ac:dyDescent="0.3">
      <c r="AJ24" s="3376" t="s">
        <v>1566</v>
      </c>
      <c r="AK24" s="3377"/>
      <c r="AM24" s="466">
        <v>1</v>
      </c>
    </row>
    <row r="25" spans="1:39" ht="18" customHeight="1" x14ac:dyDescent="0.25">
      <c r="B25" s="3453" t="s">
        <v>1788</v>
      </c>
      <c r="C25" s="3453"/>
      <c r="E25" s="3161" t="s">
        <v>1789</v>
      </c>
      <c r="F25" s="3161"/>
      <c r="H25" s="3437" t="s">
        <v>1790</v>
      </c>
      <c r="I25" s="3437"/>
      <c r="K25" s="3439" t="s">
        <v>1791</v>
      </c>
      <c r="L25" s="3439"/>
      <c r="N25" s="3432" t="s">
        <v>1792</v>
      </c>
      <c r="O25" s="3432"/>
      <c r="Q25" s="3441" t="s">
        <v>1793</v>
      </c>
      <c r="R25" s="3441"/>
      <c r="T25" s="3442" t="s">
        <v>1786</v>
      </c>
      <c r="U25" s="3442"/>
      <c r="W25" s="3443" t="s">
        <v>1794</v>
      </c>
      <c r="X25" s="3443"/>
      <c r="Z25" s="3444" t="s">
        <v>1795</v>
      </c>
      <c r="AA25" s="3444"/>
      <c r="AD25" s="3391" t="s">
        <v>1575</v>
      </c>
      <c r="AE25" s="3391"/>
      <c r="AG25" s="3429" t="s">
        <v>1576</v>
      </c>
      <c r="AH25" s="3429"/>
      <c r="AJ25" s="2067" t="s">
        <v>1577</v>
      </c>
      <c r="AK25" s="2068"/>
      <c r="AM25" s="466">
        <v>1</v>
      </c>
    </row>
    <row r="26" spans="1:39" ht="18" customHeight="1" x14ac:dyDescent="0.25">
      <c r="B26" s="3454"/>
      <c r="C26" s="3454"/>
      <c r="E26" s="3162"/>
      <c r="F26" s="3162"/>
      <c r="H26" s="3438"/>
      <c r="I26" s="3438"/>
      <c r="K26" s="3440"/>
      <c r="L26" s="3440"/>
      <c r="N26" s="3433"/>
      <c r="O26" s="3433"/>
      <c r="Q26" s="3391"/>
      <c r="R26" s="3391"/>
      <c r="T26" s="3393"/>
      <c r="U26" s="3393"/>
      <c r="W26" s="3395"/>
      <c r="X26" s="3395"/>
      <c r="Z26" s="3389"/>
      <c r="AA26" s="3389"/>
      <c r="AD26" s="3391"/>
      <c r="AE26" s="3391"/>
      <c r="AG26" s="3429"/>
      <c r="AH26" s="3429"/>
      <c r="AJ26" s="3376" t="s">
        <v>1578</v>
      </c>
      <c r="AK26" s="3377"/>
      <c r="AM26" s="466">
        <v>1</v>
      </c>
    </row>
    <row r="27" spans="1:39" ht="18" customHeight="1" thickBot="1" x14ac:dyDescent="0.3">
      <c r="AJ27" s="2067" t="s">
        <v>1579</v>
      </c>
      <c r="AK27" s="2068"/>
      <c r="AM27" s="466">
        <v>1</v>
      </c>
    </row>
    <row r="28" spans="1:39" ht="18" customHeight="1" x14ac:dyDescent="0.25">
      <c r="B28" s="3457" t="s">
        <v>1410</v>
      </c>
      <c r="C28" s="3457"/>
      <c r="E28" s="3161" t="s">
        <v>1796</v>
      </c>
      <c r="F28" s="3161"/>
      <c r="H28" s="3437" t="s">
        <v>1797</v>
      </c>
      <c r="I28" s="3437"/>
      <c r="K28" s="3439" t="s">
        <v>1798</v>
      </c>
      <c r="L28" s="3439"/>
      <c r="N28" s="3432" t="s">
        <v>1799</v>
      </c>
      <c r="O28" s="3432"/>
      <c r="Q28" s="3441" t="s">
        <v>1800</v>
      </c>
      <c r="R28" s="3441"/>
      <c r="T28" s="3442" t="s">
        <v>1794</v>
      </c>
      <c r="U28" s="3442"/>
      <c r="W28" s="3443" t="s">
        <v>1801</v>
      </c>
      <c r="X28" s="3443"/>
      <c r="Z28" s="3444" t="s">
        <v>1802</v>
      </c>
      <c r="AA28" s="3444"/>
      <c r="AD28" s="3413" t="s">
        <v>1588</v>
      </c>
      <c r="AE28" s="3413"/>
      <c r="AG28" s="3431" t="s">
        <v>1540</v>
      </c>
      <c r="AH28" s="3431"/>
      <c r="AJ28" s="2067" t="s">
        <v>1589</v>
      </c>
      <c r="AK28" s="2068"/>
      <c r="AM28" s="466">
        <v>1</v>
      </c>
    </row>
    <row r="29" spans="1:39" ht="18" customHeight="1" x14ac:dyDescent="0.25">
      <c r="B29" s="3156"/>
      <c r="C29" s="3156"/>
      <c r="E29" s="3162"/>
      <c r="F29" s="3162"/>
      <c r="H29" s="3438"/>
      <c r="I29" s="3438"/>
      <c r="K29" s="3440"/>
      <c r="L29" s="3440"/>
      <c r="N29" s="3433"/>
      <c r="O29" s="3433"/>
      <c r="Q29" s="3391"/>
      <c r="R29" s="3391"/>
      <c r="T29" s="3393"/>
      <c r="U29" s="3393"/>
      <c r="W29" s="3395"/>
      <c r="X29" s="3395"/>
      <c r="Z29" s="3389"/>
      <c r="AA29" s="3389"/>
      <c r="AD29" s="3413"/>
      <c r="AE29" s="3413"/>
      <c r="AG29" s="3431"/>
      <c r="AH29" s="3431"/>
      <c r="AJ29" s="3376" t="s">
        <v>1590</v>
      </c>
      <c r="AK29" s="3377"/>
      <c r="AM29" s="466">
        <v>1</v>
      </c>
    </row>
    <row r="30" spans="1:39" ht="18" customHeight="1" thickBot="1" x14ac:dyDescent="0.3">
      <c r="AJ30" s="2067" t="s">
        <v>1591</v>
      </c>
      <c r="AK30" s="2068"/>
      <c r="AM30" s="466">
        <v>1</v>
      </c>
    </row>
    <row r="31" spans="1:39" ht="18" customHeight="1" x14ac:dyDescent="0.25">
      <c r="B31" s="3455" t="s">
        <v>1803</v>
      </c>
      <c r="C31" s="3455"/>
      <c r="E31" s="3161" t="s">
        <v>1804</v>
      </c>
      <c r="F31" s="3161"/>
      <c r="H31" s="3437" t="s">
        <v>1805</v>
      </c>
      <c r="I31" s="3437"/>
      <c r="K31" s="3439" t="s">
        <v>1806</v>
      </c>
      <c r="L31" s="3439"/>
      <c r="N31" s="3432" t="s">
        <v>1807</v>
      </c>
      <c r="O31" s="3432"/>
      <c r="Q31" s="3441" t="s">
        <v>1808</v>
      </c>
      <c r="R31" s="3441"/>
      <c r="T31" s="3442" t="s">
        <v>1801</v>
      </c>
      <c r="U31" s="3442"/>
      <c r="W31" s="3443" t="s">
        <v>1809</v>
      </c>
      <c r="X31" s="3443"/>
      <c r="Z31" s="3444" t="s">
        <v>1810</v>
      </c>
      <c r="AA31" s="3444"/>
      <c r="AD31" s="3417" t="s">
        <v>1600</v>
      </c>
      <c r="AE31" s="3417"/>
      <c r="AG31" s="3415" t="s">
        <v>1601</v>
      </c>
      <c r="AH31" s="3415"/>
      <c r="AJ31" s="3376" t="s">
        <v>1602</v>
      </c>
      <c r="AK31" s="3377"/>
      <c r="AM31" s="466">
        <v>1</v>
      </c>
    </row>
    <row r="32" spans="1:39" ht="18" customHeight="1" x14ac:dyDescent="0.25">
      <c r="B32" s="3456"/>
      <c r="C32" s="3456"/>
      <c r="E32" s="3162"/>
      <c r="F32" s="3162"/>
      <c r="H32" s="3438"/>
      <c r="I32" s="3438"/>
      <c r="K32" s="3440"/>
      <c r="L32" s="3440"/>
      <c r="N32" s="3433"/>
      <c r="O32" s="3433"/>
      <c r="Q32" s="3391"/>
      <c r="R32" s="3391"/>
      <c r="T32" s="3393"/>
      <c r="U32" s="3393"/>
      <c r="W32" s="3395"/>
      <c r="X32" s="3395"/>
      <c r="Z32" s="3389"/>
      <c r="AA32" s="3389"/>
      <c r="AD32" s="3417"/>
      <c r="AE32" s="3417"/>
      <c r="AG32" s="3415"/>
      <c r="AH32" s="3415"/>
      <c r="AJ32" s="3400" t="s">
        <v>1603</v>
      </c>
      <c r="AK32" s="3401"/>
      <c r="AM32" s="466">
        <v>1</v>
      </c>
    </row>
    <row r="33" spans="2:39" ht="18" customHeight="1" thickBot="1" x14ac:dyDescent="0.3">
      <c r="AJ33" s="2071">
        <v>12</v>
      </c>
      <c r="AK33" s="2072">
        <v>12</v>
      </c>
      <c r="AM33" s="466">
        <v>1</v>
      </c>
    </row>
    <row r="34" spans="2:39" ht="18" customHeight="1" x14ac:dyDescent="0.25">
      <c r="B34" s="3161" t="s">
        <v>1796</v>
      </c>
      <c r="C34" s="3161"/>
      <c r="E34" s="3161" t="s">
        <v>1811</v>
      </c>
      <c r="F34" s="3161"/>
      <c r="H34" s="3437" t="s">
        <v>1812</v>
      </c>
      <c r="I34" s="3437"/>
      <c r="K34" s="3439" t="s">
        <v>1813</v>
      </c>
      <c r="L34" s="3439"/>
      <c r="N34" s="3432" t="s">
        <v>1814</v>
      </c>
      <c r="O34" s="3432"/>
      <c r="Q34" s="3441" t="s">
        <v>1815</v>
      </c>
      <c r="R34" s="3441"/>
      <c r="T34" s="3442" t="s">
        <v>1809</v>
      </c>
      <c r="U34" s="3442"/>
      <c r="W34" s="3443" t="s">
        <v>1816</v>
      </c>
      <c r="X34" s="3443"/>
      <c r="Z34" s="3444" t="s">
        <v>1817</v>
      </c>
      <c r="AA34" s="3444"/>
      <c r="AD34" s="3411" t="s">
        <v>1610</v>
      </c>
      <c r="AE34" s="3411"/>
      <c r="AG34" s="3405" t="s">
        <v>1611</v>
      </c>
      <c r="AH34" s="3405"/>
      <c r="AM34" s="466">
        <v>1</v>
      </c>
    </row>
    <row r="35" spans="2:39" ht="18" customHeight="1" x14ac:dyDescent="0.25">
      <c r="B35" s="3162"/>
      <c r="C35" s="3162"/>
      <c r="E35" s="3162"/>
      <c r="F35" s="3162"/>
      <c r="H35" s="3438"/>
      <c r="I35" s="3438"/>
      <c r="K35" s="3440"/>
      <c r="L35" s="3440"/>
      <c r="N35" s="3433"/>
      <c r="O35" s="3433"/>
      <c r="Q35" s="3391"/>
      <c r="R35" s="3391"/>
      <c r="T35" s="3393"/>
      <c r="U35" s="3393"/>
      <c r="W35" s="3395"/>
      <c r="X35" s="3395"/>
      <c r="Z35" s="3389"/>
      <c r="AA35" s="3389"/>
      <c r="AD35" s="3411"/>
      <c r="AE35" s="3411"/>
      <c r="AG35" s="3405"/>
      <c r="AH35" s="3405"/>
      <c r="AM35" s="466">
        <v>1</v>
      </c>
    </row>
    <row r="36" spans="2:39" ht="18" customHeight="1" thickBot="1" x14ac:dyDescent="0.3">
      <c r="AM36" s="466">
        <v>1</v>
      </c>
    </row>
    <row r="37" spans="2:39" ht="18" customHeight="1" x14ac:dyDescent="0.25">
      <c r="B37" s="3458" t="s">
        <v>1818</v>
      </c>
      <c r="C37" s="3458"/>
      <c r="E37" s="3161" t="s">
        <v>1819</v>
      </c>
      <c r="F37" s="3161"/>
      <c r="H37" s="3437" t="s">
        <v>1820</v>
      </c>
      <c r="I37" s="3437"/>
      <c r="K37" s="3439" t="s">
        <v>1821</v>
      </c>
      <c r="L37" s="3439"/>
      <c r="N37" s="3432" t="s">
        <v>1822</v>
      </c>
      <c r="O37" s="3432"/>
      <c r="Q37" s="3441" t="s">
        <v>1823</v>
      </c>
      <c r="R37" s="3441"/>
      <c r="T37" s="3442" t="s">
        <v>1816</v>
      </c>
      <c r="U37" s="3442"/>
      <c r="W37" s="3443" t="s">
        <v>1824</v>
      </c>
      <c r="X37" s="3443"/>
      <c r="Z37" s="3444" t="s">
        <v>1825</v>
      </c>
      <c r="AA37" s="3444"/>
      <c r="AM37" s="466">
        <v>1</v>
      </c>
    </row>
    <row r="38" spans="2:39" ht="18" customHeight="1" x14ac:dyDescent="0.25">
      <c r="B38" s="3459"/>
      <c r="C38" s="3459"/>
      <c r="E38" s="3162"/>
      <c r="F38" s="3162"/>
      <c r="H38" s="3438"/>
      <c r="I38" s="3438"/>
      <c r="K38" s="3440"/>
      <c r="L38" s="3440"/>
      <c r="N38" s="3433"/>
      <c r="O38" s="3433"/>
      <c r="Q38" s="3391"/>
      <c r="R38" s="3391"/>
      <c r="T38" s="3393"/>
      <c r="U38" s="3393"/>
      <c r="W38" s="3395"/>
      <c r="X38" s="3395"/>
      <c r="Z38" s="3389"/>
      <c r="AA38" s="3389"/>
      <c r="AM38" s="466">
        <v>1</v>
      </c>
    </row>
    <row r="39" spans="2:39" ht="18" customHeight="1" thickBot="1" x14ac:dyDescent="0.3">
      <c r="AM39" s="466">
        <v>1</v>
      </c>
    </row>
    <row r="40" spans="2:39" ht="18" customHeight="1" x14ac:dyDescent="0.25">
      <c r="B40" s="3460" t="s">
        <v>1826</v>
      </c>
      <c r="C40" s="3460"/>
      <c r="E40" s="3161" t="s">
        <v>1827</v>
      </c>
      <c r="F40" s="3161"/>
      <c r="H40" s="3437" t="s">
        <v>1828</v>
      </c>
      <c r="I40" s="3437"/>
      <c r="K40" s="3439" t="s">
        <v>1829</v>
      </c>
      <c r="L40" s="3439"/>
      <c r="N40" s="3432" t="s">
        <v>1830</v>
      </c>
      <c r="O40" s="3432"/>
      <c r="Q40" s="3441" t="s">
        <v>1831</v>
      </c>
      <c r="R40" s="3441"/>
      <c r="T40" s="3442" t="s">
        <v>1824</v>
      </c>
      <c r="U40" s="3442"/>
      <c r="W40" s="3443" t="s">
        <v>1832</v>
      </c>
      <c r="X40" s="3443"/>
      <c r="Z40" s="3444" t="s">
        <v>1833</v>
      </c>
      <c r="AA40" s="3444"/>
      <c r="AM40" s="466">
        <v>1</v>
      </c>
    </row>
    <row r="41" spans="2:39" ht="18" customHeight="1" x14ac:dyDescent="0.25">
      <c r="B41" s="3461"/>
      <c r="C41" s="3461"/>
      <c r="E41" s="3162"/>
      <c r="F41" s="3162"/>
      <c r="H41" s="3438"/>
      <c r="I41" s="3438"/>
      <c r="K41" s="3440"/>
      <c r="L41" s="3440"/>
      <c r="N41" s="3433"/>
      <c r="O41" s="3433"/>
      <c r="Q41" s="3391"/>
      <c r="R41" s="3391"/>
      <c r="T41" s="3393"/>
      <c r="U41" s="3393"/>
      <c r="W41" s="3395"/>
      <c r="X41" s="3395"/>
      <c r="Z41" s="3389"/>
      <c r="AA41" s="3389"/>
      <c r="AM41" s="466">
        <v>1</v>
      </c>
    </row>
    <row r="42" spans="2:39" ht="18" customHeight="1" thickBot="1" x14ac:dyDescent="0.3">
      <c r="AM42" s="466">
        <v>1</v>
      </c>
    </row>
    <row r="43" spans="2:39" ht="18" customHeight="1" x14ac:dyDescent="0.25">
      <c r="B43" s="3462" t="s">
        <v>1834</v>
      </c>
      <c r="C43" s="3462"/>
      <c r="E43" s="3161" t="s">
        <v>1835</v>
      </c>
      <c r="F43" s="3161"/>
      <c r="H43" s="3437" t="s">
        <v>1836</v>
      </c>
      <c r="I43" s="3437"/>
      <c r="K43" s="3439" t="s">
        <v>1837</v>
      </c>
      <c r="L43" s="3439"/>
      <c r="N43" s="3432" t="s">
        <v>1838</v>
      </c>
      <c r="O43" s="3432"/>
      <c r="Q43" s="3441" t="s">
        <v>1839</v>
      </c>
      <c r="R43" s="3441"/>
      <c r="T43" s="3442" t="s">
        <v>1832</v>
      </c>
      <c r="U43" s="3442"/>
      <c r="W43" s="3443" t="s">
        <v>1840</v>
      </c>
      <c r="X43" s="3443"/>
      <c r="Z43" s="3444" t="s">
        <v>1841</v>
      </c>
      <c r="AA43" s="3444"/>
      <c r="AM43" s="466">
        <v>1</v>
      </c>
    </row>
    <row r="44" spans="2:39" ht="18" customHeight="1" x14ac:dyDescent="0.25">
      <c r="B44" s="3463"/>
      <c r="C44" s="3463"/>
      <c r="E44" s="3162"/>
      <c r="F44" s="3162"/>
      <c r="H44" s="3438"/>
      <c r="I44" s="3438"/>
      <c r="K44" s="3440"/>
      <c r="L44" s="3440"/>
      <c r="N44" s="3433"/>
      <c r="O44" s="3433"/>
      <c r="Q44" s="3391"/>
      <c r="R44" s="3391"/>
      <c r="T44" s="3393"/>
      <c r="U44" s="3393"/>
      <c r="W44" s="3395"/>
      <c r="X44" s="3395"/>
      <c r="Z44" s="3389"/>
      <c r="AA44" s="3389"/>
      <c r="AM44" s="466">
        <v>1</v>
      </c>
    </row>
    <row r="45" spans="2:39" ht="18" customHeight="1" thickBot="1" x14ac:dyDescent="0.3">
      <c r="AM45" s="466">
        <v>1</v>
      </c>
    </row>
    <row r="46" spans="2:39" ht="18" customHeight="1" x14ac:dyDescent="0.25">
      <c r="B46" s="3466" t="s">
        <v>1842</v>
      </c>
      <c r="C46" s="3466"/>
      <c r="E46" s="3161" t="s">
        <v>1843</v>
      </c>
      <c r="F46" s="3161"/>
      <c r="H46" s="3437" t="s">
        <v>1844</v>
      </c>
      <c r="I46" s="3437"/>
      <c r="K46" s="3439" t="s">
        <v>1845</v>
      </c>
      <c r="L46" s="3439"/>
      <c r="N46" s="3432" t="s">
        <v>1846</v>
      </c>
      <c r="O46" s="3432"/>
      <c r="Q46" s="3441" t="s">
        <v>1847</v>
      </c>
      <c r="R46" s="3441"/>
      <c r="T46" s="3442" t="s">
        <v>1848</v>
      </c>
      <c r="U46" s="3442"/>
      <c r="W46" s="3443" t="s">
        <v>1849</v>
      </c>
      <c r="X46" s="3443"/>
      <c r="Z46" s="3444" t="s">
        <v>1850</v>
      </c>
      <c r="AA46" s="3444"/>
      <c r="AM46" s="466">
        <v>1</v>
      </c>
    </row>
    <row r="47" spans="2:39" ht="18" customHeight="1" x14ac:dyDescent="0.25">
      <c r="B47" s="3413"/>
      <c r="C47" s="3413"/>
      <c r="E47" s="3162"/>
      <c r="F47" s="3162"/>
      <c r="H47" s="3438"/>
      <c r="I47" s="3438"/>
      <c r="K47" s="3440"/>
      <c r="L47" s="3440"/>
      <c r="N47" s="3433"/>
      <c r="O47" s="3433"/>
      <c r="Q47" s="3391"/>
      <c r="R47" s="3391"/>
      <c r="T47" s="3393"/>
      <c r="U47" s="3393"/>
      <c r="W47" s="3395"/>
      <c r="X47" s="3395"/>
      <c r="Z47" s="3389"/>
      <c r="AA47" s="3389"/>
      <c r="AM47" s="466">
        <v>1</v>
      </c>
    </row>
    <row r="48" spans="2:39" ht="18" customHeight="1" thickBot="1" x14ac:dyDescent="0.3">
      <c r="AM48" s="466">
        <v>1</v>
      </c>
    </row>
    <row r="49" spans="1:39" ht="18" customHeight="1" x14ac:dyDescent="0.25">
      <c r="B49" s="3464" t="s">
        <v>1851</v>
      </c>
      <c r="C49" s="3464"/>
      <c r="E49" s="3161" t="s">
        <v>1852</v>
      </c>
      <c r="F49" s="3161"/>
      <c r="H49" s="3437" t="s">
        <v>1853</v>
      </c>
      <c r="I49" s="3437"/>
      <c r="K49" s="3439" t="s">
        <v>1854</v>
      </c>
      <c r="L49" s="3439"/>
      <c r="N49" s="3432" t="s">
        <v>1855</v>
      </c>
      <c r="O49" s="3432"/>
      <c r="Q49" s="3441" t="s">
        <v>1856</v>
      </c>
      <c r="R49" s="3441"/>
      <c r="T49" s="3442" t="s">
        <v>1840</v>
      </c>
      <c r="U49" s="3442"/>
      <c r="W49" s="3443" t="s">
        <v>1857</v>
      </c>
      <c r="X49" s="3443"/>
      <c r="Z49" s="3444" t="s">
        <v>1858</v>
      </c>
      <c r="AA49" s="3444"/>
      <c r="AM49" s="466">
        <v>1</v>
      </c>
    </row>
    <row r="50" spans="1:39" ht="18" customHeight="1" x14ac:dyDescent="0.25">
      <c r="B50" s="3465"/>
      <c r="C50" s="3465"/>
      <c r="E50" s="3162"/>
      <c r="F50" s="3162"/>
      <c r="H50" s="3438"/>
      <c r="I50" s="3438"/>
      <c r="K50" s="3440"/>
      <c r="L50" s="3440"/>
      <c r="N50" s="3433"/>
      <c r="O50" s="3433"/>
      <c r="Q50" s="3391"/>
      <c r="R50" s="3391"/>
      <c r="T50" s="3393"/>
      <c r="U50" s="3393"/>
      <c r="W50" s="3395"/>
      <c r="X50" s="3395"/>
      <c r="Z50" s="3389"/>
      <c r="AA50" s="3389"/>
      <c r="AM50" s="466">
        <v>1</v>
      </c>
    </row>
    <row r="51" spans="1:39" ht="18" customHeight="1" thickBot="1" x14ac:dyDescent="0.3">
      <c r="AM51" s="466">
        <v>1</v>
      </c>
    </row>
    <row r="52" spans="1:39" ht="18" customHeight="1" x14ac:dyDescent="0.25">
      <c r="B52" s="3467" t="s">
        <v>1859</v>
      </c>
      <c r="C52" s="3467"/>
      <c r="E52" s="3161" t="s">
        <v>1860</v>
      </c>
      <c r="F52" s="3161"/>
      <c r="H52" s="3437" t="s">
        <v>1861</v>
      </c>
      <c r="I52" s="3437"/>
      <c r="K52" s="3439" t="s">
        <v>1862</v>
      </c>
      <c r="L52" s="3439"/>
      <c r="N52" s="3432" t="s">
        <v>1863</v>
      </c>
      <c r="O52" s="3432"/>
      <c r="Q52" s="3441" t="s">
        <v>1864</v>
      </c>
      <c r="R52" s="3441"/>
      <c r="T52" s="3442" t="s">
        <v>1865</v>
      </c>
      <c r="U52" s="3442"/>
      <c r="W52" s="3443" t="s">
        <v>1866</v>
      </c>
      <c r="X52" s="3443"/>
      <c r="Z52" s="3444" t="s">
        <v>1867</v>
      </c>
      <c r="AA52" s="3444"/>
      <c r="AM52" s="466">
        <v>1</v>
      </c>
    </row>
    <row r="53" spans="1:39" ht="18" customHeight="1" x14ac:dyDescent="0.25">
      <c r="B53" s="3468"/>
      <c r="C53" s="3468"/>
      <c r="E53" s="3162"/>
      <c r="F53" s="3162"/>
      <c r="H53" s="3438"/>
      <c r="I53" s="3438"/>
      <c r="K53" s="3440"/>
      <c r="L53" s="3440"/>
      <c r="N53" s="3433"/>
      <c r="O53" s="3433"/>
      <c r="Q53" s="3391"/>
      <c r="R53" s="3391"/>
      <c r="T53" s="3393"/>
      <c r="U53" s="3393"/>
      <c r="W53" s="3395"/>
      <c r="X53" s="3395"/>
      <c r="Z53" s="3389"/>
      <c r="AA53" s="3389"/>
      <c r="AM53" s="466">
        <v>1</v>
      </c>
    </row>
    <row r="54" spans="1:39" ht="18" customHeight="1" thickBot="1" x14ac:dyDescent="0.3">
      <c r="AM54" s="466">
        <v>1</v>
      </c>
    </row>
    <row r="55" spans="1:39" ht="18" customHeight="1" x14ac:dyDescent="0.25">
      <c r="B55" s="3475" t="s">
        <v>1868</v>
      </c>
      <c r="C55" s="3475"/>
      <c r="E55" s="3161" t="s">
        <v>1869</v>
      </c>
      <c r="F55" s="3161"/>
      <c r="H55" s="3437" t="s">
        <v>1870</v>
      </c>
      <c r="I55" s="3437"/>
      <c r="K55" s="3439" t="s">
        <v>1871</v>
      </c>
      <c r="L55" s="3439"/>
      <c r="N55" s="3432" t="s">
        <v>1872</v>
      </c>
      <c r="O55" s="3432"/>
      <c r="Q55" s="3441" t="s">
        <v>1873</v>
      </c>
      <c r="R55" s="3441"/>
      <c r="T55" s="3442" t="s">
        <v>1849</v>
      </c>
      <c r="U55" s="3442"/>
      <c r="W55" s="3443" t="s">
        <v>1874</v>
      </c>
      <c r="X55" s="3443"/>
      <c r="Z55" s="3444" t="s">
        <v>1875</v>
      </c>
      <c r="AA55" s="3444"/>
      <c r="AM55" s="466">
        <v>1</v>
      </c>
    </row>
    <row r="56" spans="1:39" ht="18" customHeight="1" x14ac:dyDescent="0.25">
      <c r="B56" s="3476"/>
      <c r="C56" s="3476"/>
      <c r="E56" s="3162"/>
      <c r="F56" s="3162"/>
      <c r="H56" s="3438"/>
      <c r="I56" s="3438"/>
      <c r="K56" s="3440"/>
      <c r="L56" s="3440"/>
      <c r="N56" s="3433"/>
      <c r="O56" s="3433"/>
      <c r="Q56" s="3391"/>
      <c r="R56" s="3391"/>
      <c r="T56" s="3393"/>
      <c r="U56" s="3393"/>
      <c r="W56" s="3395"/>
      <c r="X56" s="3395"/>
      <c r="Z56" s="3389"/>
      <c r="AA56" s="3389"/>
      <c r="AM56" s="466">
        <v>1</v>
      </c>
    </row>
    <row r="57" spans="1:39" ht="18" customHeight="1" thickBot="1" x14ac:dyDescent="0.3">
      <c r="AM57" s="466">
        <v>1</v>
      </c>
    </row>
    <row r="58" spans="1:39" ht="18" customHeight="1" x14ac:dyDescent="0.25">
      <c r="B58" s="3471" t="s">
        <v>1876</v>
      </c>
      <c r="C58" s="3471"/>
      <c r="E58" s="3161" t="s">
        <v>1877</v>
      </c>
      <c r="F58" s="3161"/>
      <c r="H58" s="3437" t="s">
        <v>1878</v>
      </c>
      <c r="I58" s="3437"/>
      <c r="K58" s="3439" t="s">
        <v>1879</v>
      </c>
      <c r="L58" s="3439"/>
      <c r="N58" s="3432"/>
      <c r="O58" s="3432"/>
      <c r="Q58" s="3441" t="s">
        <v>1880</v>
      </c>
      <c r="R58" s="3441"/>
      <c r="T58" s="3442" t="s">
        <v>1857</v>
      </c>
      <c r="U58" s="3442"/>
      <c r="W58" s="3443" t="s">
        <v>1881</v>
      </c>
      <c r="X58" s="3443"/>
      <c r="Z58" s="3444" t="s">
        <v>1882</v>
      </c>
      <c r="AA58" s="3444"/>
      <c r="AM58" s="466">
        <v>1</v>
      </c>
    </row>
    <row r="59" spans="1:39" ht="18" customHeight="1" x14ac:dyDescent="0.25">
      <c r="B59" s="3472"/>
      <c r="C59" s="3472"/>
      <c r="E59" s="3162"/>
      <c r="F59" s="3162"/>
      <c r="H59" s="3438"/>
      <c r="I59" s="3438"/>
      <c r="K59" s="3440"/>
      <c r="L59" s="3440"/>
      <c r="N59" s="3433"/>
      <c r="O59" s="3433"/>
      <c r="Q59" s="3391"/>
      <c r="R59" s="3391"/>
      <c r="T59" s="3393"/>
      <c r="U59" s="3393"/>
      <c r="W59" s="3395"/>
      <c r="X59" s="3395"/>
      <c r="Z59" s="3389"/>
      <c r="AA59" s="3389"/>
      <c r="AM59" s="466">
        <v>1</v>
      </c>
    </row>
    <row r="60" spans="1:39" ht="18" customHeight="1" thickBot="1" x14ac:dyDescent="0.3">
      <c r="AM60" s="466">
        <v>1</v>
      </c>
    </row>
    <row r="61" spans="1:39" ht="18" customHeight="1" x14ac:dyDescent="0.25">
      <c r="A61" s="41"/>
      <c r="B61" s="3477" t="s">
        <v>1883</v>
      </c>
      <c r="C61" s="3477"/>
      <c r="E61" s="3161" t="s">
        <v>1884</v>
      </c>
      <c r="F61" s="3161"/>
      <c r="H61" s="3437" t="s">
        <v>1885</v>
      </c>
      <c r="I61" s="3437"/>
      <c r="K61" s="3439" t="s">
        <v>1761</v>
      </c>
      <c r="L61" s="3439"/>
      <c r="N61" s="3432"/>
      <c r="O61" s="3432"/>
      <c r="Q61" s="3441" t="s">
        <v>1886</v>
      </c>
      <c r="R61" s="3441"/>
      <c r="T61" s="3442" t="s">
        <v>1887</v>
      </c>
      <c r="U61" s="3442"/>
      <c r="W61" s="3443" t="s">
        <v>1888</v>
      </c>
      <c r="X61" s="3443"/>
      <c r="Z61" s="3444" t="s">
        <v>1889</v>
      </c>
      <c r="AA61" s="3444"/>
      <c r="AM61" s="466">
        <v>1</v>
      </c>
    </row>
    <row r="62" spans="1:39" ht="18" customHeight="1" x14ac:dyDescent="0.25">
      <c r="A62" s="41"/>
      <c r="B62" s="3425"/>
      <c r="C62" s="3425"/>
      <c r="E62" s="3162"/>
      <c r="F62" s="3162"/>
      <c r="H62" s="3438"/>
      <c r="I62" s="3438"/>
      <c r="K62" s="3440"/>
      <c r="L62" s="3440"/>
      <c r="N62" s="3433"/>
      <c r="O62" s="3433"/>
      <c r="Q62" s="3391"/>
      <c r="R62" s="3391"/>
      <c r="T62" s="3393"/>
      <c r="U62" s="3393"/>
      <c r="W62" s="3395"/>
      <c r="X62" s="3395"/>
      <c r="Z62" s="3389"/>
      <c r="AA62" s="3389"/>
      <c r="AM62" s="466">
        <v>1</v>
      </c>
    </row>
    <row r="63" spans="1:39" ht="18" customHeight="1" thickBot="1" x14ac:dyDescent="0.3">
      <c r="A63" s="41"/>
      <c r="AM63" s="466">
        <v>1</v>
      </c>
    </row>
    <row r="64" spans="1:39" ht="18" customHeight="1" x14ac:dyDescent="0.25">
      <c r="A64" s="41"/>
      <c r="B64" s="3469" t="s">
        <v>1890</v>
      </c>
      <c r="C64" s="3469"/>
      <c r="E64" s="3161" t="s">
        <v>1891</v>
      </c>
      <c r="F64" s="3161"/>
      <c r="H64" s="3437" t="s">
        <v>1892</v>
      </c>
      <c r="I64" s="3437"/>
      <c r="K64" s="3439"/>
      <c r="L64" s="3439"/>
      <c r="N64" s="3432"/>
      <c r="O64" s="3432"/>
      <c r="Q64" s="3441" t="s">
        <v>1893</v>
      </c>
      <c r="R64" s="3441"/>
      <c r="T64" s="3442" t="s">
        <v>1866</v>
      </c>
      <c r="U64" s="3442"/>
      <c r="W64" s="3443" t="s">
        <v>1894</v>
      </c>
      <c r="X64" s="3443"/>
      <c r="Z64" s="3444" t="s">
        <v>1895</v>
      </c>
      <c r="AA64" s="3444"/>
      <c r="AM64" s="466">
        <v>1</v>
      </c>
    </row>
    <row r="65" spans="1:39" ht="18" customHeight="1" x14ac:dyDescent="0.25">
      <c r="A65" s="41"/>
      <c r="B65" s="3470"/>
      <c r="C65" s="3470"/>
      <c r="E65" s="3162"/>
      <c r="F65" s="3162"/>
      <c r="H65" s="3438"/>
      <c r="I65" s="3438"/>
      <c r="K65" s="3440"/>
      <c r="L65" s="3440"/>
      <c r="N65" s="3433"/>
      <c r="O65" s="3433"/>
      <c r="Q65" s="3391"/>
      <c r="R65" s="3391"/>
      <c r="T65" s="3393"/>
      <c r="U65" s="3393"/>
      <c r="W65" s="3395"/>
      <c r="X65" s="3395"/>
      <c r="Z65" s="3389"/>
      <c r="AA65" s="3389"/>
      <c r="AM65" s="466">
        <v>1</v>
      </c>
    </row>
    <row r="66" spans="1:39" ht="18" customHeight="1" thickBot="1" x14ac:dyDescent="0.3">
      <c r="A66" s="41"/>
      <c r="AM66" s="466">
        <v>1</v>
      </c>
    </row>
    <row r="67" spans="1:39" ht="18" customHeight="1" x14ac:dyDescent="0.25">
      <c r="A67" s="41"/>
      <c r="B67" s="3473" t="s">
        <v>1896</v>
      </c>
      <c r="C67" s="3473"/>
      <c r="E67" s="3161" t="s">
        <v>1897</v>
      </c>
      <c r="F67" s="3161"/>
      <c r="Q67" s="3441" t="s">
        <v>1898</v>
      </c>
      <c r="R67" s="3441"/>
      <c r="T67" s="3442" t="s">
        <v>1899</v>
      </c>
      <c r="U67" s="3442"/>
      <c r="W67" s="3443" t="s">
        <v>1900</v>
      </c>
      <c r="X67" s="3443"/>
      <c r="Z67" s="3444" t="s">
        <v>1901</v>
      </c>
      <c r="AA67" s="3444"/>
      <c r="AM67" s="466">
        <v>1</v>
      </c>
    </row>
    <row r="68" spans="1:39" ht="18" customHeight="1" x14ac:dyDescent="0.25">
      <c r="A68" s="41"/>
      <c r="B68" s="3474"/>
      <c r="C68" s="3474"/>
      <c r="E68" s="3162"/>
      <c r="F68" s="3162"/>
      <c r="Q68" s="3391"/>
      <c r="R68" s="3391"/>
      <c r="T68" s="3393"/>
      <c r="U68" s="3393"/>
      <c r="W68" s="3395"/>
      <c r="X68" s="3395"/>
      <c r="Z68" s="3389"/>
      <c r="AA68" s="3389"/>
      <c r="AM68" s="466">
        <v>1</v>
      </c>
    </row>
    <row r="69" spans="1:39" ht="18" customHeight="1" thickBot="1" x14ac:dyDescent="0.3">
      <c r="A69" s="41"/>
      <c r="AM69" s="466">
        <v>1</v>
      </c>
    </row>
    <row r="70" spans="1:39" ht="18" customHeight="1" x14ac:dyDescent="0.25">
      <c r="A70" s="41"/>
      <c r="B70" s="3435" t="s">
        <v>1902</v>
      </c>
      <c r="C70" s="3435"/>
      <c r="E70" s="3161" t="s">
        <v>1903</v>
      </c>
      <c r="F70" s="3161"/>
      <c r="Q70" s="3441" t="s">
        <v>1904</v>
      </c>
      <c r="R70" s="3441"/>
      <c r="T70" s="3442" t="s">
        <v>1874</v>
      </c>
      <c r="U70" s="3442"/>
      <c r="W70" s="3443" t="s">
        <v>1905</v>
      </c>
      <c r="X70" s="3443"/>
      <c r="Z70" s="3444" t="s">
        <v>1906</v>
      </c>
      <c r="AA70" s="3444"/>
      <c r="AM70" s="466">
        <v>1</v>
      </c>
    </row>
    <row r="71" spans="1:39" ht="18" customHeight="1" x14ac:dyDescent="0.25">
      <c r="A71" s="41"/>
      <c r="B71" s="3436"/>
      <c r="C71" s="3436"/>
      <c r="E71" s="3162"/>
      <c r="F71" s="3162"/>
      <c r="Q71" s="3391"/>
      <c r="R71" s="3391"/>
      <c r="T71" s="3393"/>
      <c r="U71" s="3393"/>
      <c r="W71" s="3395"/>
      <c r="X71" s="3395"/>
      <c r="Z71" s="3389"/>
      <c r="AA71" s="3389"/>
      <c r="AM71" s="466">
        <v>1</v>
      </c>
    </row>
    <row r="72" spans="1:39" ht="18" customHeight="1" thickBot="1" x14ac:dyDescent="0.3">
      <c r="A72" s="41"/>
      <c r="AM72" s="466">
        <v>1</v>
      </c>
    </row>
    <row r="73" spans="1:39" ht="18" customHeight="1" x14ac:dyDescent="0.25">
      <c r="A73" s="41"/>
      <c r="B73" s="3435" t="s">
        <v>1886</v>
      </c>
      <c r="C73" s="3435"/>
      <c r="E73" s="3161" t="s">
        <v>1907</v>
      </c>
      <c r="F73" s="3161"/>
      <c r="Q73" s="3441" t="s">
        <v>1908</v>
      </c>
      <c r="R73" s="3441"/>
      <c r="T73" s="3442" t="s">
        <v>1909</v>
      </c>
      <c r="U73" s="3442"/>
      <c r="W73" s="3443" t="s">
        <v>1910</v>
      </c>
      <c r="X73" s="3443"/>
      <c r="AM73" s="466">
        <v>1</v>
      </c>
    </row>
    <row r="74" spans="1:39" ht="18" customHeight="1" x14ac:dyDescent="0.25">
      <c r="A74" s="41"/>
      <c r="B74" s="3436"/>
      <c r="C74" s="3436"/>
      <c r="E74" s="3162"/>
      <c r="F74" s="3162"/>
      <c r="Q74" s="3391"/>
      <c r="R74" s="3391"/>
      <c r="T74" s="3393"/>
      <c r="U74" s="3393"/>
      <c r="W74" s="3395"/>
      <c r="X74" s="3395"/>
      <c r="AM74" s="466">
        <v>1</v>
      </c>
    </row>
    <row r="75" spans="1:39" ht="18" customHeight="1" thickBot="1" x14ac:dyDescent="0.3">
      <c r="A75" s="41"/>
      <c r="AM75" s="466">
        <v>1</v>
      </c>
    </row>
    <row r="76" spans="1:39" ht="18" customHeight="1" x14ac:dyDescent="0.25">
      <c r="A76" s="41"/>
      <c r="B76" s="3435" t="s">
        <v>1823</v>
      </c>
      <c r="C76" s="3435"/>
      <c r="E76" s="3161" t="s">
        <v>1911</v>
      </c>
      <c r="F76" s="3161"/>
      <c r="Q76" s="3441" t="s">
        <v>1912</v>
      </c>
      <c r="R76" s="3441"/>
      <c r="T76" s="3442" t="s">
        <v>1881</v>
      </c>
      <c r="U76" s="3442"/>
      <c r="W76" s="3443" t="s">
        <v>1913</v>
      </c>
      <c r="X76" s="3443"/>
      <c r="AM76" s="466">
        <v>1</v>
      </c>
    </row>
    <row r="77" spans="1:39" ht="18" customHeight="1" x14ac:dyDescent="0.25">
      <c r="A77" s="41"/>
      <c r="B77" s="3436"/>
      <c r="C77" s="3436"/>
      <c r="E77" s="3162"/>
      <c r="F77" s="3162"/>
      <c r="Q77" s="3391"/>
      <c r="R77" s="3391"/>
      <c r="T77" s="3393"/>
      <c r="U77" s="3393"/>
      <c r="W77" s="3395"/>
      <c r="X77" s="3395"/>
      <c r="AM77" s="466">
        <v>1</v>
      </c>
    </row>
    <row r="78" spans="1:39" ht="18" customHeight="1" thickBot="1" x14ac:dyDescent="0.3">
      <c r="A78" s="41"/>
      <c r="AM78" s="466">
        <v>1</v>
      </c>
    </row>
    <row r="79" spans="1:39" ht="18" customHeight="1" x14ac:dyDescent="0.25">
      <c r="A79" s="41"/>
      <c r="B79" s="3435" t="s">
        <v>1914</v>
      </c>
      <c r="C79" s="3435"/>
      <c r="E79" s="3161" t="s">
        <v>1915</v>
      </c>
      <c r="F79" s="3161"/>
      <c r="Q79" s="3441"/>
      <c r="R79" s="3441"/>
      <c r="T79" s="3442" t="s">
        <v>1888</v>
      </c>
      <c r="U79" s="3442"/>
      <c r="W79" s="3443" t="s">
        <v>1916</v>
      </c>
      <c r="X79" s="3443"/>
      <c r="AM79" s="466">
        <v>1</v>
      </c>
    </row>
    <row r="80" spans="1:39" ht="18" customHeight="1" x14ac:dyDescent="0.25">
      <c r="B80" s="3436"/>
      <c r="C80" s="3436"/>
      <c r="E80" s="3162"/>
      <c r="F80" s="3162"/>
      <c r="Q80" s="3391"/>
      <c r="R80" s="3391"/>
      <c r="T80" s="3393"/>
      <c r="U80" s="3393"/>
      <c r="W80" s="3395"/>
      <c r="X80" s="3395"/>
      <c r="AM80" s="466">
        <v>1</v>
      </c>
    </row>
    <row r="81" spans="2:39" ht="18" customHeight="1" thickBot="1" x14ac:dyDescent="0.3">
      <c r="AM81" s="466">
        <v>1</v>
      </c>
    </row>
    <row r="82" spans="2:39" ht="18" customHeight="1" x14ac:dyDescent="0.25">
      <c r="B82" s="3435" t="s">
        <v>1917</v>
      </c>
      <c r="C82" s="3435"/>
      <c r="E82" s="3161" t="s">
        <v>1918</v>
      </c>
      <c r="F82" s="3161"/>
      <c r="Q82" s="3441"/>
      <c r="R82" s="3441"/>
      <c r="T82" s="3442" t="s">
        <v>1894</v>
      </c>
      <c r="U82" s="3442"/>
      <c r="W82" s="3443" t="s">
        <v>1919</v>
      </c>
      <c r="X82" s="3443"/>
      <c r="AM82" s="466">
        <v>1</v>
      </c>
    </row>
    <row r="83" spans="2:39" ht="18" customHeight="1" x14ac:dyDescent="0.25">
      <c r="B83" s="3436"/>
      <c r="C83" s="3436"/>
      <c r="E83" s="3162"/>
      <c r="F83" s="3162"/>
      <c r="Q83" s="3391"/>
      <c r="R83" s="3391"/>
      <c r="T83" s="3393"/>
      <c r="U83" s="3393"/>
      <c r="W83" s="3395"/>
      <c r="X83" s="3395"/>
      <c r="AM83" s="466">
        <v>1</v>
      </c>
    </row>
    <row r="84" spans="2:39" ht="18" customHeight="1" thickBot="1" x14ac:dyDescent="0.3">
      <c r="AM84" s="466">
        <v>1</v>
      </c>
    </row>
    <row r="85" spans="2:39" ht="18" customHeight="1" x14ac:dyDescent="0.25">
      <c r="B85" s="3435" t="s">
        <v>1920</v>
      </c>
      <c r="C85" s="3435"/>
      <c r="E85" s="3161" t="s">
        <v>1921</v>
      </c>
      <c r="F85" s="3161"/>
      <c r="Q85" s="3441"/>
      <c r="R85" s="3441"/>
      <c r="T85" s="3442" t="s">
        <v>1900</v>
      </c>
      <c r="U85" s="3442"/>
      <c r="W85" s="3443" t="s">
        <v>1922</v>
      </c>
      <c r="X85" s="3443"/>
      <c r="AM85" s="466">
        <v>1</v>
      </c>
    </row>
    <row r="86" spans="2:39" ht="18" customHeight="1" x14ac:dyDescent="0.25">
      <c r="B86" s="3436"/>
      <c r="C86" s="3436"/>
      <c r="E86" s="3162"/>
      <c r="F86" s="3162"/>
      <c r="Q86" s="3391"/>
      <c r="R86" s="3391"/>
      <c r="T86" s="3393"/>
      <c r="U86" s="3393"/>
      <c r="W86" s="3395"/>
      <c r="X86" s="3395"/>
      <c r="AM86" s="466">
        <v>1</v>
      </c>
    </row>
    <row r="87" spans="2:39" ht="18" customHeight="1" thickBot="1" x14ac:dyDescent="0.3">
      <c r="AM87" s="466">
        <v>1</v>
      </c>
    </row>
    <row r="88" spans="2:39" ht="18" customHeight="1" x14ac:dyDescent="0.25">
      <c r="B88" s="3435" t="s">
        <v>1898</v>
      </c>
      <c r="C88" s="3435"/>
      <c r="T88" s="3442" t="s">
        <v>1905</v>
      </c>
      <c r="U88" s="3442"/>
      <c r="W88" s="3443" t="s">
        <v>1923</v>
      </c>
      <c r="X88" s="3443"/>
      <c r="AM88" s="466">
        <v>1</v>
      </c>
    </row>
    <row r="89" spans="2:39" ht="18" customHeight="1" x14ac:dyDescent="0.25">
      <c r="B89" s="3436"/>
      <c r="C89" s="3436"/>
      <c r="T89" s="3393"/>
      <c r="U89" s="3393"/>
      <c r="W89" s="3395"/>
      <c r="X89" s="3395"/>
      <c r="AM89" s="466">
        <v>1</v>
      </c>
    </row>
    <row r="90" spans="2:39" ht="18" customHeight="1" thickBot="1" x14ac:dyDescent="0.3">
      <c r="AM90" s="466">
        <v>1</v>
      </c>
    </row>
    <row r="91" spans="2:39" ht="18" customHeight="1" x14ac:dyDescent="0.25">
      <c r="B91" s="3435" t="s">
        <v>1912</v>
      </c>
      <c r="C91" s="3435"/>
      <c r="T91" s="3442" t="s">
        <v>1924</v>
      </c>
      <c r="U91" s="3442"/>
      <c r="W91" s="3443" t="s">
        <v>1925</v>
      </c>
      <c r="X91" s="3443"/>
      <c r="AM91" s="466">
        <v>1</v>
      </c>
    </row>
    <row r="92" spans="2:39" ht="18" customHeight="1" x14ac:dyDescent="0.25">
      <c r="B92" s="3436"/>
      <c r="C92" s="3436"/>
      <c r="T92" s="3393"/>
      <c r="U92" s="3393"/>
      <c r="W92" s="3395"/>
      <c r="X92" s="3395"/>
      <c r="AM92" s="466">
        <v>1</v>
      </c>
    </row>
    <row r="93" spans="2:39" ht="18" customHeight="1" thickBot="1" x14ac:dyDescent="0.3">
      <c r="AM93" s="466">
        <v>1</v>
      </c>
    </row>
    <row r="94" spans="2:39" ht="18" customHeight="1" x14ac:dyDescent="0.25">
      <c r="B94" s="3435" t="s">
        <v>1777</v>
      </c>
      <c r="C94" s="3435"/>
      <c r="T94" s="3442" t="s">
        <v>1910</v>
      </c>
      <c r="U94" s="3442"/>
      <c r="W94" s="3443" t="s">
        <v>1926</v>
      </c>
      <c r="X94" s="3443"/>
      <c r="AM94" s="466">
        <v>1</v>
      </c>
    </row>
    <row r="95" spans="2:39" ht="18" customHeight="1" x14ac:dyDescent="0.25">
      <c r="B95" s="3436"/>
      <c r="C95" s="3436"/>
      <c r="T95" s="3393"/>
      <c r="U95" s="3393"/>
      <c r="W95" s="3395"/>
      <c r="X95" s="3395"/>
      <c r="AM95" s="466">
        <v>1</v>
      </c>
    </row>
    <row r="96" spans="2:39" ht="18" customHeight="1" thickBot="1" x14ac:dyDescent="0.3">
      <c r="AM96" s="466">
        <v>1</v>
      </c>
    </row>
    <row r="97" spans="20:39" ht="18" customHeight="1" x14ac:dyDescent="0.25">
      <c r="T97" s="3442" t="s">
        <v>1913</v>
      </c>
      <c r="U97" s="3442"/>
      <c r="W97" s="3443" t="s">
        <v>1927</v>
      </c>
      <c r="X97" s="3443"/>
      <c r="AM97" s="466">
        <v>1</v>
      </c>
    </row>
    <row r="98" spans="20:39" ht="18" customHeight="1" x14ac:dyDescent="0.25">
      <c r="T98" s="3393"/>
      <c r="U98" s="3393"/>
      <c r="W98" s="3395"/>
      <c r="X98" s="3395"/>
      <c r="AM98" s="466">
        <v>1</v>
      </c>
    </row>
    <row r="99" spans="20:39" ht="18" customHeight="1" thickBot="1" x14ac:dyDescent="0.3">
      <c r="T99" s="1798">
        <v>1</v>
      </c>
      <c r="U99" s="1798">
        <v>1</v>
      </c>
      <c r="W99" s="1798">
        <v>1</v>
      </c>
      <c r="X99" s="1798">
        <v>1</v>
      </c>
      <c r="AM99" s="466">
        <v>1</v>
      </c>
    </row>
    <row r="100" spans="20:39" ht="18" customHeight="1" x14ac:dyDescent="0.25">
      <c r="T100" s="3442" t="s">
        <v>1916</v>
      </c>
      <c r="U100" s="3442"/>
      <c r="W100" s="3443" t="s">
        <v>1928</v>
      </c>
      <c r="X100" s="3443"/>
      <c r="AM100" s="466">
        <v>1</v>
      </c>
    </row>
    <row r="101" spans="20:39" ht="18" customHeight="1" x14ac:dyDescent="0.25">
      <c r="T101" s="3393"/>
      <c r="U101" s="3393"/>
      <c r="W101" s="3395"/>
      <c r="X101" s="3395"/>
      <c r="AM101" s="466">
        <v>1</v>
      </c>
    </row>
    <row r="102" spans="20:39" ht="18" customHeight="1" thickBot="1" x14ac:dyDescent="0.3">
      <c r="T102" s="1798">
        <v>1</v>
      </c>
      <c r="U102" s="1798">
        <v>1</v>
      </c>
      <c r="W102" s="1798">
        <v>1</v>
      </c>
      <c r="X102" s="1798">
        <v>1</v>
      </c>
      <c r="AM102" s="466">
        <v>1</v>
      </c>
    </row>
    <row r="103" spans="20:39" ht="18" customHeight="1" x14ac:dyDescent="0.25">
      <c r="T103" s="3442" t="s">
        <v>1929</v>
      </c>
      <c r="U103" s="3442"/>
      <c r="W103" s="3443" t="s">
        <v>1930</v>
      </c>
      <c r="X103" s="3443"/>
      <c r="AM103" s="466">
        <v>1</v>
      </c>
    </row>
    <row r="104" spans="20:39" ht="18" customHeight="1" x14ac:dyDescent="0.25">
      <c r="T104" s="3393"/>
      <c r="U104" s="3393"/>
      <c r="W104" s="3395"/>
      <c r="X104" s="3395"/>
      <c r="AM104" s="466">
        <v>1</v>
      </c>
    </row>
    <row r="105" spans="20:39" ht="18" customHeight="1" thickBot="1" x14ac:dyDescent="0.3">
      <c r="T105" s="1798">
        <v>1</v>
      </c>
      <c r="U105" s="1798">
        <v>1</v>
      </c>
      <c r="W105" s="1798">
        <v>1</v>
      </c>
      <c r="X105" s="1798">
        <v>1</v>
      </c>
      <c r="AM105" s="466">
        <v>1</v>
      </c>
    </row>
    <row r="106" spans="20:39" ht="18" customHeight="1" x14ac:dyDescent="0.25">
      <c r="T106" s="3442" t="s">
        <v>1931</v>
      </c>
      <c r="U106" s="3442"/>
      <c r="W106" s="3443" t="s">
        <v>1932</v>
      </c>
      <c r="X106" s="3443"/>
      <c r="AM106" s="466">
        <v>1</v>
      </c>
    </row>
    <row r="107" spans="20:39" ht="18" customHeight="1" x14ac:dyDescent="0.25">
      <c r="T107" s="3393"/>
      <c r="U107" s="3393"/>
      <c r="W107" s="3395"/>
      <c r="X107" s="3395"/>
      <c r="AM107" s="466">
        <v>1</v>
      </c>
    </row>
    <row r="108" spans="20:39" ht="18" customHeight="1" thickBot="1" x14ac:dyDescent="0.3">
      <c r="T108" s="1798">
        <v>1</v>
      </c>
      <c r="U108" s="1798">
        <v>1</v>
      </c>
      <c r="W108" s="1798">
        <v>1</v>
      </c>
      <c r="X108" s="1798">
        <v>1</v>
      </c>
      <c r="AM108" s="466">
        <v>1</v>
      </c>
    </row>
    <row r="109" spans="20:39" ht="18" customHeight="1" x14ac:dyDescent="0.25">
      <c r="T109" s="3442" t="s">
        <v>1919</v>
      </c>
      <c r="U109" s="3442"/>
      <c r="W109" s="3443" t="s">
        <v>1933</v>
      </c>
      <c r="X109" s="3443"/>
      <c r="AM109" s="466">
        <v>1</v>
      </c>
    </row>
    <row r="110" spans="20:39" ht="18" customHeight="1" x14ac:dyDescent="0.25">
      <c r="T110" s="3393"/>
      <c r="U110" s="3393"/>
      <c r="W110" s="3395"/>
      <c r="X110" s="3395"/>
      <c r="AM110" s="466">
        <v>1</v>
      </c>
    </row>
    <row r="111" spans="20:39" ht="18" customHeight="1" thickBot="1" x14ac:dyDescent="0.3">
      <c r="T111" s="1798">
        <v>1</v>
      </c>
      <c r="U111" s="1798">
        <v>1</v>
      </c>
      <c r="W111" s="1798">
        <v>1</v>
      </c>
      <c r="X111" s="1798">
        <v>1</v>
      </c>
      <c r="AM111" s="466">
        <v>1</v>
      </c>
    </row>
    <row r="112" spans="20:39" ht="18" customHeight="1" x14ac:dyDescent="0.25">
      <c r="T112" s="3442" t="s">
        <v>1922</v>
      </c>
      <c r="U112" s="3442"/>
      <c r="W112" s="3443" t="s">
        <v>1934</v>
      </c>
      <c r="X112" s="3443"/>
      <c r="AM112" s="466">
        <v>1</v>
      </c>
    </row>
    <row r="113" spans="20:39" ht="18" customHeight="1" x14ac:dyDescent="0.25">
      <c r="T113" s="3393"/>
      <c r="U113" s="3393"/>
      <c r="W113" s="3395"/>
      <c r="X113" s="3395"/>
      <c r="AM113" s="466">
        <v>1</v>
      </c>
    </row>
    <row r="114" spans="20:39" ht="18" customHeight="1" thickBot="1" x14ac:dyDescent="0.3">
      <c r="T114" s="1798">
        <v>1</v>
      </c>
      <c r="U114" s="1798">
        <v>1</v>
      </c>
      <c r="W114" s="1798">
        <v>1</v>
      </c>
      <c r="X114" s="1798">
        <v>1</v>
      </c>
      <c r="AM114" s="466">
        <v>1</v>
      </c>
    </row>
    <row r="115" spans="20:39" ht="18" customHeight="1" x14ac:dyDescent="0.25">
      <c r="T115" s="3442" t="s">
        <v>1935</v>
      </c>
      <c r="U115" s="3442"/>
      <c r="W115" s="3443" t="s">
        <v>1936</v>
      </c>
      <c r="X115" s="3443"/>
      <c r="AM115" s="466">
        <v>1</v>
      </c>
    </row>
    <row r="116" spans="20:39" ht="18" customHeight="1" x14ac:dyDescent="0.25">
      <c r="T116" s="3393"/>
      <c r="U116" s="3393"/>
      <c r="W116" s="3395"/>
      <c r="X116" s="3395"/>
      <c r="AM116" s="466">
        <v>1</v>
      </c>
    </row>
    <row r="117" spans="20:39" ht="18" customHeight="1" thickBot="1" x14ac:dyDescent="0.3">
      <c r="T117" s="1798">
        <v>1</v>
      </c>
      <c r="U117" s="1798">
        <v>1</v>
      </c>
      <c r="W117" s="1798">
        <v>1</v>
      </c>
      <c r="X117" s="1798">
        <v>1</v>
      </c>
      <c r="AM117" s="466">
        <v>1</v>
      </c>
    </row>
    <row r="118" spans="20:39" ht="18" customHeight="1" x14ac:dyDescent="0.25">
      <c r="T118" s="3442" t="s">
        <v>1937</v>
      </c>
      <c r="U118" s="3442"/>
      <c r="W118" s="3443" t="s">
        <v>1938</v>
      </c>
      <c r="X118" s="3443"/>
      <c r="AM118" s="466">
        <v>1</v>
      </c>
    </row>
    <row r="119" spans="20:39" ht="18" customHeight="1" x14ac:dyDescent="0.25">
      <c r="T119" s="3393"/>
      <c r="U119" s="3393"/>
      <c r="W119" s="3395"/>
      <c r="X119" s="3395"/>
      <c r="AM119" s="466">
        <v>1</v>
      </c>
    </row>
    <row r="120" spans="20:39" ht="18" customHeight="1" thickBot="1" x14ac:dyDescent="0.3">
      <c r="T120" s="1798">
        <v>1</v>
      </c>
      <c r="U120" s="1798">
        <v>1</v>
      </c>
      <c r="W120" s="1798">
        <v>1</v>
      </c>
      <c r="X120" s="1798">
        <v>1</v>
      </c>
      <c r="AM120" s="466">
        <v>1</v>
      </c>
    </row>
    <row r="121" spans="20:39" ht="18" customHeight="1" x14ac:dyDescent="0.25">
      <c r="T121" s="3442" t="s">
        <v>1939</v>
      </c>
      <c r="U121" s="3442"/>
      <c r="W121" s="3443" t="s">
        <v>1940</v>
      </c>
      <c r="X121" s="3443"/>
      <c r="AM121" s="466">
        <v>1</v>
      </c>
    </row>
    <row r="122" spans="20:39" ht="18" customHeight="1" x14ac:dyDescent="0.25">
      <c r="T122" s="3393"/>
      <c r="U122" s="3393"/>
      <c r="W122" s="3395"/>
      <c r="X122" s="3395"/>
      <c r="AM122" s="466">
        <v>1</v>
      </c>
    </row>
    <row r="123" spans="20:39" ht="18" customHeight="1" thickBot="1" x14ac:dyDescent="0.3">
      <c r="T123" s="1798">
        <v>1</v>
      </c>
      <c r="U123" s="1798">
        <v>1</v>
      </c>
      <c r="W123" s="1798">
        <v>1</v>
      </c>
      <c r="X123" s="1798">
        <v>1</v>
      </c>
      <c r="AM123" s="466">
        <v>1</v>
      </c>
    </row>
    <row r="124" spans="20:39" ht="18" customHeight="1" x14ac:dyDescent="0.25">
      <c r="T124" s="3442" t="s">
        <v>1941</v>
      </c>
      <c r="U124" s="3442"/>
      <c r="W124" s="3443" t="s">
        <v>1942</v>
      </c>
      <c r="X124" s="3443"/>
      <c r="AM124" s="466">
        <v>1</v>
      </c>
    </row>
    <row r="125" spans="20:39" ht="18" customHeight="1" x14ac:dyDescent="0.25">
      <c r="T125" s="3393"/>
      <c r="U125" s="3393"/>
      <c r="W125" s="3395"/>
      <c r="X125" s="3395"/>
      <c r="AM125" s="466">
        <v>1</v>
      </c>
    </row>
    <row r="126" spans="20:39" ht="18" customHeight="1" thickBot="1" x14ac:dyDescent="0.3">
      <c r="T126" s="1798">
        <v>1</v>
      </c>
      <c r="U126" s="1798">
        <v>1</v>
      </c>
      <c r="W126" s="1798">
        <v>1</v>
      </c>
      <c r="X126" s="1798">
        <v>1</v>
      </c>
      <c r="AM126" s="466">
        <v>1</v>
      </c>
    </row>
    <row r="127" spans="20:39" ht="18" customHeight="1" x14ac:dyDescent="0.25">
      <c r="T127" s="3442" t="s">
        <v>1943</v>
      </c>
      <c r="U127" s="3442"/>
      <c r="W127" s="3443" t="s">
        <v>1944</v>
      </c>
      <c r="X127" s="3443"/>
      <c r="AM127" s="466">
        <v>1</v>
      </c>
    </row>
    <row r="128" spans="20:39" ht="18" customHeight="1" x14ac:dyDescent="0.25">
      <c r="T128" s="3393"/>
      <c r="U128" s="3393"/>
      <c r="W128" s="3395"/>
      <c r="X128" s="3395"/>
      <c r="AM128" s="466">
        <v>1</v>
      </c>
    </row>
    <row r="129" spans="20:39" ht="18" customHeight="1" thickBot="1" x14ac:dyDescent="0.3">
      <c r="T129" s="1798">
        <v>1</v>
      </c>
      <c r="U129" s="1798">
        <v>1</v>
      </c>
      <c r="W129" s="1798">
        <v>1</v>
      </c>
      <c r="X129" s="1798">
        <v>1</v>
      </c>
      <c r="AM129" s="466">
        <v>1</v>
      </c>
    </row>
    <row r="130" spans="20:39" ht="18" customHeight="1" x14ac:dyDescent="0.25">
      <c r="T130" s="3442" t="s">
        <v>1945</v>
      </c>
      <c r="U130" s="3442"/>
      <c r="W130" s="3443" t="s">
        <v>1946</v>
      </c>
      <c r="X130" s="3443"/>
      <c r="AM130" s="466">
        <v>1</v>
      </c>
    </row>
    <row r="131" spans="20:39" ht="18" customHeight="1" x14ac:dyDescent="0.25">
      <c r="T131" s="3393"/>
      <c r="U131" s="3393"/>
      <c r="W131" s="3395"/>
      <c r="X131" s="3395"/>
      <c r="AM131" s="466">
        <v>1</v>
      </c>
    </row>
    <row r="132" spans="20:39" ht="18" customHeight="1" thickBot="1" x14ac:dyDescent="0.3">
      <c r="T132" s="1798">
        <v>1</v>
      </c>
      <c r="U132" s="1798">
        <v>1</v>
      </c>
      <c r="W132" s="1798">
        <v>1</v>
      </c>
      <c r="X132" s="1798">
        <v>1</v>
      </c>
      <c r="AM132" s="466">
        <v>1</v>
      </c>
    </row>
    <row r="133" spans="20:39" ht="18" customHeight="1" x14ac:dyDescent="0.25">
      <c r="T133" s="3442" t="s">
        <v>1947</v>
      </c>
      <c r="U133" s="3442"/>
      <c r="W133" s="3443" t="s">
        <v>1948</v>
      </c>
      <c r="X133" s="3443"/>
      <c r="AM133" s="466">
        <v>1</v>
      </c>
    </row>
    <row r="134" spans="20:39" ht="18" customHeight="1" x14ac:dyDescent="0.25">
      <c r="T134" s="3393"/>
      <c r="U134" s="3393"/>
      <c r="W134" s="3395"/>
      <c r="X134" s="3395"/>
      <c r="AM134" s="466">
        <v>1</v>
      </c>
    </row>
    <row r="135" spans="20:39" ht="18" customHeight="1" thickBot="1" x14ac:dyDescent="0.3">
      <c r="W135" s="1798">
        <v>1</v>
      </c>
      <c r="X135" s="1798">
        <v>1</v>
      </c>
      <c r="AM135" s="466">
        <v>1</v>
      </c>
    </row>
    <row r="136" spans="20:39" ht="18" customHeight="1" x14ac:dyDescent="0.25">
      <c r="W136" s="3443" t="s">
        <v>1935</v>
      </c>
      <c r="X136" s="3443"/>
      <c r="AM136" s="466">
        <v>1</v>
      </c>
    </row>
    <row r="137" spans="20:39" ht="18" customHeight="1" x14ac:dyDescent="0.25">
      <c r="W137" s="3395"/>
      <c r="X137" s="3395"/>
      <c r="AM137" s="466">
        <v>1</v>
      </c>
    </row>
    <row r="138" spans="20:39" ht="18" customHeight="1" thickBot="1" x14ac:dyDescent="0.3">
      <c r="W138" s="1798">
        <v>1</v>
      </c>
      <c r="X138" s="1798">
        <v>1</v>
      </c>
      <c r="AM138" s="466">
        <v>1</v>
      </c>
    </row>
    <row r="139" spans="20:39" ht="18" customHeight="1" x14ac:dyDescent="0.25">
      <c r="W139" s="3443" t="s">
        <v>1949</v>
      </c>
      <c r="X139" s="3443"/>
      <c r="AM139" s="466">
        <v>1</v>
      </c>
    </row>
    <row r="140" spans="20:39" ht="18" customHeight="1" x14ac:dyDescent="0.25">
      <c r="W140" s="3395"/>
      <c r="X140" s="3395"/>
      <c r="AM140" s="466">
        <v>1</v>
      </c>
    </row>
    <row r="141" spans="20:39" ht="18" customHeight="1" thickBot="1" x14ac:dyDescent="0.3">
      <c r="W141" s="1798">
        <v>1</v>
      </c>
      <c r="X141" s="1798">
        <v>1</v>
      </c>
      <c r="AM141" s="466">
        <v>1</v>
      </c>
    </row>
    <row r="142" spans="20:39" ht="18" customHeight="1" x14ac:dyDescent="0.25">
      <c r="W142" s="3443" t="s">
        <v>1937</v>
      </c>
      <c r="X142" s="3443"/>
      <c r="AM142" s="466">
        <v>1</v>
      </c>
    </row>
    <row r="143" spans="20:39" ht="18" customHeight="1" x14ac:dyDescent="0.25">
      <c r="W143" s="3395"/>
      <c r="X143" s="3395"/>
      <c r="AM143" s="466">
        <v>1</v>
      </c>
    </row>
    <row r="144" spans="20:39" ht="18" customHeight="1" thickBot="1" x14ac:dyDescent="0.3">
      <c r="W144" s="1798">
        <v>1</v>
      </c>
      <c r="X144" s="1798">
        <v>1</v>
      </c>
      <c r="AM144" s="466">
        <v>1</v>
      </c>
    </row>
    <row r="145" spans="23:39" ht="18" customHeight="1" x14ac:dyDescent="0.25">
      <c r="W145" s="3443" t="s">
        <v>1939</v>
      </c>
      <c r="X145" s="3443"/>
      <c r="AM145" s="466">
        <v>1</v>
      </c>
    </row>
    <row r="146" spans="23:39" ht="18" customHeight="1" x14ac:dyDescent="0.25">
      <c r="W146" s="3395"/>
      <c r="X146" s="3395"/>
      <c r="AM146" s="466">
        <v>1</v>
      </c>
    </row>
    <row r="147" spans="23:39" ht="18" customHeight="1" thickBot="1" x14ac:dyDescent="0.3">
      <c r="W147" s="1798">
        <v>1</v>
      </c>
      <c r="X147" s="1798">
        <v>1</v>
      </c>
      <c r="AM147" s="466">
        <v>1</v>
      </c>
    </row>
    <row r="148" spans="23:39" ht="18" customHeight="1" x14ac:dyDescent="0.25">
      <c r="W148" s="3443" t="s">
        <v>1950</v>
      </c>
      <c r="X148" s="3443"/>
      <c r="AM148" s="466">
        <v>1</v>
      </c>
    </row>
    <row r="149" spans="23:39" ht="18" customHeight="1" x14ac:dyDescent="0.25">
      <c r="W149" s="3395"/>
      <c r="X149" s="3395"/>
      <c r="AM149" s="466">
        <v>1</v>
      </c>
    </row>
    <row r="150" spans="23:39" ht="18" customHeight="1" thickBot="1" x14ac:dyDescent="0.3">
      <c r="W150" s="1798">
        <v>1</v>
      </c>
      <c r="X150" s="1798">
        <v>1</v>
      </c>
      <c r="AM150" s="466">
        <v>1</v>
      </c>
    </row>
    <row r="151" spans="23:39" ht="18" customHeight="1" x14ac:dyDescent="0.25">
      <c r="W151" s="3443" t="s">
        <v>1941</v>
      </c>
      <c r="X151" s="3443"/>
      <c r="AM151" s="466">
        <v>1</v>
      </c>
    </row>
    <row r="152" spans="23:39" ht="18" customHeight="1" x14ac:dyDescent="0.25">
      <c r="W152" s="3395"/>
      <c r="X152" s="3395"/>
      <c r="AM152" s="466">
        <v>1</v>
      </c>
    </row>
    <row r="153" spans="23:39" ht="18" customHeight="1" thickBot="1" x14ac:dyDescent="0.3">
      <c r="W153" s="1798">
        <v>1</v>
      </c>
      <c r="X153" s="1798">
        <v>1</v>
      </c>
      <c r="AM153" s="466">
        <v>1</v>
      </c>
    </row>
    <row r="154" spans="23:39" ht="18" customHeight="1" x14ac:dyDescent="0.25">
      <c r="W154" s="3443" t="s">
        <v>1943</v>
      </c>
      <c r="X154" s="3443"/>
      <c r="AM154" s="466">
        <v>1</v>
      </c>
    </row>
    <row r="155" spans="23:39" ht="18" customHeight="1" x14ac:dyDescent="0.25">
      <c r="W155" s="3395"/>
      <c r="X155" s="3395"/>
      <c r="AM155" s="466">
        <v>1</v>
      </c>
    </row>
    <row r="156" spans="23:39" ht="18" customHeight="1" thickBot="1" x14ac:dyDescent="0.3">
      <c r="W156" s="1798">
        <v>1</v>
      </c>
      <c r="X156" s="1798">
        <v>1</v>
      </c>
      <c r="AM156" s="466">
        <v>1</v>
      </c>
    </row>
    <row r="157" spans="23:39" ht="18" customHeight="1" x14ac:dyDescent="0.25">
      <c r="W157" s="3443" t="s">
        <v>1945</v>
      </c>
      <c r="X157" s="3443"/>
      <c r="AM157" s="466">
        <v>1</v>
      </c>
    </row>
    <row r="158" spans="23:39" ht="18" customHeight="1" x14ac:dyDescent="0.25">
      <c r="W158" s="3395"/>
      <c r="X158" s="3395"/>
      <c r="AM158" s="466">
        <v>1</v>
      </c>
    </row>
    <row r="159" spans="23:39" ht="18" customHeight="1" thickBot="1" x14ac:dyDescent="0.3">
      <c r="W159" s="1798">
        <v>1</v>
      </c>
      <c r="X159" s="1798">
        <v>1</v>
      </c>
      <c r="AM159" s="466">
        <v>1</v>
      </c>
    </row>
    <row r="160" spans="23:39" ht="18" customHeight="1" x14ac:dyDescent="0.25">
      <c r="W160" s="3443" t="s">
        <v>1947</v>
      </c>
      <c r="X160" s="3443"/>
      <c r="AM160" s="466">
        <v>1</v>
      </c>
    </row>
    <row r="161" spans="1:41" ht="18" customHeight="1" x14ac:dyDescent="0.25">
      <c r="W161" s="3395"/>
      <c r="X161" s="3395"/>
      <c r="AM161" s="466">
        <v>1</v>
      </c>
    </row>
    <row r="162" spans="1:41" ht="18" customHeight="1" x14ac:dyDescent="0.25">
      <c r="AM162" s="466">
        <v>1</v>
      </c>
    </row>
    <row r="163" spans="1:41" ht="18" customHeight="1" x14ac:dyDescent="0.25">
      <c r="AM163" s="466">
        <v>1</v>
      </c>
    </row>
    <row r="164" spans="1:41" x14ac:dyDescent="0.25">
      <c r="AM164" s="552" t="s">
        <v>344</v>
      </c>
      <c r="AN164" s="465"/>
      <c r="AO164" s="465"/>
    </row>
    <row r="165" spans="1:41" x14ac:dyDescent="0.25">
      <c r="A165" s="466">
        <v>1</v>
      </c>
      <c r="B165" s="466">
        <v>1</v>
      </c>
      <c r="C165" s="466">
        <v>1</v>
      </c>
      <c r="D165" s="466">
        <v>1</v>
      </c>
      <c r="E165" s="466">
        <v>1</v>
      </c>
      <c r="F165" s="466">
        <v>1</v>
      </c>
      <c r="G165" s="466">
        <v>1</v>
      </c>
      <c r="H165" s="466">
        <v>1</v>
      </c>
      <c r="I165" s="466">
        <v>1</v>
      </c>
      <c r="J165" s="466">
        <v>1</v>
      </c>
      <c r="K165" s="466">
        <v>1</v>
      </c>
      <c r="L165" s="466">
        <v>1</v>
      </c>
      <c r="M165" s="466">
        <v>1</v>
      </c>
      <c r="N165" s="466">
        <v>1</v>
      </c>
      <c r="O165" s="466">
        <v>1</v>
      </c>
      <c r="P165" s="466">
        <v>1</v>
      </c>
      <c r="Q165" s="466">
        <v>1</v>
      </c>
      <c r="R165" s="466">
        <v>1</v>
      </c>
      <c r="S165" s="466">
        <v>1</v>
      </c>
      <c r="T165" s="466">
        <v>1</v>
      </c>
      <c r="U165" s="466">
        <v>1</v>
      </c>
      <c r="V165" s="466">
        <v>1</v>
      </c>
      <c r="W165" s="466">
        <v>1</v>
      </c>
      <c r="X165" s="466">
        <v>1</v>
      </c>
      <c r="Y165" s="466">
        <v>1</v>
      </c>
      <c r="Z165" s="466">
        <v>1</v>
      </c>
      <c r="AA165" s="466">
        <v>1</v>
      </c>
      <c r="AB165" s="466">
        <v>1</v>
      </c>
      <c r="AC165" s="466">
        <v>1</v>
      </c>
      <c r="AD165" s="466">
        <v>1</v>
      </c>
      <c r="AE165" s="466">
        <v>1</v>
      </c>
      <c r="AF165" s="466">
        <v>1</v>
      </c>
      <c r="AG165" s="466">
        <v>1</v>
      </c>
      <c r="AH165" s="466">
        <v>1</v>
      </c>
      <c r="AI165" s="466">
        <v>1</v>
      </c>
      <c r="AJ165" s="466">
        <v>1</v>
      </c>
      <c r="AK165" s="466">
        <v>1</v>
      </c>
      <c r="AL165" s="466">
        <v>1</v>
      </c>
      <c r="AM165" s="1" t="str">
        <f>ADDRESS(ROW(),COLUMN(),4)</f>
        <v>AM165</v>
      </c>
      <c r="AN165" s="553"/>
      <c r="AO165" s="554" t="str">
        <f>ADDRESS(ROW(),COLUMN(),4)</f>
        <v>AO165</v>
      </c>
    </row>
  </sheetData>
  <mergeCells count="284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Q85:R86"/>
    <mergeCell ref="T85:U86"/>
    <mergeCell ref="W85:X86"/>
    <mergeCell ref="B88:C89"/>
    <mergeCell ref="T88:U89"/>
    <mergeCell ref="W88:X89"/>
    <mergeCell ref="B79:C80"/>
    <mergeCell ref="E79:F80"/>
    <mergeCell ref="Q79:R80"/>
    <mergeCell ref="T79:U80"/>
    <mergeCell ref="W79:X80"/>
    <mergeCell ref="B82:C83"/>
    <mergeCell ref="E82:F83"/>
    <mergeCell ref="Q82:R83"/>
    <mergeCell ref="T82:U83"/>
    <mergeCell ref="W82:X83"/>
    <mergeCell ref="E70:F71"/>
    <mergeCell ref="Q70:R71"/>
    <mergeCell ref="Q67:R68"/>
    <mergeCell ref="T67:U68"/>
    <mergeCell ref="W67:X68"/>
    <mergeCell ref="B76:C77"/>
    <mergeCell ref="E76:F77"/>
    <mergeCell ref="Q76:R77"/>
    <mergeCell ref="T76:U77"/>
    <mergeCell ref="W76:X77"/>
    <mergeCell ref="B73:C74"/>
    <mergeCell ref="E73:F74"/>
    <mergeCell ref="Q73:R74"/>
    <mergeCell ref="T73:U74"/>
    <mergeCell ref="W73:X74"/>
    <mergeCell ref="T70:U71"/>
    <mergeCell ref="W70:X71"/>
    <mergeCell ref="B70:C71"/>
    <mergeCell ref="Z61:AA62"/>
    <mergeCell ref="Z70:AA71"/>
    <mergeCell ref="Z64:AA65"/>
    <mergeCell ref="B67:C68"/>
    <mergeCell ref="E67:F68"/>
    <mergeCell ref="B55:C56"/>
    <mergeCell ref="E55:F56"/>
    <mergeCell ref="H55:I56"/>
    <mergeCell ref="K55:L56"/>
    <mergeCell ref="N55:O56"/>
    <mergeCell ref="Q55:R56"/>
    <mergeCell ref="T55:U56"/>
    <mergeCell ref="W55:X56"/>
    <mergeCell ref="Z55:AA56"/>
    <mergeCell ref="Z67:AA68"/>
    <mergeCell ref="Z58:AA59"/>
    <mergeCell ref="H64:I65"/>
    <mergeCell ref="K64:L65"/>
    <mergeCell ref="N64:O65"/>
    <mergeCell ref="Q64:R65"/>
    <mergeCell ref="T64:U65"/>
    <mergeCell ref="T58:U59"/>
    <mergeCell ref="W58:X59"/>
    <mergeCell ref="B61:C62"/>
    <mergeCell ref="Q52:R53"/>
    <mergeCell ref="T52:U53"/>
    <mergeCell ref="W52:X53"/>
    <mergeCell ref="B64:C65"/>
    <mergeCell ref="E64:F65"/>
    <mergeCell ref="W61:X62"/>
    <mergeCell ref="E61:F62"/>
    <mergeCell ref="H61:I62"/>
    <mergeCell ref="K61:L62"/>
    <mergeCell ref="N61:O62"/>
    <mergeCell ref="Q61:R62"/>
    <mergeCell ref="T61:U62"/>
    <mergeCell ref="B58:C59"/>
    <mergeCell ref="E58:F59"/>
    <mergeCell ref="H58:I59"/>
    <mergeCell ref="K58:L59"/>
    <mergeCell ref="N58:O59"/>
    <mergeCell ref="Q58:R59"/>
    <mergeCell ref="W64:X65"/>
    <mergeCell ref="Z52:AA53"/>
    <mergeCell ref="T46:U47"/>
    <mergeCell ref="W46:X47"/>
    <mergeCell ref="Z46:AA47"/>
    <mergeCell ref="B49:C50"/>
    <mergeCell ref="E49:F50"/>
    <mergeCell ref="H49:I50"/>
    <mergeCell ref="K49:L50"/>
    <mergeCell ref="N49:O50"/>
    <mergeCell ref="Q49:R50"/>
    <mergeCell ref="T49:U50"/>
    <mergeCell ref="B46:C47"/>
    <mergeCell ref="E46:F47"/>
    <mergeCell ref="H46:I47"/>
    <mergeCell ref="K46:L47"/>
    <mergeCell ref="N46:O47"/>
    <mergeCell ref="Q46:R47"/>
    <mergeCell ref="W49:X50"/>
    <mergeCell ref="Z49:AA50"/>
    <mergeCell ref="B52:C53"/>
    <mergeCell ref="E52:F53"/>
    <mergeCell ref="H52:I53"/>
    <mergeCell ref="K52:L53"/>
    <mergeCell ref="N52:O53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Z34:AA35"/>
    <mergeCell ref="AD34:AE35"/>
    <mergeCell ref="AG34:AH35"/>
    <mergeCell ref="B37:C38"/>
    <mergeCell ref="E37:F38"/>
    <mergeCell ref="H37:I38"/>
    <mergeCell ref="K37:L38"/>
    <mergeCell ref="N37:O38"/>
    <mergeCell ref="Q37:R38"/>
    <mergeCell ref="T37:U38"/>
    <mergeCell ref="W37:X38"/>
    <mergeCell ref="Z37:AA38"/>
    <mergeCell ref="B34:C35"/>
    <mergeCell ref="E34:F35"/>
    <mergeCell ref="H34:I35"/>
    <mergeCell ref="K34:L35"/>
    <mergeCell ref="N34:O35"/>
    <mergeCell ref="Q34:R35"/>
    <mergeCell ref="T34:U35"/>
    <mergeCell ref="W34:X35"/>
    <mergeCell ref="Q31:R32"/>
    <mergeCell ref="T31:U32"/>
    <mergeCell ref="W31:X32"/>
    <mergeCell ref="AD28:AE29"/>
    <mergeCell ref="AG28:AH29"/>
    <mergeCell ref="AJ29:AK29"/>
    <mergeCell ref="B31:C32"/>
    <mergeCell ref="E31:F32"/>
    <mergeCell ref="H31:I32"/>
    <mergeCell ref="K31:L32"/>
    <mergeCell ref="N31:O32"/>
    <mergeCell ref="AJ31:AK31"/>
    <mergeCell ref="AJ32:AK32"/>
    <mergeCell ref="Z31:AA32"/>
    <mergeCell ref="AD31:AE32"/>
    <mergeCell ref="AG31:AH32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B22:C23"/>
    <mergeCell ref="E22:F23"/>
    <mergeCell ref="H22:I23"/>
    <mergeCell ref="K22:L23"/>
    <mergeCell ref="N22:O23"/>
    <mergeCell ref="Q22:R23"/>
    <mergeCell ref="AJ24:AK24"/>
    <mergeCell ref="B25:C26"/>
    <mergeCell ref="E25:F26"/>
    <mergeCell ref="H25:I26"/>
    <mergeCell ref="K25:L26"/>
    <mergeCell ref="N25:O26"/>
    <mergeCell ref="Q25:R26"/>
    <mergeCell ref="T25:U26"/>
    <mergeCell ref="W25:X26"/>
    <mergeCell ref="Z25:AA26"/>
    <mergeCell ref="AD25:AE26"/>
    <mergeCell ref="AG25:AH26"/>
    <mergeCell ref="AJ26:AK26"/>
    <mergeCell ref="AJ21:AK21"/>
    <mergeCell ref="Z16:AA17"/>
    <mergeCell ref="AD16:AE17"/>
    <mergeCell ref="AG16:AH17"/>
    <mergeCell ref="AJ18:AK19"/>
    <mergeCell ref="T22:U23"/>
    <mergeCell ref="W22:X23"/>
    <mergeCell ref="Z22:AA23"/>
    <mergeCell ref="AD22:AE23"/>
    <mergeCell ref="AG22:AH23"/>
    <mergeCell ref="AJ22:AK22"/>
    <mergeCell ref="Q19:R20"/>
    <mergeCell ref="AJ13:AK13"/>
    <mergeCell ref="AJ14:AK16"/>
    <mergeCell ref="B16:C17"/>
    <mergeCell ref="E16:F17"/>
    <mergeCell ref="H16:I17"/>
    <mergeCell ref="K16:L17"/>
    <mergeCell ref="N16:O17"/>
    <mergeCell ref="Q16:R17"/>
    <mergeCell ref="T16:U17"/>
    <mergeCell ref="W16:X17"/>
    <mergeCell ref="Q13:R14"/>
    <mergeCell ref="T13:U14"/>
    <mergeCell ref="W13:X14"/>
    <mergeCell ref="Z13:AA14"/>
    <mergeCell ref="AD13:AE14"/>
    <mergeCell ref="AG13:AH14"/>
    <mergeCell ref="T19:U20"/>
    <mergeCell ref="W19:X20"/>
    <mergeCell ref="Z19:AA20"/>
    <mergeCell ref="AD19:AE20"/>
    <mergeCell ref="AG19:AH20"/>
    <mergeCell ref="B13:C14"/>
    <mergeCell ref="E13:F14"/>
    <mergeCell ref="H13:I14"/>
    <mergeCell ref="K13:L14"/>
    <mergeCell ref="N13:O14"/>
    <mergeCell ref="B19:C20"/>
    <mergeCell ref="E19:F20"/>
    <mergeCell ref="H19:I20"/>
    <mergeCell ref="K19:L20"/>
    <mergeCell ref="N19:O20"/>
    <mergeCell ref="B5:P6"/>
    <mergeCell ref="W6:X7"/>
    <mergeCell ref="B7:C8"/>
    <mergeCell ref="AD8:AE9"/>
    <mergeCell ref="AG8:AH9"/>
    <mergeCell ref="B10:C11"/>
    <mergeCell ref="E10:F11"/>
    <mergeCell ref="H10:I11"/>
    <mergeCell ref="K10:L11"/>
    <mergeCell ref="N10:O11"/>
    <mergeCell ref="Q10:R11"/>
    <mergeCell ref="T10:U11"/>
    <mergeCell ref="W10:X11"/>
    <mergeCell ref="Z10:AA11"/>
    <mergeCell ref="AD10:AE1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CEAB3-9E5C-425C-92DA-31BEE1C4684E}">
  <dimension ref="A1:AQ113"/>
  <sheetViews>
    <sheetView showZeros="0" zoomScaleNormal="100" workbookViewId="0">
      <selection activeCell="H24" sqref="H24"/>
    </sheetView>
  </sheetViews>
  <sheetFormatPr baseColWidth="10" defaultRowHeight="15" x14ac:dyDescent="0.25"/>
  <cols>
    <col min="1" max="1" width="6.7109375" customWidth="1"/>
    <col min="2" max="2" width="28.7109375" style="465" customWidth="1"/>
    <col min="3" max="3" width="4.5703125" style="465" customWidth="1"/>
    <col min="4" max="4" width="28.7109375" style="465" customWidth="1"/>
    <col min="5" max="5" width="4.5703125" style="465" customWidth="1"/>
    <col min="6" max="6" width="28.7109375" style="465" customWidth="1"/>
    <col min="7" max="7" width="4.5703125" style="465" customWidth="1"/>
    <col min="8" max="8" width="28.7109375" style="465" customWidth="1"/>
    <col min="9" max="9" width="4.5703125" style="465" customWidth="1"/>
    <col min="10" max="10" width="28.7109375" style="465" customWidth="1"/>
    <col min="11" max="11" width="4.5703125" style="465" customWidth="1"/>
    <col min="12" max="12" width="28.7109375" style="465" customWidth="1"/>
    <col min="13" max="13" width="4.5703125" style="465" customWidth="1"/>
    <col min="14" max="14" width="28.7109375" style="465" customWidth="1"/>
    <col min="15" max="15" width="4.5703125" style="465" customWidth="1"/>
    <col min="16" max="16" width="28.7109375" style="465" customWidth="1"/>
    <col min="17" max="17" width="4.5703125" style="465" customWidth="1"/>
    <col min="18" max="18" width="28.7109375" style="465" customWidth="1"/>
    <col min="19" max="19" width="14.5703125" style="465" customWidth="1"/>
    <col min="20" max="20" width="28.7109375" style="465" customWidth="1"/>
    <col min="21" max="21" width="4.5703125" style="465" customWidth="1"/>
    <col min="22" max="22" width="28.7109375" style="465" customWidth="1"/>
    <col min="23" max="23" width="4.5703125" style="465" customWidth="1"/>
    <col min="24" max="24" width="28.7109375" style="465" customWidth="1"/>
    <col min="25" max="25" width="4.5703125" style="465" customWidth="1"/>
    <col min="26" max="26" width="28.7109375" style="465" customWidth="1"/>
    <col min="27" max="27" width="4.5703125" style="465" customWidth="1"/>
    <col min="28" max="28" width="28.7109375" style="465" customWidth="1"/>
    <col min="29" max="29" width="4.5703125" style="465" customWidth="1"/>
    <col min="30" max="30" width="28.7109375" style="465" customWidth="1"/>
    <col min="31" max="31" width="4.5703125" style="465" customWidth="1"/>
    <col min="32" max="32" width="28.7109375" style="465" customWidth="1"/>
    <col min="33" max="33" width="4.5703125" style="465" customWidth="1"/>
    <col min="34" max="34" width="28.7109375" style="465" customWidth="1"/>
    <col min="35" max="35" width="4.5703125" style="465" customWidth="1"/>
    <col min="36" max="36" width="28.7109375" style="465" customWidth="1"/>
    <col min="37" max="37" width="2.140625" style="465" customWidth="1"/>
    <col min="38" max="39" width="12.7109375" style="465" customWidth="1"/>
    <col min="40" max="40" width="5.140625" style="465" customWidth="1"/>
    <col min="41" max="41" width="8.7109375" style="465" customWidth="1"/>
    <col min="42" max="42" width="11.42578125" style="464"/>
    <col min="43" max="43" width="43.5703125" style="464" customWidth="1"/>
  </cols>
  <sheetData>
    <row r="1" spans="1:43" x14ac:dyDescent="0.25">
      <c r="A1" s="1" t="str">
        <f>ADDRESS(ROW(),COLUMN(),4)</f>
        <v>A1</v>
      </c>
      <c r="B1" s="2090" t="str">
        <f>SUBSTITUTE(ADDRESS(1,COLUMN(),4),"1","")</f>
        <v>B</v>
      </c>
      <c r="D1" s="2090" t="str">
        <f>SUBSTITUTE(ADDRESS(1,COLUMN(),4),"1","")</f>
        <v>D</v>
      </c>
      <c r="F1" s="2090" t="str">
        <f>SUBSTITUTE(ADDRESS(1,COLUMN(),4),"1","")</f>
        <v>F</v>
      </c>
      <c r="H1" s="2090" t="str">
        <f>SUBSTITUTE(ADDRESS(1,COLUMN(),4),"1","")</f>
        <v>H</v>
      </c>
      <c r="J1" s="2090" t="str">
        <f>SUBSTITUTE(ADDRESS(1,COLUMN(),4),"1","")</f>
        <v>J</v>
      </c>
      <c r="L1" s="2090" t="str">
        <f>SUBSTITUTE(ADDRESS(1,COLUMN(),4),"1","")</f>
        <v>L</v>
      </c>
      <c r="N1" s="2090" t="str">
        <f>SUBSTITUTE(ADDRESS(1,COLUMN(),4),"1","")</f>
        <v>N</v>
      </c>
      <c r="P1" s="2090" t="str">
        <f>SUBSTITUTE(ADDRESS(1,COLUMN(),4),"1","")</f>
        <v>P</v>
      </c>
      <c r="R1" s="2090" t="str">
        <f>SUBSTITUTE(ADDRESS(1,COLUMN(),4),"1","")</f>
        <v>R</v>
      </c>
      <c r="S1"/>
      <c r="T1" s="2090" t="str">
        <f>SUBSTITUTE(ADDRESS(1,COLUMN(),4),"1","")</f>
        <v>T</v>
      </c>
      <c r="V1" s="2090" t="str">
        <f>SUBSTITUTE(ADDRESS(1,COLUMN(),4),"1","")</f>
        <v>V</v>
      </c>
      <c r="X1" s="2090" t="str">
        <f>SUBSTITUTE(ADDRESS(1,COLUMN(),4),"1","")</f>
        <v>X</v>
      </c>
      <c r="Z1" s="2090" t="str">
        <f>SUBSTITUTE(ADDRESS(1,COLUMN(),4),"1","")</f>
        <v>Z</v>
      </c>
      <c r="AB1" s="2090" t="str">
        <f>SUBSTITUTE(ADDRESS(1,COLUMN(),4),"1","")</f>
        <v>AB</v>
      </c>
      <c r="AD1" s="2090" t="str">
        <f>SUBSTITUTE(ADDRESS(1,COLUMN(),4),"1","")</f>
        <v>AD</v>
      </c>
      <c r="AF1" s="2090" t="str">
        <f>SUBSTITUTE(ADDRESS(1,COLUMN(),4),"1","")</f>
        <v>AF</v>
      </c>
      <c r="AH1" s="2090" t="str">
        <f>SUBSTITUTE(ADDRESS(1,COLUMN(),4),"1","")</f>
        <v>AH</v>
      </c>
      <c r="AJ1" s="2090" t="str">
        <f>SUBSTITUTE(ADDRESS(1,COLUMN(),4),"1","")</f>
        <v>AJ</v>
      </c>
      <c r="AK1"/>
      <c r="AL1" s="2090" t="str">
        <f>SUBSTITUTE(ADDRESS(1,COLUMN(),4),"1","")</f>
        <v>AL</v>
      </c>
      <c r="AM1" s="2090" t="str">
        <f>SUBSTITUTE(ADDRESS(1,COLUMN(),4),"1","")</f>
        <v>AM</v>
      </c>
      <c r="AN1"/>
      <c r="AO1" s="466">
        <v>1</v>
      </c>
      <c r="AP1" s="2090" t="str">
        <f>SUBSTITUTE(ADDRESS(1,COLUMN(),4),"1","")</f>
        <v>AP</v>
      </c>
      <c r="AQ1" s="2091" t="str">
        <f>SUBSTITUTE(ADDRESS(1,COLUMN(),4),"1","")</f>
        <v>AQ</v>
      </c>
    </row>
    <row r="2" spans="1:43" x14ac:dyDescent="0.25">
      <c r="A2" s="2054"/>
      <c r="B2" s="467">
        <f ca="1">CELL("largeur",B2)</f>
        <v>28</v>
      </c>
      <c r="D2" s="467">
        <f ca="1">CELL("largeur",D2)</f>
        <v>28</v>
      </c>
      <c r="F2" s="467">
        <f ca="1">CELL("largeur",F2)</f>
        <v>28</v>
      </c>
      <c r="H2" s="467">
        <f ca="1">CELL("largeur",H2)</f>
        <v>28</v>
      </c>
      <c r="J2" s="467">
        <f ca="1">CELL("largeur",J2)</f>
        <v>28</v>
      </c>
      <c r="L2" s="467">
        <f ca="1">CELL("largeur",L2)</f>
        <v>28</v>
      </c>
      <c r="N2" s="467">
        <f ca="1">CELL("largeur",N2)</f>
        <v>28</v>
      </c>
      <c r="P2" s="467">
        <f ca="1">CELL("largeur",P2)</f>
        <v>28</v>
      </c>
      <c r="R2" s="467">
        <f ca="1">CELL("largeur",R2)</f>
        <v>28</v>
      </c>
      <c r="S2"/>
      <c r="T2" s="467">
        <f ca="1">CELL("largeur",T2)</f>
        <v>28</v>
      </c>
      <c r="V2" s="467">
        <f ca="1">CELL("largeur",V2)</f>
        <v>28</v>
      </c>
      <c r="X2" s="467">
        <f ca="1">CELL("largeur",X2)</f>
        <v>28</v>
      </c>
      <c r="Z2" s="467">
        <f ca="1">CELL("largeur",Z2)</f>
        <v>28</v>
      </c>
      <c r="AB2" s="467">
        <f ca="1">CELL("largeur",AB2)</f>
        <v>28</v>
      </c>
      <c r="AD2" s="467">
        <f ca="1">CELL("largeur",AD2)</f>
        <v>28</v>
      </c>
      <c r="AF2" s="467">
        <f ca="1">CELL("largeur",AF2)</f>
        <v>28</v>
      </c>
      <c r="AH2" s="467">
        <f ca="1">CELL("largeur",AH2)</f>
        <v>28</v>
      </c>
      <c r="AJ2" s="467">
        <f ca="1">CELL("largeur",AJ2)</f>
        <v>28</v>
      </c>
      <c r="AK2"/>
      <c r="AL2" s="467">
        <f ca="1">CELL("largeur",AL2)</f>
        <v>12</v>
      </c>
      <c r="AM2" s="467">
        <f ca="1">CELL("largeur",AM2)</f>
        <v>12</v>
      </c>
      <c r="AN2"/>
      <c r="AO2" s="466">
        <v>1</v>
      </c>
      <c r="AP2" s="548"/>
      <c r="AQ2" s="548" t="s">
        <v>340</v>
      </c>
    </row>
    <row r="3" spans="1:43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9"/>
      <c r="AM3" s="9"/>
      <c r="AN3" s="9"/>
      <c r="AO3" s="466">
        <v>1</v>
      </c>
      <c r="AP3" s="550" cm="1">
        <f t="array" aca="1" ref="AP3" ca="1">COUNTA(A1:AO113+COUNTBLANK(A1:AO113))</f>
        <v>4633</v>
      </c>
      <c r="AQ3" s="551" t="str">
        <f>"cellules entre"&amp;" " &amp;A1&amp;" et  "&amp;AO113</f>
        <v>cellules entre A1 et  AO113</v>
      </c>
    </row>
    <row r="4" spans="1:43" ht="21.75" customHeight="1" x14ac:dyDescent="0.25">
      <c r="B4" s="2055" t="s">
        <v>1503</v>
      </c>
      <c r="T4" s="2055" t="s">
        <v>1503</v>
      </c>
      <c r="AL4" s="678"/>
      <c r="AM4" s="678"/>
      <c r="AN4" s="678"/>
      <c r="AO4" s="466">
        <v>1</v>
      </c>
      <c r="AP4" s="550">
        <f ca="1">COUNTA(A1:AO113)</f>
        <v>1147</v>
      </c>
      <c r="AQ4" s="551" t="s">
        <v>341</v>
      </c>
    </row>
    <row r="5" spans="1:43" ht="21.75" customHeight="1" x14ac:dyDescent="0.25">
      <c r="AL5" s="678"/>
      <c r="AM5" s="678"/>
      <c r="AN5" s="678"/>
      <c r="AO5" s="466">
        <v>1</v>
      </c>
      <c r="AP5" s="550">
        <f ca="1">COUNTBLANK(A1:AO113)</f>
        <v>3914</v>
      </c>
      <c r="AQ5" s="551" t="s">
        <v>342</v>
      </c>
    </row>
    <row r="6" spans="1:43" ht="22.5" customHeight="1" x14ac:dyDescent="0.25">
      <c r="B6" s="2056" t="s">
        <v>1951</v>
      </c>
      <c r="C6" s="2056"/>
      <c r="D6" s="2056"/>
      <c r="E6" s="2056"/>
      <c r="F6" s="2056"/>
      <c r="G6" s="2056"/>
      <c r="H6" s="2056"/>
      <c r="I6" s="2056"/>
      <c r="J6" s="2056"/>
      <c r="K6" s="2056"/>
      <c r="L6" s="2056"/>
      <c r="M6" s="2056"/>
      <c r="N6" s="2056"/>
      <c r="O6" s="2056"/>
      <c r="P6" s="2056"/>
      <c r="Q6" s="2056"/>
      <c r="R6" s="2056"/>
      <c r="T6" s="2056" t="s">
        <v>1952</v>
      </c>
      <c r="U6" s="2056"/>
      <c r="V6" s="2056"/>
      <c r="W6" s="2056"/>
      <c r="X6" s="2056"/>
      <c r="Y6" s="2056"/>
      <c r="Z6" s="2056"/>
      <c r="AA6" s="2056"/>
      <c r="AB6" s="2056"/>
      <c r="AC6" s="2056"/>
      <c r="AD6" s="2056"/>
      <c r="AE6" s="2056"/>
      <c r="AF6" s="2056"/>
      <c r="AG6" s="2056"/>
      <c r="AH6" s="2056"/>
      <c r="AI6" s="2056"/>
      <c r="AJ6" s="2056"/>
      <c r="AL6" s="678"/>
      <c r="AM6" s="678"/>
      <c r="AN6" s="678"/>
      <c r="AO6" s="466">
        <v>1</v>
      </c>
      <c r="AP6" s="550">
        <f>SUM(AO1:AO111)+2</f>
        <v>104</v>
      </c>
      <c r="AQ6" s="551" t="s">
        <v>274</v>
      </c>
    </row>
    <row r="7" spans="1:43" ht="21" customHeight="1" x14ac:dyDescent="0.25">
      <c r="L7" s="3480" t="s">
        <v>2196</v>
      </c>
      <c r="N7" s="3481" t="s">
        <v>2197</v>
      </c>
      <c r="P7" s="3478" t="s">
        <v>2198</v>
      </c>
      <c r="R7" s="3479" t="s">
        <v>2199</v>
      </c>
      <c r="AD7" s="3480" t="s">
        <v>2196</v>
      </c>
      <c r="AF7" s="3481" t="s">
        <v>2197</v>
      </c>
      <c r="AH7" s="3478" t="s">
        <v>2198</v>
      </c>
      <c r="AJ7" s="3479" t="s">
        <v>2199</v>
      </c>
      <c r="AL7" s="678"/>
      <c r="AM7" s="678"/>
      <c r="AN7" s="678"/>
      <c r="AO7" s="466">
        <v>1</v>
      </c>
      <c r="AP7" s="550">
        <f>SUM(A113:AN113)+1</f>
        <v>40</v>
      </c>
      <c r="AQ7" s="551" t="s">
        <v>343</v>
      </c>
    </row>
    <row r="8" spans="1:43" ht="21" customHeight="1" x14ac:dyDescent="0.25">
      <c r="B8" s="2092" t="s">
        <v>9</v>
      </c>
      <c r="D8" s="2093"/>
      <c r="F8" s="2093"/>
      <c r="H8" s="2093"/>
      <c r="J8" s="2093"/>
      <c r="L8" s="3480"/>
      <c r="N8" s="3481"/>
      <c r="P8" s="3478"/>
      <c r="R8" s="3479"/>
      <c r="T8" s="2092" t="s">
        <v>9</v>
      </c>
      <c r="V8" s="2093"/>
      <c r="X8" s="2093"/>
      <c r="Z8" s="2093"/>
      <c r="AB8" s="2093"/>
      <c r="AD8" s="3480"/>
      <c r="AF8" s="3481"/>
      <c r="AH8" s="3478"/>
      <c r="AJ8" s="3479"/>
      <c r="AL8" s="678"/>
      <c r="AM8" s="678"/>
      <c r="AN8" s="678"/>
      <c r="AO8" s="466">
        <v>1</v>
      </c>
    </row>
    <row r="9" spans="1:43" ht="24" customHeight="1" x14ac:dyDescent="0.25">
      <c r="B9" s="2059" t="s">
        <v>1506</v>
      </c>
      <c r="D9" s="2059" t="s">
        <v>1506</v>
      </c>
      <c r="F9" s="2059" t="s">
        <v>1506</v>
      </c>
      <c r="H9" s="2407" t="s">
        <v>1506</v>
      </c>
      <c r="J9" s="2059" t="s">
        <v>1506</v>
      </c>
      <c r="L9" s="2059" t="s">
        <v>1506</v>
      </c>
      <c r="N9" s="2059" t="s">
        <v>1506</v>
      </c>
      <c r="P9" s="2059" t="s">
        <v>1506</v>
      </c>
      <c r="R9" s="2059" t="s">
        <v>1506</v>
      </c>
      <c r="T9" s="2059" t="s">
        <v>1953</v>
      </c>
      <c r="V9" s="2059" t="s">
        <v>1953</v>
      </c>
      <c r="X9" s="2059" t="s">
        <v>1953</v>
      </c>
      <c r="Z9" s="2059" t="s">
        <v>1953</v>
      </c>
      <c r="AB9" s="2059" t="s">
        <v>1953</v>
      </c>
      <c r="AD9" s="2059" t="s">
        <v>1953</v>
      </c>
      <c r="AF9" s="2059" t="s">
        <v>1953</v>
      </c>
      <c r="AH9" s="2059" t="s">
        <v>1953</v>
      </c>
      <c r="AJ9" s="2059" t="s">
        <v>1953</v>
      </c>
      <c r="AL9" s="678"/>
      <c r="AM9" s="678"/>
      <c r="AN9" s="678"/>
      <c r="AO9" s="466">
        <v>1</v>
      </c>
    </row>
    <row r="10" spans="1:43" ht="18" customHeight="1" x14ac:dyDescent="0.3">
      <c r="B10" s="2408" t="s">
        <v>1507</v>
      </c>
      <c r="C10" s="2409"/>
      <c r="D10" s="2410" t="s">
        <v>1508</v>
      </c>
      <c r="E10" s="2409"/>
      <c r="F10" s="2411" t="s">
        <v>1509</v>
      </c>
      <c r="G10" s="2409"/>
      <c r="H10" s="2412" t="s">
        <v>1510</v>
      </c>
      <c r="I10" s="2409"/>
      <c r="J10" s="2413" t="s">
        <v>1511</v>
      </c>
      <c r="K10" s="2409"/>
      <c r="L10" s="2406" t="s">
        <v>1512</v>
      </c>
      <c r="M10" s="2409"/>
      <c r="N10" s="2414" t="s">
        <v>1513</v>
      </c>
      <c r="O10" s="2409"/>
      <c r="P10" s="2415" t="s">
        <v>1514</v>
      </c>
      <c r="Q10" s="2409"/>
      <c r="R10" s="2416" t="s">
        <v>1515</v>
      </c>
      <c r="S10" s="2409"/>
      <c r="T10" s="2408" t="s">
        <v>1748</v>
      </c>
      <c r="U10" s="2409"/>
      <c r="V10" s="2410" t="s">
        <v>311</v>
      </c>
      <c r="W10" s="2409"/>
      <c r="X10" s="2411" t="s">
        <v>1749</v>
      </c>
      <c r="Y10" s="2409"/>
      <c r="Z10" s="2412" t="s">
        <v>1750</v>
      </c>
      <c r="AA10" s="2409"/>
      <c r="AB10" s="2413" t="s">
        <v>1751</v>
      </c>
      <c r="AC10" s="2409"/>
      <c r="AD10" s="2406" t="s">
        <v>1752</v>
      </c>
      <c r="AE10" s="2409"/>
      <c r="AF10" s="2414" t="s">
        <v>1954</v>
      </c>
      <c r="AG10" s="2409"/>
      <c r="AH10" s="2415" t="s">
        <v>1955</v>
      </c>
      <c r="AI10" s="2409"/>
      <c r="AJ10" s="2416" t="s">
        <v>1755</v>
      </c>
      <c r="AL10" s="678"/>
      <c r="AM10" s="678"/>
      <c r="AN10" s="678"/>
      <c r="AO10" s="466">
        <v>1</v>
      </c>
    </row>
    <row r="11" spans="1:43" ht="18" customHeight="1" x14ac:dyDescent="0.3">
      <c r="B11" s="2409"/>
      <c r="C11" s="2409"/>
      <c r="D11" s="2409"/>
      <c r="E11" s="2409"/>
      <c r="F11" s="2409"/>
      <c r="G11" s="2409"/>
      <c r="H11" s="2409"/>
      <c r="I11" s="2409"/>
      <c r="J11" s="2409"/>
      <c r="K11" s="2409"/>
      <c r="L11" s="2409"/>
      <c r="M11" s="2409"/>
      <c r="N11" s="2409"/>
      <c r="O11" s="2409"/>
      <c r="P11" s="2409"/>
      <c r="Q11" s="2409"/>
      <c r="R11" s="2409"/>
      <c r="S11" s="2409"/>
      <c r="T11" s="2409" t="s">
        <v>432</v>
      </c>
      <c r="U11" s="2409"/>
      <c r="V11" s="2409" t="s">
        <v>432</v>
      </c>
      <c r="W11" s="2409"/>
      <c r="X11" s="2409" t="s">
        <v>432</v>
      </c>
      <c r="Y11" s="2409"/>
      <c r="Z11" s="2409" t="s">
        <v>432</v>
      </c>
      <c r="AA11" s="2409"/>
      <c r="AB11" s="2409" t="s">
        <v>432</v>
      </c>
      <c r="AC11" s="2409"/>
      <c r="AD11" s="2409" t="s">
        <v>432</v>
      </c>
      <c r="AE11" s="2409"/>
      <c r="AF11" s="2409" t="s">
        <v>432</v>
      </c>
      <c r="AG11" s="2409"/>
      <c r="AH11" s="2409" t="s">
        <v>432</v>
      </c>
      <c r="AI11" s="2409"/>
      <c r="AJ11" s="2409" t="s">
        <v>432</v>
      </c>
      <c r="AL11" s="2065" t="s">
        <v>1517</v>
      </c>
      <c r="AM11" s="678"/>
      <c r="AO11" s="466">
        <v>1</v>
      </c>
    </row>
    <row r="12" spans="1:43" ht="18" customHeight="1" x14ac:dyDescent="0.3">
      <c r="B12" s="2417" t="s">
        <v>1518</v>
      </c>
      <c r="C12" s="2409"/>
      <c r="D12" s="2410" t="s">
        <v>1519</v>
      </c>
      <c r="E12" s="2409"/>
      <c r="F12" s="2411" t="s">
        <v>1520</v>
      </c>
      <c r="G12" s="2409"/>
      <c r="H12" s="2412" t="s">
        <v>1521</v>
      </c>
      <c r="I12" s="2409"/>
      <c r="J12" s="2413" t="s">
        <v>1522</v>
      </c>
      <c r="K12" s="2409"/>
      <c r="L12" s="2406" t="s">
        <v>1523</v>
      </c>
      <c r="M12" s="2409"/>
      <c r="N12" s="2414" t="s">
        <v>1524</v>
      </c>
      <c r="O12" s="2409"/>
      <c r="P12" s="2415" t="s">
        <v>1524</v>
      </c>
      <c r="Q12" s="2409"/>
      <c r="R12" s="2416" t="s">
        <v>1525</v>
      </c>
      <c r="S12" s="2409"/>
      <c r="T12" s="2417" t="s">
        <v>1756</v>
      </c>
      <c r="U12" s="2409"/>
      <c r="V12" s="2410" t="s">
        <v>1757</v>
      </c>
      <c r="W12" s="2409"/>
      <c r="X12" s="2411" t="s">
        <v>1758</v>
      </c>
      <c r="Y12" s="2409"/>
      <c r="Z12" s="2412" t="s">
        <v>1759</v>
      </c>
      <c r="AA12" s="2409"/>
      <c r="AB12" s="2413" t="s">
        <v>1760</v>
      </c>
      <c r="AC12" s="2409"/>
      <c r="AD12" s="2406" t="s">
        <v>1761</v>
      </c>
      <c r="AE12" s="2409"/>
      <c r="AF12" s="2414" t="s">
        <v>1762</v>
      </c>
      <c r="AG12" s="2409"/>
      <c r="AH12" s="2415" t="s">
        <v>1762</v>
      </c>
      <c r="AI12" s="2409"/>
      <c r="AJ12" s="2416" t="s">
        <v>1763</v>
      </c>
      <c r="AL12" s="2065" t="s">
        <v>1528</v>
      </c>
      <c r="AM12" s="2065"/>
      <c r="AO12" s="466">
        <v>1</v>
      </c>
    </row>
    <row r="13" spans="1:43" ht="18" customHeight="1" x14ac:dyDescent="0.3">
      <c r="B13" s="2409"/>
      <c r="C13" s="2409"/>
      <c r="D13" s="2409"/>
      <c r="E13" s="2409"/>
      <c r="F13" s="2409"/>
      <c r="G13" s="2409"/>
      <c r="H13" s="2409"/>
      <c r="I13" s="2409"/>
      <c r="J13" s="2409"/>
      <c r="K13" s="2409"/>
      <c r="L13" s="2409"/>
      <c r="M13" s="2409"/>
      <c r="N13" s="2409"/>
      <c r="O13" s="2409"/>
      <c r="P13" s="2409"/>
      <c r="Q13" s="2409"/>
      <c r="R13" s="2409"/>
      <c r="S13" s="2409"/>
      <c r="T13" s="2409" t="s">
        <v>432</v>
      </c>
      <c r="U13" s="2409"/>
      <c r="V13" s="2409" t="s">
        <v>432</v>
      </c>
      <c r="W13" s="2409"/>
      <c r="X13" s="2409" t="s">
        <v>432</v>
      </c>
      <c r="Y13" s="2409"/>
      <c r="Z13" s="2409" t="s">
        <v>432</v>
      </c>
      <c r="AA13" s="2409"/>
      <c r="AB13" s="2409" t="s">
        <v>432</v>
      </c>
      <c r="AC13" s="2409"/>
      <c r="AD13" s="2409" t="s">
        <v>432</v>
      </c>
      <c r="AE13" s="2409"/>
      <c r="AF13" s="2409" t="s">
        <v>432</v>
      </c>
      <c r="AG13" s="2409"/>
      <c r="AH13" s="2409" t="s">
        <v>432</v>
      </c>
      <c r="AI13" s="2409"/>
      <c r="AJ13" s="2409" t="s">
        <v>432</v>
      </c>
      <c r="AL13" s="2094"/>
      <c r="AM13" s="2094"/>
      <c r="AO13" s="466">
        <v>1</v>
      </c>
    </row>
    <row r="14" spans="1:43" ht="18" customHeight="1" x14ac:dyDescent="0.3">
      <c r="B14" s="2418" t="s">
        <v>1530</v>
      </c>
      <c r="C14" s="2409"/>
      <c r="D14" s="2410" t="s">
        <v>1531</v>
      </c>
      <c r="E14" s="2409"/>
      <c r="F14" s="2411" t="s">
        <v>1532</v>
      </c>
      <c r="G14" s="2409"/>
      <c r="H14" s="2412" t="s">
        <v>1533</v>
      </c>
      <c r="I14" s="2409"/>
      <c r="J14" s="2413" t="s">
        <v>1534</v>
      </c>
      <c r="K14" s="2409"/>
      <c r="L14" s="2406" t="s">
        <v>1535</v>
      </c>
      <c r="M14" s="2409"/>
      <c r="N14" s="2414" t="s">
        <v>1536</v>
      </c>
      <c r="O14" s="2409"/>
      <c r="P14" s="2415" t="s">
        <v>1537</v>
      </c>
      <c r="Q14" s="2409"/>
      <c r="R14" s="2416" t="s">
        <v>1538</v>
      </c>
      <c r="S14" s="2409"/>
      <c r="T14" s="2418" t="s">
        <v>1764</v>
      </c>
      <c r="U14" s="2409"/>
      <c r="V14" s="2410" t="s">
        <v>1765</v>
      </c>
      <c r="W14" s="2409"/>
      <c r="X14" s="2411" t="s">
        <v>1766</v>
      </c>
      <c r="Y14" s="2409"/>
      <c r="Z14" s="2412" t="s">
        <v>1767</v>
      </c>
      <c r="AA14" s="2409"/>
      <c r="AB14" s="2413" t="s">
        <v>1768</v>
      </c>
      <c r="AC14" s="2409"/>
      <c r="AD14" s="2406" t="s">
        <v>1769</v>
      </c>
      <c r="AE14" s="2409"/>
      <c r="AF14" s="2414" t="s">
        <v>1770</v>
      </c>
      <c r="AG14" s="2409"/>
      <c r="AH14" s="2415" t="s">
        <v>1771</v>
      </c>
      <c r="AI14" s="2409"/>
      <c r="AJ14" s="2416" t="s">
        <v>1772</v>
      </c>
      <c r="AL14" s="2094"/>
      <c r="AM14" s="2094"/>
      <c r="AO14" s="466">
        <v>1</v>
      </c>
    </row>
    <row r="15" spans="1:43" s="464" customFormat="1" ht="18" customHeight="1" x14ac:dyDescent="0.3">
      <c r="A15"/>
      <c r="B15" s="2409"/>
      <c r="C15" s="2409"/>
      <c r="D15" s="2409"/>
      <c r="E15" s="2409"/>
      <c r="F15" s="2409"/>
      <c r="G15" s="2409"/>
      <c r="H15" s="2409"/>
      <c r="I15" s="2409"/>
      <c r="J15" s="2409"/>
      <c r="K15" s="2409"/>
      <c r="L15" s="2409"/>
      <c r="M15" s="2409"/>
      <c r="N15" s="2409"/>
      <c r="O15" s="2409"/>
      <c r="P15" s="2409"/>
      <c r="Q15" s="2409"/>
      <c r="R15" s="2409"/>
      <c r="S15" s="2409"/>
      <c r="T15" s="2409" t="s">
        <v>432</v>
      </c>
      <c r="U15" s="2409"/>
      <c r="V15" s="2409" t="s">
        <v>432</v>
      </c>
      <c r="W15" s="2409"/>
      <c r="X15" s="2409" t="s">
        <v>432</v>
      </c>
      <c r="Y15" s="2409"/>
      <c r="Z15" s="2409" t="s">
        <v>432</v>
      </c>
      <c r="AA15" s="2409"/>
      <c r="AB15" s="2409" t="s">
        <v>432</v>
      </c>
      <c r="AC15" s="2409"/>
      <c r="AD15" s="2409" t="s">
        <v>432</v>
      </c>
      <c r="AE15" s="2409"/>
      <c r="AF15" s="2409" t="s">
        <v>432</v>
      </c>
      <c r="AG15" s="2409"/>
      <c r="AH15" s="2409" t="s">
        <v>432</v>
      </c>
      <c r="AI15" s="2409"/>
      <c r="AJ15" s="2409" t="s">
        <v>432</v>
      </c>
      <c r="AK15" s="465"/>
      <c r="AL15" s="2095" t="s">
        <v>1542</v>
      </c>
      <c r="AM15" s="2095"/>
      <c r="AN15" s="465"/>
      <c r="AO15" s="466">
        <v>1</v>
      </c>
    </row>
    <row r="16" spans="1:43" s="464" customFormat="1" ht="18" customHeight="1" x14ac:dyDescent="0.3">
      <c r="A16" s="41"/>
      <c r="B16" s="2415" t="s">
        <v>1543</v>
      </c>
      <c r="C16" s="2409"/>
      <c r="D16" s="2410" t="s">
        <v>1544</v>
      </c>
      <c r="E16" s="2409"/>
      <c r="F16" s="2411" t="s">
        <v>1545</v>
      </c>
      <c r="G16" s="2409"/>
      <c r="H16" s="2412" t="s">
        <v>1546</v>
      </c>
      <c r="I16" s="2409"/>
      <c r="J16" s="2413" t="s">
        <v>1547</v>
      </c>
      <c r="K16" s="2409"/>
      <c r="L16" s="2406" t="s">
        <v>1548</v>
      </c>
      <c r="M16" s="2409"/>
      <c r="N16" s="2414" t="s">
        <v>1549</v>
      </c>
      <c r="O16" s="2409"/>
      <c r="P16" s="2415" t="s">
        <v>1550</v>
      </c>
      <c r="Q16" s="2409"/>
      <c r="R16" s="2416" t="s">
        <v>1551</v>
      </c>
      <c r="S16" s="2409"/>
      <c r="T16" s="2415" t="s">
        <v>1754</v>
      </c>
      <c r="U16" s="2409"/>
      <c r="V16" s="2410" t="s">
        <v>1773</v>
      </c>
      <c r="W16" s="2409"/>
      <c r="X16" s="2411" t="s">
        <v>1774</v>
      </c>
      <c r="Y16" s="2409"/>
      <c r="Z16" s="2412" t="s">
        <v>1775</v>
      </c>
      <c r="AA16" s="2409"/>
      <c r="AB16" s="2413" t="s">
        <v>1776</v>
      </c>
      <c r="AC16" s="2409"/>
      <c r="AD16" s="2406" t="s">
        <v>1777</v>
      </c>
      <c r="AE16" s="2409"/>
      <c r="AF16" s="2414" t="s">
        <v>1778</v>
      </c>
      <c r="AG16" s="2409"/>
      <c r="AH16" s="2415" t="s">
        <v>1779</v>
      </c>
      <c r="AI16" s="2409"/>
      <c r="AJ16" s="2416" t="s">
        <v>1780</v>
      </c>
      <c r="AK16" s="465"/>
      <c r="AL16" s="2095"/>
      <c r="AM16" s="2095"/>
      <c r="AN16" s="465"/>
      <c r="AO16" s="466">
        <v>1</v>
      </c>
    </row>
    <row r="17" spans="1:41" s="464" customFormat="1" ht="18" customHeight="1" x14ac:dyDescent="0.3">
      <c r="A17"/>
      <c r="B17" s="2409"/>
      <c r="C17" s="2409"/>
      <c r="D17" s="2409"/>
      <c r="E17" s="2409"/>
      <c r="F17" s="2409"/>
      <c r="G17" s="2409"/>
      <c r="H17" s="2409"/>
      <c r="I17" s="2409"/>
      <c r="J17" s="2409"/>
      <c r="K17" s="2409"/>
      <c r="L17" s="2409"/>
      <c r="M17" s="2409"/>
      <c r="N17" s="2409"/>
      <c r="O17" s="2409"/>
      <c r="P17" s="2409"/>
      <c r="Q17" s="2409"/>
      <c r="R17" s="2409"/>
      <c r="S17" s="2409"/>
      <c r="T17" s="2409" t="s">
        <v>432</v>
      </c>
      <c r="U17" s="2409"/>
      <c r="V17" s="2409" t="s">
        <v>432</v>
      </c>
      <c r="W17" s="2409"/>
      <c r="X17" s="2409" t="s">
        <v>432</v>
      </c>
      <c r="Y17" s="2409"/>
      <c r="Z17" s="2409" t="s">
        <v>432</v>
      </c>
      <c r="AA17" s="2409"/>
      <c r="AB17" s="2409" t="s">
        <v>432</v>
      </c>
      <c r="AC17" s="2409"/>
      <c r="AD17" s="2409" t="s">
        <v>432</v>
      </c>
      <c r="AE17" s="2409"/>
      <c r="AF17" s="2409" t="s">
        <v>432</v>
      </c>
      <c r="AG17" s="2409"/>
      <c r="AH17" s="2409" t="s">
        <v>432</v>
      </c>
      <c r="AI17" s="2409"/>
      <c r="AJ17" s="2409" t="s">
        <v>432</v>
      </c>
      <c r="AK17" s="465"/>
      <c r="AL17" s="2096" t="s">
        <v>1554</v>
      </c>
      <c r="AM17" s="2096"/>
      <c r="AN17" s="465"/>
      <c r="AO17" s="466">
        <v>1</v>
      </c>
    </row>
    <row r="18" spans="1:41" s="464" customFormat="1" ht="18" customHeight="1" x14ac:dyDescent="0.3">
      <c r="A18"/>
      <c r="B18" s="2414" t="s">
        <v>1555</v>
      </c>
      <c r="C18" s="2409"/>
      <c r="D18" s="2410" t="s">
        <v>1556</v>
      </c>
      <c r="E18" s="2409"/>
      <c r="F18" s="2411" t="s">
        <v>1557</v>
      </c>
      <c r="G18" s="2409"/>
      <c r="H18" s="2412" t="s">
        <v>1558</v>
      </c>
      <c r="I18" s="2409"/>
      <c r="J18" s="2413" t="s">
        <v>1559</v>
      </c>
      <c r="K18" s="2409"/>
      <c r="L18" s="2406" t="s">
        <v>1209</v>
      </c>
      <c r="M18" s="2409"/>
      <c r="N18" s="2414" t="s">
        <v>1550</v>
      </c>
      <c r="O18" s="2409"/>
      <c r="P18" s="2415" t="s">
        <v>1560</v>
      </c>
      <c r="Q18" s="2409"/>
      <c r="R18" s="2416" t="s">
        <v>1561</v>
      </c>
      <c r="S18" s="2409"/>
      <c r="T18" s="2414" t="s">
        <v>1753</v>
      </c>
      <c r="U18" s="2409"/>
      <c r="V18" s="2410" t="s">
        <v>1781</v>
      </c>
      <c r="W18" s="2409"/>
      <c r="X18" s="2411" t="s">
        <v>1782</v>
      </c>
      <c r="Y18" s="2409"/>
      <c r="Z18" s="2412" t="s">
        <v>1783</v>
      </c>
      <c r="AA18" s="2409"/>
      <c r="AB18" s="2413" t="s">
        <v>1784</v>
      </c>
      <c r="AC18" s="2409"/>
      <c r="AD18" s="2406" t="s">
        <v>1785</v>
      </c>
      <c r="AE18" s="2409"/>
      <c r="AF18" s="2414" t="s">
        <v>1779</v>
      </c>
      <c r="AG18" s="2409"/>
      <c r="AH18" s="2415" t="s">
        <v>1786</v>
      </c>
      <c r="AI18" s="2409"/>
      <c r="AJ18" s="2416" t="s">
        <v>1787</v>
      </c>
      <c r="AK18" s="465"/>
      <c r="AL18" s="2096" t="s">
        <v>1564</v>
      </c>
      <c r="AM18" s="2096"/>
      <c r="AN18" s="465"/>
      <c r="AO18" s="466">
        <v>1</v>
      </c>
    </row>
    <row r="19" spans="1:41" s="464" customFormat="1" ht="18" customHeight="1" x14ac:dyDescent="0.3">
      <c r="A19"/>
      <c r="B19" s="2409"/>
      <c r="C19" s="2409"/>
      <c r="D19" s="2409"/>
      <c r="E19" s="2409"/>
      <c r="F19" s="2409"/>
      <c r="G19" s="2409"/>
      <c r="H19" s="2409"/>
      <c r="I19" s="2409"/>
      <c r="J19" s="2409"/>
      <c r="K19" s="2409"/>
      <c r="L19" s="2409"/>
      <c r="M19" s="2409"/>
      <c r="N19" s="2409"/>
      <c r="O19" s="2409"/>
      <c r="P19" s="2409"/>
      <c r="Q19" s="2409"/>
      <c r="R19" s="2409"/>
      <c r="S19" s="2409"/>
      <c r="T19" s="2409" t="s">
        <v>432</v>
      </c>
      <c r="U19" s="2409"/>
      <c r="V19" s="2409" t="s">
        <v>432</v>
      </c>
      <c r="W19" s="2409"/>
      <c r="X19" s="2409" t="s">
        <v>432</v>
      </c>
      <c r="Y19" s="2409"/>
      <c r="Z19" s="2409" t="s">
        <v>432</v>
      </c>
      <c r="AA19" s="2409"/>
      <c r="AB19" s="2409" t="s">
        <v>432</v>
      </c>
      <c r="AC19" s="2409"/>
      <c r="AD19" s="2409" t="s">
        <v>432</v>
      </c>
      <c r="AE19" s="2409"/>
      <c r="AF19" s="2409" t="s">
        <v>432</v>
      </c>
      <c r="AG19" s="2409"/>
      <c r="AH19" s="2409" t="s">
        <v>432</v>
      </c>
      <c r="AI19" s="2409"/>
      <c r="AJ19" s="2409" t="s">
        <v>432</v>
      </c>
      <c r="AK19" s="465"/>
      <c r="AL19" s="2097" t="s">
        <v>1566</v>
      </c>
      <c r="AM19" s="2097"/>
      <c r="AN19" s="465"/>
      <c r="AO19" s="466">
        <v>1</v>
      </c>
    </row>
    <row r="20" spans="1:41" s="464" customFormat="1" ht="18" customHeight="1" x14ac:dyDescent="0.3">
      <c r="A20"/>
      <c r="B20" s="2419" t="s">
        <v>1567</v>
      </c>
      <c r="C20" s="2409"/>
      <c r="D20" s="2410" t="s">
        <v>1568</v>
      </c>
      <c r="E20" s="2409"/>
      <c r="F20" s="2411" t="s">
        <v>1569</v>
      </c>
      <c r="G20" s="2409"/>
      <c r="H20" s="2412" t="s">
        <v>1570</v>
      </c>
      <c r="I20" s="2409"/>
      <c r="J20" s="2413" t="s">
        <v>1571</v>
      </c>
      <c r="K20" s="2409"/>
      <c r="L20" s="2406" t="s">
        <v>1572</v>
      </c>
      <c r="M20" s="2409"/>
      <c r="N20" s="2414" t="s">
        <v>1560</v>
      </c>
      <c r="O20" s="2409"/>
      <c r="P20" s="2415" t="s">
        <v>1573</v>
      </c>
      <c r="Q20" s="2409"/>
      <c r="R20" s="2416" t="s">
        <v>1574</v>
      </c>
      <c r="S20" s="2409"/>
      <c r="T20" s="2419" t="s">
        <v>1788</v>
      </c>
      <c r="U20" s="2409"/>
      <c r="V20" s="2410" t="s">
        <v>1789</v>
      </c>
      <c r="W20" s="2409"/>
      <c r="X20" s="2411" t="s">
        <v>1790</v>
      </c>
      <c r="Y20" s="2409"/>
      <c r="Z20" s="2412" t="s">
        <v>1791</v>
      </c>
      <c r="AA20" s="2409"/>
      <c r="AB20" s="2413" t="s">
        <v>1792</v>
      </c>
      <c r="AC20" s="2409"/>
      <c r="AD20" s="2406" t="s">
        <v>1793</v>
      </c>
      <c r="AE20" s="2409"/>
      <c r="AF20" s="2414" t="s">
        <v>1786</v>
      </c>
      <c r="AG20" s="2409"/>
      <c r="AH20" s="2415" t="s">
        <v>1794</v>
      </c>
      <c r="AI20" s="2409"/>
      <c r="AJ20" s="2416" t="s">
        <v>1795</v>
      </c>
      <c r="AK20" s="465"/>
      <c r="AL20" s="2097" t="s">
        <v>1577</v>
      </c>
      <c r="AM20" s="2097"/>
      <c r="AN20" s="465"/>
      <c r="AO20" s="466">
        <v>1</v>
      </c>
    </row>
    <row r="21" spans="1:41" s="464" customFormat="1" ht="18" customHeight="1" x14ac:dyDescent="0.3">
      <c r="A21"/>
      <c r="B21" s="2409"/>
      <c r="C21" s="2409"/>
      <c r="D21" s="2409"/>
      <c r="E21" s="2409"/>
      <c r="F21" s="2409"/>
      <c r="G21" s="2409"/>
      <c r="H21" s="2409"/>
      <c r="I21" s="2409"/>
      <c r="J21" s="2409"/>
      <c r="K21" s="2409"/>
      <c r="L21" s="2409"/>
      <c r="M21" s="2409"/>
      <c r="N21" s="2409"/>
      <c r="O21" s="2409"/>
      <c r="P21" s="2409"/>
      <c r="Q21" s="2409"/>
      <c r="R21" s="2409"/>
      <c r="S21" s="2409"/>
      <c r="T21" s="2409" t="s">
        <v>432</v>
      </c>
      <c r="U21" s="2409"/>
      <c r="V21" s="2409" t="s">
        <v>432</v>
      </c>
      <c r="W21" s="2409"/>
      <c r="X21" s="2409" t="s">
        <v>432</v>
      </c>
      <c r="Y21" s="2409"/>
      <c r="Z21" s="2409" t="s">
        <v>432</v>
      </c>
      <c r="AA21" s="2409"/>
      <c r="AB21" s="2409" t="s">
        <v>432</v>
      </c>
      <c r="AC21" s="2409"/>
      <c r="AD21" s="2409" t="s">
        <v>432</v>
      </c>
      <c r="AE21" s="2409"/>
      <c r="AF21" s="2409" t="s">
        <v>432</v>
      </c>
      <c r="AG21" s="2409"/>
      <c r="AH21" s="2409" t="s">
        <v>432</v>
      </c>
      <c r="AI21" s="2409"/>
      <c r="AJ21" s="2409" t="s">
        <v>432</v>
      </c>
      <c r="AK21" s="465"/>
      <c r="AL21" s="2097" t="s">
        <v>1579</v>
      </c>
      <c r="AM21" s="2097"/>
      <c r="AN21" s="465"/>
      <c r="AO21" s="466">
        <v>1</v>
      </c>
    </row>
    <row r="22" spans="1:41" s="464" customFormat="1" ht="18" customHeight="1" x14ac:dyDescent="0.3">
      <c r="A22"/>
      <c r="B22" s="2420" t="s">
        <v>1580</v>
      </c>
      <c r="C22" s="2409"/>
      <c r="D22" s="2410" t="s">
        <v>1581</v>
      </c>
      <c r="E22" s="2409"/>
      <c r="F22" s="2411" t="s">
        <v>1582</v>
      </c>
      <c r="G22" s="2409"/>
      <c r="H22" s="2412" t="s">
        <v>1583</v>
      </c>
      <c r="I22" s="2409"/>
      <c r="J22" s="2413" t="s">
        <v>1584</v>
      </c>
      <c r="K22" s="2409"/>
      <c r="L22" s="2406" t="s">
        <v>1585</v>
      </c>
      <c r="M22" s="2409"/>
      <c r="N22" s="2414" t="s">
        <v>1573</v>
      </c>
      <c r="O22" s="2409"/>
      <c r="P22" s="2415" t="s">
        <v>1586</v>
      </c>
      <c r="Q22" s="2409"/>
      <c r="R22" s="2416" t="s">
        <v>1587</v>
      </c>
      <c r="S22" s="2409"/>
      <c r="T22" s="2420" t="s">
        <v>1410</v>
      </c>
      <c r="U22" s="2409"/>
      <c r="V22" s="2410" t="s">
        <v>1796</v>
      </c>
      <c r="W22" s="2409"/>
      <c r="X22" s="2411" t="s">
        <v>1797</v>
      </c>
      <c r="Y22" s="2409"/>
      <c r="Z22" s="2412" t="s">
        <v>1798</v>
      </c>
      <c r="AA22" s="2409"/>
      <c r="AB22" s="2413" t="s">
        <v>1799</v>
      </c>
      <c r="AC22" s="2409"/>
      <c r="AD22" s="2406" t="s">
        <v>1800</v>
      </c>
      <c r="AE22" s="2409"/>
      <c r="AF22" s="2414" t="s">
        <v>1794</v>
      </c>
      <c r="AG22" s="2409"/>
      <c r="AH22" s="2415" t="s">
        <v>1801</v>
      </c>
      <c r="AI22" s="2409"/>
      <c r="AJ22" s="2416" t="s">
        <v>1802</v>
      </c>
      <c r="AK22" s="465"/>
      <c r="AL22" s="2097" t="s">
        <v>1589</v>
      </c>
      <c r="AM22" s="2097"/>
      <c r="AN22" s="465"/>
      <c r="AO22" s="466">
        <v>1</v>
      </c>
    </row>
    <row r="23" spans="1:41" s="464" customFormat="1" ht="18" customHeight="1" x14ac:dyDescent="0.3">
      <c r="A23"/>
      <c r="B23" s="2409"/>
      <c r="C23" s="2409"/>
      <c r="D23" s="2409"/>
      <c r="E23" s="2409"/>
      <c r="F23" s="2409"/>
      <c r="G23" s="2409"/>
      <c r="H23" s="2409"/>
      <c r="I23" s="2409"/>
      <c r="J23" s="2409"/>
      <c r="K23" s="2409"/>
      <c r="L23" s="2409"/>
      <c r="M23" s="2409"/>
      <c r="N23" s="2409"/>
      <c r="O23" s="2409"/>
      <c r="P23" s="2409"/>
      <c r="Q23" s="2409"/>
      <c r="R23" s="2409"/>
      <c r="S23" s="2409"/>
      <c r="T23" s="2409" t="s">
        <v>432</v>
      </c>
      <c r="U23" s="2409"/>
      <c r="V23" s="2409" t="s">
        <v>432</v>
      </c>
      <c r="W23" s="2409"/>
      <c r="X23" s="2409" t="s">
        <v>432</v>
      </c>
      <c r="Y23" s="2409"/>
      <c r="Z23" s="2409" t="s">
        <v>432</v>
      </c>
      <c r="AA23" s="2409"/>
      <c r="AB23" s="2409" t="s">
        <v>432</v>
      </c>
      <c r="AC23" s="2409"/>
      <c r="AD23" s="2409" t="s">
        <v>432</v>
      </c>
      <c r="AE23" s="2409"/>
      <c r="AF23" s="2409" t="s">
        <v>432</v>
      </c>
      <c r="AG23" s="2409"/>
      <c r="AH23" s="2409" t="s">
        <v>432</v>
      </c>
      <c r="AI23" s="2409"/>
      <c r="AJ23" s="2409" t="s">
        <v>432</v>
      </c>
      <c r="AK23" s="465"/>
      <c r="AL23" s="2097" t="s">
        <v>1591</v>
      </c>
      <c r="AM23" s="2097"/>
      <c r="AN23" s="465"/>
      <c r="AO23" s="466">
        <v>1</v>
      </c>
    </row>
    <row r="24" spans="1:41" s="464" customFormat="1" ht="18" customHeight="1" x14ac:dyDescent="0.3">
      <c r="A24"/>
      <c r="B24" s="2421" t="s">
        <v>1592</v>
      </c>
      <c r="C24" s="2409"/>
      <c r="D24" s="2410" t="s">
        <v>1593</v>
      </c>
      <c r="E24" s="2409"/>
      <c r="F24" s="2411" t="s">
        <v>1594</v>
      </c>
      <c r="G24" s="2409"/>
      <c r="H24" s="2412" t="s">
        <v>1595</v>
      </c>
      <c r="I24" s="2409"/>
      <c r="J24" s="2413" t="s">
        <v>1596</v>
      </c>
      <c r="K24" s="2409"/>
      <c r="L24" s="2406" t="s">
        <v>1597</v>
      </c>
      <c r="M24" s="2409"/>
      <c r="N24" s="2414" t="s">
        <v>1586</v>
      </c>
      <c r="O24" s="2409"/>
      <c r="P24" s="2415" t="s">
        <v>1598</v>
      </c>
      <c r="Q24" s="2409"/>
      <c r="R24" s="2416" t="s">
        <v>1599</v>
      </c>
      <c r="S24" s="2409"/>
      <c r="T24" s="2421" t="s">
        <v>1803</v>
      </c>
      <c r="U24" s="2409"/>
      <c r="V24" s="2410" t="s">
        <v>1804</v>
      </c>
      <c r="W24" s="2409"/>
      <c r="X24" s="2411" t="s">
        <v>1805</v>
      </c>
      <c r="Y24" s="2409"/>
      <c r="Z24" s="2412" t="s">
        <v>1806</v>
      </c>
      <c r="AA24" s="2409"/>
      <c r="AB24" s="2413" t="s">
        <v>1807</v>
      </c>
      <c r="AC24" s="2409"/>
      <c r="AD24" s="2406" t="s">
        <v>1808</v>
      </c>
      <c r="AE24" s="2409"/>
      <c r="AF24" s="2414" t="s">
        <v>1801</v>
      </c>
      <c r="AG24" s="2409"/>
      <c r="AH24" s="2415" t="s">
        <v>1809</v>
      </c>
      <c r="AI24" s="2409"/>
      <c r="AJ24" s="2416" t="s">
        <v>1810</v>
      </c>
      <c r="AK24" s="465"/>
      <c r="AL24" s="2097" t="s">
        <v>1602</v>
      </c>
      <c r="AM24" s="2097"/>
      <c r="AN24" s="465"/>
      <c r="AO24" s="466">
        <v>1</v>
      </c>
    </row>
    <row r="25" spans="1:41" s="464" customFormat="1" ht="18" customHeight="1" x14ac:dyDescent="0.3">
      <c r="B25" s="2409"/>
      <c r="C25" s="2409"/>
      <c r="D25" s="2409"/>
      <c r="E25" s="2409"/>
      <c r="F25" s="2409"/>
      <c r="G25" s="2409"/>
      <c r="H25" s="2409"/>
      <c r="I25" s="2409"/>
      <c r="J25" s="2409"/>
      <c r="K25" s="2409"/>
      <c r="L25" s="2409"/>
      <c r="M25" s="2409"/>
      <c r="N25" s="2409"/>
      <c r="O25" s="2409"/>
      <c r="P25" s="2409"/>
      <c r="Q25" s="2409"/>
      <c r="R25" s="2409"/>
      <c r="S25" s="2409"/>
      <c r="T25" s="2409" t="s">
        <v>432</v>
      </c>
      <c r="U25" s="2409"/>
      <c r="V25" s="2409" t="s">
        <v>432</v>
      </c>
      <c r="W25" s="2409"/>
      <c r="X25" s="2409" t="s">
        <v>432</v>
      </c>
      <c r="Y25" s="2409"/>
      <c r="Z25" s="2409" t="s">
        <v>432</v>
      </c>
      <c r="AA25" s="2409"/>
      <c r="AB25" s="2409" t="s">
        <v>432</v>
      </c>
      <c r="AC25" s="2409"/>
      <c r="AD25" s="2409" t="s">
        <v>432</v>
      </c>
      <c r="AE25" s="2409"/>
      <c r="AF25" s="2409" t="s">
        <v>432</v>
      </c>
      <c r="AG25" s="2409"/>
      <c r="AH25" s="2409" t="s">
        <v>432</v>
      </c>
      <c r="AI25" s="2409"/>
      <c r="AJ25" s="2409" t="s">
        <v>432</v>
      </c>
      <c r="AK25" s="465"/>
      <c r="AL25" s="2098">
        <v>12</v>
      </c>
      <c r="AM25" s="2098">
        <v>12</v>
      </c>
      <c r="AN25" s="465"/>
      <c r="AO25" s="466">
        <v>1</v>
      </c>
    </row>
    <row r="26" spans="1:41" s="464" customFormat="1" ht="18" customHeight="1" x14ac:dyDescent="0.3">
      <c r="B26" s="2419" t="s">
        <v>1581</v>
      </c>
      <c r="C26" s="2409"/>
      <c r="D26" s="2410" t="s">
        <v>1604</v>
      </c>
      <c r="E26" s="2409"/>
      <c r="F26" s="2411" t="s">
        <v>144</v>
      </c>
      <c r="G26" s="2409"/>
      <c r="H26" s="2412" t="s">
        <v>1605</v>
      </c>
      <c r="I26" s="2409"/>
      <c r="J26" s="2413" t="s">
        <v>1606</v>
      </c>
      <c r="K26" s="2409"/>
      <c r="L26" s="2406" t="s">
        <v>1607</v>
      </c>
      <c r="M26" s="2409"/>
      <c r="N26" s="2414" t="s">
        <v>1598</v>
      </c>
      <c r="O26" s="2409"/>
      <c r="P26" s="2415" t="s">
        <v>1608</v>
      </c>
      <c r="Q26" s="2409"/>
      <c r="R26" s="2416" t="s">
        <v>1609</v>
      </c>
      <c r="S26" s="2409"/>
      <c r="T26" s="2419" t="s">
        <v>1796</v>
      </c>
      <c r="U26" s="2409"/>
      <c r="V26" s="2410" t="s">
        <v>1811</v>
      </c>
      <c r="W26" s="2409"/>
      <c r="X26" s="2411" t="s">
        <v>1812</v>
      </c>
      <c r="Y26" s="2409"/>
      <c r="Z26" s="2412" t="s">
        <v>1813</v>
      </c>
      <c r="AA26" s="2409"/>
      <c r="AB26" s="2413" t="s">
        <v>1814</v>
      </c>
      <c r="AC26" s="2409"/>
      <c r="AD26" s="2406" t="s">
        <v>1815</v>
      </c>
      <c r="AE26" s="2409"/>
      <c r="AF26" s="2414" t="s">
        <v>1809</v>
      </c>
      <c r="AG26" s="2409"/>
      <c r="AH26" s="2415" t="s">
        <v>1816</v>
      </c>
      <c r="AI26" s="2409"/>
      <c r="AJ26" s="2416" t="s">
        <v>1817</v>
      </c>
      <c r="AK26" s="465"/>
      <c r="AL26" s="465"/>
      <c r="AM26" s="465"/>
      <c r="AN26" s="465"/>
      <c r="AO26" s="466">
        <v>1</v>
      </c>
    </row>
    <row r="27" spans="1:41" s="464" customFormat="1" ht="18" customHeight="1" x14ac:dyDescent="0.3">
      <c r="B27" s="2409"/>
      <c r="C27" s="2409"/>
      <c r="D27" s="2409"/>
      <c r="E27" s="2409"/>
      <c r="F27" s="2409"/>
      <c r="G27" s="2409"/>
      <c r="H27" s="2409"/>
      <c r="I27" s="2409"/>
      <c r="J27" s="2409"/>
      <c r="K27" s="2409"/>
      <c r="L27" s="2409"/>
      <c r="M27" s="2409"/>
      <c r="N27" s="2409"/>
      <c r="O27" s="2409"/>
      <c r="P27" s="2409"/>
      <c r="Q27" s="2409"/>
      <c r="R27" s="2409"/>
      <c r="S27" s="2409"/>
      <c r="T27" s="2409" t="s">
        <v>432</v>
      </c>
      <c r="U27" s="2409"/>
      <c r="V27" s="2409" t="s">
        <v>432</v>
      </c>
      <c r="W27" s="2409"/>
      <c r="X27" s="2409" t="s">
        <v>432</v>
      </c>
      <c r="Y27" s="2409"/>
      <c r="Z27" s="2409" t="s">
        <v>432</v>
      </c>
      <c r="AA27" s="2409"/>
      <c r="AB27" s="2409" t="s">
        <v>432</v>
      </c>
      <c r="AC27" s="2409"/>
      <c r="AD27" s="2409" t="s">
        <v>432</v>
      </c>
      <c r="AE27" s="2409"/>
      <c r="AF27" s="2409" t="s">
        <v>432</v>
      </c>
      <c r="AG27" s="2409"/>
      <c r="AH27" s="2409" t="s">
        <v>432</v>
      </c>
      <c r="AI27" s="2409"/>
      <c r="AJ27" s="2409" t="s">
        <v>432</v>
      </c>
      <c r="AK27" s="465"/>
      <c r="AL27" s="465"/>
      <c r="AM27" s="465"/>
      <c r="AN27" s="465"/>
      <c r="AO27" s="466">
        <v>1</v>
      </c>
    </row>
    <row r="28" spans="1:41" s="464" customFormat="1" ht="18" customHeight="1" x14ac:dyDescent="0.3">
      <c r="B28" s="2422" t="s">
        <v>1515</v>
      </c>
      <c r="C28" s="2409"/>
      <c r="D28" s="2410" t="s">
        <v>1612</v>
      </c>
      <c r="E28" s="2409"/>
      <c r="F28" s="2411" t="s">
        <v>1613</v>
      </c>
      <c r="G28" s="2409"/>
      <c r="H28" s="2412" t="s">
        <v>1614</v>
      </c>
      <c r="I28" s="2409"/>
      <c r="J28" s="2413" t="s">
        <v>1615</v>
      </c>
      <c r="K28" s="2409"/>
      <c r="L28" s="2406" t="s">
        <v>1616</v>
      </c>
      <c r="M28" s="2409"/>
      <c r="N28" s="2414" t="s">
        <v>1608</v>
      </c>
      <c r="O28" s="2409"/>
      <c r="P28" s="2415" t="s">
        <v>1617</v>
      </c>
      <c r="Q28" s="2409"/>
      <c r="R28" s="2416" t="s">
        <v>1618</v>
      </c>
      <c r="S28" s="2409"/>
      <c r="T28" s="2422" t="s">
        <v>1755</v>
      </c>
      <c r="U28" s="2409"/>
      <c r="V28" s="2410" t="s">
        <v>1819</v>
      </c>
      <c r="W28" s="2409"/>
      <c r="X28" s="2411" t="s">
        <v>1820</v>
      </c>
      <c r="Y28" s="2409"/>
      <c r="Z28" s="2412" t="s">
        <v>1821</v>
      </c>
      <c r="AA28" s="2409"/>
      <c r="AB28" s="2413" t="s">
        <v>1822</v>
      </c>
      <c r="AC28" s="2409"/>
      <c r="AD28" s="2406" t="s">
        <v>1823</v>
      </c>
      <c r="AE28" s="2409"/>
      <c r="AF28" s="2414" t="s">
        <v>1816</v>
      </c>
      <c r="AG28" s="2409"/>
      <c r="AH28" s="2415" t="s">
        <v>1824</v>
      </c>
      <c r="AI28" s="2409"/>
      <c r="AJ28" s="2416" t="s">
        <v>1825</v>
      </c>
      <c r="AK28" s="465"/>
      <c r="AL28" s="465"/>
      <c r="AM28" s="465"/>
      <c r="AN28" s="465"/>
      <c r="AO28" s="466">
        <v>1</v>
      </c>
    </row>
    <row r="29" spans="1:41" s="464" customFormat="1" ht="18" customHeight="1" x14ac:dyDescent="0.3">
      <c r="B29" s="2409"/>
      <c r="C29" s="2409"/>
      <c r="D29" s="2409"/>
      <c r="E29" s="2409"/>
      <c r="F29" s="2409"/>
      <c r="G29" s="2409"/>
      <c r="H29" s="2409"/>
      <c r="I29" s="2409"/>
      <c r="J29" s="2409"/>
      <c r="K29" s="2409"/>
      <c r="L29" s="2409"/>
      <c r="M29" s="2409"/>
      <c r="N29" s="2409"/>
      <c r="O29" s="2409"/>
      <c r="P29" s="2409"/>
      <c r="Q29" s="2409"/>
      <c r="R29" s="2409"/>
      <c r="S29" s="2409"/>
      <c r="T29" s="2409" t="s">
        <v>432</v>
      </c>
      <c r="U29" s="2409"/>
      <c r="V29" s="2409" t="s">
        <v>432</v>
      </c>
      <c r="W29" s="2409"/>
      <c r="X29" s="2409" t="s">
        <v>432</v>
      </c>
      <c r="Y29" s="2409"/>
      <c r="Z29" s="2409" t="s">
        <v>432</v>
      </c>
      <c r="AA29" s="2409"/>
      <c r="AB29" s="2409" t="s">
        <v>432</v>
      </c>
      <c r="AC29" s="2409"/>
      <c r="AD29" s="2409" t="s">
        <v>432</v>
      </c>
      <c r="AE29" s="2409"/>
      <c r="AF29" s="2409" t="s">
        <v>432</v>
      </c>
      <c r="AG29" s="2409"/>
      <c r="AH29" s="2409" t="s">
        <v>432</v>
      </c>
      <c r="AI29" s="2409"/>
      <c r="AJ29" s="2409" t="s">
        <v>432</v>
      </c>
      <c r="AK29" s="465"/>
      <c r="AL29" s="465"/>
      <c r="AM29" s="465"/>
      <c r="AN29" s="465"/>
      <c r="AO29" s="466">
        <v>1</v>
      </c>
    </row>
    <row r="30" spans="1:41" s="464" customFormat="1" ht="18" customHeight="1" x14ac:dyDescent="0.3">
      <c r="B30" s="2423" t="s">
        <v>1619</v>
      </c>
      <c r="C30" s="2409"/>
      <c r="D30" s="2410" t="s">
        <v>1620</v>
      </c>
      <c r="E30" s="2409"/>
      <c r="F30" s="2411" t="s">
        <v>1621</v>
      </c>
      <c r="G30" s="2409"/>
      <c r="H30" s="2412" t="s">
        <v>1622</v>
      </c>
      <c r="I30" s="2409"/>
      <c r="J30" s="2413" t="s">
        <v>1623</v>
      </c>
      <c r="K30" s="2409"/>
      <c r="L30" s="2406" t="s">
        <v>1624</v>
      </c>
      <c r="M30" s="2409"/>
      <c r="N30" s="2414" t="s">
        <v>1617</v>
      </c>
      <c r="O30" s="2409"/>
      <c r="P30" s="2415" t="s">
        <v>1625</v>
      </c>
      <c r="Q30" s="2409"/>
      <c r="R30" s="2416" t="s">
        <v>1626</v>
      </c>
      <c r="S30" s="2409"/>
      <c r="T30" s="2423" t="s">
        <v>1826</v>
      </c>
      <c r="U30" s="2409"/>
      <c r="V30" s="2410" t="s">
        <v>1827</v>
      </c>
      <c r="W30" s="2409"/>
      <c r="X30" s="2411" t="s">
        <v>1828</v>
      </c>
      <c r="Y30" s="2409"/>
      <c r="Z30" s="2412" t="s">
        <v>1829</v>
      </c>
      <c r="AA30" s="2409"/>
      <c r="AB30" s="2413" t="s">
        <v>1830</v>
      </c>
      <c r="AC30" s="2409"/>
      <c r="AD30" s="2406" t="s">
        <v>1831</v>
      </c>
      <c r="AE30" s="2409"/>
      <c r="AF30" s="2414" t="s">
        <v>1824</v>
      </c>
      <c r="AG30" s="2409"/>
      <c r="AH30" s="2415" t="s">
        <v>1832</v>
      </c>
      <c r="AI30" s="2409"/>
      <c r="AJ30" s="2416" t="s">
        <v>1833</v>
      </c>
      <c r="AK30" s="465"/>
      <c r="AL30" s="465"/>
      <c r="AM30" s="465"/>
      <c r="AN30" s="465"/>
      <c r="AO30" s="466">
        <v>1</v>
      </c>
    </row>
    <row r="31" spans="1:41" s="464" customFormat="1" ht="18" customHeight="1" x14ac:dyDescent="0.3">
      <c r="B31" s="2409"/>
      <c r="C31" s="2409"/>
      <c r="D31" s="2409"/>
      <c r="E31" s="2409"/>
      <c r="F31" s="2409"/>
      <c r="G31" s="2409"/>
      <c r="H31" s="2409"/>
      <c r="I31" s="2409"/>
      <c r="J31" s="2409"/>
      <c r="K31" s="2409"/>
      <c r="L31" s="2409"/>
      <c r="M31" s="2409"/>
      <c r="N31" s="2409"/>
      <c r="O31" s="2409"/>
      <c r="P31" s="2409"/>
      <c r="Q31" s="2409"/>
      <c r="R31" s="2409"/>
      <c r="S31" s="2409"/>
      <c r="T31" s="2409" t="s">
        <v>432</v>
      </c>
      <c r="U31" s="2409"/>
      <c r="V31" s="2409" t="s">
        <v>432</v>
      </c>
      <c r="W31" s="2409"/>
      <c r="X31" s="2409" t="s">
        <v>432</v>
      </c>
      <c r="Y31" s="2409"/>
      <c r="Z31" s="2409" t="s">
        <v>432</v>
      </c>
      <c r="AA31" s="2409"/>
      <c r="AB31" s="2409" t="s">
        <v>432</v>
      </c>
      <c r="AC31" s="2409"/>
      <c r="AD31" s="2409" t="s">
        <v>432</v>
      </c>
      <c r="AE31" s="2409"/>
      <c r="AF31" s="2409" t="s">
        <v>432</v>
      </c>
      <c r="AG31" s="2409"/>
      <c r="AH31" s="2409" t="s">
        <v>432</v>
      </c>
      <c r="AI31" s="2409"/>
      <c r="AJ31" s="2409" t="s">
        <v>432</v>
      </c>
      <c r="AK31" s="465"/>
      <c r="AL31" s="465"/>
      <c r="AM31" s="465"/>
      <c r="AN31" s="465"/>
      <c r="AO31" s="466">
        <v>1</v>
      </c>
    </row>
    <row r="32" spans="1:41" s="464" customFormat="1" ht="18" customHeight="1" x14ac:dyDescent="0.3">
      <c r="B32" s="2424" t="s">
        <v>1627</v>
      </c>
      <c r="C32" s="2409"/>
      <c r="D32" s="2410" t="s">
        <v>1628</v>
      </c>
      <c r="E32" s="2409"/>
      <c r="F32" s="2411" t="s">
        <v>1629</v>
      </c>
      <c r="G32" s="2409"/>
      <c r="H32" s="2412" t="s">
        <v>1630</v>
      </c>
      <c r="I32" s="2409"/>
      <c r="J32" s="2413" t="s">
        <v>1631</v>
      </c>
      <c r="K32" s="2409"/>
      <c r="L32" s="2406" t="s">
        <v>1632</v>
      </c>
      <c r="M32" s="2409"/>
      <c r="N32" s="2414" t="s">
        <v>1625</v>
      </c>
      <c r="O32" s="2409"/>
      <c r="P32" s="2415" t="s">
        <v>1633</v>
      </c>
      <c r="Q32" s="2409"/>
      <c r="R32" s="2416" t="s">
        <v>1634</v>
      </c>
      <c r="S32" s="2409"/>
      <c r="T32" s="2424" t="s">
        <v>1834</v>
      </c>
      <c r="U32" s="2409"/>
      <c r="V32" s="2410" t="s">
        <v>1835</v>
      </c>
      <c r="W32" s="2409"/>
      <c r="X32" s="2411" t="s">
        <v>1836</v>
      </c>
      <c r="Y32" s="2409"/>
      <c r="Z32" s="2412" t="s">
        <v>1837</v>
      </c>
      <c r="AA32" s="2409"/>
      <c r="AB32" s="2413" t="s">
        <v>1838</v>
      </c>
      <c r="AC32" s="2409"/>
      <c r="AD32" s="2406" t="s">
        <v>1839</v>
      </c>
      <c r="AE32" s="2409"/>
      <c r="AF32" s="2414" t="s">
        <v>1832</v>
      </c>
      <c r="AG32" s="2409"/>
      <c r="AH32" s="2415" t="s">
        <v>1840</v>
      </c>
      <c r="AI32" s="2409"/>
      <c r="AJ32" s="2416" t="s">
        <v>1841</v>
      </c>
      <c r="AK32" s="465"/>
      <c r="AL32" s="465"/>
      <c r="AM32" s="465"/>
      <c r="AN32" s="465"/>
      <c r="AO32" s="466">
        <v>1</v>
      </c>
    </row>
    <row r="33" spans="1:41" s="464" customFormat="1" ht="18" customHeight="1" x14ac:dyDescent="0.3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 t="s">
        <v>432</v>
      </c>
      <c r="U33" s="2409"/>
      <c r="V33" s="2409" t="s">
        <v>432</v>
      </c>
      <c r="W33" s="2409"/>
      <c r="X33" s="2409" t="s">
        <v>432</v>
      </c>
      <c r="Y33" s="2409"/>
      <c r="Z33" s="2409" t="s">
        <v>432</v>
      </c>
      <c r="AA33" s="2409"/>
      <c r="AB33" s="2409" t="s">
        <v>432</v>
      </c>
      <c r="AC33" s="2409"/>
      <c r="AD33" s="2409" t="s">
        <v>432</v>
      </c>
      <c r="AE33" s="2409"/>
      <c r="AF33" s="2409" t="s">
        <v>432</v>
      </c>
      <c r="AG33" s="2409"/>
      <c r="AH33" s="2409" t="s">
        <v>432</v>
      </c>
      <c r="AI33" s="2409"/>
      <c r="AJ33" s="2409" t="s">
        <v>432</v>
      </c>
      <c r="AK33" s="465"/>
      <c r="AL33" s="465"/>
      <c r="AM33" s="465"/>
      <c r="AN33" s="465"/>
      <c r="AO33" s="466">
        <v>1</v>
      </c>
    </row>
    <row r="34" spans="1:41" s="464" customFormat="1" ht="18" customHeight="1" x14ac:dyDescent="0.3">
      <c r="B34" s="2425" t="s">
        <v>1635</v>
      </c>
      <c r="C34" s="2409"/>
      <c r="D34" s="2410" t="s">
        <v>1636</v>
      </c>
      <c r="E34" s="2409"/>
      <c r="F34" s="2411" t="s">
        <v>1637</v>
      </c>
      <c r="G34" s="2409"/>
      <c r="H34" s="2412" t="s">
        <v>1638</v>
      </c>
      <c r="I34" s="2409"/>
      <c r="J34" s="2413" t="s">
        <v>1639</v>
      </c>
      <c r="K34" s="2409"/>
      <c r="L34" s="2406" t="s">
        <v>1640</v>
      </c>
      <c r="M34" s="2409"/>
      <c r="N34" s="2414" t="s">
        <v>1641</v>
      </c>
      <c r="O34" s="2409"/>
      <c r="P34" s="2415" t="s">
        <v>1642</v>
      </c>
      <c r="Q34" s="2409"/>
      <c r="R34" s="2416" t="s">
        <v>1643</v>
      </c>
      <c r="S34" s="2409"/>
      <c r="T34" s="2425" t="s">
        <v>1842</v>
      </c>
      <c r="U34" s="2409"/>
      <c r="V34" s="2410" t="s">
        <v>1956</v>
      </c>
      <c r="W34" s="2409"/>
      <c r="X34" s="2411" t="s">
        <v>1844</v>
      </c>
      <c r="Y34" s="2409"/>
      <c r="Z34" s="2412" t="s">
        <v>1845</v>
      </c>
      <c r="AA34" s="2409"/>
      <c r="AB34" s="2413" t="s">
        <v>1846</v>
      </c>
      <c r="AC34" s="2409"/>
      <c r="AD34" s="2406" t="s">
        <v>1847</v>
      </c>
      <c r="AE34" s="2409"/>
      <c r="AF34" s="2414" t="s">
        <v>1848</v>
      </c>
      <c r="AG34" s="2409"/>
      <c r="AH34" s="2415" t="s">
        <v>1849</v>
      </c>
      <c r="AI34" s="2409"/>
      <c r="AJ34" s="2416" t="s">
        <v>1850</v>
      </c>
      <c r="AK34" s="465"/>
      <c r="AL34" s="465"/>
      <c r="AM34" s="465"/>
      <c r="AN34" s="465"/>
      <c r="AO34" s="466">
        <v>1</v>
      </c>
    </row>
    <row r="35" spans="1:41" s="464" customFormat="1" ht="18" customHeight="1" x14ac:dyDescent="0.3">
      <c r="B35" s="2409"/>
      <c r="C35" s="2409"/>
      <c r="D35" s="2409"/>
      <c r="E35" s="2409"/>
      <c r="F35" s="2409"/>
      <c r="G35" s="2409"/>
      <c r="H35" s="2409"/>
      <c r="I35" s="2409"/>
      <c r="J35" s="2409"/>
      <c r="K35" s="2409"/>
      <c r="L35" s="2409"/>
      <c r="M35" s="2409"/>
      <c r="N35" s="2409"/>
      <c r="O35" s="2409"/>
      <c r="P35" s="2409"/>
      <c r="Q35" s="2409"/>
      <c r="R35" s="2409"/>
      <c r="S35" s="2409"/>
      <c r="T35" s="2409" t="s">
        <v>432</v>
      </c>
      <c r="U35" s="2409"/>
      <c r="V35" s="2409" t="s">
        <v>432</v>
      </c>
      <c r="W35" s="2409"/>
      <c r="X35" s="2409" t="s">
        <v>432</v>
      </c>
      <c r="Y35" s="2409"/>
      <c r="Z35" s="2409" t="s">
        <v>432</v>
      </c>
      <c r="AA35" s="2409"/>
      <c r="AB35" s="2409" t="s">
        <v>432</v>
      </c>
      <c r="AC35" s="2409"/>
      <c r="AD35" s="2409" t="s">
        <v>432</v>
      </c>
      <c r="AE35" s="2409"/>
      <c r="AF35" s="2409" t="s">
        <v>432</v>
      </c>
      <c r="AG35" s="2409"/>
      <c r="AH35" s="2409" t="s">
        <v>432</v>
      </c>
      <c r="AI35" s="2409"/>
      <c r="AJ35" s="2409" t="s">
        <v>432</v>
      </c>
      <c r="AK35" s="465"/>
      <c r="AL35" s="465"/>
      <c r="AM35" s="465"/>
      <c r="AN35" s="465"/>
      <c r="AO35" s="466">
        <v>1</v>
      </c>
    </row>
    <row r="36" spans="1:41" s="464" customFormat="1" ht="18" customHeight="1" x14ac:dyDescent="0.3">
      <c r="A36"/>
      <c r="B36" s="2426" t="s">
        <v>1644</v>
      </c>
      <c r="C36" s="2409"/>
      <c r="D36" s="2410" t="s">
        <v>1645</v>
      </c>
      <c r="E36" s="2409"/>
      <c r="F36" s="2411" t="s">
        <v>1646</v>
      </c>
      <c r="G36" s="2409"/>
      <c r="H36" s="2412" t="s">
        <v>1647</v>
      </c>
      <c r="I36" s="2409"/>
      <c r="J36" s="2413" t="s">
        <v>1648</v>
      </c>
      <c r="K36" s="2409"/>
      <c r="L36" s="2406" t="s">
        <v>1649</v>
      </c>
      <c r="M36" s="2409"/>
      <c r="N36" s="2414" t="s">
        <v>1633</v>
      </c>
      <c r="O36" s="2409"/>
      <c r="P36" s="2415" t="s">
        <v>1650</v>
      </c>
      <c r="Q36" s="2409"/>
      <c r="R36" s="2416" t="s">
        <v>1651</v>
      </c>
      <c r="S36" s="2409"/>
      <c r="T36" s="2426" t="s">
        <v>1851</v>
      </c>
      <c r="U36" s="2409"/>
      <c r="V36" s="2410" t="s">
        <v>1957</v>
      </c>
      <c r="W36" s="2409"/>
      <c r="X36" s="2411" t="s">
        <v>1853</v>
      </c>
      <c r="Y36" s="2409"/>
      <c r="Z36" s="2412" t="s">
        <v>1854</v>
      </c>
      <c r="AA36" s="2409"/>
      <c r="AB36" s="2413" t="s">
        <v>1855</v>
      </c>
      <c r="AC36" s="2409"/>
      <c r="AD36" s="2406" t="s">
        <v>1856</v>
      </c>
      <c r="AE36" s="2409"/>
      <c r="AF36" s="2414" t="s">
        <v>1840</v>
      </c>
      <c r="AG36" s="2409"/>
      <c r="AH36" s="2415" t="s">
        <v>1857</v>
      </c>
      <c r="AI36" s="2409"/>
      <c r="AJ36" s="2416" t="s">
        <v>1858</v>
      </c>
      <c r="AK36" s="465"/>
      <c r="AL36" s="465"/>
      <c r="AM36" s="465"/>
      <c r="AN36" s="465"/>
      <c r="AO36" s="466">
        <v>1</v>
      </c>
    </row>
    <row r="37" spans="1:41" s="464" customFormat="1" ht="18" customHeight="1" x14ac:dyDescent="0.3">
      <c r="A37"/>
      <c r="B37" s="2409"/>
      <c r="C37" s="2409"/>
      <c r="D37" s="2409"/>
      <c r="E37" s="2409"/>
      <c r="F37" s="2409"/>
      <c r="G37" s="2409"/>
      <c r="H37" s="2409"/>
      <c r="I37" s="2409"/>
      <c r="J37" s="2409"/>
      <c r="K37" s="2409"/>
      <c r="L37" s="2409"/>
      <c r="M37" s="2409"/>
      <c r="N37" s="2409"/>
      <c r="O37" s="2409"/>
      <c r="P37" s="2409"/>
      <c r="Q37" s="2409"/>
      <c r="R37" s="2409"/>
      <c r="S37" s="2409"/>
      <c r="T37" s="2409" t="s">
        <v>432</v>
      </c>
      <c r="U37" s="2409"/>
      <c r="V37" s="2409" t="s">
        <v>432</v>
      </c>
      <c r="W37" s="2409"/>
      <c r="X37" s="2409" t="s">
        <v>432</v>
      </c>
      <c r="Y37" s="2409"/>
      <c r="Z37" s="2409" t="s">
        <v>432</v>
      </c>
      <c r="AA37" s="2409"/>
      <c r="AB37" s="2409" t="s">
        <v>432</v>
      </c>
      <c r="AC37" s="2409"/>
      <c r="AD37" s="2409" t="s">
        <v>432</v>
      </c>
      <c r="AE37" s="2409"/>
      <c r="AF37" s="2409" t="s">
        <v>432</v>
      </c>
      <c r="AG37" s="2409"/>
      <c r="AH37" s="2409" t="s">
        <v>432</v>
      </c>
      <c r="AI37" s="2409"/>
      <c r="AJ37" s="2409" t="s">
        <v>432</v>
      </c>
      <c r="AK37" s="465"/>
      <c r="AL37" s="465"/>
      <c r="AM37" s="465"/>
      <c r="AN37" s="465"/>
      <c r="AO37" s="466">
        <v>1</v>
      </c>
    </row>
    <row r="38" spans="1:41" s="464" customFormat="1" ht="18" customHeight="1" x14ac:dyDescent="0.3">
      <c r="A38"/>
      <c r="B38" s="2427" t="s">
        <v>1652</v>
      </c>
      <c r="C38" s="2409"/>
      <c r="D38" s="2410" t="s">
        <v>1653</v>
      </c>
      <c r="E38" s="2409"/>
      <c r="F38" s="2411" t="s">
        <v>1654</v>
      </c>
      <c r="G38" s="2409"/>
      <c r="H38" s="2412" t="s">
        <v>1655</v>
      </c>
      <c r="I38" s="2409"/>
      <c r="J38" s="2413" t="s">
        <v>1656</v>
      </c>
      <c r="K38" s="2409"/>
      <c r="L38" s="2406" t="s">
        <v>1657</v>
      </c>
      <c r="M38" s="2409"/>
      <c r="N38" s="2414" t="s">
        <v>1658</v>
      </c>
      <c r="O38" s="2409"/>
      <c r="P38" s="2415" t="s">
        <v>1659</v>
      </c>
      <c r="Q38" s="2409"/>
      <c r="R38" s="2416" t="s">
        <v>1660</v>
      </c>
      <c r="S38" s="2409"/>
      <c r="T38" s="2427" t="s">
        <v>1859</v>
      </c>
      <c r="U38" s="2409"/>
      <c r="V38" s="2410" t="s">
        <v>1860</v>
      </c>
      <c r="W38" s="2409"/>
      <c r="X38" s="2411" t="s">
        <v>1861</v>
      </c>
      <c r="Y38" s="2409"/>
      <c r="Z38" s="2412" t="s">
        <v>1862</v>
      </c>
      <c r="AA38" s="2409"/>
      <c r="AB38" s="2413" t="s">
        <v>1863</v>
      </c>
      <c r="AC38" s="2409"/>
      <c r="AD38" s="2406" t="s">
        <v>1864</v>
      </c>
      <c r="AE38" s="2409"/>
      <c r="AF38" s="2414" t="s">
        <v>1865</v>
      </c>
      <c r="AG38" s="2409"/>
      <c r="AH38" s="2415" t="s">
        <v>1866</v>
      </c>
      <c r="AI38" s="2409"/>
      <c r="AJ38" s="2416" t="s">
        <v>1867</v>
      </c>
      <c r="AK38" s="465"/>
      <c r="AL38" s="465"/>
      <c r="AM38" s="465"/>
      <c r="AN38" s="465"/>
      <c r="AO38" s="466">
        <v>1</v>
      </c>
    </row>
    <row r="39" spans="1:41" s="464" customFormat="1" ht="18" customHeight="1" x14ac:dyDescent="0.3">
      <c r="A39"/>
      <c r="B39" s="2409"/>
      <c r="C39" s="2409"/>
      <c r="D39" s="2409"/>
      <c r="E39" s="2409"/>
      <c r="F39" s="2409"/>
      <c r="G39" s="2409"/>
      <c r="H39" s="2409"/>
      <c r="I39" s="2409"/>
      <c r="J39" s="2409"/>
      <c r="K39" s="2409"/>
      <c r="L39" s="2409"/>
      <c r="M39" s="2409"/>
      <c r="N39" s="2409"/>
      <c r="O39" s="2409"/>
      <c r="P39" s="2409"/>
      <c r="Q39" s="2409"/>
      <c r="R39" s="2409"/>
      <c r="S39" s="2409"/>
      <c r="T39" s="2409" t="s">
        <v>432</v>
      </c>
      <c r="U39" s="2409"/>
      <c r="V39" s="2409" t="s">
        <v>432</v>
      </c>
      <c r="W39" s="2409"/>
      <c r="X39" s="2409" t="s">
        <v>432</v>
      </c>
      <c r="Y39" s="2409"/>
      <c r="Z39" s="2409" t="s">
        <v>432</v>
      </c>
      <c r="AA39" s="2409"/>
      <c r="AB39" s="2409" t="s">
        <v>432</v>
      </c>
      <c r="AC39" s="2409"/>
      <c r="AD39" s="2409" t="s">
        <v>432</v>
      </c>
      <c r="AE39" s="2409"/>
      <c r="AF39" s="2409" t="s">
        <v>432</v>
      </c>
      <c r="AG39" s="2409"/>
      <c r="AH39" s="2409" t="s">
        <v>432</v>
      </c>
      <c r="AI39" s="2409"/>
      <c r="AJ39" s="2409" t="s">
        <v>432</v>
      </c>
      <c r="AK39" s="465"/>
      <c r="AL39" s="465"/>
      <c r="AM39" s="465"/>
      <c r="AN39" s="465"/>
      <c r="AO39" s="466">
        <v>1</v>
      </c>
    </row>
    <row r="40" spans="1:41" s="464" customFormat="1" ht="18" customHeight="1" x14ac:dyDescent="0.3">
      <c r="A40"/>
      <c r="B40" s="2428" t="s">
        <v>1661</v>
      </c>
      <c r="C40" s="2409"/>
      <c r="D40" s="2410" t="s">
        <v>1662</v>
      </c>
      <c r="E40" s="2409"/>
      <c r="F40" s="2411" t="s">
        <v>1663</v>
      </c>
      <c r="G40" s="2409"/>
      <c r="H40" s="2412" t="s">
        <v>1664</v>
      </c>
      <c r="I40" s="2409"/>
      <c r="J40" s="2413" t="s">
        <v>160</v>
      </c>
      <c r="K40" s="2409"/>
      <c r="L40" s="2406" t="s">
        <v>1665</v>
      </c>
      <c r="M40" s="2409"/>
      <c r="N40" s="2414" t="s">
        <v>1642</v>
      </c>
      <c r="O40" s="2409"/>
      <c r="P40" s="2415" t="s">
        <v>1666</v>
      </c>
      <c r="Q40" s="2409"/>
      <c r="R40" s="2416" t="s">
        <v>1667</v>
      </c>
      <c r="S40" s="2409"/>
      <c r="T40" s="2428" t="s">
        <v>1868</v>
      </c>
      <c r="U40" s="2409"/>
      <c r="V40" s="2410" t="s">
        <v>1869</v>
      </c>
      <c r="W40" s="2409"/>
      <c r="X40" s="2411" t="s">
        <v>1870</v>
      </c>
      <c r="Y40" s="2409"/>
      <c r="Z40" s="2412" t="s">
        <v>1871</v>
      </c>
      <c r="AA40" s="2409"/>
      <c r="AB40" s="2413" t="s">
        <v>1872</v>
      </c>
      <c r="AC40" s="2409"/>
      <c r="AD40" s="2406" t="s">
        <v>1873</v>
      </c>
      <c r="AE40" s="2409"/>
      <c r="AF40" s="2414" t="s">
        <v>1849</v>
      </c>
      <c r="AG40" s="2409"/>
      <c r="AH40" s="2415" t="s">
        <v>1874</v>
      </c>
      <c r="AI40" s="2409"/>
      <c r="AJ40" s="2416" t="s">
        <v>1875</v>
      </c>
      <c r="AK40" s="465"/>
      <c r="AL40" s="465"/>
      <c r="AM40" s="465"/>
      <c r="AN40" s="465"/>
      <c r="AO40" s="466">
        <v>1</v>
      </c>
    </row>
    <row r="41" spans="1:41" s="464" customFormat="1" ht="18" customHeight="1" x14ac:dyDescent="0.3">
      <c r="A41"/>
      <c r="B41" s="2409"/>
      <c r="C41" s="2409"/>
      <c r="D41" s="2409"/>
      <c r="E41" s="2409"/>
      <c r="F41" s="2409"/>
      <c r="G41" s="2409"/>
      <c r="H41" s="2409"/>
      <c r="I41" s="2409"/>
      <c r="J41" s="2409"/>
      <c r="K41" s="2409"/>
      <c r="L41" s="2409"/>
      <c r="M41" s="2409"/>
      <c r="N41" s="2409"/>
      <c r="O41" s="2409"/>
      <c r="P41" s="2409"/>
      <c r="Q41" s="2409"/>
      <c r="R41" s="2409"/>
      <c r="S41" s="2409"/>
      <c r="T41" s="2409" t="s">
        <v>432</v>
      </c>
      <c r="U41" s="2409"/>
      <c r="V41" s="2409" t="s">
        <v>432</v>
      </c>
      <c r="W41" s="2409"/>
      <c r="X41" s="2409" t="s">
        <v>432</v>
      </c>
      <c r="Y41" s="2409"/>
      <c r="Z41" s="2409" t="s">
        <v>432</v>
      </c>
      <c r="AA41" s="2409"/>
      <c r="AB41" s="2409" t="s">
        <v>432</v>
      </c>
      <c r="AC41" s="2409"/>
      <c r="AD41" s="2409" t="s">
        <v>432</v>
      </c>
      <c r="AE41" s="2409"/>
      <c r="AF41" s="2409" t="s">
        <v>432</v>
      </c>
      <c r="AG41" s="2409"/>
      <c r="AH41" s="2409" t="s">
        <v>432</v>
      </c>
      <c r="AI41" s="2409"/>
      <c r="AJ41" s="2409" t="s">
        <v>432</v>
      </c>
      <c r="AK41" s="465"/>
      <c r="AL41" s="465"/>
      <c r="AM41" s="465"/>
      <c r="AN41" s="465"/>
      <c r="AO41" s="466">
        <v>1</v>
      </c>
    </row>
    <row r="42" spans="1:41" s="464" customFormat="1" ht="18" customHeight="1" x14ac:dyDescent="0.3">
      <c r="A42"/>
      <c r="B42" s="2429" t="s">
        <v>1668</v>
      </c>
      <c r="C42" s="2409"/>
      <c r="D42" s="2410" t="s">
        <v>1669</v>
      </c>
      <c r="E42" s="2409"/>
      <c r="F42" s="2411" t="s">
        <v>1670</v>
      </c>
      <c r="G42" s="2409"/>
      <c r="H42" s="2412" t="s">
        <v>1671</v>
      </c>
      <c r="I42" s="2409"/>
      <c r="J42" s="2409"/>
      <c r="K42" s="2409"/>
      <c r="L42" s="2406" t="s">
        <v>1672</v>
      </c>
      <c r="M42" s="2409"/>
      <c r="N42" s="2414" t="s">
        <v>1650</v>
      </c>
      <c r="O42" s="2409"/>
      <c r="P42" s="2415" t="s">
        <v>1673</v>
      </c>
      <c r="Q42" s="2409"/>
      <c r="R42" s="2416" t="s">
        <v>1674</v>
      </c>
      <c r="S42" s="2409"/>
      <c r="T42" s="2429" t="s">
        <v>1876</v>
      </c>
      <c r="U42" s="2409"/>
      <c r="V42" s="2410" t="s">
        <v>1958</v>
      </c>
      <c r="W42" s="2409"/>
      <c r="X42" s="2411" t="s">
        <v>1878</v>
      </c>
      <c r="Y42" s="2409"/>
      <c r="Z42" s="2412" t="s">
        <v>1879</v>
      </c>
      <c r="AA42" s="2409"/>
      <c r="AB42" s="2409"/>
      <c r="AC42" s="2409"/>
      <c r="AD42" s="2406" t="s">
        <v>1880</v>
      </c>
      <c r="AE42" s="2409"/>
      <c r="AF42" s="2414" t="s">
        <v>1857</v>
      </c>
      <c r="AG42" s="2409"/>
      <c r="AH42" s="2415" t="s">
        <v>1881</v>
      </c>
      <c r="AI42" s="2409"/>
      <c r="AJ42" s="2416" t="s">
        <v>1882</v>
      </c>
      <c r="AK42" s="465"/>
      <c r="AL42" s="465"/>
      <c r="AM42" s="465"/>
      <c r="AN42" s="465"/>
      <c r="AO42" s="466">
        <v>1</v>
      </c>
    </row>
    <row r="43" spans="1:41" s="464" customFormat="1" ht="18" customHeight="1" x14ac:dyDescent="0.3">
      <c r="A43"/>
      <c r="B43" s="2409"/>
      <c r="C43" s="2409"/>
      <c r="D43" s="2409"/>
      <c r="E43" s="2409"/>
      <c r="F43" s="2409"/>
      <c r="G43" s="2409"/>
      <c r="H43" s="2409"/>
      <c r="I43" s="2409"/>
      <c r="J43" s="2409"/>
      <c r="K43" s="2409"/>
      <c r="L43" s="2409"/>
      <c r="M43" s="2409"/>
      <c r="N43" s="2409"/>
      <c r="O43" s="2409"/>
      <c r="P43" s="2409"/>
      <c r="Q43" s="2409"/>
      <c r="R43" s="2409"/>
      <c r="S43" s="2409"/>
      <c r="T43" s="2409" t="s">
        <v>432</v>
      </c>
      <c r="U43" s="2409"/>
      <c r="V43" s="2409" t="s">
        <v>432</v>
      </c>
      <c r="W43" s="2409"/>
      <c r="X43" s="2409" t="s">
        <v>432</v>
      </c>
      <c r="Y43" s="2409"/>
      <c r="Z43" s="2409" t="s">
        <v>432</v>
      </c>
      <c r="AA43" s="2409"/>
      <c r="AB43" s="2409" t="s">
        <v>432</v>
      </c>
      <c r="AC43" s="2409"/>
      <c r="AD43" s="2409" t="s">
        <v>432</v>
      </c>
      <c r="AE43" s="2409"/>
      <c r="AF43" s="2409" t="s">
        <v>432</v>
      </c>
      <c r="AG43" s="2409"/>
      <c r="AH43" s="2409" t="s">
        <v>432</v>
      </c>
      <c r="AI43" s="2409"/>
      <c r="AJ43" s="2409" t="s">
        <v>432</v>
      </c>
      <c r="AK43" s="465"/>
      <c r="AL43" s="465"/>
      <c r="AM43" s="465"/>
      <c r="AN43" s="465"/>
      <c r="AO43" s="466">
        <v>1</v>
      </c>
    </row>
    <row r="44" spans="1:41" s="464" customFormat="1" ht="18" customHeight="1" x14ac:dyDescent="0.3">
      <c r="A44" s="41"/>
      <c r="B44" s="2430" t="s">
        <v>1675</v>
      </c>
      <c r="C44" s="2409"/>
      <c r="D44" s="2410" t="s">
        <v>1676</v>
      </c>
      <c r="E44" s="2409"/>
      <c r="F44" s="2411" t="s">
        <v>1677</v>
      </c>
      <c r="G44" s="2409"/>
      <c r="H44" s="2412" t="s">
        <v>1523</v>
      </c>
      <c r="I44" s="2409"/>
      <c r="J44" s="2409"/>
      <c r="K44" s="2409"/>
      <c r="L44" s="2406" t="s">
        <v>1678</v>
      </c>
      <c r="M44" s="2409"/>
      <c r="N44" s="2414" t="s">
        <v>1679</v>
      </c>
      <c r="O44" s="2409"/>
      <c r="P44" s="2415" t="s">
        <v>1680</v>
      </c>
      <c r="Q44" s="2409"/>
      <c r="R44" s="2416" t="s">
        <v>1681</v>
      </c>
      <c r="S44" s="2409"/>
      <c r="T44" s="2430" t="s">
        <v>1959</v>
      </c>
      <c r="U44" s="2409"/>
      <c r="V44" s="2410" t="s">
        <v>1960</v>
      </c>
      <c r="W44" s="2409"/>
      <c r="X44" s="2411" t="s">
        <v>1885</v>
      </c>
      <c r="Y44" s="2409"/>
      <c r="Z44" s="2412" t="s">
        <v>1761</v>
      </c>
      <c r="AA44" s="2409"/>
      <c r="AB44" s="2409"/>
      <c r="AC44" s="2409"/>
      <c r="AD44" s="2406" t="s">
        <v>1886</v>
      </c>
      <c r="AE44" s="2409"/>
      <c r="AF44" s="2414" t="s">
        <v>1887</v>
      </c>
      <c r="AG44" s="2409"/>
      <c r="AH44" s="2415" t="s">
        <v>1888</v>
      </c>
      <c r="AI44" s="2409"/>
      <c r="AJ44" s="2416" t="s">
        <v>1889</v>
      </c>
      <c r="AK44" s="465"/>
      <c r="AL44" s="465"/>
      <c r="AM44" s="465"/>
      <c r="AN44" s="465"/>
      <c r="AO44" s="466">
        <v>1</v>
      </c>
    </row>
    <row r="45" spans="1:41" s="464" customFormat="1" ht="18" customHeight="1" x14ac:dyDescent="0.3">
      <c r="A45" s="41"/>
      <c r="B45" s="2409"/>
      <c r="C45" s="2409"/>
      <c r="D45" s="2409"/>
      <c r="E45" s="2409"/>
      <c r="F45" s="2409"/>
      <c r="G45" s="2409"/>
      <c r="H45" s="2409"/>
      <c r="I45" s="2409"/>
      <c r="J45" s="2409"/>
      <c r="K45" s="2409"/>
      <c r="L45" s="2409"/>
      <c r="M45" s="2409"/>
      <c r="N45" s="2409"/>
      <c r="O45" s="2409"/>
      <c r="P45" s="2409"/>
      <c r="Q45" s="2409"/>
      <c r="R45" s="2409"/>
      <c r="S45" s="2409"/>
      <c r="T45" s="2409" t="s">
        <v>432</v>
      </c>
      <c r="U45" s="2409"/>
      <c r="V45" s="2409" t="s">
        <v>432</v>
      </c>
      <c r="W45" s="2409"/>
      <c r="X45" s="2409" t="s">
        <v>432</v>
      </c>
      <c r="Y45" s="2409"/>
      <c r="Z45" s="2409" t="s">
        <v>432</v>
      </c>
      <c r="AA45" s="2409"/>
      <c r="AB45" s="2409" t="s">
        <v>432</v>
      </c>
      <c r="AC45" s="2409"/>
      <c r="AD45" s="2409" t="s">
        <v>432</v>
      </c>
      <c r="AE45" s="2409"/>
      <c r="AF45" s="2409" t="s">
        <v>432</v>
      </c>
      <c r="AG45" s="2409"/>
      <c r="AH45" s="2409" t="s">
        <v>432</v>
      </c>
      <c r="AI45" s="2409"/>
      <c r="AJ45" s="2409" t="s">
        <v>432</v>
      </c>
      <c r="AK45" s="465"/>
      <c r="AL45" s="465"/>
      <c r="AM45" s="465"/>
      <c r="AN45" s="465"/>
      <c r="AO45" s="466">
        <v>1</v>
      </c>
    </row>
    <row r="46" spans="1:41" s="464" customFormat="1" ht="18" customHeight="1" x14ac:dyDescent="0.3">
      <c r="A46" s="41"/>
      <c r="B46" s="2406" t="s">
        <v>1682</v>
      </c>
      <c r="C46" s="2409"/>
      <c r="D46" s="2410" t="s">
        <v>1683</v>
      </c>
      <c r="E46" s="2409"/>
      <c r="F46" s="2411" t="s">
        <v>1684</v>
      </c>
      <c r="G46" s="2409"/>
      <c r="H46" s="2412"/>
      <c r="I46" s="2409"/>
      <c r="J46" s="2409"/>
      <c r="K46" s="2409"/>
      <c r="L46" s="2406" t="s">
        <v>1685</v>
      </c>
      <c r="M46" s="2409"/>
      <c r="N46" s="2414" t="s">
        <v>1659</v>
      </c>
      <c r="O46" s="2409"/>
      <c r="P46" s="2415" t="s">
        <v>1686</v>
      </c>
      <c r="Q46" s="2409"/>
      <c r="R46" s="2416" t="s">
        <v>1687</v>
      </c>
      <c r="S46" s="2409"/>
      <c r="T46" s="2406" t="s">
        <v>1890</v>
      </c>
      <c r="U46" s="2409"/>
      <c r="V46" s="2410" t="s">
        <v>1891</v>
      </c>
      <c r="W46" s="2409"/>
      <c r="X46" s="2411" t="s">
        <v>1892</v>
      </c>
      <c r="Y46" s="2409"/>
      <c r="Z46" s="2412"/>
      <c r="AA46" s="2409"/>
      <c r="AB46" s="2409"/>
      <c r="AC46" s="2409"/>
      <c r="AD46" s="2406" t="s">
        <v>1893</v>
      </c>
      <c r="AE46" s="2409"/>
      <c r="AF46" s="2414" t="s">
        <v>1866</v>
      </c>
      <c r="AG46" s="2409"/>
      <c r="AH46" s="2415" t="s">
        <v>1894</v>
      </c>
      <c r="AI46" s="2409"/>
      <c r="AJ46" s="2416" t="s">
        <v>1895</v>
      </c>
      <c r="AK46" s="465"/>
      <c r="AL46" s="465"/>
      <c r="AM46" s="465"/>
      <c r="AN46" s="465"/>
      <c r="AO46" s="466">
        <v>1</v>
      </c>
    </row>
    <row r="47" spans="1:41" s="464" customFormat="1" ht="18" customHeight="1" x14ac:dyDescent="0.3">
      <c r="A47" s="41"/>
      <c r="B47" s="2409"/>
      <c r="C47" s="2409"/>
      <c r="D47" s="2409"/>
      <c r="E47" s="2409"/>
      <c r="F47" s="2409"/>
      <c r="G47" s="2409"/>
      <c r="H47" s="2409"/>
      <c r="I47" s="2409"/>
      <c r="J47" s="2409"/>
      <c r="K47" s="2409"/>
      <c r="L47" s="2409"/>
      <c r="M47" s="2409"/>
      <c r="N47" s="2409"/>
      <c r="O47" s="2409"/>
      <c r="P47" s="2409"/>
      <c r="Q47" s="2409"/>
      <c r="R47" s="2409"/>
      <c r="S47" s="2409"/>
      <c r="T47" s="2409" t="s">
        <v>432</v>
      </c>
      <c r="U47" s="2409"/>
      <c r="V47" s="2409" t="s">
        <v>432</v>
      </c>
      <c r="W47" s="2409"/>
      <c r="X47" s="2409" t="s">
        <v>432</v>
      </c>
      <c r="Y47" s="2409"/>
      <c r="Z47" s="2409" t="s">
        <v>432</v>
      </c>
      <c r="AA47" s="2409"/>
      <c r="AB47" s="2409" t="s">
        <v>432</v>
      </c>
      <c r="AC47" s="2409"/>
      <c r="AD47" s="2409" t="s">
        <v>432</v>
      </c>
      <c r="AE47" s="2409"/>
      <c r="AF47" s="2409" t="s">
        <v>432</v>
      </c>
      <c r="AG47" s="2409"/>
      <c r="AH47" s="2409" t="s">
        <v>432</v>
      </c>
      <c r="AI47" s="2409"/>
      <c r="AJ47" s="2409" t="s">
        <v>432</v>
      </c>
      <c r="AK47" s="465"/>
      <c r="AL47" s="465"/>
      <c r="AM47" s="465"/>
      <c r="AN47" s="465"/>
      <c r="AO47" s="466">
        <v>1</v>
      </c>
    </row>
    <row r="48" spans="1:41" s="464" customFormat="1" ht="18" customHeight="1" x14ac:dyDescent="0.3">
      <c r="A48" s="41"/>
      <c r="B48" s="2431" t="s">
        <v>1688</v>
      </c>
      <c r="C48" s="2409"/>
      <c r="D48" s="2410" t="s">
        <v>1689</v>
      </c>
      <c r="E48" s="2409"/>
      <c r="F48" s="2409"/>
      <c r="G48" s="2409"/>
      <c r="H48" s="2409"/>
      <c r="I48" s="2409"/>
      <c r="J48" s="2409"/>
      <c r="K48" s="2409"/>
      <c r="L48" s="2406" t="s">
        <v>1690</v>
      </c>
      <c r="M48" s="2409"/>
      <c r="N48" s="2414" t="s">
        <v>1691</v>
      </c>
      <c r="O48" s="2409"/>
      <c r="P48" s="2415" t="s">
        <v>1692</v>
      </c>
      <c r="Q48" s="2409"/>
      <c r="R48" s="2416" t="s">
        <v>1693</v>
      </c>
      <c r="S48" s="2409"/>
      <c r="T48" s="2431" t="s">
        <v>1896</v>
      </c>
      <c r="U48" s="2409"/>
      <c r="V48" s="2410" t="s">
        <v>1897</v>
      </c>
      <c r="W48" s="2409"/>
      <c r="X48" s="2409"/>
      <c r="Y48" s="2409"/>
      <c r="Z48" s="2409"/>
      <c r="AA48" s="2409"/>
      <c r="AB48" s="2409"/>
      <c r="AC48" s="2409"/>
      <c r="AD48" s="2406" t="s">
        <v>1898</v>
      </c>
      <c r="AE48" s="2409"/>
      <c r="AF48" s="2414" t="s">
        <v>1899</v>
      </c>
      <c r="AG48" s="2409"/>
      <c r="AH48" s="2415" t="s">
        <v>1900</v>
      </c>
      <c r="AI48" s="2409"/>
      <c r="AJ48" s="2416" t="s">
        <v>1901</v>
      </c>
      <c r="AK48" s="465"/>
      <c r="AL48" s="465"/>
      <c r="AM48" s="465"/>
      <c r="AN48" s="465"/>
      <c r="AO48" s="466">
        <v>1</v>
      </c>
    </row>
    <row r="49" spans="1:41" s="464" customFormat="1" ht="18" customHeight="1" x14ac:dyDescent="0.3">
      <c r="A49" s="41"/>
      <c r="B49" s="2409"/>
      <c r="C49" s="2409"/>
      <c r="D49" s="2409"/>
      <c r="E49" s="2409"/>
      <c r="F49" s="2409"/>
      <c r="G49" s="2409"/>
      <c r="H49" s="2409"/>
      <c r="I49" s="2409"/>
      <c r="J49" s="2409"/>
      <c r="K49" s="2409"/>
      <c r="L49" s="2409"/>
      <c r="M49" s="2409"/>
      <c r="N49" s="2409"/>
      <c r="O49" s="2409"/>
      <c r="P49" s="2409"/>
      <c r="Q49" s="2409"/>
      <c r="R49" s="2409"/>
      <c r="S49" s="2409"/>
      <c r="T49" s="2409" t="s">
        <v>432</v>
      </c>
      <c r="U49" s="2409"/>
      <c r="V49" s="2409" t="s">
        <v>432</v>
      </c>
      <c r="W49" s="2409"/>
      <c r="X49" s="2409" t="s">
        <v>432</v>
      </c>
      <c r="Y49" s="2409"/>
      <c r="Z49" s="2409" t="s">
        <v>432</v>
      </c>
      <c r="AA49" s="2409"/>
      <c r="AB49" s="2409" t="s">
        <v>432</v>
      </c>
      <c r="AC49" s="2409"/>
      <c r="AD49" s="2409" t="s">
        <v>432</v>
      </c>
      <c r="AE49" s="2409"/>
      <c r="AF49" s="2409" t="s">
        <v>432</v>
      </c>
      <c r="AG49" s="2409"/>
      <c r="AH49" s="2409" t="s">
        <v>432</v>
      </c>
      <c r="AI49" s="2409"/>
      <c r="AJ49" s="2409" t="s">
        <v>432</v>
      </c>
      <c r="AK49" s="465"/>
      <c r="AL49" s="465"/>
      <c r="AM49" s="465"/>
      <c r="AN49" s="465"/>
      <c r="AO49" s="466">
        <v>1</v>
      </c>
    </row>
    <row r="50" spans="1:41" s="464" customFormat="1" ht="18" customHeight="1" x14ac:dyDescent="0.3">
      <c r="A50" s="41"/>
      <c r="B50" s="2408" t="s">
        <v>1694</v>
      </c>
      <c r="C50" s="2409"/>
      <c r="D50" s="2410" t="s">
        <v>1695</v>
      </c>
      <c r="E50" s="2409"/>
      <c r="F50" s="2409"/>
      <c r="G50" s="2409"/>
      <c r="H50" s="2409"/>
      <c r="I50" s="2409"/>
      <c r="J50" s="2409"/>
      <c r="K50" s="2409"/>
      <c r="L50" s="2406" t="s">
        <v>1696</v>
      </c>
      <c r="M50" s="2409"/>
      <c r="N50" s="2414" t="s">
        <v>1666</v>
      </c>
      <c r="O50" s="2409"/>
      <c r="P50" s="2415" t="s">
        <v>1697</v>
      </c>
      <c r="Q50" s="2409"/>
      <c r="R50" s="2416" t="s">
        <v>1698</v>
      </c>
      <c r="S50" s="2409"/>
      <c r="T50" s="2408" t="s">
        <v>1902</v>
      </c>
      <c r="U50" s="2409"/>
      <c r="V50" s="2410" t="s">
        <v>1903</v>
      </c>
      <c r="W50" s="2409"/>
      <c r="X50" s="2409"/>
      <c r="Y50" s="2409"/>
      <c r="Z50" s="2409"/>
      <c r="AA50" s="2409"/>
      <c r="AB50" s="2409"/>
      <c r="AC50" s="2409"/>
      <c r="AD50" s="2406" t="s">
        <v>1904</v>
      </c>
      <c r="AE50" s="2409"/>
      <c r="AF50" s="2414" t="s">
        <v>1874</v>
      </c>
      <c r="AG50" s="2409"/>
      <c r="AH50" s="2415" t="s">
        <v>1905</v>
      </c>
      <c r="AI50" s="2409"/>
      <c r="AJ50" s="2416" t="s">
        <v>1906</v>
      </c>
      <c r="AK50" s="465"/>
      <c r="AL50" s="465"/>
      <c r="AM50" s="465"/>
      <c r="AN50" s="465"/>
      <c r="AO50" s="466">
        <v>1</v>
      </c>
    </row>
    <row r="51" spans="1:41" s="464" customFormat="1" ht="18" customHeight="1" x14ac:dyDescent="0.3">
      <c r="A51" s="41"/>
      <c r="B51" s="2409"/>
      <c r="C51" s="2409"/>
      <c r="D51" s="2409"/>
      <c r="E51" s="2409"/>
      <c r="F51" s="2409"/>
      <c r="G51" s="2409"/>
      <c r="H51" s="2409"/>
      <c r="I51" s="2409"/>
      <c r="J51" s="2409"/>
      <c r="K51" s="2409"/>
      <c r="L51" s="2409"/>
      <c r="M51" s="2409"/>
      <c r="N51" s="2409"/>
      <c r="O51" s="2409"/>
      <c r="P51" s="2409"/>
      <c r="Q51" s="2409"/>
      <c r="R51" s="2409"/>
      <c r="S51" s="2409"/>
      <c r="T51" s="2409" t="s">
        <v>432</v>
      </c>
      <c r="U51" s="2409"/>
      <c r="V51" s="2409" t="s">
        <v>432</v>
      </c>
      <c r="W51" s="2409"/>
      <c r="X51" s="2409" t="s">
        <v>432</v>
      </c>
      <c r="Y51" s="2409"/>
      <c r="Z51" s="2409" t="s">
        <v>432</v>
      </c>
      <c r="AA51" s="2409"/>
      <c r="AB51" s="2409" t="s">
        <v>432</v>
      </c>
      <c r="AC51" s="2409"/>
      <c r="AD51" s="2409" t="s">
        <v>432</v>
      </c>
      <c r="AE51" s="2409"/>
      <c r="AF51" s="2409" t="s">
        <v>432</v>
      </c>
      <c r="AG51" s="2409"/>
      <c r="AH51" s="2409" t="s">
        <v>432</v>
      </c>
      <c r="AI51" s="2409"/>
      <c r="AJ51" s="2409" t="s">
        <v>432</v>
      </c>
      <c r="AK51" s="465"/>
      <c r="AL51" s="465"/>
      <c r="AM51" s="465"/>
      <c r="AN51" s="465"/>
      <c r="AO51" s="466">
        <v>1</v>
      </c>
    </row>
    <row r="52" spans="1:41" s="464" customFormat="1" ht="18" customHeight="1" x14ac:dyDescent="0.3">
      <c r="A52" s="41"/>
      <c r="B52" s="2408" t="s">
        <v>1678</v>
      </c>
      <c r="C52" s="2409"/>
      <c r="D52" s="2410" t="s">
        <v>1699</v>
      </c>
      <c r="E52" s="2409"/>
      <c r="F52" s="2409"/>
      <c r="G52" s="2409"/>
      <c r="H52" s="2409"/>
      <c r="I52" s="2409"/>
      <c r="J52" s="2409"/>
      <c r="K52" s="2409"/>
      <c r="L52" s="2406" t="s">
        <v>1700</v>
      </c>
      <c r="M52" s="2409"/>
      <c r="N52" s="2414" t="s">
        <v>1701</v>
      </c>
      <c r="O52" s="2409"/>
      <c r="P52" s="2415" t="s">
        <v>1702</v>
      </c>
      <c r="Q52" s="2409"/>
      <c r="R52" s="2409"/>
      <c r="S52" s="2409"/>
      <c r="T52" s="2408" t="s">
        <v>1886</v>
      </c>
      <c r="U52" s="2409"/>
      <c r="V52" s="2410" t="s">
        <v>1907</v>
      </c>
      <c r="W52" s="2409"/>
      <c r="X52" s="2409"/>
      <c r="Y52" s="2409"/>
      <c r="Z52" s="2409"/>
      <c r="AA52" s="2409"/>
      <c r="AB52" s="2409"/>
      <c r="AC52" s="2409"/>
      <c r="AD52" s="2406" t="s">
        <v>1908</v>
      </c>
      <c r="AE52" s="2409"/>
      <c r="AF52" s="2414" t="s">
        <v>1909</v>
      </c>
      <c r="AG52" s="2409"/>
      <c r="AH52" s="2415" t="s">
        <v>1910</v>
      </c>
      <c r="AI52" s="2409"/>
      <c r="AJ52" s="2409"/>
      <c r="AK52" s="465"/>
      <c r="AL52" s="465"/>
      <c r="AM52" s="465"/>
      <c r="AN52" s="465"/>
      <c r="AO52" s="466">
        <v>1</v>
      </c>
    </row>
    <row r="53" spans="1:41" s="464" customFormat="1" ht="18" customHeight="1" x14ac:dyDescent="0.3">
      <c r="A53" s="41"/>
      <c r="B53" s="2409"/>
      <c r="C53" s="2409"/>
      <c r="D53" s="2409"/>
      <c r="E53" s="2409"/>
      <c r="F53" s="2409"/>
      <c r="G53" s="2409"/>
      <c r="H53" s="2409"/>
      <c r="I53" s="2409"/>
      <c r="J53" s="2409"/>
      <c r="K53" s="2409"/>
      <c r="L53" s="2409"/>
      <c r="M53" s="2409"/>
      <c r="N53" s="2409"/>
      <c r="O53" s="2409"/>
      <c r="P53" s="2409"/>
      <c r="Q53" s="2409"/>
      <c r="R53" s="2409"/>
      <c r="S53" s="2409"/>
      <c r="T53" s="2409" t="s">
        <v>432</v>
      </c>
      <c r="U53" s="2409"/>
      <c r="V53" s="2409" t="s">
        <v>432</v>
      </c>
      <c r="W53" s="2409"/>
      <c r="X53" s="2409" t="s">
        <v>432</v>
      </c>
      <c r="Y53" s="2409"/>
      <c r="Z53" s="2409" t="s">
        <v>432</v>
      </c>
      <c r="AA53" s="2409"/>
      <c r="AB53" s="2409" t="s">
        <v>432</v>
      </c>
      <c r="AC53" s="2409"/>
      <c r="AD53" s="2409" t="s">
        <v>432</v>
      </c>
      <c r="AE53" s="2409"/>
      <c r="AF53" s="2409" t="s">
        <v>432</v>
      </c>
      <c r="AG53" s="2409"/>
      <c r="AH53" s="2409" t="s">
        <v>432</v>
      </c>
      <c r="AI53" s="2409"/>
      <c r="AJ53" s="2409" t="s">
        <v>432</v>
      </c>
      <c r="AK53" s="465"/>
      <c r="AL53" s="465"/>
      <c r="AM53" s="465"/>
      <c r="AN53" s="465"/>
      <c r="AO53" s="466">
        <v>1</v>
      </c>
    </row>
    <row r="54" spans="1:41" s="464" customFormat="1" ht="18" customHeight="1" x14ac:dyDescent="0.3">
      <c r="A54" s="41"/>
      <c r="B54" s="2408" t="s">
        <v>1616</v>
      </c>
      <c r="C54" s="2409"/>
      <c r="D54" s="2410" t="s">
        <v>1703</v>
      </c>
      <c r="E54" s="2409"/>
      <c r="F54" s="2409"/>
      <c r="G54" s="2409"/>
      <c r="H54" s="2409"/>
      <c r="I54" s="2409"/>
      <c r="J54" s="2409"/>
      <c r="K54" s="2409"/>
      <c r="L54" s="2406" t="s">
        <v>1704</v>
      </c>
      <c r="M54" s="2409"/>
      <c r="N54" s="2414" t="s">
        <v>1673</v>
      </c>
      <c r="O54" s="2409"/>
      <c r="P54" s="2415" t="s">
        <v>1705</v>
      </c>
      <c r="Q54" s="2409"/>
      <c r="R54" s="2409"/>
      <c r="S54" s="2409"/>
      <c r="T54" s="2408" t="s">
        <v>1823</v>
      </c>
      <c r="U54" s="2409"/>
      <c r="V54" s="2410" t="s">
        <v>1911</v>
      </c>
      <c r="W54" s="2409"/>
      <c r="X54" s="2409"/>
      <c r="Y54" s="2409"/>
      <c r="Z54" s="2409"/>
      <c r="AA54" s="2409"/>
      <c r="AB54" s="2409"/>
      <c r="AC54" s="2409"/>
      <c r="AD54" s="2406" t="s">
        <v>1912</v>
      </c>
      <c r="AE54" s="2409"/>
      <c r="AF54" s="2414" t="s">
        <v>1881</v>
      </c>
      <c r="AG54" s="2409"/>
      <c r="AH54" s="2415" t="s">
        <v>1913</v>
      </c>
      <c r="AI54" s="2409"/>
      <c r="AJ54" s="2409"/>
      <c r="AK54" s="465"/>
      <c r="AL54" s="465"/>
      <c r="AM54" s="465"/>
      <c r="AN54" s="465"/>
      <c r="AO54" s="466">
        <v>1</v>
      </c>
    </row>
    <row r="55" spans="1:41" s="464" customFormat="1" ht="18" customHeight="1" x14ac:dyDescent="0.3">
      <c r="A55" s="41"/>
      <c r="B55" s="2409"/>
      <c r="C55" s="2409"/>
      <c r="D55" s="2409"/>
      <c r="E55" s="2409"/>
      <c r="F55" s="2409"/>
      <c r="G55" s="2409"/>
      <c r="H55" s="2409"/>
      <c r="I55" s="2409"/>
      <c r="J55" s="2409"/>
      <c r="K55" s="2409"/>
      <c r="L55" s="2409"/>
      <c r="M55" s="2409"/>
      <c r="N55" s="2409"/>
      <c r="O55" s="2409"/>
      <c r="P55" s="2409"/>
      <c r="Q55" s="2409"/>
      <c r="R55" s="2409"/>
      <c r="S55" s="2409"/>
      <c r="T55" s="2409" t="s">
        <v>432</v>
      </c>
      <c r="U55" s="2409"/>
      <c r="V55" s="2409" t="s">
        <v>432</v>
      </c>
      <c r="W55" s="2409"/>
      <c r="X55" s="2409" t="s">
        <v>432</v>
      </c>
      <c r="Y55" s="2409"/>
      <c r="Z55" s="2409" t="s">
        <v>432</v>
      </c>
      <c r="AA55" s="2409"/>
      <c r="AB55" s="2409" t="s">
        <v>432</v>
      </c>
      <c r="AC55" s="2409"/>
      <c r="AD55" s="2409" t="s">
        <v>432</v>
      </c>
      <c r="AE55" s="2409"/>
      <c r="AF55" s="2409" t="s">
        <v>432</v>
      </c>
      <c r="AG55" s="2409"/>
      <c r="AH55" s="2409" t="s">
        <v>432</v>
      </c>
      <c r="AI55" s="2409"/>
      <c r="AJ55" s="2409" t="s">
        <v>432</v>
      </c>
      <c r="AK55" s="465"/>
      <c r="AL55" s="465"/>
      <c r="AM55" s="465"/>
      <c r="AN55" s="465"/>
      <c r="AO55" s="466">
        <v>1</v>
      </c>
    </row>
    <row r="56" spans="1:41" s="464" customFormat="1" ht="18" customHeight="1" x14ac:dyDescent="0.3">
      <c r="A56" s="41"/>
      <c r="B56" s="2408" t="s">
        <v>1706</v>
      </c>
      <c r="C56" s="2409"/>
      <c r="D56" s="2410" t="s">
        <v>1707</v>
      </c>
      <c r="E56" s="2409"/>
      <c r="F56" s="2409"/>
      <c r="G56" s="2409"/>
      <c r="H56" s="2409"/>
      <c r="I56" s="2409"/>
      <c r="J56" s="2409"/>
      <c r="K56" s="2409"/>
      <c r="L56" s="2409"/>
      <c r="M56" s="2409"/>
      <c r="N56" s="2414" t="s">
        <v>1680</v>
      </c>
      <c r="O56" s="2409"/>
      <c r="P56" s="2415" t="s">
        <v>1708</v>
      </c>
      <c r="Q56" s="2409"/>
      <c r="R56" s="2409"/>
      <c r="S56" s="2409"/>
      <c r="T56" s="2408" t="s">
        <v>1914</v>
      </c>
      <c r="U56" s="2409"/>
      <c r="V56" s="2410" t="s">
        <v>1915</v>
      </c>
      <c r="W56" s="2409"/>
      <c r="X56" s="2409"/>
      <c r="Y56" s="2409"/>
      <c r="Z56" s="2409"/>
      <c r="AA56" s="2409"/>
      <c r="AB56" s="2409"/>
      <c r="AC56" s="2409"/>
      <c r="AD56" s="2409"/>
      <c r="AE56" s="2409"/>
      <c r="AF56" s="2414" t="s">
        <v>1888</v>
      </c>
      <c r="AG56" s="2409"/>
      <c r="AH56" s="2415" t="s">
        <v>1916</v>
      </c>
      <c r="AI56" s="2409"/>
      <c r="AJ56" s="2409"/>
      <c r="AK56" s="465"/>
      <c r="AL56" s="465"/>
      <c r="AM56" s="465"/>
      <c r="AN56" s="465"/>
      <c r="AO56" s="466">
        <v>1</v>
      </c>
    </row>
    <row r="57" spans="1:41" s="464" customFormat="1" ht="18" customHeight="1" x14ac:dyDescent="0.3">
      <c r="B57" s="2409"/>
      <c r="C57" s="2409"/>
      <c r="D57" s="2409"/>
      <c r="E57" s="2409"/>
      <c r="F57" s="2409"/>
      <c r="G57" s="2409"/>
      <c r="H57" s="2409"/>
      <c r="I57" s="2409"/>
      <c r="J57" s="2409"/>
      <c r="K57" s="2409"/>
      <c r="L57" s="2409"/>
      <c r="M57" s="2409"/>
      <c r="N57" s="2409"/>
      <c r="O57" s="2409"/>
      <c r="P57" s="2409"/>
      <c r="Q57" s="2409"/>
      <c r="R57" s="2409"/>
      <c r="S57" s="2409"/>
      <c r="T57" s="2409" t="s">
        <v>432</v>
      </c>
      <c r="U57" s="2409"/>
      <c r="V57" s="2409" t="s">
        <v>432</v>
      </c>
      <c r="W57" s="2409"/>
      <c r="X57" s="2409" t="s">
        <v>432</v>
      </c>
      <c r="Y57" s="2409"/>
      <c r="Z57" s="2409" t="s">
        <v>432</v>
      </c>
      <c r="AA57" s="2409"/>
      <c r="AB57" s="2409" t="s">
        <v>432</v>
      </c>
      <c r="AC57" s="2409"/>
      <c r="AD57" s="2409" t="s">
        <v>432</v>
      </c>
      <c r="AE57" s="2409"/>
      <c r="AF57" s="2409" t="s">
        <v>432</v>
      </c>
      <c r="AG57" s="2409"/>
      <c r="AH57" s="2409" t="s">
        <v>432</v>
      </c>
      <c r="AI57" s="2409"/>
      <c r="AJ57" s="2409" t="s">
        <v>432</v>
      </c>
      <c r="AK57" s="465"/>
      <c r="AL57" s="465"/>
      <c r="AM57" s="465"/>
      <c r="AN57" s="465"/>
      <c r="AO57" s="466">
        <v>1</v>
      </c>
    </row>
    <row r="58" spans="1:41" s="464" customFormat="1" ht="18" customHeight="1" x14ac:dyDescent="0.3">
      <c r="B58" s="2408" t="s">
        <v>1709</v>
      </c>
      <c r="C58" s="2409"/>
      <c r="D58" s="2410" t="s">
        <v>1710</v>
      </c>
      <c r="E58" s="2409"/>
      <c r="F58" s="2409"/>
      <c r="G58" s="2409"/>
      <c r="H58" s="2409"/>
      <c r="I58" s="2409"/>
      <c r="J58" s="2409"/>
      <c r="K58" s="2409"/>
      <c r="L58" s="2409"/>
      <c r="M58" s="2409"/>
      <c r="N58" s="2414" t="s">
        <v>1686</v>
      </c>
      <c r="O58" s="2409"/>
      <c r="P58" s="2415" t="s">
        <v>1711</v>
      </c>
      <c r="Q58" s="2409"/>
      <c r="R58" s="2409"/>
      <c r="S58" s="2409"/>
      <c r="T58" s="2408" t="s">
        <v>1961</v>
      </c>
      <c r="U58" s="2409"/>
      <c r="V58" s="2410" t="s">
        <v>1918</v>
      </c>
      <c r="W58" s="2409"/>
      <c r="X58" s="2409"/>
      <c r="Y58" s="2409"/>
      <c r="Z58" s="2409"/>
      <c r="AA58" s="2409"/>
      <c r="AB58" s="2409"/>
      <c r="AC58" s="2409"/>
      <c r="AD58" s="2409"/>
      <c r="AE58" s="2409"/>
      <c r="AF58" s="2414" t="s">
        <v>1894</v>
      </c>
      <c r="AG58" s="2409"/>
      <c r="AH58" s="2415" t="s">
        <v>1919</v>
      </c>
      <c r="AI58" s="2409"/>
      <c r="AJ58" s="2409"/>
      <c r="AK58" s="465"/>
      <c r="AL58" s="465"/>
      <c r="AM58" s="465"/>
      <c r="AN58" s="465"/>
      <c r="AO58" s="466">
        <v>1</v>
      </c>
    </row>
    <row r="59" spans="1:41" s="464" customFormat="1" ht="18" customHeight="1" x14ac:dyDescent="0.3">
      <c r="B59" s="2409"/>
      <c r="C59" s="2409"/>
      <c r="D59" s="2409"/>
      <c r="E59" s="2409"/>
      <c r="F59" s="2409"/>
      <c r="G59" s="2409"/>
      <c r="H59" s="2409"/>
      <c r="I59" s="2409"/>
      <c r="J59" s="2409"/>
      <c r="K59" s="2409"/>
      <c r="L59" s="2409"/>
      <c r="M59" s="2409"/>
      <c r="N59" s="2409"/>
      <c r="O59" s="2409"/>
      <c r="P59" s="2409"/>
      <c r="Q59" s="2409"/>
      <c r="R59" s="2409"/>
      <c r="S59" s="2409"/>
      <c r="T59" s="2409" t="s">
        <v>432</v>
      </c>
      <c r="U59" s="2409"/>
      <c r="V59" s="2409" t="s">
        <v>432</v>
      </c>
      <c r="W59" s="2409"/>
      <c r="X59" s="2409" t="s">
        <v>432</v>
      </c>
      <c r="Y59" s="2409"/>
      <c r="Z59" s="2409" t="s">
        <v>432</v>
      </c>
      <c r="AA59" s="2409"/>
      <c r="AB59" s="2409" t="s">
        <v>432</v>
      </c>
      <c r="AC59" s="2409"/>
      <c r="AD59" s="2409" t="s">
        <v>432</v>
      </c>
      <c r="AE59" s="2409"/>
      <c r="AF59" s="2409" t="s">
        <v>432</v>
      </c>
      <c r="AG59" s="2409"/>
      <c r="AH59" s="2409" t="s">
        <v>432</v>
      </c>
      <c r="AI59" s="2409"/>
      <c r="AJ59" s="2409" t="s">
        <v>432</v>
      </c>
      <c r="AK59" s="465"/>
      <c r="AL59" s="465"/>
      <c r="AM59" s="465"/>
      <c r="AN59" s="465"/>
      <c r="AO59" s="466">
        <v>1</v>
      </c>
    </row>
    <row r="60" spans="1:41" s="464" customFormat="1" ht="18" customHeight="1" x14ac:dyDescent="0.3">
      <c r="B60" s="2408" t="s">
        <v>1712</v>
      </c>
      <c r="C60" s="2409"/>
      <c r="D60" s="2410" t="s">
        <v>1713</v>
      </c>
      <c r="E60" s="2409"/>
      <c r="F60" s="2409"/>
      <c r="G60" s="2409"/>
      <c r="H60" s="2409"/>
      <c r="I60" s="2409"/>
      <c r="J60" s="2409"/>
      <c r="K60" s="2409"/>
      <c r="L60" s="2409"/>
      <c r="M60" s="2409"/>
      <c r="N60" s="2414" t="s">
        <v>1692</v>
      </c>
      <c r="O60" s="2409"/>
      <c r="P60" s="2415" t="s">
        <v>1714</v>
      </c>
      <c r="Q60" s="2409"/>
      <c r="R60" s="2409"/>
      <c r="S60" s="2409"/>
      <c r="T60" s="2408" t="s">
        <v>1920</v>
      </c>
      <c r="U60" s="2409"/>
      <c r="V60" s="2410" t="s">
        <v>1921</v>
      </c>
      <c r="W60" s="2409"/>
      <c r="X60" s="2409"/>
      <c r="Y60" s="2409"/>
      <c r="Z60" s="2409"/>
      <c r="AA60" s="2409"/>
      <c r="AB60" s="2409"/>
      <c r="AC60" s="2409"/>
      <c r="AD60" s="2409"/>
      <c r="AE60" s="2409"/>
      <c r="AF60" s="2414" t="s">
        <v>1900</v>
      </c>
      <c r="AG60" s="2409"/>
      <c r="AH60" s="2415" t="s">
        <v>1922</v>
      </c>
      <c r="AI60" s="2409"/>
      <c r="AJ60" s="2409"/>
      <c r="AK60" s="465"/>
      <c r="AL60" s="465"/>
      <c r="AM60" s="465"/>
      <c r="AN60" s="465"/>
      <c r="AO60" s="466">
        <v>1</v>
      </c>
    </row>
    <row r="61" spans="1:41" s="464" customFormat="1" ht="18" customHeight="1" x14ac:dyDescent="0.3">
      <c r="B61" s="2409"/>
      <c r="C61" s="2409"/>
      <c r="D61" s="2409"/>
      <c r="E61" s="2409"/>
      <c r="F61" s="2409"/>
      <c r="G61" s="2409"/>
      <c r="H61" s="2409"/>
      <c r="I61" s="2409"/>
      <c r="J61" s="2409"/>
      <c r="K61" s="2409"/>
      <c r="L61" s="2409"/>
      <c r="M61" s="2409"/>
      <c r="N61" s="2409"/>
      <c r="O61" s="2409"/>
      <c r="P61" s="2409"/>
      <c r="Q61" s="2409"/>
      <c r="R61" s="2409"/>
      <c r="S61" s="2409"/>
      <c r="T61" s="2409" t="s">
        <v>432</v>
      </c>
      <c r="U61" s="2409"/>
      <c r="V61" s="2409" t="s">
        <v>432</v>
      </c>
      <c r="W61" s="2409"/>
      <c r="X61" s="2409" t="s">
        <v>432</v>
      </c>
      <c r="Y61" s="2409"/>
      <c r="Z61" s="2409" t="s">
        <v>432</v>
      </c>
      <c r="AA61" s="2409"/>
      <c r="AB61" s="2409" t="s">
        <v>432</v>
      </c>
      <c r="AC61" s="2409"/>
      <c r="AD61" s="2409" t="s">
        <v>432</v>
      </c>
      <c r="AE61" s="2409"/>
      <c r="AF61" s="2409" t="s">
        <v>432</v>
      </c>
      <c r="AG61" s="2409"/>
      <c r="AH61" s="2409" t="s">
        <v>432</v>
      </c>
      <c r="AI61" s="2409"/>
      <c r="AJ61" s="2409" t="s">
        <v>432</v>
      </c>
      <c r="AK61" s="465"/>
      <c r="AL61" s="465"/>
      <c r="AM61" s="465"/>
      <c r="AN61" s="465"/>
      <c r="AO61" s="466">
        <v>1</v>
      </c>
    </row>
    <row r="62" spans="1:41" s="464" customFormat="1" ht="18" customHeight="1" x14ac:dyDescent="0.3">
      <c r="B62" s="2408" t="s">
        <v>1690</v>
      </c>
      <c r="C62" s="2409"/>
      <c r="D62" s="2409"/>
      <c r="E62" s="2409"/>
      <c r="F62" s="2409"/>
      <c r="G62" s="2409"/>
      <c r="H62" s="2409"/>
      <c r="I62" s="2409"/>
      <c r="J62" s="2409"/>
      <c r="K62" s="2409"/>
      <c r="L62" s="2409"/>
      <c r="M62" s="2409"/>
      <c r="N62" s="2414" t="s">
        <v>1697</v>
      </c>
      <c r="O62" s="2409"/>
      <c r="P62" s="2415" t="s">
        <v>1715</v>
      </c>
      <c r="Q62" s="2409"/>
      <c r="R62" s="2409"/>
      <c r="S62" s="2409"/>
      <c r="T62" s="2408" t="s">
        <v>1898</v>
      </c>
      <c r="U62" s="2409"/>
      <c r="V62" s="2409"/>
      <c r="W62" s="2409"/>
      <c r="X62" s="2409"/>
      <c r="Y62" s="2409"/>
      <c r="Z62" s="2409"/>
      <c r="AA62" s="2409"/>
      <c r="AB62" s="2409"/>
      <c r="AC62" s="2409"/>
      <c r="AD62" s="2409"/>
      <c r="AE62" s="2409"/>
      <c r="AF62" s="2414" t="s">
        <v>1905</v>
      </c>
      <c r="AG62" s="2409"/>
      <c r="AH62" s="2415" t="s">
        <v>1923</v>
      </c>
      <c r="AI62" s="2409"/>
      <c r="AJ62" s="2409"/>
      <c r="AK62" s="465"/>
      <c r="AL62" s="465"/>
      <c r="AM62" s="465"/>
      <c r="AN62" s="465"/>
      <c r="AO62" s="466">
        <v>1</v>
      </c>
    </row>
    <row r="63" spans="1:41" s="464" customFormat="1" ht="18" customHeight="1" x14ac:dyDescent="0.3">
      <c r="B63" s="2409"/>
      <c r="C63" s="2409"/>
      <c r="D63" s="2409"/>
      <c r="E63" s="2409"/>
      <c r="F63" s="2409"/>
      <c r="G63" s="2409"/>
      <c r="H63" s="2409"/>
      <c r="I63" s="2409"/>
      <c r="J63" s="2409"/>
      <c r="K63" s="2409"/>
      <c r="L63" s="2409"/>
      <c r="M63" s="2409"/>
      <c r="N63" s="2409"/>
      <c r="O63" s="2409"/>
      <c r="P63" s="2409"/>
      <c r="Q63" s="2409"/>
      <c r="R63" s="2409"/>
      <c r="S63" s="2409"/>
      <c r="T63" s="2409" t="s">
        <v>432</v>
      </c>
      <c r="U63" s="2409"/>
      <c r="V63" s="2409" t="s">
        <v>432</v>
      </c>
      <c r="W63" s="2409"/>
      <c r="X63" s="2409" t="s">
        <v>432</v>
      </c>
      <c r="Y63" s="2409"/>
      <c r="Z63" s="2409" t="s">
        <v>432</v>
      </c>
      <c r="AA63" s="2409"/>
      <c r="AB63" s="2409" t="s">
        <v>432</v>
      </c>
      <c r="AC63" s="2409"/>
      <c r="AD63" s="2409" t="s">
        <v>432</v>
      </c>
      <c r="AE63" s="2409"/>
      <c r="AF63" s="2409" t="s">
        <v>432</v>
      </c>
      <c r="AG63" s="2409"/>
      <c r="AH63" s="2409" t="s">
        <v>432</v>
      </c>
      <c r="AI63" s="2409"/>
      <c r="AJ63" s="2409" t="s">
        <v>432</v>
      </c>
      <c r="AK63" s="465"/>
      <c r="AL63" s="465"/>
      <c r="AM63" s="465"/>
      <c r="AN63" s="465"/>
      <c r="AO63" s="466">
        <v>1</v>
      </c>
    </row>
    <row r="64" spans="1:41" s="464" customFormat="1" ht="18" customHeight="1" x14ac:dyDescent="0.3">
      <c r="B64" s="2408" t="s">
        <v>1704</v>
      </c>
      <c r="C64" s="2409"/>
      <c r="D64" s="2409"/>
      <c r="E64" s="2409"/>
      <c r="F64" s="2409"/>
      <c r="G64" s="2409"/>
      <c r="H64" s="2409"/>
      <c r="I64" s="2409"/>
      <c r="J64" s="2409"/>
      <c r="K64" s="2409"/>
      <c r="L64" s="2409"/>
      <c r="M64" s="2409"/>
      <c r="N64" s="2414" t="s">
        <v>1716</v>
      </c>
      <c r="O64" s="2409"/>
      <c r="P64" s="2415" t="s">
        <v>1717</v>
      </c>
      <c r="Q64" s="2409"/>
      <c r="R64" s="2409"/>
      <c r="S64" s="2409"/>
      <c r="T64" s="2408" t="s">
        <v>1912</v>
      </c>
      <c r="U64" s="2409"/>
      <c r="V64" s="2409"/>
      <c r="W64" s="2409"/>
      <c r="X64" s="2409"/>
      <c r="Y64" s="2409"/>
      <c r="Z64" s="2409"/>
      <c r="AA64" s="2409"/>
      <c r="AB64" s="2409"/>
      <c r="AC64" s="2409"/>
      <c r="AD64" s="2409"/>
      <c r="AE64" s="2409"/>
      <c r="AF64" s="2414" t="s">
        <v>1924</v>
      </c>
      <c r="AG64" s="2409"/>
      <c r="AH64" s="2415" t="s">
        <v>1925</v>
      </c>
      <c r="AI64" s="2409"/>
      <c r="AJ64" s="2409"/>
      <c r="AK64" s="465"/>
      <c r="AL64" s="465"/>
      <c r="AM64" s="465"/>
      <c r="AN64" s="465"/>
      <c r="AO64" s="466">
        <v>1</v>
      </c>
    </row>
    <row r="65" spans="2:41" s="464" customFormat="1" ht="18" customHeight="1" x14ac:dyDescent="0.3">
      <c r="B65" s="2409"/>
      <c r="C65" s="2409"/>
      <c r="D65" s="2409"/>
      <c r="E65" s="2409"/>
      <c r="F65" s="2409"/>
      <c r="G65" s="2409"/>
      <c r="H65" s="2409"/>
      <c r="I65" s="2409"/>
      <c r="J65" s="2409"/>
      <c r="K65" s="2409"/>
      <c r="L65" s="2409"/>
      <c r="M65" s="2409"/>
      <c r="N65" s="2409"/>
      <c r="O65" s="2409"/>
      <c r="P65" s="2409"/>
      <c r="Q65" s="2409"/>
      <c r="R65" s="2409"/>
      <c r="S65" s="2409"/>
      <c r="T65" s="2409" t="s">
        <v>432</v>
      </c>
      <c r="U65" s="2409"/>
      <c r="V65" s="2409" t="s">
        <v>432</v>
      </c>
      <c r="W65" s="2409"/>
      <c r="X65" s="2409" t="s">
        <v>432</v>
      </c>
      <c r="Y65" s="2409"/>
      <c r="Z65" s="2409" t="s">
        <v>432</v>
      </c>
      <c r="AA65" s="2409"/>
      <c r="AB65" s="2409" t="s">
        <v>432</v>
      </c>
      <c r="AC65" s="2409"/>
      <c r="AD65" s="2409" t="s">
        <v>432</v>
      </c>
      <c r="AE65" s="2409"/>
      <c r="AF65" s="2409" t="s">
        <v>432</v>
      </c>
      <c r="AG65" s="2409"/>
      <c r="AH65" s="2409" t="s">
        <v>432</v>
      </c>
      <c r="AI65" s="2409"/>
      <c r="AJ65" s="2409" t="s">
        <v>432</v>
      </c>
      <c r="AK65" s="465"/>
      <c r="AL65" s="465"/>
      <c r="AM65" s="465"/>
      <c r="AN65" s="465"/>
      <c r="AO65" s="466">
        <v>1</v>
      </c>
    </row>
    <row r="66" spans="2:41" s="464" customFormat="1" ht="18" customHeight="1" x14ac:dyDescent="0.3">
      <c r="B66" s="2408" t="s">
        <v>1548</v>
      </c>
      <c r="C66" s="2409"/>
      <c r="D66" s="2409"/>
      <c r="E66" s="2409"/>
      <c r="F66" s="2409"/>
      <c r="G66" s="2409"/>
      <c r="H66" s="2409"/>
      <c r="I66" s="2409"/>
      <c r="J66" s="2409"/>
      <c r="K66" s="2409"/>
      <c r="L66" s="2409"/>
      <c r="M66" s="2409"/>
      <c r="N66" s="2414" t="s">
        <v>1702</v>
      </c>
      <c r="O66" s="2409"/>
      <c r="P66" s="2415" t="s">
        <v>1718</v>
      </c>
      <c r="Q66" s="2409"/>
      <c r="R66" s="2409"/>
      <c r="S66" s="2409"/>
      <c r="T66" s="2408" t="s">
        <v>1777</v>
      </c>
      <c r="U66" s="2409"/>
      <c r="V66" s="2409"/>
      <c r="W66" s="2409"/>
      <c r="X66" s="2409"/>
      <c r="Y66" s="2409"/>
      <c r="Z66" s="2409"/>
      <c r="AA66" s="2409"/>
      <c r="AB66" s="2409"/>
      <c r="AC66" s="2409"/>
      <c r="AD66" s="2409"/>
      <c r="AE66" s="2409"/>
      <c r="AF66" s="2414" t="s">
        <v>1910</v>
      </c>
      <c r="AG66" s="2409"/>
      <c r="AH66" s="2415" t="s">
        <v>1926</v>
      </c>
      <c r="AI66" s="2409"/>
      <c r="AJ66" s="2409"/>
      <c r="AK66" s="465"/>
      <c r="AL66" s="465"/>
      <c r="AM66" s="465"/>
      <c r="AN66" s="465"/>
      <c r="AO66" s="466">
        <v>1</v>
      </c>
    </row>
    <row r="67" spans="2:41" s="464" customFormat="1" ht="18" customHeight="1" x14ac:dyDescent="0.3">
      <c r="B67" s="2409"/>
      <c r="C67" s="2409"/>
      <c r="D67" s="2409"/>
      <c r="E67" s="2409"/>
      <c r="F67" s="2409"/>
      <c r="G67" s="2409"/>
      <c r="H67" s="2409"/>
      <c r="I67" s="2409"/>
      <c r="J67" s="2409"/>
      <c r="K67" s="2409"/>
      <c r="L67" s="2409"/>
      <c r="M67" s="2409"/>
      <c r="N67" s="2409"/>
      <c r="O67" s="2409"/>
      <c r="P67" s="2409"/>
      <c r="Q67" s="2409"/>
      <c r="R67" s="2409"/>
      <c r="S67" s="2409"/>
      <c r="T67" s="2409" t="s">
        <v>432</v>
      </c>
      <c r="U67" s="2409"/>
      <c r="V67" s="2409" t="s">
        <v>432</v>
      </c>
      <c r="W67" s="2409"/>
      <c r="X67" s="2409" t="s">
        <v>432</v>
      </c>
      <c r="Y67" s="2409"/>
      <c r="Z67" s="2409" t="s">
        <v>432</v>
      </c>
      <c r="AA67" s="2409"/>
      <c r="AB67" s="2409" t="s">
        <v>432</v>
      </c>
      <c r="AC67" s="2409"/>
      <c r="AD67" s="2409" t="s">
        <v>432</v>
      </c>
      <c r="AE67" s="2409"/>
      <c r="AF67" s="2409" t="s">
        <v>432</v>
      </c>
      <c r="AG67" s="2409"/>
      <c r="AH67" s="2409" t="s">
        <v>432</v>
      </c>
      <c r="AI67" s="2409"/>
      <c r="AJ67" s="2409"/>
      <c r="AK67" s="465"/>
      <c r="AL67" s="465"/>
      <c r="AM67" s="465"/>
      <c r="AN67" s="465"/>
      <c r="AO67" s="466">
        <v>1</v>
      </c>
    </row>
    <row r="68" spans="2:41" s="464" customFormat="1" ht="18" customHeight="1" x14ac:dyDescent="0.3">
      <c r="B68" s="2432"/>
      <c r="C68" s="2409"/>
      <c r="D68" s="2409"/>
      <c r="E68" s="2409"/>
      <c r="F68" s="2409"/>
      <c r="G68" s="2409"/>
      <c r="H68" s="2409"/>
      <c r="I68" s="2409"/>
      <c r="J68" s="2409"/>
      <c r="K68" s="2409"/>
      <c r="L68" s="2409"/>
      <c r="M68" s="2409"/>
      <c r="N68" s="2414" t="s">
        <v>1705</v>
      </c>
      <c r="O68" s="2409"/>
      <c r="P68" s="2415" t="s">
        <v>1719</v>
      </c>
      <c r="Q68" s="2409"/>
      <c r="R68" s="2409"/>
      <c r="S68" s="2409"/>
      <c r="T68" s="2432"/>
      <c r="U68" s="2409"/>
      <c r="V68" s="2409"/>
      <c r="W68" s="2409"/>
      <c r="X68" s="2409"/>
      <c r="Y68" s="2409"/>
      <c r="Z68" s="2409"/>
      <c r="AA68" s="2409"/>
      <c r="AB68" s="2409"/>
      <c r="AC68" s="2409"/>
      <c r="AD68" s="2409"/>
      <c r="AE68" s="2409"/>
      <c r="AF68" s="2414" t="s">
        <v>1913</v>
      </c>
      <c r="AG68" s="2409"/>
      <c r="AH68" s="2415" t="s">
        <v>1927</v>
      </c>
      <c r="AI68" s="2409"/>
      <c r="AJ68" s="2409"/>
      <c r="AK68" s="465"/>
      <c r="AL68" s="465"/>
      <c r="AM68" s="465"/>
      <c r="AN68" s="465"/>
      <c r="AO68" s="466">
        <v>1</v>
      </c>
    </row>
    <row r="69" spans="2:41" s="464" customFormat="1" ht="18" customHeight="1" x14ac:dyDescent="0.3">
      <c r="B69" s="2432"/>
      <c r="C69" s="2409"/>
      <c r="D69" s="2409"/>
      <c r="E69" s="2409"/>
      <c r="F69" s="2409"/>
      <c r="G69" s="2409"/>
      <c r="H69" s="2409"/>
      <c r="I69" s="2409"/>
      <c r="J69" s="2409"/>
      <c r="K69" s="2409"/>
      <c r="L69" s="2409"/>
      <c r="M69" s="2409"/>
      <c r="N69" s="2409"/>
      <c r="O69" s="2409"/>
      <c r="P69" s="2409"/>
      <c r="Q69" s="2409"/>
      <c r="R69" s="2409"/>
      <c r="S69" s="2409"/>
      <c r="T69" s="2409" t="s">
        <v>432</v>
      </c>
      <c r="U69" s="2409"/>
      <c r="V69" s="2409" t="s">
        <v>432</v>
      </c>
      <c r="W69" s="2409"/>
      <c r="X69" s="2409" t="s">
        <v>432</v>
      </c>
      <c r="Y69" s="2409"/>
      <c r="Z69" s="2409" t="s">
        <v>432</v>
      </c>
      <c r="AA69" s="2409"/>
      <c r="AB69" s="2409" t="s">
        <v>432</v>
      </c>
      <c r="AC69" s="2409"/>
      <c r="AD69" s="2409" t="s">
        <v>432</v>
      </c>
      <c r="AE69" s="2409"/>
      <c r="AF69" s="2409" t="s">
        <v>432</v>
      </c>
      <c r="AG69" s="2409"/>
      <c r="AH69" s="2409" t="s">
        <v>432</v>
      </c>
      <c r="AI69" s="2409"/>
      <c r="AJ69" s="2409"/>
      <c r="AK69" s="465"/>
      <c r="AL69" s="465"/>
      <c r="AM69" s="465"/>
      <c r="AN69" s="465"/>
      <c r="AO69" s="466"/>
    </row>
    <row r="70" spans="2:41" s="464" customFormat="1" ht="18" customHeight="1" x14ac:dyDescent="0.3">
      <c r="B70" s="2432"/>
      <c r="C70" s="2409"/>
      <c r="D70" s="2409"/>
      <c r="E70" s="2409"/>
      <c r="F70" s="2409"/>
      <c r="G70" s="2409"/>
      <c r="H70" s="2409"/>
      <c r="I70" s="2409"/>
      <c r="J70" s="2409"/>
      <c r="K70" s="2409"/>
      <c r="L70" s="2409"/>
      <c r="M70" s="2409"/>
      <c r="N70" s="2414" t="s">
        <v>1708</v>
      </c>
      <c r="O70" s="2409"/>
      <c r="P70" s="2415" t="s">
        <v>1720</v>
      </c>
      <c r="Q70" s="2409"/>
      <c r="R70" s="2409"/>
      <c r="S70" s="2409"/>
      <c r="T70" s="2432"/>
      <c r="U70" s="2409"/>
      <c r="V70" s="2409"/>
      <c r="W70" s="2409"/>
      <c r="X70" s="2409"/>
      <c r="Y70" s="2409"/>
      <c r="Z70" s="2409"/>
      <c r="AA70" s="2409"/>
      <c r="AB70" s="2409"/>
      <c r="AC70" s="2409"/>
      <c r="AD70" s="2409"/>
      <c r="AE70" s="2409"/>
      <c r="AF70" s="2414" t="s">
        <v>1916</v>
      </c>
      <c r="AG70" s="2409"/>
      <c r="AH70" s="2415" t="s">
        <v>1928</v>
      </c>
      <c r="AI70" s="2409"/>
      <c r="AJ70" s="2409"/>
      <c r="AK70" s="465"/>
      <c r="AL70" s="465"/>
      <c r="AM70" s="465"/>
      <c r="AN70" s="465"/>
      <c r="AO70" s="466">
        <v>1</v>
      </c>
    </row>
    <row r="71" spans="2:41" s="464" customFormat="1" ht="18" customHeight="1" x14ac:dyDescent="0.3">
      <c r="B71" s="2432"/>
      <c r="C71" s="2409"/>
      <c r="D71" s="2409"/>
      <c r="E71" s="2409"/>
      <c r="F71" s="2409"/>
      <c r="G71" s="2409"/>
      <c r="H71" s="2409"/>
      <c r="I71" s="2409"/>
      <c r="J71" s="2409"/>
      <c r="K71" s="2409"/>
      <c r="L71" s="2409"/>
      <c r="M71" s="2409"/>
      <c r="N71" s="2409"/>
      <c r="O71" s="2409"/>
      <c r="P71" s="2409"/>
      <c r="Q71" s="2409"/>
      <c r="R71" s="2409"/>
      <c r="S71" s="2409"/>
      <c r="T71" s="2409" t="s">
        <v>432</v>
      </c>
      <c r="U71" s="2409"/>
      <c r="V71" s="2409" t="s">
        <v>432</v>
      </c>
      <c r="W71" s="2409"/>
      <c r="X71" s="2409" t="s">
        <v>432</v>
      </c>
      <c r="Y71" s="2409"/>
      <c r="Z71" s="2409" t="s">
        <v>432</v>
      </c>
      <c r="AA71" s="2409"/>
      <c r="AB71" s="2409" t="s">
        <v>432</v>
      </c>
      <c r="AC71" s="2409"/>
      <c r="AD71" s="2409" t="s">
        <v>432</v>
      </c>
      <c r="AE71" s="2409"/>
      <c r="AF71" s="2409" t="s">
        <v>432</v>
      </c>
      <c r="AG71" s="2409"/>
      <c r="AH71" s="2409" t="s">
        <v>432</v>
      </c>
      <c r="AI71" s="2409"/>
      <c r="AJ71" s="2409"/>
      <c r="AK71" s="465"/>
      <c r="AL71" s="465"/>
      <c r="AM71" s="465"/>
      <c r="AN71" s="465"/>
      <c r="AO71" s="466"/>
    </row>
    <row r="72" spans="2:41" s="464" customFormat="1" ht="18" customHeight="1" x14ac:dyDescent="0.3">
      <c r="B72" s="2432"/>
      <c r="C72" s="2409"/>
      <c r="D72" s="2409"/>
      <c r="E72" s="2409"/>
      <c r="F72" s="2409"/>
      <c r="G72" s="2409"/>
      <c r="H72" s="2409"/>
      <c r="I72" s="2409"/>
      <c r="J72" s="2409"/>
      <c r="K72" s="2409"/>
      <c r="L72" s="2409"/>
      <c r="M72" s="2409"/>
      <c r="N72" s="2414" t="s">
        <v>1721</v>
      </c>
      <c r="O72" s="2409"/>
      <c r="P72" s="2415" t="s">
        <v>1722</v>
      </c>
      <c r="Q72" s="2409"/>
      <c r="R72" s="2409"/>
      <c r="S72" s="2409"/>
      <c r="T72" s="2432"/>
      <c r="U72" s="2409"/>
      <c r="V72" s="2409"/>
      <c r="W72" s="2409"/>
      <c r="X72" s="2409"/>
      <c r="Y72" s="2409"/>
      <c r="Z72" s="2409"/>
      <c r="AA72" s="2409"/>
      <c r="AB72" s="2409"/>
      <c r="AC72" s="2409"/>
      <c r="AD72" s="2409"/>
      <c r="AE72" s="2409"/>
      <c r="AF72" s="2414" t="s">
        <v>1929</v>
      </c>
      <c r="AG72" s="2409"/>
      <c r="AH72" s="2415" t="s">
        <v>1930</v>
      </c>
      <c r="AI72" s="2409"/>
      <c r="AJ72" s="2409"/>
      <c r="AK72" s="465"/>
      <c r="AL72" s="465"/>
      <c r="AM72" s="465"/>
      <c r="AN72" s="465"/>
      <c r="AO72" s="466">
        <v>1</v>
      </c>
    </row>
    <row r="73" spans="2:41" s="464" customFormat="1" ht="18" customHeight="1" x14ac:dyDescent="0.3">
      <c r="B73" s="2432"/>
      <c r="C73" s="2409"/>
      <c r="D73" s="2409"/>
      <c r="E73" s="2409"/>
      <c r="F73" s="2409"/>
      <c r="G73" s="2409"/>
      <c r="H73" s="2409"/>
      <c r="I73" s="2409"/>
      <c r="J73" s="2409"/>
      <c r="K73" s="2409"/>
      <c r="L73" s="2409"/>
      <c r="M73" s="2409"/>
      <c r="N73" s="2409"/>
      <c r="O73" s="2409"/>
      <c r="P73" s="2409"/>
      <c r="Q73" s="2409"/>
      <c r="R73" s="2409"/>
      <c r="S73" s="2409"/>
      <c r="T73" s="2409" t="s">
        <v>432</v>
      </c>
      <c r="U73" s="2409"/>
      <c r="V73" s="2409" t="s">
        <v>432</v>
      </c>
      <c r="W73" s="2409"/>
      <c r="X73" s="2409" t="s">
        <v>432</v>
      </c>
      <c r="Y73" s="2409"/>
      <c r="Z73" s="2409" t="s">
        <v>432</v>
      </c>
      <c r="AA73" s="2409"/>
      <c r="AB73" s="2409" t="s">
        <v>432</v>
      </c>
      <c r="AC73" s="2409"/>
      <c r="AD73" s="2409" t="s">
        <v>432</v>
      </c>
      <c r="AE73" s="2409"/>
      <c r="AF73" s="2409" t="s">
        <v>432</v>
      </c>
      <c r="AG73" s="2409"/>
      <c r="AH73" s="2409" t="s">
        <v>432</v>
      </c>
      <c r="AI73" s="2409"/>
      <c r="AJ73" s="2409"/>
      <c r="AK73" s="465"/>
      <c r="AL73" s="465"/>
      <c r="AM73" s="465"/>
      <c r="AN73" s="465"/>
      <c r="AO73" s="466"/>
    </row>
    <row r="74" spans="2:41" s="464" customFormat="1" ht="18" customHeight="1" x14ac:dyDescent="0.3">
      <c r="B74" s="2432"/>
      <c r="C74" s="2409"/>
      <c r="D74" s="2409"/>
      <c r="E74" s="2409"/>
      <c r="F74" s="2409"/>
      <c r="G74" s="2409"/>
      <c r="H74" s="2409"/>
      <c r="I74" s="2409"/>
      <c r="J74" s="2409"/>
      <c r="K74" s="2409"/>
      <c r="L74" s="2409"/>
      <c r="M74" s="2409"/>
      <c r="N74" s="2414" t="s">
        <v>1723</v>
      </c>
      <c r="O74" s="2409"/>
      <c r="P74" s="2415" t="s">
        <v>1724</v>
      </c>
      <c r="Q74" s="2409"/>
      <c r="R74" s="2409"/>
      <c r="S74" s="2409"/>
      <c r="T74" s="2432"/>
      <c r="U74" s="2409"/>
      <c r="V74" s="2409"/>
      <c r="W74" s="2409"/>
      <c r="X74" s="2409"/>
      <c r="Y74" s="2409"/>
      <c r="Z74" s="2409"/>
      <c r="AA74" s="2409"/>
      <c r="AB74" s="2409"/>
      <c r="AC74" s="2409"/>
      <c r="AD74" s="2409"/>
      <c r="AE74" s="2409"/>
      <c r="AF74" s="2414" t="s">
        <v>1931</v>
      </c>
      <c r="AG74" s="2409"/>
      <c r="AH74" s="2415" t="s">
        <v>1932</v>
      </c>
      <c r="AI74" s="2409"/>
      <c r="AJ74" s="2409"/>
      <c r="AK74" s="465"/>
      <c r="AL74" s="465"/>
      <c r="AM74" s="465"/>
      <c r="AN74" s="465"/>
      <c r="AO74" s="466">
        <v>1</v>
      </c>
    </row>
    <row r="75" spans="2:41" s="464" customFormat="1" ht="18" customHeight="1" x14ac:dyDescent="0.3">
      <c r="B75" s="2432"/>
      <c r="C75" s="2409"/>
      <c r="D75" s="2409"/>
      <c r="E75" s="2409"/>
      <c r="F75" s="2409"/>
      <c r="G75" s="2409"/>
      <c r="H75" s="2409"/>
      <c r="I75" s="2409"/>
      <c r="J75" s="2409"/>
      <c r="K75" s="2409"/>
      <c r="L75" s="2409"/>
      <c r="M75" s="2409"/>
      <c r="N75" s="2409"/>
      <c r="O75" s="2409"/>
      <c r="P75" s="2409"/>
      <c r="Q75" s="2409"/>
      <c r="R75" s="2409"/>
      <c r="S75" s="2409"/>
      <c r="T75" s="2409" t="s">
        <v>432</v>
      </c>
      <c r="U75" s="2409"/>
      <c r="V75" s="2409" t="s">
        <v>432</v>
      </c>
      <c r="W75" s="2409"/>
      <c r="X75" s="2409" t="s">
        <v>432</v>
      </c>
      <c r="Y75" s="2409"/>
      <c r="Z75" s="2409" t="s">
        <v>432</v>
      </c>
      <c r="AA75" s="2409"/>
      <c r="AB75" s="2409" t="s">
        <v>432</v>
      </c>
      <c r="AC75" s="2409"/>
      <c r="AD75" s="2409" t="s">
        <v>432</v>
      </c>
      <c r="AE75" s="2409"/>
      <c r="AF75" s="2409" t="s">
        <v>432</v>
      </c>
      <c r="AG75" s="2409"/>
      <c r="AH75" s="2409" t="s">
        <v>432</v>
      </c>
      <c r="AI75" s="2409"/>
      <c r="AJ75" s="2409"/>
      <c r="AK75" s="465"/>
      <c r="AL75" s="465"/>
      <c r="AM75" s="465"/>
      <c r="AN75" s="465"/>
      <c r="AO75" s="466"/>
    </row>
    <row r="76" spans="2:41" s="464" customFormat="1" ht="18" customHeight="1" x14ac:dyDescent="0.3">
      <c r="B76" s="2432"/>
      <c r="C76" s="2409"/>
      <c r="D76" s="2409"/>
      <c r="E76" s="2409"/>
      <c r="F76" s="2409"/>
      <c r="G76" s="2409"/>
      <c r="H76" s="2409"/>
      <c r="I76" s="2409"/>
      <c r="J76" s="2409"/>
      <c r="K76" s="2409"/>
      <c r="L76" s="2409"/>
      <c r="M76" s="2409"/>
      <c r="N76" s="2414" t="s">
        <v>1711</v>
      </c>
      <c r="O76" s="2409"/>
      <c r="P76" s="2415" t="s">
        <v>1725</v>
      </c>
      <c r="Q76" s="2409"/>
      <c r="R76" s="2409"/>
      <c r="S76" s="2409"/>
      <c r="T76" s="2432"/>
      <c r="U76" s="2409"/>
      <c r="V76" s="2409"/>
      <c r="W76" s="2409"/>
      <c r="X76" s="2409"/>
      <c r="Y76" s="2409"/>
      <c r="Z76" s="2409"/>
      <c r="AA76" s="2409"/>
      <c r="AB76" s="2409"/>
      <c r="AC76" s="2409"/>
      <c r="AD76" s="2409"/>
      <c r="AE76" s="2409"/>
      <c r="AF76" s="2414" t="s">
        <v>1919</v>
      </c>
      <c r="AG76" s="2409"/>
      <c r="AH76" s="2415" t="s">
        <v>1933</v>
      </c>
      <c r="AI76" s="2409"/>
      <c r="AJ76" s="2409"/>
      <c r="AK76" s="465"/>
      <c r="AL76" s="465"/>
      <c r="AM76" s="465"/>
      <c r="AN76" s="465"/>
      <c r="AO76" s="466">
        <v>1</v>
      </c>
    </row>
    <row r="77" spans="2:41" s="464" customFormat="1" ht="18" customHeight="1" x14ac:dyDescent="0.3">
      <c r="B77" s="2432"/>
      <c r="C77" s="2409"/>
      <c r="D77" s="2409"/>
      <c r="E77" s="2409"/>
      <c r="F77" s="2409"/>
      <c r="G77" s="2409"/>
      <c r="H77" s="2409"/>
      <c r="I77" s="2409"/>
      <c r="J77" s="2409"/>
      <c r="K77" s="2409"/>
      <c r="L77" s="2409"/>
      <c r="M77" s="2409"/>
      <c r="N77" s="2409"/>
      <c r="O77" s="2409"/>
      <c r="P77" s="2409"/>
      <c r="Q77" s="2409"/>
      <c r="R77" s="2409"/>
      <c r="S77" s="2409"/>
      <c r="T77" s="2409" t="s">
        <v>432</v>
      </c>
      <c r="U77" s="2409"/>
      <c r="V77" s="2409" t="s">
        <v>432</v>
      </c>
      <c r="W77" s="2409"/>
      <c r="X77" s="2409" t="s">
        <v>432</v>
      </c>
      <c r="Y77" s="2409"/>
      <c r="Z77" s="2409" t="s">
        <v>432</v>
      </c>
      <c r="AA77" s="2409"/>
      <c r="AB77" s="2409" t="s">
        <v>432</v>
      </c>
      <c r="AC77" s="2409"/>
      <c r="AD77" s="2409" t="s">
        <v>432</v>
      </c>
      <c r="AE77" s="2409"/>
      <c r="AF77" s="2409" t="s">
        <v>432</v>
      </c>
      <c r="AG77" s="2409"/>
      <c r="AH77" s="2409" t="s">
        <v>432</v>
      </c>
      <c r="AI77" s="2409"/>
      <c r="AJ77" s="2409"/>
      <c r="AK77" s="465"/>
      <c r="AL77" s="465"/>
      <c r="AM77" s="465"/>
      <c r="AN77" s="465"/>
      <c r="AO77" s="466"/>
    </row>
    <row r="78" spans="2:41" s="464" customFormat="1" ht="18" customHeight="1" x14ac:dyDescent="0.3">
      <c r="B78" s="2432"/>
      <c r="C78" s="2409"/>
      <c r="D78" s="2409"/>
      <c r="E78" s="2409"/>
      <c r="F78" s="2409"/>
      <c r="G78" s="2409"/>
      <c r="H78" s="2409"/>
      <c r="I78" s="2409"/>
      <c r="J78" s="2409"/>
      <c r="K78" s="2409"/>
      <c r="L78" s="2409"/>
      <c r="M78" s="2409"/>
      <c r="N78" s="2414" t="s">
        <v>1714</v>
      </c>
      <c r="O78" s="2409"/>
      <c r="P78" s="2415" t="s">
        <v>1726</v>
      </c>
      <c r="Q78" s="2409"/>
      <c r="R78" s="2409"/>
      <c r="S78" s="2409"/>
      <c r="T78" s="2432"/>
      <c r="U78" s="2409"/>
      <c r="V78" s="2409"/>
      <c r="W78" s="2409"/>
      <c r="X78" s="2409"/>
      <c r="Y78" s="2409"/>
      <c r="Z78" s="2409"/>
      <c r="AA78" s="2409"/>
      <c r="AB78" s="2409"/>
      <c r="AC78" s="2409"/>
      <c r="AD78" s="2409"/>
      <c r="AE78" s="2409"/>
      <c r="AF78" s="2414" t="s">
        <v>1922</v>
      </c>
      <c r="AG78" s="2409"/>
      <c r="AH78" s="2415" t="s">
        <v>1934</v>
      </c>
      <c r="AI78" s="2409"/>
      <c r="AJ78" s="2409"/>
      <c r="AK78" s="465"/>
      <c r="AL78" s="465"/>
      <c r="AM78" s="465"/>
      <c r="AN78" s="465"/>
      <c r="AO78" s="466">
        <v>1</v>
      </c>
    </row>
    <row r="79" spans="2:41" s="464" customFormat="1" ht="18" customHeight="1" x14ac:dyDescent="0.3">
      <c r="B79" s="2432"/>
      <c r="C79" s="2409"/>
      <c r="D79" s="2409"/>
      <c r="E79" s="2409"/>
      <c r="F79" s="2409"/>
      <c r="G79" s="2409"/>
      <c r="H79" s="2409"/>
      <c r="I79" s="2409"/>
      <c r="J79" s="2409"/>
      <c r="K79" s="2409"/>
      <c r="L79" s="2409"/>
      <c r="M79" s="2409"/>
      <c r="N79" s="2409"/>
      <c r="O79" s="2409"/>
      <c r="P79" s="2409"/>
      <c r="Q79" s="2409"/>
      <c r="R79" s="2409"/>
      <c r="S79" s="2409"/>
      <c r="T79" s="2409" t="s">
        <v>432</v>
      </c>
      <c r="U79" s="2409"/>
      <c r="V79" s="2409" t="s">
        <v>432</v>
      </c>
      <c r="W79" s="2409"/>
      <c r="X79" s="2409" t="s">
        <v>432</v>
      </c>
      <c r="Y79" s="2409"/>
      <c r="Z79" s="2409" t="s">
        <v>432</v>
      </c>
      <c r="AA79" s="2409"/>
      <c r="AB79" s="2409" t="s">
        <v>432</v>
      </c>
      <c r="AC79" s="2409"/>
      <c r="AD79" s="2409" t="s">
        <v>432</v>
      </c>
      <c r="AE79" s="2409"/>
      <c r="AF79" s="2409" t="s">
        <v>432</v>
      </c>
      <c r="AG79" s="2409"/>
      <c r="AH79" s="2409" t="s">
        <v>432</v>
      </c>
      <c r="AI79" s="2409"/>
      <c r="AJ79" s="2409"/>
      <c r="AK79" s="465"/>
      <c r="AL79" s="465"/>
      <c r="AM79" s="465"/>
      <c r="AN79" s="465"/>
      <c r="AO79" s="466"/>
    </row>
    <row r="80" spans="2:41" s="464" customFormat="1" ht="18" customHeight="1" x14ac:dyDescent="0.3">
      <c r="B80" s="2432"/>
      <c r="C80" s="2409"/>
      <c r="D80" s="2409"/>
      <c r="E80" s="2409"/>
      <c r="F80" s="2409"/>
      <c r="G80" s="2409"/>
      <c r="H80" s="2409"/>
      <c r="I80" s="2409"/>
      <c r="J80" s="2409"/>
      <c r="K80" s="2409"/>
      <c r="L80" s="2409"/>
      <c r="M80" s="2409"/>
      <c r="N80" s="2414" t="s">
        <v>1727</v>
      </c>
      <c r="O80" s="2409"/>
      <c r="P80" s="2415" t="s">
        <v>1728</v>
      </c>
      <c r="Q80" s="2409"/>
      <c r="R80" s="2409"/>
      <c r="S80" s="2409"/>
      <c r="T80" s="2432"/>
      <c r="U80" s="2409"/>
      <c r="V80" s="2409"/>
      <c r="W80" s="2409"/>
      <c r="X80" s="2409"/>
      <c r="Y80" s="2409"/>
      <c r="Z80" s="2409"/>
      <c r="AA80" s="2409"/>
      <c r="AB80" s="2409"/>
      <c r="AC80" s="2409"/>
      <c r="AD80" s="2409"/>
      <c r="AE80" s="2409"/>
      <c r="AF80" s="2414" t="s">
        <v>1935</v>
      </c>
      <c r="AG80" s="2409"/>
      <c r="AH80" s="2415" t="s">
        <v>1936</v>
      </c>
      <c r="AI80" s="2409"/>
      <c r="AJ80" s="2409"/>
      <c r="AK80" s="465"/>
      <c r="AL80" s="465"/>
      <c r="AM80" s="465"/>
      <c r="AN80" s="465"/>
      <c r="AO80" s="466">
        <v>1</v>
      </c>
    </row>
    <row r="81" spans="2:41" s="464" customFormat="1" ht="18" customHeight="1" x14ac:dyDescent="0.3">
      <c r="B81" s="2432"/>
      <c r="C81" s="2409"/>
      <c r="D81" s="2409"/>
      <c r="E81" s="2409"/>
      <c r="F81" s="2409"/>
      <c r="G81" s="2409"/>
      <c r="H81" s="2409"/>
      <c r="I81" s="2409"/>
      <c r="J81" s="2409"/>
      <c r="K81" s="2409"/>
      <c r="L81" s="2409"/>
      <c r="M81" s="2409"/>
      <c r="N81" s="2409"/>
      <c r="O81" s="2409"/>
      <c r="P81" s="2409"/>
      <c r="Q81" s="2409"/>
      <c r="R81" s="2409"/>
      <c r="S81" s="2409"/>
      <c r="T81" s="2409" t="s">
        <v>432</v>
      </c>
      <c r="U81" s="2409"/>
      <c r="V81" s="2409" t="s">
        <v>432</v>
      </c>
      <c r="W81" s="2409"/>
      <c r="X81" s="2409" t="s">
        <v>432</v>
      </c>
      <c r="Y81" s="2409"/>
      <c r="Z81" s="2409" t="s">
        <v>432</v>
      </c>
      <c r="AA81" s="2409"/>
      <c r="AB81" s="2409" t="s">
        <v>432</v>
      </c>
      <c r="AC81" s="2409"/>
      <c r="AD81" s="2409" t="s">
        <v>432</v>
      </c>
      <c r="AE81" s="2409"/>
      <c r="AF81" s="2409" t="s">
        <v>432</v>
      </c>
      <c r="AG81" s="2409"/>
      <c r="AH81" s="2409" t="s">
        <v>432</v>
      </c>
      <c r="AI81" s="2409"/>
      <c r="AJ81" s="2409"/>
      <c r="AK81" s="465"/>
      <c r="AL81" s="465"/>
      <c r="AM81" s="465"/>
      <c r="AN81" s="465"/>
      <c r="AO81" s="466"/>
    </row>
    <row r="82" spans="2:41" s="464" customFormat="1" ht="18" customHeight="1" x14ac:dyDescent="0.3">
      <c r="B82" s="2432"/>
      <c r="C82" s="2409"/>
      <c r="D82" s="2409"/>
      <c r="E82" s="2409"/>
      <c r="F82" s="2409"/>
      <c r="G82" s="2409"/>
      <c r="H82" s="2409"/>
      <c r="I82" s="2409"/>
      <c r="J82" s="2409"/>
      <c r="K82" s="2409"/>
      <c r="L82" s="2409"/>
      <c r="M82" s="2409"/>
      <c r="N82" s="2414" t="s">
        <v>1729</v>
      </c>
      <c r="O82" s="2409"/>
      <c r="P82" s="2415" t="s">
        <v>1730</v>
      </c>
      <c r="Q82" s="2409"/>
      <c r="R82" s="2409"/>
      <c r="S82" s="2409"/>
      <c r="T82" s="2432"/>
      <c r="U82" s="2409"/>
      <c r="V82" s="2409"/>
      <c r="W82" s="2409"/>
      <c r="X82" s="2409"/>
      <c r="Y82" s="2409"/>
      <c r="Z82" s="2409"/>
      <c r="AA82" s="2409"/>
      <c r="AB82" s="2409"/>
      <c r="AC82" s="2409"/>
      <c r="AD82" s="2409"/>
      <c r="AE82" s="2409"/>
      <c r="AF82" s="2414" t="s">
        <v>1937</v>
      </c>
      <c r="AG82" s="2409"/>
      <c r="AH82" s="2415" t="s">
        <v>1938</v>
      </c>
      <c r="AI82" s="2409"/>
      <c r="AJ82" s="2409"/>
      <c r="AK82" s="465"/>
      <c r="AL82" s="465"/>
      <c r="AM82" s="465"/>
      <c r="AN82" s="465"/>
      <c r="AO82" s="466">
        <v>1</v>
      </c>
    </row>
    <row r="83" spans="2:41" s="464" customFormat="1" ht="18" customHeight="1" x14ac:dyDescent="0.3">
      <c r="B83" s="2432"/>
      <c r="C83" s="2409"/>
      <c r="D83" s="2409"/>
      <c r="E83" s="2409"/>
      <c r="F83" s="2409"/>
      <c r="G83" s="2409"/>
      <c r="H83" s="2409"/>
      <c r="I83" s="2409"/>
      <c r="J83" s="2409"/>
      <c r="K83" s="2409"/>
      <c r="L83" s="2409"/>
      <c r="M83" s="2409"/>
      <c r="N83" s="2409"/>
      <c r="O83" s="2409"/>
      <c r="P83" s="2409"/>
      <c r="Q83" s="2409"/>
      <c r="R83" s="2409"/>
      <c r="S83" s="2409"/>
      <c r="T83" s="2409" t="s">
        <v>432</v>
      </c>
      <c r="U83" s="2409"/>
      <c r="V83" s="2409" t="s">
        <v>432</v>
      </c>
      <c r="W83" s="2409"/>
      <c r="X83" s="2409" t="s">
        <v>432</v>
      </c>
      <c r="Y83" s="2409"/>
      <c r="Z83" s="2409" t="s">
        <v>432</v>
      </c>
      <c r="AA83" s="2409"/>
      <c r="AB83" s="2409" t="s">
        <v>432</v>
      </c>
      <c r="AC83" s="2409"/>
      <c r="AD83" s="2409" t="s">
        <v>432</v>
      </c>
      <c r="AE83" s="2409"/>
      <c r="AF83" s="2409" t="s">
        <v>432</v>
      </c>
      <c r="AG83" s="2409"/>
      <c r="AH83" s="2409" t="s">
        <v>432</v>
      </c>
      <c r="AI83" s="2409"/>
      <c r="AJ83" s="2409"/>
      <c r="AK83" s="465"/>
      <c r="AL83" s="465"/>
      <c r="AM83" s="465"/>
      <c r="AN83" s="465"/>
      <c r="AO83" s="466"/>
    </row>
    <row r="84" spans="2:41" s="464" customFormat="1" ht="18" customHeight="1" x14ac:dyDescent="0.3">
      <c r="B84" s="2432"/>
      <c r="C84" s="2409"/>
      <c r="D84" s="2409"/>
      <c r="E84" s="2409"/>
      <c r="F84" s="2409"/>
      <c r="G84" s="2409"/>
      <c r="H84" s="2409"/>
      <c r="I84" s="2409"/>
      <c r="J84" s="2409"/>
      <c r="K84" s="2409"/>
      <c r="L84" s="2409"/>
      <c r="M84" s="2409"/>
      <c r="N84" s="2414" t="s">
        <v>1731</v>
      </c>
      <c r="O84" s="2409"/>
      <c r="P84" s="2415" t="s">
        <v>1732</v>
      </c>
      <c r="Q84" s="2409"/>
      <c r="R84" s="2409"/>
      <c r="S84" s="2409"/>
      <c r="T84" s="2432"/>
      <c r="U84" s="2409"/>
      <c r="V84" s="2409"/>
      <c r="W84" s="2409"/>
      <c r="X84" s="2409"/>
      <c r="Y84" s="2409"/>
      <c r="Z84" s="2409"/>
      <c r="AA84" s="2409"/>
      <c r="AB84" s="2409"/>
      <c r="AC84" s="2409"/>
      <c r="AD84" s="2409"/>
      <c r="AE84" s="2409"/>
      <c r="AF84" s="2414" t="s">
        <v>1939</v>
      </c>
      <c r="AG84" s="2409"/>
      <c r="AH84" s="2415" t="s">
        <v>1940</v>
      </c>
      <c r="AI84" s="2409"/>
      <c r="AJ84" s="2409"/>
      <c r="AK84" s="465"/>
      <c r="AL84" s="465"/>
      <c r="AM84" s="465"/>
      <c r="AN84" s="465"/>
      <c r="AO84" s="466">
        <v>1</v>
      </c>
    </row>
    <row r="85" spans="2:41" s="464" customFormat="1" ht="18" customHeight="1" x14ac:dyDescent="0.3">
      <c r="B85" s="2409"/>
      <c r="C85" s="2409"/>
      <c r="D85" s="2409"/>
      <c r="E85" s="2409"/>
      <c r="F85" s="2409"/>
      <c r="G85" s="2409"/>
      <c r="H85" s="2409"/>
      <c r="I85" s="2409"/>
      <c r="J85" s="2409"/>
      <c r="K85" s="2409"/>
      <c r="L85" s="2409"/>
      <c r="M85" s="2409"/>
      <c r="N85" s="2409"/>
      <c r="O85" s="2409"/>
      <c r="P85" s="2409"/>
      <c r="Q85" s="2409"/>
      <c r="R85" s="2409"/>
      <c r="S85" s="2409"/>
      <c r="T85" s="2409" t="s">
        <v>432</v>
      </c>
      <c r="U85" s="2409"/>
      <c r="V85" s="2409" t="s">
        <v>432</v>
      </c>
      <c r="W85" s="2409"/>
      <c r="X85" s="2409" t="s">
        <v>432</v>
      </c>
      <c r="Y85" s="2409"/>
      <c r="Z85" s="2409" t="s">
        <v>432</v>
      </c>
      <c r="AA85" s="2409"/>
      <c r="AB85" s="2409" t="s">
        <v>432</v>
      </c>
      <c r="AC85" s="2409"/>
      <c r="AD85" s="2409" t="s">
        <v>432</v>
      </c>
      <c r="AE85" s="2409"/>
      <c r="AF85" s="2409" t="s">
        <v>432</v>
      </c>
      <c r="AG85" s="2409"/>
      <c r="AH85" s="2409" t="s">
        <v>432</v>
      </c>
      <c r="AI85" s="2409"/>
      <c r="AJ85" s="2409"/>
      <c r="AK85" s="465"/>
      <c r="AL85" s="465"/>
      <c r="AM85" s="465"/>
      <c r="AN85" s="465"/>
      <c r="AO85" s="466"/>
    </row>
    <row r="86" spans="2:41" s="464" customFormat="1" ht="18" customHeight="1" x14ac:dyDescent="0.3">
      <c r="B86" s="2409"/>
      <c r="C86" s="2409"/>
      <c r="D86" s="2409"/>
      <c r="E86" s="2409"/>
      <c r="F86" s="2409"/>
      <c r="G86" s="2409"/>
      <c r="H86" s="2409"/>
      <c r="I86" s="2409"/>
      <c r="J86" s="2409"/>
      <c r="K86" s="2409"/>
      <c r="L86" s="2409"/>
      <c r="M86" s="2409"/>
      <c r="N86" s="2414" t="s">
        <v>1733</v>
      </c>
      <c r="O86" s="2409"/>
      <c r="P86" s="2415" t="s">
        <v>1734</v>
      </c>
      <c r="Q86" s="2409"/>
      <c r="R86" s="2409"/>
      <c r="S86" s="2409"/>
      <c r="T86" s="2409"/>
      <c r="U86" s="2409"/>
      <c r="V86" s="2409"/>
      <c r="W86" s="2409"/>
      <c r="X86" s="2409"/>
      <c r="Y86" s="2409"/>
      <c r="Z86" s="2409"/>
      <c r="AA86" s="2409"/>
      <c r="AB86" s="2409"/>
      <c r="AC86" s="2409"/>
      <c r="AD86" s="2409"/>
      <c r="AE86" s="2409"/>
      <c r="AF86" s="2414" t="s">
        <v>1941</v>
      </c>
      <c r="AG86" s="2409"/>
      <c r="AH86" s="2415" t="s">
        <v>1942</v>
      </c>
      <c r="AI86" s="2409"/>
      <c r="AJ86" s="2409"/>
      <c r="AK86" s="465"/>
      <c r="AL86" s="465"/>
      <c r="AM86" s="465"/>
      <c r="AN86" s="465"/>
      <c r="AO86" s="466">
        <v>1</v>
      </c>
    </row>
    <row r="87" spans="2:41" s="464" customFormat="1" ht="18" customHeight="1" x14ac:dyDescent="0.3">
      <c r="B87" s="2409"/>
      <c r="C87" s="2409"/>
      <c r="D87" s="2409"/>
      <c r="E87" s="2409"/>
      <c r="F87" s="2409"/>
      <c r="G87" s="2409"/>
      <c r="H87" s="2409"/>
      <c r="I87" s="2409"/>
      <c r="J87" s="2409"/>
      <c r="K87" s="2409"/>
      <c r="L87" s="2409"/>
      <c r="M87" s="2409"/>
      <c r="N87" s="2409"/>
      <c r="O87" s="2409"/>
      <c r="P87" s="2409"/>
      <c r="Q87" s="2409"/>
      <c r="R87" s="2409"/>
      <c r="S87" s="2409"/>
      <c r="T87" s="2409" t="s">
        <v>432</v>
      </c>
      <c r="U87" s="2409"/>
      <c r="V87" s="2409" t="s">
        <v>432</v>
      </c>
      <c r="W87" s="2409"/>
      <c r="X87" s="2409" t="s">
        <v>432</v>
      </c>
      <c r="Y87" s="2409"/>
      <c r="Z87" s="2409" t="s">
        <v>432</v>
      </c>
      <c r="AA87" s="2409"/>
      <c r="AB87" s="2409" t="s">
        <v>432</v>
      </c>
      <c r="AC87" s="2409"/>
      <c r="AD87" s="2409" t="s">
        <v>432</v>
      </c>
      <c r="AE87" s="2409"/>
      <c r="AF87" s="2409" t="s">
        <v>432</v>
      </c>
      <c r="AG87" s="2409"/>
      <c r="AH87" s="2409" t="s">
        <v>432</v>
      </c>
      <c r="AI87" s="2409"/>
      <c r="AJ87" s="2409"/>
      <c r="AK87" s="465"/>
      <c r="AL87" s="465"/>
      <c r="AM87" s="465"/>
      <c r="AN87" s="465"/>
      <c r="AO87" s="466">
        <v>1</v>
      </c>
    </row>
    <row r="88" spans="2:41" s="464" customFormat="1" ht="18" customHeight="1" x14ac:dyDescent="0.3">
      <c r="B88" s="2409"/>
      <c r="C88" s="2409"/>
      <c r="D88" s="2409"/>
      <c r="E88" s="2409"/>
      <c r="F88" s="2409"/>
      <c r="G88" s="2409"/>
      <c r="H88" s="2409"/>
      <c r="I88" s="2409"/>
      <c r="J88" s="2409"/>
      <c r="K88" s="2409"/>
      <c r="L88" s="2409"/>
      <c r="M88" s="2409"/>
      <c r="N88" s="2414" t="s">
        <v>1735</v>
      </c>
      <c r="O88" s="2409"/>
      <c r="P88" s="2415" t="s">
        <v>1736</v>
      </c>
      <c r="Q88" s="2409"/>
      <c r="R88" s="2409"/>
      <c r="S88" s="2409"/>
      <c r="T88" s="2409"/>
      <c r="U88" s="2409"/>
      <c r="V88" s="2409"/>
      <c r="W88" s="2409"/>
      <c r="X88" s="2409"/>
      <c r="Y88" s="2409"/>
      <c r="Z88" s="2409"/>
      <c r="AA88" s="2409"/>
      <c r="AB88" s="2409"/>
      <c r="AC88" s="2409"/>
      <c r="AD88" s="2409"/>
      <c r="AE88" s="2409"/>
      <c r="AF88" s="2414" t="s">
        <v>1943</v>
      </c>
      <c r="AG88" s="2409"/>
      <c r="AH88" s="2415" t="s">
        <v>1944</v>
      </c>
      <c r="AI88" s="2409"/>
      <c r="AJ88" s="2409"/>
      <c r="AK88" s="465"/>
      <c r="AL88" s="465"/>
      <c r="AM88" s="465"/>
      <c r="AN88" s="465"/>
      <c r="AO88" s="466">
        <v>1</v>
      </c>
    </row>
    <row r="89" spans="2:41" s="464" customFormat="1" ht="18" customHeight="1" x14ac:dyDescent="0.3">
      <c r="B89" s="2409"/>
      <c r="C89" s="2409"/>
      <c r="D89" s="2409"/>
      <c r="E89" s="2409"/>
      <c r="F89" s="2409"/>
      <c r="G89" s="2409"/>
      <c r="H89" s="2409"/>
      <c r="I89" s="2409"/>
      <c r="J89" s="2409"/>
      <c r="K89" s="2409"/>
      <c r="L89" s="2409"/>
      <c r="M89" s="2409"/>
      <c r="N89" s="2409"/>
      <c r="O89" s="2409"/>
      <c r="P89" s="2409"/>
      <c r="Q89" s="2409"/>
      <c r="R89" s="2409"/>
      <c r="S89" s="2409"/>
      <c r="T89" s="2409" t="s">
        <v>432</v>
      </c>
      <c r="U89" s="2409"/>
      <c r="V89" s="2409" t="s">
        <v>432</v>
      </c>
      <c r="W89" s="2409"/>
      <c r="X89" s="2409" t="s">
        <v>432</v>
      </c>
      <c r="Y89" s="2409"/>
      <c r="Z89" s="2409" t="s">
        <v>432</v>
      </c>
      <c r="AA89" s="2409"/>
      <c r="AB89" s="2409" t="s">
        <v>432</v>
      </c>
      <c r="AC89" s="2409"/>
      <c r="AD89" s="2409" t="s">
        <v>432</v>
      </c>
      <c r="AE89" s="2409"/>
      <c r="AF89" s="2409" t="s">
        <v>432</v>
      </c>
      <c r="AG89" s="2409"/>
      <c r="AH89" s="2409" t="s">
        <v>432</v>
      </c>
      <c r="AI89" s="2409"/>
      <c r="AJ89" s="2409"/>
      <c r="AK89" s="465"/>
      <c r="AL89" s="465"/>
      <c r="AM89" s="465"/>
      <c r="AN89" s="465"/>
      <c r="AO89" s="466">
        <v>1</v>
      </c>
    </row>
    <row r="90" spans="2:41" s="464" customFormat="1" ht="18" customHeight="1" x14ac:dyDescent="0.3">
      <c r="B90" s="2409"/>
      <c r="C90" s="2409"/>
      <c r="D90" s="2409"/>
      <c r="E90" s="2409"/>
      <c r="F90" s="2409"/>
      <c r="G90" s="2409"/>
      <c r="H90" s="2409"/>
      <c r="I90" s="2409"/>
      <c r="J90" s="2409"/>
      <c r="K90" s="2409"/>
      <c r="L90" s="2409"/>
      <c r="M90" s="2409"/>
      <c r="N90" s="2414" t="s">
        <v>1737</v>
      </c>
      <c r="O90" s="2409"/>
      <c r="P90" s="2415" t="s">
        <v>1738</v>
      </c>
      <c r="Q90" s="2409"/>
      <c r="R90" s="2409"/>
      <c r="S90" s="2409"/>
      <c r="T90" s="2409"/>
      <c r="U90" s="2409"/>
      <c r="V90" s="2409"/>
      <c r="W90" s="2409"/>
      <c r="X90" s="2409"/>
      <c r="Y90" s="2409"/>
      <c r="Z90" s="2409"/>
      <c r="AA90" s="2409"/>
      <c r="AB90" s="2409"/>
      <c r="AC90" s="2409"/>
      <c r="AD90" s="2409"/>
      <c r="AE90" s="2409"/>
      <c r="AF90" s="2414" t="s">
        <v>1945</v>
      </c>
      <c r="AG90" s="2409"/>
      <c r="AH90" s="2415" t="s">
        <v>1946</v>
      </c>
      <c r="AI90" s="2409"/>
      <c r="AJ90" s="2409"/>
      <c r="AK90" s="465"/>
      <c r="AL90" s="465"/>
      <c r="AM90" s="465"/>
      <c r="AN90" s="465"/>
      <c r="AO90" s="466">
        <v>1</v>
      </c>
    </row>
    <row r="91" spans="2:41" s="464" customFormat="1" ht="18" customHeight="1" x14ac:dyDescent="0.3">
      <c r="B91" s="2409"/>
      <c r="C91" s="2409"/>
      <c r="D91" s="2409"/>
      <c r="E91" s="2409"/>
      <c r="F91" s="2409"/>
      <c r="G91" s="2409"/>
      <c r="H91" s="2409"/>
      <c r="I91" s="2409"/>
      <c r="J91" s="2409"/>
      <c r="K91" s="2409"/>
      <c r="L91" s="2409"/>
      <c r="M91" s="2409"/>
      <c r="N91" s="2409"/>
      <c r="O91" s="2409"/>
      <c r="P91" s="2409"/>
      <c r="Q91" s="2409"/>
      <c r="R91" s="2409"/>
      <c r="S91" s="2409"/>
      <c r="T91" s="2409" t="s">
        <v>432</v>
      </c>
      <c r="U91" s="2409"/>
      <c r="V91" s="2409" t="s">
        <v>432</v>
      </c>
      <c r="W91" s="2409"/>
      <c r="X91" s="2409" t="s">
        <v>432</v>
      </c>
      <c r="Y91" s="2409"/>
      <c r="Z91" s="2409" t="s">
        <v>432</v>
      </c>
      <c r="AA91" s="2409"/>
      <c r="AB91" s="2409" t="s">
        <v>432</v>
      </c>
      <c r="AC91" s="2409"/>
      <c r="AD91" s="2409" t="s">
        <v>432</v>
      </c>
      <c r="AE91" s="2409"/>
      <c r="AF91" s="2409" t="s">
        <v>432</v>
      </c>
      <c r="AG91" s="2409"/>
      <c r="AH91" s="2409" t="s">
        <v>432</v>
      </c>
      <c r="AI91" s="2409"/>
      <c r="AJ91" s="2409"/>
      <c r="AK91" s="465"/>
      <c r="AL91" s="465"/>
      <c r="AM91" s="465"/>
      <c r="AN91" s="465"/>
      <c r="AO91" s="466">
        <v>1</v>
      </c>
    </row>
    <row r="92" spans="2:41" s="464" customFormat="1" ht="18" customHeight="1" x14ac:dyDescent="0.3">
      <c r="B92" s="2409"/>
      <c r="C92" s="2409"/>
      <c r="D92" s="2409"/>
      <c r="E92" s="2409"/>
      <c r="F92" s="2409"/>
      <c r="G92" s="2409"/>
      <c r="H92" s="2409"/>
      <c r="I92" s="2409"/>
      <c r="J92" s="2409"/>
      <c r="K92" s="2409"/>
      <c r="L92" s="2409"/>
      <c r="M92" s="2409"/>
      <c r="N92" s="2414" t="s">
        <v>1739</v>
      </c>
      <c r="O92" s="2409"/>
      <c r="P92" s="2415" t="s">
        <v>1740</v>
      </c>
      <c r="Q92" s="2409"/>
      <c r="R92" s="2409"/>
      <c r="S92" s="2409"/>
      <c r="T92" s="2409"/>
      <c r="U92" s="2409"/>
      <c r="V92" s="2409"/>
      <c r="W92" s="2409"/>
      <c r="X92" s="2409"/>
      <c r="Y92" s="2409"/>
      <c r="Z92" s="2409"/>
      <c r="AA92" s="2409"/>
      <c r="AB92" s="2409"/>
      <c r="AC92" s="2409"/>
      <c r="AD92" s="2409"/>
      <c r="AE92" s="2409"/>
      <c r="AF92" s="2414" t="s">
        <v>1947</v>
      </c>
      <c r="AG92" s="2409"/>
      <c r="AH92" s="2415" t="s">
        <v>1948</v>
      </c>
      <c r="AI92" s="2409"/>
      <c r="AJ92" s="2409"/>
      <c r="AK92" s="465"/>
      <c r="AL92" s="465"/>
      <c r="AM92" s="465"/>
      <c r="AN92" s="465"/>
      <c r="AO92" s="466">
        <v>1</v>
      </c>
    </row>
    <row r="93" spans="2:41" s="464" customFormat="1" ht="18" customHeight="1" x14ac:dyDescent="0.3">
      <c r="B93" s="2409"/>
      <c r="C93" s="2409"/>
      <c r="D93" s="2409"/>
      <c r="E93" s="2409"/>
      <c r="F93" s="2409"/>
      <c r="G93" s="2409"/>
      <c r="H93" s="2409"/>
      <c r="I93" s="2409"/>
      <c r="J93" s="2409"/>
      <c r="K93" s="2409"/>
      <c r="L93" s="2409"/>
      <c r="M93" s="2409"/>
      <c r="N93" s="2409"/>
      <c r="O93" s="2409"/>
      <c r="P93" s="2409"/>
      <c r="Q93" s="2409"/>
      <c r="R93" s="2409"/>
      <c r="S93" s="2409"/>
      <c r="T93" s="2409" t="s">
        <v>432</v>
      </c>
      <c r="U93" s="2409"/>
      <c r="V93" s="2409" t="s">
        <v>432</v>
      </c>
      <c r="W93" s="2409"/>
      <c r="X93" s="2409" t="s">
        <v>432</v>
      </c>
      <c r="Y93" s="2409"/>
      <c r="Z93" s="2409" t="s">
        <v>432</v>
      </c>
      <c r="AA93" s="2409"/>
      <c r="AB93" s="2409" t="s">
        <v>432</v>
      </c>
      <c r="AC93" s="2409"/>
      <c r="AD93" s="2409" t="s">
        <v>432</v>
      </c>
      <c r="AE93" s="2409"/>
      <c r="AF93" s="2409" t="s">
        <v>432</v>
      </c>
      <c r="AG93" s="2409"/>
      <c r="AH93" s="2409" t="s">
        <v>432</v>
      </c>
      <c r="AI93" s="2409"/>
      <c r="AJ93" s="2409"/>
      <c r="AK93" s="465"/>
      <c r="AL93" s="465"/>
      <c r="AM93" s="465"/>
      <c r="AN93" s="465"/>
      <c r="AO93" s="466">
        <v>1</v>
      </c>
    </row>
    <row r="94" spans="2:41" s="464" customFormat="1" ht="18" customHeight="1" x14ac:dyDescent="0.3">
      <c r="B94" s="2409"/>
      <c r="C94" s="2409"/>
      <c r="D94" s="2409"/>
      <c r="E94" s="2409"/>
      <c r="F94" s="2409"/>
      <c r="G94" s="2409"/>
      <c r="H94" s="2409"/>
      <c r="I94" s="2409"/>
      <c r="J94" s="2409"/>
      <c r="K94" s="2409"/>
      <c r="L94" s="2409"/>
      <c r="M94" s="2409"/>
      <c r="N94" s="2409"/>
      <c r="O94" s="2409"/>
      <c r="P94" s="2415" t="s">
        <v>1727</v>
      </c>
      <c r="Q94" s="2409"/>
      <c r="R94" s="2409"/>
      <c r="S94" s="2409"/>
      <c r="T94" s="2409"/>
      <c r="U94" s="2409"/>
      <c r="V94" s="2409"/>
      <c r="W94" s="2409"/>
      <c r="X94" s="2409"/>
      <c r="Y94" s="2409"/>
      <c r="Z94" s="2409"/>
      <c r="AA94" s="2409"/>
      <c r="AB94" s="2409"/>
      <c r="AC94" s="2409"/>
      <c r="AD94" s="2409"/>
      <c r="AE94" s="2409"/>
      <c r="AF94" s="2409"/>
      <c r="AG94" s="2409"/>
      <c r="AH94" s="2415" t="s">
        <v>1935</v>
      </c>
      <c r="AI94" s="2409"/>
      <c r="AJ94" s="2409"/>
      <c r="AK94" s="465"/>
      <c r="AL94" s="465"/>
      <c r="AM94" s="465"/>
      <c r="AN94" s="465"/>
      <c r="AO94" s="466">
        <v>1</v>
      </c>
    </row>
    <row r="95" spans="2:41" s="464" customFormat="1" ht="18" customHeight="1" x14ac:dyDescent="0.3">
      <c r="B95" s="2409"/>
      <c r="C95" s="2409"/>
      <c r="D95" s="2409"/>
      <c r="E95" s="2409"/>
      <c r="F95" s="2409"/>
      <c r="G95" s="2409"/>
      <c r="H95" s="2409"/>
      <c r="I95" s="2409"/>
      <c r="J95" s="2409"/>
      <c r="K95" s="2409"/>
      <c r="L95" s="2409"/>
      <c r="M95" s="2409"/>
      <c r="N95" s="2409"/>
      <c r="O95" s="2409"/>
      <c r="P95" s="2409"/>
      <c r="Q95" s="2409"/>
      <c r="R95" s="2409"/>
      <c r="S95" s="2409"/>
      <c r="T95" s="2409" t="s">
        <v>432</v>
      </c>
      <c r="U95" s="2409"/>
      <c r="V95" s="2409" t="s">
        <v>432</v>
      </c>
      <c r="W95" s="2409"/>
      <c r="X95" s="2409" t="s">
        <v>432</v>
      </c>
      <c r="Y95" s="2409"/>
      <c r="Z95" s="2409" t="s">
        <v>432</v>
      </c>
      <c r="AA95" s="2409"/>
      <c r="AB95" s="2409" t="s">
        <v>432</v>
      </c>
      <c r="AC95" s="2409"/>
      <c r="AD95" s="2409" t="s">
        <v>432</v>
      </c>
      <c r="AE95" s="2409"/>
      <c r="AF95" s="2409" t="s">
        <v>432</v>
      </c>
      <c r="AG95" s="2409"/>
      <c r="AH95" s="2409" t="s">
        <v>432</v>
      </c>
      <c r="AI95" s="2409"/>
      <c r="AJ95" s="2409"/>
      <c r="AK95" s="465"/>
      <c r="AL95" s="465"/>
      <c r="AM95" s="465"/>
      <c r="AN95" s="465"/>
      <c r="AO95" s="466">
        <v>1</v>
      </c>
    </row>
    <row r="96" spans="2:41" s="464" customFormat="1" ht="18" customHeight="1" x14ac:dyDescent="0.3">
      <c r="B96" s="2409"/>
      <c r="C96" s="2409"/>
      <c r="D96" s="2409"/>
      <c r="E96" s="2409"/>
      <c r="F96" s="2409"/>
      <c r="G96" s="2409"/>
      <c r="H96" s="2409"/>
      <c r="I96" s="2409"/>
      <c r="J96" s="2409"/>
      <c r="K96" s="2409"/>
      <c r="L96" s="2409"/>
      <c r="M96" s="2409"/>
      <c r="N96" s="2409"/>
      <c r="O96" s="2409"/>
      <c r="P96" s="2415" t="s">
        <v>1741</v>
      </c>
      <c r="Q96" s="2409"/>
      <c r="R96" s="2409"/>
      <c r="S96" s="2409"/>
      <c r="T96" s="2409"/>
      <c r="U96" s="2409"/>
      <c r="V96" s="2409"/>
      <c r="W96" s="2409"/>
      <c r="X96" s="2409"/>
      <c r="Y96" s="2409"/>
      <c r="Z96" s="2409"/>
      <c r="AA96" s="2409"/>
      <c r="AB96" s="2409"/>
      <c r="AC96" s="2409"/>
      <c r="AD96" s="2409"/>
      <c r="AE96" s="2409"/>
      <c r="AF96" s="2409"/>
      <c r="AG96" s="2409"/>
      <c r="AH96" s="2415" t="s">
        <v>1949</v>
      </c>
      <c r="AI96" s="2409"/>
      <c r="AJ96" s="2409"/>
      <c r="AK96" s="465"/>
      <c r="AL96" s="465"/>
      <c r="AM96" s="465"/>
      <c r="AN96" s="465"/>
      <c r="AO96" s="466">
        <v>1</v>
      </c>
    </row>
    <row r="97" spans="2:43" s="464" customFormat="1" ht="18" customHeight="1" x14ac:dyDescent="0.3">
      <c r="B97" s="2432"/>
      <c r="C97" s="2409"/>
      <c r="D97" s="2409"/>
      <c r="E97" s="2409"/>
      <c r="F97" s="2409"/>
      <c r="G97" s="2409"/>
      <c r="H97" s="2409"/>
      <c r="I97" s="2409"/>
      <c r="J97" s="2409"/>
      <c r="K97" s="2409"/>
      <c r="L97" s="2409"/>
      <c r="M97" s="2409"/>
      <c r="N97" s="2409"/>
      <c r="O97" s="2409"/>
      <c r="P97" s="2409"/>
      <c r="Q97" s="2409"/>
      <c r="R97" s="2409"/>
      <c r="S97" s="2409"/>
      <c r="T97" s="2409" t="s">
        <v>432</v>
      </c>
      <c r="U97" s="2409"/>
      <c r="V97" s="2409" t="s">
        <v>432</v>
      </c>
      <c r="W97" s="2409"/>
      <c r="X97" s="2409" t="s">
        <v>432</v>
      </c>
      <c r="Y97" s="2409"/>
      <c r="Z97" s="2409" t="s">
        <v>432</v>
      </c>
      <c r="AA97" s="2409"/>
      <c r="AB97" s="2409" t="s">
        <v>432</v>
      </c>
      <c r="AC97" s="2409"/>
      <c r="AD97" s="2409" t="s">
        <v>432</v>
      </c>
      <c r="AE97" s="2409"/>
      <c r="AF97" s="2409" t="s">
        <v>432</v>
      </c>
      <c r="AG97" s="2409"/>
      <c r="AH97" s="2409" t="s">
        <v>432</v>
      </c>
      <c r="AI97" s="2409"/>
      <c r="AJ97" s="2409"/>
      <c r="AK97" s="465"/>
      <c r="AL97" s="465"/>
      <c r="AM97" s="465"/>
      <c r="AN97" s="465"/>
      <c r="AO97" s="466">
        <v>1</v>
      </c>
    </row>
    <row r="98" spans="2:43" s="464" customFormat="1" ht="18" customHeight="1" x14ac:dyDescent="0.3">
      <c r="B98" s="2432"/>
      <c r="C98" s="2409"/>
      <c r="D98" s="2409"/>
      <c r="E98" s="2409"/>
      <c r="F98" s="2409"/>
      <c r="G98" s="2409"/>
      <c r="H98" s="2409"/>
      <c r="I98" s="2409"/>
      <c r="J98" s="2409"/>
      <c r="K98" s="2409"/>
      <c r="L98" s="2409"/>
      <c r="M98" s="2409"/>
      <c r="N98" s="2409"/>
      <c r="O98" s="2409"/>
      <c r="P98" s="2415" t="s">
        <v>1729</v>
      </c>
      <c r="Q98" s="2409"/>
      <c r="R98" s="2409"/>
      <c r="S98" s="2409"/>
      <c r="T98" s="2432"/>
      <c r="U98" s="2409"/>
      <c r="V98" s="2409"/>
      <c r="W98" s="2409"/>
      <c r="X98" s="2409"/>
      <c r="Y98" s="2409"/>
      <c r="Z98" s="2409"/>
      <c r="AA98" s="2409"/>
      <c r="AB98" s="2409"/>
      <c r="AC98" s="2409"/>
      <c r="AD98" s="2409"/>
      <c r="AE98" s="2409"/>
      <c r="AF98" s="2409"/>
      <c r="AG98" s="2409"/>
      <c r="AH98" s="2415" t="s">
        <v>1937</v>
      </c>
      <c r="AI98" s="2409"/>
      <c r="AJ98" s="2409"/>
      <c r="AK98" s="465"/>
      <c r="AL98" s="465"/>
      <c r="AM98" s="465"/>
      <c r="AN98" s="465"/>
      <c r="AO98" s="466">
        <v>1</v>
      </c>
    </row>
    <row r="99" spans="2:43" s="464" customFormat="1" ht="18" customHeight="1" x14ac:dyDescent="0.3">
      <c r="B99" s="2432"/>
      <c r="C99" s="2409"/>
      <c r="D99" s="2409"/>
      <c r="E99" s="2409"/>
      <c r="F99" s="2409"/>
      <c r="G99" s="2409"/>
      <c r="H99" s="2409"/>
      <c r="I99" s="2409"/>
      <c r="J99" s="2409"/>
      <c r="K99" s="2409"/>
      <c r="L99" s="2409"/>
      <c r="M99" s="2409"/>
      <c r="N99" s="2409"/>
      <c r="O99" s="2409"/>
      <c r="P99" s="2409"/>
      <c r="Q99" s="2409"/>
      <c r="R99" s="2409"/>
      <c r="S99" s="2409"/>
      <c r="T99" s="2409" t="s">
        <v>432</v>
      </c>
      <c r="U99" s="2409"/>
      <c r="V99" s="2409" t="s">
        <v>432</v>
      </c>
      <c r="W99" s="2409"/>
      <c r="X99" s="2409" t="s">
        <v>432</v>
      </c>
      <c r="Y99" s="2409"/>
      <c r="Z99" s="2409" t="s">
        <v>432</v>
      </c>
      <c r="AA99" s="2409"/>
      <c r="AB99" s="2409" t="s">
        <v>432</v>
      </c>
      <c r="AC99" s="2409"/>
      <c r="AD99" s="2409" t="s">
        <v>432</v>
      </c>
      <c r="AE99" s="2409"/>
      <c r="AF99" s="2409" t="s">
        <v>432</v>
      </c>
      <c r="AG99" s="2409"/>
      <c r="AH99" s="2409" t="s">
        <v>432</v>
      </c>
      <c r="AI99" s="2409"/>
      <c r="AJ99" s="2409"/>
      <c r="AK99" s="465"/>
      <c r="AL99" s="465"/>
      <c r="AM99" s="465"/>
      <c r="AN99" s="465"/>
      <c r="AO99" s="466">
        <v>1</v>
      </c>
    </row>
    <row r="100" spans="2:43" s="464" customFormat="1" ht="18" customHeight="1" x14ac:dyDescent="0.3">
      <c r="B100" s="2432"/>
      <c r="C100" s="2409"/>
      <c r="D100" s="2409"/>
      <c r="E100" s="2409"/>
      <c r="F100" s="2409"/>
      <c r="G100" s="2409"/>
      <c r="H100" s="2409"/>
      <c r="I100" s="2409"/>
      <c r="J100" s="2409"/>
      <c r="K100" s="2409"/>
      <c r="L100" s="2409"/>
      <c r="M100" s="2409"/>
      <c r="N100" s="2409"/>
      <c r="O100" s="2409"/>
      <c r="P100" s="2415" t="s">
        <v>1731</v>
      </c>
      <c r="Q100" s="2409"/>
      <c r="R100" s="2409"/>
      <c r="S100" s="2409"/>
      <c r="T100" s="2432"/>
      <c r="U100" s="2409"/>
      <c r="V100" s="2409"/>
      <c r="W100" s="2409"/>
      <c r="X100" s="2409"/>
      <c r="Y100" s="2409"/>
      <c r="Z100" s="2409"/>
      <c r="AA100" s="2409"/>
      <c r="AB100" s="2409"/>
      <c r="AC100" s="2409"/>
      <c r="AD100" s="2409"/>
      <c r="AE100" s="2409"/>
      <c r="AF100" s="2409"/>
      <c r="AG100" s="2409"/>
      <c r="AH100" s="2415" t="s">
        <v>1939</v>
      </c>
      <c r="AI100" s="2409"/>
      <c r="AJ100" s="2409"/>
      <c r="AK100" s="465"/>
      <c r="AL100" s="465"/>
      <c r="AM100" s="465"/>
      <c r="AN100" s="465"/>
      <c r="AO100" s="466">
        <v>1</v>
      </c>
    </row>
    <row r="101" spans="2:43" s="464" customFormat="1" ht="18" customHeight="1" x14ac:dyDescent="0.3">
      <c r="B101" s="2432"/>
      <c r="C101" s="2409"/>
      <c r="D101" s="2409"/>
      <c r="E101" s="2409"/>
      <c r="F101" s="2409"/>
      <c r="G101" s="2409"/>
      <c r="H101" s="2409"/>
      <c r="I101" s="2409"/>
      <c r="J101" s="2409"/>
      <c r="K101" s="2409"/>
      <c r="L101" s="2409"/>
      <c r="M101" s="2409"/>
      <c r="N101" s="2409"/>
      <c r="O101" s="2409"/>
      <c r="P101" s="2409"/>
      <c r="Q101" s="2409"/>
      <c r="R101" s="2409"/>
      <c r="S101" s="2409"/>
      <c r="T101" s="2409" t="s">
        <v>432</v>
      </c>
      <c r="U101" s="2409"/>
      <c r="V101" s="2409" t="s">
        <v>432</v>
      </c>
      <c r="W101" s="2409"/>
      <c r="X101" s="2409" t="s">
        <v>432</v>
      </c>
      <c r="Y101" s="2409"/>
      <c r="Z101" s="2409" t="s">
        <v>432</v>
      </c>
      <c r="AA101" s="2409"/>
      <c r="AB101" s="2409" t="s">
        <v>432</v>
      </c>
      <c r="AC101" s="2409"/>
      <c r="AD101" s="2409" t="s">
        <v>432</v>
      </c>
      <c r="AE101" s="2409"/>
      <c r="AF101" s="2409" t="s">
        <v>432</v>
      </c>
      <c r="AG101" s="2409"/>
      <c r="AH101" s="2409" t="s">
        <v>432</v>
      </c>
      <c r="AI101" s="2409"/>
      <c r="AJ101" s="2409"/>
      <c r="AK101" s="465"/>
      <c r="AL101" s="465"/>
      <c r="AM101" s="465"/>
      <c r="AN101" s="465"/>
      <c r="AO101" s="466">
        <v>1</v>
      </c>
    </row>
    <row r="102" spans="2:43" s="464" customFormat="1" ht="18" customHeight="1" x14ac:dyDescent="0.3">
      <c r="B102" s="2432"/>
      <c r="C102" s="2409"/>
      <c r="D102" s="2409"/>
      <c r="E102" s="2409"/>
      <c r="F102" s="2409"/>
      <c r="G102" s="2409"/>
      <c r="H102" s="2409"/>
      <c r="I102" s="2409"/>
      <c r="J102" s="2409"/>
      <c r="K102" s="2409"/>
      <c r="L102" s="2409"/>
      <c r="M102" s="2409"/>
      <c r="N102" s="2409"/>
      <c r="O102" s="2409"/>
      <c r="P102" s="2415" t="s">
        <v>1742</v>
      </c>
      <c r="Q102" s="2409"/>
      <c r="R102" s="2409"/>
      <c r="S102" s="2409"/>
      <c r="T102" s="2432"/>
      <c r="U102" s="2409"/>
      <c r="V102" s="2409"/>
      <c r="W102" s="2409"/>
      <c r="X102" s="2409"/>
      <c r="Y102" s="2409"/>
      <c r="Z102" s="2409"/>
      <c r="AA102" s="2409"/>
      <c r="AB102" s="2409"/>
      <c r="AC102" s="2409"/>
      <c r="AD102" s="2409"/>
      <c r="AE102" s="2409"/>
      <c r="AF102" s="2409"/>
      <c r="AG102" s="2409"/>
      <c r="AH102" s="2415" t="s">
        <v>1950</v>
      </c>
      <c r="AI102" s="2409"/>
      <c r="AJ102" s="2409"/>
      <c r="AK102" s="465"/>
      <c r="AL102" s="465"/>
      <c r="AM102" s="465"/>
      <c r="AN102" s="465"/>
      <c r="AO102" s="466">
        <v>1</v>
      </c>
    </row>
    <row r="103" spans="2:43" s="464" customFormat="1" ht="18" customHeight="1" x14ac:dyDescent="0.3">
      <c r="B103" s="2432"/>
      <c r="C103" s="2409"/>
      <c r="D103" s="2409"/>
      <c r="E103" s="2409"/>
      <c r="F103" s="2409"/>
      <c r="G103" s="2409"/>
      <c r="H103" s="2409"/>
      <c r="I103" s="2409"/>
      <c r="J103" s="2409"/>
      <c r="K103" s="2409"/>
      <c r="L103" s="2409"/>
      <c r="M103" s="2409"/>
      <c r="N103" s="2409"/>
      <c r="O103" s="2409"/>
      <c r="P103" s="2409"/>
      <c r="Q103" s="2409"/>
      <c r="R103" s="2409"/>
      <c r="S103" s="2409"/>
      <c r="T103" s="2409" t="s">
        <v>432</v>
      </c>
      <c r="U103" s="2409"/>
      <c r="V103" s="2409" t="s">
        <v>432</v>
      </c>
      <c r="W103" s="2409"/>
      <c r="X103" s="2409" t="s">
        <v>432</v>
      </c>
      <c r="Y103" s="2409"/>
      <c r="Z103" s="2409" t="s">
        <v>432</v>
      </c>
      <c r="AA103" s="2409"/>
      <c r="AB103" s="2409" t="s">
        <v>432</v>
      </c>
      <c r="AC103" s="2409"/>
      <c r="AD103" s="2409" t="s">
        <v>432</v>
      </c>
      <c r="AE103" s="2409"/>
      <c r="AF103" s="2409" t="s">
        <v>432</v>
      </c>
      <c r="AG103" s="2409"/>
      <c r="AH103" s="2409" t="s">
        <v>432</v>
      </c>
      <c r="AI103" s="2409"/>
      <c r="AJ103" s="2409"/>
      <c r="AK103" s="465"/>
      <c r="AL103" s="465"/>
      <c r="AM103" s="465"/>
      <c r="AN103" s="465"/>
      <c r="AO103" s="466">
        <v>1</v>
      </c>
    </row>
    <row r="104" spans="2:43" s="464" customFormat="1" ht="18" customHeight="1" x14ac:dyDescent="0.3">
      <c r="B104" s="2432"/>
      <c r="C104" s="2409"/>
      <c r="D104" s="2409"/>
      <c r="E104" s="2409"/>
      <c r="F104" s="2409"/>
      <c r="G104" s="2409"/>
      <c r="H104" s="2409"/>
      <c r="I104" s="2409"/>
      <c r="J104" s="2409"/>
      <c r="K104" s="2409"/>
      <c r="L104" s="2409"/>
      <c r="M104" s="2409"/>
      <c r="N104" s="2409"/>
      <c r="O104" s="2409"/>
      <c r="P104" s="2415" t="s">
        <v>1733</v>
      </c>
      <c r="Q104" s="2409"/>
      <c r="R104" s="2409"/>
      <c r="S104" s="2409"/>
      <c r="T104" s="2432"/>
      <c r="U104" s="2409"/>
      <c r="V104" s="2409"/>
      <c r="W104" s="2409"/>
      <c r="X104" s="2409"/>
      <c r="Y104" s="2409"/>
      <c r="Z104" s="2409"/>
      <c r="AA104" s="2409"/>
      <c r="AB104" s="2409"/>
      <c r="AC104" s="2409"/>
      <c r="AD104" s="2409"/>
      <c r="AE104" s="2409"/>
      <c r="AF104" s="2409"/>
      <c r="AG104" s="2409"/>
      <c r="AH104" s="2415" t="s">
        <v>1941</v>
      </c>
      <c r="AI104" s="2409"/>
      <c r="AJ104" s="2409"/>
      <c r="AK104" s="465"/>
      <c r="AL104" s="465"/>
      <c r="AM104" s="465"/>
      <c r="AN104" s="465"/>
      <c r="AO104" s="466">
        <v>1</v>
      </c>
    </row>
    <row r="105" spans="2:43" s="464" customFormat="1" ht="18" customHeight="1" x14ac:dyDescent="0.3">
      <c r="B105" s="2432"/>
      <c r="C105" s="2409"/>
      <c r="D105" s="2409"/>
      <c r="E105" s="2409"/>
      <c r="F105" s="2409"/>
      <c r="G105" s="2409"/>
      <c r="H105" s="2409"/>
      <c r="I105" s="2409"/>
      <c r="J105" s="2409"/>
      <c r="K105" s="2409"/>
      <c r="L105" s="2409"/>
      <c r="M105" s="2409"/>
      <c r="N105" s="2409"/>
      <c r="O105" s="2409"/>
      <c r="P105" s="2409"/>
      <c r="Q105" s="2409"/>
      <c r="R105" s="2409"/>
      <c r="S105" s="2409"/>
      <c r="T105" s="2409" t="s">
        <v>432</v>
      </c>
      <c r="U105" s="2409"/>
      <c r="V105" s="2409" t="s">
        <v>432</v>
      </c>
      <c r="W105" s="2409"/>
      <c r="X105" s="2409" t="s">
        <v>432</v>
      </c>
      <c r="Y105" s="2409"/>
      <c r="Z105" s="2409" t="s">
        <v>432</v>
      </c>
      <c r="AA105" s="2409"/>
      <c r="AB105" s="2409" t="s">
        <v>432</v>
      </c>
      <c r="AC105" s="2409"/>
      <c r="AD105" s="2409" t="s">
        <v>432</v>
      </c>
      <c r="AE105" s="2409"/>
      <c r="AF105" s="2409" t="s">
        <v>432</v>
      </c>
      <c r="AG105" s="2409"/>
      <c r="AH105" s="2409" t="s">
        <v>432</v>
      </c>
      <c r="AI105" s="2409"/>
      <c r="AJ105" s="2409"/>
      <c r="AK105" s="465"/>
      <c r="AL105" s="465"/>
      <c r="AM105" s="465"/>
      <c r="AN105" s="465"/>
      <c r="AO105" s="466">
        <v>1</v>
      </c>
    </row>
    <row r="106" spans="2:43" s="464" customFormat="1" ht="18" customHeight="1" x14ac:dyDescent="0.3">
      <c r="B106" s="2432"/>
      <c r="C106" s="2409"/>
      <c r="D106" s="2409"/>
      <c r="E106" s="2409"/>
      <c r="F106" s="2409"/>
      <c r="G106" s="2409"/>
      <c r="H106" s="2409"/>
      <c r="I106" s="2409"/>
      <c r="J106" s="2409"/>
      <c r="K106" s="2409"/>
      <c r="L106" s="2409"/>
      <c r="M106" s="2409"/>
      <c r="N106" s="2409"/>
      <c r="O106" s="2409"/>
      <c r="P106" s="2415" t="s">
        <v>1735</v>
      </c>
      <c r="Q106" s="2409"/>
      <c r="R106" s="2409"/>
      <c r="S106" s="2409"/>
      <c r="T106" s="2432"/>
      <c r="U106" s="2409"/>
      <c r="V106" s="2409"/>
      <c r="W106" s="2409"/>
      <c r="X106" s="2409"/>
      <c r="Y106" s="2409"/>
      <c r="Z106" s="2409"/>
      <c r="AA106" s="2409"/>
      <c r="AB106" s="2409"/>
      <c r="AC106" s="2409"/>
      <c r="AD106" s="2409"/>
      <c r="AE106" s="2409"/>
      <c r="AF106" s="2409"/>
      <c r="AG106" s="2409"/>
      <c r="AH106" s="2415" t="s">
        <v>1943</v>
      </c>
      <c r="AI106" s="2409"/>
      <c r="AJ106" s="2409"/>
      <c r="AK106" s="465"/>
      <c r="AL106" s="465"/>
      <c r="AM106" s="465"/>
      <c r="AN106" s="465"/>
      <c r="AO106" s="466">
        <v>1</v>
      </c>
    </row>
    <row r="107" spans="2:43" s="464" customFormat="1" ht="18" customHeight="1" x14ac:dyDescent="0.3">
      <c r="B107" s="2432"/>
      <c r="C107" s="2409"/>
      <c r="D107" s="2409"/>
      <c r="E107" s="2409"/>
      <c r="F107" s="2409"/>
      <c r="G107" s="2409"/>
      <c r="H107" s="2409"/>
      <c r="I107" s="2409"/>
      <c r="J107" s="2409"/>
      <c r="K107" s="2409"/>
      <c r="L107" s="2409"/>
      <c r="M107" s="2409"/>
      <c r="N107" s="2409"/>
      <c r="O107" s="2409"/>
      <c r="P107" s="2409"/>
      <c r="Q107" s="2409"/>
      <c r="R107" s="2409"/>
      <c r="S107" s="2409"/>
      <c r="T107" s="2409" t="s">
        <v>432</v>
      </c>
      <c r="U107" s="2409"/>
      <c r="V107" s="2409" t="s">
        <v>432</v>
      </c>
      <c r="W107" s="2409"/>
      <c r="X107" s="2409" t="s">
        <v>432</v>
      </c>
      <c r="Y107" s="2409"/>
      <c r="Z107" s="2409" t="s">
        <v>432</v>
      </c>
      <c r="AA107" s="2409"/>
      <c r="AB107" s="2409" t="s">
        <v>432</v>
      </c>
      <c r="AC107" s="2409"/>
      <c r="AD107" s="2409" t="s">
        <v>432</v>
      </c>
      <c r="AE107" s="2409"/>
      <c r="AF107" s="2409" t="s">
        <v>432</v>
      </c>
      <c r="AG107" s="2409"/>
      <c r="AH107" s="2409" t="s">
        <v>432</v>
      </c>
      <c r="AI107" s="2409"/>
      <c r="AJ107" s="2409"/>
      <c r="AK107" s="465"/>
      <c r="AL107" s="465"/>
      <c r="AM107" s="465"/>
      <c r="AN107" s="465"/>
      <c r="AO107" s="466">
        <v>1</v>
      </c>
    </row>
    <row r="108" spans="2:43" s="464" customFormat="1" ht="18" customHeight="1" x14ac:dyDescent="0.3">
      <c r="B108" s="2432"/>
      <c r="C108" s="2409"/>
      <c r="D108" s="2409"/>
      <c r="E108" s="2409"/>
      <c r="F108" s="2409"/>
      <c r="G108" s="2409"/>
      <c r="H108" s="2409"/>
      <c r="I108" s="2409"/>
      <c r="J108" s="2409"/>
      <c r="K108" s="2409"/>
      <c r="L108" s="2409"/>
      <c r="M108" s="2409"/>
      <c r="N108" s="2409"/>
      <c r="O108" s="2409"/>
      <c r="P108" s="2415" t="s">
        <v>1737</v>
      </c>
      <c r="Q108" s="2409"/>
      <c r="R108" s="2409"/>
      <c r="S108" s="2409"/>
      <c r="T108" s="2432"/>
      <c r="U108" s="2409"/>
      <c r="V108" s="2409"/>
      <c r="W108" s="2409"/>
      <c r="X108" s="2409"/>
      <c r="Y108" s="2409"/>
      <c r="Z108" s="2409"/>
      <c r="AA108" s="2409"/>
      <c r="AB108" s="2409"/>
      <c r="AC108" s="2409"/>
      <c r="AD108" s="2409"/>
      <c r="AE108" s="2409"/>
      <c r="AF108" s="2409"/>
      <c r="AG108" s="2409"/>
      <c r="AH108" s="2415" t="s">
        <v>1945</v>
      </c>
      <c r="AI108" s="2409"/>
      <c r="AJ108" s="2409"/>
      <c r="AK108" s="465"/>
      <c r="AL108" s="465"/>
      <c r="AM108" s="465"/>
      <c r="AN108" s="465"/>
      <c r="AO108" s="466">
        <v>1</v>
      </c>
    </row>
    <row r="109" spans="2:43" s="464" customFormat="1" ht="18" customHeight="1" x14ac:dyDescent="0.3">
      <c r="B109" s="2432"/>
      <c r="C109" s="2409"/>
      <c r="D109" s="2409"/>
      <c r="E109" s="2409"/>
      <c r="F109" s="2409"/>
      <c r="G109" s="2409"/>
      <c r="H109" s="2409"/>
      <c r="I109" s="2409"/>
      <c r="J109" s="2409"/>
      <c r="K109" s="2409"/>
      <c r="L109" s="2409"/>
      <c r="M109" s="2409"/>
      <c r="N109" s="2409"/>
      <c r="O109" s="2409"/>
      <c r="P109" s="2409"/>
      <c r="Q109" s="2409"/>
      <c r="R109" s="2409"/>
      <c r="S109" s="2409"/>
      <c r="T109" s="2409" t="s">
        <v>432</v>
      </c>
      <c r="U109" s="2409"/>
      <c r="V109" s="2409" t="s">
        <v>432</v>
      </c>
      <c r="W109" s="2409"/>
      <c r="X109" s="2409" t="s">
        <v>432</v>
      </c>
      <c r="Y109" s="2409"/>
      <c r="Z109" s="2409" t="s">
        <v>432</v>
      </c>
      <c r="AA109" s="2409"/>
      <c r="AB109" s="2409" t="s">
        <v>432</v>
      </c>
      <c r="AC109" s="2409"/>
      <c r="AD109" s="2409" t="s">
        <v>432</v>
      </c>
      <c r="AE109" s="2409"/>
      <c r="AF109" s="2409" t="s">
        <v>432</v>
      </c>
      <c r="AG109" s="2409"/>
      <c r="AH109" s="2409" t="s">
        <v>432</v>
      </c>
      <c r="AI109" s="2409"/>
      <c r="AJ109" s="2409"/>
      <c r="AK109" s="465"/>
      <c r="AL109" s="465"/>
      <c r="AM109" s="465"/>
      <c r="AN109" s="465"/>
      <c r="AO109" s="466">
        <v>1</v>
      </c>
    </row>
    <row r="110" spans="2:43" s="464" customFormat="1" ht="18" customHeight="1" x14ac:dyDescent="0.3">
      <c r="B110" s="2432"/>
      <c r="C110" s="2409"/>
      <c r="D110" s="2409"/>
      <c r="E110" s="2409"/>
      <c r="F110" s="2409"/>
      <c r="G110" s="2409"/>
      <c r="H110" s="2409"/>
      <c r="I110" s="2409"/>
      <c r="J110" s="2409"/>
      <c r="K110" s="2409"/>
      <c r="L110" s="2409"/>
      <c r="M110" s="2409"/>
      <c r="N110" s="2409"/>
      <c r="O110" s="2409"/>
      <c r="P110" s="2415" t="s">
        <v>1739</v>
      </c>
      <c r="Q110" s="2409"/>
      <c r="R110" s="2409"/>
      <c r="S110" s="2409"/>
      <c r="T110" s="2432"/>
      <c r="U110" s="2409"/>
      <c r="V110" s="2409"/>
      <c r="W110" s="2409"/>
      <c r="X110" s="2409"/>
      <c r="Y110" s="2409"/>
      <c r="Z110" s="2409"/>
      <c r="AA110" s="2409"/>
      <c r="AB110" s="2409"/>
      <c r="AC110" s="2409"/>
      <c r="AD110" s="2409"/>
      <c r="AE110" s="2409"/>
      <c r="AF110" s="2409"/>
      <c r="AG110" s="2409"/>
      <c r="AH110" s="2415" t="s">
        <v>1947</v>
      </c>
      <c r="AI110" s="2409"/>
      <c r="AJ110" s="2409"/>
      <c r="AK110" s="465"/>
      <c r="AL110" s="465"/>
      <c r="AM110" s="465"/>
      <c r="AN110" s="465"/>
      <c r="AO110" s="466">
        <v>1</v>
      </c>
    </row>
    <row r="111" spans="2:43" ht="18" customHeight="1" x14ac:dyDescent="0.25">
      <c r="B111" s="2083"/>
      <c r="C111" s="2084"/>
      <c r="D111" s="2084"/>
      <c r="E111" s="2084"/>
      <c r="F111" s="2084"/>
      <c r="G111" s="2084"/>
      <c r="H111" s="2084"/>
      <c r="I111" s="2084"/>
      <c r="J111" s="2084"/>
      <c r="K111" s="2084"/>
      <c r="L111" s="2084"/>
      <c r="M111" s="2084"/>
      <c r="N111" s="2084"/>
      <c r="O111" s="2084"/>
      <c r="P111" s="2084"/>
      <c r="Q111" s="2084"/>
      <c r="R111" s="2084"/>
      <c r="T111" s="2083"/>
      <c r="U111" s="2084"/>
      <c r="V111" s="2084"/>
      <c r="W111" s="2084"/>
      <c r="X111" s="2084"/>
      <c r="Y111" s="2084"/>
      <c r="Z111" s="2084"/>
      <c r="AA111" s="2084"/>
      <c r="AB111" s="2084"/>
      <c r="AC111" s="2084"/>
      <c r="AD111" s="2084"/>
      <c r="AE111" s="2084"/>
      <c r="AF111" s="2084"/>
      <c r="AG111" s="2084"/>
      <c r="AH111" s="2084"/>
      <c r="AI111" s="2084"/>
      <c r="AJ111" s="2084"/>
      <c r="AO111" s="466">
        <v>1</v>
      </c>
    </row>
    <row r="112" spans="2:43" x14ac:dyDescent="0.25">
      <c r="AO112" s="552" t="s">
        <v>344</v>
      </c>
      <c r="AP112" s="465"/>
      <c r="AQ112" s="465"/>
    </row>
    <row r="113" spans="1:43" x14ac:dyDescent="0.25">
      <c r="A113" s="466">
        <v>1</v>
      </c>
      <c r="B113" s="466">
        <v>1</v>
      </c>
      <c r="C113" s="466">
        <v>1</v>
      </c>
      <c r="D113" s="466">
        <v>1</v>
      </c>
      <c r="E113" s="466">
        <v>1</v>
      </c>
      <c r="F113" s="466">
        <v>1</v>
      </c>
      <c r="G113" s="466">
        <v>1</v>
      </c>
      <c r="H113" s="466">
        <v>1</v>
      </c>
      <c r="I113" s="466">
        <v>1</v>
      </c>
      <c r="J113" s="466">
        <v>1</v>
      </c>
      <c r="K113" s="466">
        <v>1</v>
      </c>
      <c r="L113" s="466">
        <v>1</v>
      </c>
      <c r="M113" s="466">
        <v>1</v>
      </c>
      <c r="N113" s="466">
        <v>1</v>
      </c>
      <c r="O113" s="466">
        <v>1</v>
      </c>
      <c r="P113" s="466">
        <v>1</v>
      </c>
      <c r="Q113" s="466">
        <v>1</v>
      </c>
      <c r="R113" s="466">
        <v>1</v>
      </c>
      <c r="S113" s="466">
        <v>1</v>
      </c>
      <c r="T113" s="466">
        <v>1</v>
      </c>
      <c r="U113" s="466">
        <v>1</v>
      </c>
      <c r="V113" s="466">
        <v>1</v>
      </c>
      <c r="W113" s="466">
        <v>1</v>
      </c>
      <c r="X113" s="466">
        <v>1</v>
      </c>
      <c r="Y113" s="466">
        <v>1</v>
      </c>
      <c r="Z113" s="466">
        <v>1</v>
      </c>
      <c r="AA113" s="466">
        <v>1</v>
      </c>
      <c r="AB113" s="466">
        <v>1</v>
      </c>
      <c r="AC113" s="466">
        <v>1</v>
      </c>
      <c r="AD113" s="466">
        <v>1</v>
      </c>
      <c r="AE113" s="466">
        <v>1</v>
      </c>
      <c r="AF113" s="466">
        <v>1</v>
      </c>
      <c r="AG113" s="466">
        <v>1</v>
      </c>
      <c r="AH113" s="466">
        <v>1</v>
      </c>
      <c r="AI113" s="466">
        <v>1</v>
      </c>
      <c r="AJ113" s="466">
        <v>1</v>
      </c>
      <c r="AK113" s="466"/>
      <c r="AL113" s="466">
        <v>1</v>
      </c>
      <c r="AM113" s="466">
        <v>1</v>
      </c>
      <c r="AN113" s="466">
        <v>1</v>
      </c>
      <c r="AO113" s="1" t="str">
        <f>ADDRESS(ROW(),COLUMN(),4)</f>
        <v>AO113</v>
      </c>
      <c r="AP113" s="553"/>
      <c r="AQ113" s="554" t="str">
        <f>ADDRESS(ROW(),COLUMN(),4)</f>
        <v>AQ113</v>
      </c>
    </row>
  </sheetData>
  <mergeCells count="8">
    <mergeCell ref="AH7:AH8"/>
    <mergeCell ref="AJ7:AJ8"/>
    <mergeCell ref="L7:L8"/>
    <mergeCell ref="N7:N8"/>
    <mergeCell ref="P7:P8"/>
    <mergeCell ref="R7:R8"/>
    <mergeCell ref="AD7:AD8"/>
    <mergeCell ref="AF7:AF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88BB9-0E28-4C03-8A0D-6F1F387383D3}">
  <dimension ref="A1:U245"/>
  <sheetViews>
    <sheetView showZeros="0" zoomScaleNormal="100" workbookViewId="0">
      <selection activeCell="I15" sqref="I15"/>
    </sheetView>
  </sheetViews>
  <sheetFormatPr baseColWidth="10" defaultRowHeight="15.75" x14ac:dyDescent="0.25"/>
  <cols>
    <col min="1" max="1" width="3" style="1352" customWidth="1"/>
    <col min="2" max="2" width="4.140625" style="1352" customWidth="1"/>
    <col min="3" max="3" width="13.28515625" style="1352" customWidth="1"/>
    <col min="4" max="4" width="21.28515625" style="1352" customWidth="1"/>
    <col min="5" max="8" width="13.28515625" style="1352" customWidth="1"/>
    <col min="9" max="9" width="17.140625" style="1352" customWidth="1"/>
    <col min="10" max="10" width="19" style="1352" customWidth="1"/>
    <col min="11" max="12" width="16.7109375" style="1352" customWidth="1"/>
    <col min="13" max="13" width="18.28515625" style="1352" customWidth="1"/>
    <col min="14" max="16" width="16.7109375" style="1352" customWidth="1"/>
    <col min="17" max="16384" width="11.42578125" style="1352"/>
  </cols>
  <sheetData>
    <row r="1" spans="1:21" s="1328" customFormat="1" ht="15" x14ac:dyDescent="0.25">
      <c r="A1" s="1322">
        <v>1</v>
      </c>
      <c r="B1" s="1323"/>
      <c r="C1" s="1324">
        <v>1</v>
      </c>
      <c r="D1" s="1324">
        <v>1</v>
      </c>
      <c r="E1" s="1324">
        <v>1</v>
      </c>
      <c r="F1" s="1324">
        <v>1</v>
      </c>
      <c r="G1" s="1324">
        <v>1</v>
      </c>
      <c r="H1" s="1324">
        <v>1</v>
      </c>
      <c r="I1" s="1324">
        <v>1</v>
      </c>
      <c r="J1" s="1324">
        <v>1</v>
      </c>
      <c r="K1" s="1324">
        <v>1</v>
      </c>
      <c r="L1" s="1324">
        <v>1</v>
      </c>
      <c r="M1" s="1324">
        <v>1</v>
      </c>
      <c r="N1" s="1324">
        <v>1</v>
      </c>
      <c r="O1" s="1324">
        <v>1</v>
      </c>
      <c r="P1" s="1324">
        <v>1</v>
      </c>
      <c r="Q1" s="1324">
        <v>1</v>
      </c>
      <c r="R1" s="1324">
        <v>1</v>
      </c>
      <c r="S1" s="1325"/>
      <c r="T1" s="1326" t="s">
        <v>1068</v>
      </c>
      <c r="U1" s="1327" t="str">
        <f>U245</f>
        <v>U245</v>
      </c>
    </row>
    <row r="2" spans="1:21" s="1328" customFormat="1" ht="29.25" x14ac:dyDescent="0.25">
      <c r="A2" s="1322">
        <v>1</v>
      </c>
      <c r="B2" s="1329"/>
      <c r="C2" s="1330" t="s">
        <v>1069</v>
      </c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2"/>
    </row>
    <row r="3" spans="1:21" s="1328" customFormat="1" ht="29.25" x14ac:dyDescent="0.25">
      <c r="A3" s="1322">
        <v>1</v>
      </c>
      <c r="B3" s="1329"/>
      <c r="C3" s="1330" t="s">
        <v>1070</v>
      </c>
      <c r="D3" s="1333"/>
      <c r="E3" s="1333"/>
      <c r="F3" s="1333"/>
      <c r="G3" s="1333"/>
      <c r="H3" s="1333"/>
      <c r="I3" s="1333"/>
      <c r="J3" s="1333"/>
      <c r="K3" s="1333"/>
      <c r="L3" s="1331"/>
      <c r="M3" s="1331"/>
      <c r="N3" s="1331"/>
      <c r="O3" s="1331"/>
      <c r="P3" s="1331"/>
      <c r="Q3" s="1331"/>
      <c r="R3" s="1331"/>
      <c r="S3" s="1331"/>
      <c r="T3" s="1331"/>
      <c r="U3" s="1332"/>
    </row>
    <row r="4" spans="1:21" s="1328" customFormat="1" ht="29.25" x14ac:dyDescent="0.25">
      <c r="A4" s="1322">
        <v>1</v>
      </c>
      <c r="B4" s="1329"/>
      <c r="C4" s="1330" t="s">
        <v>1071</v>
      </c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4"/>
      <c r="R4" s="1334"/>
      <c r="S4" s="1334"/>
      <c r="T4" s="1334"/>
      <c r="U4" s="1335"/>
    </row>
    <row r="5" spans="1:21" s="1328" customFormat="1" ht="29.25" x14ac:dyDescent="0.25">
      <c r="A5" s="1322"/>
      <c r="B5" s="1329"/>
      <c r="C5" s="1330" t="s">
        <v>1072</v>
      </c>
      <c r="D5" s="1334"/>
      <c r="E5" s="1334"/>
      <c r="F5" s="1334"/>
      <c r="G5" s="1334"/>
      <c r="H5" s="1334"/>
      <c r="I5" s="1334"/>
      <c r="J5" s="1334"/>
      <c r="K5" s="1334"/>
      <c r="L5" s="1334"/>
      <c r="M5" s="1334"/>
      <c r="N5" s="1334"/>
      <c r="O5" s="1334"/>
      <c r="P5" s="1334"/>
      <c r="Q5" s="1334"/>
      <c r="R5" s="1334"/>
      <c r="S5" s="1334"/>
      <c r="T5" s="1334"/>
      <c r="U5" s="1335"/>
    </row>
    <row r="6" spans="1:21" s="1328" customFormat="1" ht="29.25" x14ac:dyDescent="0.25">
      <c r="A6" s="1322"/>
      <c r="B6" s="1329"/>
      <c r="C6" s="1330" t="s">
        <v>1073</v>
      </c>
      <c r="D6" s="1334"/>
      <c r="E6" s="1334"/>
      <c r="F6" s="1334"/>
      <c r="G6" s="1334"/>
      <c r="H6" s="1334"/>
      <c r="I6" s="1334"/>
      <c r="J6" s="1334"/>
      <c r="K6" s="1334"/>
      <c r="L6" s="1334"/>
      <c r="M6" s="1334"/>
      <c r="N6" s="1334"/>
      <c r="O6" s="1334"/>
      <c r="P6" s="1334"/>
      <c r="Q6" s="1334"/>
      <c r="R6" s="1334"/>
      <c r="S6" s="1334"/>
      <c r="T6" s="1334"/>
      <c r="U6" s="1335"/>
    </row>
    <row r="7" spans="1:21" s="1328" customFormat="1" ht="29.25" x14ac:dyDescent="0.25">
      <c r="A7" s="1322"/>
      <c r="B7" s="1329"/>
      <c r="C7" s="1330" t="s">
        <v>1074</v>
      </c>
      <c r="D7" s="1334"/>
      <c r="E7" s="1334"/>
      <c r="F7" s="1334"/>
      <c r="G7" s="1334"/>
      <c r="H7" s="1334"/>
      <c r="I7" s="1334"/>
      <c r="J7" s="1334"/>
      <c r="K7" s="1334"/>
      <c r="L7" s="1334"/>
      <c r="M7" s="1334"/>
      <c r="N7" s="1334"/>
      <c r="O7" s="1334"/>
      <c r="P7" s="1334"/>
      <c r="Q7" s="1334"/>
      <c r="R7" s="1334"/>
      <c r="S7" s="1334"/>
      <c r="T7" s="1334"/>
      <c r="U7" s="1335"/>
    </row>
    <row r="8" spans="1:21" s="1328" customFormat="1" ht="29.25" x14ac:dyDescent="0.25">
      <c r="A8" s="1322"/>
      <c r="B8" s="1329"/>
      <c r="C8" s="1330"/>
      <c r="D8" s="1334"/>
      <c r="E8" s="1334"/>
      <c r="F8" s="1334"/>
      <c r="G8" s="1334"/>
      <c r="H8" s="1334"/>
      <c r="I8" s="1334"/>
      <c r="J8" s="1334"/>
      <c r="K8" s="1334"/>
      <c r="L8" s="1334"/>
      <c r="M8" s="1334"/>
      <c r="N8" s="1334"/>
      <c r="O8" s="1334"/>
      <c r="P8" s="1334"/>
      <c r="Q8" s="1334"/>
      <c r="R8" s="1334"/>
      <c r="S8" s="1334"/>
      <c r="T8" s="1334"/>
      <c r="U8" s="1335"/>
    </row>
    <row r="9" spans="1:21" s="1328" customFormat="1" ht="29.25" x14ac:dyDescent="0.25">
      <c r="A9" s="1322"/>
      <c r="B9" s="1329"/>
      <c r="C9" s="1330" t="s">
        <v>1075</v>
      </c>
      <c r="D9" s="1334"/>
      <c r="E9" s="1334"/>
      <c r="F9" s="1334"/>
      <c r="G9" s="1334"/>
      <c r="H9" s="1334"/>
      <c r="I9" s="1334"/>
      <c r="J9" s="1334"/>
      <c r="K9" s="1334"/>
      <c r="L9" s="1334"/>
      <c r="M9" s="1334"/>
      <c r="N9" s="1334"/>
      <c r="O9" s="1334"/>
      <c r="P9" s="1334"/>
      <c r="Q9" s="1334"/>
      <c r="R9" s="1334"/>
      <c r="S9" s="1334"/>
      <c r="T9" s="1334"/>
      <c r="U9" s="1335"/>
    </row>
    <row r="10" spans="1:21" s="1328" customFormat="1" ht="29.25" x14ac:dyDescent="0.25">
      <c r="A10" s="1322"/>
      <c r="B10" s="1329"/>
      <c r="C10" s="1330" t="s">
        <v>1076</v>
      </c>
      <c r="D10" s="1334"/>
      <c r="E10" s="1334"/>
      <c r="F10" s="1334"/>
      <c r="G10" s="1334"/>
      <c r="H10" s="1334"/>
      <c r="I10" s="1334"/>
      <c r="J10" s="1334"/>
      <c r="K10" s="1334"/>
      <c r="L10" s="1334"/>
      <c r="M10" s="1334"/>
      <c r="N10" s="1334"/>
      <c r="O10" s="1334"/>
      <c r="P10" s="1334"/>
      <c r="Q10" s="1334"/>
      <c r="R10" s="1334"/>
      <c r="S10" s="1334"/>
      <c r="T10" s="1334"/>
      <c r="U10" s="1335"/>
    </row>
    <row r="11" spans="1:21" s="1328" customFormat="1" ht="29.25" x14ac:dyDescent="0.25">
      <c r="A11" s="1322"/>
      <c r="B11" s="1329"/>
      <c r="C11" s="1330" t="s">
        <v>1077</v>
      </c>
      <c r="D11" s="1334"/>
      <c r="E11" s="1334"/>
      <c r="F11" s="1334"/>
      <c r="G11" s="1334"/>
      <c r="H11" s="1334"/>
      <c r="I11" s="1334"/>
      <c r="J11" s="1334"/>
      <c r="K11" s="1334"/>
      <c r="L11" s="1334"/>
      <c r="M11" s="1334"/>
      <c r="N11" s="1334"/>
      <c r="O11" s="1334"/>
      <c r="P11" s="1334"/>
      <c r="Q11" s="1334"/>
      <c r="R11" s="1334"/>
      <c r="S11" s="1334"/>
      <c r="T11" s="1334"/>
      <c r="U11" s="1335"/>
    </row>
    <row r="12" spans="1:21" s="1328" customFormat="1" ht="29.25" x14ac:dyDescent="0.25">
      <c r="A12" s="1322"/>
      <c r="B12" s="1329"/>
      <c r="C12" s="1330" t="s">
        <v>1078</v>
      </c>
      <c r="D12" s="1334"/>
      <c r="E12" s="1334"/>
      <c r="F12" s="1334"/>
      <c r="G12" s="1334"/>
      <c r="H12" s="1334"/>
      <c r="I12" s="1334"/>
      <c r="J12" s="1334"/>
      <c r="K12" s="1334"/>
      <c r="L12" s="1334"/>
      <c r="M12" s="1334"/>
      <c r="N12" s="1334"/>
      <c r="O12" s="1334"/>
      <c r="P12" s="1334"/>
      <c r="Q12" s="1334"/>
      <c r="R12" s="1334"/>
      <c r="S12" s="1334"/>
      <c r="T12" s="1334"/>
      <c r="U12" s="1335"/>
    </row>
    <row r="13" spans="1:21" s="1328" customFormat="1" ht="29.25" x14ac:dyDescent="0.25">
      <c r="A13" s="1322"/>
      <c r="B13" s="1329"/>
      <c r="C13" s="1330"/>
      <c r="D13" s="1334"/>
      <c r="E13" s="1334"/>
      <c r="F13" s="1334"/>
      <c r="G13" s="1334"/>
      <c r="H13" s="1334"/>
      <c r="I13" s="1334"/>
      <c r="J13" s="1334"/>
      <c r="K13" s="1334"/>
      <c r="L13" s="1334"/>
      <c r="M13" s="1334"/>
      <c r="N13" s="1334"/>
      <c r="O13" s="1334"/>
      <c r="P13" s="1334"/>
      <c r="Q13" s="1334"/>
      <c r="R13" s="1334"/>
      <c r="S13" s="1334"/>
      <c r="T13" s="1334"/>
      <c r="U13" s="1335"/>
    </row>
    <row r="14" spans="1:21" s="1328" customFormat="1" ht="29.25" x14ac:dyDescent="0.25">
      <c r="A14" s="1322"/>
      <c r="B14" s="1329"/>
      <c r="C14" s="1330" t="s">
        <v>1079</v>
      </c>
      <c r="D14" s="1334"/>
      <c r="E14" s="1334"/>
      <c r="F14" s="1334"/>
      <c r="G14" s="1334"/>
      <c r="H14" s="1334"/>
      <c r="I14" s="1334"/>
      <c r="J14" s="1334"/>
      <c r="K14" s="1334"/>
      <c r="L14" s="1334"/>
      <c r="M14" s="1334"/>
      <c r="N14" s="1334"/>
      <c r="O14" s="1334"/>
      <c r="P14" s="1334"/>
      <c r="Q14" s="1334"/>
      <c r="R14" s="1334"/>
      <c r="S14" s="1334"/>
      <c r="T14" s="1334"/>
      <c r="U14" s="1335"/>
    </row>
    <row r="15" spans="1:21" s="1328" customFormat="1" ht="29.25" x14ac:dyDescent="0.25">
      <c r="A15" s="1322"/>
      <c r="B15" s="1329"/>
      <c r="C15" s="1330" t="s">
        <v>1080</v>
      </c>
      <c r="D15" s="1334"/>
      <c r="E15" s="1334"/>
      <c r="F15" s="1334"/>
      <c r="G15" s="1334"/>
      <c r="H15" s="1334"/>
      <c r="I15" s="1334"/>
      <c r="J15" s="1334"/>
      <c r="K15" s="1334"/>
      <c r="L15" s="1334"/>
      <c r="M15" s="1334"/>
      <c r="N15" s="1334"/>
      <c r="O15" s="1334"/>
      <c r="P15" s="1334"/>
      <c r="Q15" s="1334"/>
      <c r="R15" s="1334"/>
      <c r="S15" s="1334"/>
      <c r="T15" s="1334"/>
      <c r="U15" s="1335"/>
    </row>
    <row r="16" spans="1:21" s="1328" customFormat="1" ht="29.25" x14ac:dyDescent="0.25">
      <c r="A16" s="1322"/>
      <c r="B16" s="1329"/>
      <c r="C16" s="1330"/>
      <c r="D16" s="1334"/>
      <c r="E16" s="1334"/>
      <c r="F16" s="1334"/>
      <c r="G16" s="1334"/>
      <c r="H16" s="1334"/>
      <c r="I16" s="1334"/>
      <c r="J16" s="1334"/>
      <c r="K16" s="1334"/>
      <c r="L16" s="1334"/>
      <c r="M16" s="1334"/>
      <c r="N16" s="1334"/>
      <c r="O16" s="1334"/>
      <c r="P16" s="1334"/>
      <c r="Q16" s="1334"/>
      <c r="R16" s="1334"/>
      <c r="S16" s="1334"/>
      <c r="T16" s="1334"/>
      <c r="U16" s="1335"/>
    </row>
    <row r="17" spans="1:21" s="1328" customFormat="1" ht="29.25" x14ac:dyDescent="0.25">
      <c r="A17" s="1322"/>
      <c r="B17" s="1329"/>
      <c r="C17" s="1330" t="s">
        <v>1081</v>
      </c>
      <c r="D17" s="1334"/>
      <c r="E17" s="1334"/>
      <c r="F17" s="1334"/>
      <c r="G17" s="1334"/>
      <c r="H17" s="1334"/>
      <c r="I17" s="1334"/>
      <c r="J17" s="1334"/>
      <c r="K17" s="1334"/>
      <c r="L17" s="1334"/>
      <c r="M17" s="1334"/>
      <c r="N17" s="1334"/>
      <c r="O17" s="1334"/>
      <c r="P17" s="1334"/>
      <c r="Q17" s="1334"/>
      <c r="R17" s="1334"/>
      <c r="S17" s="1334"/>
      <c r="T17" s="1334"/>
      <c r="U17" s="1335"/>
    </row>
    <row r="18" spans="1:21" s="1328" customFormat="1" ht="29.25" x14ac:dyDescent="0.25">
      <c r="A18" s="1322"/>
      <c r="B18" s="1329"/>
      <c r="C18" s="1330"/>
      <c r="D18" s="1334"/>
      <c r="E18" s="1334"/>
      <c r="F18" s="1334"/>
      <c r="G18" s="1334"/>
      <c r="H18" s="1334"/>
      <c r="I18" s="1334"/>
      <c r="J18" s="1334"/>
      <c r="K18" s="1334"/>
      <c r="L18" s="1334"/>
      <c r="M18" s="1334"/>
      <c r="N18" s="1334"/>
      <c r="O18" s="1334"/>
      <c r="P18" s="1334"/>
      <c r="Q18" s="1334"/>
      <c r="R18" s="1334"/>
      <c r="S18" s="1334"/>
      <c r="T18" s="1334"/>
      <c r="U18" s="1335"/>
    </row>
    <row r="19" spans="1:21" s="1328" customFormat="1" ht="29.25" x14ac:dyDescent="0.25">
      <c r="A19" s="1322"/>
      <c r="B19" s="1329"/>
      <c r="C19" s="1336" t="s">
        <v>1082</v>
      </c>
      <c r="D19" s="1334"/>
      <c r="E19" s="1334"/>
      <c r="F19" s="1334"/>
      <c r="G19" s="1334"/>
      <c r="H19" s="1334"/>
      <c r="I19" s="1334"/>
      <c r="J19" s="1334"/>
      <c r="K19" s="1334"/>
      <c r="L19" s="1334"/>
      <c r="M19" s="1334"/>
      <c r="N19" s="1334"/>
      <c r="O19" s="1334"/>
      <c r="P19" s="1334"/>
      <c r="Q19" s="1334"/>
      <c r="R19" s="1334"/>
      <c r="S19" s="1334"/>
      <c r="T19" s="1334"/>
      <c r="U19" s="1335"/>
    </row>
    <row r="20" spans="1:21" s="1328" customFormat="1" ht="29.25" x14ac:dyDescent="0.25">
      <c r="A20" s="1322"/>
      <c r="B20" s="1329"/>
      <c r="C20" s="1330" t="s">
        <v>1083</v>
      </c>
      <c r="D20" s="1334"/>
      <c r="E20" s="1334"/>
      <c r="F20" s="1334"/>
      <c r="G20" s="1334"/>
      <c r="H20" s="1334"/>
      <c r="I20" s="1334"/>
      <c r="J20" s="1334"/>
      <c r="K20" s="1334"/>
      <c r="L20" s="1334"/>
      <c r="M20" s="1334"/>
      <c r="N20" s="1334"/>
      <c r="O20" s="1334"/>
      <c r="P20" s="1334"/>
      <c r="Q20" s="1334"/>
      <c r="R20" s="1334"/>
      <c r="S20" s="1334"/>
      <c r="T20" s="1334"/>
      <c r="U20" s="1335"/>
    </row>
    <row r="21" spans="1:21" s="1328" customFormat="1" ht="29.25" x14ac:dyDescent="0.25">
      <c r="A21" s="1322"/>
      <c r="B21" s="1329"/>
      <c r="C21" s="1330" t="s">
        <v>1084</v>
      </c>
      <c r="D21" s="1334"/>
      <c r="E21" s="1334"/>
      <c r="F21" s="1334"/>
      <c r="G21" s="1334"/>
      <c r="H21" s="1334"/>
      <c r="I21" s="1334"/>
      <c r="J21" s="1334"/>
      <c r="K21" s="1334"/>
      <c r="L21" s="1334"/>
      <c r="M21" s="1334"/>
      <c r="N21" s="1334"/>
      <c r="O21" s="1334"/>
      <c r="P21" s="1334"/>
      <c r="Q21" s="1334"/>
      <c r="R21" s="1334"/>
      <c r="S21" s="1334"/>
      <c r="T21" s="1334"/>
      <c r="U21" s="1335"/>
    </row>
    <row r="22" spans="1:21" s="1328" customFormat="1" ht="29.25" x14ac:dyDescent="0.25">
      <c r="A22" s="1322"/>
      <c r="B22" s="1329"/>
      <c r="C22" s="1330" t="s">
        <v>1085</v>
      </c>
      <c r="D22" s="1334"/>
      <c r="E22" s="1334"/>
      <c r="F22" s="1334"/>
      <c r="G22" s="1334"/>
      <c r="H22" s="1334"/>
      <c r="I22" s="1334"/>
      <c r="J22" s="1334"/>
      <c r="K22" s="1334"/>
      <c r="L22" s="1334"/>
      <c r="M22" s="1334"/>
      <c r="N22" s="1334"/>
      <c r="O22" s="1334"/>
      <c r="P22" s="1334"/>
      <c r="Q22" s="1334"/>
      <c r="R22" s="1334"/>
      <c r="S22" s="1334"/>
      <c r="T22" s="1334"/>
      <c r="U22" s="1335"/>
    </row>
    <row r="23" spans="1:21" s="1328" customFormat="1" ht="29.25" x14ac:dyDescent="0.25">
      <c r="A23" s="1322"/>
      <c r="B23" s="1329"/>
      <c r="C23" s="1330" t="s">
        <v>1086</v>
      </c>
      <c r="D23" s="1334"/>
      <c r="E23" s="1334"/>
      <c r="F23" s="1334"/>
      <c r="G23" s="1334"/>
      <c r="H23" s="1334"/>
      <c r="I23" s="1334"/>
      <c r="J23" s="1334"/>
      <c r="K23" s="1334"/>
      <c r="L23" s="1334"/>
      <c r="M23" s="1334"/>
      <c r="N23" s="1334"/>
      <c r="O23" s="1334"/>
      <c r="P23" s="1334"/>
      <c r="Q23" s="1334"/>
      <c r="R23" s="1334"/>
      <c r="S23" s="1334"/>
      <c r="T23" s="1334"/>
      <c r="U23" s="1335"/>
    </row>
    <row r="24" spans="1:21" s="1328" customFormat="1" ht="29.25" x14ac:dyDescent="0.25">
      <c r="A24" s="1322"/>
      <c r="B24" s="1329"/>
      <c r="C24" s="1330"/>
      <c r="D24" s="1334"/>
      <c r="E24" s="1334"/>
      <c r="F24" s="1334"/>
      <c r="G24" s="1334"/>
      <c r="H24" s="1334"/>
      <c r="I24" s="1334"/>
      <c r="J24" s="1334"/>
      <c r="K24" s="1334"/>
      <c r="L24" s="1334"/>
      <c r="M24" s="1334"/>
      <c r="N24" s="1334"/>
      <c r="O24" s="1334"/>
      <c r="P24" s="1334"/>
      <c r="Q24" s="1334"/>
      <c r="R24" s="1334"/>
      <c r="S24" s="1334"/>
      <c r="T24" s="1334"/>
      <c r="U24" s="1335"/>
    </row>
    <row r="25" spans="1:21" s="1328" customFormat="1" ht="29.25" x14ac:dyDescent="0.25">
      <c r="A25" s="1322"/>
      <c r="B25" s="1329"/>
      <c r="C25" s="1330" t="s">
        <v>1087</v>
      </c>
      <c r="D25" s="1334"/>
      <c r="E25" s="1334"/>
      <c r="F25" s="1334"/>
      <c r="G25" s="1334"/>
      <c r="H25" s="1334"/>
      <c r="I25" s="1334"/>
      <c r="J25" s="1334"/>
      <c r="K25" s="1334"/>
      <c r="L25" s="1334"/>
      <c r="M25" s="1334"/>
      <c r="N25" s="1334"/>
      <c r="O25" s="1334"/>
      <c r="P25" s="1334"/>
      <c r="Q25" s="1334"/>
      <c r="R25" s="1334"/>
      <c r="S25" s="1334"/>
      <c r="T25" s="1334"/>
      <c r="U25" s="1335"/>
    </row>
    <row r="26" spans="1:21" s="1328" customFormat="1" ht="29.25" x14ac:dyDescent="0.25">
      <c r="A26" s="1322"/>
      <c r="B26" s="1329"/>
      <c r="C26" s="1330" t="s">
        <v>1088</v>
      </c>
      <c r="D26" s="1334"/>
      <c r="E26" s="1334"/>
      <c r="F26" s="1334"/>
      <c r="G26" s="1334"/>
      <c r="H26" s="1334"/>
      <c r="I26" s="1334"/>
      <c r="J26" s="1334"/>
      <c r="K26" s="1334"/>
      <c r="L26" s="1334"/>
      <c r="M26" s="1334"/>
      <c r="N26" s="1334"/>
      <c r="O26" s="1334"/>
      <c r="P26" s="1334"/>
      <c r="Q26" s="1334"/>
      <c r="R26" s="1334"/>
      <c r="S26" s="1334"/>
      <c r="T26" s="1334"/>
      <c r="U26" s="1335"/>
    </row>
    <row r="27" spans="1:21" s="1328" customFormat="1" ht="29.25" x14ac:dyDescent="0.25">
      <c r="A27" s="1322"/>
      <c r="B27" s="1329"/>
      <c r="C27" s="2882">
        <v>45587</v>
      </c>
      <c r="D27" s="2882"/>
      <c r="E27" s="2882"/>
      <c r="F27" s="1334"/>
      <c r="G27" s="1334"/>
      <c r="H27" s="1334"/>
      <c r="I27" s="1334"/>
      <c r="J27" s="1334"/>
      <c r="K27" s="1334"/>
      <c r="L27" s="1334"/>
      <c r="M27" s="1334"/>
      <c r="N27" s="1334"/>
      <c r="O27" s="1334"/>
      <c r="P27" s="1334"/>
      <c r="Q27" s="1334"/>
      <c r="R27" s="1334"/>
      <c r="S27" s="1334"/>
      <c r="T27" s="1334"/>
      <c r="U27" s="1335"/>
    </row>
    <row r="28" spans="1:21" s="1328" customFormat="1" ht="18" customHeight="1" x14ac:dyDescent="0.25">
      <c r="A28" s="1322"/>
      <c r="B28" s="1329"/>
      <c r="C28" s="1330"/>
      <c r="D28" s="1334"/>
      <c r="E28" s="1334"/>
      <c r="F28" s="1334"/>
      <c r="G28" s="1334"/>
      <c r="H28" s="1334"/>
      <c r="I28" s="1334"/>
      <c r="J28" s="1334"/>
      <c r="K28" s="1334"/>
      <c r="L28" s="1334"/>
      <c r="M28" s="1334"/>
      <c r="N28" s="1334"/>
      <c r="O28" s="1334"/>
      <c r="P28" s="1334"/>
      <c r="Q28" s="1334"/>
      <c r="R28" s="1334"/>
      <c r="S28" s="1334"/>
      <c r="T28" s="1334"/>
      <c r="U28" s="1335"/>
    </row>
    <row r="29" spans="1:21" s="1328" customFormat="1" ht="18.75" x14ac:dyDescent="0.25">
      <c r="A29" s="1322"/>
      <c r="B29" s="1329"/>
      <c r="C29" s="1337" t="s">
        <v>3</v>
      </c>
      <c r="D29" s="953" t="str">
        <f ca="1">CELL("nomfichier")</f>
        <v>C:\Users\Joel\Desktop\ccr17.envoyé\[ff.A.16.colonnes.20.03.2025.xlsx]Répertoire.exemple</v>
      </c>
      <c r="E29" s="1334"/>
      <c r="F29" s="1334"/>
      <c r="G29" s="1334"/>
      <c r="H29" s="1334"/>
      <c r="I29" s="1334"/>
      <c r="J29" s="1334"/>
      <c r="K29" s="1334"/>
      <c r="L29" s="1334"/>
      <c r="M29" s="1334"/>
      <c r="N29" s="1334"/>
      <c r="O29" s="1334"/>
      <c r="P29" s="1334"/>
      <c r="Q29" s="1334"/>
      <c r="R29" s="1334"/>
      <c r="S29" s="1334"/>
      <c r="T29" s="1334"/>
      <c r="U29" s="1335"/>
    </row>
    <row r="30" spans="1:21" s="1328" customFormat="1" ht="18.75" x14ac:dyDescent="0.25">
      <c r="A30" s="1322"/>
      <c r="B30" s="1329"/>
      <c r="C30" s="953"/>
      <c r="D30" s="953"/>
      <c r="E30" s="1334"/>
      <c r="F30" s="1334"/>
      <c r="G30" s="1334"/>
      <c r="H30" s="1334"/>
      <c r="I30" s="1334"/>
      <c r="J30" s="1334"/>
      <c r="K30" s="1334"/>
      <c r="L30" s="1334"/>
      <c r="M30" s="1334"/>
      <c r="N30" s="1334"/>
      <c r="O30" s="1334"/>
      <c r="P30" s="1334"/>
      <c r="Q30" s="1334"/>
      <c r="R30" s="1334"/>
      <c r="S30" s="1334"/>
      <c r="T30" s="1334"/>
      <c r="U30" s="1335"/>
    </row>
    <row r="31" spans="1:21" s="1328" customFormat="1" ht="18.75" x14ac:dyDescent="0.25">
      <c r="A31" s="1322"/>
      <c r="B31" s="1329"/>
      <c r="C31" s="1338"/>
      <c r="D31" s="953"/>
      <c r="E31" s="1334"/>
      <c r="F31" s="1334"/>
      <c r="G31" s="1334"/>
      <c r="H31" s="1334"/>
      <c r="I31" s="1339" t="s">
        <v>1089</v>
      </c>
      <c r="J31" s="1340" t="s">
        <v>1090</v>
      </c>
      <c r="K31" s="1334"/>
      <c r="L31" s="1334"/>
      <c r="M31" s="1334"/>
      <c r="N31" s="1334"/>
      <c r="O31" s="1334"/>
      <c r="P31" s="1334"/>
      <c r="Q31" s="1334"/>
      <c r="R31" s="1334"/>
      <c r="S31" s="1334"/>
      <c r="T31" s="1334"/>
      <c r="U31" s="1335"/>
    </row>
    <row r="32" spans="1:21" s="1328" customFormat="1" ht="18.75" x14ac:dyDescent="0.25">
      <c r="A32" s="1322"/>
      <c r="B32" s="1329"/>
      <c r="C32" s="953"/>
      <c r="D32" s="953"/>
      <c r="E32" s="1334"/>
      <c r="F32" s="1334"/>
      <c r="G32" s="1334"/>
      <c r="H32" s="1334"/>
      <c r="I32" s="1334"/>
      <c r="J32" s="1334"/>
      <c r="K32" s="1334"/>
      <c r="L32" s="1334"/>
      <c r="M32" s="1334"/>
      <c r="N32" s="1334"/>
      <c r="O32" s="1334"/>
      <c r="P32" s="1334"/>
      <c r="Q32" s="1334"/>
      <c r="R32" s="1334"/>
      <c r="S32" s="1334"/>
      <c r="T32" s="1334"/>
      <c r="U32" s="1335"/>
    </row>
    <row r="33" spans="1:21" s="1328" customFormat="1" ht="18.75" x14ac:dyDescent="0.25">
      <c r="A33" s="1322"/>
      <c r="B33" s="1329"/>
      <c r="C33" s="1341"/>
      <c r="D33" s="1341"/>
      <c r="E33" s="1342" t="s">
        <v>1091</v>
      </c>
      <c r="F33" s="1340" t="s">
        <v>1092</v>
      </c>
      <c r="G33" s="1334"/>
      <c r="H33" s="1334"/>
      <c r="I33" s="1334"/>
      <c r="J33" s="1334"/>
      <c r="K33" s="1334"/>
      <c r="L33" s="1334"/>
      <c r="M33" s="1334"/>
      <c r="N33" s="1343" t="s">
        <v>1093</v>
      </c>
      <c r="O33" s="1344" t="s">
        <v>1094</v>
      </c>
      <c r="P33" s="1334"/>
      <c r="Q33" s="1334"/>
      <c r="R33" s="1334"/>
      <c r="S33" s="1334"/>
      <c r="T33" s="1334"/>
      <c r="U33" s="1335"/>
    </row>
    <row r="34" spans="1:21" s="1328" customFormat="1" ht="18.75" x14ac:dyDescent="0.25">
      <c r="A34" s="1322"/>
      <c r="B34" s="1329"/>
      <c r="C34" s="1333"/>
      <c r="D34" s="1334"/>
      <c r="E34" s="1345"/>
      <c r="F34" s="1334"/>
      <c r="G34" s="1334"/>
      <c r="H34" s="1334"/>
      <c r="I34" s="1334"/>
      <c r="J34" s="1334"/>
      <c r="K34" s="1346"/>
      <c r="L34" s="1334"/>
      <c r="M34" s="1334"/>
      <c r="N34" s="1334"/>
      <c r="O34" s="1334"/>
      <c r="P34" s="1334"/>
      <c r="Q34" s="1334"/>
      <c r="R34" s="1334"/>
      <c r="S34" s="1334"/>
      <c r="T34" s="1334"/>
      <c r="U34" s="1335"/>
    </row>
    <row r="35" spans="1:21" s="1328" customFormat="1" ht="18.75" x14ac:dyDescent="0.25">
      <c r="A35" s="1322"/>
      <c r="B35" s="1329"/>
      <c r="C35" s="1333"/>
      <c r="D35" s="1341"/>
      <c r="E35" s="1347" t="s">
        <v>1095</v>
      </c>
      <c r="F35" s="1340" t="s">
        <v>1096</v>
      </c>
      <c r="G35" s="1334"/>
      <c r="H35" s="1334"/>
      <c r="I35" s="1334"/>
      <c r="J35" s="1334"/>
      <c r="K35" s="1346"/>
      <c r="L35" s="1334"/>
      <c r="M35" s="1334"/>
      <c r="N35" s="1334"/>
      <c r="O35" s="1334"/>
      <c r="P35" s="1334"/>
      <c r="Q35" s="1334"/>
      <c r="R35" s="1334"/>
      <c r="S35" s="1334"/>
      <c r="T35" s="1334"/>
      <c r="U35" s="1335"/>
    </row>
    <row r="36" spans="1:21" s="1328" customFormat="1" ht="18.75" x14ac:dyDescent="0.25">
      <c r="A36" s="1322"/>
      <c r="B36" s="1329"/>
      <c r="C36" s="1333"/>
      <c r="D36" s="1341"/>
      <c r="E36" s="1347"/>
      <c r="F36" s="1340"/>
      <c r="G36" s="1334"/>
      <c r="H36" s="1334"/>
      <c r="I36" s="1334"/>
      <c r="J36" s="1334"/>
      <c r="K36" s="1346"/>
      <c r="L36" s="1334"/>
      <c r="M36" s="1334"/>
      <c r="N36" s="1334"/>
      <c r="O36" s="1334"/>
      <c r="P36" s="1334"/>
      <c r="Q36" s="1334"/>
      <c r="R36" s="1334"/>
      <c r="S36" s="1334"/>
      <c r="T36" s="1334"/>
      <c r="U36" s="1335"/>
    </row>
    <row r="37" spans="1:21" s="1328" customFormat="1" ht="18.75" x14ac:dyDescent="0.25">
      <c r="A37" s="1322"/>
      <c r="B37" s="1329"/>
      <c r="C37" s="1333"/>
      <c r="D37" s="1341"/>
      <c r="E37" s="1346" t="s">
        <v>1097</v>
      </c>
      <c r="F37" s="1340"/>
      <c r="G37" s="1334"/>
      <c r="H37" s="1334"/>
      <c r="I37" s="1334"/>
      <c r="J37" s="1334"/>
      <c r="K37" s="1346"/>
      <c r="L37" s="1334"/>
      <c r="M37" s="1334"/>
      <c r="N37" s="1334"/>
      <c r="O37" s="1334"/>
      <c r="P37" s="1334"/>
      <c r="Q37" s="1334"/>
      <c r="R37" s="1334"/>
      <c r="S37" s="1334"/>
      <c r="T37" s="1334"/>
      <c r="U37" s="1335"/>
    </row>
    <row r="38" spans="1:21" s="1328" customFormat="1" ht="18.75" x14ac:dyDescent="0.25">
      <c r="A38" s="1322"/>
      <c r="B38" s="1329"/>
      <c r="C38" s="1333"/>
      <c r="D38" s="1334"/>
      <c r="E38" s="1346" t="s">
        <v>1098</v>
      </c>
      <c r="F38" s="1334"/>
      <c r="G38" s="1334"/>
      <c r="H38" s="1334"/>
      <c r="I38" s="1334"/>
      <c r="J38" s="1334"/>
      <c r="K38" s="1334"/>
      <c r="L38" s="1334"/>
      <c r="M38" s="1334"/>
      <c r="N38" s="1334"/>
      <c r="O38" s="1334"/>
      <c r="P38" s="1334"/>
      <c r="Q38" s="1334"/>
      <c r="R38" s="1334"/>
      <c r="S38" s="1334"/>
      <c r="T38" s="1334"/>
      <c r="U38" s="1335"/>
    </row>
    <row r="39" spans="1:21" s="1328" customFormat="1" ht="18.75" x14ac:dyDescent="0.25">
      <c r="A39" s="1322"/>
      <c r="B39" s="1329"/>
      <c r="C39" s="1333"/>
      <c r="D39" s="1334"/>
      <c r="E39" s="1346"/>
      <c r="F39" s="1334"/>
      <c r="G39" s="1334"/>
      <c r="H39" s="1334"/>
      <c r="I39" s="1334"/>
      <c r="J39" s="1334"/>
      <c r="K39" s="1334"/>
      <c r="L39" s="1334"/>
      <c r="M39" s="1334"/>
      <c r="N39" s="1334"/>
      <c r="O39" s="1334"/>
      <c r="P39" s="1334"/>
      <c r="Q39" s="1334"/>
      <c r="R39" s="1334"/>
      <c r="S39" s="1334"/>
      <c r="T39" s="1334"/>
      <c r="U39" s="1335"/>
    </row>
    <row r="40" spans="1:21" s="1328" customFormat="1" ht="18.75" x14ac:dyDescent="0.25">
      <c r="A40" s="1322">
        <v>1</v>
      </c>
      <c r="B40" s="1348"/>
      <c r="C40" s="1349" t="s">
        <v>1099</v>
      </c>
      <c r="D40" s="1349"/>
      <c r="E40" s="1350"/>
      <c r="F40" s="1350"/>
      <c r="G40" s="1350"/>
      <c r="H40" s="1350"/>
      <c r="I40" s="1350"/>
      <c r="J40" s="1350"/>
      <c r="K40" s="1334"/>
      <c r="L40" s="1334"/>
      <c r="M40" s="1334"/>
      <c r="N40" s="1334"/>
      <c r="O40" s="1334"/>
      <c r="P40" s="1334"/>
      <c r="Q40" s="1334"/>
      <c r="R40" s="1334"/>
      <c r="S40" s="1334"/>
      <c r="T40" s="1334"/>
      <c r="U40" s="1335"/>
    </row>
    <row r="41" spans="1:21" s="1328" customFormat="1" ht="18.75" x14ac:dyDescent="0.25">
      <c r="A41" s="1322"/>
      <c r="B41" s="1348"/>
      <c r="C41" s="1349"/>
      <c r="D41" s="1349" t="s">
        <v>1100</v>
      </c>
      <c r="E41" s="1350"/>
      <c r="F41" s="1350"/>
      <c r="G41" s="1350"/>
      <c r="H41" s="1350"/>
      <c r="I41" s="1350"/>
      <c r="J41" s="1350"/>
      <c r="K41" s="1334"/>
      <c r="L41" s="1334"/>
      <c r="M41" s="1334"/>
      <c r="N41" s="1334"/>
      <c r="O41" s="1334"/>
      <c r="P41" s="1334"/>
      <c r="Q41" s="1334"/>
      <c r="R41" s="1334"/>
      <c r="S41" s="1334"/>
      <c r="T41" s="1334"/>
      <c r="U41" s="1335"/>
    </row>
    <row r="42" spans="1:21" x14ac:dyDescent="0.25">
      <c r="A42" s="1322"/>
      <c r="B42" s="1329"/>
      <c r="C42" s="1322"/>
      <c r="D42" s="1322"/>
      <c r="E42" s="1322"/>
      <c r="F42" s="1322"/>
      <c r="G42" s="1322"/>
      <c r="H42" s="1322"/>
      <c r="I42" s="1322"/>
      <c r="J42" s="1322"/>
      <c r="K42" s="1322"/>
      <c r="L42" s="17"/>
      <c r="M42" s="17"/>
      <c r="N42" s="17"/>
      <c r="O42" s="17"/>
      <c r="P42" s="17"/>
      <c r="Q42" s="17"/>
      <c r="R42" s="17"/>
      <c r="S42" s="17"/>
      <c r="T42" s="17"/>
      <c r="U42" s="1351"/>
    </row>
    <row r="43" spans="1:21" x14ac:dyDescent="0.25">
      <c r="B43" s="1353" t="s">
        <v>0</v>
      </c>
      <c r="C43" s="1354" t="s">
        <v>1101</v>
      </c>
      <c r="F43" s="1354"/>
      <c r="G43" s="1354"/>
      <c r="H43" s="1354"/>
      <c r="I43" s="1322"/>
      <c r="J43" s="1322"/>
      <c r="K43" s="1322"/>
      <c r="L43" s="17"/>
      <c r="M43" s="17"/>
      <c r="N43" s="17"/>
      <c r="O43" s="17"/>
      <c r="P43" s="17"/>
      <c r="Q43" s="17"/>
      <c r="R43" s="17"/>
      <c r="S43" s="17"/>
      <c r="T43" s="17"/>
      <c r="U43" s="1351"/>
    </row>
    <row r="44" spans="1:21" ht="16.5" thickBot="1" x14ac:dyDescent="0.3">
      <c r="B44" s="1329">
        <v>1</v>
      </c>
      <c r="C44" s="1322">
        <v>1</v>
      </c>
      <c r="D44" s="1322">
        <v>1</v>
      </c>
      <c r="E44" s="1322">
        <v>1</v>
      </c>
      <c r="F44" s="1322">
        <v>1</v>
      </c>
      <c r="G44" s="1322">
        <v>1</v>
      </c>
      <c r="H44" s="1322">
        <v>1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351"/>
    </row>
    <row r="45" spans="1:21" ht="18.75" customHeight="1" x14ac:dyDescent="0.25">
      <c r="B45" s="2883" t="s">
        <v>0</v>
      </c>
      <c r="C45" s="2885" t="s">
        <v>1102</v>
      </c>
      <c r="D45" s="2885"/>
      <c r="E45" s="2885"/>
      <c r="F45" s="2885"/>
      <c r="G45" s="2885"/>
      <c r="H45" s="2886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351"/>
    </row>
    <row r="46" spans="1:21" x14ac:dyDescent="0.25">
      <c r="B46" s="2884"/>
      <c r="C46" s="2887"/>
      <c r="D46" s="2887"/>
      <c r="E46" s="2887"/>
      <c r="F46" s="2887"/>
      <c r="G46" s="2887"/>
      <c r="H46" s="2888"/>
      <c r="I46" s="17"/>
      <c r="J46" s="17"/>
      <c r="K46" s="17"/>
      <c r="L46" s="17"/>
      <c r="M46" s="17"/>
      <c r="N46" s="1356" t="s">
        <v>1103</v>
      </c>
      <c r="O46" s="1357"/>
      <c r="P46" s="1357"/>
      <c r="Q46" s="1357"/>
      <c r="R46" s="1322"/>
      <c r="S46" s="1322"/>
      <c r="T46" s="17"/>
      <c r="U46" s="1351"/>
    </row>
    <row r="47" spans="1:21" x14ac:dyDescent="0.25">
      <c r="B47" s="2889" t="str">
        <f>C45</f>
        <v>Quelques liens hypertexte internes exemple de formules</v>
      </c>
      <c r="C47" s="1358" t="str">
        <f>ADDRESS(ROW(),COLUMN(),4)</f>
        <v>C47</v>
      </c>
      <c r="D47" s="1359" t="str">
        <f>_xlfn.UNICHAR(128269)</f>
        <v>🔍</v>
      </c>
      <c r="E47" s="1360" t="str">
        <f ca="1">_xlfn.FORMULATEXT(D47)</f>
        <v>=UNICAR(128269)</v>
      </c>
      <c r="F47" s="1360"/>
      <c r="G47" s="1360"/>
      <c r="H47" s="1361"/>
      <c r="I47" s="17"/>
      <c r="J47" s="17"/>
      <c r="K47" s="17"/>
      <c r="L47" s="17"/>
      <c r="M47" s="17"/>
      <c r="N47" s="1356" t="s">
        <v>1104</v>
      </c>
      <c r="O47" s="1357"/>
      <c r="P47" s="1357"/>
      <c r="Q47" s="1357"/>
      <c r="R47" s="1322"/>
      <c r="S47" s="1322"/>
      <c r="T47" s="17"/>
      <c r="U47" s="1351"/>
    </row>
    <row r="48" spans="1:21" x14ac:dyDescent="0.25">
      <c r="B48" s="2889"/>
      <c r="C48" s="1362" t="s">
        <v>1105</v>
      </c>
      <c r="D48" s="1363"/>
      <c r="E48" s="1362"/>
      <c r="F48" s="1362"/>
      <c r="G48" s="1362"/>
      <c r="H48" s="1364"/>
      <c r="I48" s="17"/>
      <c r="J48" s="17"/>
      <c r="K48" s="17"/>
      <c r="L48" s="17"/>
      <c r="M48" s="17"/>
      <c r="N48" s="905" t="s">
        <v>1106</v>
      </c>
      <c r="O48" s="1322"/>
      <c r="P48" s="1322"/>
      <c r="Q48" s="1322"/>
      <c r="R48" s="1322"/>
      <c r="S48" s="1322"/>
      <c r="T48" s="17"/>
      <c r="U48" s="1351"/>
    </row>
    <row r="49" spans="2:21" x14ac:dyDescent="0.25">
      <c r="B49" s="2889"/>
      <c r="C49" s="1360" t="s">
        <v>1107</v>
      </c>
      <c r="D49" s="1359"/>
      <c r="E49" s="1360"/>
      <c r="F49" s="1360"/>
      <c r="G49" s="1360"/>
      <c r="H49" s="1361"/>
      <c r="I49" s="17"/>
      <c r="J49" s="17"/>
      <c r="K49" s="17"/>
      <c r="L49" s="17"/>
      <c r="M49" s="17"/>
      <c r="N49" s="1365" t="s">
        <v>1108</v>
      </c>
      <c r="O49" s="1322"/>
      <c r="P49" s="1322"/>
      <c r="Q49" s="1322"/>
      <c r="R49" s="1322"/>
      <c r="S49" s="1322"/>
      <c r="T49" s="17"/>
      <c r="U49" s="1351"/>
    </row>
    <row r="50" spans="2:21" x14ac:dyDescent="0.25">
      <c r="B50" s="2889"/>
      <c r="C50" s="1366" t="s">
        <v>1109</v>
      </c>
      <c r="D50" s="1359"/>
      <c r="E50" s="1360"/>
      <c r="F50" s="1360"/>
      <c r="G50" s="1360"/>
      <c r="H50" s="1361"/>
      <c r="I50" s="17"/>
      <c r="J50" s="17"/>
      <c r="K50" s="17"/>
      <c r="L50" s="17"/>
      <c r="M50" s="17"/>
      <c r="N50" s="905" t="s">
        <v>1110</v>
      </c>
      <c r="O50" s="1322"/>
      <c r="P50" s="1322"/>
      <c r="Q50" s="1322"/>
      <c r="R50" s="1322"/>
      <c r="S50" s="1322"/>
      <c r="T50" s="17"/>
      <c r="U50" s="1351"/>
    </row>
    <row r="51" spans="2:21" x14ac:dyDescent="0.25">
      <c r="B51" s="2889"/>
      <c r="C51" s="1366"/>
      <c r="D51" s="1359"/>
      <c r="E51" s="1360"/>
      <c r="F51" s="1360"/>
      <c r="G51" s="1360"/>
      <c r="H51" s="1361"/>
      <c r="I51" s="17"/>
      <c r="J51" s="17"/>
      <c r="K51" s="17"/>
      <c r="L51" s="17"/>
      <c r="M51" s="17"/>
      <c r="N51" s="905" t="s">
        <v>1111</v>
      </c>
      <c r="O51" s="1322"/>
      <c r="P51" s="1322"/>
      <c r="Q51" s="1322"/>
      <c r="R51" s="1322"/>
      <c r="S51" s="1322"/>
      <c r="T51" s="17"/>
      <c r="U51" s="1351"/>
    </row>
    <row r="52" spans="2:21" x14ac:dyDescent="0.25">
      <c r="B52" s="2889"/>
      <c r="C52" s="2891" t="s">
        <v>1112</v>
      </c>
      <c r="D52" s="2891"/>
      <c r="E52" s="2891"/>
      <c r="F52" s="2891"/>
      <c r="G52" s="2891"/>
      <c r="H52" s="2892"/>
      <c r="I52" s="17"/>
      <c r="J52" s="17"/>
      <c r="K52" s="17"/>
      <c r="L52" s="17"/>
      <c r="M52" s="17"/>
      <c r="N52" s="1322">
        <v>1</v>
      </c>
      <c r="O52" s="1322">
        <v>1</v>
      </c>
      <c r="P52" s="1322">
        <v>1</v>
      </c>
      <c r="Q52" s="1322">
        <v>1</v>
      </c>
      <c r="R52" s="1322">
        <v>1</v>
      </c>
      <c r="S52" s="1322">
        <v>1</v>
      </c>
      <c r="T52" s="17"/>
      <c r="U52" s="1351"/>
    </row>
    <row r="53" spans="2:21" x14ac:dyDescent="0.25">
      <c r="B53" s="2889"/>
      <c r="C53" s="2891"/>
      <c r="D53" s="2891"/>
      <c r="E53" s="2891"/>
      <c r="F53" s="2891"/>
      <c r="G53" s="2891"/>
      <c r="H53" s="2892"/>
      <c r="I53" s="17"/>
      <c r="J53" s="17"/>
      <c r="K53" s="17"/>
      <c r="L53" s="17"/>
      <c r="M53" s="17"/>
      <c r="N53" s="1367" t="s">
        <v>1113</v>
      </c>
      <c r="O53" s="1368"/>
      <c r="P53" s="1369" t="s">
        <v>1114</v>
      </c>
      <c r="Q53" s="1368"/>
      <c r="R53" s="1322"/>
      <c r="S53" s="1322"/>
      <c r="T53" s="17"/>
      <c r="U53" s="1351"/>
    </row>
    <row r="54" spans="2:21" x14ac:dyDescent="0.25">
      <c r="B54" s="2889"/>
      <c r="C54" s="1370" t="s">
        <v>1115</v>
      </c>
      <c r="D54" s="1360"/>
      <c r="E54" s="1360" t="s">
        <v>1116</v>
      </c>
      <c r="F54" s="1360"/>
      <c r="G54" s="1360"/>
      <c r="H54" s="1361"/>
      <c r="I54" s="17"/>
      <c r="J54" s="17"/>
      <c r="K54" s="17"/>
      <c r="L54" s="17"/>
      <c r="M54" s="17"/>
      <c r="N54" s="1371" t="s">
        <v>1117</v>
      </c>
      <c r="O54" s="1371" t="s">
        <v>1118</v>
      </c>
      <c r="P54" s="1371" t="s">
        <v>1119</v>
      </c>
      <c r="Q54" s="1368" t="s">
        <v>1120</v>
      </c>
      <c r="R54" s="1322"/>
      <c r="S54" s="1322"/>
      <c r="T54" s="17"/>
      <c r="U54" s="1351"/>
    </row>
    <row r="55" spans="2:21" x14ac:dyDescent="0.25">
      <c r="B55" s="2889"/>
      <c r="C55" s="1372" t="str">
        <f>HYPERLINK("#"&amp;ADDRESS(ROW(C47),COLUMN(C47),4))</f>
        <v>#C47</v>
      </c>
      <c r="D55" s="1373" t="str">
        <f ca="1">_xlfn.FORMULATEXT(C55)</f>
        <v>=LIEN_HYPERTEXTE("#"&amp;ADRESSE(LIGNE(C47);COLONNE(C47);4))</v>
      </c>
      <c r="E55" s="1373"/>
      <c r="F55" s="1373"/>
      <c r="G55" s="1373"/>
      <c r="H55" s="1374"/>
      <c r="I55" s="17"/>
      <c r="J55" s="17"/>
      <c r="K55" s="17"/>
      <c r="L55" s="17"/>
      <c r="M55" s="17"/>
      <c r="N55" s="1368" t="s">
        <v>1121</v>
      </c>
      <c r="O55" s="1368" t="s">
        <v>1122</v>
      </c>
      <c r="P55" s="1375" t="str">
        <f>N55 &amp; " " &amp; O55</f>
        <v>Robert Spière</v>
      </c>
      <c r="Q55" s="1376" t="str">
        <f ca="1">_xlfn.FORMULATEXT(P55)</f>
        <v>=N55 &amp; " " &amp; O55</v>
      </c>
      <c r="R55" s="1322"/>
      <c r="S55" s="1322"/>
      <c r="T55" s="17"/>
      <c r="U55" s="1351"/>
    </row>
    <row r="56" spans="2:21" x14ac:dyDescent="0.25">
      <c r="B56" s="2889"/>
      <c r="C56" s="1377"/>
      <c r="D56" s="1373"/>
      <c r="E56" s="1373"/>
      <c r="F56" s="1373"/>
      <c r="G56" s="1373"/>
      <c r="H56" s="1374"/>
      <c r="I56" s="17"/>
      <c r="J56" s="17"/>
      <c r="K56" s="17"/>
      <c r="L56" s="17"/>
      <c r="M56" s="17"/>
      <c r="N56" s="1368" t="s">
        <v>1123</v>
      </c>
      <c r="O56" s="1368" t="s">
        <v>1124</v>
      </c>
      <c r="P56" s="1375" t="str">
        <f>_xlfn.CONCAT(N56," ",O56)</f>
        <v>Guillaume Tell</v>
      </c>
      <c r="Q56" s="1376" t="str">
        <f ca="1">_xlfn.FORMULATEXT(P56)</f>
        <v>=CONCAT(N56;" ";O56)</v>
      </c>
      <c r="R56" s="1322"/>
      <c r="S56" s="1322"/>
      <c r="T56" s="17"/>
      <c r="U56" s="1351"/>
    </row>
    <row r="57" spans="2:21" x14ac:dyDescent="0.25">
      <c r="B57" s="2889"/>
      <c r="C57" s="1377"/>
      <c r="D57" s="1360"/>
      <c r="E57" s="1360"/>
      <c r="F57" s="1360"/>
      <c r="G57" s="1360"/>
      <c r="H57" s="1361"/>
      <c r="I57" s="17"/>
      <c r="J57" s="17"/>
      <c r="K57" s="17"/>
      <c r="L57" s="17"/>
      <c r="M57" s="17"/>
      <c r="N57" s="1322">
        <v>1</v>
      </c>
      <c r="O57" s="1322">
        <v>1</v>
      </c>
      <c r="P57" s="1322">
        <v>1</v>
      </c>
      <c r="Q57" s="1322">
        <v>1</v>
      </c>
      <c r="R57" s="1322"/>
      <c r="S57" s="1322"/>
      <c r="T57" s="17"/>
      <c r="U57" s="1351"/>
    </row>
    <row r="58" spans="2:21" x14ac:dyDescent="0.25">
      <c r="B58" s="2889"/>
      <c r="C58" s="1378" t="str">
        <f>HYPERLINK("#"&amp;ADDRESS(ROW(C47),COLUMN(C47),4)," 🔗 Lien")</f>
        <v xml:space="preserve"> 🔗 Lien</v>
      </c>
      <c r="D58" s="2893" t="str">
        <f ca="1">_xlfn.FORMULATEXT(C58)</f>
        <v>=LIEN_HYPERTEXTE("#"&amp;ADRESSE(LIGNE(C47);COLONNE(C47);4);" 🔗 Lien")</v>
      </c>
      <c r="E58" s="2893"/>
      <c r="F58" s="2893"/>
      <c r="G58" s="2893"/>
      <c r="H58" s="2894"/>
      <c r="I58" s="17"/>
      <c r="J58" s="17"/>
      <c r="K58" s="17"/>
      <c r="L58" s="17"/>
      <c r="M58" s="17"/>
      <c r="N58" s="1371" t="s">
        <v>1125</v>
      </c>
      <c r="O58" s="1367" t="s">
        <v>1126</v>
      </c>
      <c r="P58" s="1379"/>
      <c r="Q58" s="1368" t="s">
        <v>1120</v>
      </c>
      <c r="R58" s="1322"/>
      <c r="S58" s="1322"/>
      <c r="T58" s="17"/>
      <c r="U58" s="1351"/>
    </row>
    <row r="59" spans="2:21" x14ac:dyDescent="0.25">
      <c r="B59" s="2889"/>
      <c r="C59" s="1377"/>
      <c r="D59" s="2893"/>
      <c r="E59" s="2893"/>
      <c r="F59" s="2893"/>
      <c r="G59" s="2893"/>
      <c r="H59" s="2894"/>
      <c r="I59" s="17"/>
      <c r="J59" s="17"/>
      <c r="K59" s="17"/>
      <c r="L59" s="17"/>
      <c r="M59" s="17"/>
      <c r="N59" s="1368" t="s">
        <v>1127</v>
      </c>
      <c r="O59" s="1380" t="str">
        <f>LEFT(N59,SEARCH(" ",N59)-1)</f>
        <v>Guillaume</v>
      </c>
      <c r="P59" s="1376" t="s">
        <v>1128</v>
      </c>
      <c r="Q59" s="1322"/>
      <c r="R59" s="1322"/>
      <c r="S59" s="1322">
        <v>1</v>
      </c>
      <c r="T59" s="17"/>
      <c r="U59" s="1351"/>
    </row>
    <row r="60" spans="2:21" x14ac:dyDescent="0.25">
      <c r="B60" s="2889"/>
      <c r="C60" s="1377"/>
      <c r="D60" s="1381"/>
      <c r="E60" s="1381"/>
      <c r="F60" s="1381"/>
      <c r="G60" s="1381"/>
      <c r="H60" s="1382"/>
      <c r="I60" s="17"/>
      <c r="J60" s="17"/>
      <c r="K60" s="17"/>
      <c r="L60" s="17"/>
      <c r="M60" s="17"/>
      <c r="N60" s="1368" t="s">
        <v>1127</v>
      </c>
      <c r="O60" s="1380" t="str">
        <f>RIGHT(N60,LEN(N60)-SEARCH(" ",N60))</f>
        <v>Tell</v>
      </c>
      <c r="P60" s="1376" t="str">
        <f ca="1">_xlfn.FORMULATEXT(O60)</f>
        <v>=DROITE(N60;NBCAR(N60)-CHERCHE(" ";N60))</v>
      </c>
      <c r="Q60" s="1322"/>
      <c r="R60" s="1322"/>
      <c r="S60" s="1322">
        <v>1</v>
      </c>
      <c r="T60" s="17"/>
      <c r="U60" s="1351"/>
    </row>
    <row r="61" spans="2:21" x14ac:dyDescent="0.25">
      <c r="B61" s="2889"/>
      <c r="C61" s="1378" t="str">
        <f>HYPERLINK("#"&amp;ADDRESS(ROW(C47),COLUMN(C47),4)," 🔗 ICI")</f>
        <v xml:space="preserve"> 🔗 ICI</v>
      </c>
      <c r="D61" s="2895" t="str">
        <f ca="1">_xlfn.FORMULATEXT(C61)</f>
        <v>=LIEN_HYPERTEXTE("#"&amp;ADRESSE(LIGNE(C47);COLONNE(C47);4);" 🔗 ICI")</v>
      </c>
      <c r="E61" s="2895"/>
      <c r="F61" s="2895"/>
      <c r="G61" s="2895"/>
      <c r="H61" s="2896"/>
      <c r="I61" s="17"/>
      <c r="J61" s="17"/>
      <c r="K61" s="17"/>
      <c r="L61" s="17"/>
      <c r="M61" s="17"/>
      <c r="N61" s="1383" t="s">
        <v>1129</v>
      </c>
      <c r="O61" s="1384" t="str">
        <f>LEFT(N61,SEARCH(",",N61)-1)</f>
        <v>Guillaume</v>
      </c>
      <c r="P61" s="1376" t="str">
        <f ca="1">_xlfn.FORMULATEXT(O61)</f>
        <v>=GAUCHE(N61;CHERCHE(",";N61)-1)</v>
      </c>
      <c r="Q61" s="1376"/>
      <c r="R61" s="1368"/>
      <c r="S61" s="1368"/>
      <c r="T61" s="17"/>
      <c r="U61" s="1351"/>
    </row>
    <row r="62" spans="2:21" x14ac:dyDescent="0.25">
      <c r="B62" s="2889"/>
      <c r="C62" s="1377"/>
      <c r="D62" s="2895"/>
      <c r="E62" s="2895"/>
      <c r="F62" s="2895"/>
      <c r="G62" s="2895"/>
      <c r="H62" s="2896"/>
      <c r="I62" s="17"/>
      <c r="J62" s="17"/>
      <c r="K62" s="17"/>
      <c r="L62" s="17"/>
      <c r="M62" s="17"/>
      <c r="N62" s="1322">
        <v>1</v>
      </c>
      <c r="O62" s="1384" t="str">
        <f>RIGHT(N61,LEN(N61)-SEARCH(",",N61))</f>
        <v>Tell</v>
      </c>
      <c r="P62" s="1376" t="str">
        <f ca="1">_xlfn.FORMULATEXT(O62)</f>
        <v>=DROITE(N61;NBCAR(N61)-CHERCHE(",";N61))</v>
      </c>
      <c r="T62" s="17"/>
      <c r="U62" s="1351"/>
    </row>
    <row r="63" spans="2:21" x14ac:dyDescent="0.25">
      <c r="B63" s="2889"/>
      <c r="C63" s="1377"/>
      <c r="D63" s="1376"/>
      <c r="E63" s="1376"/>
      <c r="F63" s="1376"/>
      <c r="G63" s="1376"/>
      <c r="H63" s="1385"/>
      <c r="I63" s="17"/>
      <c r="J63" s="17"/>
      <c r="K63" s="17"/>
      <c r="L63" s="17"/>
      <c r="M63" s="17"/>
      <c r="N63" s="1322">
        <v>1</v>
      </c>
      <c r="O63" s="1368" t="s">
        <v>1130</v>
      </c>
      <c r="P63" s="1322"/>
      <c r="Q63" s="1322"/>
      <c r="R63" s="1322"/>
      <c r="S63" s="1322"/>
      <c r="T63" s="17"/>
      <c r="U63" s="1351"/>
    </row>
    <row r="64" spans="2:21" x14ac:dyDescent="0.25">
      <c r="B64" s="2889"/>
      <c r="C64" s="1386" t="str">
        <f>HYPERLINK("#"&amp;ADDRESS(ROW(C47),COLUMN(C47),4)," 🔗 "&amp;ADDRESS(ROW(C47),COLUMN(C47),4))</f>
        <v xml:space="preserve"> 🔗 C47</v>
      </c>
      <c r="D64" s="2895" t="str">
        <f ca="1">_xlfn.FORMULATEXT(C64)</f>
        <v>=LIEN_HYPERTEXTE("#"&amp;ADRESSE(LIGNE(C47);COLONNE(C47);4);" 🔗 "&amp;ADRESSE(LIGNE(C47);COLONNE(C47);4))</v>
      </c>
      <c r="E64" s="2895"/>
      <c r="F64" s="2895"/>
      <c r="G64" s="2895"/>
      <c r="H64" s="2896"/>
      <c r="I64" s="17"/>
      <c r="J64" s="17"/>
      <c r="K64" s="17"/>
      <c r="L64" s="17"/>
      <c r="M64" s="17"/>
      <c r="O64" s="1322"/>
      <c r="P64" s="1387"/>
      <c r="Q64" s="1388" t="s">
        <v>1131</v>
      </c>
      <c r="R64" s="1389" t="s">
        <v>1132</v>
      </c>
      <c r="S64" s="1387"/>
      <c r="T64" s="17"/>
      <c r="U64" s="1351"/>
    </row>
    <row r="65" spans="2:21" x14ac:dyDescent="0.25">
      <c r="B65" s="2889"/>
      <c r="C65" s="1377"/>
      <c r="D65" s="2895"/>
      <c r="E65" s="2895"/>
      <c r="F65" s="2895"/>
      <c r="G65" s="2895"/>
      <c r="H65" s="2896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351"/>
    </row>
    <row r="66" spans="2:21" ht="16.5" thickBot="1" x14ac:dyDescent="0.3">
      <c r="B66" s="2889"/>
      <c r="C66" s="1377"/>
      <c r="D66" s="1360"/>
      <c r="E66" s="1360"/>
      <c r="F66" s="1360"/>
      <c r="G66" s="1360"/>
      <c r="H66" s="1361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351"/>
    </row>
    <row r="67" spans="2:21" x14ac:dyDescent="0.25">
      <c r="B67" s="2889"/>
      <c r="C67" s="1386" t="str">
        <f>HYPERLINK("#"&amp;ADDRESS(ROW(C47),COLUMN(C47),4),"◀"&amp;ADDRESS(ROW(C47),COLUMN(C47),4))</f>
        <v>◀C47</v>
      </c>
      <c r="D67" s="2897" t="str">
        <f ca="1">_xlfn.FORMULATEXT(C67)</f>
        <v>=LIEN_HYPERTEXTE("#"&amp;ADRESSE(LIGNE(C47);COLONNE(C47);4);"◀"&amp;ADRESSE(LIGNE(C47);COLONNE(C47);4))</v>
      </c>
      <c r="E67" s="2897"/>
      <c r="F67" s="2897"/>
      <c r="G67" s="2897"/>
      <c r="H67" s="2898"/>
      <c r="I67" s="17"/>
      <c r="J67" s="1390" t="s">
        <v>1133</v>
      </c>
      <c r="K67" s="1391"/>
      <c r="L67" s="1391"/>
      <c r="M67" s="1391"/>
      <c r="N67" s="1391"/>
      <c r="O67" s="1391"/>
      <c r="P67" s="1392"/>
      <c r="Q67" s="17"/>
      <c r="R67" s="17"/>
      <c r="S67" s="17"/>
      <c r="T67" s="17"/>
      <c r="U67" s="1351"/>
    </row>
    <row r="68" spans="2:21" x14ac:dyDescent="0.25">
      <c r="B68" s="2889"/>
      <c r="C68" s="1377"/>
      <c r="D68" s="2897"/>
      <c r="E68" s="2897"/>
      <c r="F68" s="2897"/>
      <c r="G68" s="2897"/>
      <c r="H68" s="2898"/>
      <c r="I68" s="17"/>
      <c r="J68" s="1393" t="s">
        <v>1134</v>
      </c>
      <c r="K68" s="1394"/>
      <c r="L68" s="1394"/>
      <c r="M68" s="1394"/>
      <c r="N68" s="1394"/>
      <c r="O68" s="1394"/>
      <c r="P68" s="1395"/>
      <c r="Q68" s="17"/>
      <c r="R68" s="17"/>
      <c r="S68" s="17"/>
      <c r="T68" s="17"/>
      <c r="U68" s="1351"/>
    </row>
    <row r="69" spans="2:21" x14ac:dyDescent="0.25">
      <c r="B69" s="2889"/>
      <c r="C69" s="1377"/>
      <c r="D69" s="1381"/>
      <c r="E69" s="1381"/>
      <c r="F69" s="1381"/>
      <c r="G69" s="1381"/>
      <c r="H69" s="1382"/>
      <c r="I69" s="17"/>
      <c r="J69" s="1393" t="s">
        <v>1135</v>
      </c>
      <c r="K69" s="1394"/>
      <c r="L69" s="1394"/>
      <c r="M69" s="1394"/>
      <c r="N69" s="1394"/>
      <c r="O69" s="1394"/>
      <c r="P69" s="1395"/>
      <c r="Q69" s="17"/>
      <c r="R69" s="17"/>
      <c r="S69" s="17"/>
      <c r="T69" s="17"/>
      <c r="U69" s="1351"/>
    </row>
    <row r="70" spans="2:21" x14ac:dyDescent="0.25">
      <c r="B70" s="2889"/>
      <c r="C70" s="1386" t="str">
        <f>HYPERLINK("#"&amp;ADDRESS(ROW(C47),COLUMN(C47),4),_xlfn.UNICHAR(128269)&amp;ADDRESS(ROW(C47),COLUMN(C47),4))</f>
        <v>🔍C47</v>
      </c>
      <c r="D70" s="2899" t="str">
        <f ca="1">_xlfn.FORMULATEXT(C70)</f>
        <v>=LIEN_HYPERTEXTE("#"&amp;ADRESSE(LIGNE(C47);COLONNE(C47);4);UNICAR(128269)&amp;ADRESSE(LIGNE(C47);COLONNE(C47);4))</v>
      </c>
      <c r="E70" s="2899"/>
      <c r="F70" s="2899"/>
      <c r="G70" s="2899"/>
      <c r="H70" s="2900"/>
      <c r="I70" s="17"/>
      <c r="J70" s="1393" t="s">
        <v>1136</v>
      </c>
      <c r="K70" s="1394"/>
      <c r="L70" s="1394"/>
      <c r="M70" s="1394"/>
      <c r="N70" s="1394"/>
      <c r="O70" s="1394"/>
      <c r="P70" s="1395"/>
      <c r="Q70" s="17"/>
      <c r="R70" s="17"/>
      <c r="S70" s="17"/>
      <c r="T70" s="17"/>
      <c r="U70" s="1351"/>
    </row>
    <row r="71" spans="2:21" x14ac:dyDescent="0.25">
      <c r="B71" s="2889"/>
      <c r="C71" s="1377"/>
      <c r="D71" s="2899"/>
      <c r="E71" s="2899"/>
      <c r="F71" s="2899"/>
      <c r="G71" s="2899"/>
      <c r="H71" s="2900"/>
      <c r="I71" s="17"/>
      <c r="J71" s="835" t="s">
        <v>1137</v>
      </c>
      <c r="K71" s="1398"/>
      <c r="L71" s="1398"/>
      <c r="M71" s="1398"/>
      <c r="N71" s="1398"/>
      <c r="O71" s="1398"/>
      <c r="P71" s="1399"/>
      <c r="Q71" s="17"/>
      <c r="R71" s="17"/>
      <c r="S71" s="17"/>
      <c r="T71" s="17"/>
      <c r="U71" s="1351"/>
    </row>
    <row r="72" spans="2:21" x14ac:dyDescent="0.25">
      <c r="B72" s="2889"/>
      <c r="C72" s="1377"/>
      <c r="D72" s="1396"/>
      <c r="E72" s="1396"/>
      <c r="F72" s="1396"/>
      <c r="G72" s="1396"/>
      <c r="H72" s="1397"/>
      <c r="I72" s="17"/>
      <c r="J72" s="1400">
        <v>14</v>
      </c>
      <c r="K72" s="1401">
        <v>14</v>
      </c>
      <c r="L72" s="1401">
        <v>14</v>
      </c>
      <c r="M72" s="1401">
        <v>14</v>
      </c>
      <c r="N72" s="1401">
        <v>14</v>
      </c>
      <c r="O72" s="1401">
        <v>14</v>
      </c>
      <c r="P72" s="1402">
        <v>14</v>
      </c>
      <c r="Q72" s="1403" t="s">
        <v>1138</v>
      </c>
      <c r="R72" s="1322"/>
      <c r="S72" s="1322"/>
      <c r="T72" s="17"/>
      <c r="U72" s="1351"/>
    </row>
    <row r="73" spans="2:21" ht="16.5" thickBot="1" x14ac:dyDescent="0.3">
      <c r="B73" s="2889"/>
      <c r="C73" s="1404"/>
      <c r="D73" s="1405" t="s">
        <v>1139</v>
      </c>
      <c r="E73" s="1406" t="str">
        <f>C47</f>
        <v>C47</v>
      </c>
      <c r="F73" s="1407" t="s">
        <v>1140</v>
      </c>
      <c r="G73" s="1406"/>
      <c r="H73" s="1408"/>
      <c r="I73" s="17"/>
      <c r="J73" s="1409">
        <f t="shared" ref="J73:O73" ca="1" si="0">CELL("largeur",J73)</f>
        <v>18</v>
      </c>
      <c r="K73" s="1410">
        <f t="shared" ca="1" si="0"/>
        <v>16</v>
      </c>
      <c r="L73" s="1410">
        <f t="shared" ca="1" si="0"/>
        <v>16</v>
      </c>
      <c r="M73" s="1410">
        <f t="shared" ca="1" si="0"/>
        <v>18</v>
      </c>
      <c r="N73" s="1410">
        <f t="shared" ca="1" si="0"/>
        <v>16</v>
      </c>
      <c r="O73" s="1410">
        <f t="shared" ca="1" si="0"/>
        <v>16</v>
      </c>
      <c r="P73" s="1411">
        <f ca="1">CELL("largeur",P73)</f>
        <v>16</v>
      </c>
      <c r="Q73" s="1403" t="s">
        <v>1141</v>
      </c>
      <c r="R73" s="1322"/>
      <c r="S73" s="1322"/>
      <c r="T73" s="17"/>
      <c r="U73" s="1351"/>
    </row>
    <row r="74" spans="2:21" x14ac:dyDescent="0.25">
      <c r="B74" s="2889"/>
      <c r="C74" s="2901" t="s">
        <v>1142</v>
      </c>
      <c r="D74" s="2901"/>
      <c r="E74" s="2901"/>
      <c r="F74" s="2901"/>
      <c r="G74" s="2901"/>
      <c r="H74" s="2902"/>
      <c r="I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351"/>
    </row>
    <row r="75" spans="2:21" x14ac:dyDescent="0.25">
      <c r="B75" s="2889"/>
      <c r="C75" s="2901"/>
      <c r="D75" s="2901"/>
      <c r="E75" s="2901"/>
      <c r="F75" s="2901"/>
      <c r="G75" s="2901"/>
      <c r="H75" s="2902"/>
      <c r="I75" s="17"/>
      <c r="J75" s="1412" t="s">
        <v>1143</v>
      </c>
      <c r="K75" s="1413"/>
      <c r="L75" s="1413"/>
      <c r="M75" s="17"/>
      <c r="N75" s="17"/>
      <c r="O75" s="17"/>
      <c r="P75" s="17"/>
      <c r="Q75" s="17"/>
      <c r="R75" s="17"/>
      <c r="S75" s="17"/>
      <c r="T75" s="17"/>
      <c r="U75" s="1351"/>
    </row>
    <row r="76" spans="2:21" x14ac:dyDescent="0.25">
      <c r="B76" s="2889"/>
      <c r="C76" s="1377"/>
      <c r="D76" s="1414"/>
      <c r="E76" s="1414"/>
      <c r="F76" s="1414"/>
      <c r="G76" s="1414"/>
      <c r="H76" s="1415"/>
      <c r="I76" s="17"/>
      <c r="J76" s="1416" t="s">
        <v>1144</v>
      </c>
      <c r="K76" s="17"/>
      <c r="L76" s="17"/>
      <c r="M76" s="17"/>
      <c r="N76" s="1362"/>
      <c r="O76" s="1417"/>
      <c r="P76" s="1418" t="s">
        <v>1145</v>
      </c>
      <c r="Q76" s="1389" t="s">
        <v>1146</v>
      </c>
      <c r="R76" s="1419"/>
      <c r="S76" s="1419"/>
      <c r="T76" s="17"/>
      <c r="U76" s="1351"/>
    </row>
    <row r="77" spans="2:21" ht="16.5" thickBot="1" x14ac:dyDescent="0.3">
      <c r="B77" s="2889"/>
      <c r="C77" s="1420" t="s">
        <v>1147</v>
      </c>
      <c r="D77" s="1414"/>
      <c r="E77" s="1414"/>
      <c r="F77" s="1414"/>
      <c r="G77" s="1414"/>
      <c r="H77" s="1415"/>
      <c r="I77" s="17"/>
      <c r="J77" s="1421" t="s">
        <v>1148</v>
      </c>
      <c r="K77" s="17"/>
      <c r="L77" s="17"/>
      <c r="M77" s="17"/>
      <c r="N77" s="1322">
        <v>1</v>
      </c>
      <c r="O77" s="1322">
        <v>1</v>
      </c>
      <c r="P77" s="1322">
        <v>1</v>
      </c>
      <c r="Q77" s="1322">
        <v>1</v>
      </c>
      <c r="R77" s="1322">
        <v>1</v>
      </c>
      <c r="S77" s="1322">
        <v>1</v>
      </c>
      <c r="T77" s="17"/>
      <c r="U77" s="1351"/>
    </row>
    <row r="78" spans="2:21" x14ac:dyDescent="0.25">
      <c r="B78" s="2889"/>
      <c r="C78" s="1422" t="s">
        <v>1149</v>
      </c>
      <c r="D78" s="1423"/>
      <c r="E78" s="1423"/>
      <c r="F78" s="1423"/>
      <c r="G78" s="1414"/>
      <c r="H78" s="1415"/>
      <c r="I78" s="17"/>
      <c r="J78" s="1424" t="s">
        <v>1150</v>
      </c>
      <c r="K78" s="17"/>
      <c r="L78" s="17"/>
      <c r="M78" s="17"/>
      <c r="N78" s="1425" t="s">
        <v>0</v>
      </c>
      <c r="O78" s="2903" t="s">
        <v>1151</v>
      </c>
      <c r="P78" s="2903"/>
      <c r="Q78" s="2903"/>
      <c r="R78" s="2903"/>
      <c r="S78" s="2904"/>
      <c r="T78" s="17"/>
      <c r="U78" s="1351"/>
    </row>
    <row r="79" spans="2:21" x14ac:dyDescent="0.25">
      <c r="B79" s="2889"/>
      <c r="C79" s="2905" t="s">
        <v>1152</v>
      </c>
      <c r="D79" s="2905"/>
      <c r="E79" s="2905"/>
      <c r="F79" s="2905"/>
      <c r="G79" s="2905"/>
      <c r="H79" s="2906"/>
      <c r="I79" s="17"/>
      <c r="J79" s="1426" t="s">
        <v>1153</v>
      </c>
      <c r="K79" s="17"/>
      <c r="L79" s="17"/>
      <c r="M79" s="17"/>
      <c r="N79" s="2907">
        <v>3</v>
      </c>
      <c r="O79"/>
      <c r="P79" s="1427" t="s">
        <v>1154</v>
      </c>
      <c r="Q79" s="1428" t="s">
        <v>1155</v>
      </c>
      <c r="R79" s="1429"/>
      <c r="S79" s="1430"/>
      <c r="T79" s="17"/>
      <c r="U79" s="1351"/>
    </row>
    <row r="80" spans="2:21" x14ac:dyDescent="0.25">
      <c r="B80" s="2889"/>
      <c r="C80" s="2905"/>
      <c r="D80" s="2905"/>
      <c r="E80" s="2905"/>
      <c r="F80" s="2905"/>
      <c r="G80" s="2905"/>
      <c r="H80" s="2906"/>
      <c r="I80" s="17"/>
      <c r="J80" s="1431" t="s">
        <v>1156</v>
      </c>
      <c r="K80" s="17"/>
      <c r="L80" s="17"/>
      <c r="M80" s="17"/>
      <c r="N80" s="2907"/>
      <c r="O80" s="85"/>
      <c r="P80" s="85"/>
      <c r="Q80" s="85"/>
      <c r="R80" s="85"/>
      <c r="S80" s="754"/>
      <c r="T80" s="17"/>
      <c r="U80" s="1351"/>
    </row>
    <row r="81" spans="2:21" x14ac:dyDescent="0.25">
      <c r="B81" s="2889"/>
      <c r="C81" s="1432"/>
      <c r="D81" s="1414"/>
      <c r="E81" s="1414"/>
      <c r="F81" s="1414"/>
      <c r="G81" s="1414"/>
      <c r="H81" s="1415"/>
      <c r="I81" s="17"/>
      <c r="J81" s="1433" t="s">
        <v>588</v>
      </c>
      <c r="K81" s="17"/>
      <c r="L81" s="17"/>
      <c r="M81" s="17"/>
      <c r="N81" s="2907"/>
      <c r="O81" s="9"/>
      <c r="P81" s="9"/>
      <c r="Q81" s="400" t="s">
        <v>1157</v>
      </c>
      <c r="R81" s="1434">
        <v>6</v>
      </c>
      <c r="S81" s="862"/>
      <c r="T81" s="17"/>
      <c r="U81" s="1351"/>
    </row>
    <row r="82" spans="2:21" x14ac:dyDescent="0.25">
      <c r="B82" s="2889"/>
      <c r="C82" s="1435" t="str">
        <f>HYPERLINK("# c131",_xlfn.UNICHAR(128269)&amp;" 🔗 Lien")</f>
        <v>🔍 🔗 Lien</v>
      </c>
      <c r="D82" s="1436" t="str">
        <f ca="1">_xlfn.FORMULATEXT(C82)</f>
        <v>=LIEN_HYPERTEXTE("# c131";UNICAR(128269)&amp;" 🔗 Lien")</v>
      </c>
      <c r="E82" s="1360"/>
      <c r="F82" s="1360"/>
      <c r="G82" s="1360"/>
      <c r="H82" s="1361"/>
      <c r="I82" s="17"/>
      <c r="J82" s="1437" t="s">
        <v>1158</v>
      </c>
      <c r="K82" s="17"/>
      <c r="L82" s="17"/>
      <c r="M82" s="17"/>
      <c r="N82" s="2907"/>
      <c r="O82" s="9"/>
      <c r="P82" s="9"/>
      <c r="Q82" s="400" t="s">
        <v>1159</v>
      </c>
      <c r="R82" s="1434">
        <v>4</v>
      </c>
      <c r="S82" s="862"/>
      <c r="T82" s="17"/>
      <c r="U82" s="1351"/>
    </row>
    <row r="83" spans="2:21" x14ac:dyDescent="0.25">
      <c r="B83" s="2889"/>
      <c r="C83" s="1438"/>
      <c r="D83" s="1436"/>
      <c r="E83" s="1360"/>
      <c r="F83" s="1360"/>
      <c r="G83" s="1360"/>
      <c r="H83" s="1361"/>
      <c r="I83" s="17"/>
      <c r="J83" s="1439" t="s">
        <v>1160</v>
      </c>
      <c r="K83" s="17"/>
      <c r="L83" s="17"/>
      <c r="M83" s="17"/>
      <c r="N83" s="2907"/>
      <c r="O83" s="9"/>
      <c r="P83" s="9"/>
      <c r="Q83" s="9" t="s">
        <v>1161</v>
      </c>
      <c r="R83" s="17" t="str">
        <f>MID(Q79,R81,R82)</f>
        <v>4522</v>
      </c>
      <c r="S83" s="862"/>
      <c r="T83" s="17"/>
      <c r="U83" s="1351"/>
    </row>
    <row r="84" spans="2:21" x14ac:dyDescent="0.25">
      <c r="B84" s="2889"/>
      <c r="C84" s="1435" t="str">
        <f>HYPERLINK("#c131",_xlfn.UNICHAR(128269)&amp;"La bas")</f>
        <v>🔍La bas</v>
      </c>
      <c r="D84" s="1436" t="str">
        <f ca="1">_xlfn.FORMULATEXT(C84)</f>
        <v>=LIEN_HYPERTEXTE("#c131";UNICAR(128269)&amp;"La bas")</v>
      </c>
      <c r="E84" s="1360"/>
      <c r="F84" s="1360"/>
      <c r="G84" s="1360"/>
      <c r="H84" s="1361"/>
      <c r="I84" s="17"/>
      <c r="J84" s="1440" t="s">
        <v>1162</v>
      </c>
      <c r="K84" s="17"/>
      <c r="L84" s="17"/>
      <c r="M84" s="17"/>
      <c r="N84" s="2907"/>
      <c r="O84" s="9"/>
      <c r="P84" s="9"/>
      <c r="Q84" s="9"/>
      <c r="R84" s="9"/>
      <c r="S84" s="862"/>
      <c r="T84" s="17"/>
      <c r="U84" s="1351"/>
    </row>
    <row r="85" spans="2:21" x14ac:dyDescent="0.25">
      <c r="B85" s="2889"/>
      <c r="C85" s="1438"/>
      <c r="D85" s="1436"/>
      <c r="E85" s="1360"/>
      <c r="F85" s="1360"/>
      <c r="G85" s="1360"/>
      <c r="H85" s="1361"/>
      <c r="I85" s="17"/>
      <c r="J85" s="1441" t="s">
        <v>596</v>
      </c>
      <c r="K85" s="17"/>
      <c r="L85" s="17"/>
      <c r="M85" s="17"/>
      <c r="N85" s="2907"/>
      <c r="O85" s="2909" t="s">
        <v>1163</v>
      </c>
      <c r="P85" s="2909"/>
      <c r="Q85" s="2909"/>
      <c r="R85" s="2909"/>
      <c r="S85" s="2910"/>
      <c r="T85" s="17"/>
      <c r="U85" s="1351"/>
    </row>
    <row r="86" spans="2:21" x14ac:dyDescent="0.25">
      <c r="B86" s="2889"/>
      <c r="C86" s="1442" t="str">
        <f>HYPERLINK("# c131"," 🔗 Cliquez")</f>
        <v xml:space="preserve"> 🔗 Cliquez</v>
      </c>
      <c r="D86" s="1436" t="str">
        <f ca="1">_xlfn.FORMULATEXT(C86)</f>
        <v>=LIEN_HYPERTEXTE("# c131";" 🔗 Cliquez")</v>
      </c>
      <c r="E86" s="1360"/>
      <c r="F86" s="1360"/>
      <c r="G86" s="1360"/>
      <c r="H86" s="1361"/>
      <c r="I86" s="17"/>
      <c r="J86" s="1443" t="s">
        <v>1164</v>
      </c>
      <c r="K86" s="17"/>
      <c r="L86" s="17"/>
      <c r="M86" s="17"/>
      <c r="N86" s="2907"/>
      <c r="O86" s="2909"/>
      <c r="P86" s="2909"/>
      <c r="Q86" s="2909"/>
      <c r="R86" s="2909"/>
      <c r="S86" s="2910"/>
      <c r="T86" s="17"/>
      <c r="U86" s="1351"/>
    </row>
    <row r="87" spans="2:21" x14ac:dyDescent="0.25">
      <c r="B87" s="2889"/>
      <c r="C87" s="1360"/>
      <c r="D87" s="1360"/>
      <c r="E87" s="1360"/>
      <c r="F87" s="1360"/>
      <c r="G87" s="1360"/>
      <c r="H87" s="1361"/>
      <c r="I87" s="17"/>
      <c r="J87" s="1444" t="s">
        <v>1165</v>
      </c>
      <c r="K87" s="17"/>
      <c r="L87" s="17"/>
      <c r="M87" s="17"/>
      <c r="N87" s="2907"/>
      <c r="O87" s="1445">
        <v>11</v>
      </c>
      <c r="P87" s="1445">
        <v>11</v>
      </c>
      <c r="Q87" s="1445">
        <v>11</v>
      </c>
      <c r="R87" s="1445">
        <v>11</v>
      </c>
      <c r="S87" s="1446">
        <v>11</v>
      </c>
      <c r="T87" s="17"/>
      <c r="U87" s="1351"/>
    </row>
    <row r="88" spans="2:21" ht="16.5" thickBot="1" x14ac:dyDescent="0.3">
      <c r="B88" s="2889"/>
      <c r="C88" s="1412" t="s">
        <v>1166</v>
      </c>
      <c r="D88" s="1362"/>
      <c r="E88" s="1362"/>
      <c r="F88" s="1362"/>
      <c r="G88" s="1362"/>
      <c r="H88" s="1361"/>
      <c r="I88" s="17"/>
      <c r="J88" s="1447" t="s">
        <v>1167</v>
      </c>
      <c r="K88" s="17"/>
      <c r="L88" s="17"/>
      <c r="M88" s="17"/>
      <c r="N88" s="2908"/>
      <c r="O88" s="1410">
        <f t="shared" ref="O88:S88" ca="1" si="1">CELL("largeur",O88)</f>
        <v>16</v>
      </c>
      <c r="P88" s="1410">
        <f t="shared" ca="1" si="1"/>
        <v>16</v>
      </c>
      <c r="Q88" s="1410">
        <f t="shared" ca="1" si="1"/>
        <v>11</v>
      </c>
      <c r="R88" s="1410">
        <f t="shared" ca="1" si="1"/>
        <v>11</v>
      </c>
      <c r="S88" s="1411">
        <f t="shared" ca="1" si="1"/>
        <v>11</v>
      </c>
      <c r="T88" s="17"/>
      <c r="U88" s="1351"/>
    </row>
    <row r="89" spans="2:21" ht="18.75" x14ac:dyDescent="0.3">
      <c r="B89" s="2889"/>
      <c r="C89" s="1448" t="s">
        <v>1168</v>
      </c>
      <c r="D89" s="1360"/>
      <c r="E89" s="1360"/>
      <c r="F89" s="1360"/>
      <c r="G89" s="1360"/>
      <c r="H89" s="1361"/>
      <c r="I89" s="17"/>
      <c r="J89" s="1449" t="s">
        <v>1169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351"/>
    </row>
    <row r="90" spans="2:21" x14ac:dyDescent="0.25">
      <c r="B90" s="2889"/>
      <c r="C90" s="1450"/>
      <c r="D90" s="1360"/>
      <c r="E90" s="1360"/>
      <c r="F90" s="1360"/>
      <c r="G90" s="1360"/>
      <c r="H90" s="1361"/>
      <c r="I90" s="17"/>
      <c r="J90" s="1451" t="s">
        <v>579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351"/>
    </row>
    <row r="91" spans="2:21" ht="18.75" x14ac:dyDescent="0.25">
      <c r="B91" s="2889"/>
      <c r="C91" s="1452" t="s">
        <v>1170</v>
      </c>
      <c r="D91" s="1360"/>
      <c r="E91" s="1360"/>
      <c r="F91" s="1360"/>
      <c r="G91" s="1360"/>
      <c r="H91" s="1361"/>
      <c r="I91" s="17"/>
      <c r="J91" s="1058" t="s">
        <v>1171</v>
      </c>
      <c r="K91" s="17"/>
      <c r="L91" s="17"/>
      <c r="M91" s="17"/>
      <c r="N91" s="1453" t="s">
        <v>1172</v>
      </c>
      <c r="O91" s="2880" t="s">
        <v>1173</v>
      </c>
      <c r="P91" s="2880"/>
      <c r="Q91" s="2880"/>
      <c r="R91" s="2880"/>
      <c r="S91" s="2880"/>
      <c r="T91" s="2880"/>
      <c r="U91" s="2881"/>
    </row>
    <row r="92" spans="2:21" ht="18.75" x14ac:dyDescent="0.25">
      <c r="B92" s="2889"/>
      <c r="C92" s="1360"/>
      <c r="D92" s="1360"/>
      <c r="E92" s="1360"/>
      <c r="F92" s="1360"/>
      <c r="G92" s="1360"/>
      <c r="H92" s="1361"/>
      <c r="I92" s="17"/>
      <c r="J92" s="1454" t="s">
        <v>1174</v>
      </c>
      <c r="K92" s="17"/>
      <c r="L92" s="17"/>
      <c r="M92" s="17"/>
      <c r="N92" s="1453" t="s">
        <v>1172</v>
      </c>
      <c r="O92" s="2880" t="s">
        <v>1175</v>
      </c>
      <c r="P92" s="2880"/>
      <c r="Q92" s="2880"/>
      <c r="R92" s="2880"/>
      <c r="S92" s="2880"/>
      <c r="T92" s="2880"/>
      <c r="U92" s="2881"/>
    </row>
    <row r="93" spans="2:21" x14ac:dyDescent="0.25">
      <c r="B93" s="2889"/>
      <c r="C93" s="1360" t="s">
        <v>1176</v>
      </c>
      <c r="D93" s="1360" t="s">
        <v>1177</v>
      </c>
      <c r="E93" s="1360"/>
      <c r="F93" s="1360"/>
      <c r="G93" s="1360"/>
      <c r="H93" s="1361"/>
      <c r="I93" s="17"/>
      <c r="J93" s="1455" t="s">
        <v>1178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351"/>
    </row>
    <row r="94" spans="2:21" x14ac:dyDescent="0.25">
      <c r="B94" s="2889"/>
      <c r="C94" s="1360"/>
      <c r="D94" s="1360"/>
      <c r="E94" s="1360"/>
      <c r="F94" s="1360"/>
      <c r="G94" s="1360"/>
      <c r="H94" s="1361"/>
      <c r="I94" s="17"/>
      <c r="J94" s="1456" t="s">
        <v>1179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351"/>
    </row>
    <row r="95" spans="2:21" x14ac:dyDescent="0.25">
      <c r="B95" s="2889"/>
      <c r="C95" s="1360" t="s">
        <v>1180</v>
      </c>
      <c r="D95" s="1360"/>
      <c r="E95" s="1360"/>
      <c r="F95" s="1360"/>
      <c r="G95" s="1360"/>
      <c r="H95" s="1361"/>
      <c r="I95" s="17"/>
      <c r="J95" s="1457" t="s">
        <v>1181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351"/>
    </row>
    <row r="96" spans="2:21" x14ac:dyDescent="0.25">
      <c r="B96" s="2889"/>
      <c r="C96" s="1360"/>
      <c r="D96" s="1458" t="s">
        <v>1182</v>
      </c>
      <c r="E96" s="1360"/>
      <c r="F96" s="1458" t="s">
        <v>1183</v>
      </c>
      <c r="G96" s="1360"/>
      <c r="H96" s="1361" t="s">
        <v>4</v>
      </c>
      <c r="I96" s="17"/>
      <c r="J96" s="1459" t="s">
        <v>1184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351"/>
    </row>
    <row r="97" spans="1:21" x14ac:dyDescent="0.25">
      <c r="B97" s="2889"/>
      <c r="C97" s="1360" t="s">
        <v>1185</v>
      </c>
      <c r="D97" s="1360"/>
      <c r="E97" s="1360"/>
      <c r="F97" s="1360"/>
      <c r="G97" s="1360"/>
      <c r="H97" s="1361"/>
      <c r="I97" s="17"/>
      <c r="J97" s="1460" t="s">
        <v>1186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351"/>
    </row>
    <row r="98" spans="1:21" x14ac:dyDescent="0.25">
      <c r="B98" s="2889"/>
      <c r="C98" s="1360"/>
      <c r="D98" s="1458" t="s">
        <v>1187</v>
      </c>
      <c r="E98" s="1360"/>
      <c r="F98" s="1458" t="s">
        <v>1188</v>
      </c>
      <c r="G98" s="1360"/>
      <c r="H98" s="1361"/>
      <c r="I98" s="17"/>
      <c r="J98" s="1461" t="s">
        <v>1189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351"/>
    </row>
    <row r="99" spans="1:21" x14ac:dyDescent="0.25">
      <c r="B99" s="2889"/>
      <c r="C99" s="1360"/>
      <c r="D99" s="1458"/>
      <c r="E99" s="1360"/>
      <c r="F99" s="1458"/>
      <c r="G99" s="1360"/>
      <c r="H99" s="1361"/>
      <c r="I99" s="17"/>
      <c r="J99" s="1462" t="s">
        <v>1190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351"/>
    </row>
    <row r="100" spans="1:21" x14ac:dyDescent="0.25">
      <c r="B100" s="2889"/>
      <c r="C100" s="1360"/>
      <c r="D100" s="1458"/>
      <c r="E100" s="1463" t="s">
        <v>1191</v>
      </c>
      <c r="F100" s="1458" t="s">
        <v>1192</v>
      </c>
      <c r="G100" s="1360"/>
      <c r="H100" s="1361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351"/>
    </row>
    <row r="101" spans="1:21" x14ac:dyDescent="0.25">
      <c r="B101" s="2889"/>
      <c r="C101" s="1360"/>
      <c r="D101" s="1458"/>
      <c r="E101" s="1360"/>
      <c r="F101" s="1458"/>
      <c r="G101" s="1360"/>
      <c r="H101" s="1361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351"/>
    </row>
    <row r="102" spans="1:21" x14ac:dyDescent="0.25">
      <c r="B102" s="2889"/>
      <c r="C102" s="1360" t="s">
        <v>1193</v>
      </c>
      <c r="D102" s="1458"/>
      <c r="E102" s="1360"/>
      <c r="F102" s="1458"/>
      <c r="G102" s="1360"/>
      <c r="H102" s="1361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351"/>
    </row>
    <row r="103" spans="1:21" x14ac:dyDescent="0.25">
      <c r="B103" s="2889"/>
      <c r="C103" s="1360"/>
      <c r="D103" s="1458" t="s">
        <v>1194</v>
      </c>
      <c r="E103" s="1360"/>
      <c r="F103" s="1458"/>
      <c r="G103" s="1360"/>
      <c r="H103" s="1361" t="s">
        <v>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351"/>
    </row>
    <row r="104" spans="1:21" ht="16.5" thickBot="1" x14ac:dyDescent="0.3">
      <c r="B104" s="2890"/>
      <c r="C104" s="1464"/>
      <c r="D104" s="1464"/>
      <c r="E104" s="1464"/>
      <c r="F104" s="1464"/>
      <c r="G104" s="1464"/>
      <c r="H104" s="1465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351"/>
    </row>
    <row r="105" spans="1:21" ht="23.25" x14ac:dyDescent="0.6">
      <c r="A105" s="1322">
        <v>1</v>
      </c>
      <c r="B105" s="1329"/>
      <c r="C105" s="1333"/>
      <c r="D105" s="1333"/>
      <c r="E105" s="1333"/>
      <c r="F105" s="1333"/>
      <c r="G105" s="1333"/>
      <c r="H105" s="1466"/>
      <c r="I105" s="1466"/>
      <c r="J105" s="1356" t="s">
        <v>1195</v>
      </c>
      <c r="K105" s="1413"/>
      <c r="L105" s="1413"/>
      <c r="M105" s="1413"/>
      <c r="N105" s="17"/>
      <c r="O105" s="1467" t="s">
        <v>1196</v>
      </c>
      <c r="P105" s="1468"/>
      <c r="Q105" s="1468"/>
      <c r="R105" s="1322"/>
      <c r="S105" s="17"/>
      <c r="T105" s="17"/>
      <c r="U105" s="1351"/>
    </row>
    <row r="106" spans="1:21" ht="18.75" x14ac:dyDescent="0.25">
      <c r="A106" s="1322">
        <v>1</v>
      </c>
      <c r="B106" s="1329"/>
      <c r="C106" s="1469" t="s">
        <v>1197</v>
      </c>
      <c r="D106" s="1470"/>
      <c r="E106" s="1470"/>
      <c r="F106" s="1470"/>
      <c r="G106" s="1470"/>
      <c r="H106" s="1333"/>
      <c r="I106" s="1333"/>
      <c r="J106" s="1356" t="s">
        <v>1198</v>
      </c>
      <c r="K106" s="1413"/>
      <c r="L106" s="1413"/>
      <c r="M106" s="1413"/>
      <c r="N106" s="17"/>
      <c r="O106" s="2915" t="s">
        <v>1199</v>
      </c>
      <c r="P106" s="2916" t="s">
        <v>1200</v>
      </c>
      <c r="Q106" s="17"/>
      <c r="R106" s="17"/>
      <c r="S106" s="17"/>
      <c r="T106" s="17"/>
      <c r="U106" s="1351"/>
    </row>
    <row r="107" spans="1:21" x14ac:dyDescent="0.25">
      <c r="A107" s="1322">
        <v>1</v>
      </c>
      <c r="B107" s="1329"/>
      <c r="C107" s="1470" t="s">
        <v>1201</v>
      </c>
      <c r="D107" s="1470"/>
      <c r="E107" s="1470"/>
      <c r="F107" s="1470"/>
      <c r="G107" s="1470"/>
      <c r="H107" s="1471" t="s">
        <v>1202</v>
      </c>
      <c r="I107" s="1472" t="b">
        <f>IF(H108=D134,E117/(100-F118)*100)</f>
        <v>0</v>
      </c>
      <c r="J107" s="1436" t="str">
        <f ca="1">_xlfn.FORMULATEXT(I107)</f>
        <v>=SI(H108=D134;E117/(100-F118)*100)</v>
      </c>
      <c r="K107" s="17"/>
      <c r="L107" s="17"/>
      <c r="M107" s="17"/>
      <c r="N107" s="17"/>
      <c r="O107" s="2915"/>
      <c r="P107" s="2916"/>
      <c r="Q107" s="17"/>
      <c r="R107" s="17"/>
      <c r="S107" s="17"/>
      <c r="T107" s="17"/>
      <c r="U107" s="1351"/>
    </row>
    <row r="108" spans="1:21" x14ac:dyDescent="0.25">
      <c r="A108" s="1322">
        <v>1</v>
      </c>
      <c r="B108" s="1329"/>
      <c r="C108" s="1470" t="s">
        <v>1203</v>
      </c>
      <c r="D108" s="1470"/>
      <c r="E108" s="1470"/>
      <c r="F108" s="1470"/>
      <c r="G108" s="1470"/>
      <c r="H108" s="1473" t="s">
        <v>1204</v>
      </c>
      <c r="I108" s="1472">
        <f>IF(H117=D134,E117-(E117*F118%))</f>
        <v>0.625</v>
      </c>
      <c r="J108" s="1436" t="str">
        <f ca="1">_xlfn.FORMULATEXT(I108)</f>
        <v>=SI(H117=D134;E117-(E117*F118%))</v>
      </c>
      <c r="K108" s="17"/>
      <c r="L108" s="17"/>
      <c r="M108" s="17"/>
      <c r="N108" s="17"/>
      <c r="O108" s="1322">
        <v>1</v>
      </c>
      <c r="P108" s="17"/>
      <c r="Q108" s="17"/>
      <c r="R108" s="17"/>
      <c r="S108" s="17"/>
      <c r="T108" s="17"/>
      <c r="U108" s="1351"/>
    </row>
    <row r="109" spans="1:21" ht="16.5" thickBot="1" x14ac:dyDescent="0.3">
      <c r="A109" s="1322">
        <v>1</v>
      </c>
      <c r="B109" s="1329"/>
      <c r="C109" s="1322">
        <v>1</v>
      </c>
      <c r="D109" s="1322">
        <v>1</v>
      </c>
      <c r="E109" s="1322">
        <v>1</v>
      </c>
      <c r="F109" s="1322">
        <v>1</v>
      </c>
      <c r="G109" s="1322">
        <v>1</v>
      </c>
      <c r="H109" s="1322">
        <v>1</v>
      </c>
      <c r="I109" s="1322">
        <v>1</v>
      </c>
      <c r="J109" s="1474"/>
      <c r="K109" s="17"/>
      <c r="L109" s="17"/>
      <c r="M109" s="17"/>
      <c r="N109" s="17"/>
      <c r="O109" s="2917" t="s">
        <v>1205</v>
      </c>
      <c r="P109" s="17"/>
      <c r="Q109" s="17"/>
      <c r="R109" s="17"/>
      <c r="S109" s="17"/>
      <c r="T109" s="17"/>
      <c r="U109" s="1351"/>
    </row>
    <row r="110" spans="1:21" ht="23.25" x14ac:dyDescent="0.25">
      <c r="A110" s="1322">
        <v>1</v>
      </c>
      <c r="B110" s="2883" t="s">
        <v>0</v>
      </c>
      <c r="C110" s="2918" t="s">
        <v>1206</v>
      </c>
      <c r="D110" s="2918"/>
      <c r="E110" s="2918"/>
      <c r="F110" s="2918"/>
      <c r="G110" s="1475"/>
      <c r="H110" s="1476" t="str">
        <f>E118</f>
        <v>❻ %  de PERTE &gt;</v>
      </c>
      <c r="I110" s="1477" t="str">
        <f>_xlfn.UNICHAR(128269)&amp;"Cliquez sur les loupes"</f>
        <v>🔍Cliquez sur les loupes</v>
      </c>
      <c r="J110" s="1468"/>
      <c r="K110" s="1478" t="s">
        <v>1120</v>
      </c>
      <c r="L110" s="1412"/>
      <c r="M110" s="1413"/>
      <c r="N110" s="17"/>
      <c r="O110" s="2917"/>
      <c r="P110" s="17"/>
      <c r="Q110" s="17"/>
      <c r="R110" s="17"/>
      <c r="S110" s="17"/>
      <c r="T110" s="17"/>
      <c r="U110" s="1351"/>
    </row>
    <row r="111" spans="1:21" x14ac:dyDescent="0.25">
      <c r="A111" s="1322">
        <v>1</v>
      </c>
      <c r="B111" s="2884"/>
      <c r="C111" s="1479"/>
      <c r="D111" s="1479"/>
      <c r="E111" s="1480"/>
      <c r="F111" s="1481" t="s">
        <v>1207</v>
      </c>
      <c r="G111" s="1482" t="str">
        <f>IF(F117=D133,"CRU- Brut ou à cuire","CUIT - Net à servir")</f>
        <v>CRU- Brut ou à cuire</v>
      </c>
      <c r="H111" s="1483"/>
      <c r="I111" s="1484" t="str">
        <f>HYPERLINK("#"&amp;ADDRESS(ROW(G111),COLUMN(G111),4),_xlfn.UNICHAR(128269)&amp;"cellule "&amp;ADDRESS(ROW(G111),COLUMN(G111),4))</f>
        <v>🔍cellule G111</v>
      </c>
      <c r="J111" s="1485" t="str">
        <f>G111</f>
        <v>CRU- Brut ou à cuire</v>
      </c>
      <c r="K111" s="1436" t="str">
        <f ca="1">_xlfn.FORMULATEXT(G111)</f>
        <v>=SI(F117=D133;"CRU- Brut ou à cuire";"CUIT - Net à servir")</v>
      </c>
      <c r="L111" s="1366"/>
      <c r="M111" s="17"/>
      <c r="N111" s="17"/>
      <c r="O111" s="1322">
        <v>1</v>
      </c>
      <c r="P111" s="17"/>
      <c r="Q111" s="17"/>
      <c r="R111" s="17"/>
      <c r="S111" s="17"/>
      <c r="T111" s="17"/>
      <c r="U111" s="1351"/>
    </row>
    <row r="112" spans="1:21" ht="23.25" x14ac:dyDescent="0.25">
      <c r="A112" s="1322">
        <v>1</v>
      </c>
      <c r="B112" s="2919">
        <v>3</v>
      </c>
      <c r="C112" s="2921" t="str">
        <f>D114</f>
        <v>Sautés en morceaux service au poids</v>
      </c>
      <c r="D112" s="2921"/>
      <c r="E112" s="2921"/>
      <c r="F112" s="2921"/>
      <c r="G112" s="2921"/>
      <c r="H112" s="2922"/>
      <c r="I112" s="1484" t="str">
        <f>HYPERLINK("#"&amp;ADDRESS(ROW(E113),COLUMN(E113),4),_xlfn.UNICHAR(128269)&amp;"cellule "&amp;ADDRESS(ROW(E113),COLUMN(E113),4))</f>
        <v>🔍cellule E113</v>
      </c>
      <c r="J112" s="1486">
        <f>E113</f>
        <v>46</v>
      </c>
      <c r="K112" s="1436" t="str">
        <f ca="1">_xlfn.FORMULATEXT(E113)</f>
        <v>=ENT(E123/E117)</v>
      </c>
      <c r="L112" s="1366"/>
      <c r="M112" s="17"/>
      <c r="N112" s="17"/>
      <c r="O112" s="1322">
        <v>1</v>
      </c>
      <c r="P112" s="17"/>
      <c r="Q112" s="17"/>
      <c r="R112" s="17"/>
      <c r="S112" s="17"/>
      <c r="T112" s="17"/>
      <c r="U112" s="1351"/>
    </row>
    <row r="113" spans="1:21" x14ac:dyDescent="0.25">
      <c r="A113" s="1322">
        <v>1</v>
      </c>
      <c r="B113" s="2919"/>
      <c r="C113" s="1487"/>
      <c r="D113" s="1488" t="s">
        <v>1208</v>
      </c>
      <c r="E113" s="1489">
        <f>INT(E123/E117)</f>
        <v>46</v>
      </c>
      <c r="F113" s="1490">
        <f>IF(E113=0,0,IF(E124=0,0,E117))</f>
        <v>1.25</v>
      </c>
      <c r="G113" s="1491" t="str">
        <f>IF(F113*E113=0,"1 de",IF(E123=0,0,IF(E117=0,0,IF(F113*E113=E123,"",IF(H113&gt;0,"Plus 1 de")))))</f>
        <v>Plus 1 de</v>
      </c>
      <c r="H113" s="1492">
        <f>IF(E117=0,0,IF(F113*E113=E123,"",MOD(E123,E117)))</f>
        <v>0.10000000000000142</v>
      </c>
      <c r="I113" s="1484" t="str">
        <f>HYPERLINK("#"&amp;ADDRESS(ROW(F113),COLUMN(F113),4),_xlfn.UNICHAR(128269)&amp;"cellule "&amp;ADDRESS(ROW(F113),COLUMN(F113),4))</f>
        <v>🔍cellule F113</v>
      </c>
      <c r="J113" s="1493">
        <f>F113</f>
        <v>1.25</v>
      </c>
      <c r="K113" s="1436" t="str">
        <f ca="1">_xlfn.FORMULATEXT(F113)</f>
        <v>=SI(E113=0;0;SI(E124=0;0;E117))</v>
      </c>
      <c r="L113" s="1366"/>
      <c r="M113" s="17"/>
      <c r="N113" s="17"/>
      <c r="O113" s="1366"/>
      <c r="P113" s="17"/>
      <c r="Q113" s="17"/>
      <c r="R113" s="17"/>
      <c r="S113" s="17"/>
      <c r="T113" s="17"/>
      <c r="U113" s="1351"/>
    </row>
    <row r="114" spans="1:21" ht="18.75" x14ac:dyDescent="0.25">
      <c r="A114" s="1322">
        <v>1</v>
      </c>
      <c r="B114" s="2919"/>
      <c r="C114" s="1494" t="s">
        <v>1209</v>
      </c>
      <c r="D114" s="1495" t="s">
        <v>1210</v>
      </c>
      <c r="E114" s="1496"/>
      <c r="F114" s="1366"/>
      <c r="G114" s="1366"/>
      <c r="H114" s="1497"/>
      <c r="I114" s="1484" t="str">
        <f>HYPERLINK("#"&amp;ADDRESS(ROW(G113),COLUMN(G113),4),_xlfn.UNICHAR(128269)&amp;"cellule "&amp;ADDRESS(ROW(G113),COLUMN(G113),4))</f>
        <v>🔍cellule G113</v>
      </c>
      <c r="J114" s="1498" t="str">
        <f>HYPERLINK("# G31",G113)</f>
        <v>Plus 1 de</v>
      </c>
      <c r="K114" s="1436" t="str">
        <f ca="1">_xlfn.FORMULATEXT(G113)</f>
        <v>=SI(F113*E113=0;"1 de";SI(E123=0;0;SI(E117=0;0;SI(F113*E113=E123;"";SI(H113&gt;0;"Plus 1 de")))))</v>
      </c>
      <c r="L114" s="1366"/>
      <c r="M114" s="17"/>
      <c r="N114" s="17"/>
      <c r="O114" s="1366"/>
      <c r="P114" s="17"/>
      <c r="Q114" s="17"/>
      <c r="R114" s="17"/>
      <c r="S114" s="17"/>
      <c r="T114" s="17"/>
      <c r="U114" s="1351"/>
    </row>
    <row r="115" spans="1:21" x14ac:dyDescent="0.25">
      <c r="A115" s="1322">
        <v>1</v>
      </c>
      <c r="B115" s="2919"/>
      <c r="C115" s="1366"/>
      <c r="D115" s="1366"/>
      <c r="E115" s="1499" t="s">
        <v>1211</v>
      </c>
      <c r="F115" s="2923" t="s">
        <v>1212</v>
      </c>
      <c r="G115" s="2923"/>
      <c r="H115" s="2924"/>
      <c r="I115" s="1484" t="str">
        <f>HYPERLINK("#"&amp;ADDRESS(ROW(H113),COLUMN(H113),4),_xlfn.UNICHAR(128269)&amp;"cellule "&amp;ADDRESS(ROW(H113),COLUMN(H113),4))</f>
        <v>🔍cellule H113</v>
      </c>
      <c r="J115" s="1500">
        <f>H113</f>
        <v>0.10000000000000142</v>
      </c>
      <c r="K115" s="1436" t="str">
        <f ca="1">_xlfn.FORMULATEXT(H113)</f>
        <v>=SI(E117=0;0;SI(F113*E113=E123;"";MOD(E123;E117)))</v>
      </c>
      <c r="L115" s="1366"/>
      <c r="M115" s="17"/>
      <c r="N115" s="17"/>
      <c r="O115" s="1366"/>
      <c r="P115" s="17"/>
      <c r="Q115" s="17"/>
      <c r="R115" s="17"/>
      <c r="S115" s="17"/>
      <c r="T115" s="17"/>
      <c r="U115" s="1351"/>
    </row>
    <row r="116" spans="1:21" x14ac:dyDescent="0.25">
      <c r="A116" s="1322">
        <v>1</v>
      </c>
      <c r="B116" s="2919"/>
      <c r="C116" s="1366"/>
      <c r="D116" s="1501"/>
      <c r="E116" s="1502"/>
      <c r="F116" s="1503" t="s">
        <v>1213</v>
      </c>
      <c r="G116" s="1501"/>
      <c r="H116" s="1497"/>
      <c r="I116" s="1360"/>
      <c r="J116" s="1504"/>
      <c r="K116" s="1366"/>
      <c r="L116" s="1366"/>
      <c r="M116" s="17"/>
      <c r="N116" s="17"/>
      <c r="O116" s="1366"/>
      <c r="P116" s="17"/>
      <c r="Q116" s="17"/>
      <c r="R116" s="17"/>
      <c r="S116" s="17"/>
      <c r="T116" s="17"/>
      <c r="U116" s="1351"/>
    </row>
    <row r="117" spans="1:21" x14ac:dyDescent="0.25">
      <c r="A117" s="1322">
        <v>1</v>
      </c>
      <c r="B117" s="2919"/>
      <c r="C117" s="1505"/>
      <c r="D117" s="1506" t="s">
        <v>1214</v>
      </c>
      <c r="E117" s="1507">
        <v>1.25</v>
      </c>
      <c r="F117" s="1508" t="s">
        <v>1215</v>
      </c>
      <c r="G117" s="1509">
        <f>IF(F117=D133,E117-(E117*F118%),IF(F117=D134,E117/(100-F118)*100))</f>
        <v>0.625</v>
      </c>
      <c r="H117" s="1510" t="str">
        <f>H120</f>
        <v>cuit</v>
      </c>
      <c r="I117" s="1484" t="str">
        <f>HYPERLINK("#"&amp;ADDRESS(ROW(G117),COLUMN(G117),4),_xlfn.UNICHAR(128269)&amp;"cellule "&amp;ADDRESS(ROW(G117),COLUMN(G117),4))</f>
        <v>🔍cellule G117</v>
      </c>
      <c r="J117" s="1472">
        <f>G117</f>
        <v>0.625</v>
      </c>
      <c r="K117" s="1436" t="str">
        <f ca="1">_xlfn.FORMULATEXT(G117)</f>
        <v>=SI(F117=D133;E117-(E117*F118%);SI(F117=D134;E117/(100-F118)*100))</v>
      </c>
      <c r="L117" s="1366"/>
      <c r="M117" s="17"/>
      <c r="N117" s="17"/>
      <c r="O117" s="1366"/>
      <c r="P117" s="17"/>
      <c r="Q117" s="17"/>
      <c r="R117" s="17"/>
      <c r="S117" s="17"/>
      <c r="T117" s="17"/>
      <c r="U117" s="1351"/>
    </row>
    <row r="118" spans="1:21" x14ac:dyDescent="0.25">
      <c r="A118" s="1322">
        <v>1</v>
      </c>
      <c r="B118" s="2919"/>
      <c r="C118" s="1366"/>
      <c r="D118" s="1468"/>
      <c r="E118" s="1511" t="str">
        <f>IF(F120=D134,"❻ % de BONI &gt;",IF(F120=D133,"❻ %  de PERTE &gt;",IF(ISBLANK(F118),0)))</f>
        <v>❻ %  de PERTE &gt;</v>
      </c>
      <c r="F118" s="1512">
        <v>50</v>
      </c>
      <c r="G118" s="1366"/>
      <c r="H118" s="1497"/>
      <c r="I118" s="1484" t="str">
        <f>HYPERLINK("#"&amp;ADDRESS(ROW(E118),COLUMN(E118),4),_xlfn.UNICHAR(128269)&amp;"cellule "&amp;ADDRESS(ROW(E118),COLUMN(E118),4))</f>
        <v>🔍cellule E118</v>
      </c>
      <c r="J118" s="1513" t="str">
        <f>E118</f>
        <v>❻ %  de PERTE &gt;</v>
      </c>
      <c r="K118" s="1436" t="str">
        <f ca="1">_xlfn.FORMULATEXT(E118)</f>
        <v>=SI(F120=D134;"❻ % de BONI &gt;";SI(F120=D133;"❻ %  de PERTE &gt;";SI(ESTVIDE(F118);0)))</v>
      </c>
      <c r="L118" s="1366"/>
      <c r="M118" s="17"/>
      <c r="N118" s="17"/>
      <c r="O118" s="1366"/>
      <c r="P118" s="17"/>
      <c r="Q118" s="17"/>
      <c r="R118" s="17"/>
      <c r="S118" s="17"/>
      <c r="T118" s="17"/>
      <c r="U118" s="1351"/>
    </row>
    <row r="119" spans="1:21" x14ac:dyDescent="0.25">
      <c r="A119" s="1322">
        <v>1</v>
      </c>
      <c r="B119" s="2919"/>
      <c r="C119" s="1366"/>
      <c r="D119" s="1366"/>
      <c r="E119" s="1366"/>
      <c r="F119" s="1366"/>
      <c r="G119" s="1366"/>
      <c r="H119" s="1497"/>
      <c r="I119" s="1360"/>
      <c r="J119" s="1504"/>
      <c r="K119" s="1366"/>
      <c r="L119" s="1366"/>
      <c r="M119" s="17"/>
      <c r="N119" s="17"/>
      <c r="O119" s="1366"/>
      <c r="P119" s="17"/>
      <c r="Q119" s="17"/>
      <c r="R119" s="17"/>
      <c r="S119" s="17"/>
      <c r="T119" s="17"/>
      <c r="U119" s="1351"/>
    </row>
    <row r="120" spans="1:21" x14ac:dyDescent="0.25">
      <c r="A120" s="1322">
        <v>1</v>
      </c>
      <c r="B120" s="2919"/>
      <c r="C120" s="1366"/>
      <c r="D120" s="1514" t="s">
        <v>1216</v>
      </c>
      <c r="E120" s="1515">
        <v>4.8000000000000001E-2</v>
      </c>
      <c r="F120" s="1516" t="str">
        <f>F117</f>
        <v>cru</v>
      </c>
      <c r="G120" s="1509">
        <f>IF(F120=D133,E120-(E120*F118%),IF(F120=D134,E120/(100-F118)*100))</f>
        <v>2.4E-2</v>
      </c>
      <c r="H120" s="1517" t="str">
        <f>IF(F120=D133,D134,D133)</f>
        <v>cuit</v>
      </c>
      <c r="I120" s="1484" t="str">
        <f>HYPERLINK("#"&amp;ADDRESS(ROW(G120),COLUMN(G120),4),_xlfn.UNICHAR(128269)&amp;"cellule "&amp;ADDRESS(ROW(G120),COLUMN(G120),4))</f>
        <v>🔍cellule G120</v>
      </c>
      <c r="J120" s="1472">
        <f>G120</f>
        <v>2.4E-2</v>
      </c>
      <c r="K120" s="1436" t="str">
        <f ca="1">_xlfn.FORMULATEXT(G120)</f>
        <v>=SI(F120=D133;E120-(E120*F118%);SI(F120=D134;E120/(100-F118)*100))</v>
      </c>
      <c r="L120" s="1366"/>
      <c r="M120" s="17"/>
      <c r="N120" s="17"/>
      <c r="O120" s="1366"/>
      <c r="P120" s="17"/>
      <c r="Q120" s="17"/>
      <c r="R120" s="17"/>
      <c r="S120" s="17"/>
      <c r="T120" s="17"/>
      <c r="U120" s="1351"/>
    </row>
    <row r="121" spans="1:21" x14ac:dyDescent="0.25">
      <c r="A121" s="1322">
        <v>1</v>
      </c>
      <c r="B121" s="2919"/>
      <c r="C121" s="1366"/>
      <c r="D121" s="1518" t="s">
        <v>1217</v>
      </c>
      <c r="E121" s="1519">
        <v>1200</v>
      </c>
      <c r="F121" s="1520" t="s">
        <v>66</v>
      </c>
      <c r="G121" s="1366"/>
      <c r="H121" s="1521"/>
      <c r="I121" s="1360"/>
      <c r="J121" s="1504"/>
      <c r="K121" s="1366"/>
      <c r="L121" s="1366"/>
      <c r="M121" s="17"/>
      <c r="N121" s="17"/>
      <c r="O121" s="1366"/>
      <c r="P121" s="17"/>
      <c r="Q121" s="17"/>
      <c r="R121" s="17"/>
      <c r="S121" s="17"/>
      <c r="T121" s="17"/>
      <c r="U121" s="1351"/>
    </row>
    <row r="122" spans="1:21" x14ac:dyDescent="0.25">
      <c r="A122" s="1322">
        <v>1</v>
      </c>
      <c r="B122" s="2919"/>
      <c r="C122" s="1366"/>
      <c r="D122" s="1366"/>
      <c r="E122" s="1366"/>
      <c r="F122" s="1366"/>
      <c r="G122" s="1366"/>
      <c r="H122" s="1497"/>
      <c r="I122" s="1360"/>
      <c r="J122" s="1504"/>
      <c r="K122" s="1366"/>
      <c r="L122" s="1366"/>
      <c r="M122" s="17"/>
      <c r="N122" s="17"/>
      <c r="O122" s="1366"/>
      <c r="P122" s="17"/>
      <c r="Q122" s="17"/>
      <c r="R122" s="17"/>
      <c r="S122" s="17"/>
      <c r="T122" s="17"/>
      <c r="U122" s="1351"/>
    </row>
    <row r="123" spans="1:21" x14ac:dyDescent="0.25">
      <c r="A123" s="1322">
        <v>1</v>
      </c>
      <c r="B123" s="2919"/>
      <c r="C123" s="1366"/>
      <c r="D123" s="1522" t="s">
        <v>1218</v>
      </c>
      <c r="E123" s="1523">
        <f>IF(E117=0,0,E120*E121)</f>
        <v>57.6</v>
      </c>
      <c r="F123" s="1524" t="str">
        <f>F117</f>
        <v>cru</v>
      </c>
      <c r="G123" s="1525">
        <f>IF(E117=0,0,G120*E121)</f>
        <v>28.8</v>
      </c>
      <c r="H123" s="1526" t="str">
        <f>H120</f>
        <v>cuit</v>
      </c>
      <c r="I123" s="1484" t="str">
        <f>HYPERLINK("#"&amp;ADDRESS(ROW(E123),COLUMN(E123),4),_xlfn.UNICHAR(128269)&amp;"cellule "&amp;ADDRESS(ROW(E123),COLUMN(E123),4))</f>
        <v>🔍cellule E123</v>
      </c>
      <c r="J123" s="1523">
        <f>E123</f>
        <v>57.6</v>
      </c>
      <c r="K123" s="1436" t="str">
        <f ca="1">_xlfn.FORMULATEXT(E123)</f>
        <v>=SI(E117=0;0;E120*E121)</v>
      </c>
      <c r="L123" s="1366"/>
      <c r="M123" s="17"/>
      <c r="N123" s="17"/>
      <c r="O123" s="1366"/>
      <c r="P123" s="17"/>
      <c r="Q123" s="17"/>
      <c r="R123" s="17"/>
      <c r="S123" s="17"/>
      <c r="T123" s="17"/>
      <c r="U123" s="1351"/>
    </row>
    <row r="124" spans="1:21" x14ac:dyDescent="0.25">
      <c r="A124" s="1322">
        <v>1</v>
      </c>
      <c r="B124" s="2919"/>
      <c r="C124" s="1468"/>
      <c r="D124" s="1527" t="s">
        <v>1219</v>
      </c>
      <c r="E124" s="1528">
        <f>IF(E117=0,0,IF(MOD(E123,E117)&gt;MOD(E123,E117)/2,INT(E123/E117)+1,INT(E123/E117)))</f>
        <v>47</v>
      </c>
      <c r="F124" s="1529" t="s">
        <v>1220</v>
      </c>
      <c r="G124" s="1530">
        <f>IF(ISBLANK(E120),0,E117/E120)</f>
        <v>26.041666666666668</v>
      </c>
      <c r="H124" s="1497"/>
      <c r="I124" s="1484" t="str">
        <f>HYPERLINK("#"&amp;ADDRESS(ROW(E124),COLUMN(E124),4),_xlfn.UNICHAR(128269)&amp;"cellule "&amp;ADDRESS(ROW(E124),COLUMN(E124),4))</f>
        <v>🔍cellule E124</v>
      </c>
      <c r="J124" s="1528">
        <f>E124</f>
        <v>47</v>
      </c>
      <c r="K124" s="1436" t="str">
        <f ca="1">_xlfn.FORMULATEXT(E124)</f>
        <v>=SI(E117=0;0;SI(MOD(E123;E117)&gt;MOD(E123;E117)/2;ENT(E123/E117)+1;ENT(E123/E117)))</v>
      </c>
      <c r="L124" s="1366"/>
      <c r="M124" s="17"/>
      <c r="N124" s="17"/>
      <c r="O124" s="1366"/>
      <c r="P124" s="17"/>
      <c r="Q124" s="17"/>
      <c r="R124" s="17"/>
      <c r="S124" s="17"/>
      <c r="T124" s="17"/>
      <c r="U124" s="1351"/>
    </row>
    <row r="125" spans="1:21" x14ac:dyDescent="0.25">
      <c r="A125" s="1322">
        <v>1</v>
      </c>
      <c r="B125" s="2919"/>
      <c r="C125" s="1366"/>
      <c r="D125" s="1527"/>
      <c r="E125" s="1528"/>
      <c r="F125" s="1531"/>
      <c r="G125" s="1530"/>
      <c r="H125" s="1497"/>
      <c r="I125" s="1484" t="str">
        <f>HYPERLINK("#"&amp;ADDRESS(ROW(G124),COLUMN(G124),4),_xlfn.UNICHAR(128269)&amp;"cellule "&amp;ADDRESS(ROW(G124),COLUMN(G124),4))</f>
        <v>🔍cellule G124</v>
      </c>
      <c r="J125" s="1530">
        <f>G124</f>
        <v>26.041666666666668</v>
      </c>
      <c r="K125" s="1436" t="str">
        <f ca="1">_xlfn.FORMULATEXT(G124)</f>
        <v>=SI(ESTVIDE(E120);0;E117/E120)</v>
      </c>
      <c r="L125" s="1366"/>
      <c r="M125" s="17"/>
      <c r="N125" s="17"/>
      <c r="O125" s="1366"/>
      <c r="P125" s="17"/>
      <c r="Q125" s="17"/>
      <c r="R125" s="17"/>
      <c r="S125" s="17"/>
      <c r="T125" s="17"/>
      <c r="U125" s="1351"/>
    </row>
    <row r="126" spans="1:21" x14ac:dyDescent="0.25">
      <c r="A126" s="1322">
        <v>1</v>
      </c>
      <c r="B126" s="2919"/>
      <c r="C126" s="2925" t="s">
        <v>1221</v>
      </c>
      <c r="D126" s="2925"/>
      <c r="E126" s="2925"/>
      <c r="F126" s="2925"/>
      <c r="G126" s="2925"/>
      <c r="H126" s="2926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351"/>
    </row>
    <row r="127" spans="1:21" x14ac:dyDescent="0.25">
      <c r="A127" s="1322">
        <v>1</v>
      </c>
      <c r="B127" s="2919"/>
      <c r="C127" s="2925"/>
      <c r="D127" s="2925"/>
      <c r="E127" s="2925"/>
      <c r="F127" s="2925"/>
      <c r="G127" s="2925"/>
      <c r="H127" s="2926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351"/>
    </row>
    <row r="128" spans="1:21" x14ac:dyDescent="0.25">
      <c r="A128" s="1322">
        <v>1</v>
      </c>
      <c r="B128" s="2919"/>
      <c r="C128" s="1532" t="s">
        <v>1222</v>
      </c>
      <c r="D128" s="1533"/>
      <c r="E128" s="1533"/>
      <c r="F128" s="1533"/>
      <c r="G128" s="1533"/>
      <c r="H128" s="1534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351"/>
    </row>
    <row r="129" spans="1:21" x14ac:dyDescent="0.25">
      <c r="A129" s="1322">
        <v>1</v>
      </c>
      <c r="B129" s="2919"/>
      <c r="C129" s="2927" t="s">
        <v>1223</v>
      </c>
      <c r="D129" s="2927"/>
      <c r="E129" s="2927"/>
      <c r="F129" s="2927"/>
      <c r="G129" s="2927"/>
      <c r="H129" s="2928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351"/>
    </row>
    <row r="130" spans="1:21" x14ac:dyDescent="0.25">
      <c r="A130" s="1322">
        <v>1</v>
      </c>
      <c r="B130" s="2919"/>
      <c r="C130" s="1535" t="s">
        <v>1224</v>
      </c>
      <c r="D130" s="1366"/>
      <c r="E130" s="1366"/>
      <c r="F130" s="1471" t="s">
        <v>1225</v>
      </c>
      <c r="G130" s="1366"/>
      <c r="H130" s="149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351"/>
    </row>
    <row r="131" spans="1:21" x14ac:dyDescent="0.25">
      <c r="A131" s="1322">
        <v>1</v>
      </c>
      <c r="B131" s="2919"/>
      <c r="C131" s="1536" t="s">
        <v>1211</v>
      </c>
      <c r="D131" s="1366"/>
      <c r="E131" s="1366"/>
      <c r="F131" s="1537" t="s">
        <v>1226</v>
      </c>
      <c r="G131" s="1366"/>
      <c r="H131" s="149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351"/>
    </row>
    <row r="132" spans="1:21" x14ac:dyDescent="0.25">
      <c r="A132" s="1322">
        <v>1</v>
      </c>
      <c r="B132" s="2919"/>
      <c r="C132" s="1538" t="s">
        <v>1227</v>
      </c>
      <c r="D132" s="1366"/>
      <c r="E132" s="1366"/>
      <c r="F132" s="1539" t="s">
        <v>1228</v>
      </c>
      <c r="G132" s="1366"/>
      <c r="H132" s="149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351"/>
    </row>
    <row r="133" spans="1:21" x14ac:dyDescent="0.25">
      <c r="A133" s="1322">
        <v>1</v>
      </c>
      <c r="B133" s="2919"/>
      <c r="C133" s="1511" t="s">
        <v>1229</v>
      </c>
      <c r="D133" s="1508" t="s">
        <v>1215</v>
      </c>
      <c r="E133" s="1366"/>
      <c r="F133" s="1540" t="s">
        <v>1230</v>
      </c>
      <c r="G133" s="1366"/>
      <c r="H133" s="149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351"/>
    </row>
    <row r="134" spans="1:21" x14ac:dyDescent="0.25">
      <c r="A134" s="1322">
        <v>1</v>
      </c>
      <c r="B134" s="2919"/>
      <c r="C134" s="1541" t="s">
        <v>1231</v>
      </c>
      <c r="D134" s="1542" t="s">
        <v>1232</v>
      </c>
      <c r="E134" s="1366"/>
      <c r="F134" s="1543" t="s">
        <v>1233</v>
      </c>
      <c r="G134" s="1366"/>
      <c r="H134" s="149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351"/>
    </row>
    <row r="135" spans="1:21" x14ac:dyDescent="0.25">
      <c r="A135" s="1322">
        <v>1</v>
      </c>
      <c r="B135" s="2919"/>
      <c r="C135" s="1544"/>
      <c r="D135" s="1366"/>
      <c r="E135" s="1545" t="s">
        <v>1234</v>
      </c>
      <c r="F135" s="1543"/>
      <c r="G135" s="1544" t="s">
        <v>1235</v>
      </c>
      <c r="H135" s="1546" t="str">
        <f>ADDRESS(ROW(F117),COLUMN(F117),4)</f>
        <v>F117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351"/>
    </row>
    <row r="136" spans="1:21" x14ac:dyDescent="0.25">
      <c r="A136" s="1322">
        <v>1</v>
      </c>
      <c r="B136" s="2919"/>
      <c r="C136" s="1398" t="s">
        <v>1236</v>
      </c>
      <c r="D136" s="1547"/>
      <c r="E136" s="1545"/>
      <c r="F136" s="1398" t="s">
        <v>1237</v>
      </c>
      <c r="G136" s="1366"/>
      <c r="H136" s="149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351"/>
    </row>
    <row r="137" spans="1:21" x14ac:dyDescent="0.25">
      <c r="A137" s="1322">
        <v>1</v>
      </c>
      <c r="B137" s="2919"/>
      <c r="C137" s="1401">
        <v>11</v>
      </c>
      <c r="D137" s="1401">
        <v>11</v>
      </c>
      <c r="E137" s="1401">
        <v>11</v>
      </c>
      <c r="F137" s="1401">
        <v>11</v>
      </c>
      <c r="G137" s="1401">
        <v>11</v>
      </c>
      <c r="H137" s="1402">
        <v>11</v>
      </c>
      <c r="I137" s="1403" t="s">
        <v>1138</v>
      </c>
      <c r="J137" s="1468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351"/>
    </row>
    <row r="138" spans="1:21" ht="16.5" thickBot="1" x14ac:dyDescent="0.3">
      <c r="A138" s="1322">
        <v>1</v>
      </c>
      <c r="B138" s="2920"/>
      <c r="C138" s="1410">
        <f ca="1">CELL("largeur",C138)</f>
        <v>13</v>
      </c>
      <c r="D138" s="1410">
        <f t="shared" ref="D138:H138" ca="1" si="2">CELL("largeur",D138)</f>
        <v>21</v>
      </c>
      <c r="E138" s="1410">
        <f t="shared" ca="1" si="2"/>
        <v>13</v>
      </c>
      <c r="F138" s="1410">
        <f t="shared" ca="1" si="2"/>
        <v>13</v>
      </c>
      <c r="G138" s="1410">
        <f t="shared" ca="1" si="2"/>
        <v>13</v>
      </c>
      <c r="H138" s="1411">
        <f t="shared" ca="1" si="2"/>
        <v>13</v>
      </c>
      <c r="I138" s="1403" t="s">
        <v>1141</v>
      </c>
      <c r="J138" s="1468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351"/>
    </row>
    <row r="139" spans="1:21" x14ac:dyDescent="0.25">
      <c r="A139" s="1322">
        <v>1</v>
      </c>
      <c r="B139" s="2911" t="s">
        <v>1238</v>
      </c>
      <c r="C139" s="2912"/>
      <c r="D139" s="2912"/>
      <c r="E139" s="2912"/>
      <c r="F139" s="2912"/>
      <c r="G139" s="2912"/>
      <c r="H139" s="2912"/>
      <c r="I139" s="17"/>
      <c r="J139" s="17"/>
      <c r="K139" s="17"/>
      <c r="L139" s="17"/>
      <c r="M139" s="17"/>
      <c r="N139" s="17"/>
      <c r="O139" s="1322"/>
      <c r="P139" s="17"/>
      <c r="Q139" s="17"/>
      <c r="R139" s="17"/>
      <c r="S139" s="17"/>
      <c r="T139" s="17"/>
      <c r="U139" s="1351"/>
    </row>
    <row r="140" spans="1:21" ht="16.5" thickBot="1" x14ac:dyDescent="0.3">
      <c r="A140" s="1322"/>
      <c r="B140" s="2913"/>
      <c r="C140" s="2914"/>
      <c r="D140" s="2914"/>
      <c r="E140" s="2914"/>
      <c r="F140" s="2914"/>
      <c r="G140" s="2914"/>
      <c r="H140" s="2914"/>
      <c r="I140" s="17"/>
      <c r="J140" s="17"/>
      <c r="K140" s="17"/>
      <c r="L140" s="17"/>
      <c r="M140" s="17"/>
      <c r="N140" s="17"/>
      <c r="O140" s="1322"/>
      <c r="P140" s="17"/>
      <c r="Q140" s="17"/>
      <c r="R140" s="17"/>
      <c r="S140" s="17"/>
      <c r="T140" s="17"/>
      <c r="U140" s="1351"/>
    </row>
    <row r="141" spans="1:21" ht="23.25" x14ac:dyDescent="0.25">
      <c r="A141" s="1322">
        <v>1</v>
      </c>
      <c r="B141" s="2931" t="s">
        <v>0</v>
      </c>
      <c r="C141" s="2933" t="s">
        <v>1206</v>
      </c>
      <c r="D141" s="2933"/>
      <c r="E141" s="2933"/>
      <c r="F141" s="2933"/>
      <c r="G141" s="1548"/>
      <c r="H141" s="1549" t="str">
        <f>E152&amp;" X "&amp;F152</f>
        <v>❻ Foisonnement X 2</v>
      </c>
      <c r="I141" s="17"/>
      <c r="J141" s="17"/>
      <c r="K141" s="17"/>
      <c r="L141" s="17"/>
      <c r="M141" s="17"/>
      <c r="N141" s="17"/>
      <c r="O141" s="1322"/>
      <c r="P141" s="17"/>
      <c r="Q141" s="17"/>
      <c r="R141" s="17"/>
      <c r="S141" s="17"/>
      <c r="T141" s="17"/>
      <c r="U141" s="1351"/>
    </row>
    <row r="142" spans="1:21" x14ac:dyDescent="0.25">
      <c r="A142" s="1322"/>
      <c r="B142" s="2932"/>
      <c r="C142" s="1550"/>
      <c r="D142" s="1550"/>
      <c r="E142" s="1551"/>
      <c r="F142" s="1552" t="s">
        <v>1239</v>
      </c>
      <c r="G142" s="1553" t="str">
        <f>IF(F149=E167,"CRU- Brut ou à cuire","CUIT - Net à servir")</f>
        <v>CRU- Brut ou à cuire</v>
      </c>
      <c r="H142" s="1554"/>
      <c r="I142" s="17"/>
      <c r="J142" s="17"/>
      <c r="K142" s="17"/>
      <c r="L142" s="17"/>
      <c r="M142" s="17"/>
      <c r="N142" s="17"/>
      <c r="O142" s="1322"/>
      <c r="P142" s="17"/>
      <c r="Q142" s="17"/>
      <c r="R142" s="17"/>
      <c r="S142" s="17"/>
      <c r="T142" s="17"/>
      <c r="U142" s="1351"/>
    </row>
    <row r="143" spans="1:21" ht="23.25" x14ac:dyDescent="0.25">
      <c r="A143" s="1322"/>
      <c r="B143" s="2934">
        <v>3</v>
      </c>
      <c r="C143" s="2936" t="str">
        <f>D146</f>
        <v xml:space="preserve">Semoule </v>
      </c>
      <c r="D143" s="2936"/>
      <c r="E143" s="2936"/>
      <c r="F143" s="2936"/>
      <c r="G143" s="2936"/>
      <c r="H143" s="2937"/>
      <c r="I143" s="17"/>
      <c r="J143" s="17"/>
      <c r="K143" s="17"/>
      <c r="L143" s="17"/>
      <c r="M143" s="17"/>
      <c r="N143" s="17"/>
      <c r="O143" s="1322"/>
      <c r="P143" s="17"/>
      <c r="Q143" s="17"/>
      <c r="R143" s="17"/>
      <c r="S143" s="17"/>
      <c r="T143" s="17"/>
      <c r="U143" s="1351"/>
    </row>
    <row r="144" spans="1:21" x14ac:dyDescent="0.25">
      <c r="A144" s="1322"/>
      <c r="B144" s="2934"/>
      <c r="C144" s="1555" t="str">
        <f>IF(F152=1, F149, IF(TEXT(F149,"@")=TEXT(E168,"@"), E167, E168))</f>
        <v>cuit</v>
      </c>
      <c r="D144" s="1555" t="str">
        <f>INT(G158/E149) &amp; " " &amp; F147 &amp; " de " &amp; E149 &amp; " kg" &amp; IF(MOD(G158,E149)&gt;0," + 1 " &amp; F147 &amp; " de " &amp; TEXT(MOD(G158,E149),"0.00") &amp; " kg","")</f>
        <v>16  GN 1/ 1  de 0.75 kg + 1  GN 1/ 1  de 0.60 kg</v>
      </c>
      <c r="E144" s="1556"/>
      <c r="F144" s="1555"/>
      <c r="G144" s="1557"/>
      <c r="H144" s="1558"/>
      <c r="I144" s="17"/>
      <c r="J144" s="17"/>
      <c r="K144" s="17"/>
      <c r="L144" s="17"/>
      <c r="M144" s="17"/>
      <c r="N144" s="17"/>
      <c r="O144" s="1322"/>
      <c r="P144" s="17"/>
      <c r="Q144" s="17"/>
      <c r="R144" s="17"/>
      <c r="S144" s="17"/>
      <c r="T144" s="17"/>
      <c r="U144" s="1351"/>
    </row>
    <row r="145" spans="1:21" x14ac:dyDescent="0.25">
      <c r="A145" s="1322"/>
      <c r="B145" s="2934"/>
      <c r="C145" s="1559" t="str">
        <f>IF(D145=0,"",IF(F152&lt;=1,F150,IF(F152&gt;1,F149,IF(TEXT(E167,"@")=TEXT(E168,"@"),E167,E168))))</f>
        <v>cru</v>
      </c>
      <c r="D145" s="1555" t="str">
        <f>IF(F152=1,0,IF(ISBLANK(F152),G155*E158,INT(G158/E150)&amp;" "&amp;F147&amp;" de "&amp;E150&amp;" kg"&amp;IF(MOD(G158,E150)&gt;0," + 1 "&amp;F147&amp;" de "&amp;TEXT(MOD(G158,E150),"0.00")&amp;" kg",0)))</f>
        <v>8  GN 1/ 1  de 1.5 kg + 1  GN 1/ 1  de 0.60 kg</v>
      </c>
      <c r="E145" s="1560"/>
      <c r="F145" s="1556"/>
      <c r="G145" s="1557"/>
      <c r="H145" s="1558"/>
      <c r="I145" s="1561"/>
      <c r="J145" s="17"/>
      <c r="K145" s="17"/>
      <c r="L145" s="17"/>
      <c r="M145" s="17"/>
      <c r="N145" s="17"/>
      <c r="O145" s="1322"/>
      <c r="P145" s="17"/>
      <c r="Q145" s="17"/>
      <c r="R145" s="17"/>
      <c r="S145" s="17"/>
      <c r="T145" s="17"/>
      <c r="U145" s="1351"/>
    </row>
    <row r="146" spans="1:21" ht="18.75" x14ac:dyDescent="0.25">
      <c r="A146" s="1322"/>
      <c r="B146" s="2934"/>
      <c r="C146" s="1562" t="s">
        <v>1240</v>
      </c>
      <c r="D146" s="1563" t="s">
        <v>1241</v>
      </c>
      <c r="E146" s="1564"/>
      <c r="F146" s="1565"/>
      <c r="G146" s="1565"/>
      <c r="H146" s="1566"/>
      <c r="I146" s="17"/>
      <c r="J146" s="17"/>
      <c r="K146" s="17"/>
      <c r="L146" s="17"/>
      <c r="M146" s="17"/>
      <c r="N146" s="17"/>
      <c r="O146" s="1322"/>
      <c r="P146" s="17"/>
      <c r="Q146" s="17"/>
      <c r="R146" s="17"/>
      <c r="S146" s="17"/>
      <c r="T146" s="17"/>
      <c r="U146" s="1351"/>
    </row>
    <row r="147" spans="1:21" x14ac:dyDescent="0.25">
      <c r="A147" s="1322"/>
      <c r="B147" s="2934"/>
      <c r="C147" s="1366"/>
      <c r="D147" s="1366"/>
      <c r="E147" s="1499" t="s">
        <v>1211</v>
      </c>
      <c r="F147" s="1567" t="s">
        <v>1242</v>
      </c>
      <c r="G147" s="1568"/>
      <c r="H147" s="1569"/>
      <c r="I147" s="17"/>
      <c r="J147" s="17"/>
      <c r="K147" s="17"/>
      <c r="L147" s="17"/>
      <c r="M147" s="17"/>
      <c r="N147" s="17"/>
      <c r="O147" s="1322"/>
      <c r="P147" s="17"/>
      <c r="Q147" s="17"/>
      <c r="R147" s="17"/>
      <c r="S147" s="17"/>
      <c r="T147" s="17"/>
      <c r="U147" s="1351"/>
    </row>
    <row r="148" spans="1:21" x14ac:dyDescent="0.25">
      <c r="A148" s="1322"/>
      <c r="B148" s="2934"/>
      <c r="C148" s="1366"/>
      <c r="D148" s="1501"/>
      <c r="E148" s="1502"/>
      <c r="F148"/>
      <c r="G148" s="1570" t="s">
        <v>1243</v>
      </c>
      <c r="H148" s="1497"/>
      <c r="I148" s="17"/>
      <c r="J148" s="17"/>
      <c r="K148" s="17"/>
      <c r="L148" s="17"/>
      <c r="M148" s="17"/>
      <c r="N148" s="17"/>
      <c r="O148" s="1322"/>
      <c r="P148" s="17"/>
      <c r="Q148" s="17"/>
      <c r="R148" s="17"/>
      <c r="S148" s="17"/>
      <c r="T148" s="17"/>
      <c r="U148" s="1351"/>
    </row>
    <row r="149" spans="1:21" x14ac:dyDescent="0.25">
      <c r="A149" s="1322"/>
      <c r="B149" s="2934"/>
      <c r="C149" s="1505"/>
      <c r="D149" s="1571" t="s">
        <v>1214</v>
      </c>
      <c r="E149" s="1572">
        <v>0.75</v>
      </c>
      <c r="F149" s="1508" t="s">
        <v>1215</v>
      </c>
      <c r="G149" s="1573" t="s">
        <v>1244</v>
      </c>
      <c r="H149" s="862"/>
      <c r="I149" s="17"/>
      <c r="J149" s="17"/>
      <c r="K149" s="17"/>
      <c r="L149" s="17"/>
      <c r="M149" s="17"/>
      <c r="N149" s="17"/>
      <c r="O149" s="1322"/>
      <c r="P149" s="17"/>
      <c r="Q149" s="17"/>
      <c r="R149" s="17"/>
      <c r="S149" s="17"/>
      <c r="T149" s="17"/>
      <c r="U149" s="1351"/>
    </row>
    <row r="150" spans="1:21" x14ac:dyDescent="0.25">
      <c r="A150" s="1322"/>
      <c r="B150" s="2934"/>
      <c r="C150" s="1505"/>
      <c r="D150" s="1506"/>
      <c r="E150" s="1574">
        <f>IFERROR(IF(F149=E167,E149*F152,IF(F149=E168,E149/F152)),0)</f>
        <v>1.5</v>
      </c>
      <c r="F150" s="1575" t="str">
        <f>IF(F149=E167,E168,E167)</f>
        <v>cuit</v>
      </c>
      <c r="G150" s="1509"/>
      <c r="H150" s="1510"/>
      <c r="I150" s="17"/>
      <c r="J150" s="17"/>
      <c r="K150" s="17"/>
      <c r="L150" s="17"/>
      <c r="M150" s="17"/>
      <c r="N150" s="17"/>
      <c r="O150" s="1322"/>
      <c r="P150" s="17"/>
      <c r="Q150" s="17"/>
      <c r="R150" s="17"/>
      <c r="S150" s="17"/>
      <c r="T150" s="17"/>
      <c r="U150" s="1351"/>
    </row>
    <row r="151" spans="1:21" x14ac:dyDescent="0.25">
      <c r="A151" s="1322"/>
      <c r="B151" s="2934"/>
      <c r="C151" s="1505"/>
      <c r="D151" s="1506"/>
      <c r="E151" s="1472"/>
      <c r="F151" s="1575"/>
      <c r="G151" s="1509"/>
      <c r="H151" s="1510"/>
      <c r="I151" s="17"/>
      <c r="J151" s="17"/>
      <c r="K151" s="17"/>
      <c r="L151" s="17"/>
      <c r="M151" s="17"/>
      <c r="N151" s="17"/>
      <c r="O151" s="1322"/>
      <c r="P151" s="17"/>
      <c r="Q151" s="17"/>
      <c r="R151" s="17"/>
      <c r="S151" s="17"/>
      <c r="T151" s="17"/>
      <c r="U151" s="1351"/>
    </row>
    <row r="152" spans="1:21" x14ac:dyDescent="0.25">
      <c r="A152" s="1322"/>
      <c r="B152" s="2934"/>
      <c r="C152" s="1366"/>
      <c r="D152" s="1468"/>
      <c r="E152" s="1576" t="s">
        <v>1228</v>
      </c>
      <c r="F152" s="1577">
        <v>2</v>
      </c>
      <c r="G152" s="9"/>
      <c r="H152" s="862"/>
      <c r="I152" s="17"/>
      <c r="J152" s="17"/>
      <c r="K152" s="17"/>
      <c r="L152" s="17"/>
      <c r="M152" s="17"/>
      <c r="N152" s="17"/>
      <c r="O152" s="1322"/>
      <c r="P152" s="17"/>
      <c r="Q152" s="17"/>
      <c r="R152" s="17"/>
      <c r="S152" s="17"/>
      <c r="T152" s="17"/>
      <c r="U152" s="1351"/>
    </row>
    <row r="153" spans="1:21" x14ac:dyDescent="0.25">
      <c r="A153" s="1322"/>
      <c r="B153" s="2934"/>
      <c r="C153" s="1366"/>
      <c r="D153" s="1366"/>
      <c r="E153"/>
      <c r="F153" s="1578" t="str">
        <f>IF(F149=E167,"cru X par "&amp;F152,"cuit / par "&amp;F152)</f>
        <v>cru X par 2</v>
      </c>
      <c r="G153" s="1366"/>
      <c r="H153" s="1497"/>
      <c r="I153" s="17"/>
      <c r="J153" s="17"/>
      <c r="K153" s="17"/>
      <c r="L153" s="17"/>
      <c r="M153" s="17"/>
      <c r="N153" s="17"/>
      <c r="O153" s="1322"/>
      <c r="P153" s="17"/>
      <c r="Q153" s="17"/>
      <c r="R153" s="17"/>
      <c r="S153" s="17"/>
      <c r="T153" s="17"/>
      <c r="U153" s="1351"/>
    </row>
    <row r="154" spans="1:21" x14ac:dyDescent="0.25">
      <c r="A154" s="1322"/>
      <c r="B154" s="2934"/>
      <c r="C154" s="1366"/>
      <c r="D154" s="1366"/>
      <c r="E154" s="1579"/>
      <c r="F154" s="1580"/>
      <c r="G154" s="1366"/>
      <c r="H154" s="1497"/>
      <c r="I154" s="17"/>
      <c r="J154" s="17"/>
      <c r="K154" s="17"/>
      <c r="L154" s="17"/>
      <c r="M154" s="17"/>
      <c r="N154" s="17"/>
      <c r="O154" s="1322"/>
      <c r="P154" s="17"/>
      <c r="Q154" s="17"/>
      <c r="R154" s="17"/>
      <c r="S154" s="17"/>
      <c r="T154" s="17"/>
      <c r="U154" s="1351"/>
    </row>
    <row r="155" spans="1:21" x14ac:dyDescent="0.25">
      <c r="A155" s="1322"/>
      <c r="B155" s="2934"/>
      <c r="C155" s="1366"/>
      <c r="D155" s="1581" t="s">
        <v>1216</v>
      </c>
      <c r="E155" s="1582">
        <v>63</v>
      </c>
      <c r="F155" s="1583" t="str">
        <f>F149</f>
        <v>cru</v>
      </c>
      <c r="G155" s="1584">
        <f>E155/1000</f>
        <v>6.3E-2</v>
      </c>
      <c r="H155" s="148"/>
      <c r="I155" s="17"/>
      <c r="J155" s="17"/>
      <c r="K155" s="17"/>
      <c r="L155" s="17"/>
      <c r="M155" s="17"/>
      <c r="N155" s="17"/>
      <c r="O155" s="1322"/>
      <c r="P155" s="17"/>
      <c r="Q155" s="17"/>
      <c r="R155" s="17"/>
      <c r="S155" s="17"/>
      <c r="T155" s="17"/>
      <c r="U155" s="1351"/>
    </row>
    <row r="156" spans="1:21" x14ac:dyDescent="0.25">
      <c r="A156" s="1322"/>
      <c r="B156" s="2934"/>
      <c r="C156" s="1366"/>
      <c r="D156" s="1514"/>
      <c r="E156" s="1585">
        <f>IFERROR(G156*1000,0)</f>
        <v>126</v>
      </c>
      <c r="F156" s="1583" t="str">
        <f>IF(ISBLANK(F152),"",F150)</f>
        <v>cuit</v>
      </c>
      <c r="G156" s="1584">
        <f>IFERROR(IF(F149=E167,G155*F152,IF(F149=E168,G155/F152,"")),0)</f>
        <v>0.126</v>
      </c>
      <c r="H156" s="1517"/>
      <c r="I156" s="17"/>
      <c r="J156" s="17"/>
      <c r="K156" s="17"/>
      <c r="L156" s="17"/>
      <c r="M156" s="17"/>
      <c r="N156" s="17"/>
      <c r="O156" s="1322"/>
      <c r="P156" s="17"/>
      <c r="Q156" s="17"/>
      <c r="R156" s="17"/>
      <c r="S156" s="17"/>
      <c r="T156" s="17"/>
      <c r="U156" s="1351"/>
    </row>
    <row r="157" spans="1:21" ht="15.75" customHeight="1" x14ac:dyDescent="0.25">
      <c r="A157" s="1322"/>
      <c r="B157" s="2934"/>
      <c r="C157" s="1366"/>
      <c r="D157" s="1514"/>
      <c r="E157" s="1586"/>
      <c r="F157" s="1586"/>
      <c r="G157" s="1509"/>
      <c r="H157" s="15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351"/>
    </row>
    <row r="158" spans="1:21" x14ac:dyDescent="0.25">
      <c r="A158" s="1322"/>
      <c r="B158" s="2934"/>
      <c r="C158" s="1366"/>
      <c r="D158" s="1587" t="s">
        <v>1217</v>
      </c>
      <c r="E158" s="1588">
        <v>100</v>
      </c>
      <c r="F158" s="1589" t="s">
        <v>66</v>
      </c>
      <c r="G158" s="1590">
        <f>IF(F150=E168, G156*E158, G155*E158)</f>
        <v>12.6</v>
      </c>
      <c r="H158" s="1521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351"/>
    </row>
    <row r="159" spans="1:21" x14ac:dyDescent="0.25">
      <c r="A159" s="1322"/>
      <c r="B159" s="2934"/>
      <c r="C159" s="1366"/>
      <c r="D159" s="1366"/>
      <c r="E159" s="1366"/>
      <c r="F159" s="1366"/>
      <c r="G159" s="1366"/>
      <c r="H159" s="149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351"/>
    </row>
    <row r="160" spans="1:21" ht="15.75" customHeight="1" x14ac:dyDescent="0.25">
      <c r="A160" s="1322"/>
      <c r="B160" s="2934"/>
      <c r="C160" s="2925" t="s">
        <v>1221</v>
      </c>
      <c r="D160" s="2925"/>
      <c r="E160" s="2925"/>
      <c r="F160" s="2925"/>
      <c r="G160" s="2925"/>
      <c r="H160" s="2926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351"/>
    </row>
    <row r="161" spans="1:21" x14ac:dyDescent="0.25">
      <c r="A161" s="1322"/>
      <c r="B161" s="2934"/>
      <c r="C161" s="2925"/>
      <c r="D161" s="2925"/>
      <c r="E161" s="2925"/>
      <c r="F161" s="2925"/>
      <c r="G161" s="2925"/>
      <c r="H161" s="2926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351"/>
    </row>
    <row r="162" spans="1:21" x14ac:dyDescent="0.25">
      <c r="A162" s="1322"/>
      <c r="B162" s="2934"/>
      <c r="C162" s="1532" t="s">
        <v>1222</v>
      </c>
      <c r="D162" s="1533"/>
      <c r="E162" s="1533"/>
      <c r="F162" s="1533"/>
      <c r="G162" s="1533"/>
      <c r="H162" s="1534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351"/>
    </row>
    <row r="163" spans="1:21" x14ac:dyDescent="0.25">
      <c r="A163" s="1322"/>
      <c r="B163" s="2934"/>
      <c r="C163" s="2938" t="s">
        <v>1223</v>
      </c>
      <c r="D163" s="2938"/>
      <c r="E163" s="2938"/>
      <c r="F163" s="2938"/>
      <c r="G163" s="2938"/>
      <c r="H163" s="2939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351"/>
    </row>
    <row r="164" spans="1:21" x14ac:dyDescent="0.25">
      <c r="A164" s="1322"/>
      <c r="B164" s="2934"/>
      <c r="C164" s="1535" t="s">
        <v>1224</v>
      </c>
      <c r="D164" s="1366"/>
      <c r="E164" s="1366"/>
      <c r="F164" s="1539" t="s">
        <v>1228</v>
      </c>
      <c r="G164" s="1366"/>
      <c r="H164" s="149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351"/>
    </row>
    <row r="165" spans="1:21" x14ac:dyDescent="0.25">
      <c r="A165" s="1322"/>
      <c r="B165" s="2934"/>
      <c r="C165" s="1536" t="s">
        <v>1211</v>
      </c>
      <c r="D165" s="1366"/>
      <c r="E165" s="1366"/>
      <c r="F165" s="1540" t="s">
        <v>1230</v>
      </c>
      <c r="G165" s="1366"/>
      <c r="H165" s="149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351"/>
    </row>
    <row r="166" spans="1:21" x14ac:dyDescent="0.25">
      <c r="A166" s="1322"/>
      <c r="B166" s="2934"/>
      <c r="C166" s="1538" t="s">
        <v>1227</v>
      </c>
      <c r="D166" s="1366"/>
      <c r="E166" s="1366"/>
      <c r="F166" s="1543" t="s">
        <v>1233</v>
      </c>
      <c r="G166" s="1366"/>
      <c r="H166" s="149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351"/>
    </row>
    <row r="167" spans="1:21" x14ac:dyDescent="0.25">
      <c r="A167" s="1322"/>
      <c r="B167" s="2934"/>
      <c r="C167" s="1471"/>
      <c r="D167" s="1511" t="s">
        <v>1229</v>
      </c>
      <c r="E167" s="1508" t="s">
        <v>1215</v>
      </c>
      <c r="F167" s="1591"/>
      <c r="G167" s="1366"/>
      <c r="H167" s="149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351"/>
    </row>
    <row r="168" spans="1:21" x14ac:dyDescent="0.25">
      <c r="A168" s="1322"/>
      <c r="B168" s="2934"/>
      <c r="C168" s="1473"/>
      <c r="D168" s="1541" t="s">
        <v>1231</v>
      </c>
      <c r="E168" s="1542" t="s">
        <v>1232</v>
      </c>
      <c r="F168" s="1591"/>
      <c r="G168" s="1366"/>
      <c r="H168" s="149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351"/>
    </row>
    <row r="169" spans="1:21" x14ac:dyDescent="0.25">
      <c r="A169" s="1322"/>
      <c r="B169" s="2934"/>
      <c r="C169" s="1544"/>
      <c r="D169" s="1366"/>
      <c r="E169" s="1592" t="str">
        <f>"Collez ❹ Kg cru ou ❺ Kg cuit cellule "&amp;ADDRESS(ROW(F149),COLUMN(F149),4)</f>
        <v>Collez ❹ Kg cru ou ❺ Kg cuit cellule F149</v>
      </c>
      <c r="F169" s="1593"/>
      <c r="G169" s="1594"/>
      <c r="H169" s="1546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351"/>
    </row>
    <row r="170" spans="1:21" x14ac:dyDescent="0.25">
      <c r="A170" s="1322"/>
      <c r="B170" s="2934"/>
      <c r="C170" s="1398" t="s">
        <v>1245</v>
      </c>
      <c r="D170" s="1547"/>
      <c r="E170" s="1545"/>
      <c r="F170" s="1398" t="s">
        <v>1246</v>
      </c>
      <c r="G170" s="1366"/>
      <c r="H170" s="149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351"/>
    </row>
    <row r="171" spans="1:21" x14ac:dyDescent="0.25">
      <c r="A171" s="1322"/>
      <c r="B171" s="2934"/>
      <c r="C171" s="1401">
        <v>12</v>
      </c>
      <c r="D171" s="1401">
        <v>11</v>
      </c>
      <c r="E171" s="1401">
        <v>11</v>
      </c>
      <c r="F171" s="1401">
        <v>11</v>
      </c>
      <c r="G171" s="1401">
        <v>11</v>
      </c>
      <c r="H171" s="1402">
        <v>11</v>
      </c>
      <c r="I171" s="1403" t="s">
        <v>1138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351"/>
    </row>
    <row r="172" spans="1:21" ht="16.5" thickBot="1" x14ac:dyDescent="0.3">
      <c r="A172" s="1322"/>
      <c r="B172" s="2935"/>
      <c r="C172" s="1410">
        <f ca="1">CELL("largeur",C172)</f>
        <v>13</v>
      </c>
      <c r="D172" s="1410">
        <f t="shared" ref="D172:H172" ca="1" si="3">CELL("largeur",D172)</f>
        <v>21</v>
      </c>
      <c r="E172" s="1410">
        <f t="shared" ca="1" si="3"/>
        <v>13</v>
      </c>
      <c r="F172" s="1410">
        <f t="shared" ca="1" si="3"/>
        <v>13</v>
      </c>
      <c r="G172" s="1410">
        <f t="shared" ca="1" si="3"/>
        <v>13</v>
      </c>
      <c r="H172" s="1411">
        <f t="shared" ca="1" si="3"/>
        <v>13</v>
      </c>
      <c r="I172" s="1403" t="s">
        <v>1141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351"/>
    </row>
    <row r="173" spans="1:21" ht="16.5" thickBot="1" x14ac:dyDescent="0.3">
      <c r="A173" s="1322"/>
      <c r="B173" s="1329"/>
      <c r="C173" s="1322"/>
      <c r="D173" s="1322"/>
      <c r="E173" s="1322"/>
      <c r="F173" s="1322"/>
      <c r="G173" s="1322"/>
      <c r="H173" s="1322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351"/>
    </row>
    <row r="174" spans="1:21" ht="23.25" x14ac:dyDescent="0.25">
      <c r="A174" s="1322"/>
      <c r="B174" s="2883" t="s">
        <v>0</v>
      </c>
      <c r="C174" s="2943" t="s">
        <v>1206</v>
      </c>
      <c r="D174" s="2943"/>
      <c r="E174" s="2943"/>
      <c r="F174" s="2943"/>
      <c r="G174" s="1595"/>
      <c r="H174" s="1596" t="str">
        <f>E182</f>
        <v>Morceaux</v>
      </c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351"/>
    </row>
    <row r="175" spans="1:21" x14ac:dyDescent="0.25">
      <c r="A175" s="1322"/>
      <c r="B175" s="2884"/>
      <c r="C175" s="1597"/>
      <c r="D175" s="1597"/>
      <c r="E175" s="1598"/>
      <c r="F175" s="1599" t="s">
        <v>1207</v>
      </c>
      <c r="G175" s="1600" t="str">
        <f>E184</f>
        <v>cru</v>
      </c>
      <c r="H175" s="1601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351"/>
    </row>
    <row r="176" spans="1:21" ht="23.25" x14ac:dyDescent="0.25">
      <c r="A176" s="1322"/>
      <c r="B176" s="2944">
        <v>3</v>
      </c>
      <c r="C176" s="2921" t="str">
        <f>D180&amp;"  service en "&amp;E182</f>
        <v>Sautés de bœuf  service en Morceaux</v>
      </c>
      <c r="D176" s="2921"/>
      <c r="E176" s="2921"/>
      <c r="F176" s="2921"/>
      <c r="G176" s="2921"/>
      <c r="H176" s="2922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351"/>
    </row>
    <row r="177" spans="1:21" ht="15.75" customHeight="1" x14ac:dyDescent="0.25">
      <c r="A177" s="1322"/>
      <c r="B177" s="2944"/>
      <c r="C177" s="1602"/>
      <c r="D177" s="1603" t="s">
        <v>1208</v>
      </c>
      <c r="E177" s="1604">
        <f>IF(E183=0,0,IF(MOD(D179,E183)&gt;MOD(D179,E183)/2,INT(D179/E183)+1,INT(D179/E183)))</f>
        <v>86</v>
      </c>
      <c r="F177" s="1605" t="s">
        <v>1247</v>
      </c>
      <c r="G177" s="1606" t="s">
        <v>1220</v>
      </c>
      <c r="H177" s="1607">
        <f>IF(ISBLANK(E189),0,E183/E189)</f>
        <v>14</v>
      </c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351"/>
    </row>
    <row r="178" spans="1:21" ht="15.75" customHeight="1" x14ac:dyDescent="0.25">
      <c r="A178" s="1322"/>
      <c r="B178" s="2944"/>
      <c r="C178" s="1608">
        <f>INT(D179/E183)</f>
        <v>85</v>
      </c>
      <c r="D178" s="1609">
        <f>IF(C178=0,0,IF(E177=0,0,E183))</f>
        <v>21</v>
      </c>
      <c r="E178" s="1610" t="str">
        <f>F183</f>
        <v>Morceaux</v>
      </c>
      <c r="F178" s="1608" t="str">
        <f>IF(D178*C178=0,"1 de",IF(D179=0,0,IF(E183=0,0,IF(D178*C178=D179,"",IF(G178&gt;0,"Plus 1 de")))))</f>
        <v>Plus 1 de</v>
      </c>
      <c r="G178" s="1604">
        <f>IF(E183=0,0,IF(D178*C178=D179,"",MOD(D179,E183)))</f>
        <v>15</v>
      </c>
      <c r="H178" s="1611" t="str">
        <f>E178</f>
        <v>Morceaux</v>
      </c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351"/>
    </row>
    <row r="179" spans="1:21" ht="15.75" customHeight="1" x14ac:dyDescent="0.25">
      <c r="A179" s="1322"/>
      <c r="B179" s="2944"/>
      <c r="C179" s="1612" t="str">
        <f>E182</f>
        <v>Morceaux</v>
      </c>
      <c r="D179" s="1613">
        <f>E189*E188</f>
        <v>1800</v>
      </c>
      <c r="E179" s="1606" t="str">
        <f>F185</f>
        <v>cru</v>
      </c>
      <c r="F179" s="1614">
        <f>G189*E188</f>
        <v>86.4</v>
      </c>
      <c r="G179" s="1606" t="str">
        <f>F187</f>
        <v>cuit</v>
      </c>
      <c r="H179" s="1615">
        <f>G187*E188</f>
        <v>43.2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351"/>
    </row>
    <row r="180" spans="1:21" ht="18.75" customHeight="1" x14ac:dyDescent="0.25">
      <c r="A180" s="1322"/>
      <c r="B180" s="2944"/>
      <c r="C180" s="1494" t="s">
        <v>1209</v>
      </c>
      <c r="D180" s="1495" t="s">
        <v>1248</v>
      </c>
      <c r="E180" s="1496"/>
      <c r="F180" s="1366"/>
      <c r="G180" s="1366"/>
      <c r="H180" s="149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351"/>
    </row>
    <row r="181" spans="1:21" ht="15.75" customHeight="1" x14ac:dyDescent="0.25">
      <c r="A181" s="1322"/>
      <c r="B181" s="2944"/>
      <c r="C181" s="1616" t="s">
        <v>1249</v>
      </c>
      <c r="D181" s="1617" t="s">
        <v>1250</v>
      </c>
      <c r="E181" s="1567" t="s">
        <v>1242</v>
      </c>
      <c r="F181" s="9"/>
      <c r="G181" s="1568"/>
      <c r="H181" s="1569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351"/>
    </row>
    <row r="182" spans="1:21" ht="15.75" customHeight="1" x14ac:dyDescent="0.25">
      <c r="A182" s="1322"/>
      <c r="B182" s="2944"/>
      <c r="C182" s="1366"/>
      <c r="D182" s="1618" t="s">
        <v>1251</v>
      </c>
      <c r="E182" s="1619" t="s">
        <v>1252</v>
      </c>
      <c r="F182" s="1620" t="s">
        <v>1253</v>
      </c>
      <c r="G182" s="1620"/>
      <c r="H182" s="1621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351"/>
    </row>
    <row r="183" spans="1:21" ht="15.75" customHeight="1" x14ac:dyDescent="0.25">
      <c r="A183" s="1322"/>
      <c r="B183" s="2944"/>
      <c r="C183" s="1505"/>
      <c r="D183" s="1571" t="s">
        <v>831</v>
      </c>
      <c r="E183" s="1622">
        <v>21</v>
      </c>
      <c r="F183" s="85" t="str">
        <f>E182</f>
        <v>Morceaux</v>
      </c>
      <c r="G183" s="9"/>
      <c r="H183" s="862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351"/>
    </row>
    <row r="184" spans="1:21" ht="15.75" customHeight="1" x14ac:dyDescent="0.25">
      <c r="A184" s="1322"/>
      <c r="B184" s="2944"/>
      <c r="C184" s="1505"/>
      <c r="D184" s="1522" t="s">
        <v>1254</v>
      </c>
      <c r="E184" s="1623" t="s">
        <v>1215</v>
      </c>
      <c r="F184" s="85"/>
      <c r="G184" s="1471"/>
      <c r="H184" s="862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351"/>
    </row>
    <row r="185" spans="1:21" ht="15.75" customHeight="1" x14ac:dyDescent="0.25">
      <c r="A185" s="1322"/>
      <c r="B185" s="2944"/>
      <c r="C185" s="1505"/>
      <c r="D185" s="1624" t="s">
        <v>1255</v>
      </c>
      <c r="E185" s="1625">
        <v>4.8000000000000001E-2</v>
      </c>
      <c r="F185" s="1626" t="str">
        <f>E184</f>
        <v>cru</v>
      </c>
      <c r="G185" s="1360"/>
      <c r="H185" s="1361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351"/>
    </row>
    <row r="186" spans="1:21" ht="15.75" customHeight="1" x14ac:dyDescent="0.25">
      <c r="A186" s="1322"/>
      <c r="B186" s="2944"/>
      <c r="C186" s="1366"/>
      <c r="D186" s="1627" t="str">
        <f>IF(E184=E199," % de BONI ❻&gt;",IF(E184=E198," %  de PERTE ❻&gt;",IF(ISBLANK(E186),0)))</f>
        <v xml:space="preserve"> %  de PERTE ❻&gt;</v>
      </c>
      <c r="E186" s="1512">
        <v>50</v>
      </c>
      <c r="F186" s="1360"/>
      <c r="G186" s="1360"/>
      <c r="H186" s="1510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351"/>
    </row>
    <row r="187" spans="1:21" ht="15.75" customHeight="1" x14ac:dyDescent="0.25">
      <c r="A187" s="1322"/>
      <c r="B187" s="2944"/>
      <c r="C187" s="1366"/>
      <c r="D187" s="1341"/>
      <c r="E187" s="1628">
        <f>IF(F185=E198,E185-(E185*E186%),IF(F185=E199,E185/(100-E186)*100))</f>
        <v>2.4E-2</v>
      </c>
      <c r="F187" s="1626" t="str">
        <f>IF(F185=E198,E199,E198)</f>
        <v>cuit</v>
      </c>
      <c r="G187" s="1629">
        <f>E187*E189</f>
        <v>3.6000000000000004E-2</v>
      </c>
      <c r="H187" s="862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351"/>
    </row>
    <row r="188" spans="1:21" ht="15.75" customHeight="1" x14ac:dyDescent="0.25">
      <c r="A188" s="1322"/>
      <c r="B188" s="2944"/>
      <c r="C188" s="1366"/>
      <c r="D188" s="1630" t="s">
        <v>1217</v>
      </c>
      <c r="E188" s="1631">
        <v>1200</v>
      </c>
      <c r="F188" s="1632" t="s">
        <v>66</v>
      </c>
      <c r="G188" s="1633"/>
      <c r="H188" s="149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351"/>
    </row>
    <row r="189" spans="1:21" ht="15.75" customHeight="1" x14ac:dyDescent="0.25">
      <c r="A189" s="1322"/>
      <c r="B189" s="2944"/>
      <c r="C189" s="1366"/>
      <c r="D189" s="1581" t="s">
        <v>1256</v>
      </c>
      <c r="E189" s="1634">
        <v>1.5</v>
      </c>
      <c r="F189" s="9" t="str">
        <f>E182</f>
        <v>Morceaux</v>
      </c>
      <c r="G189" s="1629">
        <f>E185*E189</f>
        <v>7.2000000000000008E-2</v>
      </c>
      <c r="H189" s="1361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351"/>
    </row>
    <row r="190" spans="1:21" ht="15.75" customHeight="1" x14ac:dyDescent="0.25">
      <c r="A190" s="1322"/>
      <c r="B190" s="2944"/>
      <c r="C190" s="1366"/>
      <c r="D190" s="1514"/>
      <c r="E190" s="9"/>
      <c r="F190" s="9"/>
      <c r="G190" s="1360"/>
      <c r="H190" s="1361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351"/>
    </row>
    <row r="191" spans="1:21" ht="15.75" customHeight="1" x14ac:dyDescent="0.25">
      <c r="A191" s="1322"/>
      <c r="B191" s="2944"/>
      <c r="C191" s="2926" t="s">
        <v>1221</v>
      </c>
      <c r="D191" s="2946"/>
      <c r="E191" s="2946"/>
      <c r="F191" s="2946"/>
      <c r="G191" s="2946"/>
      <c r="H191" s="294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351"/>
    </row>
    <row r="192" spans="1:21" ht="15.75" customHeight="1" x14ac:dyDescent="0.25">
      <c r="A192" s="1322"/>
      <c r="B192" s="2944"/>
      <c r="C192" s="2946"/>
      <c r="D192" s="2946"/>
      <c r="E192" s="2946"/>
      <c r="F192" s="2946"/>
      <c r="G192" s="2946"/>
      <c r="H192" s="294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351"/>
    </row>
    <row r="193" spans="1:21" ht="15.75" customHeight="1" x14ac:dyDescent="0.25">
      <c r="A193" s="1322"/>
      <c r="B193" s="2944"/>
      <c r="C193" s="1532" t="s">
        <v>1257</v>
      </c>
      <c r="D193" s="1533"/>
      <c r="E193" s="1533"/>
      <c r="F193" s="1533"/>
      <c r="G193" s="1533"/>
      <c r="H193" s="1534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351"/>
    </row>
    <row r="194" spans="1:21" ht="15.75" customHeight="1" x14ac:dyDescent="0.25">
      <c r="A194" s="1322"/>
      <c r="B194" s="2944"/>
      <c r="C194" s="2948" t="s">
        <v>1223</v>
      </c>
      <c r="D194" s="2949"/>
      <c r="E194" s="2949"/>
      <c r="F194" s="2949"/>
      <c r="G194" s="2949"/>
      <c r="H194" s="2950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351"/>
    </row>
    <row r="195" spans="1:21" ht="15.75" customHeight="1" x14ac:dyDescent="0.25">
      <c r="A195" s="1322"/>
      <c r="B195" s="2944"/>
      <c r="C195" s="1535" t="s">
        <v>1224</v>
      </c>
      <c r="D195" s="1366"/>
      <c r="E195" s="1366"/>
      <c r="F195" s="1471" t="s">
        <v>1225</v>
      </c>
      <c r="G195" s="1366"/>
      <c r="H195" s="149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351"/>
    </row>
    <row r="196" spans="1:21" ht="15.75" customHeight="1" x14ac:dyDescent="0.25">
      <c r="A196" s="1322"/>
      <c r="B196" s="2944"/>
      <c r="C196" s="1536" t="s">
        <v>1211</v>
      </c>
      <c r="D196" s="1366"/>
      <c r="E196" s="1366"/>
      <c r="F196" s="1537" t="s">
        <v>1226</v>
      </c>
      <c r="G196" s="1366"/>
      <c r="H196" s="149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351"/>
    </row>
    <row r="197" spans="1:21" ht="15.75" customHeight="1" x14ac:dyDescent="0.25">
      <c r="A197" s="1322"/>
      <c r="B197" s="2944"/>
      <c r="C197" s="1538" t="s">
        <v>1227</v>
      </c>
      <c r="D197" s="1366"/>
      <c r="E197" s="1366"/>
      <c r="F197" s="1539" t="s">
        <v>1228</v>
      </c>
      <c r="G197" s="1366"/>
      <c r="H197" s="149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351"/>
    </row>
    <row r="198" spans="1:21" ht="15.75" customHeight="1" x14ac:dyDescent="0.25">
      <c r="A198" s="1322"/>
      <c r="B198" s="2944"/>
      <c r="C198" s="1471"/>
      <c r="D198" s="1544" t="s">
        <v>832</v>
      </c>
      <c r="E198" s="1623" t="s">
        <v>1215</v>
      </c>
      <c r="F198" s="1540" t="s">
        <v>1258</v>
      </c>
      <c r="G198" s="1366"/>
      <c r="H198" s="149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351"/>
    </row>
    <row r="199" spans="1:21" ht="15.75" customHeight="1" x14ac:dyDescent="0.25">
      <c r="A199" s="1322"/>
      <c r="B199" s="2944"/>
      <c r="C199" s="1473"/>
      <c r="D199" s="1544" t="s">
        <v>833</v>
      </c>
      <c r="E199" s="1635" t="s">
        <v>1232</v>
      </c>
      <c r="F199" s="1636" t="s">
        <v>1233</v>
      </c>
      <c r="G199" s="1366"/>
      <c r="H199" s="149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351"/>
    </row>
    <row r="200" spans="1:21" ht="15.75" customHeight="1" x14ac:dyDescent="0.25">
      <c r="A200" s="1322"/>
      <c r="B200" s="2944"/>
      <c r="C200" s="1473"/>
      <c r="D200" s="1637" t="s">
        <v>1259</v>
      </c>
      <c r="E200" s="1638" t="str">
        <f>ADDRESS(ROW(E184),COLUMN(E184),4)</f>
        <v>E184</v>
      </c>
      <c r="G200" s="1366"/>
      <c r="H200" s="149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351"/>
    </row>
    <row r="201" spans="1:21" ht="15.75" customHeight="1" x14ac:dyDescent="0.25">
      <c r="A201" s="1322"/>
      <c r="B201" s="2944"/>
      <c r="C201" s="1398" t="s">
        <v>1236</v>
      </c>
      <c r="D201" s="1547"/>
      <c r="E201" s="1545"/>
      <c r="F201" s="1398" t="s">
        <v>1237</v>
      </c>
      <c r="G201" s="1366"/>
      <c r="H201" s="149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351"/>
    </row>
    <row r="202" spans="1:21" ht="15.75" customHeight="1" x14ac:dyDescent="0.25">
      <c r="A202" s="1322"/>
      <c r="B202" s="2944"/>
      <c r="C202" s="1401">
        <v>12</v>
      </c>
      <c r="D202" s="1401">
        <v>11</v>
      </c>
      <c r="E202" s="1401">
        <v>11</v>
      </c>
      <c r="F202" s="1401">
        <v>11</v>
      </c>
      <c r="G202" s="1401">
        <v>11</v>
      </c>
      <c r="H202" s="1402">
        <v>11</v>
      </c>
      <c r="I202" s="1403" t="s">
        <v>1138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351"/>
    </row>
    <row r="203" spans="1:21" ht="15.75" customHeight="1" thickBot="1" x14ac:dyDescent="0.3">
      <c r="A203" s="1322"/>
      <c r="B203" s="2945"/>
      <c r="C203" s="1410">
        <f t="shared" ref="C203:H203" ca="1" si="4">CELL("largeur",C203)</f>
        <v>13</v>
      </c>
      <c r="D203" s="1410">
        <f t="shared" ca="1" si="4"/>
        <v>21</v>
      </c>
      <c r="E203" s="1410">
        <f t="shared" ca="1" si="4"/>
        <v>13</v>
      </c>
      <c r="F203" s="1410">
        <f t="shared" ca="1" si="4"/>
        <v>13</v>
      </c>
      <c r="G203" s="1410">
        <f t="shared" ca="1" si="4"/>
        <v>13</v>
      </c>
      <c r="H203" s="1411">
        <f t="shared" ca="1" si="4"/>
        <v>13</v>
      </c>
      <c r="I203" s="1403" t="s">
        <v>1141</v>
      </c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351"/>
    </row>
    <row r="204" spans="1:21" ht="16.5" thickBot="1" x14ac:dyDescent="0.3">
      <c r="A204" s="1322"/>
      <c r="B204" s="1329"/>
      <c r="C204" s="1322"/>
      <c r="D204" s="1322"/>
      <c r="E204" s="1322"/>
      <c r="F204" s="1322"/>
      <c r="G204" s="1322"/>
      <c r="H204" s="1322"/>
      <c r="I204" s="1322"/>
      <c r="J204" s="1322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351"/>
    </row>
    <row r="205" spans="1:21" s="1328" customFormat="1" x14ac:dyDescent="0.25">
      <c r="A205" s="1322">
        <v>1</v>
      </c>
      <c r="B205" s="1355" t="s">
        <v>0</v>
      </c>
      <c r="C205" s="1639"/>
      <c r="D205" s="1640"/>
      <c r="E205" s="1640"/>
      <c r="F205" s="1640"/>
      <c r="G205" s="1640"/>
      <c r="H205" s="1641"/>
      <c r="I205" s="1640"/>
      <c r="J205" s="1640"/>
      <c r="K205" s="1642" t="s">
        <v>1260</v>
      </c>
      <c r="L205" s="1643" t="s">
        <v>1261</v>
      </c>
      <c r="M205" s="1322"/>
      <c r="N205" s="1322"/>
      <c r="O205" s="1322"/>
      <c r="P205" s="17"/>
      <c r="Q205" s="17"/>
      <c r="R205" s="17"/>
      <c r="S205" s="17"/>
      <c r="T205" s="17"/>
      <c r="U205" s="1351"/>
    </row>
    <row r="206" spans="1:21" s="1328" customFormat="1" ht="15" customHeight="1" x14ac:dyDescent="0.25">
      <c r="A206" s="1322">
        <v>1</v>
      </c>
      <c r="B206" s="2955">
        <v>3</v>
      </c>
      <c r="C206" s="1644" t="str">
        <f>ADDRESS(ROW(),COLUMN(),4)</f>
        <v>C206</v>
      </c>
      <c r="D206" s="1645" t="s">
        <v>1262</v>
      </c>
      <c r="E206" s="307"/>
      <c r="F206" s="307"/>
      <c r="G206" s="307"/>
      <c r="H206" s="307"/>
      <c r="I206" s="307"/>
      <c r="J206" s="307"/>
      <c r="K206" s="310"/>
      <c r="L206" s="17"/>
      <c r="M206" s="17"/>
      <c r="N206" s="17"/>
      <c r="O206" s="17"/>
      <c r="P206" s="17"/>
      <c r="Q206" s="17"/>
      <c r="R206" s="17"/>
      <c r="S206" s="17"/>
      <c r="T206" s="17"/>
      <c r="U206" s="1351"/>
    </row>
    <row r="207" spans="1:21" s="1328" customFormat="1" ht="15" x14ac:dyDescent="0.25">
      <c r="A207" s="1322">
        <v>1</v>
      </c>
      <c r="B207" s="2955"/>
      <c r="C207" s="1646"/>
      <c r="D207" s="1647" t="s">
        <v>195</v>
      </c>
      <c r="E207" s="1648">
        <v>0.44</v>
      </c>
      <c r="F207" s="914"/>
      <c r="G207" s="1649" t="s">
        <v>195</v>
      </c>
      <c r="H207" s="1648">
        <v>100</v>
      </c>
      <c r="I207" s="914"/>
      <c r="J207" s="1650" t="s">
        <v>197</v>
      </c>
      <c r="K207" s="1651">
        <v>115</v>
      </c>
      <c r="L207" s="905" t="s">
        <v>1195</v>
      </c>
      <c r="M207" s="17"/>
      <c r="N207" s="17"/>
      <c r="O207" s="17"/>
      <c r="P207" s="17"/>
      <c r="Q207" s="17"/>
      <c r="R207" s="17"/>
      <c r="S207" s="17"/>
      <c r="T207" s="17"/>
      <c r="U207" s="1351"/>
    </row>
    <row r="208" spans="1:21" s="1328" customFormat="1" x14ac:dyDescent="0.25">
      <c r="A208" s="1322">
        <v>1</v>
      </c>
      <c r="B208" s="2955"/>
      <c r="C208" s="1652"/>
      <c r="D208" s="1653" t="s">
        <v>201</v>
      </c>
      <c r="E208" s="1654">
        <v>60</v>
      </c>
      <c r="F208" s="914"/>
      <c r="G208" s="1653" t="s">
        <v>199</v>
      </c>
      <c r="H208" s="1655">
        <v>10</v>
      </c>
      <c r="I208" s="914"/>
      <c r="J208" s="1649" t="s">
        <v>195</v>
      </c>
      <c r="K208" s="1656">
        <v>133</v>
      </c>
      <c r="L208" s="905" t="s">
        <v>1198</v>
      </c>
      <c r="M208" s="17"/>
      <c r="N208" s="17"/>
      <c r="O208" s="17"/>
      <c r="P208" s="17"/>
      <c r="Q208" s="17"/>
      <c r="R208" s="17"/>
      <c r="S208" s="17"/>
      <c r="T208" s="17"/>
      <c r="U208" s="1351"/>
    </row>
    <row r="209" spans="1:21" s="1328" customFormat="1" x14ac:dyDescent="0.25">
      <c r="A209" s="1322">
        <v>1</v>
      </c>
      <c r="B209" s="2955"/>
      <c r="C209" s="1657"/>
      <c r="D209" s="1658" t="s">
        <v>199</v>
      </c>
      <c r="E209" s="1659">
        <f>E207*E208%</f>
        <v>0.26400000000000001</v>
      </c>
      <c r="F209" s="914"/>
      <c r="G209" s="1660" t="s">
        <v>197</v>
      </c>
      <c r="H209" s="1659">
        <f>IF(H207=0,0,H207+H208)</f>
        <v>110</v>
      </c>
      <c r="I209" s="914"/>
      <c r="J209" s="1658" t="s">
        <v>199</v>
      </c>
      <c r="K209" s="1661">
        <f>IF(K207=0,0,IF(K208=0,0,K207-K208))</f>
        <v>-18</v>
      </c>
      <c r="L209" s="1662" t="str">
        <f>HYPERLINK("#"&amp;ADDRESS(ROW(K209),COLUMN(K209),4),"◀"&amp;ADDRESS(ROW(K209),COLUMN(K209),4))</f>
        <v>◀K209</v>
      </c>
      <c r="M209" s="17"/>
      <c r="N209" s="17"/>
      <c r="O209" s="17"/>
      <c r="P209" s="17"/>
      <c r="Q209" s="17"/>
      <c r="R209" s="17"/>
      <c r="S209" s="17"/>
      <c r="T209" s="17"/>
      <c r="U209" s="1351"/>
    </row>
    <row r="210" spans="1:21" s="1328" customFormat="1" ht="15" x14ac:dyDescent="0.25">
      <c r="A210" s="1322">
        <v>1</v>
      </c>
      <c r="B210" s="2955"/>
      <c r="C210" s="1663"/>
      <c r="D210" s="1660" t="s">
        <v>197</v>
      </c>
      <c r="E210" s="1659">
        <f>((E207*E208)/100)+E207</f>
        <v>0.70399999999999996</v>
      </c>
      <c r="F210" s="914"/>
      <c r="G210" s="1664" t="s">
        <v>201</v>
      </c>
      <c r="H210" s="1665">
        <f>IF(H207=0,0,IF(ISBLANK(H207),0,(H208/H207)*100))</f>
        <v>10</v>
      </c>
      <c r="I210" s="914"/>
      <c r="J210" s="1664" t="s">
        <v>201</v>
      </c>
      <c r="K210" s="1666">
        <f>IF(K208=0,0,IF(ISBLANK(K208),0,(K209/K208)*100))</f>
        <v>-13.533834586466165</v>
      </c>
      <c r="L210" s="1662" t="str">
        <f>HYPERLINK("#"&amp;ADDRESS(ROW(K210),COLUMN(K210),4),"◀"&amp;ADDRESS(ROW(K210),COLUMN(K210),4))</f>
        <v>◀K210</v>
      </c>
      <c r="M210" s="17"/>
      <c r="N210" s="17"/>
      <c r="O210" s="17"/>
      <c r="P210" s="17"/>
      <c r="Q210" s="17"/>
      <c r="R210" s="17"/>
      <c r="S210" s="17"/>
      <c r="T210" s="17"/>
      <c r="U210" s="1351"/>
    </row>
    <row r="211" spans="1:21" s="1328" customFormat="1" ht="15" x14ac:dyDescent="0.25">
      <c r="A211" s="1322">
        <v>1</v>
      </c>
      <c r="B211" s="2955"/>
      <c r="C211" s="1667"/>
      <c r="D211" s="1668"/>
      <c r="E211" s="1669"/>
      <c r="F211" s="1670"/>
      <c r="G211" s="1671"/>
      <c r="H211" s="1672"/>
      <c r="I211" s="1670"/>
      <c r="J211" s="1671"/>
      <c r="K211" s="1673"/>
      <c r="L211" s="1322">
        <v>1</v>
      </c>
      <c r="M211" s="17"/>
      <c r="N211" s="17"/>
      <c r="O211" s="17"/>
      <c r="P211" s="17"/>
      <c r="Q211" s="17"/>
      <c r="R211" s="17"/>
      <c r="S211" s="17"/>
      <c r="T211" s="17"/>
      <c r="U211" s="1351"/>
    </row>
    <row r="212" spans="1:21" s="1328" customFormat="1" ht="15" x14ac:dyDescent="0.25">
      <c r="A212" s="1322">
        <v>1</v>
      </c>
      <c r="B212" s="2955"/>
      <c r="C212" s="1646"/>
      <c r="D212" s="1649" t="s">
        <v>195</v>
      </c>
      <c r="E212" s="1648">
        <v>5.8970000000000002</v>
      </c>
      <c r="F212" s="914"/>
      <c r="G212" s="1650" t="s">
        <v>197</v>
      </c>
      <c r="H212" s="1655">
        <v>9.64</v>
      </c>
      <c r="I212" s="914"/>
      <c r="J212" s="1650" t="s">
        <v>197</v>
      </c>
      <c r="K212" s="1651">
        <v>100</v>
      </c>
      <c r="L212" s="1322">
        <v>1</v>
      </c>
      <c r="M212" s="17"/>
      <c r="N212" s="17"/>
      <c r="O212" s="17"/>
      <c r="P212" s="17"/>
      <c r="Q212" s="17"/>
      <c r="R212" s="17"/>
      <c r="S212" s="17"/>
      <c r="T212" s="17"/>
      <c r="U212" s="1351"/>
    </row>
    <row r="213" spans="1:21" s="1328" customFormat="1" x14ac:dyDescent="0.25">
      <c r="A213" s="1322">
        <v>1</v>
      </c>
      <c r="B213" s="2955"/>
      <c r="C213" s="1674"/>
      <c r="D213" s="1650" t="s">
        <v>197</v>
      </c>
      <c r="E213" s="1655">
        <v>9.64</v>
      </c>
      <c r="F213" s="914"/>
      <c r="G213" s="1653" t="s">
        <v>201</v>
      </c>
      <c r="H213" s="1675">
        <v>63.5</v>
      </c>
      <c r="I213" s="914"/>
      <c r="J213" s="1653" t="s">
        <v>199</v>
      </c>
      <c r="K213" s="1651">
        <v>50</v>
      </c>
      <c r="L213" s="1322">
        <v>1</v>
      </c>
      <c r="M213" s="17"/>
      <c r="N213" s="17"/>
      <c r="O213" s="17"/>
      <c r="P213" s="17"/>
      <c r="Q213" s="17"/>
      <c r="R213" s="17"/>
      <c r="S213" s="17"/>
      <c r="T213" s="17"/>
      <c r="U213" s="1351"/>
    </row>
    <row r="214" spans="1:21" s="1328" customFormat="1" x14ac:dyDescent="0.25">
      <c r="A214" s="1322">
        <v>1</v>
      </c>
      <c r="B214" s="2955"/>
      <c r="C214" s="1657"/>
      <c r="D214" s="1658" t="s">
        <v>199</v>
      </c>
      <c r="E214" s="1659">
        <f>IF(E212=0,0,IF(E213=0,0,E213-E212))</f>
        <v>3.7430000000000003</v>
      </c>
      <c r="F214" s="914"/>
      <c r="G214" s="1658" t="s">
        <v>199</v>
      </c>
      <c r="H214" s="1659">
        <f>H212-H215</f>
        <v>3.7439755351681958</v>
      </c>
      <c r="I214" s="914"/>
      <c r="J214" s="1660" t="s">
        <v>195</v>
      </c>
      <c r="K214" s="1661">
        <f>IF(K212=0,0,IF(ISBLANK(K212),0,K212-K213))</f>
        <v>50</v>
      </c>
      <c r="L214" s="1662" t="str">
        <f>HYPERLINK("#"&amp;ADDRESS(ROW(E214),COLUMN(E214),4),"◀"&amp;ADDRESS(ROW(E214),COLUMN(E214),4))</f>
        <v>◀E214</v>
      </c>
      <c r="M214" s="17"/>
      <c r="N214" s="17"/>
      <c r="O214" s="17"/>
      <c r="P214" s="17"/>
      <c r="Q214" s="17"/>
      <c r="R214" s="17"/>
      <c r="S214" s="17"/>
      <c r="T214" s="17"/>
      <c r="U214" s="1351"/>
    </row>
    <row r="215" spans="1:21" s="1328" customFormat="1" ht="15" x14ac:dyDescent="0.25">
      <c r="A215" s="1322">
        <v>1</v>
      </c>
      <c r="B215" s="2955"/>
      <c r="C215" s="1676"/>
      <c r="D215" s="1677" t="s">
        <v>201</v>
      </c>
      <c r="E215" s="1678">
        <f>IF(E212=0,0,IF(ISBLANK(E212),0,(E214/E212)*100))</f>
        <v>63.472952348651859</v>
      </c>
      <c r="F215" s="914"/>
      <c r="G215" s="1679" t="s">
        <v>195</v>
      </c>
      <c r="H215" s="1680">
        <f>(H212/(100+H213)*100)</f>
        <v>5.8960244648318048</v>
      </c>
      <c r="I215" s="914"/>
      <c r="J215" s="1677" t="s">
        <v>201</v>
      </c>
      <c r="K215" s="1681">
        <f>IF(K214=0,0,IF(ISBLANK(K213),0,(K213/K214)*100))</f>
        <v>100</v>
      </c>
      <c r="L215" s="1662" t="str">
        <f>HYPERLINK("#"&amp;ADDRESS(ROW(E215),COLUMN(E215),4),"◀"&amp;ADDRESS(ROW(E215),COLUMN(E215),4))</f>
        <v>◀E215</v>
      </c>
      <c r="M215" s="17"/>
      <c r="N215" s="17"/>
      <c r="O215" s="17"/>
      <c r="P215" s="17"/>
      <c r="Q215" s="17"/>
      <c r="R215" s="17"/>
      <c r="S215" s="17"/>
      <c r="T215" s="17"/>
      <c r="U215" s="1351"/>
    </row>
    <row r="216" spans="1:21" s="1328" customFormat="1" ht="15" x14ac:dyDescent="0.25">
      <c r="A216" s="1322">
        <v>1</v>
      </c>
      <c r="B216" s="2955"/>
      <c r="C216" s="2957" t="s">
        <v>1263</v>
      </c>
      <c r="D216" s="2957"/>
      <c r="E216" s="2957"/>
      <c r="F216" s="2957"/>
      <c r="G216" s="2957"/>
      <c r="H216" s="2957"/>
      <c r="I216" s="2957"/>
      <c r="J216" s="2957"/>
      <c r="K216" s="2958"/>
      <c r="L216" s="1322">
        <v>1</v>
      </c>
      <c r="M216" s="17"/>
      <c r="N216" s="17"/>
      <c r="O216" s="17"/>
      <c r="P216" s="17"/>
      <c r="Q216" s="17"/>
      <c r="R216" s="17"/>
      <c r="S216" s="17"/>
      <c r="T216" s="17"/>
      <c r="U216" s="1351"/>
    </row>
    <row r="217" spans="1:21" s="1328" customFormat="1" ht="15" x14ac:dyDescent="0.25">
      <c r="A217" s="1322"/>
      <c r="B217" s="2955"/>
      <c r="C217" s="1401">
        <v>12</v>
      </c>
      <c r="D217" s="1401">
        <v>11</v>
      </c>
      <c r="E217" s="1401">
        <v>11</v>
      </c>
      <c r="F217" s="1401">
        <v>11</v>
      </c>
      <c r="G217" s="1401">
        <v>11</v>
      </c>
      <c r="H217" s="1401">
        <v>11</v>
      </c>
      <c r="I217" s="1401">
        <v>11</v>
      </c>
      <c r="J217" s="1401">
        <v>11</v>
      </c>
      <c r="K217" s="1402">
        <v>11</v>
      </c>
      <c r="L217" s="1403" t="s">
        <v>1138</v>
      </c>
      <c r="M217" s="17"/>
      <c r="N217" s="17"/>
      <c r="O217" s="17"/>
      <c r="P217" s="17"/>
      <c r="Q217" s="17"/>
      <c r="R217" s="17"/>
      <c r="S217" s="17"/>
      <c r="T217" s="17"/>
      <c r="U217" s="1351"/>
    </row>
    <row r="218" spans="1:21" s="1328" customFormat="1" thickBot="1" x14ac:dyDescent="0.3">
      <c r="A218" s="1322"/>
      <c r="B218" s="2956"/>
      <c r="C218" s="1410">
        <f ca="1">CELL("largeur",C218)</f>
        <v>13</v>
      </c>
      <c r="D218" s="1410">
        <f t="shared" ref="D218:K218" ca="1" si="5">CELL("largeur",D218)</f>
        <v>21</v>
      </c>
      <c r="E218" s="1410">
        <f t="shared" ca="1" si="5"/>
        <v>13</v>
      </c>
      <c r="F218" s="1410">
        <f ca="1">CELL("largeur",F218)</f>
        <v>13</v>
      </c>
      <c r="G218" s="1410">
        <f t="shared" ca="1" si="5"/>
        <v>13</v>
      </c>
      <c r="H218" s="1410">
        <f t="shared" ca="1" si="5"/>
        <v>13</v>
      </c>
      <c r="I218" s="1410">
        <f t="shared" ca="1" si="5"/>
        <v>16</v>
      </c>
      <c r="J218" s="1410">
        <f t="shared" ca="1" si="5"/>
        <v>18</v>
      </c>
      <c r="K218" s="1411">
        <f t="shared" ca="1" si="5"/>
        <v>16</v>
      </c>
      <c r="L218" s="1403" t="s">
        <v>1141</v>
      </c>
      <c r="M218" s="17"/>
      <c r="N218" s="17"/>
      <c r="O218" s="17"/>
      <c r="P218" s="17"/>
      <c r="Q218" s="17"/>
      <c r="R218" s="17"/>
      <c r="S218" s="17"/>
      <c r="T218" s="17"/>
      <c r="U218" s="1351"/>
    </row>
    <row r="219" spans="1:21" s="1328" customFormat="1" thickBot="1" x14ac:dyDescent="0.3">
      <c r="A219" s="1403"/>
      <c r="B219" s="1682"/>
      <c r="C219" s="1403"/>
      <c r="D219" s="1403"/>
      <c r="E219" s="1403"/>
      <c r="F219" s="1403"/>
      <c r="G219" s="1403"/>
      <c r="H219" s="1403"/>
      <c r="I219" s="1403"/>
      <c r="J219" s="1403"/>
      <c r="K219" s="1403"/>
      <c r="L219" s="17"/>
      <c r="M219" s="17"/>
      <c r="N219" s="17"/>
      <c r="O219" s="17"/>
      <c r="P219" s="17"/>
      <c r="Q219" s="17"/>
      <c r="R219" s="17"/>
      <c r="S219" s="17"/>
      <c r="T219" s="17"/>
      <c r="U219" s="1351"/>
    </row>
    <row r="220" spans="1:21" s="1328" customFormat="1" ht="21" x14ac:dyDescent="0.25">
      <c r="A220" s="1322"/>
      <c r="B220" s="1355" t="s">
        <v>0</v>
      </c>
      <c r="C220" s="1683" t="s">
        <v>1264</v>
      </c>
      <c r="D220" s="1684"/>
      <c r="E220" s="1684"/>
      <c r="F220" s="1684"/>
      <c r="G220" s="1684"/>
      <c r="H220" s="1684"/>
      <c r="I220" s="1684"/>
      <c r="J220" s="1684"/>
      <c r="K220" s="1685" t="s">
        <v>1265</v>
      </c>
      <c r="L220" s="17"/>
      <c r="M220" s="1686" t="s">
        <v>0</v>
      </c>
      <c r="N220" s="2959" t="s">
        <v>1266</v>
      </c>
      <c r="O220" s="2959"/>
      <c r="P220" s="2959"/>
      <c r="Q220" s="2959"/>
      <c r="R220" s="2959"/>
      <c r="S220" s="2959"/>
      <c r="T220" s="2960"/>
      <c r="U220" s="1351"/>
    </row>
    <row r="221" spans="1:21" s="1328" customFormat="1" ht="15" customHeight="1" x14ac:dyDescent="0.25">
      <c r="A221" s="1322"/>
      <c r="B221" s="2955">
        <v>3</v>
      </c>
      <c r="C221" s="1687" t="str">
        <f>ADDRESS(ROW(),COLUMN(),4)</f>
        <v>C221</v>
      </c>
      <c r="D221" s="1688"/>
      <c r="E221" s="1688"/>
      <c r="F221" s="1689"/>
      <c r="G221" s="1688"/>
      <c r="H221" s="1688"/>
      <c r="I221" s="1690"/>
      <c r="J221" s="1690"/>
      <c r="K221" s="1691"/>
      <c r="L221" s="17"/>
      <c r="M221" s="2961">
        <v>3</v>
      </c>
      <c r="N221" s="1692" t="str">
        <f>ADDRESS(ROW(),COLUMN(),4)</f>
        <v>N221</v>
      </c>
      <c r="O221" s="1645" t="s">
        <v>1262</v>
      </c>
      <c r="P221" s="307"/>
      <c r="Q221" s="307"/>
      <c r="R221" s="307"/>
      <c r="S221" s="307"/>
      <c r="T221" s="310"/>
      <c r="U221" s="1351"/>
    </row>
    <row r="222" spans="1:21" s="1328" customFormat="1" ht="15.75" customHeight="1" x14ac:dyDescent="0.25">
      <c r="A222" s="1322"/>
      <c r="B222" s="2955"/>
      <c r="C222" s="1689"/>
      <c r="D222" s="1693" t="s">
        <v>196</v>
      </c>
      <c r="E222" s="1694">
        <v>1</v>
      </c>
      <c r="F222" s="1695"/>
      <c r="G222" s="1696" t="s">
        <v>196</v>
      </c>
      <c r="H222" s="1694">
        <v>1</v>
      </c>
      <c r="I222" s="1697"/>
      <c r="J222" s="1693" t="s">
        <v>196</v>
      </c>
      <c r="K222" s="1698">
        <v>1</v>
      </c>
      <c r="L222" s="17"/>
      <c r="M222" s="2961"/>
      <c r="N222" s="2963" t="s">
        <v>1267</v>
      </c>
      <c r="O222" s="2963"/>
      <c r="P222" s="2965" t="s">
        <v>1268</v>
      </c>
      <c r="Q222" s="2965"/>
      <c r="R222" s="2965"/>
      <c r="S222" s="2965"/>
      <c r="T222" s="2966"/>
      <c r="U222" s="1351"/>
    </row>
    <row r="223" spans="1:21" s="1328" customFormat="1" ht="15.75" customHeight="1" x14ac:dyDescent="0.25">
      <c r="A223" s="1322"/>
      <c r="B223" s="2955"/>
      <c r="C223" s="1341"/>
      <c r="D223" s="1699" t="s">
        <v>194</v>
      </c>
      <c r="E223" s="1700">
        <v>2</v>
      </c>
      <c r="F223" s="1701"/>
      <c r="G223" s="1702" t="s">
        <v>1269</v>
      </c>
      <c r="H223" s="1700">
        <v>2</v>
      </c>
      <c r="I223" s="1703"/>
      <c r="J223" s="1699" t="s">
        <v>202</v>
      </c>
      <c r="K223" s="1704">
        <v>50</v>
      </c>
      <c r="L223" s="17"/>
      <c r="M223" s="2961"/>
      <c r="N223" s="2964"/>
      <c r="O223" s="2964"/>
      <c r="P223" s="2967"/>
      <c r="Q223" s="2967"/>
      <c r="R223" s="2967"/>
      <c r="S223" s="2967"/>
      <c r="T223" s="2968"/>
      <c r="U223" s="1351"/>
    </row>
    <row r="224" spans="1:21" s="1328" customFormat="1" ht="15.75" customHeight="1" x14ac:dyDescent="0.25">
      <c r="A224" s="1322"/>
      <c r="B224" s="2955"/>
      <c r="C224" s="1341"/>
      <c r="D224" s="1705" t="s">
        <v>198</v>
      </c>
      <c r="E224" s="1706">
        <f>IF(E222=0,0,IF(E223=0,0,E223-E222))</f>
        <v>1</v>
      </c>
      <c r="F224" s="1701"/>
      <c r="G224" s="1705" t="s">
        <v>1270</v>
      </c>
      <c r="H224" s="1706">
        <f>IF(H222=0,0,H222+H223)</f>
        <v>3</v>
      </c>
      <c r="I224" s="1703"/>
      <c r="J224" s="1705" t="s">
        <v>198</v>
      </c>
      <c r="K224" s="1707">
        <f>K225*K223%</f>
        <v>1</v>
      </c>
      <c r="L224" s="17"/>
      <c r="M224" s="2961"/>
      <c r="N224" s="2969" t="s">
        <v>1271</v>
      </c>
      <c r="O224" s="2971">
        <f>SUM(N228:N237)</f>
        <v>0.97000000000000008</v>
      </c>
      <c r="P224" s="2973" t="str">
        <f>IF(N227&lt;S227,"Recette incomplète, il manque",IF(N227&gt;S227,"Trop de produits dans la recette",IF(N227=S227,"OK")))</f>
        <v>Recette incomplète, il manque</v>
      </c>
      <c r="Q224" s="2973"/>
      <c r="R224" s="2973"/>
      <c r="S224" s="2973"/>
      <c r="T224" s="2975">
        <f>IF(N227=S227,"",IF(N227&lt;S227,S227-N227,IF(N227&gt;S227,N227-S227)))</f>
        <v>2.9999999999999916E-2</v>
      </c>
      <c r="U224" s="1351"/>
    </row>
    <row r="225" spans="1:21" s="1328" customFormat="1" ht="15.75" customHeight="1" x14ac:dyDescent="0.25">
      <c r="A225" s="1322"/>
      <c r="B225" s="2955"/>
      <c r="C225" s="1708"/>
      <c r="D225" s="1709" t="s">
        <v>200</v>
      </c>
      <c r="E225" s="1710">
        <f>IF(E222=0,0,IF(E223=0,0,E224/E223))</f>
        <v>0.5</v>
      </c>
      <c r="F225" s="1711"/>
      <c r="G225" s="1709" t="s">
        <v>200</v>
      </c>
      <c r="H225" s="1710">
        <f>IF(H222=0,0,H223/H224)</f>
        <v>0.66666666666666663</v>
      </c>
      <c r="I225" s="1712"/>
      <c r="J225" s="1709" t="s">
        <v>1270</v>
      </c>
      <c r="K225" s="1713">
        <f>K222/(100-K223)*100</f>
        <v>2</v>
      </c>
      <c r="L225" s="17"/>
      <c r="M225" s="2961"/>
      <c r="N225" s="2970"/>
      <c r="O225" s="2972"/>
      <c r="P225" s="2974"/>
      <c r="Q225" s="2974"/>
      <c r="R225" s="2974"/>
      <c r="S225" s="2974"/>
      <c r="T225" s="2976"/>
      <c r="U225" s="1351"/>
    </row>
    <row r="226" spans="1:21" s="1328" customFormat="1" x14ac:dyDescent="0.25">
      <c r="A226" s="1322"/>
      <c r="B226" s="2955"/>
      <c r="C226" s="1689"/>
      <c r="D226" s="1714" t="s">
        <v>194</v>
      </c>
      <c r="E226" s="1715">
        <v>2</v>
      </c>
      <c r="F226" s="1695"/>
      <c r="G226" s="1714" t="s">
        <v>194</v>
      </c>
      <c r="H226" s="1715">
        <v>2</v>
      </c>
      <c r="I226" s="1697"/>
      <c r="J226" s="1714" t="s">
        <v>194</v>
      </c>
      <c r="K226" s="1716">
        <v>1</v>
      </c>
      <c r="L226" s="17"/>
      <c r="M226" s="2961"/>
      <c r="N226" s="1717" t="s">
        <v>1272</v>
      </c>
      <c r="O226" s="1718"/>
      <c r="P226" s="1718"/>
      <c r="Q226" s="1718"/>
      <c r="R226" s="1719" t="s">
        <v>215</v>
      </c>
      <c r="S226" s="1720" t="s">
        <v>1273</v>
      </c>
      <c r="T226" s="1721" t="s">
        <v>1274</v>
      </c>
      <c r="U226" s="1351"/>
    </row>
    <row r="227" spans="1:21" s="1328" customFormat="1" x14ac:dyDescent="0.25">
      <c r="A227" s="1322"/>
      <c r="B227" s="2955"/>
      <c r="C227" s="1341"/>
      <c r="D227" s="1722" t="s">
        <v>196</v>
      </c>
      <c r="E227" s="1723">
        <v>1</v>
      </c>
      <c r="F227" s="1701"/>
      <c r="G227" s="1722" t="s">
        <v>1269</v>
      </c>
      <c r="H227" s="1723">
        <v>1</v>
      </c>
      <c r="I227" s="1703"/>
      <c r="J227" s="1722" t="s">
        <v>202</v>
      </c>
      <c r="K227" s="1724">
        <v>50</v>
      </c>
      <c r="L227" s="17"/>
      <c r="M227" s="2961"/>
      <c r="N227" s="1725">
        <f>SUM(N228:N237)</f>
        <v>0.97000000000000008</v>
      </c>
      <c r="O227" s="1726"/>
      <c r="P227" s="1727"/>
      <c r="Q227" s="1728" t="s">
        <v>1275</v>
      </c>
      <c r="R227" s="1729">
        <v>7</v>
      </c>
      <c r="S227" s="1730">
        <v>1</v>
      </c>
      <c r="T227" s="1731">
        <f>SUM(T228:T237)</f>
        <v>6.9300000000000006</v>
      </c>
      <c r="U227" s="1351"/>
    </row>
    <row r="228" spans="1:21" s="1328" customFormat="1" x14ac:dyDescent="0.25">
      <c r="A228" s="1322"/>
      <c r="B228" s="2955"/>
      <c r="C228" s="1341"/>
      <c r="D228" s="1705" t="s">
        <v>198</v>
      </c>
      <c r="E228" s="1706">
        <f>IF(E226=0,0,IF(E227=0,0,E226-E227))</f>
        <v>1</v>
      </c>
      <c r="F228" s="1701"/>
      <c r="G228" s="1705" t="s">
        <v>203</v>
      </c>
      <c r="H228" s="1706">
        <f>IF(H226=0,0,IF(H227=0,0,H226-H227))</f>
        <v>1</v>
      </c>
      <c r="I228" s="1703"/>
      <c r="J228" s="1705" t="s">
        <v>198</v>
      </c>
      <c r="K228" s="1707">
        <f>K226*K227%</f>
        <v>0.5</v>
      </c>
      <c r="L228" s="17"/>
      <c r="M228" s="2961"/>
      <c r="N228" s="1732">
        <v>0.12</v>
      </c>
      <c r="O228" s="1733" t="s">
        <v>1276</v>
      </c>
      <c r="P228" s="1733"/>
      <c r="Q228" s="1733"/>
      <c r="R228" s="1734">
        <f>R227*N228</f>
        <v>0.84</v>
      </c>
      <c r="S228" s="1735">
        <v>0</v>
      </c>
      <c r="T228" s="1736">
        <f t="shared" ref="T228:T237" si="6">IF(S228=0,R228,IF(R228="","",R228/(100-S228)*100))</f>
        <v>0.84</v>
      </c>
      <c r="U228" s="1351"/>
    </row>
    <row r="229" spans="1:21" s="1328" customFormat="1" x14ac:dyDescent="0.25">
      <c r="A229" s="1322"/>
      <c r="B229" s="2955"/>
      <c r="C229" s="1708"/>
      <c r="D229" s="1709" t="s">
        <v>200</v>
      </c>
      <c r="E229" s="1710">
        <f>IF(E226=0,0,E228/E226)</f>
        <v>0.5</v>
      </c>
      <c r="F229" s="1711"/>
      <c r="G229" s="1709" t="s">
        <v>200</v>
      </c>
      <c r="H229" s="1710">
        <f>IF(H226=0,0,IF(H227=0,0,H227/H226))</f>
        <v>0.5</v>
      </c>
      <c r="I229" s="1712"/>
      <c r="J229" s="1709" t="s">
        <v>203</v>
      </c>
      <c r="K229" s="1737">
        <f>K226-K228</f>
        <v>0.5</v>
      </c>
      <c r="L229" s="17"/>
      <c r="M229" s="2961"/>
      <c r="N229" s="1732">
        <v>0.08</v>
      </c>
      <c r="O229" s="1733" t="s">
        <v>1277</v>
      </c>
      <c r="P229" s="1733"/>
      <c r="Q229" s="1733"/>
      <c r="R229" s="1738">
        <f>R227*N229</f>
        <v>0.56000000000000005</v>
      </c>
      <c r="S229" s="1739">
        <v>0</v>
      </c>
      <c r="T229" s="1736">
        <f t="shared" si="6"/>
        <v>0.56000000000000005</v>
      </c>
      <c r="U229" s="1351"/>
    </row>
    <row r="230" spans="1:21" s="1328" customFormat="1" x14ac:dyDescent="0.25">
      <c r="A230" s="1322"/>
      <c r="B230" s="2955"/>
      <c r="C230" s="2977" t="s">
        <v>1263</v>
      </c>
      <c r="D230" s="2977"/>
      <c r="E230" s="2977"/>
      <c r="F230" s="2977"/>
      <c r="G230" s="2977"/>
      <c r="H230" s="2977"/>
      <c r="I230" s="2977"/>
      <c r="J230" s="2977"/>
      <c r="K230" s="2978"/>
      <c r="L230" s="17"/>
      <c r="M230" s="2961"/>
      <c r="N230" s="1732">
        <v>0.2</v>
      </c>
      <c r="O230" s="1733" t="s">
        <v>1278</v>
      </c>
      <c r="P230" s="1733"/>
      <c r="Q230" s="1733"/>
      <c r="R230" s="1738">
        <f>R227*N230</f>
        <v>1.4000000000000001</v>
      </c>
      <c r="S230" s="1739">
        <v>0</v>
      </c>
      <c r="T230" s="1736">
        <f t="shared" si="6"/>
        <v>1.4000000000000001</v>
      </c>
      <c r="U230" s="1351"/>
    </row>
    <row r="231" spans="1:21" s="1328" customFormat="1" x14ac:dyDescent="0.25">
      <c r="A231" s="1322"/>
      <c r="B231" s="2955"/>
      <c r="C231" s="1401">
        <v>8</v>
      </c>
      <c r="D231" s="1401">
        <v>8</v>
      </c>
      <c r="E231" s="1401">
        <v>11</v>
      </c>
      <c r="F231" s="1401">
        <v>8</v>
      </c>
      <c r="G231" s="1401">
        <v>8</v>
      </c>
      <c r="H231" s="1401">
        <v>11</v>
      </c>
      <c r="I231" s="1401">
        <v>8</v>
      </c>
      <c r="J231" s="1401">
        <v>8</v>
      </c>
      <c r="K231" s="1402">
        <v>11</v>
      </c>
      <c r="L231" s="17"/>
      <c r="M231" s="2961"/>
      <c r="N231" s="1732">
        <v>0.55000000000000004</v>
      </c>
      <c r="O231" s="1733" t="s">
        <v>1279</v>
      </c>
      <c r="P231" s="1733"/>
      <c r="Q231" s="1733"/>
      <c r="R231" s="1738">
        <f>R227*N231</f>
        <v>3.8500000000000005</v>
      </c>
      <c r="S231" s="1739">
        <v>0</v>
      </c>
      <c r="T231" s="1736">
        <f t="shared" si="6"/>
        <v>3.8500000000000005</v>
      </c>
      <c r="U231" s="1351"/>
    </row>
    <row r="232" spans="1:21" s="1328" customFormat="1" ht="16.5" thickBot="1" x14ac:dyDescent="0.3">
      <c r="A232" s="1322"/>
      <c r="B232" s="2956"/>
      <c r="C232" s="1410">
        <f t="shared" ref="C232:K232" ca="1" si="7">CELL("largeur",C232)</f>
        <v>13</v>
      </c>
      <c r="D232" s="1410">
        <f t="shared" ca="1" si="7"/>
        <v>21</v>
      </c>
      <c r="E232" s="1410">
        <f t="shared" ca="1" si="7"/>
        <v>13</v>
      </c>
      <c r="F232" s="1410">
        <f t="shared" ca="1" si="7"/>
        <v>13</v>
      </c>
      <c r="G232" s="1410">
        <f t="shared" ca="1" si="7"/>
        <v>13</v>
      </c>
      <c r="H232" s="1410">
        <f t="shared" ca="1" si="7"/>
        <v>13</v>
      </c>
      <c r="I232" s="1410">
        <f t="shared" ca="1" si="7"/>
        <v>16</v>
      </c>
      <c r="J232" s="1410">
        <f t="shared" ca="1" si="7"/>
        <v>18</v>
      </c>
      <c r="K232" s="1411">
        <f t="shared" ca="1" si="7"/>
        <v>16</v>
      </c>
      <c r="L232" s="17"/>
      <c r="M232" s="2961"/>
      <c r="N232" s="1732">
        <v>0.02</v>
      </c>
      <c r="O232" s="1733" t="s">
        <v>1280</v>
      </c>
      <c r="P232" s="1733"/>
      <c r="Q232" s="1733"/>
      <c r="R232" s="1738">
        <f>R227*N232</f>
        <v>0.14000000000000001</v>
      </c>
      <c r="S232" s="1739">
        <v>50</v>
      </c>
      <c r="T232" s="1736">
        <f t="shared" si="6"/>
        <v>0.28000000000000003</v>
      </c>
      <c r="U232" s="1351"/>
    </row>
    <row r="233" spans="1:21" s="1328" customFormat="1" ht="16.5" thickBot="1" x14ac:dyDescent="0.3">
      <c r="A233" s="1322">
        <v>1</v>
      </c>
      <c r="B233" s="1329">
        <v>1</v>
      </c>
      <c r="C233" s="1322">
        <v>1</v>
      </c>
      <c r="D233" s="1322">
        <v>1</v>
      </c>
      <c r="E233" s="1322">
        <v>1</v>
      </c>
      <c r="F233" s="1322">
        <v>1</v>
      </c>
      <c r="G233" s="1322">
        <v>1</v>
      </c>
      <c r="H233" s="1322">
        <v>1</v>
      </c>
      <c r="I233" s="17"/>
      <c r="J233" s="17"/>
      <c r="K233" s="17"/>
      <c r="L233" s="17"/>
      <c r="M233" s="2961"/>
      <c r="N233" s="1732"/>
      <c r="O233" s="1733"/>
      <c r="P233" s="1733"/>
      <c r="Q233" s="1733"/>
      <c r="R233" s="1738">
        <f>R227*N233</f>
        <v>0</v>
      </c>
      <c r="S233" s="1739"/>
      <c r="T233" s="1736">
        <f t="shared" si="6"/>
        <v>0</v>
      </c>
      <c r="U233" s="1351"/>
    </row>
    <row r="234" spans="1:21" s="1328" customFormat="1" x14ac:dyDescent="0.25">
      <c r="A234" s="1322">
        <v>1</v>
      </c>
      <c r="B234" s="1355" t="s">
        <v>0</v>
      </c>
      <c r="C234" s="2979" t="s">
        <v>1281</v>
      </c>
      <c r="D234" s="2979"/>
      <c r="E234" s="2979"/>
      <c r="F234" s="2979"/>
      <c r="G234" s="2979"/>
      <c r="H234" s="2980"/>
      <c r="I234" s="17"/>
      <c r="J234" s="17"/>
      <c r="K234" s="17"/>
      <c r="L234" s="17"/>
      <c r="M234" s="2961"/>
      <c r="N234" s="1732"/>
      <c r="O234" s="1733"/>
      <c r="P234" s="1733"/>
      <c r="Q234" s="1733"/>
      <c r="R234" s="1738">
        <f>R227*N234</f>
        <v>0</v>
      </c>
      <c r="S234" s="1739"/>
      <c r="T234" s="1736">
        <f t="shared" si="6"/>
        <v>0</v>
      </c>
      <c r="U234" s="1351"/>
    </row>
    <row r="235" spans="1:21" s="1328" customFormat="1" ht="18.75" x14ac:dyDescent="0.25">
      <c r="A235" s="1322">
        <v>1</v>
      </c>
      <c r="B235" s="2981">
        <v>3</v>
      </c>
      <c r="C235" s="1692" t="str">
        <f>ADDRESS(ROW(),COLUMN(),4)</f>
        <v>C235</v>
      </c>
      <c r="D235" s="1645" t="s">
        <v>1262</v>
      </c>
      <c r="E235" s="555"/>
      <c r="F235" s="1740"/>
      <c r="G235" s="1741"/>
      <c r="H235" s="1742"/>
      <c r="I235" s="17"/>
      <c r="J235" s="17"/>
      <c r="K235" s="17"/>
      <c r="L235" s="17"/>
      <c r="M235" s="2961"/>
      <c r="N235" s="1732"/>
      <c r="O235" s="1733"/>
      <c r="P235" s="1733"/>
      <c r="Q235" s="1733"/>
      <c r="R235" s="1738">
        <f>R227*N235</f>
        <v>0</v>
      </c>
      <c r="S235" s="1739"/>
      <c r="T235" s="1736">
        <f t="shared" si="6"/>
        <v>0</v>
      </c>
      <c r="U235" s="1351"/>
    </row>
    <row r="236" spans="1:21" s="1328" customFormat="1" x14ac:dyDescent="0.25">
      <c r="A236" s="1322">
        <v>1</v>
      </c>
      <c r="B236" s="2981"/>
      <c r="C236" s="2940" t="s">
        <v>1282</v>
      </c>
      <c r="D236" s="2940"/>
      <c r="E236" s="1744" t="s">
        <v>1283</v>
      </c>
      <c r="F236" s="1743" t="s">
        <v>1284</v>
      </c>
      <c r="G236" s="2941" t="s">
        <v>213</v>
      </c>
      <c r="H236" s="2942"/>
      <c r="I236" s="17"/>
      <c r="J236" s="17"/>
      <c r="K236" s="17"/>
      <c r="L236" s="17"/>
      <c r="M236" s="2961"/>
      <c r="N236" s="1732"/>
      <c r="O236" s="1733"/>
      <c r="P236" s="1733"/>
      <c r="Q236" s="1733"/>
      <c r="R236" s="1738">
        <f>R227*N236</f>
        <v>0</v>
      </c>
      <c r="S236" s="1739"/>
      <c r="T236" s="1736">
        <f t="shared" si="6"/>
        <v>0</v>
      </c>
      <c r="U236" s="1351"/>
    </row>
    <row r="237" spans="1:21" s="1328" customFormat="1" x14ac:dyDescent="0.25">
      <c r="A237" s="1322">
        <v>1</v>
      </c>
      <c r="B237" s="2981"/>
      <c r="C237" s="2929">
        <v>20</v>
      </c>
      <c r="D237" s="2930">
        <f>C237/100</f>
        <v>0.2</v>
      </c>
      <c r="E237" s="1745" t="s">
        <v>1285</v>
      </c>
      <c r="F237" s="1746">
        <v>1</v>
      </c>
      <c r="G237" s="1747">
        <f>(C237*F237)*10</f>
        <v>200</v>
      </c>
      <c r="H237" s="1748">
        <f>G237/1000</f>
        <v>0.2</v>
      </c>
      <c r="I237" s="17"/>
      <c r="J237" s="17"/>
      <c r="K237" s="17"/>
      <c r="L237" s="17"/>
      <c r="M237" s="2961"/>
      <c r="N237" s="1749"/>
      <c r="O237" s="1750"/>
      <c r="P237" s="1750"/>
      <c r="Q237" s="1750"/>
      <c r="R237" s="1751">
        <f>R227*N237</f>
        <v>0</v>
      </c>
      <c r="S237" s="1752"/>
      <c r="T237" s="1753">
        <f t="shared" si="6"/>
        <v>0</v>
      </c>
      <c r="U237" s="1351"/>
    </row>
    <row r="238" spans="1:21" s="1328" customFormat="1" ht="15.75" customHeight="1" x14ac:dyDescent="0.25">
      <c r="A238" s="1322">
        <v>1</v>
      </c>
      <c r="B238" s="2981"/>
      <c r="C238" s="2929"/>
      <c r="D238" s="2930"/>
      <c r="E238" s="1745" t="s">
        <v>1286</v>
      </c>
      <c r="F238" s="1746">
        <v>1.03</v>
      </c>
      <c r="G238" s="1747">
        <f>(C237*F238)*10</f>
        <v>206</v>
      </c>
      <c r="H238" s="1748">
        <f>G238/1000</f>
        <v>0.20599999999999999</v>
      </c>
      <c r="I238" s="17"/>
      <c r="J238" s="17"/>
      <c r="K238" s="17"/>
      <c r="L238" s="17"/>
      <c r="M238" s="2961"/>
      <c r="N238" s="2951" t="s">
        <v>1287</v>
      </c>
      <c r="O238" s="2951"/>
      <c r="P238" s="2951"/>
      <c r="Q238" s="2951"/>
      <c r="R238" s="2951"/>
      <c r="S238" s="2951"/>
      <c r="T238" s="2952"/>
      <c r="U238" s="1351"/>
    </row>
    <row r="239" spans="1:21" s="1328" customFormat="1" x14ac:dyDescent="0.25">
      <c r="A239" s="1322">
        <v>1</v>
      </c>
      <c r="B239" s="2981"/>
      <c r="C239" s="2929"/>
      <c r="D239" s="2930"/>
      <c r="E239" s="1745" t="s">
        <v>1288</v>
      </c>
      <c r="F239" s="1746">
        <v>1.0149999999999999</v>
      </c>
      <c r="G239" s="1747">
        <f>(F239*C237)*10</f>
        <v>202.99999999999997</v>
      </c>
      <c r="H239" s="1748">
        <f>G239/1000</f>
        <v>0.20299999999999996</v>
      </c>
      <c r="I239" s="17"/>
      <c r="J239" s="17"/>
      <c r="K239" s="17"/>
      <c r="L239" s="17"/>
      <c r="M239" s="2961"/>
      <c r="N239" s="1754"/>
      <c r="O239" s="1754" t="s">
        <v>1289</v>
      </c>
      <c r="P239" s="1755"/>
      <c r="Q239" s="1756" t="s">
        <v>1290</v>
      </c>
      <c r="R239" s="1757"/>
      <c r="S239" s="1757"/>
      <c r="T239" s="1758"/>
      <c r="U239" s="1351"/>
    </row>
    <row r="240" spans="1:21" s="1328" customFormat="1" ht="16.5" customHeight="1" x14ac:dyDescent="0.25">
      <c r="A240" s="1322">
        <v>1</v>
      </c>
      <c r="B240" s="2981"/>
      <c r="C240" s="2929"/>
      <c r="D240" s="2930"/>
      <c r="E240" s="1745" t="s">
        <v>1291</v>
      </c>
      <c r="F240" s="1746">
        <v>0.92</v>
      </c>
      <c r="G240" s="1747">
        <f>(F240*C237)*10</f>
        <v>184.00000000000003</v>
      </c>
      <c r="H240" s="1748">
        <f>G240/1000</f>
        <v>0.18400000000000002</v>
      </c>
      <c r="I240" s="17"/>
      <c r="J240" s="17"/>
      <c r="K240" s="17"/>
      <c r="L240" s="17"/>
      <c r="M240" s="2961"/>
      <c r="N240" s="1755"/>
      <c r="O240" s="1755" t="s">
        <v>1292</v>
      </c>
      <c r="P240" s="1755"/>
      <c r="Q240" s="1755" t="s">
        <v>1293</v>
      </c>
      <c r="R240" s="1757"/>
      <c r="S240" s="1755" t="s">
        <v>1273</v>
      </c>
      <c r="T240" s="1758"/>
      <c r="U240" s="1351"/>
    </row>
    <row r="241" spans="1:21" x14ac:dyDescent="0.25">
      <c r="A241" s="1322">
        <v>1</v>
      </c>
      <c r="B241" s="2981"/>
      <c r="C241" s="2929"/>
      <c r="D241" s="2930"/>
      <c r="E241" s="1745" t="s">
        <v>1294</v>
      </c>
      <c r="F241" s="1746">
        <v>0.8</v>
      </c>
      <c r="G241" s="1747">
        <f>(F241*C237)*10</f>
        <v>160</v>
      </c>
      <c r="H241" s="1748">
        <f>G241/1000</f>
        <v>0.16</v>
      </c>
      <c r="I241" s="17"/>
      <c r="J241" s="17"/>
      <c r="K241" s="17"/>
      <c r="L241" s="17"/>
      <c r="M241" s="2961"/>
      <c r="N241" s="1401">
        <v>10</v>
      </c>
      <c r="O241" s="1401">
        <v>10</v>
      </c>
      <c r="P241" s="1401">
        <v>10</v>
      </c>
      <c r="Q241" s="1401">
        <v>10</v>
      </c>
      <c r="R241" s="1401">
        <v>13</v>
      </c>
      <c r="S241" s="1401">
        <v>8</v>
      </c>
      <c r="T241" s="1402">
        <v>13</v>
      </c>
      <c r="U241" s="1351"/>
    </row>
    <row r="242" spans="1:21" ht="16.5" thickBot="1" x14ac:dyDescent="0.3">
      <c r="A242" s="1322">
        <v>1</v>
      </c>
      <c r="B242" s="2981"/>
      <c r="C242" s="2953" t="s">
        <v>1295</v>
      </c>
      <c r="D242" s="2953"/>
      <c r="E242" s="2953"/>
      <c r="F242" s="2953"/>
      <c r="G242" s="2953"/>
      <c r="H242" s="2954"/>
      <c r="I242" s="17"/>
      <c r="J242" s="17"/>
      <c r="K242" s="17"/>
      <c r="L242" s="17"/>
      <c r="M242" s="2962"/>
      <c r="N242" s="1410">
        <f ca="1">CELL("largeur",N242)</f>
        <v>16</v>
      </c>
      <c r="O242" s="1410">
        <f t="shared" ref="O242:T242" ca="1" si="8">CELL("largeur",O242)</f>
        <v>16</v>
      </c>
      <c r="P242" s="1410">
        <f t="shared" ca="1" si="8"/>
        <v>16</v>
      </c>
      <c r="Q242" s="1410">
        <f t="shared" ca="1" si="8"/>
        <v>11</v>
      </c>
      <c r="R242" s="1410">
        <f t="shared" ca="1" si="8"/>
        <v>11</v>
      </c>
      <c r="S242" s="1410">
        <f ca="1">CELL("largeur",S242)</f>
        <v>11</v>
      </c>
      <c r="T242" s="1411">
        <f t="shared" ca="1" si="8"/>
        <v>11</v>
      </c>
      <c r="U242" s="1351"/>
    </row>
    <row r="243" spans="1:21" x14ac:dyDescent="0.25">
      <c r="A243" s="1322">
        <v>1</v>
      </c>
      <c r="B243" s="2981"/>
      <c r="C243" s="1401">
        <v>8</v>
      </c>
      <c r="D243" s="1401">
        <v>9</v>
      </c>
      <c r="E243" s="1401">
        <v>11</v>
      </c>
      <c r="F243" s="1401">
        <v>11</v>
      </c>
      <c r="G243" s="1401">
        <v>11</v>
      </c>
      <c r="H243" s="1759">
        <v>11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351"/>
    </row>
    <row r="244" spans="1:21" ht="16.5" thickBot="1" x14ac:dyDescent="0.3">
      <c r="A244" s="1322">
        <v>1</v>
      </c>
      <c r="B244" s="2982"/>
      <c r="C244" s="1410">
        <f t="shared" ref="C244:H244" ca="1" si="9">CELL("largeur",C244)</f>
        <v>13</v>
      </c>
      <c r="D244" s="1410">
        <f t="shared" ca="1" si="9"/>
        <v>21</v>
      </c>
      <c r="E244" s="1410">
        <f t="shared" ca="1" si="9"/>
        <v>13</v>
      </c>
      <c r="F244" s="1410">
        <f t="shared" ca="1" si="9"/>
        <v>13</v>
      </c>
      <c r="G244" s="1410">
        <f t="shared" ca="1" si="9"/>
        <v>13</v>
      </c>
      <c r="H244" s="1760">
        <f t="shared" ca="1" si="9"/>
        <v>13</v>
      </c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61" t="s">
        <v>344</v>
      </c>
    </row>
    <row r="245" spans="1:21" x14ac:dyDescent="0.25">
      <c r="A245" s="1762">
        <v>1</v>
      </c>
      <c r="B245" s="1763">
        <v>1</v>
      </c>
      <c r="C245" s="1762">
        <v>1</v>
      </c>
      <c r="D245" s="1762">
        <v>1</v>
      </c>
      <c r="E245" s="1762">
        <v>1</v>
      </c>
      <c r="F245" s="1762">
        <v>1</v>
      </c>
      <c r="G245" s="1762">
        <v>1</v>
      </c>
      <c r="H245" s="1762">
        <v>1</v>
      </c>
      <c r="I245" s="1764"/>
      <c r="J245" s="1764"/>
      <c r="K245" s="1764"/>
      <c r="L245" s="1764"/>
      <c r="M245" s="1764"/>
      <c r="N245" s="1764"/>
      <c r="O245" s="1764"/>
      <c r="P245" s="1764"/>
      <c r="Q245" s="1764"/>
      <c r="R245" s="1764"/>
      <c r="S245" s="1764"/>
      <c r="T245" s="1764"/>
      <c r="U245" s="1765" t="str">
        <f>ADDRESS(ROW(),COLUMN(),4)</f>
        <v>U245</v>
      </c>
    </row>
  </sheetData>
  <mergeCells count="60">
    <mergeCell ref="N238:T238"/>
    <mergeCell ref="C242:H242"/>
    <mergeCell ref="B206:B218"/>
    <mergeCell ref="C216:K216"/>
    <mergeCell ref="N220:T220"/>
    <mergeCell ref="B221:B232"/>
    <mergeCell ref="M221:M242"/>
    <mergeCell ref="N222:O223"/>
    <mergeCell ref="P222:T223"/>
    <mergeCell ref="N224:N225"/>
    <mergeCell ref="O224:O225"/>
    <mergeCell ref="P224:S225"/>
    <mergeCell ref="T224:T225"/>
    <mergeCell ref="C230:K230"/>
    <mergeCell ref="C234:H234"/>
    <mergeCell ref="B235:B244"/>
    <mergeCell ref="C237:C241"/>
    <mergeCell ref="D237:D241"/>
    <mergeCell ref="B141:B142"/>
    <mergeCell ref="C141:F141"/>
    <mergeCell ref="B143:B172"/>
    <mergeCell ref="C143:H143"/>
    <mergeCell ref="C160:H161"/>
    <mergeCell ref="C163:H163"/>
    <mergeCell ref="C236:D236"/>
    <mergeCell ref="G236:H236"/>
    <mergeCell ref="B174:B175"/>
    <mergeCell ref="C174:F174"/>
    <mergeCell ref="B176:B203"/>
    <mergeCell ref="C176:H176"/>
    <mergeCell ref="C191:H192"/>
    <mergeCell ref="C194:H194"/>
    <mergeCell ref="B139:H140"/>
    <mergeCell ref="O92:U92"/>
    <mergeCell ref="O106:O107"/>
    <mergeCell ref="P106:P107"/>
    <mergeCell ref="O109:O110"/>
    <mergeCell ref="B110:B111"/>
    <mergeCell ref="C110:F110"/>
    <mergeCell ref="B112:B138"/>
    <mergeCell ref="C112:H112"/>
    <mergeCell ref="F115:H115"/>
    <mergeCell ref="C126:H127"/>
    <mergeCell ref="C129:H129"/>
    <mergeCell ref="O91:U91"/>
    <mergeCell ref="C27:E27"/>
    <mergeCell ref="B45:B46"/>
    <mergeCell ref="C45:H46"/>
    <mergeCell ref="B47:B104"/>
    <mergeCell ref="C52:H53"/>
    <mergeCell ref="D58:H59"/>
    <mergeCell ref="D61:H62"/>
    <mergeCell ref="D64:H65"/>
    <mergeCell ref="D67:H68"/>
    <mergeCell ref="D70:H71"/>
    <mergeCell ref="C74:H75"/>
    <mergeCell ref="O78:S78"/>
    <mergeCell ref="C79:H80"/>
    <mergeCell ref="N79:N88"/>
    <mergeCell ref="O85:S86"/>
  </mergeCells>
  <conditionalFormatting sqref="B234">
    <cfRule type="expression" dxfId="70" priority="5" stopIfTrue="1">
      <formula>OR(ROW()=CELL("ligne"),COLUMN()=CELL("colonne"))</formula>
    </cfRule>
  </conditionalFormatting>
  <conditionalFormatting sqref="E117 E123">
    <cfRule type="cellIs" dxfId="69" priority="16" operator="equal">
      <formula>#REF!</formula>
    </cfRule>
    <cfRule type="cellIs" dxfId="68" priority="17" operator="equal">
      <formula>#REF!</formula>
    </cfRule>
  </conditionalFormatting>
  <conditionalFormatting sqref="E117">
    <cfRule type="cellIs" dxfId="67" priority="14" operator="equal">
      <formula>#REF!</formula>
    </cfRule>
    <cfRule type="cellIs" dxfId="66" priority="15" operator="equal">
      <formula>#REF!</formula>
    </cfRule>
  </conditionalFormatting>
  <conditionalFormatting sqref="E149:E151">
    <cfRule type="cellIs" dxfId="65" priority="1" operator="equal">
      <formula>#REF!</formula>
    </cfRule>
    <cfRule type="cellIs" dxfId="64" priority="2" operator="equal">
      <formula>#REF!</formula>
    </cfRule>
    <cfRule type="cellIs" dxfId="63" priority="3" operator="equal">
      <formula>#REF!</formula>
    </cfRule>
    <cfRule type="cellIs" dxfId="62" priority="4" operator="equal">
      <formula>#REF!</formula>
    </cfRule>
  </conditionalFormatting>
  <conditionalFormatting sqref="G117">
    <cfRule type="cellIs" dxfId="61" priority="12" operator="equal">
      <formula>#REF!</formula>
    </cfRule>
    <cfRule type="cellIs" dxfId="60" priority="13" operator="equal">
      <formula>#REF!</formula>
    </cfRule>
  </conditionalFormatting>
  <conditionalFormatting sqref="I107:I108">
    <cfRule type="cellIs" dxfId="59" priority="10" operator="equal">
      <formula>#REF!</formula>
    </cfRule>
    <cfRule type="cellIs" dxfId="58" priority="11" operator="equal">
      <formula>#REF!</formula>
    </cfRule>
  </conditionalFormatting>
  <conditionalFormatting sqref="J117">
    <cfRule type="cellIs" dxfId="57" priority="8" operator="equal">
      <formula>#REF!</formula>
    </cfRule>
    <cfRule type="cellIs" dxfId="56" priority="9" operator="equal">
      <formula>#REF!</formula>
    </cfRule>
  </conditionalFormatting>
  <conditionalFormatting sqref="J123">
    <cfRule type="cellIs" dxfId="55" priority="6" operator="equal">
      <formula>#REF!</formula>
    </cfRule>
    <cfRule type="cellIs" dxfId="54" priority="7" operator="equal">
      <formula>#REF!</formula>
    </cfRule>
  </conditionalFormatting>
  <hyperlinks>
    <hyperlink ref="D96" r:id="rId1" xr:uid="{1A2D6E4B-CB56-42A7-B9D6-996CE50ECD3C}"/>
    <hyperlink ref="D98" r:id="rId2" xr:uid="{60D3EEF5-7EE5-4538-81BF-7CAE17286E92}"/>
    <hyperlink ref="F98" r:id="rId3" xr:uid="{E612E892-EC95-4AED-AEF8-124E2C27AD55}"/>
    <hyperlink ref="F96" r:id="rId4" xr:uid="{551ACB2D-0CDB-4C25-B77C-D386E8E8E09F}"/>
    <hyperlink ref="D103" r:id="rId5" xr:uid="{B8976DF6-E915-4789-AB13-8A1AFC699F2B}"/>
    <hyperlink ref="R64" r:id="rId6" xr:uid="{51A227C5-EE3F-4584-99DF-29F2018D5DAB}"/>
    <hyperlink ref="Q76" r:id="rId7" xr:uid="{D1ABD90E-DD2D-4C28-A0ED-B8F1E7277F5F}"/>
    <hyperlink ref="F33" r:id="rId8" xr:uid="{9DFDD464-0360-40B7-B49E-074E7408FA33}"/>
    <hyperlink ref="F35" r:id="rId9" xr:uid="{BF8A52BD-47C1-43DA-927B-F60025E0719E}"/>
    <hyperlink ref="J31" r:id="rId10" xr:uid="{4A79BF7C-28E8-4E48-829B-415B0412B899}"/>
    <hyperlink ref="O91" r:id="rId11" xr:uid="{DDEB3B89-D565-4CD0-9871-C74C791B8D9A}"/>
    <hyperlink ref="O92" r:id="rId12" xr:uid="{254AFFE7-1C54-430F-A52E-CCE5074D06CB}"/>
    <hyperlink ref="O33" r:id="rId13" xr:uid="{141F2E61-F9E3-4034-8C98-4C51A5C3323A}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6C33-8284-43F2-A28D-A1CE3475FF23}">
  <sheetPr>
    <pageSetUpPr fitToPage="1"/>
  </sheetPr>
  <dimension ref="A1:AE702"/>
  <sheetViews>
    <sheetView showZeros="0" topLeftCell="N1" zoomScaleNormal="100" workbookViewId="0">
      <selection activeCell="Y9" sqref="Y9"/>
    </sheetView>
  </sheetViews>
  <sheetFormatPr baseColWidth="10" defaultRowHeight="15" x14ac:dyDescent="0.25"/>
  <cols>
    <col min="1" max="1" width="5.28515625" style="465" customWidth="1"/>
    <col min="2" max="2" width="7.5703125" style="465" customWidth="1"/>
    <col min="3" max="3" width="3.85546875" style="27" customWidth="1"/>
    <col min="4" max="8" width="11.7109375" style="465" customWidth="1"/>
    <col min="9" max="9" width="35.85546875" style="27" customWidth="1"/>
    <col min="10" max="10" width="3.7109375" style="27" customWidth="1"/>
    <col min="11" max="11" width="19.7109375" style="465" customWidth="1"/>
    <col min="12" max="12" width="19" style="465" customWidth="1"/>
    <col min="13" max="13" width="25.7109375" style="465" customWidth="1"/>
    <col min="14" max="14" width="16.7109375" style="465" customWidth="1"/>
    <col min="15" max="15" width="3.7109375" style="27" customWidth="1"/>
    <col min="16" max="16" width="19.7109375" customWidth="1"/>
    <col min="17" max="17" width="18.7109375" customWidth="1"/>
    <col min="18" max="18" width="25.7109375" customWidth="1"/>
    <col min="19" max="19" width="16.7109375" customWidth="1"/>
    <col min="20" max="20" width="17" bestFit="1" customWidth="1"/>
    <col min="21" max="21" width="11.7109375" customWidth="1"/>
    <col min="22" max="22" width="28" customWidth="1"/>
    <col min="23" max="23" width="8.28515625" customWidth="1"/>
    <col min="24" max="24" width="19.7109375" style="465" customWidth="1"/>
    <col min="25" max="25" width="19" style="465" customWidth="1"/>
    <col min="26" max="26" width="25.7109375" style="465" customWidth="1"/>
    <col min="27" max="27" width="16.7109375" style="465" customWidth="1"/>
    <col min="28" max="28" width="4.140625" customWidth="1"/>
    <col min="29" max="29" width="8.7109375" style="465" customWidth="1"/>
    <col min="30" max="30" width="11.42578125" style="464"/>
    <col min="31" max="31" width="43.5703125" style="464" customWidth="1"/>
    <col min="32" max="16384" width="11.42578125" style="465"/>
  </cols>
  <sheetData>
    <row r="1" spans="1:31" ht="15" customHeight="1" thickTop="1" x14ac:dyDescent="0.25">
      <c r="A1" s="1" t="str">
        <f>ADDRESS(ROW(),COLUMN(),4)</f>
        <v>A1</v>
      </c>
      <c r="B1" s="2" t="str">
        <f t="shared" ref="B1:N1" si="0">SUBSTITUTE(ADDRESS(1,COLUMN(),4),"1","")</f>
        <v>B</v>
      </c>
      <c r="C1" s="3"/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3"/>
      <c r="P1" s="2" t="str">
        <f t="shared" ref="P1:V1" si="1">SUBSTITUTE(ADDRESS(1,COLUMN(),4),"1","")</f>
        <v>P</v>
      </c>
      <c r="Q1" s="2" t="str">
        <f t="shared" si="1"/>
        <v>Q</v>
      </c>
      <c r="R1" s="2" t="str">
        <f t="shared" si="1"/>
        <v>R</v>
      </c>
      <c r="S1" s="2" t="str">
        <f t="shared" si="1"/>
        <v>S</v>
      </c>
      <c r="T1" s="2" t="str">
        <f t="shared" si="1"/>
        <v>T</v>
      </c>
      <c r="U1" s="2" t="str">
        <f t="shared" si="1"/>
        <v>U</v>
      </c>
      <c r="V1" s="2" t="str">
        <f t="shared" si="1"/>
        <v>V</v>
      </c>
      <c r="X1" s="2" t="str">
        <f t="shared" ref="X1:AA1" si="2">SUBSTITUTE(ADDRESS(1,COLUMN(),4),"1","")</f>
        <v>X</v>
      </c>
      <c r="Y1" s="2" t="str">
        <f t="shared" si="2"/>
        <v>Y</v>
      </c>
      <c r="Z1" s="2" t="str">
        <f t="shared" si="2"/>
        <v>Z</v>
      </c>
      <c r="AA1" s="2" t="str">
        <f t="shared" si="2"/>
        <v>AA</v>
      </c>
      <c r="AC1" s="466">
        <v>1</v>
      </c>
      <c r="AD1" s="546" t="str">
        <f>SUBSTITUTE(ADDRESS(1,COLUMN(),4),"1","")</f>
        <v>AD</v>
      </c>
      <c r="AE1" s="547" t="str">
        <f>SUBSTITUTE(ADDRESS(1,COLUMN(),4),"1","")</f>
        <v>AE</v>
      </c>
    </row>
    <row r="2" spans="1:31" ht="15" customHeight="1" thickBot="1" x14ac:dyDescent="0.3">
      <c r="A2" s="464"/>
      <c r="B2" s="4">
        <f ca="1">CELL("largeur",B2)</f>
        <v>7</v>
      </c>
      <c r="C2" s="3"/>
      <c r="D2" s="4">
        <f ca="1">CELL("largeur",D2)</f>
        <v>11</v>
      </c>
      <c r="E2" s="4">
        <f ca="1">CELL("largeur",E2)</f>
        <v>11</v>
      </c>
      <c r="F2" s="4">
        <f ca="1">CELL("largeur",F2)</f>
        <v>11</v>
      </c>
      <c r="G2" s="4">
        <f ca="1">CELL("largeur",G2)</f>
        <v>11</v>
      </c>
      <c r="H2" s="4">
        <f ca="1">CELL("largeur",H2)</f>
        <v>11</v>
      </c>
      <c r="I2" s="4">
        <f t="shared" ref="I2:J2" ca="1" si="3">CELL("largeur",I2)</f>
        <v>35</v>
      </c>
      <c r="J2" s="4">
        <f t="shared" ca="1" si="3"/>
        <v>3</v>
      </c>
      <c r="K2" s="4">
        <f ca="1">CELL("largeur",K2)</f>
        <v>19</v>
      </c>
      <c r="L2" s="4">
        <f ca="1">CELL("largeur",L2)</f>
        <v>18</v>
      </c>
      <c r="M2" s="4">
        <f ca="1">CELL("largeur",M2)</f>
        <v>25</v>
      </c>
      <c r="N2" s="4">
        <f ca="1">CELL("largeur",N2)</f>
        <v>16</v>
      </c>
      <c r="O2" s="3"/>
      <c r="P2" s="4">
        <f t="shared" ref="P2:V2" ca="1" si="4">CELL("largeur",P2)</f>
        <v>19</v>
      </c>
      <c r="Q2" s="4">
        <f t="shared" ca="1" si="4"/>
        <v>18</v>
      </c>
      <c r="R2" s="4">
        <f t="shared" ca="1" si="4"/>
        <v>25</v>
      </c>
      <c r="S2" s="4">
        <f t="shared" ca="1" si="4"/>
        <v>16</v>
      </c>
      <c r="T2" s="4">
        <f t="shared" ca="1" si="4"/>
        <v>16</v>
      </c>
      <c r="U2" s="4">
        <f t="shared" ca="1" si="4"/>
        <v>11</v>
      </c>
      <c r="V2" s="4">
        <f t="shared" ca="1" si="4"/>
        <v>27</v>
      </c>
      <c r="X2" s="4">
        <f t="shared" ref="X2:AA2" ca="1" si="5">CELL("largeur",X2)</f>
        <v>19</v>
      </c>
      <c r="Y2" s="4">
        <f t="shared" ca="1" si="5"/>
        <v>18</v>
      </c>
      <c r="Z2" s="4">
        <f t="shared" ca="1" si="5"/>
        <v>25</v>
      </c>
      <c r="AA2" s="4">
        <f t="shared" ca="1" si="5"/>
        <v>16</v>
      </c>
      <c r="AC2" s="466">
        <v>1</v>
      </c>
      <c r="AD2" s="548"/>
      <c r="AE2" s="548" t="s">
        <v>340</v>
      </c>
    </row>
    <row r="3" spans="1:31" ht="15" customHeight="1" x14ac:dyDescent="0.25">
      <c r="A3" s="464"/>
      <c r="B3" s="645"/>
      <c r="C3" s="3"/>
      <c r="D3" s="645"/>
      <c r="E3" s="645"/>
      <c r="F3" s="645"/>
      <c r="G3" s="645"/>
      <c r="H3" s="645"/>
      <c r="I3" s="3"/>
      <c r="J3" s="3"/>
      <c r="O3" s="3"/>
      <c r="AC3" s="466">
        <v>1</v>
      </c>
      <c r="AD3" s="550" cm="1">
        <f t="array" aca="1" ref="AD3" ca="1">COUNTA(A1:AC256+COUNTBLANK(A1:AC256))</f>
        <v>7424</v>
      </c>
      <c r="AE3" s="551" t="str">
        <f>"cellules entre"&amp;" " &amp;A1&amp;" et  "&amp;AC256</f>
        <v>cellules entre A1 et  AC256</v>
      </c>
    </row>
    <row r="4" spans="1:31" ht="15" customHeight="1" x14ac:dyDescent="0.25">
      <c r="A4" s="464"/>
      <c r="B4" s="645"/>
      <c r="C4" s="3"/>
      <c r="D4" s="645"/>
      <c r="E4" s="645"/>
      <c r="F4" s="645"/>
      <c r="G4" s="645"/>
      <c r="H4" s="645"/>
      <c r="I4" s="3"/>
      <c r="J4" s="3"/>
      <c r="O4" s="3"/>
      <c r="AC4" s="466">
        <v>1</v>
      </c>
      <c r="AD4" s="550">
        <f ca="1">COUNTA(A1:AC256)</f>
        <v>1047</v>
      </c>
      <c r="AE4" s="551" t="s">
        <v>341</v>
      </c>
    </row>
    <row r="5" spans="1:31" ht="15" customHeight="1" x14ac:dyDescent="0.25">
      <c r="A5" s="464"/>
      <c r="B5" s="645"/>
      <c r="C5" s="3"/>
      <c r="D5" s="645"/>
      <c r="E5" s="645"/>
      <c r="F5" s="645"/>
      <c r="G5" s="645"/>
      <c r="H5" s="645"/>
      <c r="I5" s="3"/>
      <c r="J5" s="3"/>
      <c r="O5" s="3"/>
      <c r="AC5" s="466">
        <v>1</v>
      </c>
      <c r="AD5" s="550">
        <f ca="1">COUNTBLANK(A1:AC256)</f>
        <v>6382</v>
      </c>
      <c r="AE5" s="551" t="s">
        <v>342</v>
      </c>
    </row>
    <row r="6" spans="1:31" ht="15" customHeight="1" x14ac:dyDescent="0.25">
      <c r="A6" s="464"/>
      <c r="B6" s="645"/>
      <c r="C6" s="3"/>
      <c r="D6" s="645"/>
      <c r="E6" s="645"/>
      <c r="F6" s="645"/>
      <c r="G6" s="645"/>
      <c r="H6" s="645"/>
      <c r="I6" s="3"/>
      <c r="J6" s="3"/>
      <c r="O6" s="3"/>
      <c r="AC6" s="466">
        <v>1</v>
      </c>
      <c r="AD6" s="550">
        <f>SUM(AC1:AC254)+2</f>
        <v>256</v>
      </c>
      <c r="AE6" s="551" t="s">
        <v>274</v>
      </c>
    </row>
    <row r="7" spans="1:31" ht="15" customHeight="1" x14ac:dyDescent="0.25">
      <c r="A7" s="464"/>
      <c r="B7" s="646"/>
      <c r="C7" s="3"/>
      <c r="D7" s="645"/>
      <c r="E7" s="645"/>
      <c r="F7" s="645"/>
      <c r="G7" s="645"/>
      <c r="H7" s="645"/>
      <c r="I7" s="3"/>
      <c r="J7" s="3"/>
      <c r="O7" s="3"/>
      <c r="AC7" s="466">
        <v>1</v>
      </c>
      <c r="AD7" s="550">
        <f>SUM(A256:W256)+1</f>
        <v>24</v>
      </c>
      <c r="AE7" s="551" t="s">
        <v>343</v>
      </c>
    </row>
    <row r="8" spans="1:31" ht="21" customHeight="1" x14ac:dyDescent="0.25">
      <c r="A8" s="464"/>
      <c r="B8" s="646" t="s">
        <v>376</v>
      </c>
      <c r="C8" s="3"/>
      <c r="D8" s="645"/>
      <c r="E8" s="645"/>
      <c r="F8" s="645"/>
      <c r="G8" s="645"/>
      <c r="H8" s="645"/>
      <c r="I8" s="3"/>
      <c r="J8" s="3"/>
      <c r="O8" s="3"/>
      <c r="P8" s="465"/>
      <c r="Q8" s="465"/>
      <c r="R8" s="465"/>
      <c r="S8" s="465"/>
      <c r="T8" s="465"/>
      <c r="U8" s="465"/>
      <c r="V8" s="465"/>
      <c r="AC8" s="466">
        <v>1</v>
      </c>
    </row>
    <row r="9" spans="1:31" ht="21" customHeight="1" x14ac:dyDescent="0.25">
      <c r="A9" s="464"/>
      <c r="B9" s="647" t="s">
        <v>377</v>
      </c>
      <c r="C9" s="3"/>
      <c r="D9" s="645"/>
      <c r="E9" s="645"/>
      <c r="F9" s="1766"/>
      <c r="G9" s="1767"/>
      <c r="H9" s="1767"/>
      <c r="I9" s="3"/>
      <c r="J9" s="3"/>
      <c r="O9" s="3"/>
      <c r="P9" s="465"/>
      <c r="Q9" s="465"/>
      <c r="R9" s="465"/>
      <c r="S9" s="465"/>
      <c r="T9" s="465"/>
      <c r="U9" s="465"/>
      <c r="V9" s="465"/>
      <c r="AC9" s="466">
        <v>1</v>
      </c>
    </row>
    <row r="10" spans="1:31" ht="21" customHeight="1" thickBot="1" x14ac:dyDescent="0.3">
      <c r="A10" s="464"/>
      <c r="B10" s="648" t="s">
        <v>6</v>
      </c>
      <c r="C10" s="3"/>
      <c r="D10" s="649" t="s">
        <v>378</v>
      </c>
      <c r="E10" s="1766"/>
      <c r="F10" s="645"/>
      <c r="G10" s="645"/>
      <c r="H10" s="645"/>
      <c r="I10" s="3"/>
      <c r="J10" s="3"/>
      <c r="O10" s="3"/>
      <c r="P10" s="465"/>
      <c r="Q10" s="465"/>
      <c r="R10" s="465"/>
      <c r="S10" s="465"/>
      <c r="T10" s="465"/>
      <c r="U10" s="465"/>
      <c r="V10" s="465"/>
      <c r="X10" s="2104" t="s">
        <v>2298</v>
      </c>
      <c r="AC10" s="466">
        <v>1</v>
      </c>
    </row>
    <row r="11" spans="1:31" ht="21" customHeight="1" x14ac:dyDescent="0.25">
      <c r="A11" s="464"/>
      <c r="B11" s="23"/>
      <c r="C11" s="3"/>
      <c r="D11" s="650" t="s">
        <v>379</v>
      </c>
      <c r="E11" s="651"/>
      <c r="F11" s="651"/>
      <c r="G11" s="652"/>
      <c r="H11" s="652"/>
      <c r="I11" s="3"/>
      <c r="J11" s="3"/>
      <c r="K11" s="2986" t="s">
        <v>2297</v>
      </c>
      <c r="L11" s="2987"/>
      <c r="M11" s="2987"/>
      <c r="N11" s="2988"/>
      <c r="O11" s="3"/>
      <c r="P11" s="2986" t="s">
        <v>416</v>
      </c>
      <c r="Q11" s="2987"/>
      <c r="R11" s="2987"/>
      <c r="S11" s="2987"/>
      <c r="T11" s="2987"/>
      <c r="U11" s="2987"/>
      <c r="V11" s="2988"/>
      <c r="X11" s="3061" t="s">
        <v>1296</v>
      </c>
      <c r="Y11" s="3062"/>
      <c r="Z11" s="3062"/>
      <c r="AA11" s="3063"/>
      <c r="AC11" s="466">
        <v>1</v>
      </c>
    </row>
    <row r="12" spans="1:31" ht="21" customHeight="1" x14ac:dyDescent="0.25">
      <c r="A12" s="464"/>
      <c r="B12" s="25"/>
      <c r="C12" s="3"/>
      <c r="D12" s="653" t="s">
        <v>380</v>
      </c>
      <c r="E12" s="654"/>
      <c r="F12" s="654"/>
      <c r="G12" s="654"/>
      <c r="H12" s="654"/>
      <c r="I12" s="3"/>
      <c r="J12" s="3"/>
      <c r="K12" s="2989"/>
      <c r="L12" s="2990"/>
      <c r="M12" s="2990"/>
      <c r="N12" s="2991"/>
      <c r="O12" s="3"/>
      <c r="P12" s="2989"/>
      <c r="Q12" s="2990"/>
      <c r="R12" s="2990"/>
      <c r="S12" s="2990"/>
      <c r="T12" s="2990"/>
      <c r="U12" s="2990"/>
      <c r="V12" s="2991"/>
      <c r="X12" s="3064"/>
      <c r="Y12" s="3065"/>
      <c r="Z12" s="3065"/>
      <c r="AA12" s="3066"/>
      <c r="AC12" s="466">
        <v>1</v>
      </c>
    </row>
    <row r="13" spans="1:31" ht="21" customHeight="1" x14ac:dyDescent="0.25">
      <c r="A13" s="464"/>
      <c r="B13" s="25"/>
      <c r="C13" s="3"/>
      <c r="D13" s="654"/>
      <c r="E13" s="651"/>
      <c r="F13" s="651"/>
      <c r="G13" s="652"/>
      <c r="H13" s="652"/>
      <c r="I13" s="3"/>
      <c r="J13" s="3"/>
      <c r="K13" s="2989"/>
      <c r="L13" s="2990"/>
      <c r="M13" s="2990"/>
      <c r="N13" s="2991"/>
      <c r="O13" s="3"/>
      <c r="P13" s="2989"/>
      <c r="Q13" s="2990"/>
      <c r="R13" s="2990"/>
      <c r="S13" s="2990"/>
      <c r="T13" s="2990"/>
      <c r="U13" s="2990"/>
      <c r="V13" s="2991"/>
      <c r="X13" s="3064" t="s">
        <v>1962</v>
      </c>
      <c r="Y13" s="3065"/>
      <c r="Z13" s="3065"/>
      <c r="AA13" s="3066"/>
      <c r="AC13" s="466">
        <v>1</v>
      </c>
    </row>
    <row r="14" spans="1:31" ht="21" customHeight="1" x14ac:dyDescent="0.25">
      <c r="A14" s="464"/>
      <c r="B14" s="25"/>
      <c r="C14" s="3"/>
      <c r="D14" s="653" t="s">
        <v>381</v>
      </c>
      <c r="E14" s="654"/>
      <c r="F14" s="654"/>
      <c r="G14" s="654"/>
      <c r="H14" s="654"/>
      <c r="I14" s="3"/>
      <c r="J14" s="3"/>
      <c r="K14" s="669" t="s">
        <v>417</v>
      </c>
      <c r="L14" s="670"/>
      <c r="M14" s="671"/>
      <c r="N14" s="672"/>
      <c r="O14" s="673"/>
      <c r="P14" s="674"/>
      <c r="Q14" s="675"/>
      <c r="R14" s="675"/>
      <c r="S14" s="675"/>
      <c r="T14" s="675"/>
      <c r="U14" s="675"/>
      <c r="V14" s="676"/>
      <c r="X14" s="3064"/>
      <c r="Y14" s="3065"/>
      <c r="Z14" s="3065"/>
      <c r="AA14" s="3066"/>
      <c r="AC14" s="466">
        <v>1</v>
      </c>
    </row>
    <row r="15" spans="1:31" ht="21" customHeight="1" x14ac:dyDescent="0.25">
      <c r="A15" s="464"/>
      <c r="B15" s="25"/>
      <c r="C15" s="3"/>
      <c r="D15" s="654"/>
      <c r="E15" s="651"/>
      <c r="F15" s="651"/>
      <c r="G15" s="652"/>
      <c r="H15" s="652"/>
      <c r="I15" s="3"/>
      <c r="J15" s="3"/>
      <c r="K15" s="677"/>
      <c r="L15" s="678"/>
      <c r="M15" s="678"/>
      <c r="N15" s="679"/>
      <c r="O15" s="3"/>
      <c r="P15" s="674"/>
      <c r="Q15" s="1008" t="s">
        <v>418</v>
      </c>
      <c r="R15" s="675"/>
      <c r="S15" s="675"/>
      <c r="T15" s="675"/>
      <c r="U15" s="675"/>
      <c r="V15" s="676"/>
      <c r="X15" s="3064"/>
      <c r="Y15" s="3065"/>
      <c r="Z15" s="3065"/>
      <c r="AA15" s="3066"/>
      <c r="AC15" s="466">
        <v>1</v>
      </c>
    </row>
    <row r="16" spans="1:31" ht="21" customHeight="1" x14ac:dyDescent="0.25">
      <c r="A16" s="464"/>
      <c r="B16" s="25"/>
      <c r="C16" s="3"/>
      <c r="D16" s="653" t="s">
        <v>382</v>
      </c>
      <c r="E16" s="654"/>
      <c r="F16" s="654"/>
      <c r="G16" s="654"/>
      <c r="H16" s="654"/>
      <c r="I16" s="3"/>
      <c r="J16" s="3"/>
      <c r="K16" s="669" t="s">
        <v>419</v>
      </c>
      <c r="L16" s="670"/>
      <c r="M16" s="671"/>
      <c r="N16" s="672"/>
      <c r="O16" s="3"/>
      <c r="P16" s="674"/>
      <c r="Q16" s="1009" t="s">
        <v>420</v>
      </c>
      <c r="R16" s="675"/>
      <c r="S16" s="675"/>
      <c r="T16" s="675"/>
      <c r="U16" s="675"/>
      <c r="V16" s="676"/>
      <c r="X16" s="677"/>
      <c r="Y16" s="678"/>
      <c r="Z16" s="678"/>
      <c r="AA16" s="679"/>
      <c r="AC16" s="466">
        <v>1</v>
      </c>
    </row>
    <row r="17" spans="1:29" ht="21" customHeight="1" thickBot="1" x14ac:dyDescent="0.3">
      <c r="A17" s="464"/>
      <c r="B17" s="1768"/>
      <c r="C17" s="3"/>
      <c r="D17" s="654"/>
      <c r="E17" s="654"/>
      <c r="F17" s="654"/>
      <c r="G17" s="654"/>
      <c r="H17" s="654"/>
      <c r="I17" s="3"/>
      <c r="J17" s="3"/>
      <c r="K17" s="677"/>
      <c r="L17" s="678"/>
      <c r="M17" s="678"/>
      <c r="N17" s="679"/>
      <c r="O17" s="3"/>
      <c r="P17" s="674"/>
      <c r="Q17" s="1009" t="s">
        <v>421</v>
      </c>
      <c r="R17" s="675"/>
      <c r="S17" s="675"/>
      <c r="T17" s="675"/>
      <c r="U17" s="675"/>
      <c r="V17" s="676"/>
      <c r="X17" s="2499" t="s">
        <v>2232</v>
      </c>
      <c r="Y17" s="670"/>
      <c r="Z17" s="671"/>
      <c r="AA17" s="672"/>
      <c r="AC17" s="466">
        <v>1</v>
      </c>
    </row>
    <row r="18" spans="1:29" ht="21" customHeight="1" thickTop="1" x14ac:dyDescent="0.25">
      <c r="A18" s="464"/>
      <c r="B18" s="25"/>
      <c r="C18" s="3"/>
      <c r="D18" s="655" t="s">
        <v>383</v>
      </c>
      <c r="E18" s="656"/>
      <c r="F18" s="656"/>
      <c r="G18" s="656"/>
      <c r="H18" s="656"/>
      <c r="I18" s="3"/>
      <c r="J18" s="3"/>
      <c r="K18" s="680" t="s">
        <v>422</v>
      </c>
      <c r="L18" s="670"/>
      <c r="M18" s="671"/>
      <c r="N18" s="672"/>
      <c r="O18" s="3"/>
      <c r="P18" s="674"/>
      <c r="Q18" s="1009" t="s">
        <v>423</v>
      </c>
      <c r="R18" s="675"/>
      <c r="S18" s="675"/>
      <c r="T18" s="675"/>
      <c r="U18" s="675"/>
      <c r="V18" s="676"/>
      <c r="X18" s="677"/>
      <c r="Y18" s="678"/>
      <c r="Z18" s="678"/>
      <c r="AA18" s="679"/>
      <c r="AC18" s="466">
        <v>1</v>
      </c>
    </row>
    <row r="19" spans="1:29" ht="21" customHeight="1" x14ac:dyDescent="0.25">
      <c r="A19" s="464"/>
      <c r="B19" s="25"/>
      <c r="C19" s="3"/>
      <c r="D19" s="655" t="s">
        <v>384</v>
      </c>
      <c r="E19" s="651"/>
      <c r="F19" s="656"/>
      <c r="G19" s="656"/>
      <c r="H19" s="656"/>
      <c r="I19" s="3"/>
      <c r="J19" s="3"/>
      <c r="K19" s="677"/>
      <c r="L19" s="678"/>
      <c r="M19" s="678"/>
      <c r="N19" s="679"/>
      <c r="O19" s="3"/>
      <c r="P19" s="674"/>
      <c r="Q19" s="1009" t="s">
        <v>424</v>
      </c>
      <c r="R19" s="675"/>
      <c r="S19" s="675"/>
      <c r="T19" s="675"/>
      <c r="U19" s="675"/>
      <c r="V19" s="676"/>
      <c r="X19" s="2500" t="s">
        <v>2212</v>
      </c>
      <c r="Y19" s="2501"/>
      <c r="Z19" s="2501"/>
      <c r="AA19" s="2502"/>
      <c r="AC19" s="466">
        <v>1</v>
      </c>
    </row>
    <row r="20" spans="1:29" ht="21" customHeight="1" x14ac:dyDescent="0.25">
      <c r="A20" s="464"/>
      <c r="B20" s="25"/>
      <c r="C20" s="3"/>
      <c r="D20" s="655" t="s">
        <v>385</v>
      </c>
      <c r="E20" s="656"/>
      <c r="F20" s="656"/>
      <c r="G20" s="656"/>
      <c r="H20" s="656"/>
      <c r="I20" s="3"/>
      <c r="J20" s="3"/>
      <c r="K20" s="680" t="s">
        <v>425</v>
      </c>
      <c r="L20" s="670"/>
      <c r="M20" s="671"/>
      <c r="N20" s="672"/>
      <c r="O20" s="3"/>
      <c r="P20" s="674"/>
      <c r="Q20" s="1009" t="s">
        <v>426</v>
      </c>
      <c r="R20" s="675"/>
      <c r="S20" s="675"/>
      <c r="T20" s="675"/>
      <c r="U20" s="675"/>
      <c r="V20" s="676"/>
      <c r="X20" s="677"/>
      <c r="Y20" s="678"/>
      <c r="Z20" s="678"/>
      <c r="AA20" s="679"/>
      <c r="AC20" s="466">
        <v>1</v>
      </c>
    </row>
    <row r="21" spans="1:29" ht="21" customHeight="1" x14ac:dyDescent="0.25">
      <c r="A21" s="464"/>
      <c r="B21" s="25"/>
      <c r="C21" s="3"/>
      <c r="D21" s="654"/>
      <c r="E21" s="654"/>
      <c r="F21" s="654"/>
      <c r="G21" s="654"/>
      <c r="H21" s="654"/>
      <c r="I21" s="3"/>
      <c r="J21" s="3"/>
      <c r="K21" s="677"/>
      <c r="L21" s="678"/>
      <c r="M21" s="678"/>
      <c r="N21" s="679"/>
      <c r="O21" s="3"/>
      <c r="P21" s="674"/>
      <c r="Q21" s="675"/>
      <c r="R21" s="675"/>
      <c r="S21" s="675"/>
      <c r="T21" s="675"/>
      <c r="U21" s="675"/>
      <c r="V21" s="676"/>
      <c r="X21" s="2503" t="s">
        <v>2213</v>
      </c>
      <c r="Y21" s="678"/>
      <c r="Z21" s="678"/>
      <c r="AA21" s="679"/>
      <c r="AC21" s="466">
        <v>1</v>
      </c>
    </row>
    <row r="22" spans="1:29" ht="21" customHeight="1" x14ac:dyDescent="0.25">
      <c r="A22" s="464"/>
      <c r="B22" s="73"/>
      <c r="C22" s="3"/>
      <c r="D22" s="654"/>
      <c r="E22" s="654"/>
      <c r="F22" s="654"/>
      <c r="G22" s="654"/>
      <c r="H22" s="654"/>
      <c r="I22" s="3"/>
      <c r="J22" s="3"/>
      <c r="K22" s="682" t="s">
        <v>427</v>
      </c>
      <c r="L22" s="670"/>
      <c r="M22" s="671"/>
      <c r="N22" s="672"/>
      <c r="O22" s="3"/>
      <c r="P22" s="674"/>
      <c r="Q22" s="675"/>
      <c r="R22" s="675"/>
      <c r="S22" s="675"/>
      <c r="T22" s="675"/>
      <c r="U22" s="675"/>
      <c r="V22" s="676"/>
      <c r="X22" s="2504" t="s">
        <v>2214</v>
      </c>
      <c r="Y22" s="678"/>
      <c r="Z22" s="678"/>
      <c r="AA22" s="679"/>
      <c r="AC22" s="466">
        <v>1</v>
      </c>
    </row>
    <row r="23" spans="1:29" ht="21" customHeight="1" x14ac:dyDescent="0.25">
      <c r="A23" s="464"/>
      <c r="B23" s="73"/>
      <c r="C23" s="3"/>
      <c r="D23" s="654"/>
      <c r="E23" s="654"/>
      <c r="F23" s="654"/>
      <c r="G23" s="654"/>
      <c r="H23" s="654"/>
      <c r="I23" s="3"/>
      <c r="J23" s="3"/>
      <c r="K23" s="677"/>
      <c r="L23" s="678"/>
      <c r="M23" s="678"/>
      <c r="N23" s="679"/>
      <c r="O23" s="3"/>
      <c r="P23" s="674"/>
      <c r="Q23" s="1010" t="s">
        <v>428</v>
      </c>
      <c r="R23" s="675"/>
      <c r="S23" s="675"/>
      <c r="T23" s="675"/>
      <c r="U23" s="675"/>
      <c r="V23" s="676"/>
      <c r="X23" s="677"/>
      <c r="Y23" s="678"/>
      <c r="Z23" s="678"/>
      <c r="AA23" s="679"/>
      <c r="AC23" s="466">
        <v>1</v>
      </c>
    </row>
    <row r="24" spans="1:29" ht="21" customHeight="1" thickBot="1" x14ac:dyDescent="0.3">
      <c r="A24" s="464"/>
      <c r="B24" s="73"/>
      <c r="C24" s="3"/>
      <c r="D24" s="654"/>
      <c r="E24" s="654"/>
      <c r="F24" s="654"/>
      <c r="G24" s="654"/>
      <c r="H24" s="654"/>
      <c r="I24" s="3"/>
      <c r="J24" s="3"/>
      <c r="K24" s="682" t="s">
        <v>429</v>
      </c>
      <c r="L24" s="670"/>
      <c r="M24" s="671"/>
      <c r="N24" s="672"/>
      <c r="O24" s="3"/>
      <c r="P24" s="674"/>
      <c r="Q24" s="675"/>
      <c r="R24" s="675"/>
      <c r="S24" s="675"/>
      <c r="T24" s="675"/>
      <c r="U24" s="675"/>
      <c r="V24" s="676"/>
      <c r="X24" s="2504" t="s">
        <v>2215</v>
      </c>
      <c r="Y24" s="678"/>
      <c r="Z24" s="678"/>
      <c r="AA24" s="679"/>
      <c r="AC24" s="466">
        <v>1</v>
      </c>
    </row>
    <row r="25" spans="1:29" ht="21" customHeight="1" thickTop="1" x14ac:dyDescent="0.25">
      <c r="A25" s="464"/>
      <c r="B25" s="73"/>
      <c r="C25" s="3"/>
      <c r="D25" s="654"/>
      <c r="E25" s="654"/>
      <c r="F25" s="654"/>
      <c r="G25" s="654"/>
      <c r="H25" s="654"/>
      <c r="I25" s="3"/>
      <c r="J25" s="3"/>
      <c r="K25" s="677"/>
      <c r="L25" s="678"/>
      <c r="M25" s="678"/>
      <c r="N25" s="679"/>
      <c r="O25" s="3"/>
      <c r="P25" s="683" t="s">
        <v>38</v>
      </c>
      <c r="Q25" s="684" t="s">
        <v>39</v>
      </c>
      <c r="R25" s="685"/>
      <c r="S25" s="2992" t="s">
        <v>40</v>
      </c>
      <c r="T25" s="2994" t="s">
        <v>41</v>
      </c>
      <c r="U25" s="2996" t="s">
        <v>42</v>
      </c>
      <c r="V25" s="686" t="s">
        <v>43</v>
      </c>
      <c r="X25" s="2499" t="s">
        <v>1302</v>
      </c>
      <c r="Y25" s="678"/>
      <c r="Z25" s="678"/>
      <c r="AA25" s="679"/>
      <c r="AC25" s="466">
        <v>1</v>
      </c>
    </row>
    <row r="26" spans="1:29" ht="21" customHeight="1" x14ac:dyDescent="0.25">
      <c r="A26" s="464"/>
      <c r="B26" s="73"/>
      <c r="C26" s="3"/>
      <c r="D26" s="654"/>
      <c r="E26" s="654"/>
      <c r="F26" s="654"/>
      <c r="G26" s="654"/>
      <c r="H26" s="654"/>
      <c r="I26" s="3"/>
      <c r="J26" s="3"/>
      <c r="K26" s="687" t="s">
        <v>430</v>
      </c>
      <c r="L26" s="670"/>
      <c r="M26" s="671"/>
      <c r="N26" s="672"/>
      <c r="O26" s="3"/>
      <c r="P26" s="688" t="s">
        <v>48</v>
      </c>
      <c r="Q26" s="62" t="s">
        <v>49</v>
      </c>
      <c r="R26" s="63" t="s">
        <v>50</v>
      </c>
      <c r="S26" s="2993"/>
      <c r="T26" s="2995"/>
      <c r="U26" s="2997"/>
      <c r="V26" s="689" t="s">
        <v>51</v>
      </c>
      <c r="X26" s="677"/>
      <c r="Y26" s="678"/>
      <c r="Z26" s="678"/>
      <c r="AA26" s="679"/>
      <c r="AC26" s="466">
        <v>1</v>
      </c>
    </row>
    <row r="27" spans="1:29" ht="21" customHeight="1" x14ac:dyDescent="0.25">
      <c r="A27" s="464"/>
      <c r="B27" s="73"/>
      <c r="C27" s="3"/>
      <c r="D27" s="655" t="s">
        <v>386</v>
      </c>
      <c r="E27" s="651"/>
      <c r="F27" s="651"/>
      <c r="G27" s="652"/>
      <c r="H27" s="652"/>
      <c r="I27" s="3"/>
      <c r="J27" s="3"/>
      <c r="K27" s="677"/>
      <c r="L27" s="678"/>
      <c r="M27" s="678"/>
      <c r="N27" s="679"/>
      <c r="O27" s="3"/>
      <c r="P27" s="690"/>
      <c r="Q27" s="65"/>
      <c r="R27" s="66" t="str">
        <f>IF(AND(P27&gt;0,S27&gt;0),"de","")</f>
        <v/>
      </c>
      <c r="S27" s="67">
        <v>150</v>
      </c>
      <c r="T27" s="53" t="s">
        <v>21</v>
      </c>
      <c r="U27" s="68">
        <v>1</v>
      </c>
      <c r="V27" s="691" t="s">
        <v>431</v>
      </c>
      <c r="X27" s="669" t="s">
        <v>2216</v>
      </c>
      <c r="Y27" s="670"/>
      <c r="Z27" s="671"/>
      <c r="AA27" s="672"/>
      <c r="AC27" s="466">
        <v>1</v>
      </c>
    </row>
    <row r="28" spans="1:29" ht="21" customHeight="1" thickBot="1" x14ac:dyDescent="0.3">
      <c r="A28" s="464"/>
      <c r="B28" s="86"/>
      <c r="C28" s="3"/>
      <c r="D28" s="655" t="s">
        <v>387</v>
      </c>
      <c r="E28" s="651"/>
      <c r="F28" s="651"/>
      <c r="G28" s="652"/>
      <c r="H28" s="652"/>
      <c r="I28" s="3"/>
      <c r="J28" s="3"/>
      <c r="K28" s="687" t="s">
        <v>41</v>
      </c>
      <c r="L28" s="670"/>
      <c r="M28" s="671"/>
      <c r="N28" s="672"/>
      <c r="O28" s="3"/>
      <c r="P28" s="690"/>
      <c r="Q28" s="65"/>
      <c r="R28" s="66" t="s">
        <v>432</v>
      </c>
      <c r="S28" s="67">
        <v>8</v>
      </c>
      <c r="T28" s="53" t="s">
        <v>21</v>
      </c>
      <c r="U28" s="68">
        <v>1</v>
      </c>
      <c r="V28" s="691" t="s">
        <v>433</v>
      </c>
      <c r="X28" s="677"/>
      <c r="Y28" s="678"/>
      <c r="Z28" s="678"/>
      <c r="AA28" s="679"/>
      <c r="AC28" s="466">
        <v>1</v>
      </c>
    </row>
    <row r="29" spans="1:29" ht="21" customHeight="1" x14ac:dyDescent="0.25">
      <c r="A29" s="464"/>
      <c r="B29" s="515"/>
      <c r="C29" s="3"/>
      <c r="D29" s="654"/>
      <c r="E29" s="654"/>
      <c r="F29" s="654"/>
      <c r="G29" s="654"/>
      <c r="H29" s="654"/>
      <c r="I29" s="3"/>
      <c r="J29" s="3"/>
      <c r="K29" s="677"/>
      <c r="L29" s="678"/>
      <c r="M29" s="678"/>
      <c r="N29" s="679"/>
      <c r="O29" s="3"/>
      <c r="P29" s="690"/>
      <c r="Q29" s="65"/>
      <c r="R29" s="75" t="s">
        <v>432</v>
      </c>
      <c r="S29" s="67">
        <v>105</v>
      </c>
      <c r="T29" s="53" t="s">
        <v>21</v>
      </c>
      <c r="U29" s="68">
        <v>1</v>
      </c>
      <c r="V29" s="691" t="s">
        <v>434</v>
      </c>
      <c r="X29" s="3067" t="s">
        <v>2233</v>
      </c>
      <c r="Y29" s="3068"/>
      <c r="Z29" s="3068"/>
      <c r="AA29" s="3069"/>
      <c r="AC29" s="466">
        <v>1</v>
      </c>
    </row>
    <row r="30" spans="1:29" ht="21" customHeight="1" x14ac:dyDescent="0.25">
      <c r="A30" s="464"/>
      <c r="B30" s="515"/>
      <c r="C30" s="3"/>
      <c r="D30" s="654"/>
      <c r="E30" s="654"/>
      <c r="F30" s="654"/>
      <c r="G30" s="654"/>
      <c r="H30" s="654"/>
      <c r="I30" s="3"/>
      <c r="J30" s="3"/>
      <c r="K30" s="692" t="s">
        <v>435</v>
      </c>
      <c r="L30" s="693"/>
      <c r="M30" s="671"/>
      <c r="N30" s="672"/>
      <c r="O30" s="3"/>
      <c r="P30" s="674"/>
      <c r="Q30" s="675"/>
      <c r="R30" s="675"/>
      <c r="S30" s="675"/>
      <c r="T30" s="675"/>
      <c r="U30" s="675"/>
      <c r="V30" s="676"/>
      <c r="X30" s="3067"/>
      <c r="Y30" s="3068"/>
      <c r="Z30" s="3068"/>
      <c r="AA30" s="3069"/>
      <c r="AC30" s="466">
        <v>1</v>
      </c>
    </row>
    <row r="31" spans="1:29" ht="21" customHeight="1" thickBot="1" x14ac:dyDescent="0.3">
      <c r="A31" s="464"/>
      <c r="B31" s="515"/>
      <c r="C31" s="3"/>
      <c r="D31" s="657" t="s">
        <v>388</v>
      </c>
      <c r="E31" s="651"/>
      <c r="F31" s="651"/>
      <c r="G31" s="652"/>
      <c r="H31" s="652"/>
      <c r="I31" s="3"/>
      <c r="J31" s="3"/>
      <c r="K31" s="677"/>
      <c r="L31" s="678"/>
      <c r="M31" s="678"/>
      <c r="N31" s="679"/>
      <c r="O31" s="3"/>
      <c r="P31" s="674"/>
      <c r="Q31" s="1010" t="s">
        <v>436</v>
      </c>
      <c r="R31" s="675"/>
      <c r="S31" s="675"/>
      <c r="T31" s="675"/>
      <c r="U31" s="675"/>
      <c r="V31" s="676"/>
      <c r="X31" s="3070" t="s">
        <v>1974</v>
      </c>
      <c r="Y31" s="3071"/>
      <c r="Z31" s="3071"/>
      <c r="AA31" s="3072"/>
      <c r="AC31" s="466">
        <v>1</v>
      </c>
    </row>
    <row r="32" spans="1:29" ht="21" customHeight="1" thickBot="1" x14ac:dyDescent="0.3">
      <c r="A32" s="464"/>
      <c r="B32" s="515"/>
      <c r="C32" s="3"/>
      <c r="D32" s="658" t="s">
        <v>389</v>
      </c>
      <c r="E32" s="651"/>
      <c r="F32" s="651"/>
      <c r="G32" s="652"/>
      <c r="H32" s="652"/>
      <c r="I32" s="3"/>
      <c r="J32" s="3"/>
      <c r="K32" s="563" t="s">
        <v>314</v>
      </c>
      <c r="L32" s="564"/>
      <c r="M32" s="565"/>
      <c r="N32" s="679"/>
      <c r="O32" s="3"/>
      <c r="P32" s="1011" t="s">
        <v>27</v>
      </c>
      <c r="Q32" s="442">
        <v>9</v>
      </c>
      <c r="R32" s="436" t="s">
        <v>67</v>
      </c>
      <c r="S32" s="437"/>
      <c r="T32" s="437"/>
      <c r="U32" s="437"/>
      <c r="V32" s="1012"/>
      <c r="X32" s="3070"/>
      <c r="Y32" s="3071"/>
      <c r="Z32" s="3071"/>
      <c r="AA32" s="3072"/>
      <c r="AC32" s="466">
        <v>1</v>
      </c>
    </row>
    <row r="33" spans="1:29" ht="21" customHeight="1" thickBot="1" x14ac:dyDescent="0.3">
      <c r="A33" s="464"/>
      <c r="B33" s="515"/>
      <c r="C33" s="3"/>
      <c r="D33" s="654"/>
      <c r="E33" s="654"/>
      <c r="F33" s="654"/>
      <c r="G33" s="654"/>
      <c r="H33" s="654"/>
      <c r="I33" s="3"/>
      <c r="J33" s="3"/>
      <c r="K33" s="982" t="s">
        <v>642</v>
      </c>
      <c r="L33" s="980"/>
      <c r="M33" s="981"/>
      <c r="N33" s="679"/>
      <c r="O33" s="3"/>
      <c r="P33" s="835" t="s">
        <v>68</v>
      </c>
      <c r="Q33" s="122"/>
      <c r="R33" s="122"/>
      <c r="S33" s="122"/>
      <c r="T33" s="122"/>
      <c r="U33" s="122"/>
      <c r="V33" s="754"/>
      <c r="X33" s="3073" t="s">
        <v>1977</v>
      </c>
      <c r="Y33" s="2925"/>
      <c r="Z33" s="2925"/>
      <c r="AA33" s="2926"/>
      <c r="AC33" s="466">
        <v>1</v>
      </c>
    </row>
    <row r="34" spans="1:29" ht="21" customHeight="1" x14ac:dyDescent="0.25">
      <c r="A34" s="464"/>
      <c r="B34" s="515"/>
      <c r="C34" s="3"/>
      <c r="D34" s="654"/>
      <c r="E34" s="654"/>
      <c r="F34" s="654"/>
      <c r="G34" s="654"/>
      <c r="H34" s="654"/>
      <c r="I34" s="3"/>
      <c r="J34" s="3"/>
      <c r="K34" s="960" t="s">
        <v>307</v>
      </c>
      <c r="L34" s="541">
        <v>0</v>
      </c>
      <c r="M34" s="560" t="s">
        <v>315</v>
      </c>
      <c r="N34" s="679"/>
      <c r="O34" s="3"/>
      <c r="P34" s="1013" t="s">
        <v>69</v>
      </c>
      <c r="Q34" s="85"/>
      <c r="R34" s="85"/>
      <c r="S34" s="85"/>
      <c r="T34" s="85"/>
      <c r="U34" s="85"/>
      <c r="V34" s="754"/>
      <c r="X34" s="3077" t="s">
        <v>2217</v>
      </c>
      <c r="Y34" s="3078"/>
      <c r="Z34" s="3078"/>
      <c r="AA34" s="3079"/>
      <c r="AC34" s="466">
        <v>1</v>
      </c>
    </row>
    <row r="35" spans="1:29" ht="21" customHeight="1" x14ac:dyDescent="0.25">
      <c r="A35" s="464"/>
      <c r="B35" s="515"/>
      <c r="C35" s="3"/>
      <c r="D35" s="654"/>
      <c r="E35" s="654"/>
      <c r="F35" s="654"/>
      <c r="G35" s="654"/>
      <c r="H35" s="654"/>
      <c r="I35" s="3"/>
      <c r="J35" s="3"/>
      <c r="K35" s="960" t="s">
        <v>306</v>
      </c>
      <c r="L35" s="531">
        <v>0</v>
      </c>
      <c r="M35" s="561" t="s">
        <v>316</v>
      </c>
      <c r="N35" s="679"/>
      <c r="O35" s="3"/>
      <c r="P35" s="1013"/>
      <c r="Q35" s="114"/>
      <c r="R35" s="114"/>
      <c r="S35" s="114"/>
      <c r="T35" s="114"/>
      <c r="U35" s="114"/>
      <c r="V35" s="1014"/>
      <c r="X35" s="3077"/>
      <c r="Y35" s="3078"/>
      <c r="Z35" s="3078"/>
      <c r="AA35" s="3079"/>
      <c r="AC35" s="466">
        <v>1</v>
      </c>
    </row>
    <row r="36" spans="1:29" ht="21" customHeight="1" x14ac:dyDescent="0.25">
      <c r="A36" s="464"/>
      <c r="B36" s="515"/>
      <c r="C36" s="3"/>
      <c r="D36" s="654"/>
      <c r="E36" s="654"/>
      <c r="F36" s="654"/>
      <c r="G36" s="654"/>
      <c r="H36" s="654"/>
      <c r="I36" s="3"/>
      <c r="J36" s="3"/>
      <c r="K36" s="960" t="s">
        <v>305</v>
      </c>
      <c r="L36" s="531">
        <v>0</v>
      </c>
      <c r="M36" s="561" t="s">
        <v>317</v>
      </c>
      <c r="N36" s="679"/>
      <c r="O36" s="3"/>
      <c r="P36" s="1013"/>
      <c r="Q36" s="114"/>
      <c r="R36" s="114"/>
      <c r="S36" s="114"/>
      <c r="T36" s="114"/>
      <c r="U36" s="114"/>
      <c r="V36" s="1014"/>
      <c r="X36" s="677"/>
      <c r="Y36" s="678"/>
      <c r="Z36" s="678"/>
      <c r="AA36" s="679"/>
      <c r="AC36" s="466">
        <v>1</v>
      </c>
    </row>
    <row r="37" spans="1:29" ht="21" customHeight="1" x14ac:dyDescent="0.25">
      <c r="A37" s="464"/>
      <c r="B37" s="515"/>
      <c r="C37" s="3"/>
      <c r="D37" s="654"/>
      <c r="E37" s="654"/>
      <c r="F37" s="654"/>
      <c r="G37" s="654"/>
      <c r="H37" s="654"/>
      <c r="I37" s="3"/>
      <c r="J37" s="3"/>
      <c r="K37" s="961" t="s">
        <v>21</v>
      </c>
      <c r="L37" s="532">
        <f t="shared" ref="L37:L48" si="6">M37 / 1000</f>
        <v>1E-3</v>
      </c>
      <c r="M37" s="533">
        <v>1</v>
      </c>
      <c r="N37" s="679"/>
      <c r="O37" s="3"/>
      <c r="P37" s="1015" t="s">
        <v>98</v>
      </c>
      <c r="Q37" s="518"/>
      <c r="R37" s="518"/>
      <c r="S37" s="518"/>
      <c r="T37" s="518"/>
      <c r="U37" s="518"/>
      <c r="V37" s="1016" t="s">
        <v>127</v>
      </c>
      <c r="X37" s="706" t="s">
        <v>42</v>
      </c>
      <c r="Y37" s="707" t="s">
        <v>2218</v>
      </c>
      <c r="Z37" s="704"/>
      <c r="AA37" s="672"/>
      <c r="AC37" s="466">
        <v>1</v>
      </c>
    </row>
    <row r="38" spans="1:29" ht="21" customHeight="1" x14ac:dyDescent="0.25">
      <c r="A38" s="464"/>
      <c r="B38" s="515"/>
      <c r="C38" s="3"/>
      <c r="D38" s="655" t="s">
        <v>390</v>
      </c>
      <c r="E38" s="651"/>
      <c r="F38" s="651"/>
      <c r="G38" s="652"/>
      <c r="H38" s="652"/>
      <c r="I38" s="3"/>
      <c r="J38" s="3"/>
      <c r="K38" s="962" t="s">
        <v>26</v>
      </c>
      <c r="L38" s="532">
        <f t="shared" si="6"/>
        <v>1</v>
      </c>
      <c r="M38" s="533">
        <v>1000</v>
      </c>
      <c r="N38" s="679"/>
      <c r="O38" s="3"/>
      <c r="P38" s="1017"/>
      <c r="Q38" s="146"/>
      <c r="R38" s="146"/>
      <c r="S38" s="146"/>
      <c r="T38" s="146"/>
      <c r="U38" s="146"/>
      <c r="V38" s="1018" t="s">
        <v>128</v>
      </c>
      <c r="X38" s="708" t="s">
        <v>453</v>
      </c>
      <c r="Y38" s="707"/>
      <c r="Z38" s="704"/>
      <c r="AA38" s="672"/>
      <c r="AC38" s="466">
        <v>1</v>
      </c>
    </row>
    <row r="39" spans="1:29" ht="21" customHeight="1" x14ac:dyDescent="0.25">
      <c r="A39" s="464"/>
      <c r="B39" s="515"/>
      <c r="C39" s="3"/>
      <c r="D39" s="655" t="s">
        <v>391</v>
      </c>
      <c r="E39" s="651"/>
      <c r="F39" s="651"/>
      <c r="G39" s="652"/>
      <c r="H39" s="652"/>
      <c r="I39" s="3"/>
      <c r="J39" s="3"/>
      <c r="K39" s="805" t="s">
        <v>304</v>
      </c>
      <c r="L39" s="532">
        <f t="shared" si="6"/>
        <v>0.25</v>
      </c>
      <c r="M39" s="533">
        <v>250</v>
      </c>
      <c r="N39" s="679"/>
      <c r="O39" s="3"/>
      <c r="P39" s="1019"/>
      <c r="Q39" s="146"/>
      <c r="R39" s="146"/>
      <c r="S39" s="146"/>
      <c r="T39" s="146"/>
      <c r="U39" s="146"/>
      <c r="V39" s="1018" t="s">
        <v>266</v>
      </c>
      <c r="X39" s="709" t="s">
        <v>2219</v>
      </c>
      <c r="Y39" s="710"/>
      <c r="Z39" s="671"/>
      <c r="AA39" s="672"/>
      <c r="AC39" s="466">
        <v>1</v>
      </c>
    </row>
    <row r="40" spans="1:29" ht="21" customHeight="1" thickBot="1" x14ac:dyDescent="0.3">
      <c r="A40" s="464"/>
      <c r="B40" s="320"/>
      <c r="C40" s="3"/>
      <c r="D40" s="655" t="s">
        <v>392</v>
      </c>
      <c r="E40" s="651"/>
      <c r="F40" s="651"/>
      <c r="G40" s="652"/>
      <c r="H40" s="652"/>
      <c r="I40" s="3"/>
      <c r="J40" s="3"/>
      <c r="K40" s="805" t="s">
        <v>303</v>
      </c>
      <c r="L40" s="532">
        <f t="shared" si="6"/>
        <v>0.5</v>
      </c>
      <c r="M40" s="533">
        <v>500</v>
      </c>
      <c r="N40" s="679"/>
      <c r="O40" s="3"/>
      <c r="P40" s="1020"/>
      <c r="Q40" s="265"/>
      <c r="R40" s="265" t="s">
        <v>73</v>
      </c>
      <c r="S40" s="266"/>
      <c r="T40" s="266"/>
      <c r="U40" s="266"/>
      <c r="V40" s="1021"/>
      <c r="X40" s="711" t="s">
        <v>2220</v>
      </c>
      <c r="Y40" s="712"/>
      <c r="Z40" s="671"/>
      <c r="AA40" s="672"/>
      <c r="AC40" s="466">
        <v>1</v>
      </c>
    </row>
    <row r="41" spans="1:29" ht="21" customHeight="1" thickBot="1" x14ac:dyDescent="0.3">
      <c r="A41" s="464"/>
      <c r="B41" s="312"/>
      <c r="C41" s="3"/>
      <c r="D41" s="654"/>
      <c r="E41" s="654"/>
      <c r="F41" s="654"/>
      <c r="G41" s="654"/>
      <c r="H41" s="654"/>
      <c r="I41" s="3"/>
      <c r="J41" s="3"/>
      <c r="K41" s="805" t="s">
        <v>302</v>
      </c>
      <c r="L41" s="532">
        <f t="shared" si="6"/>
        <v>0.33332999999999996</v>
      </c>
      <c r="M41" s="533">
        <v>333.33</v>
      </c>
      <c r="N41" s="679"/>
      <c r="O41" s="3"/>
      <c r="P41" s="1022" t="s">
        <v>62</v>
      </c>
      <c r="Q41" s="270"/>
      <c r="R41" s="271"/>
      <c r="S41" s="272"/>
      <c r="T41" s="272"/>
      <c r="U41" s="272"/>
      <c r="V41" s="1023"/>
      <c r="X41" s="711" t="s">
        <v>2221</v>
      </c>
      <c r="Y41" s="712"/>
      <c r="Z41" s="671"/>
      <c r="AA41" s="672"/>
      <c r="AC41" s="466">
        <v>1</v>
      </c>
    </row>
    <row r="42" spans="1:29" s="464" customFormat="1" ht="21" customHeight="1" x14ac:dyDescent="0.25">
      <c r="B42" s="23"/>
      <c r="C42" s="3"/>
      <c r="D42" s="654"/>
      <c r="E42" s="654"/>
      <c r="F42" s="654"/>
      <c r="G42" s="654"/>
      <c r="H42" s="654"/>
      <c r="I42" s="3"/>
      <c r="J42" s="3"/>
      <c r="K42" s="963" t="s">
        <v>52</v>
      </c>
      <c r="L42" s="534">
        <f t="shared" si="6"/>
        <v>1E-3</v>
      </c>
      <c r="M42" s="535">
        <v>1</v>
      </c>
      <c r="N42" s="679"/>
      <c r="O42" s="3"/>
      <c r="P42" s="835" t="s">
        <v>651</v>
      </c>
      <c r="Q42" s="1036"/>
      <c r="R42" s="313"/>
      <c r="S42" s="1037"/>
      <c r="T42" s="1037"/>
      <c r="U42" s="1037"/>
      <c r="V42" s="1035"/>
      <c r="X42" s="711" t="s">
        <v>2222</v>
      </c>
      <c r="Y42" s="712"/>
      <c r="Z42" s="671"/>
      <c r="AA42" s="672"/>
      <c r="AC42" s="466">
        <v>1</v>
      </c>
    </row>
    <row r="43" spans="1:29" s="464" customFormat="1" ht="21" customHeight="1" x14ac:dyDescent="0.25">
      <c r="B43" s="25"/>
      <c r="C43" s="3"/>
      <c r="D43" s="654"/>
      <c r="E43" s="654"/>
      <c r="F43" s="654"/>
      <c r="G43" s="654"/>
      <c r="H43" s="654"/>
      <c r="I43" s="3"/>
      <c r="J43" s="3"/>
      <c r="K43" s="963" t="s">
        <v>53</v>
      </c>
      <c r="L43" s="534">
        <f t="shared" si="6"/>
        <v>0.01</v>
      </c>
      <c r="M43" s="535">
        <v>10</v>
      </c>
      <c r="N43" s="679"/>
      <c r="O43" s="3"/>
      <c r="P43" s="835" t="s">
        <v>650</v>
      </c>
      <c r="Q43" s="1036"/>
      <c r="R43" s="313"/>
      <c r="S43" s="1037"/>
      <c r="T43" s="1037"/>
      <c r="U43" s="1037"/>
      <c r="V43" s="1035"/>
      <c r="X43" s="711" t="s">
        <v>2223</v>
      </c>
      <c r="Y43" s="712"/>
      <c r="Z43" s="671"/>
      <c r="AA43" s="672"/>
      <c r="AC43" s="466">
        <v>1</v>
      </c>
    </row>
    <row r="44" spans="1:29" s="464" customFormat="1" ht="21" customHeight="1" x14ac:dyDescent="0.25">
      <c r="B44" s="25"/>
      <c r="C44" s="3"/>
      <c r="D44" s="654"/>
      <c r="E44" s="654"/>
      <c r="F44" s="654"/>
      <c r="G44" s="654"/>
      <c r="H44" s="654"/>
      <c r="I44" s="3"/>
      <c r="J44" s="3"/>
      <c r="K44" s="963" t="s">
        <v>54</v>
      </c>
      <c r="L44" s="534">
        <f t="shared" si="6"/>
        <v>0.1</v>
      </c>
      <c r="M44" s="535">
        <v>100</v>
      </c>
      <c r="N44" s="679"/>
      <c r="O44" s="3"/>
      <c r="P44" s="1042" t="s">
        <v>5</v>
      </c>
      <c r="Q44" s="444" t="s">
        <v>649</v>
      </c>
      <c r="R44" s="445"/>
      <c r="S44" s="445"/>
      <c r="T44" s="446" t="s">
        <v>27</v>
      </c>
      <c r="U44" s="446" t="s">
        <v>28</v>
      </c>
      <c r="V44" s="1035"/>
      <c r="X44" s="711"/>
      <c r="Y44" s="714"/>
      <c r="Z44" s="671"/>
      <c r="AA44" s="672"/>
      <c r="AC44" s="466">
        <v>1</v>
      </c>
    </row>
    <row r="45" spans="1:29" s="464" customFormat="1" ht="21" customHeight="1" x14ac:dyDescent="0.25">
      <c r="B45" s="25"/>
      <c r="C45" s="3"/>
      <c r="D45" s="654"/>
      <c r="E45" s="654"/>
      <c r="F45" s="654"/>
      <c r="G45" s="654"/>
      <c r="H45" s="654"/>
      <c r="I45" s="3"/>
      <c r="J45" s="3"/>
      <c r="K45" s="963" t="s">
        <v>55</v>
      </c>
      <c r="L45" s="534">
        <f t="shared" si="6"/>
        <v>1</v>
      </c>
      <c r="M45" s="535">
        <v>1000</v>
      </c>
      <c r="N45" s="679"/>
      <c r="O45" s="3"/>
      <c r="P45" s="1043" t="s">
        <v>7</v>
      </c>
      <c r="Q45" s="427" t="s">
        <v>649</v>
      </c>
      <c r="R45" s="428"/>
      <c r="S45" s="428"/>
      <c r="T45" s="290" t="s">
        <v>38</v>
      </c>
      <c r="U45" s="59" t="s">
        <v>39</v>
      </c>
      <c r="V45" s="1035"/>
      <c r="X45" s="716" t="s">
        <v>1297</v>
      </c>
      <c r="Y45" s="122"/>
      <c r="Z45" s="122"/>
      <c r="AA45" s="717"/>
      <c r="AC45" s="466">
        <v>1</v>
      </c>
    </row>
    <row r="46" spans="1:29" s="464" customFormat="1" ht="21" customHeight="1" x14ac:dyDescent="0.25">
      <c r="B46" s="25"/>
      <c r="C46" s="3"/>
      <c r="D46" s="654"/>
      <c r="E46" s="654"/>
      <c r="F46" s="654"/>
      <c r="G46" s="654"/>
      <c r="H46" s="654"/>
      <c r="I46" s="3"/>
      <c r="J46" s="3"/>
      <c r="K46" s="964" t="s">
        <v>56</v>
      </c>
      <c r="L46" s="534">
        <f t="shared" si="6"/>
        <v>0.25</v>
      </c>
      <c r="M46" s="535">
        <v>250</v>
      </c>
      <c r="N46" s="679"/>
      <c r="O46" s="3"/>
      <c r="P46" s="1043" t="s">
        <v>7</v>
      </c>
      <c r="Q46" s="427" t="s">
        <v>649</v>
      </c>
      <c r="R46" s="428"/>
      <c r="S46" s="428"/>
      <c r="T46" s="293" t="s">
        <v>48</v>
      </c>
      <c r="U46" s="62" t="s">
        <v>49</v>
      </c>
      <c r="V46" s="1035"/>
      <c r="X46" s="716" t="s">
        <v>1298</v>
      </c>
      <c r="Y46" s="122"/>
      <c r="Z46" s="122"/>
      <c r="AA46" s="717"/>
      <c r="AC46" s="466">
        <v>1</v>
      </c>
    </row>
    <row r="47" spans="1:29" s="464" customFormat="1" ht="21" customHeight="1" x14ac:dyDescent="0.25">
      <c r="B47" s="25"/>
      <c r="C47" s="3"/>
      <c r="D47" s="659" t="s">
        <v>393</v>
      </c>
      <c r="E47" s="654"/>
      <c r="F47" s="654"/>
      <c r="G47" s="654"/>
      <c r="H47" s="654"/>
      <c r="I47" s="3"/>
      <c r="J47" s="3"/>
      <c r="K47" s="964" t="s">
        <v>57</v>
      </c>
      <c r="L47" s="534">
        <f t="shared" si="6"/>
        <v>0.5</v>
      </c>
      <c r="M47" s="535">
        <v>500</v>
      </c>
      <c r="N47" s="679"/>
      <c r="O47" s="3"/>
      <c r="P47" s="1043" t="s">
        <v>7</v>
      </c>
      <c r="Q47" s="427" t="s">
        <v>649</v>
      </c>
      <c r="R47" s="428">
        <v>6</v>
      </c>
      <c r="S47" s="428" t="s">
        <v>66</v>
      </c>
      <c r="T47" s="79"/>
      <c r="U47" s="65"/>
      <c r="V47" s="1035"/>
      <c r="X47" s="716" t="s">
        <v>1299</v>
      </c>
      <c r="Y47" s="122"/>
      <c r="Z47" s="122"/>
      <c r="AA47" s="717"/>
      <c r="AC47" s="466">
        <v>1</v>
      </c>
    </row>
    <row r="48" spans="1:29" s="464" customFormat="1" ht="21" customHeight="1" thickBot="1" x14ac:dyDescent="0.3">
      <c r="B48" s="1768"/>
      <c r="C48" s="3"/>
      <c r="D48" s="660" t="s">
        <v>394</v>
      </c>
      <c r="E48" s="656"/>
      <c r="F48" s="656"/>
      <c r="G48" s="656"/>
      <c r="H48" s="656"/>
      <c r="I48" s="3" t="s">
        <v>4</v>
      </c>
      <c r="J48" s="3"/>
      <c r="K48" s="965" t="s">
        <v>58</v>
      </c>
      <c r="L48" s="534">
        <f t="shared" si="6"/>
        <v>0.1</v>
      </c>
      <c r="M48" s="535">
        <v>100</v>
      </c>
      <c r="N48" s="679"/>
      <c r="O48" s="3"/>
      <c r="P48" s="1044" t="s">
        <v>5</v>
      </c>
      <c r="Q48" s="427" t="s">
        <v>649</v>
      </c>
      <c r="R48" s="428">
        <v>6</v>
      </c>
      <c r="S48" s="428" t="s">
        <v>66</v>
      </c>
      <c r="T48" s="79"/>
      <c r="U48" s="65"/>
      <c r="V48" s="1035"/>
      <c r="X48" s="716" t="s">
        <v>1300</v>
      </c>
      <c r="Y48" s="122"/>
      <c r="Z48" s="122"/>
      <c r="AA48" s="717"/>
      <c r="AC48" s="466">
        <v>1</v>
      </c>
    </row>
    <row r="49" spans="2:29" s="464" customFormat="1" ht="21" customHeight="1" thickTop="1" x14ac:dyDescent="0.25">
      <c r="B49" s="104"/>
      <c r="C49" s="3"/>
      <c r="D49" s="659" t="s">
        <v>395</v>
      </c>
      <c r="E49" s="656"/>
      <c r="F49" s="656"/>
      <c r="G49" s="656"/>
      <c r="H49" s="656"/>
      <c r="I49" s="3"/>
      <c r="J49" s="3"/>
      <c r="K49" s="716"/>
      <c r="N49" s="679"/>
      <c r="O49" s="3"/>
      <c r="P49" s="1044" t="str">
        <f>IF(Z53&lt;&gt;"","A","►")</f>
        <v>►</v>
      </c>
      <c r="Q49" s="427" t="s">
        <v>649</v>
      </c>
      <c r="R49" s="428">
        <v>6</v>
      </c>
      <c r="S49" s="428" t="s">
        <v>66</v>
      </c>
      <c r="T49" s="79"/>
      <c r="U49" s="80"/>
      <c r="V49" s="1035"/>
      <c r="X49" s="716"/>
      <c r="Y49" s="2505" t="s">
        <v>32</v>
      </c>
      <c r="Z49" s="2506" t="s">
        <v>42</v>
      </c>
      <c r="AA49" s="717"/>
      <c r="AC49" s="466">
        <v>1</v>
      </c>
    </row>
    <row r="50" spans="2:29" s="464" customFormat="1" ht="21" customHeight="1" thickBot="1" x14ac:dyDescent="0.3">
      <c r="B50" s="104"/>
      <c r="C50" s="3"/>
      <c r="D50" s="660" t="s">
        <v>396</v>
      </c>
      <c r="E50" s="656"/>
      <c r="F50" s="656"/>
      <c r="G50" s="656"/>
      <c r="H50" s="656"/>
      <c r="I50" s="3"/>
      <c r="J50" s="3"/>
      <c r="K50" s="716"/>
      <c r="L50" s="696" t="s">
        <v>438</v>
      </c>
      <c r="M50" s="697"/>
      <c r="N50" s="679"/>
      <c r="O50" s="3"/>
      <c r="P50" s="1045" t="s">
        <v>7</v>
      </c>
      <c r="Q50" s="87">
        <f>Q42</f>
        <v>0</v>
      </c>
      <c r="R50" s="88">
        <f>R42</f>
        <v>0</v>
      </c>
      <c r="S50" s="89">
        <f>S42</f>
        <v>0</v>
      </c>
      <c r="T50" s="302" t="s">
        <v>62</v>
      </c>
      <c r="U50" s="90"/>
      <c r="V50" s="1035"/>
      <c r="X50" s="716"/>
      <c r="Y50" s="124" t="s">
        <v>466</v>
      </c>
      <c r="Z50" s="122"/>
      <c r="AA50" s="717"/>
      <c r="AC50" s="466">
        <v>1</v>
      </c>
    </row>
    <row r="51" spans="2:29" s="464" customFormat="1" ht="21" customHeight="1" x14ac:dyDescent="0.25">
      <c r="B51" s="116"/>
      <c r="C51" s="3"/>
      <c r="D51" s="659" t="s">
        <v>397</v>
      </c>
      <c r="E51" s="654"/>
      <c r="F51" s="654"/>
      <c r="G51" s="654"/>
      <c r="H51" s="654"/>
      <c r="I51" s="3"/>
      <c r="J51" s="3"/>
      <c r="K51" s="716"/>
      <c r="L51" s="699" t="s">
        <v>439</v>
      </c>
      <c r="M51" s="698" t="s">
        <v>440</v>
      </c>
      <c r="N51" s="679"/>
      <c r="O51" s="3"/>
      <c r="P51" s="1046"/>
      <c r="Q51" s="1038"/>
      <c r="R51" s="1039"/>
      <c r="S51" s="1040"/>
      <c r="T51" s="1041"/>
      <c r="U51" s="1036"/>
      <c r="V51" s="1035"/>
      <c r="X51" s="716"/>
      <c r="Y51" s="726" t="s">
        <v>467</v>
      </c>
      <c r="Z51" s="122"/>
      <c r="AA51" s="717"/>
      <c r="AC51" s="466">
        <v>1</v>
      </c>
    </row>
    <row r="52" spans="2:29" s="464" customFormat="1" ht="21" customHeight="1" x14ac:dyDescent="0.25">
      <c r="B52" s="73"/>
      <c r="C52" s="3"/>
      <c r="D52" s="660" t="s">
        <v>398</v>
      </c>
      <c r="E52" s="651"/>
      <c r="F52" s="651"/>
      <c r="G52" s="651"/>
      <c r="H52" s="652"/>
      <c r="I52" s="3"/>
      <c r="J52" s="3"/>
      <c r="K52" s="716"/>
      <c r="L52" s="699" t="s">
        <v>441</v>
      </c>
      <c r="M52" s="698" t="s">
        <v>442</v>
      </c>
      <c r="N52" s="679"/>
      <c r="O52" s="3"/>
      <c r="P52" s="2998" t="s">
        <v>459</v>
      </c>
      <c r="Q52" s="2999"/>
      <c r="R52" s="2999"/>
      <c r="S52" s="2999"/>
      <c r="T52" s="2999"/>
      <c r="U52" s="2999"/>
      <c r="V52" s="3000"/>
      <c r="X52" s="716"/>
      <c r="Y52" s="726" t="s">
        <v>468</v>
      </c>
      <c r="Z52" s="122"/>
      <c r="AA52" s="717"/>
      <c r="AC52" s="466">
        <v>1</v>
      </c>
    </row>
    <row r="53" spans="2:29" s="464" customFormat="1" ht="21" customHeight="1" thickBot="1" x14ac:dyDescent="0.3">
      <c r="B53" s="73"/>
      <c r="C53" s="3"/>
      <c r="D53" s="654"/>
      <c r="E53" s="654"/>
      <c r="F53" s="654"/>
      <c r="G53" s="654"/>
      <c r="H53" s="654"/>
      <c r="I53" s="3"/>
      <c r="J53" s="3"/>
      <c r="K53" s="716"/>
      <c r="L53" s="699" t="s">
        <v>443</v>
      </c>
      <c r="M53" s="698" t="s">
        <v>444</v>
      </c>
      <c r="N53" s="679"/>
      <c r="O53" s="3"/>
      <c r="P53" s="2998"/>
      <c r="Q53" s="2999"/>
      <c r="R53" s="2999"/>
      <c r="S53" s="2999"/>
      <c r="T53" s="2999"/>
      <c r="U53" s="2999"/>
      <c r="V53" s="3000"/>
      <c r="X53" s="716"/>
      <c r="Y53" s="122"/>
      <c r="Z53" s="122"/>
      <c r="AA53" s="717"/>
      <c r="AC53" s="466">
        <v>1</v>
      </c>
    </row>
    <row r="54" spans="2:29" s="464" customFormat="1" ht="21" customHeight="1" thickTop="1" thickBot="1" x14ac:dyDescent="0.3">
      <c r="B54" s="73"/>
      <c r="C54" s="3"/>
      <c r="D54" s="654"/>
      <c r="E54" s="654"/>
      <c r="F54" s="654"/>
      <c r="G54" s="654"/>
      <c r="H54" s="654"/>
      <c r="I54" s="3"/>
      <c r="J54" s="3"/>
      <c r="K54" s="716"/>
      <c r="L54" s="699" t="s">
        <v>445</v>
      </c>
      <c r="M54" s="698" t="s">
        <v>446</v>
      </c>
      <c r="N54" s="679"/>
      <c r="O54" s="3"/>
      <c r="P54" s="715"/>
      <c r="Q54" s="1025" t="s">
        <v>461</v>
      </c>
      <c r="R54" s="1024"/>
      <c r="S54" s="1024"/>
      <c r="T54" s="1024"/>
      <c r="U54" s="1024"/>
      <c r="V54" s="713"/>
      <c r="X54" s="3080" t="s">
        <v>1990</v>
      </c>
      <c r="Y54" s="3081"/>
      <c r="Z54" s="3084" t="s">
        <v>1991</v>
      </c>
      <c r="AA54" s="717"/>
      <c r="AC54" s="466">
        <v>1</v>
      </c>
    </row>
    <row r="55" spans="2:29" s="464" customFormat="1" ht="21" customHeight="1" thickBot="1" x14ac:dyDescent="0.3">
      <c r="B55" s="73"/>
      <c r="C55" s="3"/>
      <c r="D55" s="654"/>
      <c r="E55" s="654"/>
      <c r="F55" s="654"/>
      <c r="G55" s="654"/>
      <c r="H55" s="654"/>
      <c r="I55" s="3"/>
      <c r="J55" s="3"/>
      <c r="K55" s="716"/>
      <c r="L55" s="700" t="s">
        <v>447</v>
      </c>
      <c r="M55" s="701" t="s">
        <v>448</v>
      </c>
      <c r="N55" s="679"/>
      <c r="O55" s="3"/>
      <c r="P55" s="718" t="s">
        <v>7</v>
      </c>
      <c r="Q55" s="719" t="s">
        <v>462</v>
      </c>
      <c r="R55" s="720">
        <v>18</v>
      </c>
      <c r="S55" s="720" t="s">
        <v>19</v>
      </c>
      <c r="T55" s="471" t="s">
        <v>277</v>
      </c>
      <c r="U55" s="3001" t="s">
        <v>463</v>
      </c>
      <c r="V55" s="3003" t="s">
        <v>464</v>
      </c>
      <c r="X55" s="3082"/>
      <c r="Y55" s="3083"/>
      <c r="Z55" s="3085"/>
      <c r="AA55" s="717"/>
      <c r="AC55" s="466">
        <v>1</v>
      </c>
    </row>
    <row r="56" spans="2:29" s="464" customFormat="1" ht="21" customHeight="1" thickTop="1" x14ac:dyDescent="0.25">
      <c r="B56" s="73"/>
      <c r="C56" s="3"/>
      <c r="D56" s="654"/>
      <c r="E56" s="654"/>
      <c r="F56" s="654"/>
      <c r="G56" s="654"/>
      <c r="H56" s="654"/>
      <c r="I56" s="3"/>
      <c r="J56" s="3"/>
      <c r="K56" s="702" t="s">
        <v>449</v>
      </c>
      <c r="L56" s="703"/>
      <c r="M56" s="704"/>
      <c r="N56" s="705"/>
      <c r="O56" s="673"/>
      <c r="P56" s="721" t="s">
        <v>7</v>
      </c>
      <c r="Q56" s="1026" t="s">
        <v>462</v>
      </c>
      <c r="R56" s="1027"/>
      <c r="S56" s="1027"/>
      <c r="T56" s="1028" t="s">
        <v>277</v>
      </c>
      <c r="U56" s="3002"/>
      <c r="V56" s="3004"/>
      <c r="X56" s="2451">
        <v>18</v>
      </c>
      <c r="Y56" s="2453" t="s">
        <v>19</v>
      </c>
      <c r="Z56" s="2452">
        <v>22</v>
      </c>
      <c r="AA56" s="717"/>
      <c r="AC56" s="466">
        <v>1</v>
      </c>
    </row>
    <row r="57" spans="2:29" s="464" customFormat="1" ht="21" customHeight="1" x14ac:dyDescent="0.25">
      <c r="B57" s="73"/>
      <c r="C57" s="3"/>
      <c r="D57" s="654"/>
      <c r="E57" s="654"/>
      <c r="F57" s="654"/>
      <c r="G57" s="654"/>
      <c r="H57" s="654"/>
      <c r="I57" s="3"/>
      <c r="J57" s="3"/>
      <c r="K57" s="3005" t="s">
        <v>450</v>
      </c>
      <c r="L57" s="3006"/>
      <c r="M57" s="3006"/>
      <c r="N57" s="3007"/>
      <c r="O57" s="673"/>
      <c r="P57" s="721" t="s">
        <v>7</v>
      </c>
      <c r="Q57" s="1047" t="s">
        <v>462</v>
      </c>
      <c r="R57" s="1047"/>
      <c r="S57" s="1048" t="s">
        <v>465</v>
      </c>
      <c r="T57" s="1049"/>
      <c r="U57" s="1050"/>
      <c r="V57" s="722" t="s">
        <v>13</v>
      </c>
      <c r="X57" s="3086" t="s">
        <v>2224</v>
      </c>
      <c r="Y57" s="3087"/>
      <c r="Z57" s="3087"/>
      <c r="AA57" s="3088"/>
      <c r="AC57" s="466">
        <v>1</v>
      </c>
    </row>
    <row r="58" spans="2:29" s="464" customFormat="1" ht="21" customHeight="1" x14ac:dyDescent="0.25">
      <c r="B58" s="73"/>
      <c r="C58" s="3"/>
      <c r="D58" s="654"/>
      <c r="E58" s="654"/>
      <c r="F58" s="654"/>
      <c r="G58" s="654"/>
      <c r="H58" s="654"/>
      <c r="I58" s="3"/>
      <c r="J58" s="3"/>
      <c r="K58" s="3005"/>
      <c r="L58" s="3006"/>
      <c r="M58" s="3006"/>
      <c r="N58" s="3007"/>
      <c r="O58" s="673"/>
      <c r="P58" s="721" t="s">
        <v>7</v>
      </c>
      <c r="Q58" s="34" t="s">
        <v>462</v>
      </c>
      <c r="R58" s="34"/>
      <c r="S58" s="35"/>
      <c r="T58" s="37"/>
      <c r="U58" s="37"/>
      <c r="V58" s="724"/>
      <c r="X58" s="3086"/>
      <c r="Y58" s="3087"/>
      <c r="Z58" s="3087"/>
      <c r="AA58" s="3088"/>
      <c r="AC58" s="466">
        <v>1</v>
      </c>
    </row>
    <row r="59" spans="2:29" s="464" customFormat="1" ht="21" customHeight="1" x14ac:dyDescent="0.25">
      <c r="B59" s="73"/>
      <c r="C59" s="3"/>
      <c r="D59" s="654"/>
      <c r="E59" s="654"/>
      <c r="F59" s="654"/>
      <c r="G59" s="654"/>
      <c r="H59" s="654"/>
      <c r="I59" s="3"/>
      <c r="J59" s="3"/>
      <c r="K59" s="3005"/>
      <c r="L59" s="3006"/>
      <c r="M59" s="3006"/>
      <c r="N59" s="3007"/>
      <c r="O59" s="673"/>
      <c r="P59" s="721" t="s">
        <v>7</v>
      </c>
      <c r="Q59" s="34" t="s">
        <v>462</v>
      </c>
      <c r="R59" s="34"/>
      <c r="S59" s="35"/>
      <c r="T59" s="43">
        <v>18</v>
      </c>
      <c r="U59" s="44" t="s">
        <v>19</v>
      </c>
      <c r="V59" s="725" t="s">
        <v>16</v>
      </c>
      <c r="X59" s="2451">
        <v>10</v>
      </c>
      <c r="Y59" s="2453" t="s">
        <v>66</v>
      </c>
      <c r="Z59" s="671"/>
      <c r="AA59" s="672"/>
      <c r="AC59" s="466">
        <v>1</v>
      </c>
    </row>
    <row r="60" spans="2:29" s="464" customFormat="1" ht="21" customHeight="1" x14ac:dyDescent="0.25">
      <c r="B60" s="73"/>
      <c r="C60" s="3"/>
      <c r="D60" s="654"/>
      <c r="E60" s="654"/>
      <c r="F60" s="654"/>
      <c r="G60" s="654"/>
      <c r="H60" s="654"/>
      <c r="I60" s="3"/>
      <c r="J60" s="3"/>
      <c r="K60" s="3005"/>
      <c r="L60" s="3006"/>
      <c r="M60" s="3006"/>
      <c r="N60" s="3007"/>
      <c r="O60" s="673"/>
      <c r="P60" s="721" t="s">
        <v>5</v>
      </c>
      <c r="Q60" s="34" t="s">
        <v>462</v>
      </c>
      <c r="R60" s="34"/>
      <c r="S60" s="35"/>
      <c r="T60" s="468" t="s">
        <v>275</v>
      </c>
      <c r="U60" s="9"/>
      <c r="V60" s="727"/>
      <c r="X60" s="742" t="s">
        <v>486</v>
      </c>
      <c r="Y60" s="746"/>
      <c r="Z60" s="671"/>
      <c r="AA60" s="672"/>
      <c r="AC60" s="466">
        <v>1</v>
      </c>
    </row>
    <row r="61" spans="2:29" s="464" customFormat="1" ht="21" customHeight="1" x14ac:dyDescent="0.25">
      <c r="B61" s="73"/>
      <c r="C61" s="3"/>
      <c r="D61" s="654"/>
      <c r="E61" s="659" t="s">
        <v>399</v>
      </c>
      <c r="F61" s="654"/>
      <c r="G61" s="654"/>
      <c r="H61" s="654"/>
      <c r="I61" s="3"/>
      <c r="J61" s="3"/>
      <c r="K61" s="3008" t="s">
        <v>451</v>
      </c>
      <c r="L61" s="3009"/>
      <c r="M61" s="3009"/>
      <c r="N61" s="3010"/>
      <c r="O61" s="673"/>
      <c r="P61" s="674"/>
      <c r="Q61" s="675"/>
      <c r="R61" s="675"/>
      <c r="S61" s="675"/>
      <c r="T61" s="3052" t="s">
        <v>23</v>
      </c>
      <c r="U61" s="3052"/>
      <c r="V61" s="3053"/>
      <c r="X61" s="2451">
        <v>5</v>
      </c>
      <c r="Y61" s="2453" t="s">
        <v>488</v>
      </c>
      <c r="Z61" s="671"/>
      <c r="AA61" s="672"/>
      <c r="AC61" s="466">
        <v>1</v>
      </c>
    </row>
    <row r="62" spans="2:29" s="464" customFormat="1" ht="21" customHeight="1" x14ac:dyDescent="0.25">
      <c r="B62" s="73"/>
      <c r="C62" s="3"/>
      <c r="D62" s="654"/>
      <c r="E62" s="659" t="s">
        <v>400</v>
      </c>
      <c r="F62" s="654"/>
      <c r="G62" s="654"/>
      <c r="H62" s="654"/>
      <c r="I62" s="3"/>
      <c r="J62" s="3"/>
      <c r="K62" s="3008"/>
      <c r="L62" s="3009"/>
      <c r="M62" s="3009"/>
      <c r="N62" s="3010"/>
      <c r="O62" s="673"/>
      <c r="P62" s="728"/>
      <c r="Q62" s="729" t="s">
        <v>470</v>
      </c>
      <c r="R62" s="730" t="s">
        <v>464</v>
      </c>
      <c r="S62" s="730"/>
      <c r="T62" s="3054" t="s">
        <v>471</v>
      </c>
      <c r="U62" s="3054"/>
      <c r="V62" s="3055"/>
      <c r="X62" s="709" t="s">
        <v>493</v>
      </c>
      <c r="Y62" s="746"/>
      <c r="Z62" s="704"/>
      <c r="AA62" s="705"/>
      <c r="AC62" s="466">
        <v>1</v>
      </c>
    </row>
    <row r="63" spans="2:29" s="464" customFormat="1" ht="21" customHeight="1" thickBot="1" x14ac:dyDescent="0.3">
      <c r="B63" s="123"/>
      <c r="C63" s="3"/>
      <c r="D63" s="654"/>
      <c r="E63" s="654"/>
      <c r="F63" s="654"/>
      <c r="G63" s="654"/>
      <c r="H63" s="661" t="s">
        <v>401</v>
      </c>
      <c r="I63" s="3"/>
      <c r="J63" s="3"/>
      <c r="K63" s="966"/>
      <c r="M63" s="671"/>
      <c r="N63" s="672"/>
      <c r="O63" s="673"/>
      <c r="P63" s="728"/>
      <c r="Q63" s="729" t="s">
        <v>473</v>
      </c>
      <c r="R63" s="731" t="s">
        <v>474</v>
      </c>
      <c r="S63" s="675"/>
      <c r="T63" s="3054"/>
      <c r="U63" s="3054"/>
      <c r="V63" s="3055"/>
      <c r="X63" s="709"/>
      <c r="Y63" s="746"/>
      <c r="Z63" s="704"/>
      <c r="AA63" s="705"/>
      <c r="AC63" s="466">
        <v>1</v>
      </c>
    </row>
    <row r="64" spans="2:29" s="464" customFormat="1" ht="21" customHeight="1" x14ac:dyDescent="0.25">
      <c r="B64" s="515"/>
      <c r="C64" s="3"/>
      <c r="D64" s="654"/>
      <c r="E64" s="654"/>
      <c r="F64" s="654"/>
      <c r="G64" s="654"/>
      <c r="H64" s="661"/>
      <c r="I64" s="3"/>
      <c r="J64" s="3"/>
      <c r="K64" s="706" t="s">
        <v>42</v>
      </c>
      <c r="L64" s="707" t="s">
        <v>452</v>
      </c>
      <c r="M64" s="704"/>
      <c r="N64" s="672"/>
      <c r="O64" s="673"/>
      <c r="P64" s="728"/>
      <c r="Q64" s="729" t="s">
        <v>476</v>
      </c>
      <c r="R64" s="732" t="s">
        <v>463</v>
      </c>
      <c r="S64" s="675"/>
      <c r="T64" s="3056" t="str">
        <f>"Recette *"&amp;R62&amp;"/ Famille* "&amp;R64&amp;"/ Auteur* "&amp;R63&amp;" /Recette Mère ► "&amp;S67</f>
        <v>Recette *CHIBOUST PAMPLEMOUSSE/ Famille* Dessert assiette/ Auteur* Jean-Jacques Borne MOF 1994 /Recette Mère ► MILLE-FEUILLE meringue et chiboust pamplemousse aux fraises des bois</v>
      </c>
      <c r="U64" s="3056"/>
      <c r="V64" s="3057"/>
      <c r="X64" s="770" t="s">
        <v>2225</v>
      </c>
      <c r="Y64" s="771"/>
      <c r="Z64" s="671"/>
      <c r="AA64" s="672"/>
      <c r="AC64" s="466">
        <v>1</v>
      </c>
    </row>
    <row r="65" spans="2:29" s="464" customFormat="1" ht="21" customHeight="1" x14ac:dyDescent="0.25">
      <c r="B65" s="515"/>
      <c r="C65" s="3"/>
      <c r="D65" s="654"/>
      <c r="E65" s="654"/>
      <c r="F65" s="654"/>
      <c r="G65" s="654"/>
      <c r="H65" s="654"/>
      <c r="I65" s="3"/>
      <c r="J65" s="3"/>
      <c r="K65" s="708" t="s">
        <v>453</v>
      </c>
      <c r="L65" s="707"/>
      <c r="M65" s="704"/>
      <c r="N65" s="672"/>
      <c r="O65" s="673"/>
      <c r="P65" s="728"/>
      <c r="Q65" s="729" t="s">
        <v>478</v>
      </c>
      <c r="R65" s="733" t="s">
        <v>479</v>
      </c>
      <c r="S65" s="675"/>
      <c r="T65" s="3056"/>
      <c r="U65" s="3056"/>
      <c r="V65" s="3057"/>
      <c r="X65" s="774" t="s">
        <v>2226</v>
      </c>
      <c r="Y65" s="771"/>
      <c r="Z65" s="671"/>
      <c r="AA65" s="672"/>
      <c r="AC65" s="466">
        <v>1</v>
      </c>
    </row>
    <row r="66" spans="2:29" s="464" customFormat="1" ht="21" customHeight="1" x14ac:dyDescent="0.25">
      <c r="B66" s="515"/>
      <c r="C66" s="3"/>
      <c r="D66" s="654"/>
      <c r="E66" s="654"/>
      <c r="F66" s="654"/>
      <c r="G66" s="654"/>
      <c r="H66" s="654"/>
      <c r="I66" s="3"/>
      <c r="J66" s="3"/>
      <c r="K66" s="709" t="s">
        <v>454</v>
      </c>
      <c r="L66" s="710"/>
      <c r="M66" s="671"/>
      <c r="N66" s="672"/>
      <c r="O66" s="673"/>
      <c r="P66" s="674"/>
      <c r="Q66" s="675"/>
      <c r="R66" s="675"/>
      <c r="S66" s="675"/>
      <c r="T66" s="3056"/>
      <c r="U66" s="3056"/>
      <c r="V66" s="3057"/>
      <c r="X66" s="677"/>
      <c r="Y66" s="771"/>
      <c r="Z66" s="2507" t="s">
        <v>498</v>
      </c>
      <c r="AA66" s="672"/>
      <c r="AC66" s="466">
        <v>1</v>
      </c>
    </row>
    <row r="67" spans="2:29" s="464" customFormat="1" ht="21" customHeight="1" x14ac:dyDescent="0.25">
      <c r="B67" s="515"/>
      <c r="C67" s="3"/>
      <c r="D67" s="654"/>
      <c r="E67" s="654"/>
      <c r="F67" s="654"/>
      <c r="G67" s="654"/>
      <c r="H67" s="654"/>
      <c r="I67" s="3"/>
      <c r="J67" s="3"/>
      <c r="K67" s="711" t="s">
        <v>455</v>
      </c>
      <c r="L67" s="712"/>
      <c r="M67" s="671"/>
      <c r="N67" s="672"/>
      <c r="O67" s="673"/>
      <c r="P67" s="736"/>
      <c r="Q67" s="737"/>
      <c r="R67" s="738" t="s">
        <v>481</v>
      </c>
      <c r="S67" s="739" t="s">
        <v>482</v>
      </c>
      <c r="T67" s="740"/>
      <c r="U67" s="740"/>
      <c r="V67" s="741"/>
      <c r="X67" s="677"/>
      <c r="Y67" s="678"/>
      <c r="Z67" s="2508">
        <v>22</v>
      </c>
      <c r="AA67" s="2509" t="s">
        <v>66</v>
      </c>
      <c r="AC67" s="466">
        <v>1</v>
      </c>
    </row>
    <row r="68" spans="2:29" s="464" customFormat="1" ht="21" customHeight="1" x14ac:dyDescent="0.25">
      <c r="B68" s="515"/>
      <c r="C68" s="3"/>
      <c r="D68" s="654"/>
      <c r="E68" s="654"/>
      <c r="F68" s="654"/>
      <c r="G68" s="654"/>
      <c r="H68" s="654"/>
      <c r="I68" s="3"/>
      <c r="J68" s="3"/>
      <c r="K68" s="711" t="s">
        <v>456</v>
      </c>
      <c r="L68" s="712"/>
      <c r="M68" s="671"/>
      <c r="N68" s="672"/>
      <c r="O68" s="673"/>
      <c r="P68" s="674"/>
      <c r="Q68" s="744"/>
      <c r="R68" s="675"/>
      <c r="S68" s="675"/>
      <c r="T68" s="675"/>
      <c r="U68" s="675"/>
      <c r="V68" s="676"/>
      <c r="X68" s="677"/>
      <c r="Y68" s="678"/>
      <c r="Z68" s="2508">
        <v>25</v>
      </c>
      <c r="AA68" s="2509" t="s">
        <v>488</v>
      </c>
      <c r="AC68" s="466">
        <v>1</v>
      </c>
    </row>
    <row r="69" spans="2:29" s="464" customFormat="1" ht="21" customHeight="1" thickBot="1" x14ac:dyDescent="0.3">
      <c r="B69" s="319"/>
      <c r="C69" s="3"/>
      <c r="D69" s="654"/>
      <c r="E69" s="654"/>
      <c r="F69" s="654"/>
      <c r="G69" s="654"/>
      <c r="H69" s="654"/>
      <c r="I69" s="3"/>
      <c r="J69" s="3"/>
      <c r="K69" s="711" t="s">
        <v>457</v>
      </c>
      <c r="L69" s="712"/>
      <c r="M69" s="671"/>
      <c r="N69" s="672"/>
      <c r="O69" s="673"/>
      <c r="P69" s="747" t="s">
        <v>427</v>
      </c>
      <c r="Q69" s="744"/>
      <c r="R69" s="675"/>
      <c r="S69" s="675"/>
      <c r="T69" s="675"/>
      <c r="U69" s="675"/>
      <c r="V69" s="676"/>
      <c r="X69" s="2510"/>
      <c r="Y69" s="746"/>
      <c r="Z69" s="704"/>
      <c r="AA69" s="705"/>
      <c r="AC69" s="466">
        <v>1</v>
      </c>
    </row>
    <row r="70" spans="2:29" s="464" customFormat="1" ht="21" customHeight="1" thickTop="1" x14ac:dyDescent="0.25">
      <c r="B70" s="319"/>
      <c r="C70" s="3"/>
      <c r="D70" s="654"/>
      <c r="E70" s="654"/>
      <c r="F70" s="654"/>
      <c r="G70" s="654"/>
      <c r="H70" s="654"/>
      <c r="I70" s="3"/>
      <c r="J70" s="3"/>
      <c r="K70" s="711" t="s">
        <v>458</v>
      </c>
      <c r="L70" s="712"/>
      <c r="M70" s="671"/>
      <c r="N70" s="672"/>
      <c r="O70" s="673"/>
      <c r="P70" s="674"/>
      <c r="Q70" s="744"/>
      <c r="R70" s="675"/>
      <c r="S70" s="675"/>
      <c r="T70" s="675"/>
      <c r="U70" s="675"/>
      <c r="V70" s="676"/>
      <c r="X70" s="3089" t="s">
        <v>1303</v>
      </c>
      <c r="Y70" s="3091" t="s">
        <v>1992</v>
      </c>
      <c r="Z70" s="3093" t="s">
        <v>1301</v>
      </c>
      <c r="AA70" s="717"/>
      <c r="AC70" s="466">
        <v>1</v>
      </c>
    </row>
    <row r="71" spans="2:29" s="464" customFormat="1" ht="21" customHeight="1" thickBot="1" x14ac:dyDescent="0.3">
      <c r="B71" s="320"/>
      <c r="C71" s="3"/>
      <c r="D71" s="654"/>
      <c r="E71" s="654"/>
      <c r="F71" s="654"/>
      <c r="G71" s="654"/>
      <c r="H71" s="654"/>
      <c r="I71" s="3"/>
      <c r="J71" s="3"/>
      <c r="K71" s="711" t="s">
        <v>460</v>
      </c>
      <c r="L71" s="714"/>
      <c r="M71" s="671"/>
      <c r="N71" s="672"/>
      <c r="O71" s="673"/>
      <c r="P71" s="749"/>
      <c r="Q71" s="750"/>
      <c r="R71" s="751"/>
      <c r="S71" s="750"/>
      <c r="T71" s="750"/>
      <c r="U71" s="750"/>
      <c r="V71" s="752"/>
      <c r="X71" s="3090"/>
      <c r="Y71" s="3092"/>
      <c r="Z71" s="3094"/>
      <c r="AA71" s="717"/>
      <c r="AC71" s="466">
        <v>1</v>
      </c>
    </row>
    <row r="72" spans="2:29" s="464" customFormat="1" ht="21" customHeight="1" thickBot="1" x14ac:dyDescent="0.3">
      <c r="B72" s="312"/>
      <c r="C72" s="3"/>
      <c r="D72" s="654"/>
      <c r="E72" s="654"/>
      <c r="F72" s="654"/>
      <c r="G72" s="654"/>
      <c r="H72" s="654"/>
      <c r="I72" s="3"/>
      <c r="J72" s="3"/>
      <c r="K72" s="711"/>
      <c r="L72" s="714"/>
      <c r="M72" s="671"/>
      <c r="N72" s="672"/>
      <c r="O72" s="673"/>
      <c r="P72" s="753" t="s">
        <v>487</v>
      </c>
      <c r="Q72" s="85"/>
      <c r="R72" s="85"/>
      <c r="S72" s="85"/>
      <c r="T72" s="9"/>
      <c r="U72" s="85"/>
      <c r="V72" s="754"/>
      <c r="X72" s="1770">
        <v>20</v>
      </c>
      <c r="Y72" s="2511">
        <v>0.75</v>
      </c>
      <c r="Z72" s="2144">
        <v>1</v>
      </c>
      <c r="AA72" s="717"/>
      <c r="AC72" s="466">
        <v>1</v>
      </c>
    </row>
    <row r="73" spans="2:29" s="464" customFormat="1" ht="21" customHeight="1" thickTop="1" x14ac:dyDescent="0.25">
      <c r="B73"/>
      <c r="C73" s="3"/>
      <c r="D73" s="654"/>
      <c r="E73" s="654"/>
      <c r="F73" s="654"/>
      <c r="G73" s="654"/>
      <c r="H73" s="654"/>
      <c r="I73" s="3"/>
      <c r="J73" s="3"/>
      <c r="K73" s="716"/>
      <c r="L73" s="723" t="s">
        <v>32</v>
      </c>
      <c r="M73" s="122" t="s">
        <v>42</v>
      </c>
      <c r="N73" s="717"/>
      <c r="O73" s="673"/>
      <c r="P73" s="755" t="s">
        <v>38</v>
      </c>
      <c r="Q73" s="756" t="s">
        <v>39</v>
      </c>
      <c r="R73" s="757"/>
      <c r="S73" s="3021" t="s">
        <v>40</v>
      </c>
      <c r="T73" s="3023" t="s">
        <v>41</v>
      </c>
      <c r="U73" s="3059" t="s">
        <v>42</v>
      </c>
      <c r="V73" s="759" t="s">
        <v>43</v>
      </c>
      <c r="X73" s="1771"/>
      <c r="Y73" s="822"/>
      <c r="Z73" s="2512" t="s">
        <v>1302</v>
      </c>
      <c r="AA73" s="823"/>
      <c r="AC73" s="466">
        <v>1</v>
      </c>
    </row>
    <row r="74" spans="2:29" s="464" customFormat="1" ht="21" customHeight="1" x14ac:dyDescent="0.25">
      <c r="B74"/>
      <c r="C74" s="3"/>
      <c r="D74" s="654"/>
      <c r="E74" s="654"/>
      <c r="F74" s="654"/>
      <c r="G74" s="654"/>
      <c r="H74" s="654"/>
      <c r="I74" s="3"/>
      <c r="J74" s="3"/>
      <c r="K74" s="716"/>
      <c r="L74" s="124" t="s">
        <v>466</v>
      </c>
      <c r="M74" s="122"/>
      <c r="N74" s="717"/>
      <c r="O74" s="673"/>
      <c r="P74" s="688" t="s">
        <v>48</v>
      </c>
      <c r="Q74" s="62" t="s">
        <v>49</v>
      </c>
      <c r="R74" s="63" t="s">
        <v>50</v>
      </c>
      <c r="S74" s="2993"/>
      <c r="T74" s="3058"/>
      <c r="U74" s="3060"/>
      <c r="V74" s="762" t="s">
        <v>51</v>
      </c>
      <c r="X74" s="3074" t="s">
        <v>1287</v>
      </c>
      <c r="Y74" s="3075"/>
      <c r="Z74" s="3075"/>
      <c r="AA74" s="3076"/>
      <c r="AC74" s="466">
        <v>1</v>
      </c>
    </row>
    <row r="75" spans="2:29" s="464" customFormat="1" ht="21" customHeight="1" x14ac:dyDescent="0.25">
      <c r="B75"/>
      <c r="C75" s="3"/>
      <c r="D75" s="654"/>
      <c r="E75" s="654"/>
      <c r="F75" s="654"/>
      <c r="G75" s="654"/>
      <c r="H75" s="654"/>
      <c r="I75" s="3"/>
      <c r="J75" s="3"/>
      <c r="K75" s="716"/>
      <c r="L75" s="726" t="s">
        <v>467</v>
      </c>
      <c r="M75" s="122"/>
      <c r="N75" s="717"/>
      <c r="O75" s="673"/>
      <c r="P75" s="763">
        <v>27</v>
      </c>
      <c r="Q75" s="80" t="s">
        <v>490</v>
      </c>
      <c r="R75" s="764" t="s">
        <v>50</v>
      </c>
      <c r="S75" s="67">
        <v>20</v>
      </c>
      <c r="T75" s="53" t="s">
        <v>21</v>
      </c>
      <c r="U75" s="765">
        <v>1</v>
      </c>
      <c r="V75" s="766" t="s">
        <v>434</v>
      </c>
      <c r="X75" s="831"/>
      <c r="Y75" s="678"/>
      <c r="Z75" s="678"/>
      <c r="AA75" s="679"/>
      <c r="AC75" s="466">
        <v>1</v>
      </c>
    </row>
    <row r="76" spans="2:29" s="464" customFormat="1" ht="21" customHeight="1" x14ac:dyDescent="0.25">
      <c r="B76"/>
      <c r="C76" s="3"/>
      <c r="D76" s="654"/>
      <c r="E76" s="654"/>
      <c r="F76" s="654"/>
      <c r="G76" s="654"/>
      <c r="H76" s="654"/>
      <c r="I76" s="3"/>
      <c r="J76" s="3"/>
      <c r="K76" s="716"/>
      <c r="L76" s="726" t="s">
        <v>468</v>
      </c>
      <c r="M76" s="122"/>
      <c r="N76" s="717"/>
      <c r="O76" s="673"/>
      <c r="P76" s="753"/>
      <c r="Q76" s="85"/>
      <c r="R76" s="85"/>
      <c r="S76" s="85"/>
      <c r="T76" s="9"/>
      <c r="U76" s="85"/>
      <c r="V76" s="754"/>
      <c r="X76" s="832" t="s">
        <v>536</v>
      </c>
      <c r="Y76" s="2513" t="s">
        <v>537</v>
      </c>
      <c r="Z76" s="2514"/>
      <c r="AA76" s="2515"/>
      <c r="AC76" s="466">
        <v>1</v>
      </c>
    </row>
    <row r="77" spans="2:29" s="464" customFormat="1" ht="21" customHeight="1" x14ac:dyDescent="0.25">
      <c r="B77"/>
      <c r="C77" s="3"/>
      <c r="D77" s="654"/>
      <c r="E77" s="654"/>
      <c r="F77" s="654"/>
      <c r="G77" s="654"/>
      <c r="H77" s="654"/>
      <c r="I77" s="3"/>
      <c r="J77" s="3"/>
      <c r="K77" s="716" t="s">
        <v>469</v>
      </c>
      <c r="L77" s="122"/>
      <c r="M77" s="122"/>
      <c r="N77" s="717"/>
      <c r="O77" s="673"/>
      <c r="P77" s="768" t="s">
        <v>50</v>
      </c>
      <c r="Q77" s="769" t="s">
        <v>492</v>
      </c>
      <c r="R77" s="769"/>
      <c r="S77" s="769"/>
      <c r="T77" s="9"/>
      <c r="U77" s="85"/>
      <c r="V77" s="754"/>
      <c r="X77" s="834" t="s">
        <v>538</v>
      </c>
      <c r="Y77" s="2514"/>
      <c r="Z77" s="2514"/>
      <c r="AA77" s="2515"/>
      <c r="AC77" s="466">
        <v>1</v>
      </c>
    </row>
    <row r="78" spans="2:29" s="464" customFormat="1" ht="21" customHeight="1" x14ac:dyDescent="0.25">
      <c r="B78"/>
      <c r="C78" s="3"/>
      <c r="D78" s="654"/>
      <c r="E78" s="654"/>
      <c r="F78" s="654"/>
      <c r="G78" s="654"/>
      <c r="H78" s="654"/>
      <c r="I78" s="3"/>
      <c r="J78" s="3"/>
      <c r="K78" s="716" t="s">
        <v>472</v>
      </c>
      <c r="L78" s="122"/>
      <c r="M78" s="122"/>
      <c r="N78" s="717"/>
      <c r="O78" s="673"/>
      <c r="P78" s="753" t="s">
        <v>494</v>
      </c>
      <c r="Q78" s="85"/>
      <c r="R78" s="85"/>
      <c r="S78" s="85"/>
      <c r="T78" s="9"/>
      <c r="U78" s="85"/>
      <c r="V78" s="754"/>
      <c r="X78" s="831"/>
      <c r="Y78" s="678"/>
      <c r="Z78" s="678"/>
      <c r="AA78" s="679"/>
      <c r="AC78" s="466">
        <v>1</v>
      </c>
    </row>
    <row r="79" spans="2:29" s="464" customFormat="1" ht="21" customHeight="1" thickBot="1" x14ac:dyDescent="0.3">
      <c r="B79"/>
      <c r="C79" s="3"/>
      <c r="D79" s="654"/>
      <c r="E79" s="654"/>
      <c r="F79" s="654"/>
      <c r="G79" s="654"/>
      <c r="H79" s="654"/>
      <c r="I79" s="3"/>
      <c r="J79" s="3"/>
      <c r="K79" s="716" t="s">
        <v>475</v>
      </c>
      <c r="L79" s="122"/>
      <c r="M79" s="122"/>
      <c r="N79" s="717"/>
      <c r="O79" s="673"/>
      <c r="P79" s="772"/>
      <c r="Q79" s="85"/>
      <c r="R79" s="85"/>
      <c r="S79" s="85"/>
      <c r="T79" s="9"/>
      <c r="U79" s="773" t="s">
        <v>435</v>
      </c>
      <c r="V79" s="754"/>
      <c r="X79" s="716" t="s">
        <v>539</v>
      </c>
      <c r="Y79" s="122"/>
      <c r="Z79" s="122"/>
      <c r="AA79" s="717"/>
      <c r="AC79" s="466">
        <v>1</v>
      </c>
    </row>
    <row r="80" spans="2:29" s="464" customFormat="1" ht="21" customHeight="1" thickTop="1" thickBot="1" x14ac:dyDescent="0.3">
      <c r="B80"/>
      <c r="C80" s="3"/>
      <c r="D80" s="654"/>
      <c r="E80" s="654"/>
      <c r="F80" s="654"/>
      <c r="G80" s="654"/>
      <c r="H80" s="654"/>
      <c r="I80" s="3"/>
      <c r="J80" s="3"/>
      <c r="K80" s="716" t="s">
        <v>477</v>
      </c>
      <c r="L80" s="122"/>
      <c r="M80" s="122"/>
      <c r="N80" s="717"/>
      <c r="O80" s="673"/>
      <c r="P80" s="3019" t="s">
        <v>40</v>
      </c>
      <c r="Q80" s="758" t="s">
        <v>41</v>
      </c>
      <c r="R80" s="775" t="s">
        <v>43</v>
      </c>
      <c r="S80" s="776" t="s">
        <v>74</v>
      </c>
      <c r="T80" s="9"/>
      <c r="U80" s="777" t="s">
        <v>497</v>
      </c>
      <c r="V80" s="754"/>
      <c r="X80" s="842">
        <v>12</v>
      </c>
      <c r="Y80" s="122" t="s">
        <v>540</v>
      </c>
      <c r="Z80" s="122"/>
      <c r="AA80" s="717"/>
      <c r="AC80" s="466">
        <v>1</v>
      </c>
    </row>
    <row r="81" spans="2:29" s="464" customFormat="1" ht="21" customHeight="1" thickTop="1" x14ac:dyDescent="0.25">
      <c r="B81"/>
      <c r="C81" s="3"/>
      <c r="D81" s="654"/>
      <c r="E81" s="654"/>
      <c r="F81" s="654"/>
      <c r="G81" s="654"/>
      <c r="H81" s="654"/>
      <c r="I81" s="3"/>
      <c r="J81" s="3"/>
      <c r="K81" s="793"/>
      <c r="L81" s="794"/>
      <c r="M81" s="671"/>
      <c r="N81" s="672"/>
      <c r="O81" s="673"/>
      <c r="P81" s="3020"/>
      <c r="Q81" s="630"/>
      <c r="R81" s="779" t="s">
        <v>51</v>
      </c>
      <c r="S81" s="780"/>
      <c r="T81" s="9"/>
      <c r="U81" s="781" t="s">
        <v>499</v>
      </c>
      <c r="V81" s="754"/>
      <c r="X81" s="844">
        <f ca="1">CELL("largeur",X81)</f>
        <v>19</v>
      </c>
      <c r="Y81" s="122" t="s">
        <v>542</v>
      </c>
      <c r="Z81" s="122"/>
      <c r="AA81" s="717"/>
      <c r="AC81" s="466">
        <v>1</v>
      </c>
    </row>
    <row r="82" spans="2:29" s="464" customFormat="1" ht="21" customHeight="1" x14ac:dyDescent="0.25">
      <c r="B82"/>
      <c r="C82" s="3"/>
      <c r="D82" s="654"/>
      <c r="E82" s="654"/>
      <c r="F82" s="654"/>
      <c r="G82" s="654"/>
      <c r="H82" s="654"/>
      <c r="I82" s="3"/>
      <c r="J82" s="3"/>
      <c r="K82" s="734">
        <v>3</v>
      </c>
      <c r="L82" s="735" t="s">
        <v>480</v>
      </c>
      <c r="M82" s="671"/>
      <c r="N82" s="672"/>
      <c r="O82" s="673"/>
      <c r="P82" s="785">
        <v>20</v>
      </c>
      <c r="Q82" s="53" t="s">
        <v>21</v>
      </c>
      <c r="R82" s="786" t="s">
        <v>434</v>
      </c>
      <c r="S82" s="787" t="s">
        <v>500</v>
      </c>
      <c r="T82" s="9"/>
      <c r="U82" s="474" t="s">
        <v>279</v>
      </c>
      <c r="V82" s="754"/>
      <c r="X82" s="716" t="s">
        <v>544</v>
      </c>
      <c r="Y82" s="122"/>
      <c r="Z82" s="122"/>
      <c r="AA82" s="717"/>
      <c r="AC82" s="466">
        <v>1</v>
      </c>
    </row>
    <row r="83" spans="2:29" s="464" customFormat="1" ht="21" customHeight="1" x14ac:dyDescent="0.25">
      <c r="B83"/>
      <c r="C83" s="3"/>
      <c r="D83" s="654" t="s">
        <v>402</v>
      </c>
      <c r="E83" s="654"/>
      <c r="F83" s="654"/>
      <c r="G83" s="654"/>
      <c r="H83" s="654"/>
      <c r="I83" s="654"/>
      <c r="J83" s="3"/>
      <c r="K83" s="742" t="s">
        <v>483</v>
      </c>
      <c r="L83" s="743"/>
      <c r="M83" s="671"/>
      <c r="N83" s="672"/>
      <c r="O83" s="673"/>
      <c r="P83" s="788">
        <v>1.75</v>
      </c>
      <c r="Q83" s="789" t="s">
        <v>26</v>
      </c>
      <c r="R83" s="786" t="s">
        <v>76</v>
      </c>
      <c r="S83" s="787" t="s">
        <v>501</v>
      </c>
      <c r="T83" s="9"/>
      <c r="U83" s="53" t="s">
        <v>21</v>
      </c>
      <c r="V83" s="754"/>
      <c r="X83" s="716" t="s">
        <v>545</v>
      </c>
      <c r="Y83" s="122"/>
      <c r="Z83" s="122"/>
      <c r="AA83" s="717"/>
      <c r="AC83" s="466">
        <v>1</v>
      </c>
    </row>
    <row r="84" spans="2:29" s="464" customFormat="1" ht="21" customHeight="1" x14ac:dyDescent="0.25">
      <c r="B84"/>
      <c r="C84" s="3"/>
      <c r="D84" s="662" t="s">
        <v>403</v>
      </c>
      <c r="E84" s="663" t="s">
        <v>404</v>
      </c>
      <c r="F84" s="654"/>
      <c r="G84" s="654"/>
      <c r="H84" s="654"/>
      <c r="I84" s="1769"/>
      <c r="J84" s="3"/>
      <c r="K84" s="967"/>
      <c r="L84" s="979"/>
      <c r="M84" s="671"/>
      <c r="N84" s="672"/>
      <c r="O84" s="673"/>
      <c r="P84" s="785">
        <v>1.345</v>
      </c>
      <c r="Q84" s="84" t="s">
        <v>57</v>
      </c>
      <c r="R84" s="786" t="s">
        <v>502</v>
      </c>
      <c r="S84" s="787" t="s">
        <v>503</v>
      </c>
      <c r="T84" s="9"/>
      <c r="U84" s="789" t="s">
        <v>26</v>
      </c>
      <c r="V84" s="754"/>
      <c r="X84" s="716" t="s">
        <v>546</v>
      </c>
      <c r="Y84" s="822"/>
      <c r="Z84" s="822"/>
      <c r="AA84" s="823"/>
      <c r="AC84" s="466">
        <v>1</v>
      </c>
    </row>
    <row r="85" spans="2:29" s="464" customFormat="1" ht="21" customHeight="1" x14ac:dyDescent="0.25">
      <c r="B85"/>
      <c r="C85" s="3"/>
      <c r="D85" s="654"/>
      <c r="E85" s="663" t="s">
        <v>405</v>
      </c>
      <c r="F85" s="654"/>
      <c r="G85" s="654"/>
      <c r="H85" s="654"/>
      <c r="I85" s="1769"/>
      <c r="J85" s="3"/>
      <c r="K85" s="745" t="s">
        <v>484</v>
      </c>
      <c r="L85" s="746"/>
      <c r="M85" s="671"/>
      <c r="N85" s="672"/>
      <c r="O85" s="673"/>
      <c r="P85" s="785">
        <v>3</v>
      </c>
      <c r="Q85" s="792" t="s">
        <v>505</v>
      </c>
      <c r="R85" s="786" t="s">
        <v>506</v>
      </c>
      <c r="S85" s="787" t="s">
        <v>507</v>
      </c>
      <c r="T85" s="9"/>
      <c r="U85" s="72" t="s">
        <v>55</v>
      </c>
      <c r="V85" s="754"/>
      <c r="X85" s="845"/>
      <c r="Y85" s="822"/>
      <c r="Z85" s="822"/>
      <c r="AA85" s="823"/>
      <c r="AC85" s="466">
        <v>1</v>
      </c>
    </row>
    <row r="86" spans="2:29" s="464" customFormat="1" ht="21" customHeight="1" x14ac:dyDescent="0.25">
      <c r="B86"/>
      <c r="C86" s="3"/>
      <c r="D86" s="654"/>
      <c r="E86" s="663" t="s">
        <v>406</v>
      </c>
      <c r="F86" s="654"/>
      <c r="G86" s="654"/>
      <c r="H86" s="654"/>
      <c r="I86" s="1769"/>
      <c r="J86" s="3"/>
      <c r="K86" s="742" t="s">
        <v>485</v>
      </c>
      <c r="L86" s="746"/>
      <c r="M86" s="671"/>
      <c r="N86" s="672"/>
      <c r="O86" s="673"/>
      <c r="P86" s="795">
        <v>2.5</v>
      </c>
      <c r="Q86" s="84" t="s">
        <v>437</v>
      </c>
      <c r="R86" s="786" t="s">
        <v>508</v>
      </c>
      <c r="S86" s="787" t="s">
        <v>509</v>
      </c>
      <c r="T86" s="9"/>
      <c r="U86" s="72" t="s">
        <v>53</v>
      </c>
      <c r="V86" s="754"/>
      <c r="X86" s="847" t="s">
        <v>5</v>
      </c>
      <c r="Y86" s="678" t="s">
        <v>549</v>
      </c>
      <c r="Z86" s="678"/>
      <c r="AA86" s="823"/>
      <c r="AC86" s="466">
        <v>1</v>
      </c>
    </row>
    <row r="87" spans="2:29" s="464" customFormat="1" ht="21" customHeight="1" x14ac:dyDescent="0.25">
      <c r="B87"/>
      <c r="C87" s="3"/>
      <c r="D87" s="654"/>
      <c r="E87" s="664"/>
      <c r="F87" s="654"/>
      <c r="G87" s="654"/>
      <c r="H87" s="654"/>
      <c r="I87" s="1769"/>
      <c r="J87" s="3"/>
      <c r="K87" s="748">
        <v>10</v>
      </c>
      <c r="L87" s="132" t="s">
        <v>66</v>
      </c>
      <c r="M87" s="671"/>
      <c r="N87" s="672"/>
      <c r="O87" s="673"/>
      <c r="P87" s="796"/>
      <c r="Q87"/>
      <c r="R87"/>
      <c r="S87"/>
      <c r="T87" s="9"/>
      <c r="U87" s="72" t="s">
        <v>54</v>
      </c>
      <c r="V87" s="754"/>
      <c r="X87" s="677"/>
      <c r="Y87" s="678" t="s">
        <v>550</v>
      </c>
      <c r="Z87" s="822"/>
      <c r="AA87" s="823"/>
      <c r="AC87" s="466">
        <v>1</v>
      </c>
    </row>
    <row r="88" spans="2:29" s="464" customFormat="1" ht="21" customHeight="1" x14ac:dyDescent="0.25">
      <c r="B88"/>
      <c r="C88" s="3"/>
      <c r="D88" s="662" t="s">
        <v>407</v>
      </c>
      <c r="E88" s="663" t="s">
        <v>408</v>
      </c>
      <c r="F88" s="654"/>
      <c r="G88" s="654"/>
      <c r="H88" s="654"/>
      <c r="I88" s="1769"/>
      <c r="J88" s="3"/>
      <c r="K88" s="742" t="s">
        <v>486</v>
      </c>
      <c r="L88" s="746"/>
      <c r="M88" s="671"/>
      <c r="N88" s="672"/>
      <c r="O88" s="673"/>
      <c r="P88" s="809"/>
      <c r="Q88" s="9"/>
      <c r="R88" s="9"/>
      <c r="S88" s="9"/>
      <c r="T88" s="810"/>
      <c r="U88" s="72" t="s">
        <v>52</v>
      </c>
      <c r="V88" s="754"/>
      <c r="X88" s="677"/>
      <c r="Y88" s="822"/>
      <c r="Z88" s="822"/>
      <c r="AA88" s="823"/>
      <c r="AC88" s="466">
        <v>1</v>
      </c>
    </row>
    <row r="89" spans="2:29" s="464" customFormat="1" ht="21" customHeight="1" x14ac:dyDescent="0.25">
      <c r="B89"/>
      <c r="C89" s="3"/>
      <c r="D89" s="654"/>
      <c r="E89" s="663" t="s">
        <v>409</v>
      </c>
      <c r="F89" s="654"/>
      <c r="G89" s="654"/>
      <c r="H89" s="654"/>
      <c r="I89" s="1769"/>
      <c r="J89" s="3"/>
      <c r="K89" s="748">
        <v>5</v>
      </c>
      <c r="L89" s="465"/>
      <c r="M89" s="671"/>
      <c r="N89" s="672"/>
      <c r="O89" s="673"/>
      <c r="P89" s="711"/>
      <c r="Q89" s="750" t="s">
        <v>519</v>
      </c>
      <c r="R89" s="750"/>
      <c r="S89" s="750"/>
      <c r="T89" s="810"/>
      <c r="U89" s="84" t="s">
        <v>57</v>
      </c>
      <c r="V89" s="754"/>
      <c r="X89" s="848" t="s">
        <v>551</v>
      </c>
      <c r="Y89" s="849"/>
      <c r="Z89" s="822"/>
      <c r="AA89" s="823"/>
      <c r="AC89" s="466">
        <v>1</v>
      </c>
    </row>
    <row r="90" spans="2:29" s="464" customFormat="1" ht="21" customHeight="1" x14ac:dyDescent="0.25">
      <c r="B90"/>
      <c r="C90" s="3"/>
      <c r="D90" s="654"/>
      <c r="E90" s="663" t="s">
        <v>410</v>
      </c>
      <c r="F90" s="654"/>
      <c r="G90" s="654"/>
      <c r="H90" s="654"/>
      <c r="I90" s="1769"/>
      <c r="J90" s="3"/>
      <c r="K90" s="760" t="s">
        <v>20</v>
      </c>
      <c r="L90" s="46" t="s">
        <v>488</v>
      </c>
      <c r="M90" s="761"/>
      <c r="N90" s="672"/>
      <c r="O90" s="673"/>
      <c r="P90" s="753"/>
      <c r="Q90"/>
      <c r="R90" s="85"/>
      <c r="S90" s="85"/>
      <c r="T90" s="9"/>
      <c r="U90" s="84" t="s">
        <v>56</v>
      </c>
      <c r="V90" s="754"/>
      <c r="X90" s="850" t="s">
        <v>554</v>
      </c>
      <c r="Y90" s="851"/>
      <c r="Z90" s="822"/>
      <c r="AA90" s="823"/>
      <c r="AC90" s="466">
        <v>1</v>
      </c>
    </row>
    <row r="91" spans="2:29" s="464" customFormat="1" ht="21" customHeight="1" x14ac:dyDescent="0.25">
      <c r="B91"/>
      <c r="C91" s="3"/>
      <c r="D91" s="654"/>
      <c r="E91" s="663" t="s">
        <v>411</v>
      </c>
      <c r="F91" s="654"/>
      <c r="G91" s="654"/>
      <c r="H91" s="654"/>
      <c r="I91" s="1769"/>
      <c r="J91" s="3"/>
      <c r="K91" s="709" t="s">
        <v>489</v>
      </c>
      <c r="L91" s="746"/>
      <c r="M91" s="704"/>
      <c r="N91" s="705"/>
      <c r="O91" s="673"/>
      <c r="P91" s="753" t="s">
        <v>487</v>
      </c>
      <c r="Q91"/>
      <c r="R91" s="9"/>
      <c r="S91" s="9"/>
      <c r="T91" s="9"/>
      <c r="U91" s="792" t="s">
        <v>304</v>
      </c>
      <c r="V91" s="754"/>
      <c r="X91" s="852" t="s">
        <v>7</v>
      </c>
      <c r="Y91" s="851"/>
      <c r="Z91" s="822"/>
      <c r="AA91" s="823"/>
      <c r="AC91" s="466">
        <v>1</v>
      </c>
    </row>
    <row r="92" spans="2:29" s="464" customFormat="1" ht="21" customHeight="1" x14ac:dyDescent="0.25">
      <c r="B92"/>
      <c r="C92" s="3"/>
      <c r="D92" s="654"/>
      <c r="E92" s="663" t="s">
        <v>412</v>
      </c>
      <c r="F92" s="654"/>
      <c r="G92" s="654"/>
      <c r="H92" s="654"/>
      <c r="I92" s="1769"/>
      <c r="J92" s="3"/>
      <c r="K92" s="767" t="s">
        <v>491</v>
      </c>
      <c r="L92" s="746"/>
      <c r="M92" s="704"/>
      <c r="N92" s="705"/>
      <c r="O92" s="673"/>
      <c r="P92" s="711" t="s">
        <v>520</v>
      </c>
      <c r="Q92"/>
      <c r="R92" s="9"/>
      <c r="S92" s="9"/>
      <c r="T92" s="9"/>
      <c r="U92" s="597" t="s">
        <v>303</v>
      </c>
      <c r="V92" s="754"/>
      <c r="X92" s="848" t="s">
        <v>380</v>
      </c>
      <c r="Y92" s="849"/>
      <c r="Z92" s="822"/>
      <c r="AA92" s="823"/>
      <c r="AC92" s="466">
        <v>1</v>
      </c>
    </row>
    <row r="93" spans="2:29" s="464" customFormat="1" ht="21" customHeight="1" x14ac:dyDescent="0.25">
      <c r="B93"/>
      <c r="C93" s="3"/>
      <c r="D93" s="654"/>
      <c r="E93" s="663" t="s">
        <v>405</v>
      </c>
      <c r="F93" s="654"/>
      <c r="G93" s="654"/>
      <c r="H93" s="654"/>
      <c r="I93" s="1769"/>
      <c r="J93" s="3"/>
      <c r="K93" s="767"/>
      <c r="L93" s="746"/>
      <c r="M93" s="704"/>
      <c r="N93" s="705"/>
      <c r="O93" s="673"/>
      <c r="P93" s="711" t="s">
        <v>521</v>
      </c>
      <c r="Q93"/>
      <c r="R93" s="9"/>
      <c r="S93" s="9"/>
      <c r="T93" s="9"/>
      <c r="U93" s="9"/>
      <c r="V93" s="754"/>
      <c r="X93" s="848" t="s">
        <v>381</v>
      </c>
      <c r="Y93" s="849"/>
      <c r="Z93" s="822"/>
      <c r="AA93" s="823"/>
      <c r="AC93" s="466">
        <v>1</v>
      </c>
    </row>
    <row r="94" spans="2:29" s="464" customFormat="1" ht="21" customHeight="1" thickBot="1" x14ac:dyDescent="0.3">
      <c r="B94"/>
      <c r="C94" s="3"/>
      <c r="D94" s="654"/>
      <c r="E94" s="663" t="s">
        <v>406</v>
      </c>
      <c r="F94" s="654"/>
      <c r="G94" s="654"/>
      <c r="H94" s="654"/>
      <c r="I94" s="1769"/>
      <c r="J94" s="3"/>
      <c r="K94" s="767"/>
      <c r="L94" s="746"/>
      <c r="M94" s="704"/>
      <c r="N94" s="705"/>
      <c r="O94" s="673"/>
      <c r="P94" s="711"/>
      <c r="Q94" s="9"/>
      <c r="R94" s="9"/>
      <c r="S94" s="9"/>
      <c r="T94" s="9"/>
      <c r="U94" s="9"/>
      <c r="V94" s="754"/>
      <c r="X94" s="848" t="s">
        <v>382</v>
      </c>
      <c r="Y94" s="849"/>
      <c r="Z94" s="122"/>
      <c r="AA94" s="679"/>
      <c r="AC94" s="466">
        <v>1</v>
      </c>
    </row>
    <row r="95" spans="2:29" s="464" customFormat="1" ht="21" customHeight="1" thickTop="1" x14ac:dyDescent="0.25">
      <c r="B95"/>
      <c r="C95" s="3"/>
      <c r="D95" s="654"/>
      <c r="E95" s="664"/>
      <c r="F95" s="654"/>
      <c r="G95" s="654"/>
      <c r="H95" s="654"/>
      <c r="I95" s="1769"/>
      <c r="J95" s="3"/>
      <c r="K95" s="709" t="s">
        <v>493</v>
      </c>
      <c r="L95" s="746"/>
      <c r="M95" s="704"/>
      <c r="N95" s="705"/>
      <c r="O95" s="673"/>
      <c r="P95" s="755" t="s">
        <v>38</v>
      </c>
      <c r="Q95" s="756" t="s">
        <v>39</v>
      </c>
      <c r="R95" s="757"/>
      <c r="S95" s="3021" t="s">
        <v>40</v>
      </c>
      <c r="T95" s="3023" t="s">
        <v>41</v>
      </c>
      <c r="U95" s="1029" t="s">
        <v>43</v>
      </c>
      <c r="V95" s="1032"/>
      <c r="X95" s="716"/>
      <c r="Y95" s="122"/>
      <c r="Z95" s="122"/>
      <c r="AA95" s="717"/>
      <c r="AC95" s="466">
        <v>1</v>
      </c>
    </row>
    <row r="96" spans="2:29" s="464" customFormat="1" ht="21" customHeight="1" x14ac:dyDescent="0.25">
      <c r="B96"/>
      <c r="C96" s="3"/>
      <c r="D96" s="665" t="s">
        <v>413</v>
      </c>
      <c r="E96" s="666"/>
      <c r="F96" s="666"/>
      <c r="G96" s="666"/>
      <c r="H96" s="666"/>
      <c r="I96" s="1769"/>
      <c r="J96" s="3"/>
      <c r="K96" s="770" t="s">
        <v>495</v>
      </c>
      <c r="L96" s="771"/>
      <c r="M96" s="671"/>
      <c r="N96" s="672"/>
      <c r="O96" s="791"/>
      <c r="P96" s="811" t="s">
        <v>48</v>
      </c>
      <c r="Q96" s="812" t="s">
        <v>49</v>
      </c>
      <c r="R96" s="75" t="s">
        <v>50</v>
      </c>
      <c r="S96" s="3022"/>
      <c r="T96" s="3024"/>
      <c r="U96" s="1030" t="s">
        <v>51</v>
      </c>
      <c r="V96" s="1033"/>
      <c r="X96" s="709" t="s">
        <v>558</v>
      </c>
      <c r="Y96" s="746"/>
      <c r="Z96" s="746"/>
      <c r="AA96" s="856"/>
      <c r="AC96" s="466">
        <v>1</v>
      </c>
    </row>
    <row r="97" spans="1:29" s="464" customFormat="1" ht="21" customHeight="1" x14ac:dyDescent="0.25">
      <c r="B97"/>
      <c r="C97" s="3"/>
      <c r="D97" s="666" t="s">
        <v>414</v>
      </c>
      <c r="E97" s="666"/>
      <c r="F97" s="666"/>
      <c r="G97" s="666"/>
      <c r="H97" s="666"/>
      <c r="I97" s="1769"/>
      <c r="J97" s="3"/>
      <c r="K97" s="774" t="s">
        <v>496</v>
      </c>
      <c r="L97" s="771"/>
      <c r="M97" s="671"/>
      <c r="N97" s="672"/>
      <c r="O97" s="791"/>
      <c r="P97" s="813">
        <v>27</v>
      </c>
      <c r="Q97" s="814" t="s">
        <v>490</v>
      </c>
      <c r="R97" s="815" t="s">
        <v>50</v>
      </c>
      <c r="S97" s="816">
        <v>20</v>
      </c>
      <c r="T97" s="817" t="s">
        <v>21</v>
      </c>
      <c r="U97" s="1031" t="s">
        <v>434</v>
      </c>
      <c r="V97" s="1034"/>
      <c r="X97" s="709" t="s">
        <v>560</v>
      </c>
      <c r="Y97" s="746"/>
      <c r="Z97" s="746"/>
      <c r="AA97" s="856"/>
      <c r="AC97" s="466">
        <v>1</v>
      </c>
    </row>
    <row r="98" spans="1:29" s="464" customFormat="1" ht="21" customHeight="1" x14ac:dyDescent="0.25">
      <c r="B98"/>
      <c r="C98" s="3"/>
      <c r="D98" s="666" t="s">
        <v>415</v>
      </c>
      <c r="E98" s="666"/>
      <c r="F98" s="666"/>
      <c r="G98" s="666"/>
      <c r="H98" s="666"/>
      <c r="I98" s="1769"/>
      <c r="J98" s="3"/>
      <c r="K98" s="778" t="s">
        <v>498</v>
      </c>
      <c r="L98" s="771"/>
      <c r="M98" s="671"/>
      <c r="N98" s="672"/>
      <c r="O98" s="27"/>
      <c r="P98" s="813"/>
      <c r="Q98" s="814" t="s">
        <v>522</v>
      </c>
      <c r="R98" s="815"/>
      <c r="S98" s="816">
        <v>1</v>
      </c>
      <c r="T98" s="818" t="s">
        <v>505</v>
      </c>
      <c r="U98" s="1031" t="s">
        <v>523</v>
      </c>
      <c r="V98" s="1034"/>
      <c r="X98" s="677"/>
      <c r="Y98" s="678"/>
      <c r="Z98" s="678"/>
      <c r="AA98" s="679"/>
      <c r="AC98" s="466">
        <v>1</v>
      </c>
    </row>
    <row r="99" spans="1:29" s="464" customFormat="1" ht="21" customHeight="1" x14ac:dyDescent="0.25">
      <c r="B99"/>
      <c r="C99" s="3"/>
      <c r="D99" s="666"/>
      <c r="E99" s="666"/>
      <c r="F99" s="666"/>
      <c r="G99" s="666"/>
      <c r="H99" s="666"/>
      <c r="I99" s="1769"/>
      <c r="J99" s="3"/>
      <c r="K99" s="782">
        <v>16</v>
      </c>
      <c r="L99" s="783" t="s">
        <v>66</v>
      </c>
      <c r="M99" s="671"/>
      <c r="N99" s="784"/>
      <c r="O99" s="27"/>
      <c r="P99" s="819"/>
      <c r="Q99" s="814" t="s">
        <v>524</v>
      </c>
      <c r="R99" s="815"/>
      <c r="S99" s="816">
        <v>1</v>
      </c>
      <c r="T99" s="820" t="s">
        <v>525</v>
      </c>
      <c r="U99" s="1031" t="s">
        <v>526</v>
      </c>
      <c r="V99" s="1034"/>
      <c r="X99" s="2516" t="s">
        <v>2227</v>
      </c>
      <c r="Y99" s="2517"/>
      <c r="Z99" s="2517"/>
      <c r="AA99" s="2518"/>
      <c r="AC99" s="466">
        <v>1</v>
      </c>
    </row>
    <row r="100" spans="1:29" s="464" customFormat="1" ht="21" customHeight="1" thickBot="1" x14ac:dyDescent="0.35">
      <c r="B100"/>
      <c r="C100" s="3"/>
      <c r="D100" s="667">
        <v>11</v>
      </c>
      <c r="E100" s="667">
        <v>11</v>
      </c>
      <c r="F100" s="667">
        <v>11</v>
      </c>
      <c r="G100" s="667">
        <v>11</v>
      </c>
      <c r="H100" s="667">
        <v>11</v>
      </c>
      <c r="I100" s="667">
        <v>3</v>
      </c>
      <c r="J100" s="3"/>
      <c r="K100" s="782">
        <v>25</v>
      </c>
      <c r="L100" s="783" t="s">
        <v>488</v>
      </c>
      <c r="M100" s="671"/>
      <c r="N100" s="784"/>
      <c r="O100" s="27"/>
      <c r="P100" s="819"/>
      <c r="Q100" s="814"/>
      <c r="R100" s="815"/>
      <c r="S100" s="816">
        <v>3</v>
      </c>
      <c r="T100" s="821" t="s">
        <v>56</v>
      </c>
      <c r="U100" s="1031" t="s">
        <v>502</v>
      </c>
      <c r="V100" s="1034"/>
      <c r="X100" s="2519"/>
      <c r="Y100" s="678"/>
      <c r="Z100" s="678"/>
      <c r="AA100" s="679"/>
      <c r="AC100" s="466">
        <v>1</v>
      </c>
    </row>
    <row r="101" spans="1:29" s="464" customFormat="1" ht="21" customHeight="1" x14ac:dyDescent="0.25">
      <c r="B101"/>
      <c r="C101" s="3"/>
      <c r="D101" s="467">
        <f t="shared" ref="D101:I101" ca="1" si="7">CELL("largeur",D101)</f>
        <v>11</v>
      </c>
      <c r="E101" s="467">
        <f t="shared" ca="1" si="7"/>
        <v>11</v>
      </c>
      <c r="F101" s="467">
        <f t="shared" ca="1" si="7"/>
        <v>11</v>
      </c>
      <c r="G101" s="467">
        <f t="shared" ca="1" si="7"/>
        <v>11</v>
      </c>
      <c r="H101" s="467">
        <f t="shared" ca="1" si="7"/>
        <v>11</v>
      </c>
      <c r="I101" s="467">
        <f t="shared" ca="1" si="7"/>
        <v>35</v>
      </c>
      <c r="J101" s="3"/>
      <c r="K101" s="968" t="str">
        <f>K95</f>
        <v>augmentez ou diminuez la valeur saisie</v>
      </c>
      <c r="L101" s="133"/>
      <c r="M101" s="671"/>
      <c r="N101" s="705"/>
      <c r="O101" s="27"/>
      <c r="P101" s="819">
        <v>0.25</v>
      </c>
      <c r="Q101" s="814" t="s">
        <v>527</v>
      </c>
      <c r="R101" s="815"/>
      <c r="S101" s="816"/>
      <c r="T101" s="824"/>
      <c r="U101" s="1031" t="s">
        <v>528</v>
      </c>
      <c r="V101" s="1034"/>
      <c r="X101" s="2516" t="s">
        <v>2204</v>
      </c>
      <c r="Y101" s="670"/>
      <c r="Z101" s="671"/>
      <c r="AA101" s="672"/>
      <c r="AC101" s="466">
        <v>1</v>
      </c>
    </row>
    <row r="102" spans="1:29" s="464" customFormat="1" ht="21" customHeight="1" thickBot="1" x14ac:dyDescent="0.35">
      <c r="B102"/>
      <c r="C102" s="3"/>
      <c r="D102"/>
      <c r="E102"/>
      <c r="F102"/>
      <c r="G102"/>
      <c r="H102"/>
      <c r="I102" s="27"/>
      <c r="J102" s="27"/>
      <c r="K102" s="716"/>
      <c r="L102" s="122"/>
      <c r="M102" s="122"/>
      <c r="N102" s="717"/>
      <c r="O102" s="27"/>
      <c r="P102" s="819">
        <v>0.5</v>
      </c>
      <c r="Q102" s="814" t="s">
        <v>524</v>
      </c>
      <c r="R102" s="815"/>
      <c r="S102" s="816"/>
      <c r="T102" s="824"/>
      <c r="U102" s="1031" t="s">
        <v>526</v>
      </c>
      <c r="V102" s="1034"/>
      <c r="X102" s="2519"/>
      <c r="Y102" s="678"/>
      <c r="Z102" s="678"/>
      <c r="AA102" s="679"/>
      <c r="AC102" s="466">
        <v>1</v>
      </c>
    </row>
    <row r="103" spans="1:29" s="464" customFormat="1" ht="21" customHeight="1" thickTop="1" x14ac:dyDescent="0.25">
      <c r="A103" s="27"/>
      <c r="B103"/>
      <c r="C103" s="3"/>
      <c r="D103"/>
      <c r="E103"/>
      <c r="F103"/>
      <c r="G103"/>
      <c r="H103"/>
      <c r="I103" s="27"/>
      <c r="J103" s="27"/>
      <c r="K103" s="3011" t="s">
        <v>510</v>
      </c>
      <c r="L103" s="3012"/>
      <c r="M103" s="3015" t="s">
        <v>78</v>
      </c>
      <c r="N103" s="3016"/>
      <c r="O103" s="27"/>
      <c r="P103" s="819">
        <v>0.75</v>
      </c>
      <c r="Q103" s="814" t="s">
        <v>529</v>
      </c>
      <c r="R103" s="815"/>
      <c r="S103" s="816"/>
      <c r="T103" s="824"/>
      <c r="U103" s="1031" t="s">
        <v>530</v>
      </c>
      <c r="V103" s="1034"/>
      <c r="X103" s="2983" t="s">
        <v>2228</v>
      </c>
      <c r="Y103" s="2984"/>
      <c r="Z103" s="2984"/>
      <c r="AA103" s="2985"/>
      <c r="AC103" s="466">
        <v>1</v>
      </c>
    </row>
    <row r="104" spans="1:29" s="464" customFormat="1" ht="21" customHeight="1" x14ac:dyDescent="0.25">
      <c r="A104" s="27"/>
      <c r="B104"/>
      <c r="C104" s="3"/>
      <c r="D104"/>
      <c r="E104"/>
      <c r="F104"/>
      <c r="G104"/>
      <c r="H104"/>
      <c r="I104" s="27"/>
      <c r="J104" s="27"/>
      <c r="K104" s="3013"/>
      <c r="L104" s="3014"/>
      <c r="M104" s="3017"/>
      <c r="N104" s="3018"/>
      <c r="O104" s="27"/>
      <c r="P104" s="763">
        <v>2</v>
      </c>
      <c r="Q104" s="825" t="s">
        <v>531</v>
      </c>
      <c r="R104" s="815"/>
      <c r="S104" s="816"/>
      <c r="T104" s="824"/>
      <c r="U104" s="1031"/>
      <c r="V104" s="1034"/>
      <c r="X104" s="2983"/>
      <c r="Y104" s="2984"/>
      <c r="Z104" s="2984"/>
      <c r="AA104" s="2985"/>
      <c r="AC104" s="466">
        <v>1</v>
      </c>
    </row>
    <row r="105" spans="1:29" s="464" customFormat="1" ht="21" customHeight="1" x14ac:dyDescent="0.25">
      <c r="A105" s="27"/>
      <c r="B105"/>
      <c r="C105" s="3"/>
      <c r="D105"/>
      <c r="E105"/>
      <c r="F105"/>
      <c r="G105"/>
      <c r="H105"/>
      <c r="I105" s="27"/>
      <c r="J105" s="27"/>
      <c r="K105" s="964" t="s">
        <v>57</v>
      </c>
      <c r="L105" s="84" t="s">
        <v>56</v>
      </c>
      <c r="M105" s="969" t="s">
        <v>511</v>
      </c>
      <c r="N105" s="970" t="s">
        <v>512</v>
      </c>
      <c r="O105" s="27"/>
      <c r="P105" s="763">
        <v>1</v>
      </c>
      <c r="Q105" s="695" t="s">
        <v>306</v>
      </c>
      <c r="R105" s="815"/>
      <c r="S105" s="816"/>
      <c r="T105" s="824"/>
      <c r="U105" s="1031" t="s">
        <v>532</v>
      </c>
      <c r="V105" s="1034"/>
      <c r="X105" s="677"/>
      <c r="Y105" s="678"/>
      <c r="Z105" s="678"/>
      <c r="AA105" s="679"/>
      <c r="AC105" s="466">
        <v>1</v>
      </c>
    </row>
    <row r="106" spans="1:29" s="464" customFormat="1" ht="21" customHeight="1" x14ac:dyDescent="0.25">
      <c r="A106" s="27"/>
      <c r="B106"/>
      <c r="C106" s="3"/>
      <c r="D106"/>
      <c r="E106"/>
      <c r="F106"/>
      <c r="G106"/>
      <c r="H106"/>
      <c r="I106" s="27"/>
      <c r="J106" s="27"/>
      <c r="K106" s="801">
        <v>0.25</v>
      </c>
      <c r="L106" s="802">
        <v>0.5</v>
      </c>
      <c r="M106" s="971" t="s">
        <v>643</v>
      </c>
      <c r="N106" s="972"/>
      <c r="O106" s="27"/>
      <c r="P106" s="826"/>
      <c r="Q106" s="20" t="s">
        <v>521</v>
      </c>
      <c r="R106" s="9"/>
      <c r="S106" s="9"/>
      <c r="T106" s="9"/>
      <c r="U106" s="9"/>
      <c r="V106" s="754"/>
      <c r="X106" s="716" t="s">
        <v>2229</v>
      </c>
      <c r="Y106" s="726"/>
      <c r="Z106" s="122"/>
      <c r="AA106" s="717"/>
      <c r="AC106" s="466">
        <v>1</v>
      </c>
    </row>
    <row r="107" spans="1:29" s="464" customFormat="1" ht="21" customHeight="1" x14ac:dyDescent="0.25">
      <c r="A107" s="27"/>
      <c r="B107"/>
      <c r="C107" s="3"/>
      <c r="D107"/>
      <c r="E107"/>
      <c r="F107"/>
      <c r="G107"/>
      <c r="H107"/>
      <c r="I107" s="27"/>
      <c r="J107" s="27"/>
      <c r="K107" s="716"/>
      <c r="L107" s="122"/>
      <c r="M107" s="122"/>
      <c r="N107" s="717"/>
      <c r="O107" s="27"/>
      <c r="P107" s="827"/>
      <c r="Q107" s="828"/>
      <c r="R107" s="9"/>
      <c r="S107" s="9"/>
      <c r="T107" s="9"/>
      <c r="U107" s="9"/>
      <c r="V107" s="754"/>
      <c r="X107" s="716" t="s">
        <v>469</v>
      </c>
      <c r="Y107" s="122"/>
      <c r="Z107" s="122"/>
      <c r="AA107" s="717"/>
      <c r="AC107" s="466">
        <v>1</v>
      </c>
    </row>
    <row r="108" spans="1:29" s="464" customFormat="1" ht="21" customHeight="1" x14ac:dyDescent="0.25">
      <c r="A108" s="27"/>
      <c r="B108"/>
      <c r="C108" s="3"/>
      <c r="D108"/>
      <c r="E108"/>
      <c r="F108"/>
      <c r="G108"/>
      <c r="H108"/>
      <c r="I108" s="27"/>
      <c r="J108" s="27"/>
      <c r="K108" s="805" t="s">
        <v>505</v>
      </c>
      <c r="L108" s="597" t="s">
        <v>525</v>
      </c>
      <c r="M108" s="973" t="s">
        <v>514</v>
      </c>
      <c r="N108" s="974" t="s">
        <v>515</v>
      </c>
      <c r="O108" s="27"/>
      <c r="P108" s="829"/>
      <c r="Q108" s="828" t="s">
        <v>533</v>
      </c>
      <c r="R108" s="9"/>
      <c r="S108" s="9"/>
      <c r="T108" s="9"/>
      <c r="U108" s="9"/>
      <c r="V108" s="754"/>
      <c r="X108" s="716" t="s">
        <v>472</v>
      </c>
      <c r="Y108" s="122"/>
      <c r="Z108" s="122"/>
      <c r="AA108" s="717"/>
      <c r="AC108" s="466">
        <v>1</v>
      </c>
    </row>
    <row r="109" spans="1:29" s="464" customFormat="1" ht="21" customHeight="1" x14ac:dyDescent="0.25">
      <c r="A109" s="27"/>
      <c r="B109"/>
      <c r="C109" s="3"/>
      <c r="D109"/>
      <c r="E109"/>
      <c r="F109"/>
      <c r="G109"/>
      <c r="H109"/>
      <c r="I109" s="27"/>
      <c r="J109" s="27"/>
      <c r="K109" s="801">
        <v>0.25</v>
      </c>
      <c r="L109" s="802">
        <v>0.5</v>
      </c>
      <c r="M109" s="971" t="s">
        <v>644</v>
      </c>
      <c r="N109" s="972"/>
      <c r="O109" s="27"/>
      <c r="P109" s="829" t="s">
        <v>451</v>
      </c>
      <c r="Q109" s="828"/>
      <c r="R109" s="9"/>
      <c r="S109" s="9"/>
      <c r="T109" s="9"/>
      <c r="U109" s="9"/>
      <c r="V109" s="754"/>
      <c r="X109" s="716" t="s">
        <v>475</v>
      </c>
      <c r="Y109" s="122"/>
      <c r="Z109" s="122"/>
      <c r="AA109" s="717"/>
      <c r="AC109" s="466">
        <v>1</v>
      </c>
    </row>
    <row r="110" spans="1:29" s="464" customFormat="1" ht="21" customHeight="1" x14ac:dyDescent="0.25">
      <c r="A110" s="27"/>
      <c r="B110"/>
      <c r="C110" s="3"/>
      <c r="D110"/>
      <c r="E110"/>
      <c r="F110"/>
      <c r="G110"/>
      <c r="H110"/>
      <c r="I110" s="27"/>
      <c r="J110" s="27"/>
      <c r="K110" s="716" t="s">
        <v>517</v>
      </c>
      <c r="L110" s="122" t="s">
        <v>518</v>
      </c>
      <c r="M110" s="122"/>
      <c r="N110" s="717"/>
      <c r="O110" s="27"/>
      <c r="P110" s="827"/>
      <c r="Q110" s="735"/>
      <c r="R110" s="9"/>
      <c r="S110" s="9"/>
      <c r="T110" s="9"/>
      <c r="U110" s="9"/>
      <c r="V110" s="754"/>
      <c r="X110" s="716" t="s">
        <v>2230</v>
      </c>
      <c r="Y110" s="122"/>
      <c r="Z110" s="122"/>
      <c r="AA110" s="717"/>
      <c r="AC110" s="466">
        <v>1</v>
      </c>
    </row>
    <row r="111" spans="1:29" s="464" customFormat="1" ht="21" customHeight="1" x14ac:dyDescent="0.25">
      <c r="A111" s="27"/>
      <c r="B111"/>
      <c r="C111" s="3"/>
      <c r="D111"/>
      <c r="E111"/>
      <c r="F111"/>
      <c r="G111"/>
      <c r="H111"/>
      <c r="I111" s="27"/>
      <c r="J111" s="27"/>
      <c r="K111" s="975"/>
      <c r="L111" s="976"/>
      <c r="M111" s="976"/>
      <c r="N111" s="977"/>
      <c r="O111" s="27"/>
      <c r="P111" s="827"/>
      <c r="Q111" s="735" t="s">
        <v>534</v>
      </c>
      <c r="R111" s="9"/>
      <c r="S111" s="9"/>
      <c r="T111" s="9"/>
      <c r="U111" s="9"/>
      <c r="V111" s="754"/>
      <c r="X111" s="677"/>
      <c r="Y111" s="678"/>
      <c r="Z111" s="678"/>
      <c r="AA111" s="679"/>
      <c r="AC111" s="466">
        <v>1</v>
      </c>
    </row>
    <row r="112" spans="1:29" s="464" customFormat="1" ht="21" customHeight="1" x14ac:dyDescent="0.25">
      <c r="A112" s="27"/>
      <c r="B112"/>
      <c r="C112" s="3"/>
      <c r="D112"/>
      <c r="E112"/>
      <c r="F112"/>
      <c r="G112"/>
      <c r="H112"/>
      <c r="I112" s="27"/>
      <c r="J112" s="27"/>
      <c r="K112" s="790"/>
      <c r="L112" s="746"/>
      <c r="M112" s="704"/>
      <c r="N112" s="705"/>
      <c r="O112" s="27"/>
      <c r="P112" s="830" t="s">
        <v>535</v>
      </c>
      <c r="Q112" s="9"/>
      <c r="R112" s="9"/>
      <c r="S112" s="9"/>
      <c r="T112" s="9"/>
      <c r="U112" s="9"/>
      <c r="V112" s="754"/>
      <c r="X112" s="709" t="s">
        <v>2231</v>
      </c>
      <c r="Y112" s="678"/>
      <c r="Z112" s="678"/>
      <c r="AA112" s="679"/>
      <c r="AC112" s="466">
        <v>1</v>
      </c>
    </row>
    <row r="113" spans="1:29" s="464" customFormat="1" ht="21" customHeight="1" thickBot="1" x14ac:dyDescent="0.3">
      <c r="A113" s="27"/>
      <c r="B113"/>
      <c r="C113" s="3"/>
      <c r="D113"/>
      <c r="E113"/>
      <c r="F113"/>
      <c r="G113"/>
      <c r="H113"/>
      <c r="I113" s="27"/>
      <c r="J113" s="27"/>
      <c r="K113" s="790" t="s">
        <v>504</v>
      </c>
      <c r="L113" s="746"/>
      <c r="M113" s="704"/>
      <c r="N113" s="705"/>
      <c r="O113" s="27"/>
      <c r="P113" s="827"/>
      <c r="Q113" s="9"/>
      <c r="R113" s="9"/>
      <c r="S113" s="9"/>
      <c r="T113" s="9"/>
      <c r="U113" s="9"/>
      <c r="V113" s="754"/>
      <c r="X113" s="677"/>
      <c r="Y113" s="678"/>
      <c r="Z113" s="678"/>
      <c r="AA113" s="679"/>
      <c r="AC113" s="466">
        <v>1</v>
      </c>
    </row>
    <row r="114" spans="1:29" s="464" customFormat="1" ht="21" customHeight="1" thickTop="1" thickBot="1" x14ac:dyDescent="0.3">
      <c r="A114" s="27"/>
      <c r="B114"/>
      <c r="C114" s="3"/>
      <c r="D114"/>
      <c r="E114"/>
      <c r="F114"/>
      <c r="G114"/>
      <c r="H114"/>
      <c r="I114" s="27"/>
      <c r="J114" s="27"/>
      <c r="K114" s="978" t="s">
        <v>645</v>
      </c>
      <c r="L114" s="794"/>
      <c r="M114" s="671"/>
      <c r="N114" s="672"/>
      <c r="O114" s="27"/>
      <c r="P114" s="827"/>
      <c r="Q114" s="3051" t="s">
        <v>510</v>
      </c>
      <c r="R114" s="3012"/>
      <c r="S114" s="3015" t="s">
        <v>78</v>
      </c>
      <c r="T114" s="3015"/>
      <c r="U114" s="9"/>
      <c r="V114" s="754"/>
      <c r="X114" s="859">
        <v>19</v>
      </c>
      <c r="Y114" s="860">
        <v>18</v>
      </c>
      <c r="Z114" s="860">
        <v>25</v>
      </c>
      <c r="AA114" s="861">
        <v>16</v>
      </c>
      <c r="AC114" s="466">
        <v>1</v>
      </c>
    </row>
    <row r="115" spans="1:29" s="464" customFormat="1" ht="21" customHeight="1" x14ac:dyDescent="0.25">
      <c r="A115" s="27"/>
      <c r="B115"/>
      <c r="C115" s="3"/>
      <c r="D115"/>
      <c r="E115"/>
      <c r="F115"/>
      <c r="G115"/>
      <c r="H115"/>
      <c r="I115" s="27"/>
      <c r="J115" s="27"/>
      <c r="K115" s="831"/>
      <c r="L115" s="678"/>
      <c r="M115" s="678"/>
      <c r="N115" s="679"/>
      <c r="O115" s="27"/>
      <c r="P115" s="827"/>
      <c r="Q115" s="694" t="s">
        <v>57</v>
      </c>
      <c r="R115" s="797" t="s">
        <v>56</v>
      </c>
      <c r="S115" s="798" t="s">
        <v>511</v>
      </c>
      <c r="T115" s="799" t="s">
        <v>512</v>
      </c>
      <c r="U115" s="9"/>
      <c r="V115" s="754"/>
      <c r="X115" s="467">
        <f ca="1">CELL("largeur",X115)</f>
        <v>19</v>
      </c>
      <c r="Y115" s="467">
        <f ca="1">CELL("largeur",Y115)</f>
        <v>18</v>
      </c>
      <c r="Z115" s="467">
        <f ca="1">CELL("largeur",Z115)</f>
        <v>25</v>
      </c>
      <c r="AA115" s="467">
        <f ca="1">CELL("largeur",AA115)</f>
        <v>16</v>
      </c>
      <c r="AC115" s="466">
        <v>1</v>
      </c>
    </row>
    <row r="116" spans="1:29" s="464" customFormat="1" ht="21" customHeight="1" x14ac:dyDescent="0.25">
      <c r="A116" s="27"/>
      <c r="B116"/>
      <c r="C116" s="3"/>
      <c r="D116"/>
      <c r="E116"/>
      <c r="F116"/>
      <c r="G116"/>
      <c r="H116"/>
      <c r="I116" s="27"/>
      <c r="J116" s="27"/>
      <c r="K116" s="832" t="s">
        <v>536</v>
      </c>
      <c r="L116" s="833" t="s">
        <v>537</v>
      </c>
      <c r="M116" s="678"/>
      <c r="N116" s="679"/>
      <c r="O116" s="27"/>
      <c r="P116" s="827"/>
      <c r="Q116" s="836">
        <v>0.25</v>
      </c>
      <c r="R116" s="802">
        <v>0.5</v>
      </c>
      <c r="S116" s="803" t="s">
        <v>513</v>
      </c>
      <c r="T116" s="804"/>
      <c r="U116" s="9"/>
      <c r="V116" s="754"/>
      <c r="X116" s="465"/>
      <c r="Y116" s="465"/>
      <c r="Z116" s="465"/>
      <c r="AA116" s="465"/>
      <c r="AC116" s="466">
        <v>1</v>
      </c>
    </row>
    <row r="117" spans="1:29" s="464" customFormat="1" ht="21" customHeight="1" x14ac:dyDescent="0.25">
      <c r="A117" s="27"/>
      <c r="B117"/>
      <c r="C117" s="3"/>
      <c r="D117"/>
      <c r="E117"/>
      <c r="F117"/>
      <c r="G117"/>
      <c r="H117"/>
      <c r="I117" s="27"/>
      <c r="J117" s="27"/>
      <c r="K117" s="834" t="s">
        <v>538</v>
      </c>
      <c r="L117" s="678"/>
      <c r="M117" s="678"/>
      <c r="N117" s="679"/>
      <c r="O117" s="27"/>
      <c r="P117" s="827"/>
      <c r="Q117" s="837" t="s">
        <v>505</v>
      </c>
      <c r="R117" s="838" t="s">
        <v>525</v>
      </c>
      <c r="S117" s="798" t="s">
        <v>514</v>
      </c>
      <c r="T117" s="806" t="s">
        <v>515</v>
      </c>
      <c r="U117" s="9"/>
      <c r="V117" s="754"/>
      <c r="X117" s="465"/>
      <c r="Y117" s="465"/>
      <c r="Z117" s="465"/>
      <c r="AA117" s="465"/>
      <c r="AC117" s="466">
        <v>1</v>
      </c>
    </row>
    <row r="118" spans="1:29" s="464" customFormat="1" ht="21" customHeight="1" x14ac:dyDescent="0.25">
      <c r="A118" s="27"/>
      <c r="B118"/>
      <c r="C118" s="3"/>
      <c r="D118"/>
      <c r="E118"/>
      <c r="F118"/>
      <c r="G118"/>
      <c r="H118"/>
      <c r="I118" s="27"/>
      <c r="J118" s="27"/>
      <c r="K118" s="831"/>
      <c r="L118" s="678"/>
      <c r="M118" s="678"/>
      <c r="N118" s="679"/>
      <c r="O118" s="27"/>
      <c r="P118" s="827"/>
      <c r="Q118" s="836">
        <v>0.25</v>
      </c>
      <c r="R118" s="802">
        <v>0.5</v>
      </c>
      <c r="S118" s="803" t="s">
        <v>516</v>
      </c>
      <c r="T118" s="804"/>
      <c r="U118" s="9"/>
      <c r="V118" s="754"/>
      <c r="X118" s="465"/>
      <c r="Y118" s="465"/>
      <c r="Z118" s="465"/>
      <c r="AA118" s="465"/>
      <c r="AC118" s="466">
        <v>1</v>
      </c>
    </row>
    <row r="119" spans="1:29" s="464" customFormat="1" ht="21" customHeight="1" x14ac:dyDescent="0.25">
      <c r="A119" s="27"/>
      <c r="B119"/>
      <c r="C119" s="3"/>
      <c r="D119"/>
      <c r="E119"/>
      <c r="F119"/>
      <c r="G119"/>
      <c r="H119"/>
      <c r="I119" s="27"/>
      <c r="J119" s="27"/>
      <c r="K119" s="716" t="s">
        <v>539</v>
      </c>
      <c r="L119" s="122"/>
      <c r="M119" s="122"/>
      <c r="N119" s="717"/>
      <c r="O119" s="27"/>
      <c r="P119" s="827"/>
      <c r="Q119" s="839" t="s">
        <v>517</v>
      </c>
      <c r="R119" s="122" t="s">
        <v>518</v>
      </c>
      <c r="S119" s="122"/>
      <c r="T119" s="122"/>
      <c r="U119" s="9"/>
      <c r="V119" s="754"/>
      <c r="X119" s="465"/>
      <c r="Y119" s="465"/>
      <c r="Z119" s="465"/>
      <c r="AA119" s="465"/>
      <c r="AC119" s="466">
        <v>1</v>
      </c>
    </row>
    <row r="120" spans="1:29" s="464" customFormat="1" ht="21" customHeight="1" thickBot="1" x14ac:dyDescent="0.3">
      <c r="A120" s="27"/>
      <c r="B120"/>
      <c r="C120" s="3"/>
      <c r="D120"/>
      <c r="E120"/>
      <c r="F120"/>
      <c r="G120"/>
      <c r="H120"/>
      <c r="K120" s="842">
        <v>12</v>
      </c>
      <c r="L120" s="122" t="s">
        <v>540</v>
      </c>
      <c r="M120" s="122"/>
      <c r="N120" s="717"/>
      <c r="P120" s="827"/>
      <c r="Q120" s="840" t="s">
        <v>449</v>
      </c>
      <c r="R120" s="807"/>
      <c r="S120" s="808"/>
      <c r="T120" s="808"/>
      <c r="U120" s="9"/>
      <c r="V120" s="754"/>
      <c r="X120" s="465"/>
      <c r="Y120" s="465"/>
      <c r="Z120" s="465"/>
      <c r="AA120" s="465"/>
      <c r="AC120" s="466">
        <v>1</v>
      </c>
    </row>
    <row r="121" spans="1:29" s="464" customFormat="1" ht="21" customHeight="1" x14ac:dyDescent="0.25">
      <c r="A121" s="27"/>
      <c r="B121"/>
      <c r="C121" s="3"/>
      <c r="D121"/>
      <c r="E121"/>
      <c r="F121"/>
      <c r="G121"/>
      <c r="H121"/>
      <c r="K121" s="844">
        <f ca="1">CELL("largeur",K121)</f>
        <v>19</v>
      </c>
      <c r="L121" s="122" t="s">
        <v>542</v>
      </c>
      <c r="M121" s="122"/>
      <c r="N121" s="717"/>
      <c r="P121" s="827"/>
      <c r="Q121" s="9"/>
      <c r="R121" s="9"/>
      <c r="S121" s="9"/>
      <c r="T121" s="9"/>
      <c r="U121" s="9"/>
      <c r="V121" s="754"/>
      <c r="X121" s="465"/>
      <c r="Y121" s="465"/>
      <c r="Z121" s="465"/>
      <c r="AA121" s="465"/>
      <c r="AC121" s="466">
        <v>1</v>
      </c>
    </row>
    <row r="122" spans="1:29" s="464" customFormat="1" ht="21" customHeight="1" x14ac:dyDescent="0.25">
      <c r="A122" s="27"/>
      <c r="B122"/>
      <c r="C122" s="3"/>
      <c r="D122"/>
      <c r="E122"/>
      <c r="F122"/>
      <c r="G122"/>
      <c r="H122"/>
      <c r="K122" s="716" t="s">
        <v>544</v>
      </c>
      <c r="L122" s="122"/>
      <c r="M122" s="122"/>
      <c r="N122" s="717"/>
      <c r="P122" s="711"/>
      <c r="Q122" s="750" t="s">
        <v>519</v>
      </c>
      <c r="R122" s="750"/>
      <c r="S122" s="750"/>
      <c r="T122" s="810"/>
      <c r="U122" s="9"/>
      <c r="V122" s="754"/>
      <c r="X122" s="465"/>
      <c r="Y122" s="465"/>
      <c r="Z122" s="465"/>
      <c r="AA122" s="465"/>
      <c r="AC122" s="466">
        <v>1</v>
      </c>
    </row>
    <row r="123" spans="1:29" s="464" customFormat="1" ht="21" customHeight="1" x14ac:dyDescent="0.25">
      <c r="A123" s="27"/>
      <c r="B123"/>
      <c r="C123" s="3"/>
      <c r="D123"/>
      <c r="E123"/>
      <c r="F123"/>
      <c r="G123"/>
      <c r="H123"/>
      <c r="K123" s="716" t="s">
        <v>545</v>
      </c>
      <c r="L123" s="122"/>
      <c r="M123" s="122"/>
      <c r="N123" s="717"/>
      <c r="P123" s="753"/>
      <c r="Q123"/>
      <c r="R123" s="85"/>
      <c r="S123" s="85"/>
      <c r="T123" s="9"/>
      <c r="U123" s="9"/>
      <c r="V123" s="754"/>
      <c r="X123" s="465"/>
      <c r="Y123" s="465"/>
      <c r="Z123" s="465"/>
      <c r="AA123" s="465"/>
      <c r="AC123" s="466">
        <v>1</v>
      </c>
    </row>
    <row r="124" spans="1:29" s="464" customFormat="1" ht="21" customHeight="1" x14ac:dyDescent="0.25">
      <c r="A124" s="27"/>
      <c r="B124"/>
      <c r="C124" s="3"/>
      <c r="D124"/>
      <c r="E124"/>
      <c r="F124"/>
      <c r="G124"/>
      <c r="H124"/>
      <c r="K124" s="716" t="s">
        <v>546</v>
      </c>
      <c r="L124" s="822"/>
      <c r="M124" s="822"/>
      <c r="N124" s="823"/>
      <c r="P124" s="753"/>
      <c r="Q124" s="85" t="s">
        <v>487</v>
      </c>
      <c r="R124" s="9"/>
      <c r="S124" s="9"/>
      <c r="T124" s="9"/>
      <c r="U124" s="9"/>
      <c r="V124" s="754"/>
      <c r="X124" s="465"/>
      <c r="Y124" s="465"/>
      <c r="Z124" s="465"/>
      <c r="AA124" s="465"/>
      <c r="AC124" s="466">
        <v>1</v>
      </c>
    </row>
    <row r="125" spans="1:29" s="464" customFormat="1" ht="21" customHeight="1" x14ac:dyDescent="0.25">
      <c r="A125" s="27"/>
      <c r="B125"/>
      <c r="C125"/>
      <c r="D125"/>
      <c r="E125"/>
      <c r="F125"/>
      <c r="G125"/>
      <c r="H125"/>
      <c r="K125" s="845"/>
      <c r="L125" s="822"/>
      <c r="M125" s="822"/>
      <c r="N125" s="823"/>
      <c r="P125" s="711"/>
      <c r="Q125" s="841" t="s">
        <v>520</v>
      </c>
      <c r="R125" s="9"/>
      <c r="S125" s="9"/>
      <c r="T125" s="9"/>
      <c r="U125" s="9"/>
      <c r="V125" s="754"/>
      <c r="X125" s="465"/>
      <c r="Y125" s="465"/>
      <c r="Z125" s="465"/>
      <c r="AA125" s="465"/>
      <c r="AC125" s="466">
        <v>1</v>
      </c>
    </row>
    <row r="126" spans="1:29" s="464" customFormat="1" ht="21" customHeight="1" x14ac:dyDescent="0.25">
      <c r="A126" s="27"/>
      <c r="B126"/>
      <c r="C126"/>
      <c r="D126"/>
      <c r="E126"/>
      <c r="F126"/>
      <c r="G126"/>
      <c r="H126"/>
      <c r="K126" s="847" t="s">
        <v>5</v>
      </c>
      <c r="L126" s="678" t="s">
        <v>549</v>
      </c>
      <c r="M126" s="678"/>
      <c r="N126" s="823"/>
      <c r="P126" s="711"/>
      <c r="Q126" s="841" t="s">
        <v>521</v>
      </c>
      <c r="R126" s="9"/>
      <c r="S126" s="9"/>
      <c r="T126" s="9"/>
      <c r="U126" s="9"/>
      <c r="V126" s="754"/>
      <c r="X126" s="465"/>
      <c r="Y126" s="465"/>
      <c r="Z126" s="465"/>
      <c r="AA126" s="465"/>
      <c r="AC126" s="466">
        <v>1</v>
      </c>
    </row>
    <row r="127" spans="1:29" s="464" customFormat="1" ht="21" customHeight="1" x14ac:dyDescent="0.25">
      <c r="A127" s="27"/>
      <c r="B127"/>
      <c r="C127"/>
      <c r="D127"/>
      <c r="E127"/>
      <c r="F127"/>
      <c r="G127"/>
      <c r="H127"/>
      <c r="K127" s="677"/>
      <c r="L127" s="678" t="s">
        <v>550</v>
      </c>
      <c r="M127" s="822"/>
      <c r="N127" s="823"/>
      <c r="P127" s="827"/>
      <c r="Q127" s="9"/>
      <c r="R127" s="9"/>
      <c r="S127" s="9"/>
      <c r="T127" s="9"/>
      <c r="U127" s="9"/>
      <c r="V127" s="754"/>
      <c r="X127" s="465"/>
      <c r="Y127" s="465"/>
      <c r="Z127" s="465"/>
      <c r="AA127" s="465"/>
      <c r="AC127" s="466">
        <v>1</v>
      </c>
    </row>
    <row r="128" spans="1:29" s="464" customFormat="1" ht="21" customHeight="1" x14ac:dyDescent="0.25">
      <c r="A128" s="27"/>
      <c r="B128"/>
      <c r="C128"/>
      <c r="D128"/>
      <c r="E128"/>
      <c r="F128"/>
      <c r="G128"/>
      <c r="H128"/>
      <c r="K128" s="677"/>
      <c r="L128" s="822"/>
      <c r="M128" s="822"/>
      <c r="N128" s="823"/>
      <c r="P128" s="827"/>
      <c r="Q128" s="9"/>
      <c r="R128" s="9"/>
      <c r="S128" s="9"/>
      <c r="T128" s="9"/>
      <c r="U128" s="9"/>
      <c r="V128" s="754"/>
      <c r="X128" s="465"/>
      <c r="Y128" s="465"/>
      <c r="Z128" s="465"/>
      <c r="AA128" s="465"/>
      <c r="AC128" s="466">
        <v>1</v>
      </c>
    </row>
    <row r="129" spans="1:29" s="464" customFormat="1" ht="21" customHeight="1" x14ac:dyDescent="0.25">
      <c r="A129" s="27"/>
      <c r="B129"/>
      <c r="C129"/>
      <c r="D129"/>
      <c r="E129"/>
      <c r="F129"/>
      <c r="G129"/>
      <c r="H129"/>
      <c r="K129" s="848" t="s">
        <v>551</v>
      </c>
      <c r="L129" s="849"/>
      <c r="M129" s="822"/>
      <c r="N129" s="823"/>
      <c r="P129" s="827"/>
      <c r="Q129" s="9"/>
      <c r="R129" s="9"/>
      <c r="S129" s="9"/>
      <c r="T129" s="9"/>
      <c r="U129" s="9"/>
      <c r="V129" s="754"/>
      <c r="X129" s="465"/>
      <c r="Y129" s="465"/>
      <c r="Z129" s="465"/>
      <c r="AA129" s="465"/>
      <c r="AC129" s="466">
        <v>1</v>
      </c>
    </row>
    <row r="130" spans="1:29" s="464" customFormat="1" ht="21" customHeight="1" x14ac:dyDescent="0.25">
      <c r="A130" s="27"/>
      <c r="B130"/>
      <c r="C130"/>
      <c r="D130"/>
      <c r="E130"/>
      <c r="F130"/>
      <c r="G130"/>
      <c r="H130"/>
      <c r="K130" s="850" t="s">
        <v>554</v>
      </c>
      <c r="L130" s="851"/>
      <c r="M130" s="822"/>
      <c r="N130" s="823"/>
      <c r="P130" s="827"/>
      <c r="Q130" s="9"/>
      <c r="R130" s="9"/>
      <c r="S130" s="9"/>
      <c r="T130" s="9"/>
      <c r="U130" s="9"/>
      <c r="V130" s="754"/>
      <c r="X130" s="465"/>
      <c r="Y130" s="465"/>
      <c r="Z130" s="465"/>
      <c r="AA130" s="465"/>
      <c r="AC130" s="466">
        <v>1</v>
      </c>
    </row>
    <row r="131" spans="1:29" s="464" customFormat="1" ht="21" customHeight="1" x14ac:dyDescent="0.25">
      <c r="A131" s="27"/>
      <c r="B131"/>
      <c r="C131"/>
      <c r="D131"/>
      <c r="E131"/>
      <c r="F131"/>
      <c r="G131"/>
      <c r="H131"/>
      <c r="K131" s="852" t="s">
        <v>7</v>
      </c>
      <c r="L131" s="851"/>
      <c r="M131" s="822"/>
      <c r="N131" s="823"/>
      <c r="P131" s="827"/>
      <c r="Q131" s="9"/>
      <c r="R131" s="9"/>
      <c r="S131" s="9"/>
      <c r="T131" s="9"/>
      <c r="U131" s="9"/>
      <c r="V131" s="754"/>
      <c r="X131" s="465"/>
      <c r="Y131" s="465"/>
      <c r="Z131" s="465"/>
      <c r="AA131" s="465"/>
      <c r="AC131" s="466">
        <v>1</v>
      </c>
    </row>
    <row r="132" spans="1:29" s="464" customFormat="1" ht="21" customHeight="1" x14ac:dyDescent="0.25">
      <c r="A132" s="27"/>
      <c r="B132"/>
      <c r="C132"/>
      <c r="D132"/>
      <c r="E132"/>
      <c r="F132"/>
      <c r="G132"/>
      <c r="H132"/>
      <c r="K132" s="848" t="s">
        <v>380</v>
      </c>
      <c r="L132" s="849"/>
      <c r="M132" s="822"/>
      <c r="N132" s="823"/>
      <c r="P132" s="827"/>
      <c r="Q132" s="9"/>
      <c r="R132" s="9"/>
      <c r="S132" s="9"/>
      <c r="T132" s="9"/>
      <c r="U132" s="9"/>
      <c r="V132" s="754"/>
      <c r="X132" s="465"/>
      <c r="Y132" s="465"/>
      <c r="Z132" s="465"/>
      <c r="AA132" s="465"/>
      <c r="AC132" s="466">
        <v>1</v>
      </c>
    </row>
    <row r="133" spans="1:29" s="464" customFormat="1" ht="21" customHeight="1" x14ac:dyDescent="0.25">
      <c r="A133" s="27"/>
      <c r="B133"/>
      <c r="C133"/>
      <c r="D133"/>
      <c r="E133"/>
      <c r="F133"/>
      <c r="G133"/>
      <c r="H133"/>
      <c r="K133" s="848" t="s">
        <v>381</v>
      </c>
      <c r="L133" s="849"/>
      <c r="M133" s="822"/>
      <c r="N133" s="823"/>
      <c r="P133" s="827"/>
      <c r="Q133" s="9"/>
      <c r="R133" s="9"/>
      <c r="S133" s="9"/>
      <c r="T133" s="9"/>
      <c r="U133" s="9"/>
      <c r="V133" s="754"/>
      <c r="X133" s="465"/>
      <c r="Y133" s="465"/>
      <c r="Z133" s="465"/>
      <c r="AA133" s="465"/>
      <c r="AC133" s="466">
        <v>1</v>
      </c>
    </row>
    <row r="134" spans="1:29" s="464" customFormat="1" ht="21" customHeight="1" x14ac:dyDescent="0.25">
      <c r="A134" s="27"/>
      <c r="B134"/>
      <c r="C134"/>
      <c r="D134"/>
      <c r="E134"/>
      <c r="F134"/>
      <c r="G134"/>
      <c r="H134"/>
      <c r="K134" s="709" t="s">
        <v>558</v>
      </c>
      <c r="L134" s="746"/>
      <c r="M134" s="746"/>
      <c r="N134" s="856"/>
      <c r="P134" s="749"/>
      <c r="Q134" s="750"/>
      <c r="R134" s="751"/>
      <c r="S134" s="750"/>
      <c r="T134" s="750"/>
      <c r="U134" s="750"/>
      <c r="V134" s="752"/>
      <c r="X134" s="465"/>
      <c r="Y134" s="465"/>
      <c r="Z134" s="465"/>
      <c r="AA134" s="465"/>
      <c r="AC134" s="466">
        <v>1</v>
      </c>
    </row>
    <row r="135" spans="1:29" s="464" customFormat="1" ht="21" customHeight="1" x14ac:dyDescent="0.25">
      <c r="A135" s="27"/>
      <c r="B135"/>
      <c r="C135"/>
      <c r="D135"/>
      <c r="E135"/>
      <c r="F135"/>
      <c r="G135"/>
      <c r="H135"/>
      <c r="K135" s="709" t="s">
        <v>560</v>
      </c>
      <c r="L135" s="746"/>
      <c r="M135" s="746"/>
      <c r="N135" s="856"/>
      <c r="P135" s="827"/>
      <c r="Q135" s="800"/>
      <c r="R135" s="800"/>
      <c r="S135" s="808"/>
      <c r="T135" s="808"/>
      <c r="U135" s="85"/>
      <c r="V135" s="754"/>
      <c r="X135" s="465"/>
      <c r="Y135" s="465"/>
      <c r="Z135" s="465"/>
      <c r="AA135" s="465"/>
      <c r="AC135" s="466">
        <v>1</v>
      </c>
    </row>
    <row r="136" spans="1:29" s="464" customFormat="1" ht="21" customHeight="1" x14ac:dyDescent="0.25">
      <c r="A136" s="27"/>
      <c r="B136"/>
      <c r="C136"/>
      <c r="D136"/>
      <c r="E136"/>
      <c r="F136"/>
      <c r="G136"/>
      <c r="H136"/>
      <c r="K136" s="831"/>
      <c r="L136" s="465"/>
      <c r="M136" s="465"/>
      <c r="N136" s="858"/>
      <c r="P136" s="3034" t="s">
        <v>39</v>
      </c>
      <c r="Q136" s="843" t="s">
        <v>541</v>
      </c>
      <c r="R136" s="746"/>
      <c r="S136" s="746"/>
      <c r="T136" s="810"/>
      <c r="U136" s="9"/>
      <c r="V136" s="754"/>
      <c r="X136" s="465"/>
      <c r="Y136" s="465"/>
      <c r="Z136" s="465"/>
      <c r="AA136" s="465"/>
      <c r="AC136" s="466">
        <v>1</v>
      </c>
    </row>
    <row r="137" spans="1:29" s="464" customFormat="1" ht="21" customHeight="1" thickBot="1" x14ac:dyDescent="0.3">
      <c r="A137" s="27"/>
      <c r="B137"/>
      <c r="C137"/>
      <c r="D137"/>
      <c r="E137"/>
      <c r="F137"/>
      <c r="G137"/>
      <c r="H137"/>
      <c r="K137" s="859">
        <v>19</v>
      </c>
      <c r="L137" s="860">
        <v>18</v>
      </c>
      <c r="M137" s="860">
        <v>25</v>
      </c>
      <c r="N137" s="861">
        <v>16</v>
      </c>
      <c r="P137" s="3034"/>
      <c r="Q137" s="3035" t="s">
        <v>543</v>
      </c>
      <c r="R137" s="3035"/>
      <c r="S137" s="3035"/>
      <c r="T137" s="3035"/>
      <c r="U137" s="3035"/>
      <c r="V137" s="3036"/>
      <c r="X137" s="465"/>
      <c r="Y137" s="465"/>
      <c r="Z137" s="465"/>
      <c r="AA137" s="465"/>
      <c r="AC137" s="466">
        <v>1</v>
      </c>
    </row>
    <row r="138" spans="1:29" s="464" customFormat="1" ht="21" customHeight="1" x14ac:dyDescent="0.25">
      <c r="A138" s="27"/>
      <c r="B138"/>
      <c r="C138"/>
      <c r="D138"/>
      <c r="E138"/>
      <c r="F138"/>
      <c r="G138"/>
      <c r="H138"/>
      <c r="K138" s="467">
        <f ca="1">CELL("largeur",K138)</f>
        <v>19</v>
      </c>
      <c r="L138" s="467">
        <f ca="1">CELL("largeur",L138)</f>
        <v>18</v>
      </c>
      <c r="M138" s="467">
        <f ca="1">CELL("largeur",M138)</f>
        <v>25</v>
      </c>
      <c r="N138" s="467">
        <f ca="1">CELL("largeur",N138)</f>
        <v>16</v>
      </c>
      <c r="P138" s="3034"/>
      <c r="Q138" s="3035"/>
      <c r="R138" s="3035"/>
      <c r="S138" s="3035"/>
      <c r="T138" s="3035"/>
      <c r="U138" s="3035"/>
      <c r="V138" s="3036"/>
      <c r="X138" s="465"/>
      <c r="Y138" s="465"/>
      <c r="Z138" s="465"/>
      <c r="AA138" s="465"/>
      <c r="AC138" s="466">
        <v>1</v>
      </c>
    </row>
    <row r="139" spans="1:29" s="464" customFormat="1" ht="21" customHeight="1" x14ac:dyDescent="0.25">
      <c r="A139" s="27"/>
      <c r="B139"/>
      <c r="C139"/>
      <c r="D139"/>
      <c r="E139"/>
      <c r="F139"/>
      <c r="G139"/>
      <c r="H139"/>
      <c r="K139" s="465"/>
      <c r="L139" s="465"/>
      <c r="M139" s="465"/>
      <c r="N139" s="465"/>
      <c r="P139" s="3034"/>
      <c r="Q139" s="3035"/>
      <c r="R139" s="3035"/>
      <c r="S139" s="3035"/>
      <c r="T139" s="3035"/>
      <c r="U139" s="3035"/>
      <c r="V139" s="3036"/>
      <c r="X139" s="465"/>
      <c r="Y139" s="465"/>
      <c r="Z139" s="465"/>
      <c r="AA139" s="465"/>
      <c r="AC139" s="466">
        <v>1</v>
      </c>
    </row>
    <row r="140" spans="1:29" s="464" customFormat="1" ht="21" customHeight="1" x14ac:dyDescent="0.25">
      <c r="A140" s="27"/>
      <c r="B140"/>
      <c r="C140"/>
      <c r="D140"/>
      <c r="E140"/>
      <c r="F140"/>
      <c r="G140"/>
      <c r="H140"/>
      <c r="K140" s="27"/>
      <c r="L140" s="27"/>
      <c r="M140" s="27"/>
      <c r="N140" s="27"/>
      <c r="P140" s="3034"/>
      <c r="Q140" s="746" t="s">
        <v>547</v>
      </c>
      <c r="R140" s="746"/>
      <c r="S140" s="746"/>
      <c r="T140" s="746"/>
      <c r="U140" s="9"/>
      <c r="V140" s="754"/>
      <c r="X140" s="465"/>
      <c r="Y140" s="465"/>
      <c r="Z140" s="465"/>
      <c r="AA140" s="465"/>
      <c r="AC140" s="466">
        <v>1</v>
      </c>
    </row>
    <row r="141" spans="1:29" s="464" customFormat="1" ht="21" customHeight="1" x14ac:dyDescent="0.25">
      <c r="A141" s="27"/>
      <c r="B141"/>
      <c r="C141"/>
      <c r="D141"/>
      <c r="E141"/>
      <c r="F141"/>
      <c r="G141"/>
      <c r="H141"/>
      <c r="K141" s="27"/>
      <c r="L141" s="27"/>
      <c r="M141" s="27"/>
      <c r="N141" s="27"/>
      <c r="P141" s="3034"/>
      <c r="Q141" s="746" t="s">
        <v>548</v>
      </c>
      <c r="R141" s="846"/>
      <c r="S141" s="846"/>
      <c r="T141" s="846"/>
      <c r="U141" s="9"/>
      <c r="V141" s="754"/>
      <c r="X141" s="465"/>
      <c r="Y141" s="465"/>
      <c r="Z141" s="465"/>
      <c r="AA141" s="465"/>
      <c r="AC141" s="466">
        <v>1</v>
      </c>
    </row>
    <row r="142" spans="1:29" s="464" customFormat="1" ht="21" customHeight="1" x14ac:dyDescent="0.25">
      <c r="A142" s="27"/>
      <c r="B142"/>
      <c r="C142"/>
      <c r="D142"/>
      <c r="E142"/>
      <c r="F142"/>
      <c r="G142"/>
      <c r="H142"/>
      <c r="K142" s="27"/>
      <c r="L142" s="27"/>
      <c r="M142" s="27"/>
      <c r="N142" s="27"/>
      <c r="P142" s="827"/>
      <c r="Q142" s="800"/>
      <c r="R142" s="800"/>
      <c r="S142" s="808"/>
      <c r="T142" s="808"/>
      <c r="U142" s="85"/>
      <c r="V142" s="754"/>
      <c r="X142" s="465"/>
      <c r="Y142" s="465"/>
      <c r="Z142" s="465"/>
      <c r="AA142" s="465"/>
      <c r="AC142" s="466">
        <v>1</v>
      </c>
    </row>
    <row r="143" spans="1:29" s="464" customFormat="1" ht="21" customHeight="1" x14ac:dyDescent="0.25">
      <c r="A143" s="27"/>
      <c r="B143"/>
      <c r="C143"/>
      <c r="D143"/>
      <c r="E143"/>
      <c r="F143"/>
      <c r="G143"/>
      <c r="H143"/>
      <c r="K143" s="27"/>
      <c r="L143" s="27"/>
      <c r="M143" s="27"/>
      <c r="N143" s="27"/>
      <c r="P143" s="749"/>
      <c r="Q143" s="750"/>
      <c r="R143" s="751"/>
      <c r="S143" s="750"/>
      <c r="T143" s="750"/>
      <c r="U143" s="750"/>
      <c r="V143" s="752"/>
      <c r="X143" s="465"/>
      <c r="Y143" s="465"/>
      <c r="Z143" s="465"/>
      <c r="AA143" s="465"/>
      <c r="AC143" s="466">
        <v>1</v>
      </c>
    </row>
    <row r="144" spans="1:29" s="464" customFormat="1" ht="21" customHeight="1" thickBot="1" x14ac:dyDescent="0.3">
      <c r="A144" s="27"/>
      <c r="B144"/>
      <c r="C144"/>
      <c r="D144"/>
      <c r="E144"/>
      <c r="F144"/>
      <c r="G144"/>
      <c r="H144"/>
      <c r="K144" s="27"/>
      <c r="L144" s="27"/>
      <c r="M144" s="27"/>
      <c r="N144" s="27"/>
      <c r="P144" s="827"/>
      <c r="Q144" s="800"/>
      <c r="R144" s="800"/>
      <c r="S144" s="808"/>
      <c r="T144" s="808"/>
      <c r="U144" s="85"/>
      <c r="V144" s="754"/>
      <c r="X144" s="465"/>
      <c r="Y144" s="465"/>
      <c r="Z144" s="465"/>
      <c r="AA144" s="465"/>
      <c r="AC144" s="466">
        <v>1</v>
      </c>
    </row>
    <row r="145" spans="1:29" s="464" customFormat="1" ht="21" customHeight="1" thickTop="1" x14ac:dyDescent="0.25">
      <c r="A145" s="27"/>
      <c r="B145"/>
      <c r="C145"/>
      <c r="D145"/>
      <c r="E145"/>
      <c r="F145"/>
      <c r="G145"/>
      <c r="H145"/>
      <c r="K145" s="27"/>
      <c r="L145" s="27"/>
      <c r="M145" s="27"/>
      <c r="N145" s="27"/>
      <c r="P145" s="3037" t="s">
        <v>552</v>
      </c>
      <c r="Q145" s="3038" t="s">
        <v>553</v>
      </c>
      <c r="R145" s="707" t="s">
        <v>452</v>
      </c>
      <c r="S145" s="678"/>
      <c r="T145" s="678"/>
      <c r="U145" s="678"/>
      <c r="V145" s="754"/>
      <c r="X145" s="465"/>
      <c r="Y145" s="465"/>
      <c r="Z145" s="465"/>
      <c r="AA145" s="465"/>
      <c r="AC145" s="466">
        <v>1</v>
      </c>
    </row>
    <row r="146" spans="1:29" s="464" customFormat="1" ht="21" customHeight="1" x14ac:dyDescent="0.25">
      <c r="A146" s="27"/>
      <c r="B146"/>
      <c r="C146"/>
      <c r="D146"/>
      <c r="E146"/>
      <c r="F146"/>
      <c r="G146"/>
      <c r="H146"/>
      <c r="K146" s="27"/>
      <c r="L146" s="27"/>
      <c r="M146" s="27"/>
      <c r="N146" s="27"/>
      <c r="P146" s="3037"/>
      <c r="Q146" s="3039"/>
      <c r="R146" s="707" t="s">
        <v>453</v>
      </c>
      <c r="S146" s="678"/>
      <c r="T146" s="678"/>
      <c r="U146" s="678"/>
      <c r="V146" s="754"/>
      <c r="X146" s="465"/>
      <c r="Y146" s="465"/>
      <c r="Z146" s="465"/>
      <c r="AA146" s="465"/>
      <c r="AC146" s="466">
        <v>1</v>
      </c>
    </row>
    <row r="147" spans="1:29" s="464" customFormat="1" ht="21" customHeight="1" x14ac:dyDescent="0.25">
      <c r="A147" s="27"/>
      <c r="B147"/>
      <c r="C147"/>
      <c r="D147"/>
      <c r="E147"/>
      <c r="F147"/>
      <c r="G147"/>
      <c r="H147"/>
      <c r="K147" s="27"/>
      <c r="L147" s="27"/>
      <c r="M147" s="27"/>
      <c r="N147" s="27"/>
      <c r="P147" s="3037"/>
      <c r="Q147" s="853">
        <v>1</v>
      </c>
      <c r="R147" s="85"/>
      <c r="S147" s="678"/>
      <c r="T147" s="678"/>
      <c r="U147" s="678"/>
      <c r="V147" s="754"/>
      <c r="X147" s="465"/>
      <c r="Y147" s="465"/>
      <c r="Z147" s="465"/>
      <c r="AA147" s="465"/>
      <c r="AC147" s="466">
        <v>1</v>
      </c>
    </row>
    <row r="148" spans="1:29" s="464" customFormat="1" ht="21" customHeight="1" x14ac:dyDescent="0.25">
      <c r="A148" s="27"/>
      <c r="B148"/>
      <c r="C148"/>
      <c r="D148"/>
      <c r="E148"/>
      <c r="F148"/>
      <c r="G148"/>
      <c r="H148"/>
      <c r="K148" s="27"/>
      <c r="L148" s="27"/>
      <c r="M148" s="27"/>
      <c r="N148" s="27"/>
      <c r="P148" s="3037"/>
      <c r="Q148" s="68">
        <v>2</v>
      </c>
      <c r="R148" s="9"/>
      <c r="S148" s="678"/>
      <c r="T148" s="678"/>
      <c r="U148" s="678"/>
      <c r="V148" s="754"/>
      <c r="X148" s="465"/>
      <c r="Y148" s="465"/>
      <c r="Z148" s="465"/>
      <c r="AA148" s="465"/>
      <c r="AC148" s="466">
        <v>1</v>
      </c>
    </row>
    <row r="149" spans="1:29" s="464" customFormat="1" ht="21" customHeight="1" x14ac:dyDescent="0.25">
      <c r="A149" s="27"/>
      <c r="B149"/>
      <c r="C149"/>
      <c r="D149"/>
      <c r="E149"/>
      <c r="F149"/>
      <c r="G149"/>
      <c r="H149"/>
      <c r="K149" s="27"/>
      <c r="L149" s="27"/>
      <c r="M149" s="27"/>
      <c r="N149" s="27"/>
      <c r="P149" s="3037"/>
      <c r="Q149" s="854" t="s">
        <v>555</v>
      </c>
      <c r="R149" s="710"/>
      <c r="S149" s="678"/>
      <c r="T149" s="678"/>
      <c r="U149" s="678"/>
      <c r="V149" s="754"/>
      <c r="X149" s="465"/>
      <c r="Y149" s="465"/>
      <c r="Z149" s="465"/>
      <c r="AA149" s="465"/>
      <c r="AC149" s="466">
        <v>1</v>
      </c>
    </row>
    <row r="150" spans="1:29" s="464" customFormat="1" ht="21" customHeight="1" x14ac:dyDescent="0.25">
      <c r="A150" s="27"/>
      <c r="B150"/>
      <c r="C150"/>
      <c r="D150"/>
      <c r="E150"/>
      <c r="F150"/>
      <c r="G150"/>
      <c r="H150"/>
      <c r="K150" s="27"/>
      <c r="L150" s="27"/>
      <c r="M150" s="27"/>
      <c r="N150" s="27"/>
      <c r="P150" s="3037"/>
      <c r="Q150" s="855" t="s">
        <v>556</v>
      </c>
      <c r="R150" s="712"/>
      <c r="S150" s="678"/>
      <c r="T150" s="678"/>
      <c r="U150" s="678"/>
      <c r="V150" s="754"/>
      <c r="X150" s="465"/>
      <c r="Y150" s="465"/>
      <c r="Z150" s="465"/>
      <c r="AA150" s="465"/>
      <c r="AC150" s="466">
        <v>1</v>
      </c>
    </row>
    <row r="151" spans="1:29" s="464" customFormat="1" ht="21" customHeight="1" x14ac:dyDescent="0.25">
      <c r="A151" s="27"/>
      <c r="B151"/>
      <c r="C151"/>
      <c r="D151"/>
      <c r="E151"/>
      <c r="F151"/>
      <c r="G151"/>
      <c r="H151"/>
      <c r="K151" s="27"/>
      <c r="L151" s="27"/>
      <c r="M151" s="27"/>
      <c r="N151" s="27"/>
      <c r="P151" s="3037"/>
      <c r="Q151" s="855" t="s">
        <v>557</v>
      </c>
      <c r="R151" s="712"/>
      <c r="S151" s="678"/>
      <c r="T151" s="678"/>
      <c r="U151" s="678"/>
      <c r="V151" s="754"/>
      <c r="X151" s="465"/>
      <c r="Y151" s="465"/>
      <c r="Z151" s="465"/>
      <c r="AA151" s="465"/>
      <c r="AC151" s="466">
        <v>1</v>
      </c>
    </row>
    <row r="152" spans="1:29" s="464" customFormat="1" ht="21" customHeight="1" x14ac:dyDescent="0.25">
      <c r="A152" s="27"/>
      <c r="B152"/>
      <c r="C152"/>
      <c r="D152"/>
      <c r="E152"/>
      <c r="F152"/>
      <c r="G152"/>
      <c r="H152"/>
      <c r="K152" s="27"/>
      <c r="L152" s="27"/>
      <c r="M152" s="27"/>
      <c r="N152" s="27"/>
      <c r="P152" s="3037"/>
      <c r="Q152" t="s">
        <v>559</v>
      </c>
      <c r="R152" s="712"/>
      <c r="S152" s="678"/>
      <c r="T152" s="678"/>
      <c r="U152" s="678"/>
      <c r="V152" s="754"/>
      <c r="X152" s="465"/>
      <c r="Y152" s="465"/>
      <c r="Z152" s="465"/>
      <c r="AA152" s="465"/>
      <c r="AC152" s="466">
        <v>1</v>
      </c>
    </row>
    <row r="153" spans="1:29" s="464" customFormat="1" ht="21" customHeight="1" x14ac:dyDescent="0.25">
      <c r="A153" s="27"/>
      <c r="B153"/>
      <c r="C153"/>
      <c r="D153"/>
      <c r="E153"/>
      <c r="F153"/>
      <c r="G153"/>
      <c r="H153"/>
      <c r="K153" s="27"/>
      <c r="L153" s="27"/>
      <c r="M153" s="27"/>
      <c r="N153" s="27"/>
      <c r="P153" s="3037"/>
      <c r="Q153" s="857" t="s">
        <v>561</v>
      </c>
      <c r="R153" s="712"/>
      <c r="S153" s="678"/>
      <c r="T153" s="678"/>
      <c r="U153" s="678"/>
      <c r="V153" s="754"/>
      <c r="X153" s="465"/>
      <c r="Y153" s="465"/>
      <c r="Z153" s="465"/>
      <c r="AA153" s="465"/>
      <c r="AC153" s="466">
        <v>1</v>
      </c>
    </row>
    <row r="154" spans="1:29" s="464" customFormat="1" ht="21" customHeight="1" x14ac:dyDescent="0.25">
      <c r="A154" s="27"/>
      <c r="B154"/>
      <c r="C154"/>
      <c r="D154"/>
      <c r="E154"/>
      <c r="F154"/>
      <c r="G154"/>
      <c r="H154"/>
      <c r="K154" s="27"/>
      <c r="L154" s="27"/>
      <c r="M154" s="27"/>
      <c r="N154" s="27"/>
      <c r="P154" s="3037"/>
      <c r="Q154" s="855" t="s">
        <v>562</v>
      </c>
      <c r="R154" s="714"/>
      <c r="S154" s="678"/>
      <c r="T154" s="678"/>
      <c r="U154" s="678"/>
      <c r="V154" s="754"/>
      <c r="X154" s="465"/>
      <c r="Y154" s="465"/>
      <c r="Z154" s="465"/>
      <c r="AA154" s="465"/>
      <c r="AC154" s="466">
        <v>1</v>
      </c>
    </row>
    <row r="155" spans="1:29" s="464" customFormat="1" ht="21" customHeight="1" x14ac:dyDescent="0.25">
      <c r="A155" s="27"/>
      <c r="B155"/>
      <c r="C155"/>
      <c r="D155"/>
      <c r="E155"/>
      <c r="F155"/>
      <c r="G155"/>
      <c r="H155"/>
      <c r="K155" s="27"/>
      <c r="L155" s="27"/>
      <c r="M155" s="27"/>
      <c r="N155" s="27"/>
      <c r="P155" s="827"/>
      <c r="Q155" s="9"/>
      <c r="R155" s="9"/>
      <c r="S155" s="9"/>
      <c r="T155" s="9"/>
      <c r="U155" s="9"/>
      <c r="V155" s="862"/>
      <c r="X155" s="465"/>
      <c r="Y155" s="465"/>
      <c r="Z155" s="465"/>
      <c r="AA155" s="465"/>
      <c r="AC155" s="466">
        <v>1</v>
      </c>
    </row>
    <row r="156" spans="1:29" s="464" customFormat="1" ht="21" customHeight="1" x14ac:dyDescent="0.25">
      <c r="A156" s="27"/>
      <c r="B156"/>
      <c r="C156"/>
      <c r="D156"/>
      <c r="E156"/>
      <c r="F156"/>
      <c r="G156"/>
      <c r="H156"/>
      <c r="K156" s="27"/>
      <c r="L156" s="27"/>
      <c r="M156" s="27"/>
      <c r="N156" s="27"/>
      <c r="P156" s="827"/>
      <c r="Q156" s="9"/>
      <c r="R156" s="9"/>
      <c r="S156" s="9"/>
      <c r="T156" s="9"/>
      <c r="U156" s="9"/>
      <c r="V156" s="862"/>
      <c r="X156" s="465"/>
      <c r="Y156" s="465"/>
      <c r="Z156" s="465"/>
      <c r="AA156" s="465"/>
      <c r="AC156" s="466">
        <v>1</v>
      </c>
    </row>
    <row r="157" spans="1:29" s="464" customFormat="1" ht="21" customHeight="1" x14ac:dyDescent="0.25">
      <c r="A157" s="27"/>
      <c r="B157"/>
      <c r="C157"/>
      <c r="D157"/>
      <c r="E157"/>
      <c r="F157"/>
      <c r="G157"/>
      <c r="H157"/>
      <c r="K157" s="27"/>
      <c r="L157" s="27"/>
      <c r="M157" s="27"/>
      <c r="N157" s="27"/>
      <c r="P157" s="827"/>
      <c r="Q157" s="9"/>
      <c r="R157" s="9"/>
      <c r="S157" s="9"/>
      <c r="T157" s="9"/>
      <c r="U157" s="9"/>
      <c r="V157" s="862"/>
      <c r="X157" s="465"/>
      <c r="Y157" s="465"/>
      <c r="Z157" s="465"/>
      <c r="AA157" s="465"/>
      <c r="AC157" s="466">
        <v>1</v>
      </c>
    </row>
    <row r="158" spans="1:29" s="464" customFormat="1" ht="21" customHeight="1" x14ac:dyDescent="0.25">
      <c r="A158" s="27"/>
      <c r="B158"/>
      <c r="C158"/>
      <c r="D158"/>
      <c r="E158"/>
      <c r="F158"/>
      <c r="G158"/>
      <c r="H158"/>
      <c r="K158" s="27"/>
      <c r="L158" s="27"/>
      <c r="M158" s="27"/>
      <c r="N158" s="27"/>
      <c r="P158" s="827"/>
      <c r="Q158" s="9"/>
      <c r="R158" s="9"/>
      <c r="S158" s="9"/>
      <c r="T158" s="9"/>
      <c r="U158" s="9"/>
      <c r="V158" s="862"/>
      <c r="X158" s="465"/>
      <c r="Y158" s="465"/>
      <c r="Z158" s="465"/>
      <c r="AA158" s="465"/>
      <c r="AC158" s="466">
        <v>1</v>
      </c>
    </row>
    <row r="159" spans="1:29" s="464" customFormat="1" ht="21" customHeight="1" x14ac:dyDescent="0.25">
      <c r="A159" s="27"/>
      <c r="B159"/>
      <c r="C159"/>
      <c r="D159"/>
      <c r="E159"/>
      <c r="F159"/>
      <c r="G159"/>
      <c r="H159"/>
      <c r="K159" s="27"/>
      <c r="L159" s="27"/>
      <c r="M159" s="27"/>
      <c r="N159" s="27"/>
      <c r="P159" s="827"/>
      <c r="Q159" s="9"/>
      <c r="R159" s="9"/>
      <c r="S159" s="9"/>
      <c r="T159" s="9"/>
      <c r="U159" s="9"/>
      <c r="V159" s="862"/>
      <c r="X159" s="465"/>
      <c r="Y159" s="465"/>
      <c r="Z159" s="465"/>
      <c r="AA159" s="465"/>
      <c r="AC159" s="466">
        <v>1</v>
      </c>
    </row>
    <row r="160" spans="1:29" s="464" customFormat="1" ht="21" customHeight="1" x14ac:dyDescent="0.25">
      <c r="A160" s="27"/>
      <c r="B160"/>
      <c r="C160"/>
      <c r="D160"/>
      <c r="E160"/>
      <c r="F160"/>
      <c r="G160"/>
      <c r="H160"/>
      <c r="K160" s="27"/>
      <c r="L160" s="27"/>
      <c r="M160" s="27"/>
      <c r="N160" s="27"/>
      <c r="P160" s="827"/>
      <c r="Q160" s="9"/>
      <c r="R160" s="9"/>
      <c r="S160" s="9"/>
      <c r="T160" s="9"/>
      <c r="U160" s="9"/>
      <c r="V160" s="862"/>
      <c r="X160" s="465"/>
      <c r="Y160" s="465"/>
      <c r="Z160" s="465"/>
      <c r="AA160" s="465"/>
      <c r="AC160" s="466">
        <v>1</v>
      </c>
    </row>
    <row r="161" spans="1:29" s="464" customFormat="1" ht="21" customHeight="1" x14ac:dyDescent="0.25">
      <c r="A161" s="27"/>
      <c r="B161"/>
      <c r="C161"/>
      <c r="D161"/>
      <c r="E161"/>
      <c r="F161"/>
      <c r="G161"/>
      <c r="H161"/>
      <c r="K161" s="27"/>
      <c r="L161" s="27"/>
      <c r="M161" s="27"/>
      <c r="N161" s="27"/>
      <c r="P161" s="827"/>
      <c r="Q161" s="9"/>
      <c r="R161" s="9"/>
      <c r="S161" s="9"/>
      <c r="T161" s="9"/>
      <c r="U161" s="9"/>
      <c r="V161" s="862"/>
      <c r="X161" s="465"/>
      <c r="Y161" s="465"/>
      <c r="Z161" s="465"/>
      <c r="AA161" s="465"/>
      <c r="AC161" s="466">
        <v>1</v>
      </c>
    </row>
    <row r="162" spans="1:29" s="464" customFormat="1" ht="21" customHeight="1" x14ac:dyDescent="0.25">
      <c r="A162" s="27"/>
      <c r="B162"/>
      <c r="C162"/>
      <c r="D162"/>
      <c r="E162"/>
      <c r="F162"/>
      <c r="G162"/>
      <c r="H162"/>
      <c r="K162" s="27"/>
      <c r="L162" s="27"/>
      <c r="M162" s="27"/>
      <c r="N162" s="27"/>
      <c r="P162" s="827"/>
      <c r="Q162" s="9"/>
      <c r="R162" s="9"/>
      <c r="S162" s="9"/>
      <c r="T162" s="9"/>
      <c r="U162" s="9"/>
      <c r="V162" s="862"/>
      <c r="X162" s="465"/>
      <c r="Y162" s="465"/>
      <c r="Z162" s="465"/>
      <c r="AA162" s="465"/>
      <c r="AC162" s="466">
        <v>1</v>
      </c>
    </row>
    <row r="163" spans="1:29" s="464" customFormat="1" ht="21" customHeight="1" x14ac:dyDescent="0.25">
      <c r="A163" s="27"/>
      <c r="B163"/>
      <c r="C163"/>
      <c r="D163"/>
      <c r="E163"/>
      <c r="F163"/>
      <c r="G163"/>
      <c r="H163"/>
      <c r="K163" s="27"/>
      <c r="L163" s="27"/>
      <c r="M163" s="27"/>
      <c r="N163" s="27"/>
      <c r="P163" s="827"/>
      <c r="Q163" s="9"/>
      <c r="R163" s="9"/>
      <c r="S163" s="9"/>
      <c r="T163" s="9"/>
      <c r="U163" s="9"/>
      <c r="V163" s="862"/>
      <c r="X163" s="465"/>
      <c r="Y163" s="465"/>
      <c r="Z163" s="465"/>
      <c r="AA163" s="465"/>
      <c r="AC163" s="466">
        <v>1</v>
      </c>
    </row>
    <row r="164" spans="1:29" s="464" customFormat="1" ht="21" customHeight="1" x14ac:dyDescent="0.25">
      <c r="A164" s="27"/>
      <c r="B164"/>
      <c r="C164"/>
      <c r="D164"/>
      <c r="E164"/>
      <c r="F164"/>
      <c r="G164"/>
      <c r="H164"/>
      <c r="K164" s="27"/>
      <c r="L164" s="27"/>
      <c r="M164" s="27"/>
      <c r="N164" s="27"/>
      <c r="P164" s="827"/>
      <c r="Q164" s="9"/>
      <c r="R164" s="9"/>
      <c r="S164" s="9"/>
      <c r="T164" s="9"/>
      <c r="U164" s="9"/>
      <c r="V164" s="862"/>
      <c r="X164" s="465"/>
      <c r="Y164" s="465"/>
      <c r="Z164" s="465"/>
      <c r="AA164" s="465"/>
      <c r="AC164" s="466">
        <v>1</v>
      </c>
    </row>
    <row r="165" spans="1:29" s="464" customFormat="1" ht="21" customHeight="1" x14ac:dyDescent="0.25">
      <c r="A165" s="27"/>
      <c r="B165"/>
      <c r="C165"/>
      <c r="D165"/>
      <c r="E165"/>
      <c r="F165"/>
      <c r="G165"/>
      <c r="H165"/>
      <c r="K165" s="27"/>
      <c r="L165" s="27"/>
      <c r="M165" s="27"/>
      <c r="N165" s="27"/>
      <c r="P165" s="827"/>
      <c r="Q165" s="9"/>
      <c r="R165" s="9"/>
      <c r="S165" s="9"/>
      <c r="T165" s="9"/>
      <c r="U165" s="9"/>
      <c r="V165" s="862"/>
      <c r="X165" s="465"/>
      <c r="Y165" s="465"/>
      <c r="Z165" s="465"/>
      <c r="AA165" s="465"/>
      <c r="AC165" s="466">
        <v>1</v>
      </c>
    </row>
    <row r="166" spans="1:29" s="464" customFormat="1" ht="21" customHeight="1" x14ac:dyDescent="0.25">
      <c r="A166" s="27"/>
      <c r="B166"/>
      <c r="C166"/>
      <c r="D166"/>
      <c r="E166"/>
      <c r="F166"/>
      <c r="G166"/>
      <c r="H166"/>
      <c r="K166" s="27"/>
      <c r="L166" s="27"/>
      <c r="M166" s="27"/>
      <c r="N166" s="27"/>
      <c r="P166" s="827"/>
      <c r="Q166" s="9"/>
      <c r="R166" s="9"/>
      <c r="S166" s="9"/>
      <c r="T166" s="9"/>
      <c r="U166" s="9"/>
      <c r="V166" s="862"/>
      <c r="X166" s="465"/>
      <c r="Y166" s="465"/>
      <c r="Z166" s="465"/>
      <c r="AA166" s="465"/>
      <c r="AC166" s="466">
        <v>1</v>
      </c>
    </row>
    <row r="167" spans="1:29" s="464" customFormat="1" ht="21" customHeight="1" x14ac:dyDescent="0.25">
      <c r="A167" s="27"/>
      <c r="B167"/>
      <c r="C167"/>
      <c r="D167"/>
      <c r="E167"/>
      <c r="F167"/>
      <c r="G167"/>
      <c r="H167"/>
      <c r="K167" s="27"/>
      <c r="L167" s="27"/>
      <c r="M167" s="27"/>
      <c r="N167" s="27"/>
      <c r="P167" s="749"/>
      <c r="Q167" s="863" t="s">
        <v>563</v>
      </c>
      <c r="R167" s="751"/>
      <c r="S167" s="750"/>
      <c r="T167" s="750"/>
      <c r="U167" s="750"/>
      <c r="V167" s="752"/>
      <c r="X167" s="465"/>
      <c r="Y167" s="465"/>
      <c r="Z167" s="465"/>
      <c r="AA167" s="465"/>
      <c r="AC167" s="466">
        <v>1</v>
      </c>
    </row>
    <row r="168" spans="1:29" s="464" customFormat="1" ht="21" customHeight="1" x14ac:dyDescent="0.25">
      <c r="A168" s="27"/>
      <c r="B168"/>
      <c r="C168"/>
      <c r="D168"/>
      <c r="E168"/>
      <c r="F168"/>
      <c r="G168"/>
      <c r="H168"/>
      <c r="K168" s="27"/>
      <c r="L168" s="27"/>
      <c r="M168" s="27"/>
      <c r="N168" s="27"/>
      <c r="P168" s="827"/>
      <c r="Q168"/>
      <c r="R168"/>
      <c r="S168" s="9"/>
      <c r="T168" s="9"/>
      <c r="U168" s="9"/>
      <c r="V168" s="862"/>
      <c r="X168" s="465"/>
      <c r="Y168" s="465"/>
      <c r="Z168" s="465"/>
      <c r="AA168" s="465"/>
      <c r="AC168" s="466">
        <v>1</v>
      </c>
    </row>
    <row r="169" spans="1:29" s="464" customFormat="1" ht="21" customHeight="1" x14ac:dyDescent="0.25">
      <c r="A169" s="27"/>
      <c r="B169"/>
      <c r="C169"/>
      <c r="D169"/>
      <c r="E169"/>
      <c r="F169"/>
      <c r="G169"/>
      <c r="H169"/>
      <c r="K169" s="27"/>
      <c r="L169" s="27"/>
      <c r="M169" s="27"/>
      <c r="N169" s="27"/>
      <c r="P169" s="827"/>
      <c r="Q169" s="864">
        <v>149.92240344353021</v>
      </c>
      <c r="R169" s="865">
        <v>8</v>
      </c>
      <c r="S169" s="9"/>
      <c r="T169" s="85" t="s">
        <v>564</v>
      </c>
      <c r="U169" s="9"/>
      <c r="V169" s="862"/>
      <c r="X169" s="465"/>
      <c r="Y169" s="465"/>
      <c r="Z169" s="465"/>
      <c r="AA169" s="465"/>
      <c r="AC169" s="466">
        <v>1</v>
      </c>
    </row>
    <row r="170" spans="1:29" s="464" customFormat="1" ht="21" customHeight="1" x14ac:dyDescent="0.25">
      <c r="A170" s="27"/>
      <c r="B170"/>
      <c r="C170"/>
      <c r="D170"/>
      <c r="E170"/>
      <c r="F170"/>
      <c r="G170"/>
      <c r="H170"/>
      <c r="K170" s="27"/>
      <c r="L170" s="27"/>
      <c r="M170" s="27"/>
      <c r="N170" s="27"/>
      <c r="P170" s="827"/>
      <c r="Q170" s="866">
        <v>1.28</v>
      </c>
      <c r="R170" s="867">
        <v>7</v>
      </c>
      <c r="S170" s="9"/>
      <c r="T170" s="85" t="s">
        <v>565</v>
      </c>
      <c r="U170" s="9"/>
      <c r="V170" s="862"/>
      <c r="X170" s="465"/>
      <c r="Y170" s="465"/>
      <c r="Z170" s="465"/>
      <c r="AA170" s="465"/>
      <c r="AC170" s="466">
        <v>1</v>
      </c>
    </row>
    <row r="171" spans="1:29" s="464" customFormat="1" ht="21" customHeight="1" x14ac:dyDescent="0.25">
      <c r="A171" s="27"/>
      <c r="B171"/>
      <c r="C171"/>
      <c r="D171"/>
      <c r="E171"/>
      <c r="F171"/>
      <c r="G171"/>
      <c r="H171"/>
      <c r="K171" s="27"/>
      <c r="L171" s="27"/>
      <c r="M171" s="27"/>
      <c r="N171" s="27"/>
      <c r="P171" s="827"/>
      <c r="Q171" s="868">
        <v>3</v>
      </c>
      <c r="R171" s="869">
        <v>0.38194444444444442</v>
      </c>
      <c r="S171" s="9"/>
      <c r="T171" s="870" t="s">
        <v>566</v>
      </c>
      <c r="U171" s="871" t="s">
        <v>567</v>
      </c>
      <c r="V171" s="872" t="s">
        <v>568</v>
      </c>
      <c r="X171" s="465"/>
      <c r="Y171" s="465"/>
      <c r="Z171" s="465"/>
      <c r="AA171" s="465"/>
      <c r="AC171" s="466">
        <v>1</v>
      </c>
    </row>
    <row r="172" spans="1:29" s="464" customFormat="1" ht="21" customHeight="1" x14ac:dyDescent="0.25">
      <c r="A172" s="27"/>
      <c r="B172"/>
      <c r="C172"/>
      <c r="D172"/>
      <c r="E172"/>
      <c r="F172"/>
      <c r="G172"/>
      <c r="H172"/>
      <c r="K172" s="27"/>
      <c r="L172" s="27"/>
      <c r="M172" s="27"/>
      <c r="N172" s="27"/>
      <c r="P172" s="716"/>
      <c r="Q172" s="873">
        <v>2</v>
      </c>
      <c r="R172" s="874">
        <v>6</v>
      </c>
      <c r="S172" s="9"/>
      <c r="T172" s="875" t="s">
        <v>569</v>
      </c>
      <c r="U172" s="876" t="s">
        <v>570</v>
      </c>
      <c r="V172" s="877" t="s">
        <v>571</v>
      </c>
      <c r="X172" s="465"/>
      <c r="Y172" s="465"/>
      <c r="Z172" s="465"/>
      <c r="AA172" s="465"/>
      <c r="AC172" s="466">
        <v>1</v>
      </c>
    </row>
    <row r="173" spans="1:29" s="464" customFormat="1" ht="21" customHeight="1" x14ac:dyDescent="0.25">
      <c r="A173" s="27"/>
      <c r="B173"/>
      <c r="C173"/>
      <c r="D173"/>
      <c r="E173"/>
      <c r="F173"/>
      <c r="G173"/>
      <c r="H173"/>
      <c r="K173" s="27"/>
      <c r="L173" s="27"/>
      <c r="M173" s="27"/>
      <c r="N173" s="27"/>
      <c r="P173" s="709"/>
      <c r="Q173" s="878">
        <v>2</v>
      </c>
      <c r="R173" s="879">
        <f>ROW()</f>
        <v>173</v>
      </c>
      <c r="S173" s="9"/>
      <c r="T173"/>
      <c r="U173"/>
      <c r="V173" s="148"/>
      <c r="X173" s="465"/>
      <c r="Y173" s="465"/>
      <c r="Z173" s="465"/>
      <c r="AA173" s="465"/>
      <c r="AC173" s="466">
        <v>1</v>
      </c>
    </row>
    <row r="174" spans="1:29" s="464" customFormat="1" ht="21" customHeight="1" x14ac:dyDescent="0.25">
      <c r="A174" s="27"/>
      <c r="B174"/>
      <c r="C174"/>
      <c r="D174"/>
      <c r="E174"/>
      <c r="F174"/>
      <c r="G174"/>
      <c r="H174"/>
      <c r="K174" s="27"/>
      <c r="L174" s="27"/>
      <c r="M174" s="27"/>
      <c r="N174" s="27"/>
      <c r="P174" s="796"/>
      <c r="Q174" s="880">
        <v>5</v>
      </c>
      <c r="R174" s="881"/>
      <c r="S174" s="9"/>
      <c r="T174" s="882" t="s">
        <v>572</v>
      </c>
      <c r="U174" s="883" t="s">
        <v>573</v>
      </c>
      <c r="V174" s="884" t="s">
        <v>574</v>
      </c>
      <c r="X174" s="465"/>
      <c r="Y174" s="465"/>
      <c r="Z174" s="465"/>
      <c r="AA174" s="465"/>
      <c r="AC174" s="466">
        <v>1</v>
      </c>
    </row>
    <row r="175" spans="1:29" s="464" customFormat="1" ht="21" customHeight="1" x14ac:dyDescent="0.25">
      <c r="A175" s="27"/>
      <c r="B175"/>
      <c r="C175"/>
      <c r="D175"/>
      <c r="E175"/>
      <c r="F175"/>
      <c r="G175"/>
      <c r="H175"/>
      <c r="K175" s="27"/>
      <c r="L175" s="27"/>
      <c r="M175" s="27"/>
      <c r="N175" s="27"/>
      <c r="P175" s="677"/>
      <c r="Q175" s="885">
        <v>12</v>
      </c>
      <c r="R175" s="886">
        <f>ROW()</f>
        <v>175</v>
      </c>
      <c r="S175" s="9"/>
      <c r="T175" s="887" t="s">
        <v>575</v>
      </c>
      <c r="U175" s="888" t="s">
        <v>576</v>
      </c>
      <c r="V175" s="889" t="s">
        <v>577</v>
      </c>
      <c r="X175" s="465"/>
      <c r="Y175" s="465"/>
      <c r="Z175" s="465"/>
      <c r="AA175" s="465"/>
      <c r="AC175" s="466">
        <v>1</v>
      </c>
    </row>
    <row r="176" spans="1:29" s="464" customFormat="1" ht="21" customHeight="1" x14ac:dyDescent="0.25">
      <c r="A176" s="27"/>
      <c r="B176"/>
      <c r="C176"/>
      <c r="D176"/>
      <c r="E176"/>
      <c r="F176"/>
      <c r="G176"/>
      <c r="H176"/>
      <c r="K176" s="27"/>
      <c r="L176" s="27"/>
      <c r="M176" s="27"/>
      <c r="N176" s="27"/>
      <c r="P176" s="677"/>
      <c r="Q176" s="465"/>
      <c r="R176" s="465"/>
      <c r="S176" s="9"/>
      <c r="T176"/>
      <c r="U176"/>
      <c r="V176" s="148"/>
      <c r="X176" s="465"/>
      <c r="Y176" s="465"/>
      <c r="Z176" s="465"/>
      <c r="AA176" s="465"/>
      <c r="AC176" s="466">
        <v>1</v>
      </c>
    </row>
    <row r="177" spans="1:29" s="464" customFormat="1" ht="21" customHeight="1" x14ac:dyDescent="0.25">
      <c r="A177" s="27"/>
      <c r="B177"/>
      <c r="C177"/>
      <c r="D177"/>
      <c r="E177"/>
      <c r="F177"/>
      <c r="G177"/>
      <c r="H177"/>
      <c r="K177" s="27"/>
      <c r="L177" s="27"/>
      <c r="M177" s="27"/>
      <c r="N177" s="27"/>
      <c r="P177" s="677"/>
      <c r="Q177" s="890" t="s">
        <v>578</v>
      </c>
      <c r="R177" s="890" t="s">
        <v>579</v>
      </c>
      <c r="S177" s="9"/>
      <c r="T177" s="891" t="s">
        <v>580</v>
      </c>
      <c r="U177" s="892" t="s">
        <v>581</v>
      </c>
      <c r="V177" s="893" t="s">
        <v>582</v>
      </c>
      <c r="X177" s="465"/>
      <c r="Y177" s="465"/>
      <c r="Z177" s="465"/>
      <c r="AA177" s="465"/>
      <c r="AC177" s="466">
        <v>1</v>
      </c>
    </row>
    <row r="178" spans="1:29" s="464" customFormat="1" ht="21" customHeight="1" x14ac:dyDescent="0.25">
      <c r="A178" s="27"/>
      <c r="B178"/>
      <c r="C178"/>
      <c r="D178"/>
      <c r="E178"/>
      <c r="F178"/>
      <c r="G178"/>
      <c r="H178"/>
      <c r="K178" s="27"/>
      <c r="L178" s="27"/>
      <c r="M178" s="27"/>
      <c r="N178" s="27"/>
      <c r="P178" s="677"/>
      <c r="Q178" s="890" t="s">
        <v>583</v>
      </c>
      <c r="R178" s="890" t="s">
        <v>584</v>
      </c>
      <c r="S178" s="9"/>
      <c r="T178" s="894" t="s">
        <v>585</v>
      </c>
      <c r="U178" s="895" t="s">
        <v>586</v>
      </c>
      <c r="V178" s="896" t="s">
        <v>587</v>
      </c>
      <c r="X178" s="465"/>
      <c r="Y178" s="465"/>
      <c r="Z178" s="465"/>
      <c r="AA178" s="465"/>
      <c r="AC178" s="466">
        <v>1</v>
      </c>
    </row>
    <row r="179" spans="1:29" s="464" customFormat="1" ht="21" customHeight="1" x14ac:dyDescent="0.25">
      <c r="A179" s="27"/>
      <c r="B179"/>
      <c r="C179"/>
      <c r="D179"/>
      <c r="E179"/>
      <c r="F179"/>
      <c r="G179"/>
      <c r="H179"/>
      <c r="K179" s="465"/>
      <c r="L179" s="465"/>
      <c r="M179" s="465"/>
      <c r="N179" s="465"/>
      <c r="P179" s="677"/>
      <c r="Q179" s="890" t="s">
        <v>588</v>
      </c>
      <c r="R179" s="890" t="s">
        <v>589</v>
      </c>
      <c r="S179" s="9"/>
      <c r="T179" s="9"/>
      <c r="U179" s="9"/>
      <c r="V179" s="862"/>
      <c r="X179" s="465"/>
      <c r="Y179" s="465"/>
      <c r="Z179" s="465"/>
      <c r="AA179" s="465"/>
      <c r="AC179" s="466">
        <v>1</v>
      </c>
    </row>
    <row r="180" spans="1:29" s="464" customFormat="1" ht="21" customHeight="1" x14ac:dyDescent="0.25">
      <c r="A180" s="27"/>
      <c r="B180"/>
      <c r="C180"/>
      <c r="D180"/>
      <c r="E180"/>
      <c r="F180"/>
      <c r="G180"/>
      <c r="H180"/>
      <c r="K180" s="465"/>
      <c r="L180" s="465"/>
      <c r="M180" s="465"/>
      <c r="N180" s="465"/>
      <c r="P180" s="809"/>
      <c r="Q180" s="890" t="s">
        <v>590</v>
      </c>
      <c r="R180" s="890" t="s">
        <v>591</v>
      </c>
      <c r="S180" s="9"/>
      <c r="T180" s="897" t="s">
        <v>592</v>
      </c>
      <c r="U180" s="898" t="s">
        <v>593</v>
      </c>
      <c r="V180" s="862"/>
      <c r="X180" s="465"/>
      <c r="Y180" s="465"/>
      <c r="Z180" s="465"/>
      <c r="AA180" s="465"/>
      <c r="AC180" s="466">
        <v>1</v>
      </c>
    </row>
    <row r="181" spans="1:29" s="464" customFormat="1" ht="21" customHeight="1" x14ac:dyDescent="0.25">
      <c r="A181" s="27"/>
      <c r="B181"/>
      <c r="C181"/>
      <c r="D181"/>
      <c r="E181"/>
      <c r="F181"/>
      <c r="G181"/>
      <c r="H181"/>
      <c r="I181" s="465"/>
      <c r="J181" s="465"/>
      <c r="K181" s="465"/>
      <c r="L181" s="465"/>
      <c r="M181" s="465"/>
      <c r="N181" s="465"/>
      <c r="O181" s="465"/>
      <c r="P181" s="809"/>
      <c r="Q181" s="890" t="s">
        <v>594</v>
      </c>
      <c r="R181" s="890" t="s">
        <v>595</v>
      </c>
      <c r="S181" s="9"/>
      <c r="T181" s="9"/>
      <c r="U181" s="9"/>
      <c r="V181" s="862"/>
      <c r="X181" s="465"/>
      <c r="Y181" s="465"/>
      <c r="Z181" s="465"/>
      <c r="AA181" s="465"/>
      <c r="AC181" s="466">
        <v>1</v>
      </c>
    </row>
    <row r="182" spans="1:29" s="464" customFormat="1" ht="21" customHeight="1" x14ac:dyDescent="0.25">
      <c r="A182" s="27"/>
      <c r="B182"/>
      <c r="C182"/>
      <c r="D182"/>
      <c r="E182"/>
      <c r="F182"/>
      <c r="G182"/>
      <c r="H182"/>
      <c r="I182" s="465"/>
      <c r="J182" s="465"/>
      <c r="K182" s="465"/>
      <c r="L182" s="465"/>
      <c r="M182" s="465"/>
      <c r="N182" s="465"/>
      <c r="O182" s="465"/>
      <c r="P182" s="809"/>
      <c r="Q182" s="890" t="s">
        <v>596</v>
      </c>
      <c r="R182" s="881">
        <v>1</v>
      </c>
      <c r="S182" s="9"/>
      <c r="T182" s="9" t="s">
        <v>597</v>
      </c>
      <c r="U182" s="9"/>
      <c r="V182" s="862"/>
      <c r="X182" s="465"/>
      <c r="Y182" s="465"/>
      <c r="Z182" s="465"/>
      <c r="AA182" s="465"/>
      <c r="AC182" s="466">
        <v>1</v>
      </c>
    </row>
    <row r="183" spans="1:29" s="464" customFormat="1" ht="21" customHeight="1" x14ac:dyDescent="0.25">
      <c r="A183" s="27"/>
      <c r="B183"/>
      <c r="C183"/>
      <c r="D183"/>
      <c r="E183"/>
      <c r="F183"/>
      <c r="G183"/>
      <c r="H183"/>
      <c r="I183" s="465"/>
      <c r="J183" s="465"/>
      <c r="K183" s="465"/>
      <c r="L183" s="465"/>
      <c r="M183" s="465"/>
      <c r="N183" s="465"/>
      <c r="O183" s="465"/>
      <c r="P183" s="809"/>
      <c r="Q183" s="890" t="s">
        <v>598</v>
      </c>
      <c r="R183" s="890" t="s">
        <v>599</v>
      </c>
      <c r="S183" s="899" t="s">
        <v>600</v>
      </c>
      <c r="T183" s="900" t="s">
        <v>601</v>
      </c>
      <c r="U183" s="9"/>
      <c r="V183" s="862" t="s">
        <v>4</v>
      </c>
      <c r="X183" s="465"/>
      <c r="Y183" s="465"/>
      <c r="Z183" s="465"/>
      <c r="AA183" s="465"/>
      <c r="AC183" s="466">
        <v>1</v>
      </c>
    </row>
    <row r="184" spans="1:29" s="464" customFormat="1" ht="21" customHeight="1" x14ac:dyDescent="0.25">
      <c r="A184" s="27"/>
      <c r="B184"/>
      <c r="C184"/>
      <c r="D184"/>
      <c r="E184"/>
      <c r="F184"/>
      <c r="G184"/>
      <c r="H184"/>
      <c r="I184" s="465"/>
      <c r="J184" s="465"/>
      <c r="K184" s="465"/>
      <c r="L184" s="465"/>
      <c r="M184" s="465"/>
      <c r="N184" s="465"/>
      <c r="O184" s="465"/>
      <c r="P184" s="827"/>
      <c r="Q184" s="9"/>
      <c r="R184" s="9"/>
      <c r="S184" s="9"/>
      <c r="T184" s="9"/>
      <c r="U184" s="9"/>
      <c r="V184" s="862"/>
      <c r="X184" s="465"/>
      <c r="Y184" s="465"/>
      <c r="Z184" s="465"/>
      <c r="AA184" s="465"/>
      <c r="AC184" s="466">
        <v>1</v>
      </c>
    </row>
    <row r="185" spans="1:29" s="464" customFormat="1" ht="21" customHeight="1" x14ac:dyDescent="0.25">
      <c r="A185" s="27"/>
      <c r="B185"/>
      <c r="C185"/>
      <c r="D185"/>
      <c r="E185"/>
      <c r="F185"/>
      <c r="G185"/>
      <c r="H185"/>
      <c r="I185" s="465"/>
      <c r="J185" s="465"/>
      <c r="K185" s="465"/>
      <c r="L185" s="465"/>
      <c r="M185" s="465"/>
      <c r="N185" s="465"/>
      <c r="O185" s="465"/>
      <c r="P185" s="827"/>
      <c r="Q185" s="9"/>
      <c r="R185" s="9"/>
      <c r="S185" s="9"/>
      <c r="T185" s="9"/>
      <c r="U185" s="9"/>
      <c r="V185" s="862"/>
      <c r="X185" s="465"/>
      <c r="Y185" s="465"/>
      <c r="Z185" s="465"/>
      <c r="AA185" s="465"/>
      <c r="AC185" s="466">
        <v>1</v>
      </c>
    </row>
    <row r="186" spans="1:29" s="464" customFormat="1" ht="21" customHeight="1" x14ac:dyDescent="0.25">
      <c r="A186" s="27"/>
      <c r="B186"/>
      <c r="C186"/>
      <c r="D186"/>
      <c r="E186"/>
      <c r="F186"/>
      <c r="G186"/>
      <c r="H186"/>
      <c r="I186" s="465"/>
      <c r="J186" s="465"/>
      <c r="K186" s="465"/>
      <c r="L186" s="465"/>
      <c r="M186" s="465"/>
      <c r="N186" s="465"/>
      <c r="O186" s="465"/>
      <c r="P186" s="827"/>
      <c r="Q186" s="901" t="s">
        <v>602</v>
      </c>
      <c r="R186" s="9"/>
      <c r="S186" s="9"/>
      <c r="T186" s="9"/>
      <c r="U186" s="9"/>
      <c r="V186" s="862"/>
      <c r="X186" s="465"/>
      <c r="Y186" s="465"/>
      <c r="Z186" s="465"/>
      <c r="AA186" s="465"/>
      <c r="AC186" s="466">
        <v>1</v>
      </c>
    </row>
    <row r="187" spans="1:29" s="464" customFormat="1" ht="21" customHeight="1" x14ac:dyDescent="0.25">
      <c r="A187" s="27"/>
      <c r="B187"/>
      <c r="C187"/>
      <c r="D187"/>
      <c r="E187"/>
      <c r="F187"/>
      <c r="G187"/>
      <c r="H187"/>
      <c r="I187" s="465"/>
      <c r="J187" s="465"/>
      <c r="K187" s="465"/>
      <c r="L187" s="465"/>
      <c r="M187" s="465"/>
      <c r="N187" s="465"/>
      <c r="O187" s="465"/>
      <c r="P187" s="827"/>
      <c r="Q187" s="902" t="s">
        <v>603</v>
      </c>
      <c r="R187" s="9"/>
      <c r="S187" s="9"/>
      <c r="T187" s="9"/>
      <c r="U187" s="9"/>
      <c r="V187" s="862"/>
      <c r="X187" s="465"/>
      <c r="Y187" s="465"/>
      <c r="Z187" s="465"/>
      <c r="AA187" s="465"/>
      <c r="AC187" s="466">
        <v>1</v>
      </c>
    </row>
    <row r="188" spans="1:29" s="464" customFormat="1" ht="21" customHeight="1" x14ac:dyDescent="0.25">
      <c r="A188" s="27"/>
      <c r="B188"/>
      <c r="C188"/>
      <c r="D188"/>
      <c r="E188"/>
      <c r="F188"/>
      <c r="G188"/>
      <c r="H188"/>
      <c r="I188" s="465"/>
      <c r="J188" s="465"/>
      <c r="K188" s="465"/>
      <c r="L188" s="465"/>
      <c r="M188" s="465"/>
      <c r="N188" s="465"/>
      <c r="O188" s="465"/>
      <c r="P188" s="827"/>
      <c r="Q188" s="902" t="s">
        <v>604</v>
      </c>
      <c r="R188" s="9"/>
      <c r="S188" s="9"/>
      <c r="T188" s="9"/>
      <c r="U188" s="9"/>
      <c r="V188" s="862"/>
      <c r="X188" s="465"/>
      <c r="Y188" s="465"/>
      <c r="Z188" s="465"/>
      <c r="AA188" s="465"/>
      <c r="AC188" s="466">
        <v>1</v>
      </c>
    </row>
    <row r="189" spans="1:29" s="464" customFormat="1" ht="21" customHeight="1" x14ac:dyDescent="0.25">
      <c r="A189" s="27"/>
      <c r="B189"/>
      <c r="C189"/>
      <c r="D189"/>
      <c r="E189"/>
      <c r="F189"/>
      <c r="G189"/>
      <c r="H189"/>
      <c r="I189" s="465"/>
      <c r="J189" s="465"/>
      <c r="K189" s="465"/>
      <c r="L189" s="465"/>
      <c r="M189" s="465"/>
      <c r="N189" s="465"/>
      <c r="O189" s="465"/>
      <c r="P189" s="827"/>
      <c r="Q189" s="903" t="s">
        <v>605</v>
      </c>
      <c r="R189" s="9"/>
      <c r="S189" s="9"/>
      <c r="T189" s="9"/>
      <c r="U189" s="9"/>
      <c r="V189" s="862"/>
      <c r="AC189" s="466">
        <v>1</v>
      </c>
    </row>
    <row r="190" spans="1:29" s="464" customFormat="1" ht="21" customHeight="1" x14ac:dyDescent="0.25">
      <c r="A190" s="27"/>
      <c r="B190"/>
      <c r="C190"/>
      <c r="D190"/>
      <c r="E190"/>
      <c r="F190"/>
      <c r="G190"/>
      <c r="H190"/>
      <c r="I190" s="465"/>
      <c r="J190" s="465"/>
      <c r="K190" s="465"/>
      <c r="L190" s="465"/>
      <c r="M190" s="465"/>
      <c r="N190" s="465"/>
      <c r="O190" s="465"/>
      <c r="P190" s="827"/>
      <c r="Q190" s="904" t="s">
        <v>606</v>
      </c>
      <c r="R190" s="9"/>
      <c r="S190" s="9"/>
      <c r="T190" s="9"/>
      <c r="U190" s="9"/>
      <c r="V190" s="862"/>
      <c r="AC190" s="466">
        <v>1</v>
      </c>
    </row>
    <row r="191" spans="1:29" s="464" customFormat="1" ht="21" customHeight="1" x14ac:dyDescent="0.25">
      <c r="A191" s="27"/>
      <c r="B191"/>
      <c r="C191"/>
      <c r="D191"/>
      <c r="E191"/>
      <c r="F191"/>
      <c r="G191"/>
      <c r="H191"/>
      <c r="I191" s="465"/>
      <c r="J191" s="465"/>
      <c r="K191" s="465"/>
      <c r="L191" s="465"/>
      <c r="M191" s="465"/>
      <c r="N191" s="465"/>
      <c r="O191" s="465"/>
      <c r="P191" s="827"/>
      <c r="Q191"/>
      <c r="R191"/>
      <c r="S191"/>
      <c r="T191"/>
      <c r="U191"/>
      <c r="V191" s="862"/>
      <c r="AC191" s="466">
        <v>1</v>
      </c>
    </row>
    <row r="192" spans="1:29" s="464" customFormat="1" ht="21" customHeight="1" x14ac:dyDescent="0.25">
      <c r="A192" s="27"/>
      <c r="B192"/>
      <c r="C192"/>
      <c r="D192"/>
      <c r="E192"/>
      <c r="F192"/>
      <c r="G192"/>
      <c r="H192"/>
      <c r="I192" s="465"/>
      <c r="J192" s="465"/>
      <c r="K192" s="465"/>
      <c r="L192" s="465"/>
      <c r="M192" s="465"/>
      <c r="N192" s="465"/>
      <c r="O192" s="465"/>
      <c r="P192" s="749"/>
      <c r="Q192" s="863" t="s">
        <v>607</v>
      </c>
      <c r="R192" s="751"/>
      <c r="S192" s="750"/>
      <c r="T192" s="750"/>
      <c r="U192" s="750"/>
      <c r="V192" s="752"/>
      <c r="AC192" s="466">
        <v>1</v>
      </c>
    </row>
    <row r="193" spans="1:31" s="464" customFormat="1" ht="21" customHeight="1" x14ac:dyDescent="0.25">
      <c r="A193" s="27"/>
      <c r="B193"/>
      <c r="C193"/>
      <c r="D193"/>
      <c r="E193"/>
      <c r="F193"/>
      <c r="G193"/>
      <c r="H193"/>
      <c r="I193" s="465"/>
      <c r="J193" s="465"/>
      <c r="K193" s="465"/>
      <c r="L193" s="465"/>
      <c r="M193" s="465"/>
      <c r="N193" s="465"/>
      <c r="O193" s="465"/>
      <c r="P193" s="809"/>
      <c r="Q193" s="880"/>
      <c r="R193" s="810"/>
      <c r="S193" s="9"/>
      <c r="T193" s="9"/>
      <c r="U193" s="9"/>
      <c r="V193" s="862"/>
      <c r="AC193" s="466">
        <v>1</v>
      </c>
    </row>
    <row r="194" spans="1:31" s="464" customFormat="1" ht="21" customHeight="1" x14ac:dyDescent="0.25">
      <c r="A194" s="27"/>
      <c r="B194"/>
      <c r="C194"/>
      <c r="D194"/>
      <c r="E194"/>
      <c r="F194"/>
      <c r="G194"/>
      <c r="H194"/>
      <c r="I194" s="465"/>
      <c r="J194" s="465"/>
      <c r="K194" s="465"/>
      <c r="L194" s="465"/>
      <c r="M194" s="465"/>
      <c r="N194" s="465"/>
      <c r="O194" s="465"/>
      <c r="P194" s="809"/>
      <c r="Q194" s="905" t="s">
        <v>608</v>
      </c>
      <c r="R194" s="678"/>
      <c r="S194" s="678"/>
      <c r="T194" s="678"/>
      <c r="U194" s="9"/>
      <c r="V194" s="862"/>
      <c r="AC194" s="466">
        <v>1</v>
      </c>
    </row>
    <row r="195" spans="1:31" s="464" customFormat="1" ht="21" customHeight="1" x14ac:dyDescent="0.25">
      <c r="A195" s="27"/>
      <c r="B195"/>
      <c r="C195"/>
      <c r="D195"/>
      <c r="E195"/>
      <c r="F195"/>
      <c r="G195"/>
      <c r="H195"/>
      <c r="I195" s="465"/>
      <c r="J195" s="465"/>
      <c r="K195" s="465"/>
      <c r="L195" s="465"/>
      <c r="M195" s="465"/>
      <c r="N195" s="465"/>
      <c r="O195" s="465"/>
      <c r="P195" s="831"/>
      <c r="Q195" s="906" t="s">
        <v>6</v>
      </c>
      <c r="R195" s="678" t="s">
        <v>609</v>
      </c>
      <c r="S195" s="678"/>
      <c r="T195" s="678"/>
      <c r="U195" s="9"/>
      <c r="V195" s="862"/>
      <c r="AC195" s="466">
        <v>1</v>
      </c>
    </row>
    <row r="196" spans="1:31" s="464" customFormat="1" ht="21" customHeight="1" x14ac:dyDescent="0.25">
      <c r="A196" s="27"/>
      <c r="B196"/>
      <c r="C196"/>
      <c r="D196"/>
      <c r="E196"/>
      <c r="F196"/>
      <c r="G196"/>
      <c r="H196"/>
      <c r="I196" s="465"/>
      <c r="J196" s="465"/>
      <c r="K196" s="465"/>
      <c r="L196" s="465"/>
      <c r="M196" s="465"/>
      <c r="N196" s="465"/>
      <c r="O196" s="465"/>
      <c r="P196" s="809"/>
      <c r="Q196" s="907" t="str">
        <f>IF(COLUMN()-COLUMN(Q196)+1&lt;=26, CHAR(64+COLUMN()-COLUMN(Q196)+1), CHAR(64+INT((COLUMN()-COLUMN(Q196))/26))&amp;CHAR(64+MOD(COLUMN()-COLUMN(Q196)-1,26)+1))</f>
        <v>A</v>
      </c>
      <c r="R196" s="678"/>
      <c r="S196" s="678"/>
      <c r="T196" s="678"/>
      <c r="U196" s="9"/>
      <c r="V196" s="862"/>
      <c r="AC196" s="466">
        <v>1</v>
      </c>
    </row>
    <row r="197" spans="1:31" s="464" customFormat="1" ht="21" customHeight="1" x14ac:dyDescent="0.25">
      <c r="A197" s="27"/>
      <c r="B197"/>
      <c r="C197"/>
      <c r="D197"/>
      <c r="E197"/>
      <c r="F197"/>
      <c r="G197"/>
      <c r="H197"/>
      <c r="I197" s="465"/>
      <c r="J197" s="465"/>
      <c r="K197" s="465"/>
      <c r="L197" s="465"/>
      <c r="M197" s="465"/>
      <c r="N197" s="465"/>
      <c r="O197" s="465"/>
      <c r="P197" s="809"/>
      <c r="Q197" s="908" t="s">
        <v>610</v>
      </c>
      <c r="R197" s="678"/>
      <c r="S197" s="678"/>
      <c r="T197" s="678"/>
      <c r="U197" s="9"/>
      <c r="V197" s="862"/>
      <c r="AC197" s="466">
        <v>1</v>
      </c>
    </row>
    <row r="198" spans="1:31" s="464" customFormat="1" ht="21" customHeight="1" thickBot="1" x14ac:dyDescent="0.3">
      <c r="A198" s="27"/>
      <c r="B198"/>
      <c r="C198"/>
      <c r="D198"/>
      <c r="E198"/>
      <c r="F198"/>
      <c r="G198"/>
      <c r="H198"/>
      <c r="I198" s="465"/>
      <c r="J198" s="465"/>
      <c r="K198" s="465"/>
      <c r="L198" s="465"/>
      <c r="M198" s="465"/>
      <c r="N198" s="465"/>
      <c r="O198" s="465"/>
      <c r="P198" s="827"/>
      <c r="Q198" s="9"/>
      <c r="R198" s="9"/>
      <c r="S198" s="9"/>
      <c r="T198" s="9"/>
      <c r="U198" s="9"/>
      <c r="V198" s="862"/>
      <c r="AC198" s="466">
        <v>1</v>
      </c>
    </row>
    <row r="199" spans="1:31" s="464" customFormat="1" ht="21" customHeight="1" x14ac:dyDescent="0.3">
      <c r="A199"/>
      <c r="B199"/>
      <c r="C199"/>
      <c r="D199"/>
      <c r="E199"/>
      <c r="F199"/>
      <c r="G199"/>
      <c r="H199"/>
      <c r="I199" s="465"/>
      <c r="J199" s="465"/>
      <c r="K199" s="465"/>
      <c r="L199" s="465"/>
      <c r="M199" s="465"/>
      <c r="N199" s="465"/>
      <c r="O199" s="465"/>
      <c r="P199" s="909" t="s">
        <v>0</v>
      </c>
      <c r="Q199" s="3044" t="s">
        <v>611</v>
      </c>
      <c r="R199" s="3044"/>
      <c r="S199" s="3044"/>
      <c r="T199" s="3044"/>
      <c r="U199" s="3044"/>
      <c r="V199" s="3045"/>
      <c r="AC199" s="466">
        <v>1</v>
      </c>
    </row>
    <row r="200" spans="1:31" s="464" customFormat="1" ht="21" customHeight="1" x14ac:dyDescent="0.25">
      <c r="A200" s="27"/>
      <c r="B200"/>
      <c r="C200"/>
      <c r="D200"/>
      <c r="E200"/>
      <c r="F200"/>
      <c r="G200"/>
      <c r="H200"/>
      <c r="I200" s="465"/>
      <c r="J200" s="465"/>
      <c r="K200" s="465"/>
      <c r="L200" s="465"/>
      <c r="M200" s="465"/>
      <c r="N200" s="465"/>
      <c r="O200" s="465"/>
      <c r="P200" s="3046" t="s">
        <v>612</v>
      </c>
      <c r="Q200" s="3047"/>
      <c r="R200" s="3047"/>
      <c r="S200" s="3047"/>
      <c r="T200" s="3047"/>
      <c r="U200" s="3047"/>
      <c r="V200" s="3048"/>
      <c r="W200"/>
      <c r="AB200"/>
      <c r="AC200" s="466">
        <v>1</v>
      </c>
    </row>
    <row r="201" spans="1:31" s="27" customFormat="1" ht="21" customHeight="1" thickBot="1" x14ac:dyDescent="0.3">
      <c r="B201"/>
      <c r="C201"/>
      <c r="D201"/>
      <c r="E201"/>
      <c r="F201"/>
      <c r="G201"/>
      <c r="H201"/>
      <c r="I201" s="465"/>
      <c r="J201" s="465"/>
      <c r="K201" s="465"/>
      <c r="L201" s="465"/>
      <c r="M201" s="465"/>
      <c r="N201" s="465"/>
      <c r="O201" s="465"/>
      <c r="P201" s="910"/>
      <c r="Q201" s="911" t="s">
        <v>613</v>
      </c>
      <c r="R201" s="912" t="s">
        <v>614</v>
      </c>
      <c r="S201" s="913" t="s">
        <v>615</v>
      </c>
      <c r="T201" s="914" t="s">
        <v>616</v>
      </c>
      <c r="U201" s="9"/>
      <c r="V201" s="915" t="s">
        <v>617</v>
      </c>
      <c r="AC201" s="466">
        <v>1</v>
      </c>
      <c r="AD201" s="464"/>
      <c r="AE201" s="464"/>
    </row>
    <row r="202" spans="1:31" s="27" customFormat="1" ht="21" customHeight="1" thickTop="1" thickBot="1" x14ac:dyDescent="0.3">
      <c r="B202"/>
      <c r="C202"/>
      <c r="D202"/>
      <c r="E202"/>
      <c r="F202"/>
      <c r="G202"/>
      <c r="H202"/>
      <c r="I202" s="465"/>
      <c r="J202" s="465"/>
      <c r="K202" s="465"/>
      <c r="L202" s="465"/>
      <c r="M202" s="465"/>
      <c r="N202" s="465"/>
      <c r="O202" s="465"/>
      <c r="P202" s="910"/>
      <c r="Q202" s="916" t="s">
        <v>618</v>
      </c>
      <c r="R202" s="917">
        <f>LEN(Q202) - LEN(SUBSTITUTE(Q202, " ", "")) + 1</f>
        <v>45</v>
      </c>
      <c r="S202" s="917">
        <f>LEN(Q202)</f>
        <v>263</v>
      </c>
      <c r="T202" s="918">
        <v>70</v>
      </c>
      <c r="U202"/>
      <c r="V202" s="919" t="str">
        <f>TEXT(ROUND(LEN(Q202)/T202, 1), "0.0") &amp; " lignes"</f>
        <v>3.8 lignes</v>
      </c>
      <c r="AC202" s="466">
        <v>1</v>
      </c>
      <c r="AD202" s="464"/>
      <c r="AE202" s="464"/>
    </row>
    <row r="203" spans="1:31" s="27" customFormat="1" ht="21" customHeight="1" thickTop="1" x14ac:dyDescent="0.25">
      <c r="B203"/>
      <c r="C203"/>
      <c r="D203"/>
      <c r="E203"/>
      <c r="F203"/>
      <c r="G203"/>
      <c r="H203"/>
      <c r="I203" s="465"/>
      <c r="J203" s="465"/>
      <c r="K203" s="465"/>
      <c r="L203" s="465"/>
      <c r="M203" s="465"/>
      <c r="N203" s="465"/>
      <c r="O203" s="465"/>
      <c r="P203" s="910"/>
      <c r="Q203" s="3049" t="str">
        <f>Q202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R203" s="3049"/>
      <c r="S203" s="3049"/>
      <c r="T203" s="3049"/>
      <c r="U203" s="3049"/>
      <c r="V203" s="3050"/>
      <c r="AC203" s="466">
        <v>1</v>
      </c>
      <c r="AD203" s="464"/>
      <c r="AE203" s="464"/>
    </row>
    <row r="204" spans="1:31" s="27" customFormat="1" ht="21" customHeight="1" x14ac:dyDescent="0.25">
      <c r="B204"/>
      <c r="C204"/>
      <c r="D204"/>
      <c r="E204"/>
      <c r="F204"/>
      <c r="G204"/>
      <c r="H204"/>
      <c r="I204" s="465"/>
      <c r="J204" s="465"/>
      <c r="K204" s="465"/>
      <c r="L204" s="465"/>
      <c r="M204" s="465"/>
      <c r="N204" s="465"/>
      <c r="O204" s="465"/>
      <c r="P204" s="910"/>
      <c r="Q204" s="3049"/>
      <c r="R204" s="3049"/>
      <c r="S204" s="3049"/>
      <c r="T204" s="3049"/>
      <c r="U204" s="3049"/>
      <c r="V204" s="3050"/>
      <c r="AC204" s="466">
        <v>1</v>
      </c>
      <c r="AD204" s="464"/>
      <c r="AE204" s="464"/>
    </row>
    <row r="205" spans="1:31" s="27" customFormat="1" ht="21" customHeight="1" x14ac:dyDescent="0.25">
      <c r="B205"/>
      <c r="C205"/>
      <c r="D205"/>
      <c r="E205"/>
      <c r="F205"/>
      <c r="G205"/>
      <c r="H205"/>
      <c r="I205" s="465"/>
      <c r="J205" s="465"/>
      <c r="K205" s="465"/>
      <c r="L205" s="465"/>
      <c r="M205" s="465"/>
      <c r="N205" s="465"/>
      <c r="O205" s="465"/>
      <c r="P205" s="910"/>
      <c r="Q205" s="3049"/>
      <c r="R205" s="3049"/>
      <c r="S205" s="3049"/>
      <c r="T205" s="3049"/>
      <c r="U205" s="3049"/>
      <c r="V205" s="3050"/>
      <c r="AC205" s="466">
        <v>1</v>
      </c>
      <c r="AD205" s="464"/>
      <c r="AE205" s="464"/>
    </row>
    <row r="206" spans="1:31" ht="21" customHeight="1" x14ac:dyDescent="0.25">
      <c r="A206" s="27"/>
      <c r="B206"/>
      <c r="C206"/>
      <c r="D206"/>
      <c r="E206"/>
      <c r="F206"/>
      <c r="G206"/>
      <c r="H206"/>
      <c r="I206" s="465"/>
      <c r="J206" s="465"/>
      <c r="O206" s="465"/>
      <c r="P206" s="910"/>
      <c r="Q206" s="3049"/>
      <c r="R206" s="3049"/>
      <c r="S206" s="3049"/>
      <c r="T206" s="3049"/>
      <c r="U206" s="3049"/>
      <c r="V206" s="3050"/>
      <c r="AC206" s="466">
        <v>1</v>
      </c>
    </row>
    <row r="207" spans="1:31" ht="21" customHeight="1" x14ac:dyDescent="0.25">
      <c r="A207" s="27"/>
      <c r="B207"/>
      <c r="C207"/>
      <c r="D207"/>
      <c r="E207"/>
      <c r="F207"/>
      <c r="G207"/>
      <c r="H207"/>
      <c r="I207" s="464"/>
      <c r="J207" s="464"/>
      <c r="O207" s="464"/>
      <c r="P207" s="910"/>
      <c r="Q207" s="920"/>
      <c r="S207" s="162" t="s">
        <v>619</v>
      </c>
      <c r="T207" s="133" t="str">
        <f>T202&amp;" caractères"</f>
        <v>70 caractères</v>
      </c>
      <c r="V207" s="921" t="str">
        <f>V202</f>
        <v>3.8 lignes</v>
      </c>
      <c r="AC207" s="466">
        <v>1</v>
      </c>
    </row>
    <row r="208" spans="1:31" ht="21" customHeight="1" x14ac:dyDescent="0.25">
      <c r="A208" s="27"/>
      <c r="B208"/>
      <c r="C208"/>
      <c r="D208"/>
      <c r="E208"/>
      <c r="F208"/>
      <c r="G208"/>
      <c r="H208"/>
      <c r="I208" s="464"/>
      <c r="J208" s="464"/>
      <c r="O208" s="464"/>
      <c r="P208" s="910"/>
      <c r="Q208" s="922" t="s">
        <v>620</v>
      </c>
      <c r="R208" s="923"/>
      <c r="S208" s="924"/>
      <c r="T208" s="924"/>
      <c r="U208" s="924"/>
      <c r="V208" s="925"/>
      <c r="AC208" s="466">
        <v>1</v>
      </c>
    </row>
    <row r="209" spans="1:31" ht="21" customHeight="1" x14ac:dyDescent="0.25">
      <c r="A209" s="27"/>
      <c r="B209"/>
      <c r="C209"/>
      <c r="D209"/>
      <c r="E209"/>
      <c r="F209"/>
      <c r="G209"/>
      <c r="H209"/>
      <c r="I209" s="464"/>
      <c r="J209" s="464"/>
      <c r="O209" s="464"/>
      <c r="P209" s="926" t="str">
        <f t="shared" ref="P209:P214" si="8">LEN(R209)&amp;" car."</f>
        <v>72 car.</v>
      </c>
      <c r="Q209" s="927" t="s">
        <v>621</v>
      </c>
      <c r="R209" s="3040" t="str">
        <f>LEFT(Q202,FIND(" ",Q202&amp;" ",T202)-1) &amp; ".."</f>
        <v>Épluchez l’ail et les oignons. Coupez-les en petits morceaux. Égouttez..</v>
      </c>
      <c r="S209" s="3040"/>
      <c r="T209" s="3040"/>
      <c r="U209" s="3040"/>
      <c r="V209" s="3041"/>
      <c r="AC209" s="466">
        <v>1</v>
      </c>
    </row>
    <row r="210" spans="1:31" ht="21" customHeight="1" x14ac:dyDescent="0.25">
      <c r="A210" s="27"/>
      <c r="B210"/>
      <c r="C210"/>
      <c r="D210"/>
      <c r="E210"/>
      <c r="F210"/>
      <c r="G210"/>
      <c r="H210"/>
      <c r="I210" s="464"/>
      <c r="J210" s="464"/>
      <c r="O210" s="464"/>
      <c r="P210" s="926" t="str">
        <f t="shared" si="8"/>
        <v>74 car.</v>
      </c>
      <c r="Q210" s="927" t="s">
        <v>622</v>
      </c>
      <c r="R210" s="3040" t="str">
        <f>LEFT(RIGHT(Q202,LEN(Q202)-LEN(R209)-2),FIND(" ",RIGHT(Q202,LEN(Q202)-LEN(R209)-2)&amp;" ",T202)-1) &amp; ".."</f>
        <v xml:space="preserve"> champignons. Dans votre Cookeo, faites roussir la viande et les lardons..</v>
      </c>
      <c r="S210" s="3040"/>
      <c r="T210" s="3040"/>
      <c r="U210" s="3040"/>
      <c r="V210" s="3041"/>
      <c r="AC210" s="466">
        <v>1</v>
      </c>
    </row>
    <row r="211" spans="1:31" ht="21" customHeight="1" x14ac:dyDescent="0.25">
      <c r="A211" s="27"/>
      <c r="B211"/>
      <c r="C211"/>
      <c r="D211"/>
      <c r="E211"/>
      <c r="F211"/>
      <c r="G211"/>
      <c r="H211"/>
      <c r="I211" s="464"/>
      <c r="J211" s="464"/>
      <c r="O211" s="464"/>
      <c r="P211" s="926" t="str">
        <f t="shared" si="8"/>
        <v>70 car.</v>
      </c>
      <c r="Q211" s="927" t="s">
        <v>623</v>
      </c>
      <c r="R211" s="3040" t="str">
        <f>LEFT(RIGHT(Q202,LEN(Q202)-LEN(R209)-LEN(R210)),T202)</f>
        <v xml:space="preserve"> avec le morceau de beurre sur le mode « dorer » / 3 min (préchauffage</v>
      </c>
      <c r="S211" s="3040"/>
      <c r="T211" s="3040"/>
      <c r="U211" s="3040"/>
      <c r="V211" s="3041"/>
      <c r="AC211" s="466">
        <v>1</v>
      </c>
    </row>
    <row r="212" spans="1:31" s="27" customFormat="1" ht="21" customHeight="1" x14ac:dyDescent="0.25">
      <c r="B212"/>
      <c r="C212"/>
      <c r="D212"/>
      <c r="E212"/>
      <c r="F212"/>
      <c r="G212"/>
      <c r="H212"/>
      <c r="I212" s="464"/>
      <c r="J212" s="464"/>
      <c r="K212" s="465"/>
      <c r="L212" s="465"/>
      <c r="M212" s="465"/>
      <c r="N212" s="465"/>
      <c r="O212" s="464"/>
      <c r="P212" s="926" t="str">
        <f t="shared" si="8"/>
        <v>47 car.</v>
      </c>
      <c r="Q212" s="927" t="s">
        <v>624</v>
      </c>
      <c r="R212" s="3040" t="str">
        <f>LEFT(RIGHT(Q202,LEN(Q202)-LEN(R209)-LEN(R210)-LEN(R211)),T202)</f>
        <v xml:space="preserve"> inclus), en remuant avec une cuillère en bois.</v>
      </c>
      <c r="S212" s="3040"/>
      <c r="T212" s="3040"/>
      <c r="U212" s="3040"/>
      <c r="V212" s="3041"/>
      <c r="AC212" s="466">
        <v>1</v>
      </c>
      <c r="AD212" s="464"/>
      <c r="AE212" s="464"/>
    </row>
    <row r="213" spans="1:31" s="27" customFormat="1" ht="21" customHeight="1" x14ac:dyDescent="0.25">
      <c r="B213"/>
      <c r="C213"/>
      <c r="D213"/>
      <c r="E213"/>
      <c r="F213"/>
      <c r="G213"/>
      <c r="H213"/>
      <c r="I213" s="464"/>
      <c r="J213" s="464"/>
      <c r="K213" s="465"/>
      <c r="L213" s="465"/>
      <c r="M213" s="465"/>
      <c r="N213" s="465"/>
      <c r="O213" s="464"/>
      <c r="P213" s="926" t="str">
        <f t="shared" si="8"/>
        <v>0 car.</v>
      </c>
      <c r="Q213" s="927" t="s">
        <v>625</v>
      </c>
      <c r="R213" s="3040" t="str">
        <f>LEFT(RIGHT(Q202,LEN(Q202)-LEN(R209)-LEN(R210)-LEN(R211)-LEN(R212)),T202)</f>
        <v/>
      </c>
      <c r="S213" s="3040"/>
      <c r="T213" s="3040"/>
      <c r="U213" s="3040"/>
      <c r="V213" s="3041"/>
      <c r="AC213" s="466">
        <v>1</v>
      </c>
      <c r="AD213" s="464"/>
      <c r="AE213" s="464"/>
    </row>
    <row r="214" spans="1:31" s="27" customFormat="1" ht="21" customHeight="1" x14ac:dyDescent="0.25">
      <c r="B214"/>
      <c r="C214"/>
      <c r="D214"/>
      <c r="E214"/>
      <c r="F214"/>
      <c r="G214"/>
      <c r="H214"/>
      <c r="I214" s="464"/>
      <c r="J214" s="464"/>
      <c r="K214" s="465"/>
      <c r="L214" s="465"/>
      <c r="M214" s="465"/>
      <c r="N214" s="465"/>
      <c r="O214" s="464"/>
      <c r="P214" s="926" t="str">
        <f t="shared" si="8"/>
        <v>0 car.</v>
      </c>
      <c r="Q214" s="927" t="s">
        <v>626</v>
      </c>
      <c r="R214" s="3040" t="str">
        <f>LEFT(RIGHT(Q202,LEN(Q202)-LEN(R209)-LEN(R210)-LEN(R211)-LEN(R212)-LEN(R213)),T202)</f>
        <v/>
      </c>
      <c r="S214" s="3040"/>
      <c r="T214" s="3040"/>
      <c r="U214" s="3040"/>
      <c r="V214" s="3041"/>
      <c r="AC214" s="466">
        <v>1</v>
      </c>
      <c r="AD214" s="464"/>
      <c r="AE214" s="464"/>
    </row>
    <row r="215" spans="1:31" ht="21" customHeight="1" x14ac:dyDescent="0.25">
      <c r="A215" s="27"/>
      <c r="B215"/>
      <c r="C215"/>
      <c r="D215"/>
      <c r="E215"/>
      <c r="F215"/>
      <c r="G215"/>
      <c r="H215"/>
      <c r="I215" s="464"/>
      <c r="J215" s="464"/>
      <c r="O215" s="464"/>
      <c r="P215" s="910"/>
      <c r="Q215" s="3042" t="s">
        <v>627</v>
      </c>
      <c r="R215" s="3042"/>
      <c r="S215" s="3042"/>
      <c r="T215" s="3042"/>
      <c r="U215" s="3042"/>
      <c r="V215" s="3043"/>
      <c r="AC215" s="466">
        <v>1</v>
      </c>
    </row>
    <row r="216" spans="1:31" ht="21" customHeight="1" x14ac:dyDescent="0.25">
      <c r="A216" s="27"/>
      <c r="B216"/>
      <c r="C216"/>
      <c r="D216"/>
      <c r="E216"/>
      <c r="F216"/>
      <c r="G216"/>
      <c r="H216"/>
      <c r="I216" s="464"/>
      <c r="J216" s="464"/>
      <c r="O216" s="464"/>
      <c r="P216" s="910"/>
      <c r="Q216" s="3042"/>
      <c r="R216" s="3042"/>
      <c r="S216" s="3042"/>
      <c r="T216" s="3042"/>
      <c r="U216" s="3042"/>
      <c r="V216" s="3043"/>
      <c r="AC216" s="466">
        <v>1</v>
      </c>
    </row>
    <row r="217" spans="1:31" ht="21" customHeight="1" x14ac:dyDescent="0.25">
      <c r="A217" s="27"/>
      <c r="B217"/>
      <c r="C217"/>
      <c r="D217"/>
      <c r="E217"/>
      <c r="F217"/>
      <c r="G217"/>
      <c r="H217"/>
      <c r="I217" s="464"/>
      <c r="J217" s="464"/>
      <c r="O217" s="464"/>
      <c r="P217" s="749"/>
      <c r="Q217" s="863"/>
      <c r="R217" s="751"/>
      <c r="S217" s="750"/>
      <c r="T217" s="750"/>
      <c r="U217" s="750"/>
      <c r="V217" s="752"/>
      <c r="AC217" s="466">
        <v>1</v>
      </c>
    </row>
    <row r="218" spans="1:31" ht="21" customHeight="1" x14ac:dyDescent="0.25">
      <c r="A218" s="27"/>
      <c r="B218"/>
      <c r="C218"/>
      <c r="D218"/>
      <c r="E218"/>
      <c r="F218"/>
      <c r="G218"/>
      <c r="H218"/>
      <c r="I218" s="464"/>
      <c r="J218" s="464"/>
      <c r="O218" s="464"/>
      <c r="P218" s="928" t="s">
        <v>628</v>
      </c>
      <c r="Q218" s="9"/>
      <c r="R218" s="9"/>
      <c r="S218" s="9"/>
      <c r="T218" s="9"/>
      <c r="U218" s="9"/>
      <c r="V218" s="862"/>
      <c r="AC218" s="466">
        <v>1</v>
      </c>
    </row>
    <row r="219" spans="1:31" ht="21" customHeight="1" x14ac:dyDescent="0.25">
      <c r="A219" s="27"/>
      <c r="B219"/>
      <c r="C219"/>
      <c r="D219"/>
      <c r="E219"/>
      <c r="F219"/>
      <c r="G219"/>
      <c r="H219"/>
      <c r="I219" s="464"/>
      <c r="J219" s="464"/>
      <c r="O219" s="464"/>
      <c r="P219" s="929">
        <v>3.472222222222222E-3</v>
      </c>
      <c r="Q219" s="930" t="s">
        <v>629</v>
      </c>
      <c r="R219" s="931"/>
      <c r="S219" s="932" t="s">
        <v>630</v>
      </c>
      <c r="T219" s="933">
        <v>1.0416666666666666E-2</v>
      </c>
      <c r="U219" s="932"/>
      <c r="V219" s="934"/>
      <c r="AC219" s="466">
        <v>1</v>
      </c>
    </row>
    <row r="220" spans="1:31" s="27" customFormat="1" ht="21" customHeight="1" x14ac:dyDescent="0.25">
      <c r="B220"/>
      <c r="C220"/>
      <c r="D220"/>
      <c r="E220"/>
      <c r="F220"/>
      <c r="G220"/>
      <c r="H220"/>
      <c r="I220" s="464"/>
      <c r="J220" s="464"/>
      <c r="K220" s="465"/>
      <c r="L220" s="465"/>
      <c r="M220" s="465"/>
      <c r="N220" s="465"/>
      <c r="O220" s="464"/>
      <c r="P220" s="935" t="s">
        <v>631</v>
      </c>
      <c r="Q220" s="936">
        <v>2.0833333333333332E-2</v>
      </c>
      <c r="R220" s="937"/>
      <c r="S220" s="938" t="s">
        <v>632</v>
      </c>
      <c r="T220" s="939">
        <f>P219+T219+Q220</f>
        <v>3.4722222222222224E-2</v>
      </c>
      <c r="U220" s="937"/>
      <c r="V220" s="940"/>
      <c r="AC220" s="466">
        <v>1</v>
      </c>
      <c r="AD220" s="464"/>
      <c r="AE220" s="464"/>
    </row>
    <row r="221" spans="1:31" s="27" customFormat="1" ht="21" customHeight="1" x14ac:dyDescent="0.25">
      <c r="B221"/>
      <c r="C221"/>
      <c r="D221"/>
      <c r="E221"/>
      <c r="F221"/>
      <c r="G221"/>
      <c r="H221"/>
      <c r="I221" s="464"/>
      <c r="J221" s="464"/>
      <c r="K221" s="465"/>
      <c r="L221" s="465"/>
      <c r="M221" s="465"/>
      <c r="N221" s="465"/>
      <c r="O221" s="464"/>
      <c r="P221" s="827"/>
      <c r="Q221" s="9"/>
      <c r="R221" s="9"/>
      <c r="S221" s="9"/>
      <c r="T221" s="9"/>
      <c r="U221" s="9"/>
      <c r="V221" s="862"/>
      <c r="AC221" s="466">
        <v>1</v>
      </c>
      <c r="AD221" s="464"/>
      <c r="AE221" s="464"/>
    </row>
    <row r="222" spans="1:31" s="27" customFormat="1" ht="21" customHeight="1" x14ac:dyDescent="0.25">
      <c r="B222"/>
      <c r="C222"/>
      <c r="D222"/>
      <c r="E222"/>
      <c r="F222"/>
      <c r="G222"/>
      <c r="H222"/>
      <c r="I222" s="464"/>
      <c r="J222" s="464"/>
      <c r="K222" s="465"/>
      <c r="L222" s="465"/>
      <c r="M222" s="465"/>
      <c r="N222" s="465"/>
      <c r="O222" s="464"/>
      <c r="P222" s="796"/>
      <c r="Q222" s="941" t="s">
        <v>633</v>
      </c>
      <c r="R222" s="942" t="s">
        <v>634</v>
      </c>
      <c r="S222" s="943"/>
      <c r="T222" s="941"/>
      <c r="U222" s="941" t="s">
        <v>635</v>
      </c>
      <c r="V222" s="944" t="s">
        <v>634</v>
      </c>
      <c r="AC222" s="466">
        <v>1</v>
      </c>
      <c r="AD222" s="464"/>
      <c r="AE222" s="464"/>
    </row>
    <row r="223" spans="1:31" s="27" customFormat="1" ht="21" customHeight="1" x14ac:dyDescent="0.25">
      <c r="B223"/>
      <c r="C223"/>
      <c r="D223"/>
      <c r="E223"/>
      <c r="F223"/>
      <c r="G223"/>
      <c r="H223"/>
      <c r="I223" s="464"/>
      <c r="J223" s="464"/>
      <c r="K223" s="465"/>
      <c r="L223" s="465"/>
      <c r="M223" s="465"/>
      <c r="N223" s="465"/>
      <c r="O223" s="464"/>
      <c r="P223" s="827"/>
      <c r="Q223" s="9"/>
      <c r="R223" s="9"/>
      <c r="S223" s="9"/>
      <c r="T223" s="9"/>
      <c r="U223" s="9"/>
      <c r="V223" s="862"/>
      <c r="AC223" s="466">
        <v>1</v>
      </c>
      <c r="AD223" s="464"/>
      <c r="AE223" s="464"/>
    </row>
    <row r="224" spans="1:31" s="27" customFormat="1" ht="21" customHeight="1" thickBot="1" x14ac:dyDescent="0.3">
      <c r="B224"/>
      <c r="C224"/>
      <c r="D224"/>
      <c r="E224"/>
      <c r="F224"/>
      <c r="G224"/>
      <c r="H224"/>
      <c r="I224" s="464"/>
      <c r="J224" s="464"/>
      <c r="K224" s="465"/>
      <c r="L224" s="465"/>
      <c r="M224" s="465"/>
      <c r="N224" s="465"/>
      <c r="O224" s="464"/>
      <c r="P224" s="753"/>
      <c r="Q224" s="945" t="s">
        <v>636</v>
      </c>
      <c r="R224" s="946"/>
      <c r="S224" s="946"/>
      <c r="T224" s="946"/>
      <c r="U224" s="947"/>
      <c r="V224" s="754"/>
      <c r="AC224" s="466">
        <v>1</v>
      </c>
      <c r="AD224" s="464"/>
      <c r="AE224" s="464"/>
    </row>
    <row r="225" spans="2:31" s="27" customFormat="1" ht="21" customHeight="1" thickTop="1" x14ac:dyDescent="0.25">
      <c r="B225"/>
      <c r="C225"/>
      <c r="D225"/>
      <c r="E225"/>
      <c r="F225"/>
      <c r="G225"/>
      <c r="H225"/>
      <c r="I225" s="465"/>
      <c r="J225" s="465"/>
      <c r="K225" s="465"/>
      <c r="L225" s="465"/>
      <c r="M225" s="465"/>
      <c r="N225" s="465"/>
      <c r="O225" s="465"/>
      <c r="P225" s="753"/>
      <c r="Q225" s="3025" t="s">
        <v>637</v>
      </c>
      <c r="R225" s="3026"/>
      <c r="S225" s="3026"/>
      <c r="T225" s="3026"/>
      <c r="U225" s="3027"/>
      <c r="V225" s="754"/>
      <c r="AC225" s="466">
        <v>1</v>
      </c>
      <c r="AD225" s="464"/>
      <c r="AE225" s="464"/>
    </row>
    <row r="226" spans="2:31" s="27" customFormat="1" ht="21" customHeight="1" x14ac:dyDescent="0.25">
      <c r="B226"/>
      <c r="C226"/>
      <c r="D226"/>
      <c r="E226"/>
      <c r="F226"/>
      <c r="G226"/>
      <c r="H226"/>
      <c r="I226" s="465"/>
      <c r="J226" s="465"/>
      <c r="K226" s="465"/>
      <c r="L226" s="465"/>
      <c r="M226" s="465"/>
      <c r="N226" s="465"/>
      <c r="O226" s="465"/>
      <c r="P226" s="753"/>
      <c r="Q226" s="3028"/>
      <c r="R226" s="3029"/>
      <c r="S226" s="3029"/>
      <c r="T226" s="3029"/>
      <c r="U226" s="3030"/>
      <c r="V226" s="754"/>
      <c r="AC226" s="466">
        <v>1</v>
      </c>
      <c r="AD226" s="464"/>
      <c r="AE226" s="464"/>
    </row>
    <row r="227" spans="2:31" s="27" customFormat="1" ht="21" customHeight="1" thickBot="1" x14ac:dyDescent="0.3">
      <c r="B227"/>
      <c r="C227"/>
      <c r="D227"/>
      <c r="E227"/>
      <c r="F227"/>
      <c r="G227"/>
      <c r="H227"/>
      <c r="I227" s="464"/>
      <c r="J227" s="464"/>
      <c r="K227" s="465"/>
      <c r="L227" s="465"/>
      <c r="M227" s="465"/>
      <c r="N227" s="465"/>
      <c r="O227" s="464"/>
      <c r="P227" s="753"/>
      <c r="Q227" s="3031"/>
      <c r="R227" s="3032"/>
      <c r="S227" s="3032"/>
      <c r="T227" s="3032"/>
      <c r="U227" s="3033"/>
      <c r="V227" s="754"/>
      <c r="AC227" s="466">
        <v>1</v>
      </c>
      <c r="AD227" s="464"/>
      <c r="AE227" s="464"/>
    </row>
    <row r="228" spans="2:31" s="27" customFormat="1" ht="21" customHeight="1" thickTop="1" x14ac:dyDescent="0.25">
      <c r="B228"/>
      <c r="C228"/>
      <c r="D228"/>
      <c r="E228"/>
      <c r="F228"/>
      <c r="G228"/>
      <c r="H228"/>
      <c r="I228" s="464"/>
      <c r="J228" s="464"/>
      <c r="K228" s="465"/>
      <c r="L228" s="465"/>
      <c r="M228" s="465"/>
      <c r="N228" s="465"/>
      <c r="O228" s="464"/>
      <c r="P228" s="753"/>
      <c r="Q228" s="948" t="str">
        <f>LEN(SUBSTITUTE(Q225," ",""))&amp;" caractères plus "&amp;(LEN(Q225)-LEN(SUBSTITUTE(Q225," ","")))&amp;" espaces = "&amp;LEN(Q225)</f>
        <v>178 caractères plus 38 espaces = 216</v>
      </c>
      <c r="R228" s="949"/>
      <c r="S228" s="949"/>
      <c r="T228" s="949"/>
      <c r="U228" s="949"/>
      <c r="V228" s="754"/>
      <c r="AC228" s="466">
        <v>1</v>
      </c>
      <c r="AD228" s="464"/>
      <c r="AE228" s="464"/>
    </row>
    <row r="229" spans="2:31" s="27" customFormat="1" ht="21" customHeight="1" x14ac:dyDescent="0.25">
      <c r="B229"/>
      <c r="C229"/>
      <c r="D229"/>
      <c r="E229"/>
      <c r="F229"/>
      <c r="G229"/>
      <c r="H229"/>
      <c r="I229" s="464"/>
      <c r="J229" s="464"/>
      <c r="K229" s="465"/>
      <c r="L229" s="465"/>
      <c r="M229" s="465"/>
      <c r="N229" s="465"/>
      <c r="O229" s="464"/>
      <c r="P229" s="796"/>
      <c r="Q229"/>
      <c r="R229"/>
      <c r="S229"/>
      <c r="T229"/>
      <c r="U229" s="9"/>
      <c r="V229" s="862"/>
      <c r="AC229" s="466">
        <v>1</v>
      </c>
      <c r="AD229" s="464"/>
      <c r="AE229" s="464"/>
    </row>
    <row r="230" spans="2:31" s="27" customFormat="1" ht="21" customHeight="1" x14ac:dyDescent="0.25">
      <c r="B230"/>
      <c r="C230"/>
      <c r="D230"/>
      <c r="E230"/>
      <c r="F230"/>
      <c r="G230"/>
      <c r="H230"/>
      <c r="I230" s="464"/>
      <c r="J230" s="464"/>
      <c r="K230" s="465"/>
      <c r="L230" s="465"/>
      <c r="M230" s="465"/>
      <c r="N230" s="465"/>
      <c r="O230" s="464"/>
      <c r="P230" s="950" t="s">
        <v>638</v>
      </c>
      <c r="Q230" s="951" t="s">
        <v>639</v>
      </c>
      <c r="R230" s="678"/>
      <c r="S230" s="9"/>
      <c r="T230" s="9"/>
      <c r="U230" s="9"/>
      <c r="V230" s="862"/>
      <c r="AC230" s="466">
        <v>1</v>
      </c>
      <c r="AD230" s="464"/>
      <c r="AE230" s="464"/>
    </row>
    <row r="231" spans="2:31" s="27" customFormat="1" ht="21" customHeight="1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 s="952" t="s">
        <v>3</v>
      </c>
      <c r="Q231" s="953" t="s">
        <v>75</v>
      </c>
      <c r="R231" s="954"/>
      <c r="S231" s="9"/>
      <c r="T231" s="9"/>
      <c r="U231" s="9"/>
      <c r="V231" s="862"/>
      <c r="AC231" s="466">
        <v>1</v>
      </c>
      <c r="AD231" s="464"/>
      <c r="AE231" s="464"/>
    </row>
    <row r="232" spans="2:31" s="27" customFormat="1" ht="21" customHeight="1" x14ac:dyDescent="0.25">
      <c r="B232"/>
      <c r="C232"/>
      <c r="D232"/>
      <c r="E232"/>
      <c r="F232"/>
      <c r="G232"/>
      <c r="H232"/>
      <c r="K232" s="465"/>
      <c r="L232" s="465"/>
      <c r="M232" s="465"/>
      <c r="N232" s="465"/>
      <c r="P232" s="827" t="s">
        <v>640</v>
      </c>
      <c r="Q232" s="9"/>
      <c r="R232" s="9"/>
      <c r="S232" s="9"/>
      <c r="T232" s="9"/>
      <c r="U232" s="9"/>
      <c r="V232" s="862"/>
      <c r="AC232" s="466">
        <v>1</v>
      </c>
      <c r="AD232" s="464"/>
      <c r="AE232" s="464"/>
    </row>
    <row r="233" spans="2:31" s="27" customFormat="1" ht="21" customHeight="1" x14ac:dyDescent="0.25">
      <c r="B233"/>
      <c r="C233"/>
      <c r="D233"/>
      <c r="E233"/>
      <c r="F233"/>
      <c r="G233"/>
      <c r="H233"/>
      <c r="K233" s="465"/>
      <c r="L233" s="465"/>
      <c r="M233" s="465"/>
      <c r="N233" s="465"/>
      <c r="P233" s="709" t="s">
        <v>641</v>
      </c>
      <c r="Q233" s="9"/>
      <c r="R233" s="9"/>
      <c r="S233" s="9"/>
      <c r="T233" s="9"/>
      <c r="U233" s="9"/>
      <c r="V233" s="862"/>
      <c r="AC233" s="466">
        <v>1</v>
      </c>
      <c r="AD233" s="464"/>
      <c r="AE233" s="464"/>
    </row>
    <row r="234" spans="2:31" s="27" customFormat="1" ht="21" customHeight="1" x14ac:dyDescent="0.25">
      <c r="B234"/>
      <c r="C234"/>
      <c r="D234"/>
      <c r="E234"/>
      <c r="F234"/>
      <c r="G234"/>
      <c r="H234"/>
      <c r="K234" s="465"/>
      <c r="L234" s="465"/>
      <c r="M234" s="465"/>
      <c r="N234" s="465"/>
      <c r="P234" s="749"/>
      <c r="Q234" s="750"/>
      <c r="R234" s="751"/>
      <c r="S234" s="750"/>
      <c r="T234" s="750"/>
      <c r="U234" s="750"/>
      <c r="V234" s="752"/>
      <c r="AC234" s="466">
        <v>1</v>
      </c>
      <c r="AD234" s="464"/>
      <c r="AE234" s="464"/>
    </row>
    <row r="235" spans="2:31" s="27" customFormat="1" ht="21" customHeight="1" x14ac:dyDescent="0.25">
      <c r="B235"/>
      <c r="C235"/>
      <c r="D235"/>
      <c r="E235"/>
      <c r="F235"/>
      <c r="G235"/>
      <c r="H235"/>
      <c r="K235" s="465"/>
      <c r="L235" s="465"/>
      <c r="M235" s="465"/>
      <c r="N235" s="465"/>
      <c r="P235" s="955">
        <v>19</v>
      </c>
      <c r="Q235" s="956">
        <v>18</v>
      </c>
      <c r="R235" s="956">
        <v>25</v>
      </c>
      <c r="S235" s="956">
        <v>16</v>
      </c>
      <c r="T235" s="956">
        <v>6</v>
      </c>
      <c r="U235" s="956">
        <v>11</v>
      </c>
      <c r="V235" s="957">
        <v>11</v>
      </c>
      <c r="AC235" s="466">
        <v>1</v>
      </c>
      <c r="AD235" s="464"/>
      <c r="AE235" s="464"/>
    </row>
    <row r="236" spans="2:31" s="27" customFormat="1" ht="21" customHeight="1" thickBot="1" x14ac:dyDescent="0.3">
      <c r="B236"/>
      <c r="C236"/>
      <c r="D236"/>
      <c r="E236"/>
      <c r="F236"/>
      <c r="G236"/>
      <c r="H236"/>
      <c r="K236" s="465"/>
      <c r="L236" s="465"/>
      <c r="M236" s="465"/>
      <c r="N236" s="465"/>
      <c r="P236" s="958">
        <f t="shared" ref="P236:V236" ca="1" si="9">CELL("largeur",P236)</f>
        <v>19</v>
      </c>
      <c r="Q236" s="4">
        <f t="shared" ca="1" si="9"/>
        <v>18</v>
      </c>
      <c r="R236" s="4">
        <f t="shared" ca="1" si="9"/>
        <v>25</v>
      </c>
      <c r="S236" s="4">
        <f t="shared" ca="1" si="9"/>
        <v>16</v>
      </c>
      <c r="T236" s="4">
        <f t="shared" ca="1" si="9"/>
        <v>16</v>
      </c>
      <c r="U236" s="4">
        <f t="shared" ca="1" si="9"/>
        <v>11</v>
      </c>
      <c r="V236" s="959">
        <f t="shared" ca="1" si="9"/>
        <v>27</v>
      </c>
      <c r="AC236" s="466">
        <v>1</v>
      </c>
      <c r="AD236" s="464"/>
      <c r="AE236" s="464"/>
    </row>
    <row r="237" spans="2:31" s="27" customFormat="1" ht="21" customHeight="1" x14ac:dyDescent="0.25">
      <c r="B237"/>
      <c r="C237"/>
      <c r="D237"/>
      <c r="E237"/>
      <c r="F237"/>
      <c r="G237"/>
      <c r="H237"/>
      <c r="K237" s="465"/>
      <c r="L237" s="465"/>
      <c r="M237" s="465"/>
      <c r="N237" s="465"/>
      <c r="P237"/>
      <c r="Q237"/>
      <c r="R237"/>
      <c r="S237"/>
      <c r="T237"/>
      <c r="U237"/>
      <c r="V237"/>
      <c r="AC237" s="466">
        <v>1</v>
      </c>
      <c r="AD237" s="464"/>
      <c r="AE237" s="464"/>
    </row>
    <row r="238" spans="2:31" s="27" customFormat="1" ht="21" customHeight="1" x14ac:dyDescent="0.25">
      <c r="B238"/>
      <c r="C238"/>
      <c r="D238"/>
      <c r="E238"/>
      <c r="F238"/>
      <c r="G238"/>
      <c r="H238"/>
      <c r="K238" s="465"/>
      <c r="L238" s="465"/>
      <c r="M238" s="465"/>
      <c r="N238" s="465"/>
      <c r="P238"/>
      <c r="Q238"/>
      <c r="R238"/>
      <c r="S238"/>
      <c r="T238"/>
      <c r="U238"/>
      <c r="V238"/>
      <c r="AC238" s="466">
        <v>1</v>
      </c>
      <c r="AD238" s="464"/>
      <c r="AE238" s="464"/>
    </row>
    <row r="239" spans="2:31" s="27" customFormat="1" ht="21" customHeight="1" x14ac:dyDescent="0.25">
      <c r="B239"/>
      <c r="C239"/>
      <c r="D239"/>
      <c r="E239"/>
      <c r="F239"/>
      <c r="G239"/>
      <c r="H239"/>
      <c r="K239" s="465"/>
      <c r="L239" s="465"/>
      <c r="M239" s="465"/>
      <c r="N239" s="465"/>
      <c r="AC239" s="466">
        <v>1</v>
      </c>
      <c r="AD239" s="464"/>
      <c r="AE239" s="464"/>
    </row>
    <row r="240" spans="2:31" s="27" customFormat="1" ht="21" customHeight="1" x14ac:dyDescent="0.25">
      <c r="B240"/>
      <c r="C240"/>
      <c r="D240"/>
      <c r="E240"/>
      <c r="F240"/>
      <c r="G240"/>
      <c r="H240"/>
      <c r="K240" s="465"/>
      <c r="L240" s="465"/>
      <c r="M240" s="465"/>
      <c r="N240" s="465"/>
      <c r="AC240" s="466">
        <v>1</v>
      </c>
      <c r="AD240" s="464"/>
      <c r="AE240" s="464"/>
    </row>
    <row r="241" spans="1:31" s="27" customFormat="1" ht="21" customHeight="1" x14ac:dyDescent="0.25">
      <c r="B241"/>
      <c r="C241"/>
      <c r="D241"/>
      <c r="E241"/>
      <c r="F241"/>
      <c r="G241"/>
      <c r="H241"/>
      <c r="K241" s="465"/>
      <c r="L241" s="465"/>
      <c r="M241" s="465"/>
      <c r="N241" s="465"/>
      <c r="AC241" s="466">
        <v>1</v>
      </c>
      <c r="AD241" s="464"/>
      <c r="AE241" s="464"/>
    </row>
    <row r="242" spans="1:31" s="27" customFormat="1" ht="21" customHeight="1" x14ac:dyDescent="0.25">
      <c r="B242"/>
      <c r="C242"/>
      <c r="D242"/>
      <c r="E242"/>
      <c r="F242"/>
      <c r="G242"/>
      <c r="H242"/>
      <c r="K242" s="465"/>
      <c r="L242" s="465"/>
      <c r="M242" s="465"/>
      <c r="N242" s="465"/>
      <c r="AC242" s="466">
        <v>1</v>
      </c>
      <c r="AD242" s="464"/>
      <c r="AE242" s="464"/>
    </row>
    <row r="243" spans="1:31" s="27" customFormat="1" ht="21" customHeight="1" x14ac:dyDescent="0.25">
      <c r="B243"/>
      <c r="C243"/>
      <c r="D243"/>
      <c r="E243"/>
      <c r="F243"/>
      <c r="G243"/>
      <c r="H243"/>
      <c r="K243" s="465"/>
      <c r="L243" s="465"/>
      <c r="M243" s="465"/>
      <c r="N243" s="465"/>
      <c r="AC243" s="466">
        <v>1</v>
      </c>
      <c r="AD243" s="464"/>
      <c r="AE243" s="464"/>
    </row>
    <row r="244" spans="1:31" s="27" customFormat="1" ht="21" customHeight="1" x14ac:dyDescent="0.25">
      <c r="B244"/>
      <c r="C244"/>
      <c r="D244"/>
      <c r="E244"/>
      <c r="F244"/>
      <c r="G244"/>
      <c r="H244"/>
      <c r="K244" s="465"/>
      <c r="L244" s="465"/>
      <c r="M244" s="465"/>
      <c r="N244" s="465"/>
      <c r="AC244" s="466">
        <v>1</v>
      </c>
      <c r="AD244" s="464"/>
      <c r="AE244" s="464"/>
    </row>
    <row r="245" spans="1:31" s="27" customFormat="1" ht="21" customHeight="1" x14ac:dyDescent="0.25">
      <c r="B245"/>
      <c r="C245"/>
      <c r="D245"/>
      <c r="E245"/>
      <c r="F245"/>
      <c r="G245"/>
      <c r="H245"/>
      <c r="K245" s="465"/>
      <c r="L245" s="465"/>
      <c r="M245" s="465"/>
      <c r="N245" s="465"/>
      <c r="AC245" s="466">
        <v>1</v>
      </c>
      <c r="AD245" s="464"/>
      <c r="AE245" s="464"/>
    </row>
    <row r="246" spans="1:31" s="27" customFormat="1" ht="21" customHeight="1" x14ac:dyDescent="0.25">
      <c r="B246"/>
      <c r="C246"/>
      <c r="D246"/>
      <c r="E246"/>
      <c r="F246"/>
      <c r="G246"/>
      <c r="H246"/>
      <c r="K246" s="465"/>
      <c r="L246" s="465"/>
      <c r="M246" s="465"/>
      <c r="N246" s="465"/>
      <c r="AC246" s="466">
        <v>1</v>
      </c>
      <c r="AD246" s="464"/>
      <c r="AE246" s="464"/>
    </row>
    <row r="247" spans="1:31" s="27" customFormat="1" ht="21" customHeight="1" x14ac:dyDescent="0.25">
      <c r="B247"/>
      <c r="C247"/>
      <c r="D247"/>
      <c r="E247"/>
      <c r="F247"/>
      <c r="G247"/>
      <c r="H247"/>
      <c r="K247" s="465"/>
      <c r="L247" s="465"/>
      <c r="M247" s="465"/>
      <c r="N247" s="465"/>
      <c r="AC247" s="466">
        <v>1</v>
      </c>
      <c r="AD247" s="464"/>
      <c r="AE247" s="464"/>
    </row>
    <row r="248" spans="1:31" s="27" customFormat="1" ht="21" customHeight="1" x14ac:dyDescent="0.25">
      <c r="B248"/>
      <c r="C248"/>
      <c r="D248"/>
      <c r="E248"/>
      <c r="F248"/>
      <c r="G248"/>
      <c r="H248"/>
      <c r="K248" s="465"/>
      <c r="L248" s="465"/>
      <c r="M248" s="465"/>
      <c r="N248" s="465"/>
      <c r="AC248" s="466">
        <v>1</v>
      </c>
      <c r="AD248" s="464"/>
      <c r="AE248" s="464"/>
    </row>
    <row r="249" spans="1:31" s="27" customFormat="1" ht="21" customHeight="1" x14ac:dyDescent="0.25">
      <c r="B249"/>
      <c r="C249"/>
      <c r="D249"/>
      <c r="E249"/>
      <c r="F249"/>
      <c r="G249"/>
      <c r="H249"/>
      <c r="K249" s="465"/>
      <c r="L249" s="465"/>
      <c r="M249" s="465"/>
      <c r="N249" s="465"/>
      <c r="AC249" s="466">
        <v>1</v>
      </c>
      <c r="AD249" s="464"/>
      <c r="AE249" s="464"/>
    </row>
    <row r="250" spans="1:31" s="27" customFormat="1" ht="21" customHeight="1" x14ac:dyDescent="0.25">
      <c r="B250"/>
      <c r="C250"/>
      <c r="D250"/>
      <c r="E250"/>
      <c r="F250"/>
      <c r="G250"/>
      <c r="H250"/>
      <c r="K250" s="465"/>
      <c r="L250" s="465"/>
      <c r="M250" s="465"/>
      <c r="N250" s="465"/>
      <c r="AC250" s="466">
        <v>1</v>
      </c>
      <c r="AD250" s="464"/>
      <c r="AE250" s="464"/>
    </row>
    <row r="251" spans="1:31" s="27" customFormat="1" ht="21" customHeight="1" x14ac:dyDescent="0.25">
      <c r="B251"/>
      <c r="C251"/>
      <c r="D251"/>
      <c r="E251"/>
      <c r="F251"/>
      <c r="G251"/>
      <c r="H251"/>
      <c r="K251" s="465"/>
      <c r="L251" s="465"/>
      <c r="M251" s="465"/>
      <c r="N251" s="465"/>
      <c r="AC251" s="466">
        <v>1</v>
      </c>
      <c r="AD251" s="464"/>
      <c r="AE251" s="464"/>
    </row>
    <row r="252" spans="1:31" s="27" customFormat="1" ht="21" customHeight="1" x14ac:dyDescent="0.25">
      <c r="B252"/>
      <c r="C252"/>
      <c r="D252"/>
      <c r="E252"/>
      <c r="F252"/>
      <c r="G252"/>
      <c r="H252"/>
      <c r="K252" s="465"/>
      <c r="L252" s="465"/>
      <c r="M252" s="465"/>
      <c r="N252" s="465"/>
      <c r="AC252" s="466">
        <v>1</v>
      </c>
      <c r="AD252" s="464"/>
      <c r="AE252" s="464"/>
    </row>
    <row r="253" spans="1:31" s="27" customFormat="1" ht="21" customHeight="1" x14ac:dyDescent="0.25">
      <c r="B253"/>
      <c r="C253"/>
      <c r="D253"/>
      <c r="E253"/>
      <c r="F253"/>
      <c r="G253"/>
      <c r="H253"/>
      <c r="K253" s="465"/>
      <c r="L253" s="465"/>
      <c r="M253" s="465"/>
      <c r="N253" s="465"/>
      <c r="AC253" s="466">
        <v>1</v>
      </c>
      <c r="AD253" s="464"/>
      <c r="AE253" s="464"/>
    </row>
    <row r="254" spans="1:31" s="27" customFormat="1" ht="21" customHeight="1" x14ac:dyDescent="0.25">
      <c r="B254"/>
      <c r="C254"/>
      <c r="D254"/>
      <c r="E254"/>
      <c r="F254"/>
      <c r="G254"/>
      <c r="H254"/>
      <c r="K254" s="465"/>
      <c r="L254" s="465"/>
      <c r="M254" s="465"/>
      <c r="N254" s="465"/>
      <c r="AC254" s="466">
        <v>1</v>
      </c>
      <c r="AD254" s="464"/>
      <c r="AE254" s="464"/>
    </row>
    <row r="255" spans="1:31" s="464" customFormat="1" ht="21" customHeight="1" x14ac:dyDescent="0.25">
      <c r="A255" s="465"/>
      <c r="B255"/>
      <c r="C255"/>
      <c r="D255"/>
      <c r="E255"/>
      <c r="F255"/>
      <c r="G255"/>
      <c r="H255"/>
      <c r="I255" s="465"/>
      <c r="J255" s="465"/>
      <c r="K255" s="465"/>
      <c r="L255" s="465"/>
      <c r="M255" s="465"/>
      <c r="N255" s="465"/>
      <c r="O255" s="465"/>
      <c r="P255" s="465"/>
      <c r="Q255" s="465"/>
      <c r="R255" s="465"/>
      <c r="S255" s="465"/>
      <c r="T255" s="465"/>
      <c r="U255" s="465"/>
      <c r="V255" s="465"/>
      <c r="AC255" s="552" t="s">
        <v>344</v>
      </c>
    </row>
    <row r="256" spans="1:31" s="464" customFormat="1" ht="21" customHeight="1" x14ac:dyDescent="0.25">
      <c r="A256" s="466">
        <v>1</v>
      </c>
      <c r="B256" s="466">
        <v>1</v>
      </c>
      <c r="C256" s="466">
        <v>1</v>
      </c>
      <c r="D256" s="466">
        <v>1</v>
      </c>
      <c r="E256" s="466">
        <v>1</v>
      </c>
      <c r="F256" s="466">
        <v>1</v>
      </c>
      <c r="G256" s="466">
        <v>1</v>
      </c>
      <c r="H256" s="466">
        <v>1</v>
      </c>
      <c r="I256" s="466">
        <v>1</v>
      </c>
      <c r="J256" s="466">
        <v>1</v>
      </c>
      <c r="K256" s="466">
        <v>1</v>
      </c>
      <c r="L256" s="466">
        <v>1</v>
      </c>
      <c r="M256" s="466">
        <v>1</v>
      </c>
      <c r="N256" s="466">
        <v>1</v>
      </c>
      <c r="O256" s="466">
        <v>1</v>
      </c>
      <c r="P256" s="466">
        <v>1</v>
      </c>
      <c r="Q256" s="466">
        <v>1</v>
      </c>
      <c r="R256" s="466">
        <v>1</v>
      </c>
      <c r="S256" s="466">
        <v>1</v>
      </c>
      <c r="T256" s="466">
        <v>1</v>
      </c>
      <c r="U256" s="466">
        <v>1</v>
      </c>
      <c r="V256" s="466">
        <v>1</v>
      </c>
      <c r="W256" s="466">
        <v>1</v>
      </c>
      <c r="X256" s="466">
        <v>1</v>
      </c>
      <c r="Y256" s="466">
        <v>1</v>
      </c>
      <c r="Z256" s="466">
        <v>1</v>
      </c>
      <c r="AA256" s="466">
        <v>1</v>
      </c>
      <c r="AB256" s="466">
        <v>1</v>
      </c>
      <c r="AC256" s="1" t="str">
        <f>ADDRESS(ROW(),COLUMN(),4)</f>
        <v>AC256</v>
      </c>
      <c r="AD256" s="553"/>
      <c r="AE256" s="554" t="str">
        <f>ADDRESS(ROW(),COLUMN(),4)</f>
        <v>AE256</v>
      </c>
    </row>
    <row r="702" spans="24:27" x14ac:dyDescent="0.25">
      <c r="X702" s="466">
        <v>1</v>
      </c>
      <c r="Y702" s="466">
        <v>1</v>
      </c>
      <c r="Z702" s="466">
        <v>1</v>
      </c>
      <c r="AA702" s="466">
        <v>1</v>
      </c>
    </row>
  </sheetData>
  <mergeCells count="52">
    <mergeCell ref="X74:AA74"/>
    <mergeCell ref="X34:AA35"/>
    <mergeCell ref="X54:Y55"/>
    <mergeCell ref="Z54:Z55"/>
    <mergeCell ref="X57:AA58"/>
    <mergeCell ref="X70:X71"/>
    <mergeCell ref="Y70:Y71"/>
    <mergeCell ref="Z70:Z71"/>
    <mergeCell ref="X11:AA12"/>
    <mergeCell ref="X13:AA15"/>
    <mergeCell ref="X29:AA30"/>
    <mergeCell ref="X31:AA32"/>
    <mergeCell ref="X33:AA33"/>
    <mergeCell ref="Q114:R114"/>
    <mergeCell ref="S114:T114"/>
    <mergeCell ref="T61:V61"/>
    <mergeCell ref="T62:V63"/>
    <mergeCell ref="T64:V66"/>
    <mergeCell ref="S73:S74"/>
    <mergeCell ref="T73:T74"/>
    <mergeCell ref="U73:U74"/>
    <mergeCell ref="Q225:U227"/>
    <mergeCell ref="P136:P141"/>
    <mergeCell ref="Q137:V139"/>
    <mergeCell ref="P145:P154"/>
    <mergeCell ref="Q145:Q146"/>
    <mergeCell ref="R212:V212"/>
    <mergeCell ref="R213:V213"/>
    <mergeCell ref="R214:V214"/>
    <mergeCell ref="Q215:V216"/>
    <mergeCell ref="Q199:V199"/>
    <mergeCell ref="P200:V200"/>
    <mergeCell ref="Q203:V206"/>
    <mergeCell ref="R209:V209"/>
    <mergeCell ref="R210:V210"/>
    <mergeCell ref="R211:V211"/>
    <mergeCell ref="X103:AA104"/>
    <mergeCell ref="K11:N13"/>
    <mergeCell ref="P11:V13"/>
    <mergeCell ref="S25:S26"/>
    <mergeCell ref="T25:T26"/>
    <mergeCell ref="U25:U26"/>
    <mergeCell ref="P52:V53"/>
    <mergeCell ref="U55:U56"/>
    <mergeCell ref="V55:V56"/>
    <mergeCell ref="K57:N60"/>
    <mergeCell ref="K61:N62"/>
    <mergeCell ref="K103:L104"/>
    <mergeCell ref="M103:N104"/>
    <mergeCell ref="P80:P81"/>
    <mergeCell ref="S95:S96"/>
    <mergeCell ref="T95:T96"/>
  </mergeCells>
  <conditionalFormatting sqref="Q147:Q148">
    <cfRule type="cellIs" dxfId="53" priority="3" operator="notEqual">
      <formula>1</formula>
    </cfRule>
  </conditionalFormatting>
  <conditionalFormatting sqref="U27:U29">
    <cfRule type="cellIs" dxfId="52" priority="1" operator="notEqual">
      <formula>1</formula>
    </cfRule>
  </conditionalFormatting>
  <conditionalFormatting sqref="U75">
    <cfRule type="cellIs" dxfId="51" priority="2" operator="notEqual">
      <formula>1</formula>
    </cfRule>
  </conditionalFormatting>
  <hyperlinks>
    <hyperlink ref="T183" r:id="rId1" xr:uid="{9B3E8EF9-7636-45BD-BFF0-F168C19393B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C84B3-4F9E-4586-9472-8E805C842E85}">
  <dimension ref="A1:Q85"/>
  <sheetViews>
    <sheetView showZero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9.28515625" style="465" customWidth="1"/>
    <col min="2" max="2" width="8.28515625" style="465" customWidth="1"/>
    <col min="3" max="7" width="32.7109375" style="465" customWidth="1"/>
    <col min="8" max="8" width="7.42578125" style="465" customWidth="1"/>
    <col min="9" max="9" width="28.85546875" style="465" customWidth="1"/>
    <col min="10" max="10" width="20.140625" style="465" customWidth="1"/>
    <col min="11" max="11" width="12.7109375" style="465" customWidth="1"/>
    <col min="12" max="12" width="24.140625" style="465" customWidth="1"/>
    <col min="13" max="14" width="23.7109375" style="465" customWidth="1"/>
    <col min="15" max="15" width="8.7109375" style="465" customWidth="1"/>
    <col min="16" max="16" width="11.42578125" style="464"/>
    <col min="17" max="17" width="43.5703125" style="464" customWidth="1"/>
    <col min="18" max="16384" width="11.42578125" style="465"/>
  </cols>
  <sheetData>
    <row r="1" spans="1:17" x14ac:dyDescent="0.25">
      <c r="A1" s="1" t="str">
        <f>ADDRESS(ROW(),COLUMN(),4)</f>
        <v>A1</v>
      </c>
      <c r="B1" s="546" t="str">
        <f t="shared" ref="B1:N1" si="0">SUBSTITUTE(ADDRESS(1,COLUMN(),4),"1","")</f>
        <v>B</v>
      </c>
      <c r="C1" s="546" t="str">
        <f t="shared" si="0"/>
        <v>C</v>
      </c>
      <c r="D1" s="546" t="str">
        <f t="shared" si="0"/>
        <v>D</v>
      </c>
      <c r="E1" s="546" t="str">
        <f t="shared" si="0"/>
        <v>E</v>
      </c>
      <c r="F1" s="546" t="str">
        <f t="shared" si="0"/>
        <v>F</v>
      </c>
      <c r="G1" s="546" t="str">
        <f t="shared" si="0"/>
        <v>G</v>
      </c>
      <c r="H1" s="546" t="str">
        <f t="shared" si="0"/>
        <v>H</v>
      </c>
      <c r="I1" s="546" t="str">
        <f t="shared" si="0"/>
        <v>I</v>
      </c>
      <c r="J1" s="546" t="str">
        <f t="shared" si="0"/>
        <v>J</v>
      </c>
      <c r="K1" s="546" t="str">
        <f t="shared" si="0"/>
        <v>K</v>
      </c>
      <c r="L1" s="546" t="str">
        <f t="shared" si="0"/>
        <v>L</v>
      </c>
      <c r="M1" s="546" t="str">
        <f t="shared" si="0"/>
        <v>M</v>
      </c>
      <c r="N1" s="546" t="str">
        <f t="shared" si="0"/>
        <v>N</v>
      </c>
      <c r="O1" s="466">
        <v>1</v>
      </c>
      <c r="P1" s="546" t="str">
        <f>SUBSTITUTE(ADDRESS(1,COLUMN(),4),"1","")</f>
        <v>P</v>
      </c>
      <c r="Q1" s="547" t="str">
        <f>SUBSTITUTE(ADDRESS(1,COLUMN(),4),"1","")</f>
        <v>Q</v>
      </c>
    </row>
    <row r="2" spans="1:17" ht="15.75" thickBot="1" x14ac:dyDescent="0.3">
      <c r="A2" s="467">
        <f t="shared" ref="A2:N2" ca="1" si="1">CELL("largeur",A2)</f>
        <v>9</v>
      </c>
      <c r="B2" s="467">
        <f t="shared" ca="1" si="1"/>
        <v>8</v>
      </c>
      <c r="C2" s="467">
        <f t="shared" ca="1" si="1"/>
        <v>32</v>
      </c>
      <c r="D2" s="467">
        <f t="shared" ca="1" si="1"/>
        <v>32</v>
      </c>
      <c r="E2" s="467">
        <f t="shared" ca="1" si="1"/>
        <v>32</v>
      </c>
      <c r="F2" s="467">
        <f t="shared" ca="1" si="1"/>
        <v>32</v>
      </c>
      <c r="G2" s="467">
        <f t="shared" ca="1" si="1"/>
        <v>32</v>
      </c>
      <c r="H2" s="467">
        <f t="shared" ca="1" si="1"/>
        <v>7</v>
      </c>
      <c r="I2" s="467">
        <f t="shared" ca="1" si="1"/>
        <v>28</v>
      </c>
      <c r="J2" s="467">
        <f t="shared" ca="1" si="1"/>
        <v>19</v>
      </c>
      <c r="K2" s="467">
        <f t="shared" ca="1" si="1"/>
        <v>12</v>
      </c>
      <c r="L2" s="467">
        <f t="shared" ca="1" si="1"/>
        <v>23</v>
      </c>
      <c r="M2" s="467">
        <f t="shared" ca="1" si="1"/>
        <v>23</v>
      </c>
      <c r="N2" s="467">
        <f t="shared" ca="1" si="1"/>
        <v>23</v>
      </c>
      <c r="O2" s="466">
        <v>1</v>
      </c>
      <c r="P2" s="548"/>
      <c r="Q2" s="548" t="s">
        <v>340</v>
      </c>
    </row>
    <row r="3" spans="1:17" ht="25.5" customHeight="1" x14ac:dyDescent="0.25">
      <c r="B3" s="3106" t="s">
        <v>1304</v>
      </c>
      <c r="C3" s="3107"/>
      <c r="D3" s="3107"/>
      <c r="E3" s="3107"/>
      <c r="F3" s="3107"/>
      <c r="G3" s="3108"/>
      <c r="I3" s="3095" t="s">
        <v>1305</v>
      </c>
      <c r="J3" s="3095"/>
      <c r="K3" s="3095"/>
      <c r="L3" s="3095"/>
      <c r="N3" s="671"/>
      <c r="O3" s="466">
        <v>1</v>
      </c>
      <c r="P3" s="550">
        <f ca="1">COUNTA(A1:O85) + COUNTBLANK(A1:O85)</f>
        <v>1275</v>
      </c>
      <c r="Q3" s="551" t="str">
        <f>"cellules entre"&amp;" " &amp;A1&amp;" et  "&amp;O85</f>
        <v>cellules entre A1 et  O85</v>
      </c>
    </row>
    <row r="4" spans="1:17" ht="18" customHeight="1" x14ac:dyDescent="0.25">
      <c r="B4" s="3109"/>
      <c r="C4" s="3110"/>
      <c r="D4" s="3110"/>
      <c r="E4" s="3110"/>
      <c r="F4" s="3110"/>
      <c r="G4" s="3111"/>
      <c r="I4" s="3095"/>
      <c r="J4" s="3095"/>
      <c r="K4" s="3095"/>
      <c r="L4" s="3095"/>
      <c r="N4" s="671"/>
      <c r="O4" s="466">
        <v>1</v>
      </c>
      <c r="P4" s="550">
        <f ca="1">COUNTA(A1:O85)</f>
        <v>220</v>
      </c>
      <c r="Q4" s="551" t="s">
        <v>341</v>
      </c>
    </row>
    <row r="5" spans="1:17" ht="24" customHeight="1" x14ac:dyDescent="0.25">
      <c r="B5" s="1772"/>
      <c r="C5" s="1773" t="s">
        <v>1306</v>
      </c>
      <c r="D5" s="1774"/>
      <c r="E5" s="1774"/>
      <c r="F5" s="1774"/>
      <c r="G5" s="1775" t="str">
        <f ca="1">"Page N°"&amp;_xlfn.SHEET()</f>
        <v>Page N°4</v>
      </c>
      <c r="N5" s="671"/>
      <c r="O5" s="466">
        <v>1</v>
      </c>
      <c r="P5" s="550">
        <f ca="1">COUNTBLANK(A1:O85)</f>
        <v>1055</v>
      </c>
      <c r="Q5" s="551" t="s">
        <v>342</v>
      </c>
    </row>
    <row r="6" spans="1:17" ht="21.75" customHeight="1" x14ac:dyDescent="0.25">
      <c r="B6" s="1776"/>
      <c r="C6" s="1777" t="s">
        <v>1307</v>
      </c>
      <c r="D6" s="1774"/>
      <c r="E6" s="1774"/>
      <c r="F6" s="1774"/>
      <c r="G6" s="1778"/>
      <c r="N6" s="671"/>
      <c r="O6" s="466">
        <v>1</v>
      </c>
      <c r="P6" s="550">
        <f>SUM(O1:O83)+2</f>
        <v>82</v>
      </c>
      <c r="Q6" s="551" t="s">
        <v>274</v>
      </c>
    </row>
    <row r="7" spans="1:17" ht="18.75" customHeight="1" x14ac:dyDescent="0.25">
      <c r="B7" s="1776"/>
      <c r="C7" s="1777"/>
      <c r="D7" s="1774"/>
      <c r="E7" s="1774"/>
      <c r="F7" s="1774"/>
      <c r="G7" s="1778"/>
      <c r="I7" s="1779"/>
      <c r="J7" s="1779"/>
      <c r="K7" s="1779"/>
      <c r="L7" s="1779"/>
      <c r="M7" s="1779"/>
      <c r="N7" s="671"/>
      <c r="O7" s="466">
        <v>1</v>
      </c>
      <c r="P7" s="550">
        <f>SUM(A85:N85)+1</f>
        <v>15</v>
      </c>
      <c r="Q7" s="551" t="s">
        <v>343</v>
      </c>
    </row>
    <row r="8" spans="1:17" ht="18.75" customHeight="1" x14ac:dyDescent="0.25">
      <c r="B8" s="1776"/>
      <c r="C8" s="1777" t="s">
        <v>1308</v>
      </c>
      <c r="D8" s="1774"/>
      <c r="E8" s="1774"/>
      <c r="F8" s="1774"/>
      <c r="G8" s="1778"/>
      <c r="I8" s="1779"/>
      <c r="J8" s="1779"/>
      <c r="K8" s="1780" t="s">
        <v>744</v>
      </c>
      <c r="L8" s="1780" t="s">
        <v>744</v>
      </c>
      <c r="M8" s="1780"/>
      <c r="N8" s="671"/>
      <c r="O8" s="466">
        <v>1</v>
      </c>
    </row>
    <row r="9" spans="1:17" ht="18.75" customHeight="1" thickBot="1" x14ac:dyDescent="0.3">
      <c r="B9" s="1776"/>
      <c r="C9" s="1777" t="s">
        <v>1309</v>
      </c>
      <c r="D9" s="1774"/>
      <c r="E9" s="1774"/>
      <c r="F9" s="1774"/>
      <c r="G9" s="1778"/>
      <c r="I9" s="1779"/>
      <c r="J9" s="1779"/>
      <c r="K9" s="1780"/>
      <c r="L9" s="1780"/>
      <c r="M9" s="1780"/>
      <c r="N9" s="671"/>
      <c r="O9" s="466">
        <v>1</v>
      </c>
    </row>
    <row r="10" spans="1:17" ht="18.75" customHeight="1" x14ac:dyDescent="0.25">
      <c r="B10" s="1776"/>
      <c r="C10" s="1777"/>
      <c r="D10" s="1774"/>
      <c r="E10" s="1774"/>
      <c r="F10" s="1774"/>
      <c r="G10" s="1778"/>
      <c r="I10" s="3096" t="s">
        <v>1310</v>
      </c>
      <c r="J10" s="3097" t="s">
        <v>749</v>
      </c>
      <c r="K10" s="1781"/>
      <c r="L10" s="3099" t="s">
        <v>1311</v>
      </c>
      <c r="M10" s="3097" t="s">
        <v>7</v>
      </c>
      <c r="N10" s="671"/>
      <c r="O10" s="466">
        <v>1</v>
      </c>
    </row>
    <row r="11" spans="1:17" ht="18.75" customHeight="1" x14ac:dyDescent="0.25">
      <c r="B11" s="1776"/>
      <c r="C11" s="1777" t="s">
        <v>1312</v>
      </c>
      <c r="D11" s="1774"/>
      <c r="E11" s="1774"/>
      <c r="F11" s="1774"/>
      <c r="G11" s="1778"/>
      <c r="I11" s="3096"/>
      <c r="J11" s="3098"/>
      <c r="K11" s="1781"/>
      <c r="L11" s="3099"/>
      <c r="M11" s="3098"/>
      <c r="N11" s="671"/>
      <c r="O11" s="466">
        <v>1</v>
      </c>
    </row>
    <row r="12" spans="1:17" ht="18.75" customHeight="1" x14ac:dyDescent="0.25">
      <c r="B12" s="1776"/>
      <c r="C12" s="1777" t="s">
        <v>1313</v>
      </c>
      <c r="D12" s="1774"/>
      <c r="E12" s="1774"/>
      <c r="F12" s="1774"/>
      <c r="G12" s="1778"/>
      <c r="I12" s="1779"/>
      <c r="J12" s="1779"/>
      <c r="K12" s="1779"/>
      <c r="L12" s="1780" t="s">
        <v>751</v>
      </c>
      <c r="M12" s="1779"/>
      <c r="N12" s="671"/>
      <c r="O12" s="466">
        <v>1</v>
      </c>
    </row>
    <row r="13" spans="1:17" ht="18.75" customHeight="1" x14ac:dyDescent="0.25">
      <c r="B13" s="1776"/>
      <c r="C13" s="1777" t="s">
        <v>1314</v>
      </c>
      <c r="D13" s="1774"/>
      <c r="E13" s="1774"/>
      <c r="F13" s="1774"/>
      <c r="G13" s="1778"/>
      <c r="I13" s="1779"/>
      <c r="J13" s="1779"/>
      <c r="K13" s="1779"/>
      <c r="L13" s="1780" t="s">
        <v>753</v>
      </c>
      <c r="M13" s="1779"/>
      <c r="N13" s="671"/>
      <c r="O13" s="466">
        <v>1</v>
      </c>
    </row>
    <row r="14" spans="1:17" ht="18.75" customHeight="1" x14ac:dyDescent="0.25">
      <c r="B14" s="1776"/>
      <c r="C14" s="1777" t="s">
        <v>1315</v>
      </c>
      <c r="D14" s="1774"/>
      <c r="E14" s="1774"/>
      <c r="F14" s="1774"/>
      <c r="G14" s="1778"/>
      <c r="I14" s="1779"/>
      <c r="J14" s="1779"/>
      <c r="K14" s="1779"/>
      <c r="L14" s="1780" t="s">
        <v>755</v>
      </c>
      <c r="M14" s="1779"/>
      <c r="N14" s="671"/>
      <c r="O14" s="466">
        <v>1</v>
      </c>
    </row>
    <row r="15" spans="1:17" s="464" customFormat="1" ht="18.75" customHeight="1" x14ac:dyDescent="0.25">
      <c r="A15" s="465"/>
      <c r="B15" s="1776"/>
      <c r="C15" s="1777" t="s">
        <v>1316</v>
      </c>
      <c r="D15" s="1774"/>
      <c r="E15" s="1774"/>
      <c r="F15" s="1774"/>
      <c r="G15" s="1778"/>
      <c r="H15" s="465"/>
      <c r="I15" s="1779"/>
      <c r="J15" s="1779"/>
      <c r="K15" s="1779"/>
      <c r="L15" s="1779"/>
      <c r="M15" s="1779"/>
      <c r="N15" s="671"/>
      <c r="O15" s="466">
        <v>1</v>
      </c>
    </row>
    <row r="16" spans="1:17" s="464" customFormat="1" ht="18.75" customHeight="1" x14ac:dyDescent="0.25">
      <c r="A16" s="465"/>
      <c r="B16" s="1776"/>
      <c r="C16" s="1777" t="s">
        <v>1317</v>
      </c>
      <c r="D16" s="1774"/>
      <c r="E16" s="1774"/>
      <c r="F16" s="1774"/>
      <c r="G16" s="1778"/>
      <c r="H16" s="465"/>
      <c r="I16" s="465"/>
      <c r="J16" s="465"/>
      <c r="K16" s="465"/>
      <c r="L16" s="465"/>
      <c r="M16" s="465"/>
      <c r="N16" s="671"/>
      <c r="O16" s="466">
        <v>1</v>
      </c>
    </row>
    <row r="17" spans="1:15" s="464" customFormat="1" ht="18.75" customHeight="1" x14ac:dyDescent="0.25">
      <c r="A17" s="465"/>
      <c r="B17" s="1776"/>
      <c r="C17" s="1777" t="s">
        <v>1318</v>
      </c>
      <c r="D17" s="1774"/>
      <c r="E17" s="1774"/>
      <c r="F17" s="1774"/>
      <c r="G17" s="1778"/>
      <c r="H17" s="465"/>
      <c r="I17" s="1354" t="s">
        <v>1319</v>
      </c>
      <c r="J17" s="465"/>
      <c r="K17" s="465"/>
      <c r="L17" s="465"/>
      <c r="M17" s="465"/>
      <c r="N17" s="671"/>
      <c r="O17" s="466">
        <v>1</v>
      </c>
    </row>
    <row r="18" spans="1:15" s="464" customFormat="1" ht="18.75" customHeight="1" x14ac:dyDescent="0.25">
      <c r="A18" s="465"/>
      <c r="B18" s="1776"/>
      <c r="C18" s="1777" t="s">
        <v>1320</v>
      </c>
      <c r="D18" s="1774"/>
      <c r="E18" s="1774"/>
      <c r="F18" s="1774"/>
      <c r="G18" s="1778"/>
      <c r="H18" s="465"/>
      <c r="I18" s="1354" t="s">
        <v>1321</v>
      </c>
      <c r="N18" s="671"/>
      <c r="O18" s="466">
        <v>1</v>
      </c>
    </row>
    <row r="19" spans="1:15" s="464" customFormat="1" ht="18.75" customHeight="1" thickBot="1" x14ac:dyDescent="0.3">
      <c r="A19" s="465"/>
      <c r="B19" s="1776"/>
      <c r="C19" s="1777"/>
      <c r="D19" s="1774"/>
      <c r="E19" s="1774"/>
      <c r="F19" s="1774"/>
      <c r="G19" s="1778"/>
      <c r="H19" s="465"/>
      <c r="N19" s="465"/>
      <c r="O19" s="466">
        <v>1</v>
      </c>
    </row>
    <row r="20" spans="1:15" s="464" customFormat="1" ht="18.75" customHeight="1" x14ac:dyDescent="0.25">
      <c r="A20" s="465"/>
      <c r="B20" s="1776"/>
      <c r="C20" s="1782" t="s">
        <v>1322</v>
      </c>
      <c r="D20" s="1783"/>
      <c r="E20" s="1783"/>
      <c r="F20" s="1784"/>
      <c r="G20" s="1778"/>
      <c r="H20" s="465"/>
      <c r="N20" s="465"/>
      <c r="O20" s="466">
        <v>1</v>
      </c>
    </row>
    <row r="21" spans="1:15" s="464" customFormat="1" ht="18.75" customHeight="1" x14ac:dyDescent="0.25">
      <c r="A21" s="465"/>
      <c r="B21" s="1776"/>
      <c r="C21" s="1785" t="s">
        <v>1315</v>
      </c>
      <c r="D21" s="1774"/>
      <c r="E21" s="1774"/>
      <c r="F21" s="1786"/>
      <c r="G21" s="1778"/>
      <c r="H21" s="465"/>
      <c r="N21" s="465"/>
      <c r="O21" s="466">
        <v>1</v>
      </c>
    </row>
    <row r="22" spans="1:15" s="464" customFormat="1" ht="18.75" customHeight="1" x14ac:dyDescent="0.25">
      <c r="A22" s="465"/>
      <c r="B22" s="1776"/>
      <c r="C22" s="1787" t="s">
        <v>1323</v>
      </c>
      <c r="D22" s="1774"/>
      <c r="E22" s="1774"/>
      <c r="F22" s="1786"/>
      <c r="G22" s="1778"/>
      <c r="H22" s="465"/>
      <c r="N22" s="465"/>
      <c r="O22" s="466">
        <v>1</v>
      </c>
    </row>
    <row r="23" spans="1:15" s="464" customFormat="1" ht="18.75" customHeight="1" x14ac:dyDescent="0.25">
      <c r="A23" s="465"/>
      <c r="B23" s="1776"/>
      <c r="C23" s="1787" t="s">
        <v>1324</v>
      </c>
      <c r="D23" s="1774"/>
      <c r="E23" s="1774"/>
      <c r="F23" s="1786"/>
      <c r="G23" s="1778"/>
      <c r="H23" s="465"/>
      <c r="N23" s="465"/>
      <c r="O23" s="466">
        <v>1</v>
      </c>
    </row>
    <row r="24" spans="1:15" s="464" customFormat="1" ht="18.75" customHeight="1" x14ac:dyDescent="0.25">
      <c r="A24" s="465"/>
      <c r="B24" s="1776"/>
      <c r="C24" s="1787" t="s">
        <v>1325</v>
      </c>
      <c r="D24" s="1774"/>
      <c r="E24" s="1774"/>
      <c r="F24" s="1786"/>
      <c r="G24" s="1778"/>
      <c r="H24" s="465"/>
      <c r="N24" s="465"/>
      <c r="O24" s="466">
        <v>1</v>
      </c>
    </row>
    <row r="25" spans="1:15" s="464" customFormat="1" ht="18.75" customHeight="1" x14ac:dyDescent="0.25">
      <c r="A25" s="465"/>
      <c r="B25" s="1776"/>
      <c r="C25" s="1785" t="s">
        <v>1317</v>
      </c>
      <c r="D25" s="1774"/>
      <c r="E25" s="1774"/>
      <c r="F25" s="1786"/>
      <c r="G25" s="1778"/>
      <c r="H25" s="465"/>
      <c r="N25" s="465"/>
      <c r="O25" s="466">
        <v>1</v>
      </c>
    </row>
    <row r="26" spans="1:15" s="464" customFormat="1" ht="18.75" customHeight="1" x14ac:dyDescent="0.25">
      <c r="A26" s="465"/>
      <c r="B26" s="1776"/>
      <c r="C26" s="1787" t="s">
        <v>1326</v>
      </c>
      <c r="D26" s="1774"/>
      <c r="E26" s="1774"/>
      <c r="F26" s="1786"/>
      <c r="G26" s="1778"/>
      <c r="H26" s="465"/>
      <c r="N26" s="465"/>
      <c r="O26" s="466">
        <v>1</v>
      </c>
    </row>
    <row r="27" spans="1:15" s="464" customFormat="1" ht="18.75" customHeight="1" x14ac:dyDescent="0.25">
      <c r="A27" s="465"/>
      <c r="B27" s="1776"/>
      <c r="C27" s="1787" t="s">
        <v>1327</v>
      </c>
      <c r="D27" s="1774"/>
      <c r="E27" s="1774"/>
      <c r="F27" s="1786"/>
      <c r="G27" s="1778"/>
      <c r="H27" s="465"/>
      <c r="I27" s="465"/>
      <c r="J27" s="465"/>
      <c r="K27" s="465"/>
      <c r="L27" s="465"/>
      <c r="M27" s="465"/>
      <c r="N27" s="465"/>
      <c r="O27" s="466">
        <v>1</v>
      </c>
    </row>
    <row r="28" spans="1:15" s="464" customFormat="1" ht="18.75" customHeight="1" thickBot="1" x14ac:dyDescent="0.3">
      <c r="A28" s="465"/>
      <c r="B28" s="1776"/>
      <c r="C28" s="1788" t="s">
        <v>1328</v>
      </c>
      <c r="D28" s="1789"/>
      <c r="E28" s="1789"/>
      <c r="F28" s="1790"/>
      <c r="G28" s="1778"/>
      <c r="H28" s="465"/>
      <c r="J28" s="465"/>
      <c r="K28" s="465"/>
      <c r="L28" s="465"/>
      <c r="M28" s="465"/>
      <c r="N28" s="465"/>
      <c r="O28" s="466">
        <v>1</v>
      </c>
    </row>
    <row r="29" spans="1:15" s="464" customFormat="1" ht="18.75" customHeight="1" x14ac:dyDescent="0.25">
      <c r="A29" s="465"/>
      <c r="B29" s="1776"/>
      <c r="C29" s="1777"/>
      <c r="D29" s="1774"/>
      <c r="E29" s="1774"/>
      <c r="F29" s="1774"/>
      <c r="G29" s="1778"/>
      <c r="H29" s="465"/>
      <c r="J29" s="465"/>
      <c r="K29" s="465"/>
      <c r="L29" s="465"/>
      <c r="M29" s="465"/>
      <c r="N29" s="465"/>
      <c r="O29" s="466">
        <v>1</v>
      </c>
    </row>
    <row r="30" spans="1:15" s="464" customFormat="1" ht="18.75" customHeight="1" x14ac:dyDescent="0.25">
      <c r="A30" s="465"/>
      <c r="B30" s="1776"/>
      <c r="C30" s="1777" t="s">
        <v>1329</v>
      </c>
      <c r="D30" s="1774"/>
      <c r="E30" s="1774"/>
      <c r="F30" s="1774"/>
      <c r="G30" s="1778"/>
      <c r="H30" s="465"/>
      <c r="I30" s="1791" t="s">
        <v>1330</v>
      </c>
      <c r="J30" s="465"/>
      <c r="K30" s="465"/>
      <c r="L30" s="465"/>
      <c r="M30" s="465"/>
      <c r="N30" s="465"/>
      <c r="O30" s="466">
        <v>1</v>
      </c>
    </row>
    <row r="31" spans="1:15" s="464" customFormat="1" ht="18.75" customHeight="1" x14ac:dyDescent="0.25">
      <c r="A31" s="465"/>
      <c r="B31" s="1776"/>
      <c r="C31" s="1777"/>
      <c r="D31" s="1774"/>
      <c r="E31" s="1774"/>
      <c r="F31" s="1774"/>
      <c r="G31" s="1778"/>
      <c r="H31" s="465"/>
      <c r="I31" s="1791" t="s">
        <v>1331</v>
      </c>
      <c r="J31" s="465"/>
      <c r="K31" s="465"/>
      <c r="L31" s="465"/>
      <c r="M31" s="465"/>
      <c r="N31" s="465"/>
      <c r="O31" s="466">
        <v>1</v>
      </c>
    </row>
    <row r="32" spans="1:15" s="464" customFormat="1" ht="18.75" customHeight="1" x14ac:dyDescent="0.25">
      <c r="A32" s="465"/>
      <c r="B32" s="1776"/>
      <c r="C32" s="1777" t="s">
        <v>1332</v>
      </c>
      <c r="D32" s="1774"/>
      <c r="E32" s="1774"/>
      <c r="F32" s="1774"/>
      <c r="G32" s="1778"/>
      <c r="H32" s="465"/>
      <c r="I32" s="1792" t="s">
        <v>1333</v>
      </c>
      <c r="J32" s="465"/>
      <c r="K32" s="465"/>
      <c r="L32" s="465"/>
      <c r="M32" s="465"/>
      <c r="N32" s="465"/>
      <c r="O32" s="466"/>
    </row>
    <row r="33" spans="1:15" s="464" customFormat="1" ht="18.75" customHeight="1" x14ac:dyDescent="0.25">
      <c r="A33" s="465"/>
      <c r="B33" s="1776"/>
      <c r="C33" s="1777" t="s">
        <v>1334</v>
      </c>
      <c r="D33" s="1774"/>
      <c r="E33" s="1774"/>
      <c r="F33" s="1774"/>
      <c r="G33" s="1778"/>
      <c r="H33" s="465"/>
      <c r="I33" s="1792" t="s">
        <v>1335</v>
      </c>
      <c r="J33" s="465"/>
      <c r="K33" s="465"/>
      <c r="L33" s="465"/>
      <c r="M33" s="465"/>
      <c r="N33" s="465"/>
      <c r="O33" s="466">
        <v>1</v>
      </c>
    </row>
    <row r="34" spans="1:15" s="464" customFormat="1" ht="18.75" customHeight="1" x14ac:dyDescent="0.25">
      <c r="A34" s="465"/>
      <c r="B34" s="1776"/>
      <c r="C34" s="1777" t="s">
        <v>1336</v>
      </c>
      <c r="D34" s="1774"/>
      <c r="E34" s="1774"/>
      <c r="F34" s="1774"/>
      <c r="G34" s="1778"/>
      <c r="H34" s="465"/>
      <c r="I34" s="1792" t="s">
        <v>1337</v>
      </c>
      <c r="J34" s="465"/>
      <c r="K34" s="465"/>
      <c r="L34" s="465"/>
      <c r="M34" s="465"/>
      <c r="N34" s="465"/>
      <c r="O34" s="466">
        <v>1</v>
      </c>
    </row>
    <row r="35" spans="1:15" s="464" customFormat="1" ht="18.75" customHeight="1" x14ac:dyDescent="0.25">
      <c r="A35" s="465"/>
      <c r="B35" s="1776"/>
      <c r="C35" s="1777" t="s">
        <v>1338</v>
      </c>
      <c r="D35" s="1774"/>
      <c r="E35" s="1774"/>
      <c r="F35" s="1774"/>
      <c r="G35" s="1778"/>
      <c r="H35" s="465"/>
      <c r="I35" s="465"/>
      <c r="J35" s="465"/>
      <c r="K35" s="465"/>
      <c r="L35" s="465"/>
      <c r="M35" s="465"/>
      <c r="N35" s="465"/>
      <c r="O35" s="466">
        <v>1</v>
      </c>
    </row>
    <row r="36" spans="1:15" s="464" customFormat="1" ht="18.75" customHeight="1" x14ac:dyDescent="0.25">
      <c r="A36" s="465"/>
      <c r="B36" s="1776"/>
      <c r="C36" s="1777" t="s">
        <v>1339</v>
      </c>
      <c r="D36" s="1774"/>
      <c r="E36" s="1774"/>
      <c r="F36" s="1774"/>
      <c r="G36" s="1778"/>
      <c r="H36" s="465"/>
      <c r="I36" s="1793" t="s">
        <v>602</v>
      </c>
      <c r="J36" s="1794"/>
      <c r="K36" s="465"/>
      <c r="L36" s="465"/>
      <c r="M36" s="465"/>
      <c r="N36" s="465"/>
      <c r="O36" s="466">
        <v>1</v>
      </c>
    </row>
    <row r="37" spans="1:15" s="464" customFormat="1" ht="18.75" customHeight="1" x14ac:dyDescent="0.25">
      <c r="A37" s="465"/>
      <c r="B37" s="1776"/>
      <c r="C37" s="1777" t="s">
        <v>1340</v>
      </c>
      <c r="D37" s="1774"/>
      <c r="E37" s="1774"/>
      <c r="F37" s="1774"/>
      <c r="G37" s="1778"/>
      <c r="H37" s="465"/>
      <c r="I37" s="1795" t="s">
        <v>603</v>
      </c>
      <c r="J37" s="1794"/>
      <c r="K37" s="465"/>
      <c r="L37" s="465"/>
      <c r="M37" s="465"/>
      <c r="N37" s="465"/>
      <c r="O37" s="466"/>
    </row>
    <row r="38" spans="1:15" s="464" customFormat="1" ht="18.75" customHeight="1" x14ac:dyDescent="0.25">
      <c r="A38" s="465"/>
      <c r="B38" s="1776"/>
      <c r="C38" s="1777"/>
      <c r="D38" s="1774"/>
      <c r="E38" s="1774"/>
      <c r="F38" s="1774"/>
      <c r="G38" s="1778"/>
      <c r="H38" s="465"/>
      <c r="I38" s="1795" t="s">
        <v>604</v>
      </c>
      <c r="J38" s="1794"/>
      <c r="K38" s="465"/>
      <c r="L38" s="465"/>
      <c r="M38" s="465"/>
      <c r="N38" s="465"/>
      <c r="O38" s="466"/>
    </row>
    <row r="39" spans="1:15" s="464" customFormat="1" ht="18.75" customHeight="1" x14ac:dyDescent="0.25">
      <c r="A39" s="465"/>
      <c r="B39" s="1776"/>
      <c r="C39" s="1777" t="s">
        <v>1341</v>
      </c>
      <c r="D39" s="1774"/>
      <c r="E39" s="1774"/>
      <c r="F39" s="1774"/>
      <c r="G39" s="1778"/>
      <c r="H39" s="465"/>
      <c r="I39" s="1796" t="s">
        <v>605</v>
      </c>
      <c r="J39" s="1794"/>
      <c r="K39" s="465"/>
      <c r="L39" s="465"/>
      <c r="M39" s="465"/>
      <c r="N39" s="465"/>
      <c r="O39" s="466">
        <v>1</v>
      </c>
    </row>
    <row r="40" spans="1:15" s="464" customFormat="1" ht="18.75" customHeight="1" x14ac:dyDescent="0.25">
      <c r="A40" s="465"/>
      <c r="B40" s="1776"/>
      <c r="C40" s="1777"/>
      <c r="D40" s="1774"/>
      <c r="E40" s="1774"/>
      <c r="F40" s="1774"/>
      <c r="G40" s="1778"/>
      <c r="H40" s="465"/>
      <c r="I40" s="1797" t="s">
        <v>606</v>
      </c>
      <c r="J40" s="1794"/>
      <c r="K40" s="465"/>
      <c r="L40" s="465"/>
      <c r="M40" s="465"/>
      <c r="N40" s="465"/>
      <c r="O40" s="466">
        <v>1</v>
      </c>
    </row>
    <row r="41" spans="1:15" s="464" customFormat="1" ht="18.75" customHeight="1" x14ac:dyDescent="0.25">
      <c r="A41" s="465"/>
      <c r="B41" s="1776"/>
      <c r="C41" s="1777" t="s">
        <v>1342</v>
      </c>
      <c r="D41" s="1774"/>
      <c r="E41" s="1774"/>
      <c r="F41" s="1774"/>
      <c r="G41" s="1778"/>
      <c r="H41" s="465"/>
      <c r="I41" s="465"/>
      <c r="J41" s="465"/>
      <c r="K41" s="465"/>
      <c r="L41" s="465"/>
      <c r="M41" s="465"/>
      <c r="N41" s="465"/>
      <c r="O41" s="466">
        <v>1</v>
      </c>
    </row>
    <row r="42" spans="1:15" s="464" customFormat="1" ht="18.75" customHeight="1" x14ac:dyDescent="0.25">
      <c r="A42" s="465"/>
      <c r="B42" s="1776"/>
      <c r="C42" s="1777" t="s">
        <v>1343</v>
      </c>
      <c r="D42" s="1774"/>
      <c r="E42" s="1774"/>
      <c r="F42" s="1774"/>
      <c r="G42" s="1778"/>
      <c r="H42" s="465"/>
      <c r="I42" s="465"/>
      <c r="J42" s="465"/>
      <c r="K42" s="465"/>
      <c r="L42" s="465"/>
      <c r="M42" s="465"/>
      <c r="N42" s="465"/>
      <c r="O42" s="466">
        <v>1</v>
      </c>
    </row>
    <row r="43" spans="1:15" s="464" customFormat="1" ht="18.75" customHeight="1" x14ac:dyDescent="0.25">
      <c r="A43" s="465"/>
      <c r="B43" s="1776"/>
      <c r="C43" s="1777" t="s">
        <v>1344</v>
      </c>
      <c r="D43" s="1774"/>
      <c r="E43" s="1774"/>
      <c r="F43" s="1774"/>
      <c r="G43" s="1778"/>
      <c r="H43" s="465"/>
      <c r="J43"/>
      <c r="K43" s="1798"/>
      <c r="L43" s="1798"/>
      <c r="M43" s="1798"/>
      <c r="N43" s="465"/>
      <c r="O43" s="466">
        <v>1</v>
      </c>
    </row>
    <row r="44" spans="1:15" s="464" customFormat="1" ht="18.75" customHeight="1" x14ac:dyDescent="0.25">
      <c r="A44" s="465"/>
      <c r="B44" s="1776"/>
      <c r="C44" s="1777"/>
      <c r="D44" s="1774"/>
      <c r="E44" s="1774"/>
      <c r="F44" s="1774"/>
      <c r="G44" s="1778"/>
      <c r="H44" s="465"/>
      <c r="J44"/>
      <c r="K44" s="1798"/>
      <c r="L44" s="1798"/>
      <c r="M44" s="1798"/>
      <c r="N44" s="465"/>
      <c r="O44" s="466">
        <v>1</v>
      </c>
    </row>
    <row r="45" spans="1:15" s="464" customFormat="1" ht="18.75" customHeight="1" x14ac:dyDescent="0.25">
      <c r="A45" s="465"/>
      <c r="B45" s="1776"/>
      <c r="C45" s="1799" t="s">
        <v>1345</v>
      </c>
      <c r="D45" s="1774"/>
      <c r="E45" s="1774"/>
      <c r="F45" s="1774"/>
      <c r="G45" s="1778"/>
      <c r="H45" s="465"/>
      <c r="J45"/>
      <c r="K45" s="1798"/>
      <c r="L45" s="1798"/>
      <c r="M45" s="1798"/>
      <c r="N45" s="465"/>
      <c r="O45" s="466">
        <v>1</v>
      </c>
    </row>
    <row r="46" spans="1:15" s="464" customFormat="1" ht="18.75" customHeight="1" x14ac:dyDescent="0.25">
      <c r="A46" s="465"/>
      <c r="B46" s="1776"/>
      <c r="C46" s="1799" t="s">
        <v>1346</v>
      </c>
      <c r="D46" s="1774"/>
      <c r="E46" s="1774"/>
      <c r="F46" s="1774"/>
      <c r="G46" s="1778"/>
      <c r="H46" s="465"/>
      <c r="J46"/>
      <c r="K46" s="1798"/>
      <c r="L46" s="1798"/>
      <c r="M46" s="1798"/>
      <c r="N46" s="465"/>
      <c r="O46" s="466">
        <v>1</v>
      </c>
    </row>
    <row r="47" spans="1:15" s="464" customFormat="1" ht="18.75" customHeight="1" x14ac:dyDescent="0.25">
      <c r="A47" s="465"/>
      <c r="B47" s="1776"/>
      <c r="C47" s="1799" t="s">
        <v>1347</v>
      </c>
      <c r="D47" s="1774"/>
      <c r="E47" s="1774"/>
      <c r="F47" s="1774"/>
      <c r="G47" s="1778"/>
      <c r="H47" s="465"/>
      <c r="J47"/>
      <c r="K47" s="1798"/>
      <c r="L47" s="1798"/>
      <c r="M47" s="1798"/>
      <c r="N47" s="465"/>
      <c r="O47" s="466">
        <v>1</v>
      </c>
    </row>
    <row r="48" spans="1:15" s="464" customFormat="1" ht="18.75" customHeight="1" x14ac:dyDescent="0.25">
      <c r="A48" s="465"/>
      <c r="B48" s="1776"/>
      <c r="C48" s="1800" t="s">
        <v>1348</v>
      </c>
      <c r="D48" s="1774"/>
      <c r="E48" s="1774"/>
      <c r="F48" s="1774"/>
      <c r="G48" s="1778"/>
      <c r="H48" s="465"/>
      <c r="I48" s="465"/>
      <c r="J48" s="465"/>
      <c r="K48" s="465"/>
      <c r="L48" s="465"/>
      <c r="M48" s="465"/>
      <c r="N48" s="465"/>
      <c r="O48" s="466">
        <v>1</v>
      </c>
    </row>
    <row r="49" spans="1:15" s="464" customFormat="1" ht="18.75" customHeight="1" x14ac:dyDescent="0.25">
      <c r="A49" s="465"/>
      <c r="B49" s="1776"/>
      <c r="C49" s="1777"/>
      <c r="D49" s="1774"/>
      <c r="E49" s="1774"/>
      <c r="F49" s="1774"/>
      <c r="G49" s="1778"/>
      <c r="H49" s="465"/>
      <c r="K49" s="465"/>
      <c r="L49" s="465"/>
      <c r="M49" s="465"/>
      <c r="N49" s="465"/>
      <c r="O49" s="466">
        <v>1</v>
      </c>
    </row>
    <row r="50" spans="1:15" s="464" customFormat="1" ht="18.75" customHeight="1" x14ac:dyDescent="0.25">
      <c r="A50" s="465"/>
      <c r="B50" s="1776"/>
      <c r="C50" s="1777" t="s">
        <v>1349</v>
      </c>
      <c r="D50" s="1774"/>
      <c r="E50" s="1774"/>
      <c r="F50" s="1774"/>
      <c r="G50" s="1778"/>
      <c r="H50" s="465"/>
      <c r="K50" s="465"/>
      <c r="L50" s="465"/>
      <c r="M50" s="465"/>
      <c r="N50" s="465"/>
      <c r="O50" s="466">
        <v>1</v>
      </c>
    </row>
    <row r="51" spans="1:15" s="464" customFormat="1" ht="18.75" customHeight="1" x14ac:dyDescent="0.25">
      <c r="A51" s="465"/>
      <c r="B51" s="1776"/>
      <c r="C51" s="1801" t="s">
        <v>1350</v>
      </c>
      <c r="D51" s="1774"/>
      <c r="E51" s="1774"/>
      <c r="F51" s="1774"/>
      <c r="G51" s="1778"/>
      <c r="H51" s="465"/>
      <c r="K51" s="465"/>
      <c r="L51" s="465"/>
      <c r="M51" s="465"/>
      <c r="N51" s="465"/>
      <c r="O51" s="466">
        <v>1</v>
      </c>
    </row>
    <row r="52" spans="1:15" s="464" customFormat="1" ht="18.75" customHeight="1" x14ac:dyDescent="0.25">
      <c r="A52" s="465"/>
      <c r="B52" s="1776"/>
      <c r="C52" s="1801" t="s">
        <v>1351</v>
      </c>
      <c r="D52" s="1774"/>
      <c r="E52" s="1774"/>
      <c r="F52" s="1774"/>
      <c r="G52" s="1778"/>
      <c r="H52" s="465"/>
      <c r="K52" s="465"/>
      <c r="L52" s="465"/>
      <c r="M52" s="465"/>
      <c r="N52" s="465"/>
      <c r="O52" s="466">
        <v>1</v>
      </c>
    </row>
    <row r="53" spans="1:15" s="464" customFormat="1" ht="18.75" customHeight="1" x14ac:dyDescent="0.25">
      <c r="A53" s="465"/>
      <c r="B53" s="1776"/>
      <c r="C53" s="1801" t="s">
        <v>1352</v>
      </c>
      <c r="D53" s="1774"/>
      <c r="E53" s="1774"/>
      <c r="F53" s="1774"/>
      <c r="G53" s="1778"/>
      <c r="H53" s="465"/>
      <c r="K53"/>
      <c r="L53"/>
      <c r="M53"/>
      <c r="N53" s="465"/>
      <c r="O53" s="466">
        <v>1</v>
      </c>
    </row>
    <row r="54" spans="1:15" s="464" customFormat="1" ht="18.75" customHeight="1" x14ac:dyDescent="0.25">
      <c r="A54" s="465"/>
      <c r="B54" s="1776"/>
      <c r="C54" s="1801" t="s">
        <v>1353</v>
      </c>
      <c r="D54" s="1774"/>
      <c r="E54" s="1774"/>
      <c r="F54" s="1774"/>
      <c r="G54" s="1778"/>
      <c r="H54" s="465"/>
      <c r="I54"/>
      <c r="J54"/>
      <c r="K54"/>
      <c r="L54"/>
      <c r="M54"/>
      <c r="N54" s="465"/>
      <c r="O54" s="466">
        <v>1</v>
      </c>
    </row>
    <row r="55" spans="1:15" s="464" customFormat="1" ht="18.75" customHeight="1" x14ac:dyDescent="0.25">
      <c r="A55" s="465"/>
      <c r="B55" s="1776"/>
      <c r="C55" s="1801" t="s">
        <v>1354</v>
      </c>
      <c r="D55" s="1774"/>
      <c r="E55" s="1774"/>
      <c r="F55" s="1774"/>
      <c r="G55" s="1778"/>
      <c r="H55" s="465"/>
      <c r="I55"/>
      <c r="J55"/>
      <c r="K55"/>
      <c r="L55"/>
      <c r="M55"/>
      <c r="N55" s="465"/>
      <c r="O55" s="466">
        <v>1</v>
      </c>
    </row>
    <row r="56" spans="1:15" s="464" customFormat="1" ht="18.75" customHeight="1" x14ac:dyDescent="0.25">
      <c r="A56" s="465"/>
      <c r="B56" s="1776"/>
      <c r="C56" s="1801" t="s">
        <v>1355</v>
      </c>
      <c r="D56" s="1774"/>
      <c r="E56" s="1774"/>
      <c r="F56" s="1774"/>
      <c r="G56" s="1778"/>
      <c r="H56" s="465"/>
      <c r="I56" s="465"/>
      <c r="J56" s="465"/>
      <c r="K56" s="465"/>
      <c r="L56" s="465"/>
      <c r="M56" s="465"/>
      <c r="N56" s="465"/>
      <c r="O56" s="466">
        <v>1</v>
      </c>
    </row>
    <row r="57" spans="1:15" s="464" customFormat="1" ht="18.75" customHeight="1" x14ac:dyDescent="0.25">
      <c r="A57" s="465"/>
      <c r="B57" s="1776"/>
      <c r="C57" s="1777"/>
      <c r="D57" s="1774"/>
      <c r="E57" s="1774"/>
      <c r="F57" s="1774"/>
      <c r="G57" s="1778"/>
      <c r="H57" s="465"/>
      <c r="I57" s="465"/>
      <c r="J57" s="465"/>
      <c r="K57" s="465"/>
      <c r="L57" s="465"/>
      <c r="M57" s="465"/>
      <c r="N57" s="465"/>
      <c r="O57" s="466">
        <v>1</v>
      </c>
    </row>
    <row r="58" spans="1:15" s="464" customFormat="1" ht="18.75" customHeight="1" x14ac:dyDescent="0.25">
      <c r="A58" s="465"/>
      <c r="B58" s="1776"/>
      <c r="C58" s="1777" t="s">
        <v>1356</v>
      </c>
      <c r="D58" s="1774"/>
      <c r="E58" s="1774"/>
      <c r="F58" s="1774"/>
      <c r="G58" s="1778"/>
      <c r="H58" s="465"/>
      <c r="I58" s="465"/>
      <c r="J58" s="465"/>
      <c r="K58" s="465"/>
      <c r="L58" s="465"/>
      <c r="M58" s="465"/>
      <c r="N58" s="465"/>
      <c r="O58" s="466">
        <v>1</v>
      </c>
    </row>
    <row r="59" spans="1:15" s="464" customFormat="1" ht="18.75" customHeight="1" x14ac:dyDescent="0.25">
      <c r="A59" s="465"/>
      <c r="B59" s="1776"/>
      <c r="C59" s="1777" t="s">
        <v>1357</v>
      </c>
      <c r="D59" s="1774"/>
      <c r="E59" s="1774"/>
      <c r="F59" s="1774"/>
      <c r="G59" s="1778"/>
      <c r="H59" s="465"/>
      <c r="I59" s="465"/>
      <c r="J59" s="465"/>
      <c r="K59" s="465"/>
      <c r="L59" s="465"/>
      <c r="M59" s="465"/>
      <c r="N59" s="465"/>
      <c r="O59" s="466">
        <v>1</v>
      </c>
    </row>
    <row r="60" spans="1:15" s="464" customFormat="1" ht="18.75" customHeight="1" x14ac:dyDescent="0.25">
      <c r="A60" s="465"/>
      <c r="B60" s="1776"/>
      <c r="C60" s="1777"/>
      <c r="D60" s="1774"/>
      <c r="E60" s="1774"/>
      <c r="F60" s="1774"/>
      <c r="G60" s="1778"/>
      <c r="H60" s="465"/>
      <c r="I60" s="465"/>
      <c r="J60" s="465"/>
      <c r="K60" s="465"/>
      <c r="L60" s="465"/>
      <c r="M60" s="465"/>
      <c r="N60" s="465"/>
      <c r="O60" s="466">
        <v>1</v>
      </c>
    </row>
    <row r="61" spans="1:15" s="464" customFormat="1" ht="18.75" customHeight="1" x14ac:dyDescent="0.25">
      <c r="A61" s="465"/>
      <c r="B61" s="1776"/>
      <c r="C61" s="1777" t="s">
        <v>1358</v>
      </c>
      <c r="D61" s="1774"/>
      <c r="E61" s="1774"/>
      <c r="F61" s="1774"/>
      <c r="G61" s="1778"/>
      <c r="H61" s="465"/>
      <c r="I61" s="465"/>
      <c r="J61" s="465"/>
      <c r="K61" s="465"/>
      <c r="L61" s="465"/>
      <c r="M61" s="465"/>
      <c r="N61" s="1798">
        <v>1</v>
      </c>
      <c r="O61" s="466">
        <v>1</v>
      </c>
    </row>
    <row r="62" spans="1:15" s="464" customFormat="1" ht="18.75" customHeight="1" x14ac:dyDescent="0.25">
      <c r="A62" s="465"/>
      <c r="B62" s="1776"/>
      <c r="C62" s="1777" t="s">
        <v>1359</v>
      </c>
      <c r="D62" s="1774"/>
      <c r="E62" s="1774"/>
      <c r="F62" s="1774"/>
      <c r="G62" s="1778"/>
      <c r="H62" s="465"/>
      <c r="I62" s="465"/>
      <c r="J62" s="465"/>
      <c r="K62" s="465"/>
      <c r="L62" s="465"/>
      <c r="M62" s="465"/>
      <c r="N62" s="465"/>
      <c r="O62" s="466">
        <v>1</v>
      </c>
    </row>
    <row r="63" spans="1:15" s="464" customFormat="1" ht="18.75" customHeight="1" x14ac:dyDescent="0.25">
      <c r="A63" s="465"/>
      <c r="B63" s="1776"/>
      <c r="C63" s="1777" t="s">
        <v>1360</v>
      </c>
      <c r="D63" s="1774"/>
      <c r="E63" s="1774"/>
      <c r="F63" s="1774"/>
      <c r="G63" s="1778"/>
      <c r="H63" s="465"/>
      <c r="I63" s="465"/>
      <c r="J63" s="465"/>
      <c r="K63" s="465"/>
      <c r="L63" s="465"/>
      <c r="M63" s="465"/>
      <c r="N63" s="465"/>
      <c r="O63" s="466">
        <v>1</v>
      </c>
    </row>
    <row r="64" spans="1:15" s="464" customFormat="1" ht="18.75" customHeight="1" x14ac:dyDescent="0.25">
      <c r="A64" s="465"/>
      <c r="B64" s="1776"/>
      <c r="C64" s="1777"/>
      <c r="D64" s="1774"/>
      <c r="E64" s="1774"/>
      <c r="F64" s="1774"/>
      <c r="G64" s="1778"/>
      <c r="H64" s="465"/>
      <c r="I64" s="465"/>
      <c r="J64" s="465"/>
      <c r="K64" s="465"/>
      <c r="L64" s="465"/>
      <c r="M64" s="465"/>
      <c r="N64" s="465"/>
      <c r="O64" s="466">
        <v>1</v>
      </c>
    </row>
    <row r="65" spans="1:15" s="464" customFormat="1" ht="18.75" customHeight="1" x14ac:dyDescent="0.25">
      <c r="A65" s="465"/>
      <c r="B65" s="1776"/>
      <c r="C65" s="1802" t="s">
        <v>1361</v>
      </c>
      <c r="D65" s="1774"/>
      <c r="E65" s="1774"/>
      <c r="F65" s="1774"/>
      <c r="G65" s="1778"/>
      <c r="H65" s="465"/>
      <c r="I65" s="465"/>
      <c r="J65" s="465"/>
      <c r="K65" s="465"/>
      <c r="L65" s="465"/>
      <c r="M65" s="465"/>
      <c r="N65" s="465"/>
      <c r="O65" s="466">
        <v>1</v>
      </c>
    </row>
    <row r="66" spans="1:15" s="464" customFormat="1" ht="18.75" customHeight="1" x14ac:dyDescent="0.25">
      <c r="A66" s="465"/>
      <c r="B66" s="1776"/>
      <c r="C66" s="1803"/>
      <c r="D66" s="1774"/>
      <c r="E66" s="1774"/>
      <c r="F66" s="1774"/>
      <c r="G66" s="1778"/>
      <c r="H66" s="465"/>
      <c r="I66" s="465"/>
      <c r="J66" s="465"/>
      <c r="K66" s="465"/>
      <c r="L66" s="465"/>
      <c r="M66" s="465"/>
      <c r="N66" s="465"/>
      <c r="O66" s="466">
        <v>1</v>
      </c>
    </row>
    <row r="67" spans="1:15" s="464" customFormat="1" ht="18.75" customHeight="1" x14ac:dyDescent="0.25">
      <c r="A67" s="465"/>
      <c r="B67" s="3100" t="s">
        <v>1362</v>
      </c>
      <c r="C67" s="3101"/>
      <c r="D67" s="3101"/>
      <c r="E67" s="3101"/>
      <c r="F67" s="3101"/>
      <c r="G67" s="3102" t="s">
        <v>0</v>
      </c>
      <c r="H67" s="465"/>
      <c r="I67" s="465"/>
      <c r="J67" s="465"/>
      <c r="K67" s="465"/>
      <c r="L67" s="465"/>
      <c r="M67" s="465"/>
      <c r="N67" s="465"/>
      <c r="O67" s="466">
        <v>1</v>
      </c>
    </row>
    <row r="68" spans="1:15" s="464" customFormat="1" ht="18.75" customHeight="1" x14ac:dyDescent="0.25">
      <c r="A68" s="465"/>
      <c r="B68" s="3100"/>
      <c r="C68" s="3101"/>
      <c r="D68" s="3101"/>
      <c r="E68" s="3101"/>
      <c r="F68" s="3101"/>
      <c r="G68" s="3102"/>
      <c r="H68" s="465"/>
      <c r="I68" s="465"/>
      <c r="J68" s="465"/>
      <c r="K68" s="465"/>
      <c r="L68" s="465"/>
      <c r="M68" s="465"/>
      <c r="N68" s="465"/>
      <c r="O68" s="466">
        <v>1</v>
      </c>
    </row>
    <row r="69" spans="1:15" s="464" customFormat="1" ht="18.75" customHeight="1" x14ac:dyDescent="0.25">
      <c r="A69" s="465"/>
      <c r="B69" s="1804"/>
      <c r="C69" s="1805"/>
      <c r="D69" s="1805"/>
      <c r="E69" s="1805"/>
      <c r="F69" s="1347" t="s">
        <v>1363</v>
      </c>
      <c r="G69" s="1806" t="s">
        <v>7</v>
      </c>
      <c r="H69" s="465"/>
      <c r="I69" s="465"/>
      <c r="J69" s="465"/>
      <c r="K69" s="465"/>
      <c r="L69" s="465"/>
      <c r="M69" s="465"/>
      <c r="N69" s="465"/>
      <c r="O69" s="466">
        <v>1</v>
      </c>
    </row>
    <row r="70" spans="1:15" s="464" customFormat="1" ht="18.75" customHeight="1" x14ac:dyDescent="0.25">
      <c r="A70" s="465"/>
      <c r="B70" s="1804"/>
      <c r="C70" s="1805"/>
      <c r="D70" s="1805"/>
      <c r="E70" s="1805"/>
      <c r="F70" s="678"/>
      <c r="G70" s="1807" t="s">
        <v>7</v>
      </c>
      <c r="H70" s="465"/>
      <c r="I70" s="465"/>
      <c r="J70" s="465"/>
      <c r="K70" s="465"/>
      <c r="L70" s="465"/>
      <c r="M70" s="465"/>
      <c r="N70" s="465"/>
      <c r="O70" s="466">
        <v>1</v>
      </c>
    </row>
    <row r="71" spans="1:15" s="464" customFormat="1" ht="18.75" customHeight="1" x14ac:dyDescent="0.3">
      <c r="A71" s="465"/>
      <c r="B71" s="1808" t="s">
        <v>1364</v>
      </c>
      <c r="C71" s="1809"/>
      <c r="D71" s="1809"/>
      <c r="E71" s="1809"/>
      <c r="F71" s="1809"/>
      <c r="G71" s="1810"/>
      <c r="H71" s="465"/>
      <c r="I71" s="465"/>
      <c r="J71" s="465"/>
      <c r="K71" s="465"/>
      <c r="L71" s="465"/>
      <c r="M71" s="465"/>
      <c r="N71" s="465"/>
      <c r="O71" s="466">
        <v>1</v>
      </c>
    </row>
    <row r="72" spans="1:15" s="464" customFormat="1" ht="18.75" customHeight="1" x14ac:dyDescent="0.25">
      <c r="A72" s="465"/>
      <c r="B72" s="1808" t="s">
        <v>1365</v>
      </c>
      <c r="C72" s="678"/>
      <c r="D72" s="678"/>
      <c r="E72" s="678"/>
      <c r="F72" s="678"/>
      <c r="G72" s="679"/>
      <c r="H72" s="465"/>
      <c r="I72" s="465"/>
      <c r="J72" s="465"/>
      <c r="K72" s="465"/>
      <c r="L72" s="465"/>
      <c r="M72" s="465"/>
      <c r="N72" s="465"/>
      <c r="O72" s="466">
        <v>1</v>
      </c>
    </row>
    <row r="73" spans="1:15" s="464" customFormat="1" ht="18.75" customHeight="1" x14ac:dyDescent="0.25">
      <c r="A73" s="465"/>
      <c r="B73" s="1808" t="s">
        <v>1366</v>
      </c>
      <c r="C73" s="1803"/>
      <c r="D73" s="1803"/>
      <c r="E73" s="1803"/>
      <c r="F73" s="1803"/>
      <c r="G73" s="679"/>
      <c r="H73" s="465"/>
      <c r="I73" s="465"/>
      <c r="J73" s="465"/>
      <c r="K73" s="465"/>
      <c r="L73" s="465"/>
      <c r="M73" s="465"/>
      <c r="N73" s="465"/>
      <c r="O73" s="466">
        <v>1</v>
      </c>
    </row>
    <row r="74" spans="1:15" s="464" customFormat="1" ht="18.75" customHeight="1" x14ac:dyDescent="0.25">
      <c r="A74" s="465"/>
      <c r="B74" s="677"/>
      <c r="C74" s="678"/>
      <c r="D74" s="678"/>
      <c r="E74" s="678"/>
      <c r="F74" s="465"/>
      <c r="G74" s="679"/>
      <c r="H74" s="465"/>
      <c r="I74" s="465"/>
      <c r="J74" s="465"/>
      <c r="K74" s="465"/>
      <c r="L74" s="465"/>
      <c r="M74" s="465"/>
      <c r="N74" s="465"/>
      <c r="O74" s="466">
        <v>1</v>
      </c>
    </row>
    <row r="75" spans="1:15" s="464" customFormat="1" ht="18.75" customHeight="1" x14ac:dyDescent="0.25">
      <c r="A75" s="465"/>
      <c r="B75" s="3103" t="s">
        <v>1367</v>
      </c>
      <c r="C75" s="3104"/>
      <c r="D75" s="3104"/>
      <c r="E75" s="3104"/>
      <c r="F75" s="3104"/>
      <c r="G75" s="3105"/>
      <c r="H75" s="465"/>
      <c r="I75" s="465"/>
      <c r="J75" s="465"/>
      <c r="K75" s="465"/>
      <c r="L75" s="465"/>
      <c r="M75" s="465"/>
      <c r="N75" s="465"/>
      <c r="O75" s="466">
        <v>1</v>
      </c>
    </row>
    <row r="76" spans="1:15" s="464" customFormat="1" ht="18.75" customHeight="1" x14ac:dyDescent="0.25">
      <c r="A76" s="465"/>
      <c r="B76" s="3103" t="s">
        <v>1368</v>
      </c>
      <c r="C76" s="3104"/>
      <c r="D76" s="3104"/>
      <c r="E76" s="3104"/>
      <c r="F76" s="3104"/>
      <c r="G76" s="3105"/>
      <c r="H76" s="465"/>
      <c r="I76" s="465"/>
      <c r="J76" s="465"/>
      <c r="K76" s="465"/>
      <c r="L76" s="465"/>
      <c r="M76" s="465"/>
      <c r="N76" s="465"/>
      <c r="O76" s="466">
        <v>1</v>
      </c>
    </row>
    <row r="77" spans="1:15" s="464" customFormat="1" ht="18.75" customHeight="1" x14ac:dyDescent="0.25">
      <c r="A77" s="465"/>
      <c r="B77" s="1808" t="s">
        <v>1369</v>
      </c>
      <c r="C77" s="1803"/>
      <c r="D77" s="1811" t="s">
        <v>1094</v>
      </c>
      <c r="E77" s="1803"/>
      <c r="F77" s="1803"/>
      <c r="G77" s="1812" t="str">
        <f ca="1">"Page "&amp;_xlfn.SHEET()&amp;" sur "&amp;_xlfn.SHEETS()</f>
        <v>Page 4 sur 18</v>
      </c>
      <c r="H77" s="465"/>
      <c r="I77" s="465"/>
      <c r="J77" s="465"/>
      <c r="K77" s="465"/>
      <c r="L77" s="465"/>
      <c r="M77" s="465"/>
      <c r="N77" s="465"/>
      <c r="O77" s="466">
        <v>1</v>
      </c>
    </row>
    <row r="78" spans="1:15" s="464" customFormat="1" ht="18.75" customHeight="1" x14ac:dyDescent="0.25">
      <c r="A78" s="465"/>
      <c r="B78" s="677"/>
      <c r="C78" s="678"/>
      <c r="D78" s="678"/>
      <c r="E78" s="906" t="s">
        <v>1370</v>
      </c>
      <c r="F78" s="678"/>
      <c r="G78" s="679"/>
      <c r="H78" s="465"/>
      <c r="I78" s="465"/>
      <c r="J78" s="465"/>
      <c r="K78" s="465"/>
      <c r="L78" s="465"/>
      <c r="M78" s="465"/>
      <c r="N78" s="465"/>
      <c r="O78" s="466">
        <v>1</v>
      </c>
    </row>
    <row r="79" spans="1:15" s="464" customFormat="1" ht="18.75" customHeight="1" x14ac:dyDescent="0.25">
      <c r="A79" s="465"/>
      <c r="B79" s="677"/>
      <c r="C79" s="678"/>
      <c r="D79" s="678"/>
      <c r="E79" s="906"/>
      <c r="F79" s="678"/>
      <c r="G79" s="679"/>
      <c r="H79" s="465"/>
      <c r="I79" s="465"/>
      <c r="J79" s="465"/>
      <c r="K79" s="465"/>
      <c r="L79" s="465"/>
      <c r="M79" s="465"/>
      <c r="N79" s="465"/>
      <c r="O79" s="466">
        <v>1</v>
      </c>
    </row>
    <row r="80" spans="1:15" s="464" customFormat="1" ht="18.75" customHeight="1" x14ac:dyDescent="0.25">
      <c r="A80" s="465"/>
      <c r="B80" s="1813"/>
      <c r="C80" s="1814"/>
      <c r="D80" s="1814"/>
      <c r="E80" s="1814"/>
      <c r="F80" s="1815" t="s">
        <v>1371</v>
      </c>
      <c r="G80" s="1816" t="str">
        <f>'Qu''est-ce'!O85</f>
        <v>O85</v>
      </c>
      <c r="H80" s="465"/>
      <c r="I80" s="465"/>
      <c r="J80" s="465"/>
      <c r="K80" s="465"/>
      <c r="L80" s="465"/>
      <c r="M80" s="465"/>
      <c r="N80" s="465"/>
      <c r="O80" s="466">
        <v>1</v>
      </c>
    </row>
    <row r="81" spans="1:17" s="464" customFormat="1" ht="18.75" customHeight="1" thickBot="1" x14ac:dyDescent="0.3">
      <c r="A81" s="465"/>
      <c r="B81" s="1817">
        <v>8</v>
      </c>
      <c r="C81" s="1818">
        <v>32</v>
      </c>
      <c r="D81" s="1818">
        <v>32</v>
      </c>
      <c r="E81" s="1818">
        <v>32</v>
      </c>
      <c r="F81" s="1818">
        <v>32</v>
      </c>
      <c r="G81" s="1819">
        <v>32</v>
      </c>
      <c r="H81" s="465"/>
      <c r="I81" s="465"/>
      <c r="J81" s="465"/>
      <c r="K81" s="465"/>
      <c r="L81" s="465"/>
      <c r="M81" s="465"/>
      <c r="N81" s="465"/>
      <c r="O81" s="466">
        <v>1</v>
      </c>
    </row>
    <row r="82" spans="1:17" s="464" customFormat="1" ht="18.75" customHeight="1" x14ac:dyDescent="0.25">
      <c r="A82" s="465"/>
      <c r="H82" s="465"/>
      <c r="I82" s="465"/>
      <c r="J82" s="465"/>
      <c r="K82" s="465"/>
      <c r="L82" s="465"/>
      <c r="M82" s="465"/>
      <c r="N82" s="465"/>
      <c r="O82" s="466">
        <v>1</v>
      </c>
    </row>
    <row r="83" spans="1:17" s="464" customFormat="1" x14ac:dyDescent="0.25">
      <c r="A83" s="465"/>
      <c r="G83" s="822"/>
      <c r="I83" s="465"/>
      <c r="J83" s="465"/>
      <c r="K83" s="465"/>
      <c r="L83" s="465"/>
      <c r="M83" s="465"/>
      <c r="N83" s="465"/>
      <c r="O83" s="466">
        <v>1</v>
      </c>
    </row>
    <row r="84" spans="1:17" ht="15.75" x14ac:dyDescent="0.25">
      <c r="B84" s="464"/>
      <c r="C84" s="464"/>
      <c r="D84" s="464"/>
      <c r="E84" s="828"/>
      <c r="F84" s="464"/>
      <c r="G84" s="464"/>
      <c r="O84" s="552" t="s">
        <v>344</v>
      </c>
    </row>
    <row r="85" spans="1:17" x14ac:dyDescent="0.25">
      <c r="A85" s="466">
        <v>1</v>
      </c>
      <c r="B85" s="466">
        <v>1</v>
      </c>
      <c r="C85" s="466">
        <v>1</v>
      </c>
      <c r="D85" s="466">
        <v>1</v>
      </c>
      <c r="E85" s="466">
        <v>1</v>
      </c>
      <c r="F85" s="466">
        <v>1</v>
      </c>
      <c r="G85" s="466">
        <v>1</v>
      </c>
      <c r="H85" s="466">
        <v>1</v>
      </c>
      <c r="I85" s="466">
        <v>1</v>
      </c>
      <c r="J85" s="466">
        <v>1</v>
      </c>
      <c r="K85" s="466">
        <v>1</v>
      </c>
      <c r="L85" s="466">
        <v>1</v>
      </c>
      <c r="M85" s="466">
        <v>1</v>
      </c>
      <c r="N85" s="466">
        <v>1</v>
      </c>
      <c r="O85" s="1" t="str">
        <f>ADDRESS(ROW(),COLUMN(),4)</f>
        <v>O85</v>
      </c>
      <c r="P85" s="553"/>
      <c r="Q85" s="554" t="str">
        <f>ADDRESS(ROW(),COLUMN(),4)</f>
        <v>Q85</v>
      </c>
    </row>
  </sheetData>
  <mergeCells count="10">
    <mergeCell ref="B67:F68"/>
    <mergeCell ref="G67:G68"/>
    <mergeCell ref="B75:G75"/>
    <mergeCell ref="B76:G76"/>
    <mergeCell ref="B3:G4"/>
    <mergeCell ref="I3:L4"/>
    <mergeCell ref="I10:I11"/>
    <mergeCell ref="J10:J11"/>
    <mergeCell ref="L10:L11"/>
    <mergeCell ref="M10:M11"/>
  </mergeCells>
  <hyperlinks>
    <hyperlink ref="D77" r:id="rId1" xr:uid="{AD9460CB-ABBC-4DFB-ACCB-9F8AEC3C88E1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4306A-CFA3-4433-8038-AA67B68D481B}">
  <sheetPr>
    <pageSetUpPr fitToPage="1"/>
  </sheetPr>
  <dimension ref="A1:AX67"/>
  <sheetViews>
    <sheetView showZeros="0" topLeftCell="A17" zoomScaleNormal="100" workbookViewId="0">
      <selection activeCell="K37" sqref="K37"/>
    </sheetView>
  </sheetViews>
  <sheetFormatPr baseColWidth="10" defaultRowHeight="15" x14ac:dyDescent="0.25"/>
  <cols>
    <col min="1" max="1" width="5.28515625" style="46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6" width="11.7109375" customWidth="1"/>
    <col min="17" max="18" width="14.7109375" customWidth="1"/>
    <col min="19" max="19" width="11.7109375" customWidth="1"/>
    <col min="20" max="20" width="17.85546875" customWidth="1"/>
    <col min="21" max="26" width="30.7109375" style="27" customWidth="1"/>
    <col min="27" max="28" width="9.7109375" customWidth="1"/>
    <col min="29" max="29" width="114.7109375" customWidth="1"/>
    <col min="30" max="30" width="4.85546875" customWidth="1"/>
    <col min="31" max="31" width="11" customWidth="1"/>
    <col min="32" max="32" width="74.7109375" customWidth="1"/>
    <col min="33" max="33" width="3.85546875" style="27" customWidth="1"/>
    <col min="34" max="39" width="15.7109375" style="27" customWidth="1"/>
    <col min="40" max="40" width="18.5703125" style="27" customWidth="1"/>
    <col min="41" max="41" width="3.42578125" style="27" customWidth="1"/>
    <col min="42" max="42" width="5.85546875" customWidth="1"/>
    <col min="43" max="43" width="11.7109375" customWidth="1"/>
    <col min="44" max="44" width="16.140625" customWidth="1"/>
    <col min="45" max="45" width="11.7109375" customWidth="1"/>
    <col min="46" max="46" width="3.42578125" style="27" customWidth="1"/>
    <col min="47" max="47" width="3.5703125" customWidth="1"/>
    <col min="48" max="48" width="8.7109375" style="465" customWidth="1"/>
    <col min="49" max="49" width="11.42578125" style="464"/>
    <col min="50" max="50" width="43.5703125" style="464" customWidth="1"/>
    <col min="51" max="16384" width="11.42578125" style="465"/>
  </cols>
  <sheetData>
    <row r="1" spans="1:50" ht="15" customHeight="1" x14ac:dyDescent="0.25">
      <c r="A1" s="1" t="s">
        <v>1372</v>
      </c>
      <c r="B1" s="1007" t="str">
        <f t="shared" ref="B1:AU1" si="0">SUBSTITUTE(ADDRESS(1,COLUMN(),4),"1","")</f>
        <v>B</v>
      </c>
      <c r="C1" s="1007" t="str">
        <f t="shared" si="0"/>
        <v>C</v>
      </c>
      <c r="D1" s="1007" t="str">
        <f t="shared" si="0"/>
        <v>D</v>
      </c>
      <c r="E1" s="1007" t="str">
        <f t="shared" si="0"/>
        <v>E</v>
      </c>
      <c r="F1" s="1007" t="str">
        <f t="shared" si="0"/>
        <v>F</v>
      </c>
      <c r="G1" s="1007" t="str">
        <f t="shared" si="0"/>
        <v>G</v>
      </c>
      <c r="H1" s="1007" t="str">
        <f t="shared" si="0"/>
        <v>H</v>
      </c>
      <c r="I1" s="1007" t="str">
        <f t="shared" si="0"/>
        <v>I</v>
      </c>
      <c r="J1" s="1007" t="str">
        <f t="shared" si="0"/>
        <v>J</v>
      </c>
      <c r="K1" s="1007" t="str">
        <f t="shared" si="0"/>
        <v>K</v>
      </c>
      <c r="L1" s="1007" t="str">
        <f t="shared" si="0"/>
        <v>L</v>
      </c>
      <c r="M1" s="1007" t="str">
        <f t="shared" si="0"/>
        <v>M</v>
      </c>
      <c r="N1" s="1007" t="str">
        <f t="shared" si="0"/>
        <v>N</v>
      </c>
      <c r="O1" s="1007" t="str">
        <f t="shared" si="0"/>
        <v>O</v>
      </c>
      <c r="P1" s="1007" t="str">
        <f t="shared" si="0"/>
        <v>P</v>
      </c>
      <c r="Q1" s="1007" t="str">
        <f t="shared" si="0"/>
        <v>Q</v>
      </c>
      <c r="R1" s="1007" t="str">
        <f t="shared" si="0"/>
        <v>R</v>
      </c>
      <c r="S1" s="1007" t="str">
        <f t="shared" si="0"/>
        <v>S</v>
      </c>
      <c r="T1" s="1007" t="str">
        <f t="shared" si="0"/>
        <v>T</v>
      </c>
      <c r="U1" s="1007" t="str">
        <f t="shared" si="0"/>
        <v>U</v>
      </c>
      <c r="V1" s="1007" t="str">
        <f t="shared" si="0"/>
        <v>V</v>
      </c>
      <c r="W1" s="1007" t="str">
        <f t="shared" si="0"/>
        <v>W</v>
      </c>
      <c r="X1" s="1007" t="str">
        <f t="shared" si="0"/>
        <v>X</v>
      </c>
      <c r="Y1" s="1007" t="str">
        <f t="shared" si="0"/>
        <v>Y</v>
      </c>
      <c r="Z1" s="1007" t="str">
        <f t="shared" si="0"/>
        <v>Z</v>
      </c>
      <c r="AA1" s="1007" t="str">
        <f t="shared" si="0"/>
        <v>AA</v>
      </c>
      <c r="AB1" s="1007" t="str">
        <f t="shared" si="0"/>
        <v>AB</v>
      </c>
      <c r="AC1" s="1007" t="str">
        <f t="shared" si="0"/>
        <v>AC</v>
      </c>
      <c r="AD1" s="1007" t="str">
        <f t="shared" si="0"/>
        <v>AD</v>
      </c>
      <c r="AE1" s="1007" t="str">
        <f t="shared" si="0"/>
        <v>AE</v>
      </c>
      <c r="AF1" s="1007" t="str">
        <f t="shared" si="0"/>
        <v>AF</v>
      </c>
      <c r="AG1" s="1007" t="str">
        <f t="shared" si="0"/>
        <v>AG</v>
      </c>
      <c r="AH1" s="1007" t="str">
        <f t="shared" si="0"/>
        <v>AH</v>
      </c>
      <c r="AI1" s="1007" t="str">
        <f t="shared" si="0"/>
        <v>AI</v>
      </c>
      <c r="AJ1" s="1007" t="str">
        <f t="shared" si="0"/>
        <v>AJ</v>
      </c>
      <c r="AK1" s="1007" t="str">
        <f t="shared" si="0"/>
        <v>AK</v>
      </c>
      <c r="AL1" s="1007" t="str">
        <f t="shared" si="0"/>
        <v>AL</v>
      </c>
      <c r="AM1" s="1007" t="str">
        <f t="shared" si="0"/>
        <v>AM</v>
      </c>
      <c r="AN1" s="1007" t="str">
        <f t="shared" si="0"/>
        <v>AN</v>
      </c>
      <c r="AO1" s="1007" t="str">
        <f t="shared" si="0"/>
        <v>AO</v>
      </c>
      <c r="AP1" s="1007" t="str">
        <f t="shared" si="0"/>
        <v>AP</v>
      </c>
      <c r="AQ1" s="1007" t="str">
        <f t="shared" si="0"/>
        <v>AQ</v>
      </c>
      <c r="AR1" s="1007" t="str">
        <f t="shared" si="0"/>
        <v>AR</v>
      </c>
      <c r="AS1" s="1007" t="str">
        <f t="shared" si="0"/>
        <v>AS</v>
      </c>
      <c r="AT1" s="1007" t="str">
        <f t="shared" si="0"/>
        <v>AT</v>
      </c>
      <c r="AU1" s="1007" t="str">
        <f t="shared" si="0"/>
        <v>AU</v>
      </c>
      <c r="AV1" s="466">
        <v>1</v>
      </c>
      <c r="AW1" s="546" t="str">
        <f>SUBSTITUTE(ADDRESS(1,COLUMN(),4),"1","")</f>
        <v>AW</v>
      </c>
      <c r="AX1" s="547" t="str">
        <f>SUBSTITUTE(ADDRESS(1,COLUMN(),4),"1","")</f>
        <v>AX</v>
      </c>
    </row>
    <row r="2" spans="1:50" ht="15" customHeight="1" thickBot="1" x14ac:dyDescent="0.3">
      <c r="A2" s="464"/>
      <c r="B2" s="467">
        <f t="shared" ref="B2:AU2" ca="1" si="1">CELL("largeur",B2)</f>
        <v>3</v>
      </c>
      <c r="C2" s="467">
        <f t="shared" ca="1" si="1"/>
        <v>2</v>
      </c>
      <c r="D2" s="467">
        <f t="shared" ca="1" si="1"/>
        <v>2</v>
      </c>
      <c r="E2" s="467">
        <f t="shared" ca="1" si="1"/>
        <v>2</v>
      </c>
      <c r="F2" s="467">
        <f t="shared" ca="1" si="1"/>
        <v>11</v>
      </c>
      <c r="G2" s="467">
        <f t="shared" ca="1" si="1"/>
        <v>11</v>
      </c>
      <c r="H2" s="467">
        <f t="shared" ca="1" si="1"/>
        <v>3</v>
      </c>
      <c r="I2" s="467">
        <f t="shared" ca="1" si="1"/>
        <v>11</v>
      </c>
      <c r="J2" s="467">
        <f t="shared" ca="1" si="1"/>
        <v>11</v>
      </c>
      <c r="K2" s="467">
        <f t="shared" ca="1" si="1"/>
        <v>12</v>
      </c>
      <c r="L2" s="467">
        <f t="shared" ca="1" si="1"/>
        <v>40</v>
      </c>
      <c r="M2" s="467">
        <f t="shared" ca="1" si="1"/>
        <v>11</v>
      </c>
      <c r="N2" s="467">
        <f t="shared" ca="1" si="1"/>
        <v>11</v>
      </c>
      <c r="O2" s="467">
        <f t="shared" ca="1" si="1"/>
        <v>11</v>
      </c>
      <c r="P2" s="467">
        <f t="shared" ca="1" si="1"/>
        <v>11</v>
      </c>
      <c r="Q2" s="467">
        <f t="shared" ca="1" si="1"/>
        <v>14</v>
      </c>
      <c r="R2" s="467">
        <f t="shared" ca="1" si="1"/>
        <v>14</v>
      </c>
      <c r="S2" s="467">
        <f t="shared" ca="1" si="1"/>
        <v>11</v>
      </c>
      <c r="T2" s="467">
        <f t="shared" ca="1" si="1"/>
        <v>17</v>
      </c>
      <c r="U2" s="467">
        <f t="shared" ca="1" si="1"/>
        <v>30</v>
      </c>
      <c r="V2" s="467">
        <f t="shared" ca="1" si="1"/>
        <v>30</v>
      </c>
      <c r="W2" s="467">
        <f t="shared" ca="1" si="1"/>
        <v>30</v>
      </c>
      <c r="X2" s="467">
        <f t="shared" ca="1" si="1"/>
        <v>30</v>
      </c>
      <c r="Y2" s="467">
        <f t="shared" ca="1" si="1"/>
        <v>30</v>
      </c>
      <c r="Z2" s="467">
        <f t="shared" ca="1" si="1"/>
        <v>30</v>
      </c>
      <c r="AA2" s="467">
        <f t="shared" ca="1" si="1"/>
        <v>9</v>
      </c>
      <c r="AB2" s="467">
        <f t="shared" ca="1" si="1"/>
        <v>9</v>
      </c>
      <c r="AC2" s="467">
        <f t="shared" ca="1" si="1"/>
        <v>114</v>
      </c>
      <c r="AD2" s="467">
        <f t="shared" ca="1" si="1"/>
        <v>4</v>
      </c>
      <c r="AE2" s="467">
        <f t="shared" ca="1" si="1"/>
        <v>10</v>
      </c>
      <c r="AF2" s="467">
        <f t="shared" ca="1" si="1"/>
        <v>74</v>
      </c>
      <c r="AG2" s="467">
        <f t="shared" ca="1" si="1"/>
        <v>3</v>
      </c>
      <c r="AH2" s="467">
        <f t="shared" ca="1" si="1"/>
        <v>15</v>
      </c>
      <c r="AI2" s="467">
        <f t="shared" ca="1" si="1"/>
        <v>15</v>
      </c>
      <c r="AJ2" s="467">
        <f t="shared" ca="1" si="1"/>
        <v>15</v>
      </c>
      <c r="AK2" s="467">
        <f t="shared" ca="1" si="1"/>
        <v>15</v>
      </c>
      <c r="AL2" s="467">
        <f t="shared" ca="1" si="1"/>
        <v>15</v>
      </c>
      <c r="AM2" s="467">
        <f t="shared" ca="1" si="1"/>
        <v>15</v>
      </c>
      <c r="AN2" s="467">
        <f t="shared" ca="1" si="1"/>
        <v>18</v>
      </c>
      <c r="AO2" s="467">
        <f t="shared" ca="1" si="1"/>
        <v>3</v>
      </c>
      <c r="AP2" s="467">
        <f t="shared" ca="1" si="1"/>
        <v>5</v>
      </c>
      <c r="AQ2" s="467">
        <f t="shared" ca="1" si="1"/>
        <v>11</v>
      </c>
      <c r="AR2" s="467">
        <f t="shared" ca="1" si="1"/>
        <v>15</v>
      </c>
      <c r="AS2" s="467">
        <f t="shared" ca="1" si="1"/>
        <v>11</v>
      </c>
      <c r="AT2" s="467">
        <f t="shared" ca="1" si="1"/>
        <v>3</v>
      </c>
      <c r="AU2" s="467">
        <f t="shared" ca="1" si="1"/>
        <v>3</v>
      </c>
      <c r="AV2" s="466">
        <v>1</v>
      </c>
      <c r="AW2" s="548"/>
      <c r="AX2" s="548" t="s">
        <v>340</v>
      </c>
    </row>
    <row r="3" spans="1:50" ht="15" customHeight="1" thickTop="1" x14ac:dyDescent="0.25">
      <c r="A3" s="464"/>
      <c r="B3" s="3112" t="s">
        <v>0</v>
      </c>
      <c r="C3" s="5"/>
      <c r="D3" s="6"/>
      <c r="E3" s="6"/>
      <c r="F3" s="3114" t="s">
        <v>1373</v>
      </c>
      <c r="G3" s="3114"/>
      <c r="H3" s="3114"/>
      <c r="I3" s="3114"/>
      <c r="J3" s="3114"/>
      <c r="K3" s="3114"/>
      <c r="L3" s="3114"/>
      <c r="M3" s="3114"/>
      <c r="N3" s="3114"/>
      <c r="O3" s="3114"/>
      <c r="P3" s="3114"/>
      <c r="Q3" s="3114"/>
      <c r="R3" s="7"/>
      <c r="S3" s="8" t="s">
        <v>1</v>
      </c>
      <c r="T3" s="1" t="str">
        <f>AV65</f>
        <v>AV65</v>
      </c>
      <c r="U3" s="3"/>
      <c r="V3" s="3"/>
      <c r="W3" s="3"/>
      <c r="X3" s="3"/>
      <c r="Y3" s="3"/>
      <c r="Z3" s="3"/>
      <c r="AA3" s="3116" t="s">
        <v>1374</v>
      </c>
      <c r="AB3" s="3117"/>
      <c r="AC3" s="3117"/>
      <c r="AD3" s="3117"/>
      <c r="AE3" s="3117"/>
      <c r="AF3" s="3118"/>
      <c r="AG3" s="668"/>
      <c r="AH3" s="3122" t="s">
        <v>1375</v>
      </c>
      <c r="AI3" s="3117"/>
      <c r="AJ3" s="3117"/>
      <c r="AK3" s="3117"/>
      <c r="AL3" s="3117"/>
      <c r="AM3" s="3117"/>
      <c r="AN3" s="3123"/>
      <c r="AO3" s="1820" t="s">
        <v>4</v>
      </c>
      <c r="AP3" s="3126" t="s">
        <v>1376</v>
      </c>
      <c r="AQ3" s="3127"/>
      <c r="AR3" s="3127"/>
      <c r="AS3" s="3128"/>
      <c r="AT3" s="668"/>
      <c r="AU3" s="9"/>
      <c r="AV3" s="466">
        <v>1</v>
      </c>
      <c r="AW3" s="550" cm="1">
        <f t="array" aca="1" ref="AW3" ca="1">COUNTA(A1:AV65+COUNTBLANK(A1:AV65))</f>
        <v>3120</v>
      </c>
      <c r="AX3" s="551" t="str">
        <f>"cellules entre"&amp;" " &amp;A1&amp;" et  "&amp;AV65</f>
        <v>cellules entre A1 et  AV65</v>
      </c>
    </row>
    <row r="4" spans="1:50" ht="15" customHeight="1" thickBot="1" x14ac:dyDescent="0.3">
      <c r="A4" s="464"/>
      <c r="B4" s="3113"/>
      <c r="C4" s="10"/>
      <c r="D4" s="11"/>
      <c r="E4" s="11"/>
      <c r="F4" s="3115"/>
      <c r="G4" s="3115"/>
      <c r="H4" s="3115"/>
      <c r="I4" s="3115"/>
      <c r="J4" s="3115"/>
      <c r="K4" s="3115"/>
      <c r="L4" s="3115"/>
      <c r="M4" s="3115"/>
      <c r="N4" s="3115"/>
      <c r="O4" s="3115"/>
      <c r="P4" s="3115"/>
      <c r="Q4" s="3115"/>
      <c r="R4" s="516" t="s">
        <v>1377</v>
      </c>
      <c r="S4" s="13"/>
      <c r="T4" s="14"/>
      <c r="U4" s="3"/>
      <c r="V4" s="3"/>
      <c r="W4" s="3"/>
      <c r="X4" s="3"/>
      <c r="Y4" s="3"/>
      <c r="Z4" s="3"/>
      <c r="AA4" s="3119"/>
      <c r="AB4" s="3120"/>
      <c r="AC4" s="3120"/>
      <c r="AD4" s="3120"/>
      <c r="AE4" s="3120"/>
      <c r="AF4" s="3121"/>
      <c r="AG4" s="668"/>
      <c r="AH4" s="3124"/>
      <c r="AI4" s="3120"/>
      <c r="AJ4" s="3120"/>
      <c r="AK4" s="3120"/>
      <c r="AL4" s="3120"/>
      <c r="AM4" s="3120"/>
      <c r="AN4" s="3125"/>
      <c r="AO4" s="1820"/>
      <c r="AP4" s="3129"/>
      <c r="AQ4" s="3130"/>
      <c r="AR4" s="3130"/>
      <c r="AS4" s="3131"/>
      <c r="AT4" s="668"/>
      <c r="AU4" s="9"/>
      <c r="AV4" s="466">
        <v>1</v>
      </c>
      <c r="AW4" s="550">
        <f ca="1">COUNTA(A1:AV65)</f>
        <v>751</v>
      </c>
      <c r="AX4" s="551" t="s">
        <v>341</v>
      </c>
    </row>
    <row r="5" spans="1:50" ht="15" customHeight="1" x14ac:dyDescent="0.25">
      <c r="A5" s="464"/>
      <c r="B5" s="9"/>
      <c r="C5" s="9"/>
      <c r="D5" s="9"/>
      <c r="E5" s="15" t="s">
        <v>3</v>
      </c>
      <c r="F5" s="16" t="s">
        <v>1378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 t="s">
        <v>4</v>
      </c>
      <c r="U5" s="3"/>
      <c r="V5" s="3"/>
      <c r="W5" s="3"/>
      <c r="X5" s="3"/>
      <c r="Y5" s="3"/>
      <c r="Z5" s="3"/>
      <c r="AA5" s="3119" t="s">
        <v>1379</v>
      </c>
      <c r="AB5" s="3120"/>
      <c r="AC5" s="3120"/>
      <c r="AD5" s="3120"/>
      <c r="AE5" s="3120"/>
      <c r="AF5" s="3121"/>
      <c r="AG5" s="668"/>
      <c r="AH5" s="3135" t="s">
        <v>1380</v>
      </c>
      <c r="AI5" s="3136"/>
      <c r="AJ5" s="3136"/>
      <c r="AK5" s="3136"/>
      <c r="AL5" s="3136"/>
      <c r="AM5" s="3136"/>
      <c r="AN5" s="3137"/>
      <c r="AO5" s="1820" t="s">
        <v>4</v>
      </c>
      <c r="AP5" s="3132"/>
      <c r="AQ5" s="3133"/>
      <c r="AR5" s="3133"/>
      <c r="AS5" s="3134"/>
      <c r="AT5" s="668"/>
      <c r="AU5" s="9"/>
      <c r="AV5" s="466">
        <v>1</v>
      </c>
      <c r="AW5" s="550">
        <f ca="1">COUNTBLANK(A1:AV65)</f>
        <v>2395</v>
      </c>
      <c r="AX5" s="551" t="s">
        <v>342</v>
      </c>
    </row>
    <row r="6" spans="1:50" ht="15" customHeight="1" thickBot="1" x14ac:dyDescent="0.3">
      <c r="A6" s="464"/>
      <c r="B6" s="9"/>
      <c r="C6" s="1821" t="s">
        <v>1381</v>
      </c>
      <c r="D6" s="9"/>
      <c r="E6" s="15"/>
      <c r="F6" s="16"/>
      <c r="G6" s="9"/>
      <c r="H6" s="9"/>
      <c r="I6" s="9"/>
      <c r="J6" s="9"/>
      <c r="K6" s="9"/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119"/>
      <c r="AB6" s="3120"/>
      <c r="AC6" s="3120"/>
      <c r="AD6" s="3120"/>
      <c r="AE6" s="3120"/>
      <c r="AF6" s="3121"/>
      <c r="AG6" s="668"/>
      <c r="AH6" s="1822"/>
      <c r="AI6" s="1823"/>
      <c r="AJ6" s="1823"/>
      <c r="AK6" s="1823"/>
      <c r="AL6" s="1823"/>
      <c r="AM6" s="1823"/>
      <c r="AN6" s="1824" t="s">
        <v>1382</v>
      </c>
      <c r="AO6" s="1820" t="s">
        <v>4</v>
      </c>
      <c r="AP6" s="1825" t="s">
        <v>1383</v>
      </c>
      <c r="AQ6" s="1826" t="s">
        <v>1383</v>
      </c>
      <c r="AR6" s="1827" t="s">
        <v>1383</v>
      </c>
      <c r="AS6" s="1828" t="e">
        <v>#VALUE!</v>
      </c>
      <c r="AT6" s="668"/>
      <c r="AU6" s="9"/>
      <c r="AV6" s="466">
        <v>1</v>
      </c>
      <c r="AW6" s="550">
        <f>SUM(AV1:AV63)+2</f>
        <v>65</v>
      </c>
      <c r="AX6" s="551" t="s">
        <v>274</v>
      </c>
    </row>
    <row r="7" spans="1:50" ht="15" customHeight="1" thickTop="1" x14ac:dyDescent="0.25">
      <c r="A7" s="464"/>
      <c r="B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142" t="s">
        <v>1384</v>
      </c>
      <c r="AB7" s="3143"/>
      <c r="AC7" s="3143"/>
      <c r="AD7" s="3143"/>
      <c r="AE7" s="3143"/>
      <c r="AF7" s="3144"/>
      <c r="AG7" s="668"/>
      <c r="AH7" s="1829"/>
      <c r="AI7" s="1830"/>
      <c r="AJ7" s="1830"/>
      <c r="AK7" s="1830"/>
      <c r="AL7" s="1830"/>
      <c r="AM7" s="1830"/>
      <c r="AN7" s="1824" t="s">
        <v>1385</v>
      </c>
      <c r="AO7" s="1820" t="s">
        <v>4</v>
      </c>
      <c r="AP7" s="1831" t="s">
        <v>432</v>
      </c>
      <c r="AQ7" s="1832" t="s">
        <v>1383</v>
      </c>
      <c r="AR7" s="1833" t="e">
        <v>#VALUE!</v>
      </c>
      <c r="AS7" s="1834" t="e">
        <v>#VALUE!</v>
      </c>
      <c r="AT7" s="668"/>
      <c r="AU7" s="9"/>
      <c r="AV7" s="466">
        <v>1</v>
      </c>
      <c r="AW7" s="550">
        <f>SUM(A65:AU65)+1</f>
        <v>48</v>
      </c>
      <c r="AX7" s="551" t="s">
        <v>343</v>
      </c>
    </row>
    <row r="8" spans="1:50" ht="21" customHeight="1" x14ac:dyDescent="0.25">
      <c r="A8" s="464"/>
      <c r="B8" s="3"/>
      <c r="C8" s="1835" t="s">
        <v>1386</v>
      </c>
      <c r="D8" s="1835"/>
      <c r="E8" s="1835"/>
      <c r="F8" s="183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145"/>
      <c r="AB8" s="3146"/>
      <c r="AC8" s="3146"/>
      <c r="AD8" s="3146"/>
      <c r="AE8" s="3146"/>
      <c r="AF8" s="3147"/>
      <c r="AG8" s="3"/>
      <c r="AH8" s="3148" t="s">
        <v>1387</v>
      </c>
      <c r="AI8" s="3149"/>
      <c r="AJ8" s="3149"/>
      <c r="AK8" s="3149"/>
      <c r="AL8" s="3149"/>
      <c r="AM8" s="3149"/>
      <c r="AN8" s="3150"/>
      <c r="AO8" s="1820" t="s">
        <v>4</v>
      </c>
      <c r="AP8" s="1831" t="s">
        <v>432</v>
      </c>
      <c r="AQ8" s="1832" t="s">
        <v>1383</v>
      </c>
      <c r="AR8" s="1833" t="e">
        <v>#VALUE!</v>
      </c>
      <c r="AS8" s="1834" t="e">
        <v>#VALUE!</v>
      </c>
      <c r="AT8" s="645"/>
      <c r="AU8" s="668"/>
      <c r="AV8" s="466">
        <v>1</v>
      </c>
    </row>
    <row r="9" spans="1:50" ht="21" customHeight="1" x14ac:dyDescent="0.25">
      <c r="A9" s="464"/>
      <c r="B9" s="3"/>
      <c r="C9" s="1835"/>
      <c r="D9" s="1835"/>
      <c r="E9" s="1835"/>
      <c r="F9" s="183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1836"/>
      <c r="AB9" s="3151" t="s">
        <v>1388</v>
      </c>
      <c r="AC9" s="3151"/>
      <c r="AD9" s="3151"/>
      <c r="AE9" s="3151"/>
      <c r="AF9" s="3152"/>
      <c r="AG9" s="3"/>
      <c r="AH9" s="3148"/>
      <c r="AI9" s="3149"/>
      <c r="AJ9" s="3149"/>
      <c r="AK9" s="3149"/>
      <c r="AL9" s="3149"/>
      <c r="AM9" s="3149"/>
      <c r="AN9" s="3150"/>
      <c r="AO9" s="1820" t="s">
        <v>4</v>
      </c>
      <c r="AP9" s="1831" t="s">
        <v>432</v>
      </c>
      <c r="AQ9" s="1832" t="s">
        <v>1383</v>
      </c>
      <c r="AR9" s="1833" t="e">
        <v>#VALUE!</v>
      </c>
      <c r="AS9" s="1834" t="e">
        <v>#VALUE!</v>
      </c>
      <c r="AT9" s="645"/>
      <c r="AU9" s="668"/>
      <c r="AV9" s="466">
        <v>1</v>
      </c>
    </row>
    <row r="10" spans="1:50" ht="21" customHeight="1" x14ac:dyDescent="0.25">
      <c r="A10" s="464"/>
      <c r="B10" s="3"/>
      <c r="C10" s="1835" t="s">
        <v>1389</v>
      </c>
      <c r="D10" s="1835"/>
      <c r="E10" s="1835"/>
      <c r="F10" s="183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1836"/>
      <c r="AB10" s="3153" t="s">
        <v>1390</v>
      </c>
      <c r="AC10" s="3153"/>
      <c r="AD10" s="3153"/>
      <c r="AE10" s="3153"/>
      <c r="AF10" s="3154"/>
      <c r="AG10" s="668"/>
      <c r="AH10" s="1829"/>
      <c r="AI10" s="1830"/>
      <c r="AJ10" s="1830"/>
      <c r="AK10" s="1830"/>
      <c r="AL10" s="1830"/>
      <c r="AM10" s="1830"/>
      <c r="AN10" s="1824" t="s">
        <v>1391</v>
      </c>
      <c r="AO10" s="1820" t="s">
        <v>4</v>
      </c>
      <c r="AP10" s="1831" t="s">
        <v>432</v>
      </c>
      <c r="AQ10" s="1837">
        <v>98</v>
      </c>
      <c r="AR10" s="1833" t="e">
        <v>#VALUE!</v>
      </c>
      <c r="AS10" s="1834" t="e">
        <v>#VALUE!</v>
      </c>
      <c r="AT10" s="645"/>
      <c r="AU10" s="668"/>
      <c r="AV10" s="466">
        <v>1</v>
      </c>
    </row>
    <row r="11" spans="1:50" ht="21" customHeight="1" x14ac:dyDescent="0.25">
      <c r="A11" s="464"/>
      <c r="B11" s="3"/>
      <c r="C11" s="1835" t="s">
        <v>1392</v>
      </c>
      <c r="D11" s="1835"/>
      <c r="E11" s="1835"/>
      <c r="F11" s="183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1838"/>
      <c r="AB11" s="1839"/>
      <c r="AC11" s="1839"/>
      <c r="AD11" s="1839"/>
      <c r="AE11" s="262"/>
      <c r="AF11" s="1840"/>
      <c r="AG11" s="668"/>
      <c r="AH11" s="3148" t="s">
        <v>1393</v>
      </c>
      <c r="AI11" s="3149"/>
      <c r="AJ11" s="3149"/>
      <c r="AK11" s="3149"/>
      <c r="AL11" s="3149"/>
      <c r="AM11" s="3149"/>
      <c r="AN11" s="3150"/>
      <c r="AO11" s="1820" t="s">
        <v>4</v>
      </c>
      <c r="AP11" s="1831" t="s">
        <v>432</v>
      </c>
      <c r="AQ11" s="1841"/>
      <c r="AR11" s="1833" t="e">
        <v>#VALUE!</v>
      </c>
      <c r="AS11" s="1834" t="e">
        <v>#VALUE!</v>
      </c>
      <c r="AT11" s="645"/>
      <c r="AU11" s="668"/>
      <c r="AV11" s="466">
        <v>1</v>
      </c>
    </row>
    <row r="12" spans="1:50" ht="21" customHeight="1" x14ac:dyDescent="0.25">
      <c r="A12" s="464"/>
      <c r="B12" s="3"/>
      <c r="C12" s="1835" t="s">
        <v>1394</v>
      </c>
      <c r="D12" s="1835"/>
      <c r="E12" s="1835"/>
      <c r="F12" s="183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1838"/>
      <c r="AB12" s="1354"/>
      <c r="AC12" s="1331"/>
      <c r="AD12" s="1331"/>
      <c r="AE12" s="1331"/>
      <c r="AF12" s="1840"/>
      <c r="AG12" s="668"/>
      <c r="AH12" s="3148"/>
      <c r="AI12" s="3149"/>
      <c r="AJ12" s="3149"/>
      <c r="AK12" s="3149"/>
      <c r="AL12" s="3149"/>
      <c r="AM12" s="3149"/>
      <c r="AN12" s="3150"/>
      <c r="AO12" s="1820" t="s">
        <v>4</v>
      </c>
      <c r="AP12" s="1831" t="s">
        <v>432</v>
      </c>
      <c r="AQ12" s="1841"/>
      <c r="AR12" s="1833" t="e">
        <v>#VALUE!</v>
      </c>
      <c r="AS12" s="1834" t="e">
        <v>#VALUE!</v>
      </c>
      <c r="AT12" s="645"/>
      <c r="AU12" s="668"/>
      <c r="AV12" s="466">
        <v>1</v>
      </c>
    </row>
    <row r="13" spans="1:50" ht="21" customHeight="1" x14ac:dyDescent="0.25">
      <c r="A13" s="464"/>
      <c r="B13" s="3"/>
      <c r="C13" s="1835" t="s">
        <v>1395</v>
      </c>
      <c r="D13" s="1835"/>
      <c r="E13" s="1835"/>
      <c r="F13" s="183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1838"/>
      <c r="AB13" s="1354" t="s">
        <v>1396</v>
      </c>
      <c r="AC13" s="1331"/>
      <c r="AD13" s="1331"/>
      <c r="AE13" s="1842" t="s">
        <v>1397</v>
      </c>
      <c r="AF13" s="1843" t="s">
        <v>1398</v>
      </c>
      <c r="AG13" s="668"/>
      <c r="AH13" s="1844"/>
      <c r="AI13" s="1845"/>
      <c r="AJ13" s="1845"/>
      <c r="AK13" s="1845"/>
      <c r="AL13" s="1846"/>
      <c r="AM13" s="1823"/>
      <c r="AN13" s="1824" t="s">
        <v>1399</v>
      </c>
      <c r="AO13" s="1820" t="s">
        <v>4</v>
      </c>
      <c r="AP13" s="1831" t="s">
        <v>432</v>
      </c>
      <c r="AQ13" s="1841"/>
      <c r="AR13" s="1833" t="e">
        <v>#VALUE!</v>
      </c>
      <c r="AS13" s="1834" t="e">
        <v>#VALUE!</v>
      </c>
      <c r="AT13" s="645"/>
      <c r="AU13" s="668"/>
      <c r="AV13" s="466">
        <v>1</v>
      </c>
    </row>
    <row r="14" spans="1:50" ht="21" customHeight="1" x14ac:dyDescent="0.25">
      <c r="A14" s="464"/>
      <c r="B14" s="3"/>
      <c r="C14" s="1835" t="s">
        <v>1400</v>
      </c>
      <c r="D14" s="1835"/>
      <c r="E14" s="1835"/>
      <c r="F14" s="183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1838"/>
      <c r="AB14" s="1354" t="s">
        <v>1401</v>
      </c>
      <c r="AC14" s="1331"/>
      <c r="AD14" s="1331"/>
      <c r="AE14" s="1842"/>
      <c r="AF14" s="1843" t="s">
        <v>1402</v>
      </c>
      <c r="AG14" s="668"/>
      <c r="AH14" s="3148" t="s">
        <v>1403</v>
      </c>
      <c r="AI14" s="3149"/>
      <c r="AJ14" s="3149"/>
      <c r="AK14" s="3149"/>
      <c r="AL14" s="3149"/>
      <c r="AM14" s="3149"/>
      <c r="AN14" s="3150"/>
      <c r="AO14" s="1820" t="s">
        <v>4</v>
      </c>
      <c r="AP14" s="1831" t="s">
        <v>432</v>
      </c>
      <c r="AQ14" s="1841"/>
      <c r="AR14" s="1833" t="e">
        <v>#VALUE!</v>
      </c>
      <c r="AS14" s="1834" t="e">
        <v>#VALUE!</v>
      </c>
      <c r="AT14" s="645"/>
      <c r="AU14" s="681" t="s">
        <v>4</v>
      </c>
      <c r="AV14" s="466">
        <v>1</v>
      </c>
    </row>
    <row r="15" spans="1:50" ht="21" customHeight="1" x14ac:dyDescent="0.25">
      <c r="A15" s="464"/>
      <c r="B15" s="3"/>
      <c r="C15" s="1835" t="s">
        <v>1404</v>
      </c>
      <c r="D15" s="1835"/>
      <c r="E15" s="1835"/>
      <c r="F15" s="183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1838"/>
      <c r="AB15" s="1354" t="s">
        <v>1405</v>
      </c>
      <c r="AC15" s="1847"/>
      <c r="AD15" s="1847"/>
      <c r="AE15" s="1848"/>
      <c r="AF15" s="1849"/>
      <c r="AG15" s="668"/>
      <c r="AH15" s="966"/>
      <c r="AI15" s="1850"/>
      <c r="AJ15" s="1850"/>
      <c r="AK15" s="1850"/>
      <c r="AL15" s="1851"/>
      <c r="AM15" s="1852"/>
      <c r="AN15" s="1853"/>
      <c r="AO15" s="1820" t="s">
        <v>4</v>
      </c>
      <c r="AP15" s="1831" t="s">
        <v>432</v>
      </c>
      <c r="AQ15" s="1841"/>
      <c r="AR15" s="1833" t="e">
        <v>#VALUE!</v>
      </c>
      <c r="AS15" s="1834" t="e">
        <v>#VALUE!</v>
      </c>
      <c r="AT15" s="645"/>
      <c r="AU15" s="681"/>
      <c r="AV15" s="466">
        <v>1</v>
      </c>
    </row>
    <row r="16" spans="1:50" ht="21" customHeight="1" x14ac:dyDescent="0.25">
      <c r="A16" s="464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1838"/>
      <c r="AB16" s="1354" t="s">
        <v>1406</v>
      </c>
      <c r="AC16" s="1839"/>
      <c r="AD16" s="1839"/>
      <c r="AE16" s="262"/>
      <c r="AF16" s="1840"/>
      <c r="AG16" s="668"/>
      <c r="AH16" s="1854"/>
      <c r="AI16" s="1850"/>
      <c r="AJ16" s="1850"/>
      <c r="AK16" s="1850"/>
      <c r="AL16" s="1851"/>
      <c r="AM16" s="1852"/>
      <c r="AN16" s="1853"/>
      <c r="AO16" s="1820" t="s">
        <v>4</v>
      </c>
      <c r="AP16" s="1831" t="s">
        <v>432</v>
      </c>
      <c r="AQ16" s="1841"/>
      <c r="AR16" s="1833" t="e">
        <v>#VALUE!</v>
      </c>
      <c r="AS16" s="1834" t="e">
        <v>#VALUE!</v>
      </c>
      <c r="AT16" s="645"/>
      <c r="AU16" s="681" t="s">
        <v>4</v>
      </c>
      <c r="AV16" s="466">
        <v>1</v>
      </c>
    </row>
    <row r="17" spans="2:48" s="464" customFormat="1" ht="21" customHeight="1" thickBot="1" x14ac:dyDescent="0.3">
      <c r="B17" s="513" t="s">
        <v>5</v>
      </c>
      <c r="C17" s="18" t="s">
        <v>308</v>
      </c>
      <c r="D17" s="512"/>
      <c r="E17" s="512"/>
      <c r="F17" s="512"/>
      <c r="G17" s="19"/>
      <c r="H17" s="20" t="s">
        <v>1407</v>
      </c>
      <c r="I17" s="17"/>
      <c r="J17" s="17"/>
      <c r="K17" s="17"/>
      <c r="L17" s="277"/>
      <c r="M17" s="17"/>
      <c r="N17" s="17"/>
      <c r="O17" s="17"/>
      <c r="P17" s="17"/>
      <c r="Q17" s="17"/>
      <c r="R17" s="17"/>
      <c r="S17" s="17"/>
      <c r="T17" s="17"/>
      <c r="U17" s="3"/>
      <c r="V17" s="3"/>
      <c r="W17" s="3"/>
      <c r="X17" s="3"/>
      <c r="Y17" s="3"/>
      <c r="Z17" s="3"/>
      <c r="AA17" s="1838"/>
      <c r="AB17" s="1839"/>
      <c r="AC17" s="1839"/>
      <c r="AD17" s="1839"/>
      <c r="AE17" s="262"/>
      <c r="AF17" s="1840"/>
      <c r="AG17" s="668"/>
      <c r="AH17" s="1854" t="s">
        <v>1408</v>
      </c>
      <c r="AI17" s="1850"/>
      <c r="AJ17" s="1850"/>
      <c r="AK17" s="1850"/>
      <c r="AL17" s="1851"/>
      <c r="AM17" s="1852"/>
      <c r="AN17" s="1853"/>
      <c r="AO17" s="1820" t="s">
        <v>4</v>
      </c>
      <c r="AP17" s="1831" t="s">
        <v>432</v>
      </c>
      <c r="AQ17" s="1841"/>
      <c r="AR17" s="1833" t="e">
        <v>#VALUE!</v>
      </c>
      <c r="AS17" s="1834" t="e">
        <v>#VALUE!</v>
      </c>
      <c r="AT17" s="645"/>
      <c r="AU17" s="681" t="s">
        <v>4</v>
      </c>
      <c r="AV17" s="466">
        <v>1</v>
      </c>
    </row>
    <row r="18" spans="2:48" s="464" customFormat="1" ht="21" customHeight="1" x14ac:dyDescent="0.25">
      <c r="B18" s="23" t="s">
        <v>7</v>
      </c>
      <c r="C18" s="1855" t="s">
        <v>1409</v>
      </c>
      <c r="D18" s="1856">
        <v>10</v>
      </c>
      <c r="E18" s="1856" t="s">
        <v>66</v>
      </c>
      <c r="F18" s="471" t="s">
        <v>277</v>
      </c>
      <c r="G18" s="24" t="s">
        <v>8</v>
      </c>
      <c r="H18" s="3155" t="s">
        <v>1410</v>
      </c>
      <c r="I18" s="3155"/>
      <c r="J18" s="3157" t="s">
        <v>1411</v>
      </c>
      <c r="K18" s="3157"/>
      <c r="L18" s="3158"/>
      <c r="M18" s="1857"/>
      <c r="N18" s="280"/>
      <c r="O18" s="280"/>
      <c r="P18" s="280"/>
      <c r="Q18" s="3161" t="s">
        <v>311</v>
      </c>
      <c r="R18" s="3161"/>
      <c r="S18" s="3163" t="s">
        <v>11</v>
      </c>
      <c r="T18" s="3165" t="s">
        <v>183</v>
      </c>
      <c r="U18" s="1858" t="s">
        <v>1412</v>
      </c>
      <c r="V18" s="3"/>
      <c r="W18" s="3"/>
      <c r="X18" s="3"/>
      <c r="Y18" s="3"/>
      <c r="Z18" s="3"/>
      <c r="AA18" s="1838"/>
      <c r="AB18" s="1839"/>
      <c r="AC18" s="1839"/>
      <c r="AD18" s="1839"/>
      <c r="AE18" s="262"/>
      <c r="AF18" s="1840"/>
      <c r="AG18" s="668"/>
      <c r="AH18" s="1854" t="s">
        <v>1413</v>
      </c>
      <c r="AI18" s="1850"/>
      <c r="AJ18" s="1850"/>
      <c r="AK18" s="1850"/>
      <c r="AL18" s="1851"/>
      <c r="AM18" s="1852"/>
      <c r="AN18" s="1853"/>
      <c r="AO18" s="1820" t="s">
        <v>4</v>
      </c>
      <c r="AP18" s="1831" t="s">
        <v>432</v>
      </c>
      <c r="AQ18" s="1841"/>
      <c r="AR18" s="1833" t="e">
        <v>#VALUE!</v>
      </c>
      <c r="AS18" s="1834" t="e">
        <v>#VALUE!</v>
      </c>
      <c r="AT18" s="645"/>
      <c r="AU18" s="681" t="s">
        <v>4</v>
      </c>
      <c r="AV18" s="466">
        <v>1</v>
      </c>
    </row>
    <row r="19" spans="2:48" s="464" customFormat="1" ht="21" customHeight="1" x14ac:dyDescent="0.25">
      <c r="B19" s="25" t="s">
        <v>7</v>
      </c>
      <c r="C19" s="1859" t="s">
        <v>1409</v>
      </c>
      <c r="D19" s="1860"/>
      <c r="E19" s="1860"/>
      <c r="F19" s="1028" t="s">
        <v>277</v>
      </c>
      <c r="G19" s="26" t="s">
        <v>12</v>
      </c>
      <c r="H19" s="3156"/>
      <c r="I19" s="3156"/>
      <c r="J19" s="3159"/>
      <c r="K19" s="3159"/>
      <c r="L19" s="3160"/>
      <c r="M19" s="1861"/>
      <c r="N19" s="282"/>
      <c r="O19" s="282"/>
      <c r="P19" s="282"/>
      <c r="Q19" s="3162"/>
      <c r="R19" s="3162"/>
      <c r="S19" s="3164"/>
      <c r="T19" s="3166"/>
      <c r="U19" s="1835"/>
      <c r="V19" s="3"/>
      <c r="W19" s="3"/>
      <c r="X19" s="3"/>
      <c r="Y19" s="3"/>
      <c r="Z19" s="3"/>
      <c r="AA19" s="1838"/>
      <c r="AB19" s="1839"/>
      <c r="AC19" s="1839"/>
      <c r="AD19" s="1847"/>
      <c r="AE19" s="1848"/>
      <c r="AF19" s="1849"/>
      <c r="AG19" s="668"/>
      <c r="AH19" s="1854" t="s">
        <v>1414</v>
      </c>
      <c r="AI19" s="1850"/>
      <c r="AJ19" s="1850"/>
      <c r="AK19" s="1850"/>
      <c r="AL19" s="1851"/>
      <c r="AM19" s="1852"/>
      <c r="AN19" s="1853"/>
      <c r="AO19" s="1820" t="s">
        <v>4</v>
      </c>
      <c r="AP19" s="1831" t="s">
        <v>432</v>
      </c>
      <c r="AQ19" s="1841"/>
      <c r="AR19" s="1833" t="e">
        <v>#VALUE!</v>
      </c>
      <c r="AS19" s="1834" t="e">
        <v>#VALUE!</v>
      </c>
      <c r="AT19" s="645"/>
      <c r="AU19" s="681" t="s">
        <v>4</v>
      </c>
      <c r="AV19" s="466">
        <v>1</v>
      </c>
    </row>
    <row r="20" spans="2:48" s="464" customFormat="1" ht="21" customHeight="1" thickBot="1" x14ac:dyDescent="0.3">
      <c r="B20" s="25" t="s">
        <v>7</v>
      </c>
      <c r="C20" s="1862" t="s">
        <v>1409</v>
      </c>
      <c r="D20" s="1862"/>
      <c r="E20" s="1862"/>
      <c r="F20" s="28"/>
      <c r="G20" s="29" t="s">
        <v>1415</v>
      </c>
      <c r="H20" s="1863"/>
      <c r="I20" s="1864"/>
      <c r="J20" s="30" t="s">
        <v>13</v>
      </c>
      <c r="K20" s="1865" t="s">
        <v>1416</v>
      </c>
      <c r="L20" s="1866"/>
      <c r="M20" s="1867"/>
      <c r="N20" s="284"/>
      <c r="O20" s="284"/>
      <c r="P20" s="284"/>
      <c r="Q20" s="9"/>
      <c r="R20" s="31" t="s">
        <v>15</v>
      </c>
      <c r="S20" s="286">
        <v>50</v>
      </c>
      <c r="T20" s="287" t="s">
        <v>66</v>
      </c>
      <c r="U20" s="1835"/>
      <c r="V20" s="3"/>
      <c r="W20" s="3"/>
      <c r="X20" s="3"/>
      <c r="Y20" s="3"/>
      <c r="Z20" s="3"/>
      <c r="AA20" s="1868"/>
      <c r="AB20" s="1869"/>
      <c r="AC20" s="1869"/>
      <c r="AD20" s="1869"/>
      <c r="AE20" s="1870"/>
      <c r="AF20" s="1871"/>
      <c r="AG20" s="668"/>
      <c r="AH20" s="1854"/>
      <c r="AI20" s="1850"/>
      <c r="AJ20" s="1850"/>
      <c r="AK20" s="1850"/>
      <c r="AL20" s="1851"/>
      <c r="AM20" s="1852"/>
      <c r="AN20" s="1853"/>
      <c r="AO20" s="1820" t="s">
        <v>4</v>
      </c>
      <c r="AP20" s="1831" t="s">
        <v>432</v>
      </c>
      <c r="AQ20" s="1841"/>
      <c r="AR20" s="1833" t="e">
        <v>#VALUE!</v>
      </c>
      <c r="AS20" s="1834" t="e">
        <v>#VALUE!</v>
      </c>
      <c r="AT20" s="645"/>
      <c r="AU20" s="681" t="s">
        <v>4</v>
      </c>
      <c r="AV20" s="466">
        <v>1</v>
      </c>
    </row>
    <row r="21" spans="2:48" s="464" customFormat="1" ht="21" customHeight="1" thickTop="1" thickBot="1" x14ac:dyDescent="0.3">
      <c r="B21" s="25" t="s">
        <v>7</v>
      </c>
      <c r="C21" s="34" t="s">
        <v>1409</v>
      </c>
      <c r="D21" s="34"/>
      <c r="E21" s="35"/>
      <c r="F21" s="36" t="s">
        <v>16</v>
      </c>
      <c r="G21" s="37"/>
      <c r="H21" s="37"/>
      <c r="I21" s="37"/>
      <c r="J21" s="1872" t="s">
        <v>17</v>
      </c>
      <c r="K21" s="1873" t="s">
        <v>1409</v>
      </c>
      <c r="L21" s="1874"/>
      <c r="M21" s="1875"/>
      <c r="N21" s="9"/>
      <c r="O21" s="9"/>
      <c r="P21" s="9"/>
      <c r="Q21" s="9"/>
      <c r="R21" s="38" t="s">
        <v>18</v>
      </c>
      <c r="S21" s="39">
        <v>10</v>
      </c>
      <c r="T21" s="40" t="s">
        <v>66</v>
      </c>
      <c r="U21" s="1858" t="s">
        <v>1417</v>
      </c>
      <c r="V21" s="3"/>
      <c r="W21" s="3"/>
      <c r="X21" s="3"/>
      <c r="Y21" s="3"/>
      <c r="Z21" s="3"/>
      <c r="AA21" s="262"/>
      <c r="AB21" s="262"/>
      <c r="AC21" s="262"/>
      <c r="AD21" s="262"/>
      <c r="AE21" s="262"/>
      <c r="AF21" s="262"/>
      <c r="AG21" s="668"/>
      <c r="AH21" s="1854"/>
      <c r="AI21" s="1850"/>
      <c r="AJ21" s="1850"/>
      <c r="AK21" s="1850"/>
      <c r="AL21" s="1851"/>
      <c r="AM21" s="1852"/>
      <c r="AN21" s="1853"/>
      <c r="AO21" s="1820" t="s">
        <v>4</v>
      </c>
      <c r="AP21" s="1831" t="s">
        <v>432</v>
      </c>
      <c r="AQ21" s="1841"/>
      <c r="AR21" s="1833" t="e">
        <v>#VALUE!</v>
      </c>
      <c r="AS21" s="1834" t="e">
        <v>#VALUE!</v>
      </c>
      <c r="AT21" s="645"/>
      <c r="AU21" s="681" t="s">
        <v>4</v>
      </c>
      <c r="AV21" s="466">
        <v>1</v>
      </c>
    </row>
    <row r="22" spans="2:48" s="464" customFormat="1" ht="21" customHeight="1" x14ac:dyDescent="0.25">
      <c r="B22" s="25" t="s">
        <v>7</v>
      </c>
      <c r="C22" s="34" t="s">
        <v>1409</v>
      </c>
      <c r="D22" s="34"/>
      <c r="E22" s="35"/>
      <c r="F22" s="43">
        <v>10</v>
      </c>
      <c r="G22" s="44" t="s">
        <v>66</v>
      </c>
      <c r="H22" s="1858" t="s">
        <v>1418</v>
      </c>
      <c r="I22" s="31"/>
      <c r="J22" s="1876"/>
      <c r="K22" s="1858" t="s">
        <v>1419</v>
      </c>
      <c r="L22" s="1877"/>
      <c r="M22" s="1878" t="s">
        <v>205</v>
      </c>
      <c r="N22" s="278"/>
      <c r="O22" s="9"/>
      <c r="P22" s="9"/>
      <c r="Q22" s="9"/>
      <c r="R22" s="45" t="s">
        <v>20</v>
      </c>
      <c r="S22" s="46"/>
      <c r="T22" s="47"/>
      <c r="U22" s="1858" t="s">
        <v>1420</v>
      </c>
      <c r="V22" s="3"/>
      <c r="W22" s="3"/>
      <c r="X22" s="3"/>
      <c r="Y22" s="3"/>
      <c r="Z22" s="3"/>
      <c r="AA22" s="1879"/>
      <c r="AB22" s="1880"/>
      <c r="AC22" s="1881" t="s">
        <v>1421</v>
      </c>
      <c r="AD22" s="1882"/>
      <c r="AE22" s="3138" t="s">
        <v>1422</v>
      </c>
      <c r="AF22" s="3139"/>
      <c r="AG22" s="668"/>
      <c r="AH22" s="1854"/>
      <c r="AI22" s="1850"/>
      <c r="AJ22" s="1850"/>
      <c r="AK22" s="1850"/>
      <c r="AL22" s="1851"/>
      <c r="AM22" s="1852"/>
      <c r="AN22" s="1853"/>
      <c r="AO22" s="1820" t="s">
        <v>4</v>
      </c>
      <c r="AP22" s="1831" t="s">
        <v>432</v>
      </c>
      <c r="AQ22" s="1841"/>
      <c r="AR22" s="1833" t="e">
        <v>#VALUE!</v>
      </c>
      <c r="AS22" s="1834" t="e">
        <v>#VALUE!</v>
      </c>
      <c r="AT22" s="645"/>
      <c r="AU22" s="681" t="s">
        <v>4</v>
      </c>
      <c r="AV22" s="466">
        <v>1</v>
      </c>
    </row>
    <row r="23" spans="2:48" s="464" customFormat="1" ht="21" customHeight="1" x14ac:dyDescent="0.25">
      <c r="B23" s="25" t="s">
        <v>5</v>
      </c>
      <c r="C23" s="34" t="s">
        <v>1409</v>
      </c>
      <c r="D23" s="34"/>
      <c r="E23" s="35"/>
      <c r="F23" s="468" t="s">
        <v>207</v>
      </c>
      <c r="G23" s="48"/>
      <c r="H23" s="1883"/>
      <c r="I23" s="1883"/>
      <c r="J23" s="1883"/>
      <c r="K23" s="1883"/>
      <c r="L23" s="1884" t="s">
        <v>1423</v>
      </c>
      <c r="M23" s="1885"/>
      <c r="N23" s="3"/>
      <c r="O23" s="3"/>
      <c r="P23" s="3"/>
      <c r="Q23" s="3"/>
      <c r="R23" s="3"/>
      <c r="S23" s="51"/>
      <c r="T23" s="52" t="s">
        <v>1424</v>
      </c>
      <c r="U23" s="1858" t="s">
        <v>1425</v>
      </c>
      <c r="V23" s="3"/>
      <c r="W23" s="3"/>
      <c r="X23" s="3"/>
      <c r="Y23" s="3"/>
      <c r="Z23" s="3"/>
      <c r="AA23" s="1879"/>
      <c r="AB23" s="1880"/>
      <c r="AC23" s="1886" t="s">
        <v>1426</v>
      </c>
      <c r="AD23" s="1882"/>
      <c r="AE23" s="3140"/>
      <c r="AF23" s="3141"/>
      <c r="AG23" s="668"/>
      <c r="AH23" s="1854"/>
      <c r="AI23" s="1850"/>
      <c r="AJ23" s="1850"/>
      <c r="AK23" s="1850"/>
      <c r="AL23" s="1851"/>
      <c r="AM23" s="1852"/>
      <c r="AN23" s="1853"/>
      <c r="AO23" s="1820" t="s">
        <v>4</v>
      </c>
      <c r="AP23" s="1831" t="s">
        <v>432</v>
      </c>
      <c r="AQ23" s="1841"/>
      <c r="AR23" s="1833" t="e">
        <v>#VALUE!</v>
      </c>
      <c r="AS23" s="1834" t="e">
        <v>#VALUE!</v>
      </c>
      <c r="AT23" s="645"/>
      <c r="AU23" s="681" t="s">
        <v>4</v>
      </c>
      <c r="AV23" s="466">
        <v>1</v>
      </c>
    </row>
    <row r="24" spans="2:48" s="464" customFormat="1" ht="21" customHeight="1" x14ac:dyDescent="0.25">
      <c r="B24" s="25"/>
      <c r="C24" s="34"/>
      <c r="D24" s="34"/>
      <c r="E24" s="35"/>
      <c r="F24" s="468"/>
      <c r="G24" s="48"/>
      <c r="H24" s="1883"/>
      <c r="I24" s="1883"/>
      <c r="J24" s="1883"/>
      <c r="K24" s="1883"/>
      <c r="L24" s="1884" t="s">
        <v>1427</v>
      </c>
      <c r="M24" s="1887"/>
      <c r="N24" s="1888"/>
      <c r="O24" s="1888"/>
      <c r="P24" s="1888"/>
      <c r="Q24" s="113"/>
      <c r="R24" s="113"/>
      <c r="S24" s="113"/>
      <c r="T24" s="1889"/>
      <c r="U24" s="1890" t="s">
        <v>1428</v>
      </c>
      <c r="V24" s="3"/>
      <c r="W24" s="3"/>
      <c r="X24" s="3"/>
      <c r="Y24" s="3"/>
      <c r="Z24" s="3"/>
      <c r="AA24" s="716"/>
      <c r="AB24" s="1891"/>
      <c r="AC24" s="1892" t="s">
        <v>1429</v>
      </c>
      <c r="AD24" s="1893"/>
      <c r="AE24" s="1894"/>
      <c r="AF24" s="1895"/>
      <c r="AG24" s="668"/>
      <c r="AH24" s="1854"/>
      <c r="AI24" s="1850"/>
      <c r="AJ24" s="1850"/>
      <c r="AK24" s="1850"/>
      <c r="AL24" s="1851"/>
      <c r="AM24" s="1852"/>
      <c r="AN24" s="1853"/>
      <c r="AO24" s="1820" t="s">
        <v>4</v>
      </c>
      <c r="AP24" s="1831" t="s">
        <v>432</v>
      </c>
      <c r="AQ24" s="1841"/>
      <c r="AR24" s="1833" t="e">
        <v>#VALUE!</v>
      </c>
      <c r="AS24" s="1834" t="e">
        <v>#VALUE!</v>
      </c>
      <c r="AT24" s="645"/>
      <c r="AU24" s="681" t="s">
        <v>4</v>
      </c>
      <c r="AV24" s="466">
        <v>1</v>
      </c>
    </row>
    <row r="25" spans="2:48" s="464" customFormat="1" ht="21" customHeight="1" thickBot="1" x14ac:dyDescent="0.3">
      <c r="B25" s="1768" t="s">
        <v>5</v>
      </c>
      <c r="C25" s="1896" t="s">
        <v>1409</v>
      </c>
      <c r="D25" s="1897">
        <v>10</v>
      </c>
      <c r="E25" s="1898" t="s">
        <v>66</v>
      </c>
      <c r="F25" s="1899" t="s">
        <v>1409</v>
      </c>
      <c r="G25" s="1900" t="s">
        <v>22</v>
      </c>
      <c r="H25" s="3167" t="s">
        <v>23</v>
      </c>
      <c r="I25" s="3167"/>
      <c r="J25" s="3167"/>
      <c r="K25" s="1901" t="s">
        <v>24</v>
      </c>
      <c r="L25" s="1902" t="s">
        <v>1430</v>
      </c>
      <c r="M25" s="1885"/>
      <c r="N25" s="3"/>
      <c r="O25" s="3"/>
      <c r="P25" s="3"/>
      <c r="Q25" s="3"/>
      <c r="R25" s="3"/>
      <c r="S25" s="55"/>
      <c r="T25" s="52" t="s">
        <v>1431</v>
      </c>
      <c r="U25" s="3"/>
      <c r="V25" s="3"/>
      <c r="W25" s="1903"/>
      <c r="X25" s="3"/>
      <c r="Y25" s="3"/>
      <c r="Z25" s="3"/>
      <c r="AA25" s="716"/>
      <c r="AB25" s="122"/>
      <c r="AC25" s="122"/>
      <c r="AD25" s="1893"/>
      <c r="AE25" s="1894"/>
      <c r="AF25" s="1895"/>
      <c r="AG25" s="668"/>
      <c r="AH25" s="1854"/>
      <c r="AI25" s="1850"/>
      <c r="AJ25" s="1850"/>
      <c r="AK25" s="1850"/>
      <c r="AL25" s="1851"/>
      <c r="AM25" s="1852"/>
      <c r="AN25" s="1853"/>
      <c r="AO25" s="1820" t="s">
        <v>4</v>
      </c>
      <c r="AP25" s="1831" t="s">
        <v>432</v>
      </c>
      <c r="AQ25" s="1841"/>
      <c r="AR25" s="1833" t="e">
        <v>#VALUE!</v>
      </c>
      <c r="AS25" s="1834" t="e">
        <v>#VALUE!</v>
      </c>
      <c r="AT25" s="645"/>
      <c r="AU25" s="681" t="s">
        <v>4</v>
      </c>
      <c r="AV25" s="466">
        <v>1</v>
      </c>
    </row>
    <row r="26" spans="2:48" s="464" customFormat="1" ht="21" customHeight="1" thickTop="1" thickBot="1" x14ac:dyDescent="0.3">
      <c r="B26" s="25" t="s">
        <v>5</v>
      </c>
      <c r="C26" s="74" t="s">
        <v>1409</v>
      </c>
      <c r="D26" s="34"/>
      <c r="E26" s="34"/>
      <c r="F26" s="1904" t="s">
        <v>27</v>
      </c>
      <c r="G26" s="1905" t="s">
        <v>28</v>
      </c>
      <c r="H26" s="1905" t="s">
        <v>29</v>
      </c>
      <c r="I26" s="1905" t="s">
        <v>30</v>
      </c>
      <c r="J26" s="1905" t="s">
        <v>31</v>
      </c>
      <c r="K26" s="1906" t="s">
        <v>32</v>
      </c>
      <c r="L26" s="1907" t="s">
        <v>33</v>
      </c>
      <c r="M26" s="1908" t="s">
        <v>34</v>
      </c>
      <c r="N26" s="56" t="s">
        <v>35</v>
      </c>
      <c r="O26" s="56" t="s">
        <v>36</v>
      </c>
      <c r="P26" s="56" t="s">
        <v>37</v>
      </c>
      <c r="Q26" s="56" t="s">
        <v>209</v>
      </c>
      <c r="R26" s="56" t="s">
        <v>210</v>
      </c>
      <c r="S26" s="56" t="s">
        <v>211</v>
      </c>
      <c r="T26" s="58" t="s">
        <v>212</v>
      </c>
      <c r="U26" s="3"/>
      <c r="V26" s="3"/>
      <c r="W26" s="1909"/>
      <c r="X26" s="3"/>
      <c r="Y26" s="3"/>
      <c r="Z26" s="1910" t="s">
        <v>1432</v>
      </c>
      <c r="AA26" s="1911" cm="1">
        <f t="array" aca="1" ref="AA26:AB26" ca="1">CELL("largeur",AC26)</f>
        <v>114</v>
      </c>
      <c r="AB26" s="1912" t="b">
        <f ca="1"/>
        <v>0</v>
      </c>
      <c r="AC26" s="1913" t="str">
        <f ca="1">"Largeur de cette colonne = "&amp;CELL("largeur",AC31)</f>
        <v>Largeur de cette colonne = 114</v>
      </c>
      <c r="AD26" s="1914"/>
      <c r="AE26" s="1894"/>
      <c r="AF26" s="1915" t="s">
        <v>1433</v>
      </c>
      <c r="AG26" s="668"/>
      <c r="AH26" s="1854"/>
      <c r="AI26" s="1850"/>
      <c r="AJ26" s="1850"/>
      <c r="AK26" s="1850"/>
      <c r="AL26" s="1851"/>
      <c r="AM26" s="1852"/>
      <c r="AN26" s="1853"/>
      <c r="AO26" s="1820" t="s">
        <v>4</v>
      </c>
      <c r="AP26" s="1831" t="s">
        <v>432</v>
      </c>
      <c r="AQ26" s="1841"/>
      <c r="AR26" s="1833" t="e">
        <v>#VALUE!</v>
      </c>
      <c r="AS26" s="1834" t="e">
        <v>#VALUE!</v>
      </c>
      <c r="AT26" s="645"/>
      <c r="AU26" s="681" t="s">
        <v>4</v>
      </c>
      <c r="AV26" s="466">
        <v>1</v>
      </c>
    </row>
    <row r="27" spans="2:48" s="464" customFormat="1" ht="21" customHeight="1" thickTop="1" thickBot="1" x14ac:dyDescent="0.3">
      <c r="B27" s="25" t="s">
        <v>7</v>
      </c>
      <c r="C27" s="74" t="s">
        <v>1409</v>
      </c>
      <c r="D27" s="34"/>
      <c r="E27" s="34"/>
      <c r="F27" s="290" t="s">
        <v>38</v>
      </c>
      <c r="G27" s="59" t="s">
        <v>39</v>
      </c>
      <c r="H27" s="60"/>
      <c r="I27" s="3022" t="s">
        <v>40</v>
      </c>
      <c r="J27" s="3168" t="s">
        <v>41</v>
      </c>
      <c r="K27" s="3169" t="s">
        <v>42</v>
      </c>
      <c r="L27" s="61" t="s">
        <v>43</v>
      </c>
      <c r="M27" s="3171" t="s">
        <v>74</v>
      </c>
      <c r="N27" s="3186" t="s">
        <v>45</v>
      </c>
      <c r="O27" s="291" t="s">
        <v>213</v>
      </c>
      <c r="P27" s="292" t="s">
        <v>46</v>
      </c>
      <c r="Q27" s="3015" t="s">
        <v>78</v>
      </c>
      <c r="R27" s="3015"/>
      <c r="S27" s="3173" t="s">
        <v>46</v>
      </c>
      <c r="T27" s="3175" t="s">
        <v>47</v>
      </c>
      <c r="X27" s="3"/>
      <c r="Y27" s="3"/>
      <c r="Z27" s="3"/>
      <c r="AA27" s="716"/>
      <c r="AB27" s="122"/>
      <c r="AC27" s="122"/>
      <c r="AD27" s="1893"/>
      <c r="AE27" s="1894"/>
      <c r="AF27" s="1916"/>
      <c r="AG27" s="668"/>
      <c r="AH27" s="1917"/>
      <c r="AI27" s="1918"/>
      <c r="AJ27" s="1918"/>
      <c r="AK27" s="1918"/>
      <c r="AL27" s="1919"/>
      <c r="AM27" s="1920"/>
      <c r="AN27" s="1921"/>
      <c r="AO27" s="1820" t="s">
        <v>4</v>
      </c>
      <c r="AP27" s="1922" t="s">
        <v>432</v>
      </c>
      <c r="AQ27" s="1923"/>
      <c r="AR27" s="1924" t="e">
        <v>#VALUE!</v>
      </c>
      <c r="AS27" s="1925" t="e">
        <v>#VALUE!</v>
      </c>
      <c r="AT27" s="645"/>
      <c r="AU27" s="681" t="s">
        <v>4</v>
      </c>
      <c r="AV27" s="466">
        <v>1</v>
      </c>
    </row>
    <row r="28" spans="2:48" s="464" customFormat="1" ht="21" customHeight="1" x14ac:dyDescent="0.25">
      <c r="B28" s="25" t="s">
        <v>7</v>
      </c>
      <c r="C28" s="74" t="s">
        <v>1409</v>
      </c>
      <c r="D28" s="34"/>
      <c r="E28" s="34"/>
      <c r="F28" s="1926" t="s">
        <v>48</v>
      </c>
      <c r="G28" s="62" t="s">
        <v>49</v>
      </c>
      <c r="H28" s="63" t="s">
        <v>50</v>
      </c>
      <c r="I28" s="2993"/>
      <c r="J28" s="2995"/>
      <c r="K28" s="3170"/>
      <c r="L28" s="64" t="s">
        <v>51</v>
      </c>
      <c r="M28" s="3172"/>
      <c r="N28" s="3187"/>
      <c r="O28" s="294" t="s">
        <v>214</v>
      </c>
      <c r="P28" s="295">
        <v>1</v>
      </c>
      <c r="Q28" s="3017"/>
      <c r="R28" s="3017"/>
      <c r="S28" s="3174"/>
      <c r="T28" s="3018"/>
      <c r="U28" s="3"/>
      <c r="V28" s="3"/>
      <c r="W28" s="3"/>
      <c r="X28" s="3"/>
      <c r="Y28" s="3"/>
      <c r="Z28" s="1910" t="s">
        <v>1432</v>
      </c>
      <c r="AA28" s="1927">
        <v>99</v>
      </c>
      <c r="AB28" s="1928"/>
      <c r="AC28" s="1929" t="s">
        <v>1434</v>
      </c>
      <c r="AD28" s="1930"/>
      <c r="AE28" s="1894"/>
      <c r="AF28" s="1931"/>
      <c r="AG28" s="668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645"/>
      <c r="AU28" s="681" t="s">
        <v>4</v>
      </c>
      <c r="AV28" s="466">
        <v>1</v>
      </c>
    </row>
    <row r="29" spans="2:48" s="464" customFormat="1" ht="21" customHeight="1" x14ac:dyDescent="0.25">
      <c r="B29" s="25" t="s">
        <v>7</v>
      </c>
      <c r="C29" s="74" t="s">
        <v>1409</v>
      </c>
      <c r="D29" s="34">
        <v>10</v>
      </c>
      <c r="E29" s="34" t="s">
        <v>66</v>
      </c>
      <c r="F29" s="79">
        <v>6.5</v>
      </c>
      <c r="G29" s="65" t="s">
        <v>204</v>
      </c>
      <c r="H29" s="66" t="s">
        <v>50</v>
      </c>
      <c r="I29" s="67">
        <v>50</v>
      </c>
      <c r="J29" s="53" t="s">
        <v>21</v>
      </c>
      <c r="K29" s="124">
        <v>1</v>
      </c>
      <c r="L29" s="69" t="s">
        <v>204</v>
      </c>
      <c r="M29" s="1932">
        <v>0.32500000000000001</v>
      </c>
      <c r="N29" s="1933">
        <v>1.625</v>
      </c>
      <c r="O29" s="296">
        <v>438.59649122807014</v>
      </c>
      <c r="P29" s="1934">
        <v>8.7719298245614024</v>
      </c>
      <c r="Q29" s="297" t="s">
        <v>1435</v>
      </c>
      <c r="R29" s="1935" t="s">
        <v>1436</v>
      </c>
      <c r="S29" s="1936">
        <v>32.5</v>
      </c>
      <c r="T29" s="71" t="s">
        <v>204</v>
      </c>
      <c r="U29" s="3"/>
      <c r="V29" s="3"/>
      <c r="W29" s="3"/>
      <c r="X29" s="3"/>
      <c r="Y29" s="3"/>
      <c r="Z29" s="1910"/>
      <c r="AA29" s="1927"/>
      <c r="AB29" s="1928"/>
      <c r="AC29" s="1929"/>
      <c r="AD29" s="1930"/>
      <c r="AE29" s="1937"/>
      <c r="AF29" s="3176" t="s">
        <v>1437</v>
      </c>
      <c r="AG29" s="668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645"/>
      <c r="AU29" s="681" t="s">
        <v>4</v>
      </c>
      <c r="AV29" s="466">
        <v>1</v>
      </c>
    </row>
    <row r="30" spans="2:48" s="464" customFormat="1" ht="21" customHeight="1" thickBot="1" x14ac:dyDescent="0.3">
      <c r="B30" s="1938" t="s">
        <v>7</v>
      </c>
      <c r="C30" s="1939" t="s">
        <v>1409</v>
      </c>
      <c r="D30" s="1940">
        <v>10</v>
      </c>
      <c r="E30" s="1940" t="s">
        <v>66</v>
      </c>
      <c r="F30" s="1941"/>
      <c r="G30" s="1942"/>
      <c r="H30" s="1943" t="s">
        <v>432</v>
      </c>
      <c r="I30" s="1944">
        <v>208</v>
      </c>
      <c r="J30" s="1945" t="s">
        <v>21</v>
      </c>
      <c r="K30" s="1946">
        <v>1</v>
      </c>
      <c r="L30" s="1947" t="s">
        <v>1438</v>
      </c>
      <c r="M30" s="1948">
        <v>0.20800000000000002</v>
      </c>
      <c r="N30" s="1949">
        <v>1.04</v>
      </c>
      <c r="O30" s="1950">
        <v>280.70175438596488</v>
      </c>
      <c r="P30" s="1951">
        <v>0</v>
      </c>
      <c r="Q30" s="1952" t="s">
        <v>1439</v>
      </c>
      <c r="R30" s="1953" t="s">
        <v>1440</v>
      </c>
      <c r="S30" s="1954">
        <v>0</v>
      </c>
      <c r="T30" s="1955">
        <v>0</v>
      </c>
      <c r="W30" s="3"/>
      <c r="X30" s="3"/>
      <c r="Y30" s="3"/>
      <c r="Z30" s="1910" t="s">
        <v>1441</v>
      </c>
      <c r="AA30" s="1956"/>
      <c r="AB30" s="1957"/>
      <c r="AC30" s="3177">
        <v>98</v>
      </c>
      <c r="AD30" s="1914"/>
      <c r="AE30" s="1937"/>
      <c r="AF30" s="3176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645"/>
      <c r="AU30" s="681" t="s">
        <v>4</v>
      </c>
      <c r="AV30" s="466">
        <v>1</v>
      </c>
    </row>
    <row r="31" spans="2:48" s="464" customFormat="1" ht="21" customHeight="1" x14ac:dyDescent="0.25">
      <c r="B31" s="1958"/>
      <c r="C31" s="1958"/>
      <c r="D31" s="1958"/>
      <c r="E31" s="1958"/>
      <c r="F31" s="1958"/>
      <c r="G31" s="1958"/>
      <c r="H31" s="1958"/>
      <c r="I31" s="1958"/>
      <c r="J31" s="1958"/>
      <c r="K31" s="1958"/>
      <c r="L31" s="1958"/>
      <c r="M31" s="1958"/>
      <c r="N31" s="1958"/>
      <c r="O31" s="1958"/>
      <c r="P31" s="1958"/>
      <c r="Q31" s="1958"/>
      <c r="R31" s="1958"/>
      <c r="S31" s="1959"/>
      <c r="T31" s="1960"/>
      <c r="W31" s="3"/>
      <c r="X31" s="3"/>
      <c r="Y31" s="3"/>
      <c r="Z31" s="1910"/>
      <c r="AA31" s="1956"/>
      <c r="AB31" s="1957"/>
      <c r="AC31" s="3177"/>
      <c r="AD31" s="1914"/>
      <c r="AE31" s="1961" t="str">
        <f>"ligne "&amp;ROW()</f>
        <v>ligne 31</v>
      </c>
      <c r="AF31" s="1962" t="s">
        <v>5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645"/>
      <c r="AU31" s="681"/>
      <c r="AV31" s="466">
        <v>1</v>
      </c>
    </row>
    <row r="32" spans="2:48" s="464" customFormat="1" ht="21" customHeight="1" thickBot="1" x14ac:dyDescent="0.3">
      <c r="B32" s="73" t="s">
        <v>5</v>
      </c>
      <c r="C32" s="1963" t="s">
        <v>1442</v>
      </c>
      <c r="D32" s="1964"/>
      <c r="E32" s="1965"/>
      <c r="F32" s="1958"/>
      <c r="G32" s="1958"/>
      <c r="H32" s="1958"/>
      <c r="I32" s="1958"/>
      <c r="J32" s="1958"/>
      <c r="K32" s="1958"/>
      <c r="L32" s="1958"/>
      <c r="M32" s="1958"/>
      <c r="N32" s="1958"/>
      <c r="O32" s="1958"/>
      <c r="P32" s="1958"/>
      <c r="Q32" s="1958"/>
      <c r="R32" s="1958"/>
      <c r="S32" s="1959"/>
      <c r="T32" s="1960"/>
      <c r="W32" s="3"/>
      <c r="X32" s="3"/>
      <c r="Y32" s="3"/>
      <c r="Z32" s="1910" t="s">
        <v>1432</v>
      </c>
      <c r="AA32" s="1966" t="s">
        <v>2</v>
      </c>
      <c r="AB32" s="1967">
        <v>6</v>
      </c>
      <c r="AC32" s="1968" t="s">
        <v>1443</v>
      </c>
      <c r="AD32" s="1969"/>
      <c r="AE32" s="1970"/>
      <c r="AF32" s="193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645"/>
      <c r="AU32" s="681"/>
      <c r="AV32" s="466">
        <v>1</v>
      </c>
    </row>
    <row r="33" spans="2:48" s="464" customFormat="1" ht="21" customHeight="1" thickTop="1" x14ac:dyDescent="0.25">
      <c r="B33" s="3"/>
      <c r="C33" s="1964"/>
      <c r="D33" s="1963" t="s">
        <v>1444</v>
      </c>
      <c r="E33" s="1964"/>
      <c r="F33" s="1958"/>
      <c r="G33" s="1958"/>
      <c r="H33" s="1958"/>
      <c r="I33" s="1958"/>
      <c r="J33" s="1958"/>
      <c r="K33" s="1958"/>
      <c r="L33" s="1958"/>
      <c r="M33" s="1958"/>
      <c r="N33" s="1958"/>
      <c r="O33" s="291" t="s">
        <v>213</v>
      </c>
      <c r="P33" s="292" t="s">
        <v>46</v>
      </c>
      <c r="Q33" s="3015" t="s">
        <v>78</v>
      </c>
      <c r="R33" s="3015"/>
      <c r="S33" s="51"/>
      <c r="T33" s="52" t="s">
        <v>1424</v>
      </c>
      <c r="U33" s="1858" t="s">
        <v>1445</v>
      </c>
      <c r="W33" s="3"/>
      <c r="X33" s="3"/>
      <c r="Y33" s="3"/>
      <c r="Z33" s="1910" t="s">
        <v>1446</v>
      </c>
      <c r="AA33" s="1971"/>
      <c r="AB33" s="1972">
        <v>12</v>
      </c>
      <c r="AC33" s="1973" t="s">
        <v>1447</v>
      </c>
      <c r="AD33" s="1969"/>
      <c r="AE33" s="3178" t="s">
        <v>1448</v>
      </c>
      <c r="AF33" s="1974" t="s">
        <v>1449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645"/>
      <c r="AU33" s="681"/>
      <c r="AV33" s="466">
        <v>1</v>
      </c>
    </row>
    <row r="34" spans="2:48" s="464" customFormat="1" ht="21" customHeight="1" thickBot="1" x14ac:dyDescent="0.3">
      <c r="B34" s="1958"/>
      <c r="C34" s="1958"/>
      <c r="D34" s="1958"/>
      <c r="E34" s="1958"/>
      <c r="F34" s="1958"/>
      <c r="G34" s="1958"/>
      <c r="H34" s="1958"/>
      <c r="I34" s="1958"/>
      <c r="J34" s="1958"/>
      <c r="K34" s="1958"/>
      <c r="L34" s="1958"/>
      <c r="M34" s="1958"/>
      <c r="N34" s="1975" t="s">
        <v>1450</v>
      </c>
      <c r="O34" s="294" t="s">
        <v>214</v>
      </c>
      <c r="P34" s="295">
        <v>1</v>
      </c>
      <c r="Q34" s="3017"/>
      <c r="R34" s="3017"/>
      <c r="S34" s="55"/>
      <c r="T34" s="52" t="s">
        <v>1431</v>
      </c>
      <c r="U34" s="1858" t="s">
        <v>1445</v>
      </c>
      <c r="W34" s="3"/>
      <c r="X34" s="3"/>
      <c r="Y34" s="3"/>
      <c r="Z34" s="1910"/>
      <c r="AA34" s="1971" t="s">
        <v>1451</v>
      </c>
      <c r="AB34" s="1976">
        <v>0</v>
      </c>
      <c r="AC34" s="1977" t="s">
        <v>1452</v>
      </c>
      <c r="AD34" s="1978"/>
      <c r="AE34" s="3179"/>
      <c r="AF34" s="1979" t="s">
        <v>1453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645"/>
      <c r="AU34" s="681"/>
      <c r="AV34" s="466">
        <v>1</v>
      </c>
    </row>
    <row r="35" spans="2:48" s="464" customFormat="1" ht="21" customHeight="1" x14ac:dyDescent="0.25">
      <c r="B35" s="73" t="s">
        <v>7</v>
      </c>
      <c r="C35" s="1963" t="s">
        <v>1454</v>
      </c>
      <c r="D35" s="1980"/>
      <c r="E35" s="1958"/>
      <c r="F35" s="1958"/>
      <c r="G35" s="1958"/>
      <c r="H35" s="1958"/>
      <c r="I35" s="1958"/>
      <c r="J35" s="1958"/>
      <c r="K35" s="1958"/>
      <c r="L35" s="1958"/>
      <c r="M35" s="1958"/>
      <c r="N35" s="1975" t="s">
        <v>1455</v>
      </c>
      <c r="O35" s="296">
        <v>438.59649122807014</v>
      </c>
      <c r="P35" s="1934">
        <v>8.7719298245614024</v>
      </c>
      <c r="Q35" s="297" t="s">
        <v>1435</v>
      </c>
      <c r="R35" s="1935" t="s">
        <v>1436</v>
      </c>
      <c r="S35" s="9"/>
      <c r="W35" s="3"/>
      <c r="X35" s="3"/>
      <c r="Y35" s="3"/>
      <c r="Z35" s="1910"/>
      <c r="AA35" s="1981">
        <v>66</v>
      </c>
      <c r="AB35" s="1976">
        <v>1</v>
      </c>
      <c r="AC35" s="1982" t="s">
        <v>1383</v>
      </c>
      <c r="AD35" s="1983">
        <v>1</v>
      </c>
      <c r="AE35" s="1984">
        <v>66</v>
      </c>
      <c r="AF35" s="1985" t="s">
        <v>1383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645"/>
      <c r="AU35" s="681"/>
      <c r="AV35" s="466">
        <v>1</v>
      </c>
    </row>
    <row r="36" spans="2:48" s="464" customFormat="1" ht="21" customHeight="1" thickBot="1" x14ac:dyDescent="0.3">
      <c r="B36" s="1958"/>
      <c r="C36" s="1958"/>
      <c r="D36" s="1958"/>
      <c r="F36" s="1958"/>
      <c r="G36" s="1958"/>
      <c r="H36" s="1958"/>
      <c r="I36" s="1958"/>
      <c r="J36" s="1958"/>
      <c r="K36" s="1958"/>
      <c r="L36" s="1958"/>
      <c r="M36" s="1958"/>
      <c r="N36" s="1958"/>
      <c r="O36" s="1950">
        <v>280.70175438596488</v>
      </c>
      <c r="P36" s="1951">
        <v>0</v>
      </c>
      <c r="Q36" s="1952" t="s">
        <v>1439</v>
      </c>
      <c r="R36" s="1953" t="s">
        <v>1440</v>
      </c>
      <c r="S36" s="1986" t="s">
        <v>1456</v>
      </c>
      <c r="T36" s="9"/>
      <c r="U36" s="9"/>
      <c r="W36" s="3"/>
      <c r="X36" s="3"/>
      <c r="Y36" s="3"/>
      <c r="Z36" s="1910"/>
      <c r="AA36" s="1981">
        <v>30</v>
      </c>
      <c r="AB36" s="1976" t="s">
        <v>432</v>
      </c>
      <c r="AC36" s="1987" t="s">
        <v>1408</v>
      </c>
      <c r="AD36" s="1988">
        <v>1</v>
      </c>
      <c r="AE36" s="1984">
        <v>30</v>
      </c>
      <c r="AF36" s="1989" t="s">
        <v>1408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645"/>
      <c r="AU36" s="681"/>
      <c r="AV36" s="466">
        <v>1</v>
      </c>
    </row>
    <row r="37" spans="2:48" s="464" customFormat="1" ht="21" customHeight="1" x14ac:dyDescent="0.25">
      <c r="E37" s="1990"/>
      <c r="F37" s="1958"/>
      <c r="G37" s="1958"/>
      <c r="H37" s="1958"/>
      <c r="I37" s="1958"/>
      <c r="J37" s="1958"/>
      <c r="K37" s="1958"/>
      <c r="L37" s="1958"/>
      <c r="M37" s="1958"/>
      <c r="N37" s="1958"/>
      <c r="O37" s="1958"/>
      <c r="P37" s="1958"/>
      <c r="Q37" s="1958"/>
      <c r="R37" s="9"/>
      <c r="S37" s="9"/>
      <c r="T37" s="9"/>
      <c r="U37" s="9"/>
      <c r="W37" s="3"/>
      <c r="X37" s="3"/>
      <c r="Y37" s="3"/>
      <c r="Z37" s="1910"/>
      <c r="AA37" s="1981">
        <v>1</v>
      </c>
      <c r="AB37" s="1976" t="s">
        <v>432</v>
      </c>
      <c r="AC37" s="1987" t="s">
        <v>5</v>
      </c>
      <c r="AD37" s="1988">
        <v>1</v>
      </c>
      <c r="AE37" s="1984">
        <v>1</v>
      </c>
      <c r="AF37" s="1962" t="s">
        <v>5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645"/>
      <c r="AU37" s="681"/>
      <c r="AV37" s="466">
        <v>1</v>
      </c>
    </row>
    <row r="38" spans="2:48" s="464" customFormat="1" ht="21" customHeight="1" thickBot="1" x14ac:dyDescent="0.3">
      <c r="F38" s="199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122"/>
      <c r="V38" s="122"/>
      <c r="W38" s="122"/>
      <c r="X38" s="3"/>
      <c r="Y38" s="3"/>
      <c r="Z38" s="1910"/>
      <c r="AA38" s="1981">
        <v>99</v>
      </c>
      <c r="AB38" s="1976" t="s">
        <v>432</v>
      </c>
      <c r="AC38" s="1987" t="s">
        <v>1457</v>
      </c>
      <c r="AD38" s="1988">
        <v>1</v>
      </c>
      <c r="AE38" s="1984"/>
      <c r="AF38" s="1989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645"/>
      <c r="AU38" s="681" t="s">
        <v>4</v>
      </c>
      <c r="AV38" s="466">
        <v>1</v>
      </c>
    </row>
    <row r="39" spans="2:48" s="464" customFormat="1" ht="21" customHeight="1" x14ac:dyDescent="0.25">
      <c r="E39" s="3"/>
      <c r="F39" s="1991"/>
      <c r="G39" s="1992"/>
      <c r="H39" s="1993"/>
      <c r="I39" s="1994"/>
      <c r="J39" s="1995" t="s">
        <v>1458</v>
      </c>
      <c r="K39" s="1996" t="s">
        <v>2</v>
      </c>
      <c r="L39" s="1997" t="s">
        <v>1459</v>
      </c>
      <c r="M39" s="1998"/>
      <c r="N39" s="1999"/>
      <c r="O39" s="1999"/>
      <c r="P39" s="1999"/>
      <c r="Q39" s="1999"/>
      <c r="R39" s="2000"/>
      <c r="S39" s="1052"/>
      <c r="T39" s="2001"/>
      <c r="U39" s="1858" t="s">
        <v>1460</v>
      </c>
      <c r="V39" s="3"/>
      <c r="W39" s="3"/>
      <c r="X39" s="3"/>
      <c r="Y39" s="3"/>
      <c r="Z39" s="1910"/>
      <c r="AA39" s="1981">
        <v>33</v>
      </c>
      <c r="AB39" s="1976" t="s">
        <v>432</v>
      </c>
      <c r="AC39" s="1987" t="s">
        <v>1461</v>
      </c>
      <c r="AD39" s="1988">
        <v>1</v>
      </c>
      <c r="AE39" s="1984">
        <v>134</v>
      </c>
      <c r="AF39" s="1989" t="s">
        <v>1413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645"/>
      <c r="AU39" s="681" t="s">
        <v>4</v>
      </c>
      <c r="AV39" s="466">
        <v>1</v>
      </c>
    </row>
    <row r="40" spans="2:48" s="464" customFormat="1" ht="21" customHeight="1" x14ac:dyDescent="0.25">
      <c r="E40" s="3"/>
      <c r="F40" s="2002"/>
      <c r="G40" s="2003" t="s">
        <v>150</v>
      </c>
      <c r="H40" s="2004">
        <v>3</v>
      </c>
      <c r="I40" s="2003" t="s">
        <v>1462</v>
      </c>
      <c r="J40" s="2004">
        <v>3</v>
      </c>
      <c r="K40" s="3180" t="s">
        <v>1463</v>
      </c>
      <c r="L40" s="2005" t="s">
        <v>1464</v>
      </c>
      <c r="M40" s="2006"/>
      <c r="N40" s="9"/>
      <c r="O40" s="9"/>
      <c r="P40" s="2007"/>
      <c r="Q40" s="2007"/>
      <c r="R40" s="9"/>
      <c r="S40" s="328" t="s">
        <v>242</v>
      </c>
      <c r="T40" s="2008">
        <v>100</v>
      </c>
      <c r="U40" s="1858" t="s">
        <v>1465</v>
      </c>
      <c r="V40" s="3"/>
      <c r="W40" s="3"/>
      <c r="X40" s="3"/>
      <c r="Y40" s="3"/>
      <c r="Z40" s="1910"/>
      <c r="AA40" s="1981"/>
      <c r="AB40" s="1976"/>
      <c r="AC40" s="1987"/>
      <c r="AD40" s="1988"/>
      <c r="AE40" s="1984"/>
      <c r="AF40" s="1989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645"/>
      <c r="AU40" s="681" t="s">
        <v>4</v>
      </c>
      <c r="AV40" s="466">
        <v>1</v>
      </c>
    </row>
    <row r="41" spans="2:48" s="464" customFormat="1" ht="21" customHeight="1" x14ac:dyDescent="0.25">
      <c r="B41" s="3"/>
      <c r="C41" s="3"/>
      <c r="D41" s="3"/>
      <c r="E41" s="3"/>
      <c r="F41" s="2002"/>
      <c r="G41" s="2003" t="s">
        <v>154</v>
      </c>
      <c r="H41" s="2004">
        <v>3</v>
      </c>
      <c r="I41" s="2003" t="s">
        <v>1466</v>
      </c>
      <c r="J41" s="2004">
        <v>2</v>
      </c>
      <c r="K41" s="3181"/>
      <c r="L41" s="2005" t="s">
        <v>189</v>
      </c>
      <c r="M41" s="2006"/>
      <c r="N41" s="9"/>
      <c r="O41" s="9"/>
      <c r="P41" s="2009"/>
      <c r="Q41" s="2009"/>
      <c r="R41" s="9"/>
      <c r="S41" s="2010" t="s">
        <v>244</v>
      </c>
      <c r="T41" s="2011">
        <v>90</v>
      </c>
      <c r="U41" s="1858" t="s">
        <v>1467</v>
      </c>
      <c r="V41" s="3"/>
      <c r="W41" s="3"/>
      <c r="X41" s="3"/>
      <c r="Y41" s="3"/>
      <c r="Z41" s="1910"/>
      <c r="AA41" s="1981"/>
      <c r="AB41" s="1976"/>
      <c r="AC41" s="1987"/>
      <c r="AD41" s="1988"/>
      <c r="AE41" s="1984"/>
      <c r="AF41" s="1989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645"/>
      <c r="AU41" s="681" t="s">
        <v>4</v>
      </c>
      <c r="AV41" s="466">
        <v>1</v>
      </c>
    </row>
    <row r="42" spans="2:48" s="464" customFormat="1" ht="21" customHeight="1" x14ac:dyDescent="0.25">
      <c r="B42" s="3"/>
      <c r="C42" s="3"/>
      <c r="D42" s="3"/>
      <c r="E42" s="3"/>
      <c r="F42" s="2002"/>
      <c r="G42" s="2003" t="s">
        <v>156</v>
      </c>
      <c r="H42" s="2004">
        <v>2</v>
      </c>
      <c r="I42" s="2003" t="s">
        <v>1468</v>
      </c>
      <c r="J42" s="2004">
        <v>3</v>
      </c>
      <c r="K42" s="3182"/>
      <c r="L42" s="2005" t="s">
        <v>1469</v>
      </c>
      <c r="M42" s="2006"/>
      <c r="N42" s="9"/>
      <c r="O42" s="9"/>
      <c r="P42" s="2009"/>
      <c r="Q42" s="2009"/>
      <c r="R42" s="9"/>
      <c r="S42" s="9"/>
      <c r="T42" s="862"/>
      <c r="U42" s="1990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645"/>
      <c r="AU42" s="681" t="s">
        <v>4</v>
      </c>
      <c r="AV42" s="466">
        <v>1</v>
      </c>
    </row>
    <row r="43" spans="2:48" s="464" customFormat="1" ht="21" customHeight="1" x14ac:dyDescent="0.25">
      <c r="B43" s="3"/>
      <c r="C43" s="3"/>
      <c r="D43" s="3"/>
      <c r="E43" s="3"/>
      <c r="F43" s="2002"/>
      <c r="G43" s="2012">
        <v>16</v>
      </c>
      <c r="I43" s="951"/>
      <c r="J43" s="951"/>
      <c r="K43" s="2013" t="s">
        <v>1470</v>
      </c>
      <c r="L43" s="2006" t="s">
        <v>1471</v>
      </c>
      <c r="M43" s="9"/>
      <c r="N43" s="9"/>
      <c r="O43" s="9"/>
      <c r="P43" s="9"/>
      <c r="Q43" s="678"/>
      <c r="R43" s="9"/>
      <c r="S43" s="2007" t="s">
        <v>1472</v>
      </c>
      <c r="T43" s="2014" t="s">
        <v>634</v>
      </c>
      <c r="U43" s="1858" t="s">
        <v>1473</v>
      </c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645"/>
      <c r="AU43" s="681" t="s">
        <v>4</v>
      </c>
      <c r="AV43" s="466">
        <v>1</v>
      </c>
    </row>
    <row r="44" spans="2:48" s="464" customFormat="1" ht="21" customHeight="1" x14ac:dyDescent="0.25">
      <c r="B44" s="3"/>
      <c r="C44" s="3"/>
      <c r="D44" s="3"/>
      <c r="E44" s="3"/>
      <c r="F44" s="2015"/>
      <c r="G44" s="2016" t="s">
        <v>73</v>
      </c>
      <c r="H44" s="2017" t="s">
        <v>1474</v>
      </c>
      <c r="I44" s="110"/>
      <c r="J44" s="110"/>
      <c r="K44" s="110"/>
      <c r="L44" s="2018" t="s">
        <v>1475</v>
      </c>
      <c r="M44" s="110"/>
      <c r="N44" s="110"/>
      <c r="O44" s="521"/>
      <c r="P44" s="521"/>
      <c r="Q44" s="316"/>
      <c r="R44" s="316"/>
      <c r="S44" s="941" t="s">
        <v>1476</v>
      </c>
      <c r="T44" s="944" t="s">
        <v>634</v>
      </c>
      <c r="U44" s="1990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645"/>
      <c r="AU44" s="681" t="s">
        <v>4</v>
      </c>
      <c r="AV44" s="466">
        <v>1</v>
      </c>
    </row>
    <row r="45" spans="2:48" s="464" customFormat="1" ht="21" customHeight="1" x14ac:dyDescent="0.25">
      <c r="B45" s="3"/>
      <c r="C45" s="3"/>
      <c r="D45" s="3"/>
      <c r="E45" s="3"/>
      <c r="F45" s="2019" t="s">
        <v>307</v>
      </c>
      <c r="G45" s="2020" t="s">
        <v>305</v>
      </c>
      <c r="H45" s="2021"/>
      <c r="I45" s="84" t="s">
        <v>57</v>
      </c>
      <c r="J45" s="84" t="s">
        <v>56</v>
      </c>
      <c r="K45" s="53" t="s">
        <v>21</v>
      </c>
      <c r="L45" s="2022" t="s">
        <v>26</v>
      </c>
      <c r="M45" s="72" t="s">
        <v>54</v>
      </c>
      <c r="N45" s="2023" t="s">
        <v>61</v>
      </c>
      <c r="O45" s="2023" t="s">
        <v>60</v>
      </c>
      <c r="P45" s="2023" t="s">
        <v>65</v>
      </c>
      <c r="Q45" s="2024" t="s">
        <v>1477</v>
      </c>
      <c r="R45" s="2025"/>
      <c r="S45" s="2025"/>
      <c r="T45" s="2026"/>
      <c r="U45" s="1858" t="s">
        <v>1478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645"/>
      <c r="AU45" s="681" t="s">
        <v>4</v>
      </c>
      <c r="AV45" s="466">
        <v>1</v>
      </c>
    </row>
    <row r="46" spans="2:48" s="464" customFormat="1" ht="21" customHeight="1" thickBot="1" x14ac:dyDescent="0.3">
      <c r="B46" s="3"/>
      <c r="C46" s="3"/>
      <c r="D46" s="3"/>
      <c r="E46" s="3"/>
      <c r="F46" s="2027" t="s">
        <v>306</v>
      </c>
      <c r="G46" s="2028" t="s">
        <v>58</v>
      </c>
      <c r="H46" s="2029"/>
      <c r="I46" s="2030" t="s">
        <v>304</v>
      </c>
      <c r="J46" s="2030" t="s">
        <v>303</v>
      </c>
      <c r="K46" s="2031" t="s">
        <v>52</v>
      </c>
      <c r="L46" s="2031" t="s">
        <v>55</v>
      </c>
      <c r="M46" s="2031" t="s">
        <v>53</v>
      </c>
      <c r="N46" s="2032" t="s">
        <v>59</v>
      </c>
      <c r="O46" s="2032" t="s">
        <v>63</v>
      </c>
      <c r="P46" s="2033" t="s">
        <v>64</v>
      </c>
      <c r="Q46" s="2034"/>
      <c r="R46" s="2035"/>
      <c r="S46" s="2035"/>
      <c r="T46" s="2036"/>
      <c r="U46" s="1858" t="s">
        <v>1478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645"/>
      <c r="AU46" s="681" t="s">
        <v>4</v>
      </c>
      <c r="AV46" s="466">
        <v>1</v>
      </c>
    </row>
    <row r="47" spans="2:48" s="464" customFormat="1" ht="21" customHeight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645"/>
      <c r="AU47" s="681" t="s">
        <v>4</v>
      </c>
      <c r="AV47" s="466">
        <v>1</v>
      </c>
    </row>
    <row r="48" spans="2:48" s="464" customFormat="1" ht="21" customHeigh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2006" t="s">
        <v>1459</v>
      </c>
      <c r="M48" s="9"/>
      <c r="N48" s="9"/>
      <c r="O48" s="9"/>
      <c r="P48" s="2006"/>
      <c r="Q48" s="9"/>
      <c r="R48" s="1858" t="s">
        <v>1458</v>
      </c>
      <c r="S48" s="9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645"/>
      <c r="AU48" s="681"/>
      <c r="AV48" s="466">
        <v>1</v>
      </c>
    </row>
    <row r="49" spans="1:48" s="464" customFormat="1" ht="21" customHeigh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2006" t="s">
        <v>1464</v>
      </c>
      <c r="M49" s="9"/>
      <c r="N49" s="9"/>
      <c r="O49" s="9"/>
      <c r="P49" s="2006"/>
      <c r="Q49" s="9"/>
      <c r="R49" s="9"/>
      <c r="S49" s="9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645"/>
      <c r="AU49" s="681"/>
      <c r="AV49" s="466">
        <v>1</v>
      </c>
    </row>
    <row r="50" spans="1:48" s="464" customFormat="1" ht="21" customHeigh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2006" t="s">
        <v>189</v>
      </c>
      <c r="M50" s="9"/>
      <c r="N50" s="9"/>
      <c r="O50" s="9"/>
      <c r="P50" s="2006"/>
      <c r="Q50" s="9"/>
      <c r="R50" s="9"/>
      <c r="S50" s="9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645"/>
      <c r="AU50" s="681"/>
      <c r="AV50" s="466">
        <v>1</v>
      </c>
    </row>
    <row r="51" spans="1:48" s="464" customFormat="1" ht="21" customHeigh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2006" t="s">
        <v>1469</v>
      </c>
      <c r="M51" s="9"/>
      <c r="N51" s="9"/>
      <c r="O51" s="9"/>
      <c r="P51" s="2006"/>
      <c r="Q51" s="9"/>
      <c r="R51" s="9"/>
      <c r="S51" s="9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645"/>
      <c r="AU51" s="681"/>
      <c r="AV51" s="466">
        <v>1</v>
      </c>
    </row>
    <row r="52" spans="1:48" s="464" customFormat="1" ht="21" customHeigh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2006" t="s">
        <v>1471</v>
      </c>
      <c r="M52" s="9"/>
      <c r="N52" s="9"/>
      <c r="O52" s="9"/>
      <c r="P52" s="9"/>
      <c r="Q52" s="9"/>
      <c r="R52" s="9"/>
      <c r="S52" s="9"/>
      <c r="T52" s="3"/>
      <c r="U52" s="3"/>
      <c r="V52" s="3"/>
      <c r="W52" s="3"/>
      <c r="X52" s="3"/>
      <c r="Y52" s="3"/>
      <c r="Z52" s="3"/>
      <c r="AA52" s="9"/>
      <c r="AB52" s="9"/>
      <c r="AC52" s="9"/>
      <c r="AD52" s="9"/>
      <c r="AE52" s="9"/>
      <c r="AF52" s="9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645"/>
      <c r="AU52" s="681"/>
      <c r="AV52" s="466">
        <v>1</v>
      </c>
    </row>
    <row r="53" spans="1:48" s="464" customFormat="1" ht="21" customHeight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2006" t="s">
        <v>1475</v>
      </c>
      <c r="M53" s="9"/>
      <c r="N53" s="9"/>
      <c r="O53" s="9"/>
      <c r="P53" s="110"/>
      <c r="Q53" s="9"/>
      <c r="R53" s="9"/>
      <c r="S53" s="9"/>
      <c r="T53" s="3"/>
      <c r="U53" s="3"/>
      <c r="V53" s="3"/>
      <c r="W53" s="3"/>
      <c r="X53" s="3"/>
      <c r="Y53" s="3"/>
      <c r="Z53" s="3"/>
      <c r="AA53" s="9"/>
      <c r="AB53" s="9"/>
      <c r="AC53" s="9"/>
      <c r="AD53" s="9"/>
      <c r="AE53" s="9"/>
      <c r="AF53" s="9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645"/>
      <c r="AU53" s="681"/>
      <c r="AV53" s="466">
        <v>1</v>
      </c>
    </row>
    <row r="54" spans="1:48" s="464" customFormat="1" ht="21" customHeight="1" thickBot="1" x14ac:dyDescent="0.3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9"/>
      <c r="AB54" s="9"/>
      <c r="AC54" s="9"/>
      <c r="AD54" s="9"/>
      <c r="AE54" s="9"/>
      <c r="AF54" s="9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645"/>
      <c r="AU54" s="681"/>
      <c r="AV54" s="466">
        <v>1</v>
      </c>
    </row>
    <row r="55" spans="1:48" s="464" customFormat="1" ht="21" customHeight="1" x14ac:dyDescent="0.25">
      <c r="B55" s="2037"/>
      <c r="C55" s="2038"/>
      <c r="D55" s="2038"/>
      <c r="E55" s="2038"/>
      <c r="F55" s="2038"/>
      <c r="G55" s="2038"/>
      <c r="H55" s="2038"/>
      <c r="I55" s="2038"/>
      <c r="J55" s="2039" t="s">
        <v>1479</v>
      </c>
      <c r="K55" s="2040"/>
      <c r="L55" s="2039" t="s">
        <v>1480</v>
      </c>
      <c r="M55" s="2041"/>
      <c r="N55" s="2041"/>
      <c r="O55" s="2042"/>
      <c r="P55" s="2042"/>
      <c r="Q55" s="2042"/>
      <c r="R55" s="2042"/>
      <c r="S55" s="2042"/>
      <c r="T55" s="2043"/>
      <c r="U55" s="3"/>
      <c r="V55" s="3"/>
      <c r="W55" s="3"/>
      <c r="X55" s="3"/>
      <c r="Y55" s="3"/>
      <c r="Z55" s="3"/>
      <c r="AA55" s="9"/>
      <c r="AB55" s="9"/>
      <c r="AC55" s="9"/>
      <c r="AD55" s="9"/>
      <c r="AE55" s="9"/>
      <c r="AF55" s="9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681" t="s">
        <v>4</v>
      </c>
      <c r="AV55" s="466">
        <v>1</v>
      </c>
    </row>
    <row r="56" spans="1:48" s="464" customFormat="1" ht="21" customHeight="1" x14ac:dyDescent="0.25">
      <c r="B56" s="2044"/>
      <c r="C56" s="3"/>
      <c r="D56" s="3"/>
      <c r="E56" s="3"/>
      <c r="F56" s="2045" t="s">
        <v>735</v>
      </c>
      <c r="G56" s="2045"/>
      <c r="H56" s="2045"/>
      <c r="I56" s="2045"/>
      <c r="J56" s="335" t="s">
        <v>231</v>
      </c>
      <c r="K56" s="335"/>
      <c r="L56" s="335" t="s">
        <v>235</v>
      </c>
      <c r="M56" s="2046" t="s">
        <v>1481</v>
      </c>
      <c r="N56" s="2047"/>
      <c r="O56" s="2047"/>
      <c r="P56" s="2047"/>
      <c r="Q56" s="9"/>
      <c r="R56" s="9"/>
      <c r="S56" s="2009" t="s">
        <v>1482</v>
      </c>
      <c r="T56" s="2048">
        <v>2.0833333333333332E-2</v>
      </c>
      <c r="U56" s="3"/>
      <c r="V56" s="3"/>
      <c r="W56" s="3"/>
      <c r="X56" s="3"/>
      <c r="Y56" s="3"/>
      <c r="Z56" s="3"/>
      <c r="AA56" s="9"/>
      <c r="AB56" s="9"/>
      <c r="AC56" s="9"/>
      <c r="AD56" s="9"/>
      <c r="AE56" s="9"/>
      <c r="AF56" s="9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466">
        <v>1</v>
      </c>
    </row>
    <row r="57" spans="1:48" ht="15.75" x14ac:dyDescent="0.25">
      <c r="A57" s="464"/>
      <c r="B57" s="2044"/>
      <c r="C57" s="3"/>
      <c r="D57" s="3"/>
      <c r="E57" s="3"/>
      <c r="F57" s="336" t="s">
        <v>232</v>
      </c>
      <c r="G57" s="337" t="s">
        <v>233</v>
      </c>
      <c r="H57" s="3183" t="s">
        <v>49</v>
      </c>
      <c r="I57" s="3183"/>
      <c r="J57" s="338" t="s">
        <v>234</v>
      </c>
      <c r="K57" s="464"/>
      <c r="L57" s="2049" t="s">
        <v>237</v>
      </c>
      <c r="M57" s="2046" t="s">
        <v>1483</v>
      </c>
      <c r="N57" s="122"/>
      <c r="O57" s="122"/>
      <c r="P57" s="122"/>
      <c r="Q57" s="9"/>
      <c r="R57" s="9"/>
      <c r="S57" s="2009" t="s">
        <v>631</v>
      </c>
      <c r="T57" s="2050">
        <v>1.7361111111111112E-2</v>
      </c>
      <c r="U57" s="1835"/>
      <c r="V57" s="3"/>
      <c r="W57" s="3"/>
      <c r="X57" s="3"/>
      <c r="Y57" s="3"/>
      <c r="Z57" s="3"/>
      <c r="AA57" s="9"/>
      <c r="AB57" s="9"/>
      <c r="AC57" s="9"/>
      <c r="AD57" s="9"/>
      <c r="AE57" s="9"/>
      <c r="AF57" s="9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466">
        <v>1</v>
      </c>
    </row>
    <row r="58" spans="1:48" ht="15.75" x14ac:dyDescent="0.25">
      <c r="A58" s="464"/>
      <c r="B58" s="2044"/>
      <c r="C58" s="3"/>
      <c r="D58" s="3"/>
      <c r="E58" s="3"/>
      <c r="F58" s="3184">
        <v>733</v>
      </c>
      <c r="G58" s="340">
        <v>1</v>
      </c>
      <c r="H58" s="3185" t="s">
        <v>236</v>
      </c>
      <c r="I58" s="3185"/>
      <c r="J58" s="341">
        <v>16</v>
      </c>
      <c r="K58" s="190">
        <v>733</v>
      </c>
      <c r="L58" s="347" t="s">
        <v>1484</v>
      </c>
      <c r="M58" s="2051"/>
      <c r="N58" s="2051"/>
      <c r="O58" s="2051"/>
      <c r="P58" s="2051"/>
      <c r="Q58" s="9"/>
      <c r="R58" s="9"/>
      <c r="S58" s="2052" t="s">
        <v>2</v>
      </c>
      <c r="T58" s="2053">
        <v>3.8194444444444448E-2</v>
      </c>
      <c r="U58" s="3"/>
      <c r="V58" s="3"/>
      <c r="W58" s="3"/>
      <c r="X58" s="3"/>
      <c r="Y58" s="3"/>
      <c r="Z58" s="3"/>
      <c r="AA58" s="9"/>
      <c r="AB58" s="9"/>
      <c r="AC58" s="9"/>
      <c r="AD58" s="9"/>
      <c r="AE58" s="9"/>
      <c r="AF58" s="9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466">
        <v>1</v>
      </c>
    </row>
    <row r="59" spans="1:48" ht="23.25" x14ac:dyDescent="0.25">
      <c r="A59" s="464"/>
      <c r="B59" s="2044"/>
      <c r="C59" s="3"/>
      <c r="D59" s="3"/>
      <c r="E59" s="3"/>
      <c r="F59" s="3184"/>
      <c r="G59" s="343">
        <v>120</v>
      </c>
      <c r="H59" s="42" t="s">
        <v>238</v>
      </c>
      <c r="I59" s="344"/>
      <c r="J59" s="345">
        <v>1.2</v>
      </c>
      <c r="K59" s="346">
        <v>87.96</v>
      </c>
      <c r="L59" s="122" t="s">
        <v>1485</v>
      </c>
      <c r="M59" s="122"/>
      <c r="N59" s="122"/>
      <c r="O59" s="122"/>
      <c r="P59" s="122"/>
      <c r="Q59" s="9"/>
      <c r="R59" s="9"/>
      <c r="S59" s="2007" t="s">
        <v>1472</v>
      </c>
      <c r="T59" s="2014" t="s">
        <v>634</v>
      </c>
      <c r="U59" s="1858" t="s">
        <v>1486</v>
      </c>
      <c r="V59" s="3"/>
      <c r="W59" s="3"/>
      <c r="X59" s="3"/>
      <c r="Y59" s="3"/>
      <c r="Z59" s="3"/>
      <c r="AA59" s="9"/>
      <c r="AB59" s="9"/>
      <c r="AC59" s="9"/>
      <c r="AD59" s="9"/>
      <c r="AE59" s="9"/>
      <c r="AF59" s="9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466">
        <v>1</v>
      </c>
    </row>
    <row r="60" spans="1:48" ht="23.25" x14ac:dyDescent="0.25">
      <c r="B60" s="204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941" t="s">
        <v>1476</v>
      </c>
      <c r="T60" s="944" t="s">
        <v>634</v>
      </c>
      <c r="U60" s="1990"/>
      <c r="V60" s="3"/>
      <c r="W60" s="3"/>
      <c r="X60" s="3"/>
      <c r="Y60" s="3"/>
      <c r="Z60" s="3"/>
      <c r="AA60" s="9"/>
      <c r="AB60" s="9"/>
      <c r="AC60" s="9"/>
      <c r="AD60" s="9"/>
      <c r="AE60" s="9"/>
      <c r="AF60" s="9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466">
        <v>1</v>
      </c>
    </row>
    <row r="61" spans="1:48" ht="15.75" x14ac:dyDescent="0.25">
      <c r="B61" s="319" t="s">
        <v>5</v>
      </c>
      <c r="C61" s="129" t="s">
        <v>716</v>
      </c>
      <c r="D61" s="129" t="s">
        <v>717</v>
      </c>
      <c r="E61" s="129" t="s">
        <v>1487</v>
      </c>
      <c r="F61" s="129" t="s">
        <v>1488</v>
      </c>
      <c r="G61" s="129" t="s">
        <v>1489</v>
      </c>
      <c r="H61" s="129" t="s">
        <v>1490</v>
      </c>
      <c r="I61" s="129" t="s">
        <v>1491</v>
      </c>
      <c r="J61" s="129" t="s">
        <v>1492</v>
      </c>
      <c r="K61" s="129" t="s">
        <v>1493</v>
      </c>
      <c r="L61" s="129" t="s">
        <v>55</v>
      </c>
      <c r="M61" s="129" t="s">
        <v>183</v>
      </c>
      <c r="N61" s="129" t="s">
        <v>1494</v>
      </c>
      <c r="O61" s="129" t="s">
        <v>1495</v>
      </c>
      <c r="P61" s="129" t="s">
        <v>184</v>
      </c>
      <c r="Q61" s="129" t="s">
        <v>1496</v>
      </c>
      <c r="R61" s="129" t="s">
        <v>1497</v>
      </c>
      <c r="S61" s="129" t="s">
        <v>1498</v>
      </c>
      <c r="T61" s="130" t="s">
        <v>1499</v>
      </c>
      <c r="U61" s="1858" t="s">
        <v>1500</v>
      </c>
      <c r="V61" s="3"/>
      <c r="W61" s="3"/>
      <c r="X61" s="3"/>
      <c r="Y61" s="3"/>
      <c r="Z61" s="3"/>
      <c r="AA61" s="9"/>
      <c r="AB61" s="9"/>
      <c r="AC61" s="9"/>
      <c r="AD61" s="9"/>
      <c r="AE61" s="9"/>
      <c r="AF61" s="9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466">
        <v>1</v>
      </c>
    </row>
    <row r="62" spans="1:48" ht="15.75" x14ac:dyDescent="0.25">
      <c r="B62" s="319" t="s">
        <v>5</v>
      </c>
      <c r="C62" s="96">
        <v>2</v>
      </c>
      <c r="D62" s="96">
        <v>2</v>
      </c>
      <c r="E62" s="96">
        <v>2</v>
      </c>
      <c r="F62" s="96">
        <v>11</v>
      </c>
      <c r="G62" s="96">
        <v>11</v>
      </c>
      <c r="H62" s="96">
        <v>3</v>
      </c>
      <c r="I62" s="96">
        <v>11</v>
      </c>
      <c r="J62" s="96">
        <v>11</v>
      </c>
      <c r="K62" s="96">
        <v>12</v>
      </c>
      <c r="L62" s="96">
        <v>40</v>
      </c>
      <c r="M62" s="96">
        <v>11</v>
      </c>
      <c r="N62" s="96">
        <v>11</v>
      </c>
      <c r="O62" s="96">
        <v>11</v>
      </c>
      <c r="P62" s="96">
        <v>11</v>
      </c>
      <c r="Q62" s="96">
        <v>14</v>
      </c>
      <c r="R62" s="96">
        <v>14</v>
      </c>
      <c r="S62" s="96">
        <v>11</v>
      </c>
      <c r="T62" s="131">
        <v>17</v>
      </c>
      <c r="U62" s="1858" t="s">
        <v>1501</v>
      </c>
      <c r="V62" s="3"/>
      <c r="W62" s="3"/>
      <c r="X62" s="3"/>
      <c r="Y62" s="3"/>
      <c r="Z62" s="3"/>
      <c r="AA62" s="9"/>
      <c r="AB62" s="9"/>
      <c r="AC62" s="9"/>
      <c r="AD62" s="9"/>
      <c r="AE62" s="9"/>
      <c r="AF62" s="9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466">
        <v>1</v>
      </c>
    </row>
    <row r="63" spans="1:48" ht="16.5" thickBot="1" x14ac:dyDescent="0.3">
      <c r="B63" s="320" t="s">
        <v>7</v>
      </c>
      <c r="C63" s="321">
        <v>2</v>
      </c>
      <c r="D63" s="321">
        <v>2</v>
      </c>
      <c r="E63" s="321">
        <v>2</v>
      </c>
      <c r="F63" s="321">
        <v>11</v>
      </c>
      <c r="G63" s="321">
        <v>11</v>
      </c>
      <c r="H63" s="321">
        <v>3</v>
      </c>
      <c r="I63" s="321">
        <v>11</v>
      </c>
      <c r="J63" s="321">
        <v>11</v>
      </c>
      <c r="K63" s="321">
        <v>12</v>
      </c>
      <c r="L63" s="321">
        <v>40</v>
      </c>
      <c r="M63" s="321">
        <v>11</v>
      </c>
      <c r="N63" s="321">
        <v>11</v>
      </c>
      <c r="O63" s="321">
        <v>11</v>
      </c>
      <c r="P63" s="321">
        <v>11</v>
      </c>
      <c r="Q63" s="321">
        <v>14</v>
      </c>
      <c r="R63" s="321">
        <v>14</v>
      </c>
      <c r="S63" s="321">
        <v>11</v>
      </c>
      <c r="T63" s="322">
        <v>17</v>
      </c>
      <c r="U63" s="1858" t="s">
        <v>1502</v>
      </c>
      <c r="V63" s="3"/>
      <c r="W63" s="3"/>
      <c r="X63" s="3"/>
      <c r="Y63" s="3"/>
      <c r="Z63" s="3"/>
      <c r="AA63" s="9"/>
      <c r="AB63" s="9"/>
      <c r="AC63" s="9"/>
      <c r="AD63" s="9"/>
      <c r="AE63" s="9"/>
      <c r="AF63" s="9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466">
        <v>1</v>
      </c>
    </row>
    <row r="64" spans="1:48" x14ac:dyDescent="0.25"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3"/>
      <c r="X64" s="3"/>
      <c r="Y64" s="3"/>
      <c r="Z64" s="3"/>
      <c r="AA64" s="9"/>
      <c r="AB64" s="9"/>
      <c r="AC64" s="9"/>
      <c r="AD64" s="9"/>
      <c r="AE64" s="9"/>
      <c r="AF64" s="9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552" t="s">
        <v>344</v>
      </c>
    </row>
    <row r="65" spans="1:50" x14ac:dyDescent="0.25">
      <c r="A65" s="466">
        <v>1</v>
      </c>
      <c r="B65" s="466">
        <v>1</v>
      </c>
      <c r="C65" s="466">
        <v>1</v>
      </c>
      <c r="D65" s="466">
        <v>1</v>
      </c>
      <c r="E65" s="466">
        <v>1</v>
      </c>
      <c r="F65" s="466">
        <v>1</v>
      </c>
      <c r="G65" s="466">
        <v>1</v>
      </c>
      <c r="H65" s="466">
        <v>1</v>
      </c>
      <c r="I65" s="466">
        <v>1</v>
      </c>
      <c r="J65" s="466">
        <v>1</v>
      </c>
      <c r="K65" s="466">
        <v>1</v>
      </c>
      <c r="L65" s="466">
        <v>1</v>
      </c>
      <c r="M65" s="466">
        <v>1</v>
      </c>
      <c r="N65" s="466">
        <v>1</v>
      </c>
      <c r="O65" s="466">
        <v>1</v>
      </c>
      <c r="P65" s="466">
        <v>1</v>
      </c>
      <c r="Q65" s="466">
        <v>1</v>
      </c>
      <c r="R65" s="466">
        <v>1</v>
      </c>
      <c r="S65" s="466">
        <v>1</v>
      </c>
      <c r="T65" s="466">
        <v>1</v>
      </c>
      <c r="U65" s="466">
        <v>1</v>
      </c>
      <c r="V65" s="466">
        <v>1</v>
      </c>
      <c r="W65" s="466">
        <v>1</v>
      </c>
      <c r="X65" s="466">
        <v>1</v>
      </c>
      <c r="Y65" s="466">
        <v>1</v>
      </c>
      <c r="Z65" s="466">
        <v>1</v>
      </c>
      <c r="AA65" s="466">
        <v>1</v>
      </c>
      <c r="AB65" s="466">
        <v>1</v>
      </c>
      <c r="AC65" s="466">
        <v>1</v>
      </c>
      <c r="AD65" s="466">
        <v>1</v>
      </c>
      <c r="AE65" s="466">
        <v>1</v>
      </c>
      <c r="AF65" s="466">
        <v>1</v>
      </c>
      <c r="AG65" s="466">
        <v>1</v>
      </c>
      <c r="AH65" s="466">
        <v>1</v>
      </c>
      <c r="AI65" s="466">
        <v>1</v>
      </c>
      <c r="AJ65" s="466">
        <v>1</v>
      </c>
      <c r="AK65" s="466">
        <v>1</v>
      </c>
      <c r="AL65" s="466">
        <v>1</v>
      </c>
      <c r="AM65" s="466">
        <v>1</v>
      </c>
      <c r="AN65" s="466">
        <v>1</v>
      </c>
      <c r="AO65" s="466">
        <v>1</v>
      </c>
      <c r="AP65" s="466">
        <v>1</v>
      </c>
      <c r="AQ65" s="466">
        <v>1</v>
      </c>
      <c r="AR65" s="466">
        <v>1</v>
      </c>
      <c r="AS65" s="466">
        <v>1</v>
      </c>
      <c r="AT65" s="466">
        <v>1</v>
      </c>
      <c r="AU65" s="466">
        <v>1</v>
      </c>
      <c r="AV65" s="1" t="str">
        <f>ADDRESS(ROW(),COLUMN(),4)</f>
        <v>AV65</v>
      </c>
      <c r="AW65" s="553"/>
      <c r="AX65" s="554" t="str">
        <f>ADDRESS(ROW(),COLUMN(),4)</f>
        <v>AX65</v>
      </c>
    </row>
    <row r="66" spans="1:50" x14ac:dyDescent="0.25">
      <c r="B66" s="464"/>
      <c r="C66" s="464"/>
      <c r="D66" s="464"/>
    </row>
    <row r="67" spans="1:50" x14ac:dyDescent="0.25">
      <c r="A67"/>
    </row>
  </sheetData>
  <mergeCells count="36">
    <mergeCell ref="K40:K42"/>
    <mergeCell ref="H57:I57"/>
    <mergeCell ref="F58:F59"/>
    <mergeCell ref="H58:I58"/>
    <mergeCell ref="Q27:R28"/>
    <mergeCell ref="N27:N28"/>
    <mergeCell ref="S27:S28"/>
    <mergeCell ref="T27:T28"/>
    <mergeCell ref="AF29:AF30"/>
    <mergeCell ref="AC30:AC31"/>
    <mergeCell ref="Q33:R34"/>
    <mergeCell ref="AE33:AE34"/>
    <mergeCell ref="H25:J25"/>
    <mergeCell ref="I27:I28"/>
    <mergeCell ref="J27:J28"/>
    <mergeCell ref="K27:K28"/>
    <mergeCell ref="M27:M28"/>
    <mergeCell ref="H18:I19"/>
    <mergeCell ref="J18:L19"/>
    <mergeCell ref="Q18:R19"/>
    <mergeCell ref="S18:S19"/>
    <mergeCell ref="T18:T19"/>
    <mergeCell ref="AE22:AF23"/>
    <mergeCell ref="AA7:AF8"/>
    <mergeCell ref="AH8:AN9"/>
    <mergeCell ref="AB9:AF9"/>
    <mergeCell ref="AB10:AF10"/>
    <mergeCell ref="AH11:AN12"/>
    <mergeCell ref="AH14:AN14"/>
    <mergeCell ref="B3:B4"/>
    <mergeCell ref="F3:Q4"/>
    <mergeCell ref="AA3:AF4"/>
    <mergeCell ref="AH3:AN4"/>
    <mergeCell ref="AP3:AS5"/>
    <mergeCell ref="AA5:AF6"/>
    <mergeCell ref="AH5:AN5"/>
  </mergeCells>
  <conditionalFormatting sqref="AB28:AB29">
    <cfRule type="expression" dxfId="50" priority="1">
      <formula>"si($W$45&lt;&gt;0"</formula>
    </cfRule>
  </conditionalFormatting>
  <hyperlinks>
    <hyperlink ref="H44" r:id="rId1" xr:uid="{74C034F3-C542-487F-A1D1-5A1D24CA91DA}"/>
    <hyperlink ref="AF13" r:id="rId2" xr:uid="{26183AC2-E6AE-4FC9-885E-1337428E5289}"/>
    <hyperlink ref="AF14" r:id="rId3" xr:uid="{BFD8FACD-2AAF-40C1-B632-7EAEAEB3126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D8307-D99B-47BF-8165-56C78405613B}">
  <dimension ref="A1:BC880"/>
  <sheetViews>
    <sheetView zoomScaleNormal="100" workbookViewId="0">
      <selection activeCell="L8" sqref="L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9" width="11.7109375" customWidth="1"/>
    <col min="10" max="10" width="11.855468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4.7109375" customWidth="1"/>
    <col min="16" max="16" width="11.7109375" customWidth="1"/>
    <col min="17" max="17" width="17.7109375" customWidth="1"/>
    <col min="18" max="18" width="3.140625" customWidth="1"/>
    <col min="19" max="19" width="14.7109375" customWidth="1"/>
    <col min="20" max="20" width="11.7109375" customWidth="1"/>
    <col min="21" max="21" width="17.7109375" customWidth="1"/>
    <col min="22" max="22" width="3.85546875" style="27" customWidth="1"/>
    <col min="23" max="23" width="10.7109375" style="27" customWidth="1"/>
    <col min="24" max="24" width="9.42578125" style="27" customWidth="1"/>
    <col min="25" max="25" width="99.7109375" style="27" customWidth="1"/>
    <col min="26" max="26" width="6" style="27" customWidth="1"/>
    <col min="27" max="27" width="5.7109375" style="27" customWidth="1"/>
    <col min="28" max="30" width="10.7109375" style="27" customWidth="1"/>
    <col min="31" max="31" width="3.42578125" style="27" customWidth="1"/>
    <col min="32" max="32" width="7.5703125" style="465" customWidth="1"/>
    <col min="33" max="33" width="3.85546875" style="27" customWidth="1"/>
    <col min="34" max="38" width="11.7109375" style="465" customWidth="1"/>
    <col min="39" max="39" width="11.5703125" customWidth="1"/>
    <col min="40" max="40" width="19.7109375" style="465" customWidth="1"/>
    <col min="41" max="41" width="19" style="465" customWidth="1"/>
    <col min="42" max="42" width="25.7109375" style="465" customWidth="1"/>
    <col min="43" max="43" width="16.7109375" style="465" customWidth="1"/>
    <col min="44" max="44" width="3.7109375" style="27" customWidth="1"/>
    <col min="45" max="45" width="19.7109375" customWidth="1"/>
    <col min="46" max="46" width="18.7109375" customWidth="1"/>
    <col min="47" max="47" width="25.7109375" customWidth="1"/>
    <col min="48" max="48" width="16.7109375" customWidth="1"/>
    <col min="49" max="49" width="17" bestFit="1" customWidth="1"/>
    <col min="50" max="50" width="11.7109375" customWidth="1"/>
    <col min="51" max="51" width="28" customWidth="1"/>
    <col min="52" max="52" width="6.140625" customWidth="1"/>
    <col min="53" max="53" width="8.7109375" style="465" customWidth="1"/>
    <col min="54" max="54" width="11.42578125" style="464"/>
    <col min="55" max="55" width="43.5703125" style="464" customWidth="1"/>
  </cols>
  <sheetData>
    <row r="1" spans="1:55" ht="15.75" thickTop="1" x14ac:dyDescent="0.25">
      <c r="A1" s="1" t="str">
        <f>ADDRESS(ROW(),COLUMN(),4)</f>
        <v>A1</v>
      </c>
      <c r="B1" s="274" t="str">
        <f t="shared" ref="B1:Q1" si="0">SUBSTITUTE(ADDRESS(1,COLUMN(),4),"1","")</f>
        <v>B</v>
      </c>
      <c r="C1" s="274" t="str">
        <f t="shared" si="0"/>
        <v>C</v>
      </c>
      <c r="D1" s="274" t="str">
        <f t="shared" si="0"/>
        <v>D</v>
      </c>
      <c r="E1" s="274" t="str">
        <f t="shared" si="0"/>
        <v>E</v>
      </c>
      <c r="F1" s="274" t="str">
        <f t="shared" si="0"/>
        <v>F</v>
      </c>
      <c r="G1" s="274" t="str">
        <f t="shared" si="0"/>
        <v>G</v>
      </c>
      <c r="H1" s="274" t="str">
        <f t="shared" si="0"/>
        <v>H</v>
      </c>
      <c r="I1" s="274" t="str">
        <f t="shared" si="0"/>
        <v>I</v>
      </c>
      <c r="J1" s="274" t="str">
        <f t="shared" si="0"/>
        <v>J</v>
      </c>
      <c r="K1" s="274" t="str">
        <f t="shared" si="0"/>
        <v>K</v>
      </c>
      <c r="L1" s="274" t="str">
        <f t="shared" si="0"/>
        <v>L</v>
      </c>
      <c r="M1" s="274" t="str">
        <f t="shared" si="0"/>
        <v>M</v>
      </c>
      <c r="N1" s="274" t="str">
        <f t="shared" si="0"/>
        <v>N</v>
      </c>
      <c r="O1" s="274" t="str">
        <f t="shared" si="0"/>
        <v>O</v>
      </c>
      <c r="P1" s="274" t="str">
        <f t="shared" si="0"/>
        <v>P</v>
      </c>
      <c r="Q1" s="274" t="str">
        <f t="shared" si="0"/>
        <v>Q</v>
      </c>
      <c r="S1" s="274" t="str">
        <f>SUBSTITUTE(ADDRESS(1,COLUMN(),4),"1","")</f>
        <v>S</v>
      </c>
      <c r="T1" s="274" t="str">
        <f>SUBSTITUTE(ADDRESS(1,COLUMN(),4),"1","")</f>
        <v>T</v>
      </c>
      <c r="U1" s="274" t="str">
        <f>SUBSTITUTE(ADDRESS(1,COLUMN(),4),"1","")</f>
        <v>U</v>
      </c>
      <c r="V1" s="3"/>
      <c r="W1" s="2522" t="str">
        <f t="shared" ref="W1:AD1" si="1">SUBSTITUTE(ADDRESS(1,COLUMN(),4),"1","")</f>
        <v>W</v>
      </c>
      <c r="X1" s="2522" t="str">
        <f t="shared" si="1"/>
        <v>X</v>
      </c>
      <c r="Y1" s="2522" t="str">
        <f t="shared" si="1"/>
        <v>Y</v>
      </c>
      <c r="Z1" s="2522"/>
      <c r="AA1" s="2522" t="str">
        <f t="shared" si="1"/>
        <v>AA</v>
      </c>
      <c r="AB1" s="2522" t="str">
        <f t="shared" si="1"/>
        <v>AB</v>
      </c>
      <c r="AC1" s="2522" t="str">
        <f t="shared" si="1"/>
        <v>AC</v>
      </c>
      <c r="AD1" s="2522" t="str">
        <f t="shared" si="1"/>
        <v>AD</v>
      </c>
      <c r="AE1" s="645"/>
      <c r="AF1" s="2" t="str">
        <f>SUBSTITUTE(ADDRESS(1,COLUMN(),4),"1","")</f>
        <v>AF</v>
      </c>
      <c r="AG1" s="3"/>
      <c r="AH1" s="1007" t="str">
        <f>SUBSTITUTE(ADDRESS(1,COLUMN(),4),"1","")</f>
        <v>AH</v>
      </c>
      <c r="AI1" s="1007" t="str">
        <f>SUBSTITUTE(ADDRESS(1,COLUMN(),4),"1","")</f>
        <v>AI</v>
      </c>
      <c r="AJ1" s="1007" t="str">
        <f>SUBSTITUTE(ADDRESS(1,COLUMN(),4),"1","")</f>
        <v>AJ</v>
      </c>
      <c r="AK1" s="1007" t="str">
        <f>SUBSTITUTE(ADDRESS(1,COLUMN(),4),"1","")</f>
        <v>AK</v>
      </c>
      <c r="AL1" s="1007" t="str">
        <f>SUBSTITUTE(ADDRESS(1,COLUMN(),4),"1","")</f>
        <v>AL</v>
      </c>
      <c r="AN1" s="1007" t="str">
        <f t="shared" ref="AN1:AQ1" si="2">SUBSTITUTE(ADDRESS(1,COLUMN(),4),"1","")</f>
        <v>AN</v>
      </c>
      <c r="AO1" s="1007" t="str">
        <f t="shared" si="2"/>
        <v>AO</v>
      </c>
      <c r="AP1" s="1007" t="str">
        <f t="shared" si="2"/>
        <v>AP</v>
      </c>
      <c r="AQ1" s="1007" t="str">
        <f t="shared" si="2"/>
        <v>AQ</v>
      </c>
      <c r="AR1" s="3"/>
      <c r="AS1" s="1007" t="str">
        <f t="shared" ref="AS1:AY1" si="3">SUBSTITUTE(ADDRESS(1,COLUMN(),4),"1","")</f>
        <v>AS</v>
      </c>
      <c r="AT1" s="1007" t="str">
        <f t="shared" si="3"/>
        <v>AT</v>
      </c>
      <c r="AU1" s="1007" t="str">
        <f t="shared" si="3"/>
        <v>AU</v>
      </c>
      <c r="AV1" s="1007" t="str">
        <f t="shared" si="3"/>
        <v>AV</v>
      </c>
      <c r="AW1" s="1007" t="str">
        <f t="shared" si="3"/>
        <v>AW</v>
      </c>
      <c r="AX1" s="1007" t="str">
        <f t="shared" si="3"/>
        <v>AX</v>
      </c>
      <c r="AY1" s="1007" t="str">
        <f t="shared" si="3"/>
        <v>AY</v>
      </c>
      <c r="BA1" s="466">
        <v>1</v>
      </c>
      <c r="BB1" s="546" t="str">
        <f>SUBSTITUTE(ADDRESS(1,COLUMN(),4),"1","")</f>
        <v>BB</v>
      </c>
      <c r="BC1" s="547" t="str">
        <f>SUBSTITUTE(ADDRESS(1,COLUMN(),4),"1","")</f>
        <v>BC</v>
      </c>
    </row>
    <row r="2" spans="1:55" ht="15.75" thickBot="1" x14ac:dyDescent="0.3">
      <c r="A2" s="275">
        <f t="shared" ref="A2" ca="1" si="4">CELL("largeur",A2)</f>
        <v>11</v>
      </c>
      <c r="B2" s="4">
        <f t="shared" ref="B2:Q2" ca="1" si="5">CELL("largeur",B2)</f>
        <v>3</v>
      </c>
      <c r="C2" s="4">
        <f t="shared" ca="1" si="5"/>
        <v>2</v>
      </c>
      <c r="D2" s="4">
        <f t="shared" ca="1" si="5"/>
        <v>2</v>
      </c>
      <c r="E2" s="4">
        <f t="shared" ca="1" si="5"/>
        <v>2</v>
      </c>
      <c r="F2" s="4">
        <f t="shared" ca="1" si="5"/>
        <v>11</v>
      </c>
      <c r="G2" s="4">
        <f t="shared" ca="1" si="5"/>
        <v>11</v>
      </c>
      <c r="H2" s="4">
        <f t="shared" ca="1" si="5"/>
        <v>3</v>
      </c>
      <c r="I2" s="4">
        <f t="shared" ca="1" si="5"/>
        <v>11</v>
      </c>
      <c r="J2" s="4">
        <f t="shared" ca="1" si="5"/>
        <v>11</v>
      </c>
      <c r="K2" s="4">
        <f t="shared" ca="1" si="5"/>
        <v>12</v>
      </c>
      <c r="L2" s="4">
        <f t="shared" ca="1" si="5"/>
        <v>40</v>
      </c>
      <c r="M2" s="467">
        <f t="shared" ca="1" si="5"/>
        <v>1</v>
      </c>
      <c r="N2" s="4">
        <f t="shared" ca="1" si="5"/>
        <v>11</v>
      </c>
      <c r="O2" s="4">
        <f t="shared" ca="1" si="5"/>
        <v>14</v>
      </c>
      <c r="P2" s="4">
        <f t="shared" ca="1" si="5"/>
        <v>11</v>
      </c>
      <c r="Q2" s="4">
        <f t="shared" ca="1" si="5"/>
        <v>17</v>
      </c>
      <c r="S2" s="467">
        <f ca="1">CELL("largeur",S2)</f>
        <v>14</v>
      </c>
      <c r="T2" s="467">
        <f ca="1">CELL("largeur",T2)</f>
        <v>11</v>
      </c>
      <c r="U2" s="467">
        <f ca="1">CELL("largeur",U2)</f>
        <v>17</v>
      </c>
      <c r="V2" s="3"/>
      <c r="W2" s="467">
        <f t="shared" ref="W2:AD2" ca="1" si="6">CELL("largeur",W2)</f>
        <v>10</v>
      </c>
      <c r="X2" s="467">
        <f t="shared" ca="1" si="6"/>
        <v>9</v>
      </c>
      <c r="Y2" s="467">
        <f t="shared" ca="1" si="6"/>
        <v>99</v>
      </c>
      <c r="Z2" s="467">
        <f t="shared" ca="1" si="6"/>
        <v>5</v>
      </c>
      <c r="AA2" s="467">
        <f t="shared" ca="1" si="6"/>
        <v>5</v>
      </c>
      <c r="AB2" s="467">
        <f t="shared" ca="1" si="6"/>
        <v>10</v>
      </c>
      <c r="AC2" s="467">
        <f t="shared" ca="1" si="6"/>
        <v>10</v>
      </c>
      <c r="AD2" s="467">
        <f t="shared" ca="1" si="6"/>
        <v>10</v>
      </c>
      <c r="AE2" s="645"/>
      <c r="AF2" s="467">
        <f ca="1">CELL("largeur",AF2)</f>
        <v>7</v>
      </c>
      <c r="AG2" s="3"/>
      <c r="AH2" s="467">
        <f ca="1">CELL("largeur",AH2)</f>
        <v>11</v>
      </c>
      <c r="AI2" s="467">
        <f ca="1">CELL("largeur",AI2)</f>
        <v>11</v>
      </c>
      <c r="AJ2" s="467">
        <f ca="1">CELL("largeur",AJ2)</f>
        <v>11</v>
      </c>
      <c r="AK2" s="467">
        <f ca="1">CELL("largeur",AK2)</f>
        <v>11</v>
      </c>
      <c r="AL2" s="467">
        <f ca="1">CELL("largeur",AL2)</f>
        <v>11</v>
      </c>
      <c r="AN2" s="467">
        <f ca="1">CELL("largeur",AN2)</f>
        <v>19</v>
      </c>
      <c r="AO2" s="467">
        <f ca="1">CELL("largeur",AO2)</f>
        <v>18</v>
      </c>
      <c r="AP2" s="467">
        <f ca="1">CELL("largeur",AP2)</f>
        <v>25</v>
      </c>
      <c r="AQ2" s="467">
        <f ca="1">CELL("largeur",AQ2)</f>
        <v>16</v>
      </c>
      <c r="AR2" s="3"/>
      <c r="AS2" s="467">
        <f t="shared" ref="AS2:AY2" ca="1" si="7">CELL("largeur",AS2)</f>
        <v>19</v>
      </c>
      <c r="AT2" s="467">
        <f t="shared" ca="1" si="7"/>
        <v>18</v>
      </c>
      <c r="AU2" s="467">
        <f t="shared" ca="1" si="7"/>
        <v>25</v>
      </c>
      <c r="AV2" s="467">
        <f t="shared" ca="1" si="7"/>
        <v>16</v>
      </c>
      <c r="AW2" s="467">
        <f t="shared" ca="1" si="7"/>
        <v>16</v>
      </c>
      <c r="AX2" s="467">
        <f t="shared" ca="1" si="7"/>
        <v>11</v>
      </c>
      <c r="AY2" s="467">
        <f t="shared" ca="1" si="7"/>
        <v>27</v>
      </c>
      <c r="BA2" s="466">
        <v>1</v>
      </c>
      <c r="BB2" s="548"/>
      <c r="BC2" s="548" t="s">
        <v>340</v>
      </c>
    </row>
    <row r="3" spans="1:55" ht="23.25" x14ac:dyDescent="0.25">
      <c r="B3" s="3112" t="s">
        <v>0</v>
      </c>
      <c r="C3" s="5"/>
      <c r="D3" s="6"/>
      <c r="E3" s="6"/>
      <c r="F3" s="2708"/>
      <c r="G3" s="2708"/>
      <c r="H3" s="2708"/>
      <c r="I3" s="2708" t="s">
        <v>2332</v>
      </c>
      <c r="J3" s="2708"/>
      <c r="K3" s="2708"/>
      <c r="L3" s="2708"/>
      <c r="M3" s="2708"/>
      <c r="N3" s="2708"/>
      <c r="O3" s="7"/>
      <c r="P3" s="8" t="s">
        <v>1</v>
      </c>
      <c r="Q3" s="276" t="str">
        <f>BA300</f>
        <v>BA300</v>
      </c>
      <c r="V3" s="3"/>
      <c r="W3" s="3265" t="s">
        <v>1384</v>
      </c>
      <c r="X3" s="3266"/>
      <c r="Y3" s="3266"/>
      <c r="Z3" s="3266"/>
      <c r="AA3" s="3266"/>
      <c r="AB3" s="3266"/>
      <c r="AC3" s="3266"/>
      <c r="AD3" s="3267"/>
      <c r="AE3" s="645"/>
      <c r="AF3" s="9"/>
      <c r="AG3" s="9"/>
      <c r="AH3" s="1006"/>
      <c r="AI3" s="1006"/>
      <c r="AJ3" s="1006"/>
      <c r="AK3" s="1006"/>
      <c r="AL3" s="1006"/>
      <c r="AR3" s="3"/>
      <c r="AS3" s="465"/>
      <c r="AT3" s="465"/>
      <c r="AU3" s="465"/>
      <c r="AV3" s="465"/>
      <c r="AW3" s="465"/>
      <c r="AX3" s="465"/>
      <c r="AY3" s="465"/>
      <c r="BA3" s="466">
        <v>1</v>
      </c>
      <c r="BB3" s="550">
        <f ca="1">COUNTA(A1:AZ299) + COUNTBLANK(A1:AZ299)</f>
        <v>15710</v>
      </c>
      <c r="BC3" s="551" t="str">
        <f>"cellules entre"&amp;" " &amp;A1&amp;" et  "&amp;BA300</f>
        <v>cellules entre A1 et  BA300</v>
      </c>
    </row>
    <row r="4" spans="1:55" ht="23.25" x14ac:dyDescent="0.25">
      <c r="B4" s="3264"/>
      <c r="C4" s="1004"/>
      <c r="D4" s="641"/>
      <c r="E4" s="641"/>
      <c r="F4" s="644"/>
      <c r="G4" s="644"/>
      <c r="H4" s="644"/>
      <c r="I4" s="644"/>
      <c r="J4" s="644"/>
      <c r="K4" s="644"/>
      <c r="L4" s="644"/>
      <c r="M4" s="644"/>
      <c r="N4" s="644"/>
      <c r="O4" s="1005"/>
      <c r="P4" s="642"/>
      <c r="Q4" s="1003"/>
      <c r="V4" s="3"/>
      <c r="W4" s="3268"/>
      <c r="X4" s="3146"/>
      <c r="Y4" s="3146"/>
      <c r="Z4" s="3146"/>
      <c r="AA4" s="3146"/>
      <c r="AB4" s="3146"/>
      <c r="AC4" s="3146"/>
      <c r="AD4" s="3269"/>
      <c r="AE4" s="645"/>
      <c r="AF4" s="9"/>
      <c r="AG4" s="9"/>
      <c r="AH4" s="1006"/>
      <c r="AI4" s="1006"/>
      <c r="AJ4" s="1006"/>
      <c r="AK4" s="1006"/>
      <c r="AL4" s="1006"/>
      <c r="AR4" s="3"/>
      <c r="AS4" s="465"/>
      <c r="AT4" s="465"/>
      <c r="AU4" s="465"/>
      <c r="AV4" s="465"/>
      <c r="AW4" s="465"/>
      <c r="AX4" s="465"/>
      <c r="AY4" s="465"/>
      <c r="BA4" s="466">
        <v>1</v>
      </c>
      <c r="BB4" s="550">
        <f ca="1">COUNTA(A1:AZ299)</f>
        <v>3108</v>
      </c>
      <c r="BC4" s="551" t="s">
        <v>341</v>
      </c>
    </row>
    <row r="5" spans="1:55" ht="19.5" customHeight="1" thickBot="1" x14ac:dyDescent="0.3">
      <c r="B5" s="3113"/>
      <c r="C5" s="10"/>
      <c r="D5" s="11"/>
      <c r="E5" s="11"/>
      <c r="F5" s="639" t="s">
        <v>2192</v>
      </c>
      <c r="G5" s="639"/>
      <c r="H5" s="639"/>
      <c r="I5" s="639"/>
      <c r="J5" s="639"/>
      <c r="K5" s="639"/>
      <c r="L5" s="639"/>
      <c r="M5" s="2815"/>
      <c r="N5" s="12"/>
      <c r="O5" s="2859" t="s">
        <v>2331</v>
      </c>
      <c r="P5" s="13"/>
      <c r="Q5" s="14"/>
      <c r="V5" s="3"/>
      <c r="W5" s="3262" t="s">
        <v>1388</v>
      </c>
      <c r="X5" s="3151"/>
      <c r="Y5" s="3151"/>
      <c r="Z5" s="3151"/>
      <c r="AA5" s="3151"/>
      <c r="AB5" s="3151"/>
      <c r="AC5" s="3151"/>
      <c r="AD5" s="3263"/>
      <c r="AE5" s="645"/>
      <c r="AF5" s="645"/>
      <c r="AG5" s="3"/>
      <c r="AH5" s="678"/>
      <c r="AI5" s="678"/>
      <c r="AJ5" s="678"/>
      <c r="AK5" s="678"/>
      <c r="AL5" s="678"/>
      <c r="AR5" s="3"/>
      <c r="AS5" s="465"/>
      <c r="AT5" s="465"/>
      <c r="AU5" s="465"/>
      <c r="AV5" s="465"/>
      <c r="AW5" s="465"/>
      <c r="AX5" s="465"/>
      <c r="AY5" s="465"/>
      <c r="BA5" s="466">
        <v>1</v>
      </c>
      <c r="BB5" s="550">
        <f ca="1">COUNTBLANK(A1:AZ299)</f>
        <v>12602</v>
      </c>
      <c r="BC5" s="551" t="s">
        <v>342</v>
      </c>
    </row>
    <row r="6" spans="1:55" ht="15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 t="s">
        <v>4</v>
      </c>
      <c r="V6" s="3"/>
      <c r="W6" s="3262"/>
      <c r="X6" s="3151"/>
      <c r="Y6" s="3151"/>
      <c r="Z6" s="3151"/>
      <c r="AA6" s="3151"/>
      <c r="AB6" s="3151"/>
      <c r="AC6" s="3151"/>
      <c r="AD6" s="3263"/>
      <c r="AE6" s="645"/>
      <c r="AF6" s="645"/>
      <c r="AG6" s="3"/>
      <c r="AH6" s="678"/>
      <c r="AI6" s="678"/>
      <c r="AJ6" s="678"/>
      <c r="AK6" s="678"/>
      <c r="AL6" s="678"/>
      <c r="AR6" s="3"/>
      <c r="AS6" s="465"/>
      <c r="AT6" s="465"/>
      <c r="AU6" s="465"/>
      <c r="AV6" s="465"/>
      <c r="AW6" s="465"/>
      <c r="AX6" s="465"/>
      <c r="AY6" s="465"/>
      <c r="BA6" s="466">
        <v>1</v>
      </c>
      <c r="BB6" s="550" cm="1">
        <f t="array" ref="BB6">SUM(BA1:BA298+2)</f>
        <v>894</v>
      </c>
      <c r="BC6" s="551" t="s">
        <v>274</v>
      </c>
    </row>
    <row r="7" spans="1:55" ht="21" customHeight="1" x14ac:dyDescent="0.25">
      <c r="B7" s="2646" t="s">
        <v>5</v>
      </c>
      <c r="C7" s="2694"/>
      <c r="D7" s="17"/>
      <c r="E7" s="17"/>
      <c r="F7" s="17"/>
      <c r="G7" s="17"/>
      <c r="H7" s="2695" t="s">
        <v>77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17"/>
      <c r="M7" s="9"/>
      <c r="N7" s="2857" t="str">
        <f ca="1">"Page N°"&amp;_xlfn.SHEET()</f>
        <v>Page N°6</v>
      </c>
      <c r="S7" s="9"/>
      <c r="T7" s="9"/>
      <c r="V7" s="3"/>
      <c r="W7" s="2523"/>
      <c r="X7" s="42"/>
      <c r="Y7" s="42"/>
      <c r="Z7" s="42"/>
      <c r="AA7" s="42"/>
      <c r="AB7" s="42"/>
      <c r="AC7" s="42"/>
      <c r="AD7" s="2524"/>
      <c r="AE7" s="645"/>
      <c r="AF7" s="646" t="s">
        <v>376</v>
      </c>
      <c r="AG7" s="3"/>
      <c r="AH7" s="678"/>
      <c r="AI7" s="678"/>
      <c r="AJ7" s="678"/>
      <c r="AK7" s="678"/>
      <c r="AL7" s="678"/>
      <c r="AR7" s="3"/>
      <c r="BA7" s="466">
        <v>1</v>
      </c>
      <c r="BB7" s="550">
        <f>SUM(A298:AZ298)+1</f>
        <v>1</v>
      </c>
      <c r="BC7" s="551" t="s">
        <v>343</v>
      </c>
    </row>
    <row r="8" spans="1:55" ht="21" customHeight="1" x14ac:dyDescent="0.25">
      <c r="B8" s="17"/>
      <c r="C8" s="2645" t="s">
        <v>2267</v>
      </c>
      <c r="D8" s="2645"/>
      <c r="E8" s="2645"/>
      <c r="F8" s="2645"/>
      <c r="G8" s="2645"/>
      <c r="H8" s="20"/>
      <c r="J8" s="9"/>
      <c r="K8" s="21"/>
      <c r="L8" s="511"/>
      <c r="M8" s="9"/>
      <c r="N8" s="2635"/>
      <c r="O8" s="9"/>
      <c r="P8" s="9"/>
      <c r="Q8" s="9"/>
      <c r="S8" s="2710" t="s">
        <v>314</v>
      </c>
      <c r="T8" s="2710"/>
      <c r="U8" s="2710"/>
      <c r="V8" s="3"/>
      <c r="W8" s="2523"/>
      <c r="X8" s="42"/>
      <c r="Y8" s="42"/>
      <c r="Z8" s="42"/>
      <c r="AA8" s="42"/>
      <c r="AB8" s="42"/>
      <c r="AC8" s="42"/>
      <c r="AD8" s="2524"/>
      <c r="AE8" s="645"/>
      <c r="AF8" s="647" t="s">
        <v>377</v>
      </c>
      <c r="AG8" s="3"/>
      <c r="AH8" s="645"/>
      <c r="AI8" s="645"/>
      <c r="AJ8" s="645"/>
      <c r="AK8" s="645"/>
      <c r="AL8" s="645"/>
      <c r="AR8" s="3"/>
      <c r="BA8" s="466">
        <v>1</v>
      </c>
    </row>
    <row r="9" spans="1:55" ht="21" customHeight="1" thickBot="1" x14ac:dyDescent="0.3">
      <c r="B9" s="17"/>
      <c r="C9" s="2696" t="s">
        <v>2274</v>
      </c>
      <c r="D9" s="512"/>
      <c r="E9" s="512"/>
      <c r="F9" s="512"/>
      <c r="G9" s="19"/>
      <c r="H9" s="9"/>
      <c r="I9" s="9"/>
      <c r="J9" s="22"/>
      <c r="K9" s="9"/>
      <c r="L9" s="9"/>
      <c r="M9" s="9"/>
      <c r="N9" s="567"/>
      <c r="P9" s="9"/>
      <c r="Q9" s="9"/>
      <c r="S9" s="2856" t="s">
        <v>2330</v>
      </c>
      <c r="T9" s="93"/>
      <c r="U9" s="93"/>
      <c r="V9" s="3"/>
      <c r="W9" s="2523"/>
      <c r="X9" s="42"/>
      <c r="Y9" s="42"/>
      <c r="Z9" s="42"/>
      <c r="AA9" s="42"/>
      <c r="AB9" s="42"/>
      <c r="AC9" s="42"/>
      <c r="AD9" s="2524"/>
      <c r="AE9" s="645"/>
      <c r="AF9" s="648" t="s">
        <v>6</v>
      </c>
      <c r="AG9" s="3"/>
      <c r="AH9" s="649" t="s">
        <v>378</v>
      </c>
      <c r="AI9" s="645"/>
      <c r="AJ9" s="645"/>
      <c r="AK9" s="645"/>
      <c r="AL9" s="645"/>
      <c r="AR9" s="3"/>
      <c r="AS9" s="465"/>
      <c r="AT9" s="465"/>
      <c r="AU9" s="465"/>
      <c r="AV9" s="465"/>
      <c r="AW9" s="465"/>
      <c r="AX9" s="465"/>
      <c r="AY9" s="465"/>
      <c r="BA9" s="466">
        <v>1</v>
      </c>
    </row>
    <row r="10" spans="1:55" ht="21" customHeight="1" x14ac:dyDescent="0.25">
      <c r="A10" s="510">
        <f>ROW()</f>
        <v>10</v>
      </c>
      <c r="B10" s="23" t="s">
        <v>7</v>
      </c>
      <c r="C10" s="456" t="str">
        <f>C16</f>
        <v>Famille à coller.N.Nom de votre recette.Recette mère ►.S.Saisissez le nom de la recette mère</v>
      </c>
      <c r="D10" s="457">
        <f>D16</f>
        <v>6</v>
      </c>
      <c r="E10" s="457" t="str">
        <f>E16</f>
        <v>couverts</v>
      </c>
      <c r="F10" s="279" t="s">
        <v>4</v>
      </c>
      <c r="G10" s="24" t="s">
        <v>8</v>
      </c>
      <c r="H10" s="3217" t="s">
        <v>206</v>
      </c>
      <c r="I10" s="3217"/>
      <c r="J10" s="3157" t="s">
        <v>10</v>
      </c>
      <c r="K10" s="3157"/>
      <c r="L10" s="3158"/>
      <c r="N10" s="3246" t="str">
        <f>H10</f>
        <v>Famille à coller</v>
      </c>
      <c r="O10" s="3247"/>
      <c r="P10" s="3250" t="str">
        <f>UPPER(LEFT(J10,1))</f>
        <v>N</v>
      </c>
      <c r="Q10" s="3252" t="s">
        <v>11</v>
      </c>
      <c r="S10" s="2744" t="s">
        <v>307</v>
      </c>
      <c r="T10" s="541">
        <v>0</v>
      </c>
      <c r="U10" s="560" t="s">
        <v>315</v>
      </c>
      <c r="V10" s="3"/>
      <c r="W10" s="2523"/>
      <c r="X10" s="42"/>
      <c r="Y10" s="42"/>
      <c r="Z10" s="42"/>
      <c r="AA10" s="42"/>
      <c r="AB10" s="42"/>
      <c r="AC10" s="42"/>
      <c r="AD10" s="2524"/>
      <c r="AE10" s="645"/>
      <c r="AF10" s="23" t="str">
        <f t="shared" ref="AF10:AF55" si="8">B10</f>
        <v>A</v>
      </c>
      <c r="AG10" s="3"/>
      <c r="AH10" s="650" t="s">
        <v>379</v>
      </c>
      <c r="AI10" s="651"/>
      <c r="AJ10" s="651"/>
      <c r="AK10" s="652"/>
      <c r="AL10" s="652"/>
      <c r="AN10" s="2986" t="s">
        <v>2297</v>
      </c>
      <c r="AO10" s="2987"/>
      <c r="AP10" s="2987"/>
      <c r="AQ10" s="2988"/>
      <c r="AR10" s="3"/>
      <c r="AS10" s="2986" t="s">
        <v>416</v>
      </c>
      <c r="AT10" s="2987"/>
      <c r="AU10" s="2987"/>
      <c r="AV10" s="2987"/>
      <c r="AW10" s="2987"/>
      <c r="AX10" s="2987"/>
      <c r="AY10" s="2988"/>
      <c r="BA10" s="466">
        <v>1</v>
      </c>
    </row>
    <row r="11" spans="1:55" ht="21" customHeight="1" x14ac:dyDescent="0.25">
      <c r="B11" s="25" t="s">
        <v>7</v>
      </c>
      <c r="C11" s="458" t="str">
        <f>C16</f>
        <v>Famille à coller.N.Nom de votre recette.Recette mère ►.S.Saisissez le nom de la recette mère</v>
      </c>
      <c r="D11" s="459"/>
      <c r="E11" s="459"/>
      <c r="F11" s="281" t="s">
        <v>207</v>
      </c>
      <c r="G11" s="26" t="s">
        <v>12</v>
      </c>
      <c r="H11" s="3218"/>
      <c r="I11" s="3218"/>
      <c r="J11" s="3159"/>
      <c r="K11" s="3159"/>
      <c r="L11" s="3160"/>
      <c r="N11" s="3248"/>
      <c r="O11" s="3249"/>
      <c r="P11" s="3251"/>
      <c r="Q11" s="3253"/>
      <c r="S11" s="2744" t="s">
        <v>306</v>
      </c>
      <c r="T11" s="531">
        <v>0</v>
      </c>
      <c r="U11" s="561" t="s">
        <v>316</v>
      </c>
      <c r="V11" s="3"/>
      <c r="W11" s="2523"/>
      <c r="X11" s="42"/>
      <c r="Y11" s="42"/>
      <c r="Z11" s="42"/>
      <c r="AA11" s="42"/>
      <c r="AB11" s="42"/>
      <c r="AC11" s="42"/>
      <c r="AD11" s="2524"/>
      <c r="AE11" s="645"/>
      <c r="AF11" s="25" t="str">
        <f t="shared" si="8"/>
        <v>A</v>
      </c>
      <c r="AG11" s="3"/>
      <c r="AH11" s="653" t="s">
        <v>380</v>
      </c>
      <c r="AI11" s="654"/>
      <c r="AJ11" s="654"/>
      <c r="AK11" s="654"/>
      <c r="AL11" s="654"/>
      <c r="AN11" s="2989"/>
      <c r="AO11" s="2990"/>
      <c r="AP11" s="2990"/>
      <c r="AQ11" s="2991"/>
      <c r="AR11" s="3"/>
      <c r="AS11" s="2989"/>
      <c r="AT11" s="2990"/>
      <c r="AU11" s="2990"/>
      <c r="AV11" s="2990"/>
      <c r="AW11" s="2990"/>
      <c r="AX11" s="2990"/>
      <c r="AY11" s="2991"/>
      <c r="BA11" s="466">
        <v>1</v>
      </c>
    </row>
    <row r="12" spans="1:55" ht="21" customHeight="1" x14ac:dyDescent="0.25">
      <c r="B12" s="25" t="s">
        <v>7</v>
      </c>
      <c r="C12" s="460" t="str">
        <f>C16</f>
        <v>Famille à coller.N.Nom de votre recette.Recette mère ►.S.Saisissez le nom de la recette mère</v>
      </c>
      <c r="D12" s="461"/>
      <c r="E12" s="462"/>
      <c r="F12" s="28"/>
      <c r="G12" s="29" t="s">
        <v>208</v>
      </c>
      <c r="H12" s="283"/>
      <c r="I12" s="30" t="s">
        <v>13</v>
      </c>
      <c r="J12" s="284" t="s">
        <v>14</v>
      </c>
      <c r="K12" s="9"/>
      <c r="L12" s="285"/>
      <c r="N12" s="2848"/>
      <c r="O12" s="31" t="s">
        <v>15</v>
      </c>
      <c r="P12" s="32">
        <v>20</v>
      </c>
      <c r="Q12" s="33" t="str">
        <f>Q13</f>
        <v>assiettes</v>
      </c>
      <c r="S12" s="2744" t="s">
        <v>305</v>
      </c>
      <c r="T12" s="531">
        <v>0</v>
      </c>
      <c r="U12" s="561" t="s">
        <v>317</v>
      </c>
      <c r="V12" s="3"/>
      <c r="W12" s="2523"/>
      <c r="X12" s="42"/>
      <c r="Y12" s="42"/>
      <c r="Z12" s="42"/>
      <c r="AA12" s="42"/>
      <c r="AB12" s="42"/>
      <c r="AC12" s="42"/>
      <c r="AD12" s="2524"/>
      <c r="AE12" s="645"/>
      <c r="AF12" s="25" t="str">
        <f t="shared" si="8"/>
        <v>A</v>
      </c>
      <c r="AG12" s="3"/>
      <c r="AH12" s="654"/>
      <c r="AI12" s="651"/>
      <c r="AJ12" s="651"/>
      <c r="AK12" s="652"/>
      <c r="AL12" s="652"/>
      <c r="AN12" s="2989"/>
      <c r="AO12" s="2990"/>
      <c r="AP12" s="2990"/>
      <c r="AQ12" s="2991"/>
      <c r="AR12" s="3"/>
      <c r="AS12" s="2989"/>
      <c r="AT12" s="2990"/>
      <c r="AU12" s="2990"/>
      <c r="AV12" s="2990"/>
      <c r="AW12" s="2990"/>
      <c r="AX12" s="2990"/>
      <c r="AY12" s="2991"/>
      <c r="BA12" s="466">
        <v>1</v>
      </c>
    </row>
    <row r="13" spans="1:55" ht="21" customHeight="1" x14ac:dyDescent="0.25">
      <c r="B13" s="25" t="s">
        <v>7</v>
      </c>
      <c r="C13" s="428" t="str">
        <f>C16</f>
        <v>Famille à coller.N.Nom de votre recette.Recette mère ►.S.Saisissez le nom de la recette mère</v>
      </c>
      <c r="D13" s="428"/>
      <c r="E13" s="428"/>
      <c r="F13" s="36" t="s">
        <v>16</v>
      </c>
      <c r="G13" s="37"/>
      <c r="H13" s="37"/>
      <c r="I13" s="288" t="s">
        <v>17</v>
      </c>
      <c r="J13" s="3214" t="str">
        <f>F16</f>
        <v>Famille à coller.N.Nom de votre recette.Recette mère ►.S.Saisissez le nom de la recette mère</v>
      </c>
      <c r="K13" s="3214"/>
      <c r="L13" s="3215"/>
      <c r="M13" s="41"/>
      <c r="N13" s="2848"/>
      <c r="O13" s="38" t="s">
        <v>18</v>
      </c>
      <c r="P13" s="39">
        <v>18</v>
      </c>
      <c r="Q13" s="40" t="s">
        <v>19</v>
      </c>
      <c r="S13" s="53" t="s">
        <v>21</v>
      </c>
      <c r="T13" s="532">
        <f t="shared" ref="T13:T26" si="9">U13 / 1000</f>
        <v>1E-3</v>
      </c>
      <c r="U13" s="533">
        <v>1</v>
      </c>
      <c r="V13" s="3"/>
      <c r="W13" s="2523"/>
      <c r="X13" s="42"/>
      <c r="Y13" s="42"/>
      <c r="Z13" s="42"/>
      <c r="AA13" s="42"/>
      <c r="AB13" s="42"/>
      <c r="AC13" s="42"/>
      <c r="AD13" s="2524"/>
      <c r="AE13" s="645"/>
      <c r="AF13" s="25" t="str">
        <f t="shared" si="8"/>
        <v>A</v>
      </c>
      <c r="AG13" s="3"/>
      <c r="AH13" s="653" t="s">
        <v>381</v>
      </c>
      <c r="AI13" s="654"/>
      <c r="AJ13" s="654"/>
      <c r="AK13" s="654"/>
      <c r="AL13" s="654"/>
      <c r="AN13" s="669" t="s">
        <v>417</v>
      </c>
      <c r="AO13" s="670"/>
      <c r="AP13" s="671"/>
      <c r="AQ13" s="672"/>
      <c r="AR13" s="673"/>
      <c r="AS13" s="674"/>
      <c r="AT13" s="675"/>
      <c r="AU13" s="675"/>
      <c r="AV13" s="675"/>
      <c r="AW13" s="675"/>
      <c r="AX13" s="675"/>
      <c r="AY13" s="676"/>
      <c r="BA13" s="466">
        <v>1</v>
      </c>
    </row>
    <row r="14" spans="1:55" ht="21" customHeight="1" x14ac:dyDescent="0.25">
      <c r="B14" s="25" t="s">
        <v>7</v>
      </c>
      <c r="C14" s="428" t="str">
        <f>C16</f>
        <v>Famille à coller.N.Nom de votre recette.Recette mère ►.S.Saisissez le nom de la recette mère</v>
      </c>
      <c r="D14" s="428"/>
      <c r="E14" s="428"/>
      <c r="F14" s="43">
        <v>6</v>
      </c>
      <c r="G14" s="44" t="s">
        <v>66</v>
      </c>
      <c r="H14" s="36"/>
      <c r="I14" s="36"/>
      <c r="J14" s="3214"/>
      <c r="K14" s="3214"/>
      <c r="L14" s="3215"/>
      <c r="M14" s="41"/>
      <c r="N14" s="2848"/>
      <c r="O14" s="45" t="s">
        <v>20</v>
      </c>
      <c r="P14" s="46"/>
      <c r="Q14" s="47"/>
      <c r="S14" s="597" t="s">
        <v>26</v>
      </c>
      <c r="T14" s="532">
        <f t="shared" si="9"/>
        <v>1</v>
      </c>
      <c r="U14" s="533">
        <v>1000</v>
      </c>
      <c r="V14" s="3"/>
      <c r="W14" s="2523"/>
      <c r="X14" s="42"/>
      <c r="Y14" s="42"/>
      <c r="Z14" s="42"/>
      <c r="AA14" s="42"/>
      <c r="AB14" s="42"/>
      <c r="AC14" s="42"/>
      <c r="AD14" s="2524"/>
      <c r="AE14" s="645"/>
      <c r="AF14" s="25" t="str">
        <f t="shared" si="8"/>
        <v>A</v>
      </c>
      <c r="AG14" s="3"/>
      <c r="AH14" s="654"/>
      <c r="AI14" s="651"/>
      <c r="AJ14" s="651"/>
      <c r="AK14" s="652"/>
      <c r="AL14" s="652"/>
      <c r="AN14" s="677"/>
      <c r="AO14" s="678"/>
      <c r="AP14" s="678"/>
      <c r="AQ14" s="679"/>
      <c r="AR14" s="3"/>
      <c r="AS14" s="674"/>
      <c r="AT14" s="1008" t="s">
        <v>418</v>
      </c>
      <c r="AU14" s="675"/>
      <c r="AV14" s="675"/>
      <c r="AW14" s="675"/>
      <c r="AX14" s="675"/>
      <c r="AY14" s="676"/>
      <c r="BA14" s="466">
        <v>1</v>
      </c>
    </row>
    <row r="15" spans="1:55" ht="21" customHeight="1" x14ac:dyDescent="0.25">
      <c r="B15" s="25" t="s">
        <v>5</v>
      </c>
      <c r="C15" s="463" t="str">
        <f>C16</f>
        <v>Famille à coller.N.Nom de votre recette.Recette mère ►.S.Saisissez le nom de la recette mère</v>
      </c>
      <c r="D15" s="463"/>
      <c r="E15" s="463"/>
      <c r="F15" s="289"/>
      <c r="G15" s="48"/>
      <c r="H15" s="48"/>
      <c r="I15" s="48"/>
      <c r="J15" s="48"/>
      <c r="K15" s="48"/>
      <c r="L15" s="49"/>
      <c r="M15" s="41"/>
      <c r="N15" s="2755">
        <f>IF(OR(ISBLANK(P12), ISBLANK(P13)), 0, P12/P13)</f>
        <v>1.1111111111111112</v>
      </c>
      <c r="O15" s="51"/>
      <c r="P15" s="51"/>
      <c r="Q15" s="52" t="str">
        <f ca="1">IF(COUNTIF(C30:Q30,"&lt;0.5")=0,"Aucune colonne masquée",COUNTIF(C30:Q30,"&lt;0.5")&amp;" colonnes masquées : "&amp;(N16&amp;O16))</f>
        <v>Aucune colonne masquée</v>
      </c>
      <c r="S15" s="792" t="s">
        <v>304</v>
      </c>
      <c r="T15" s="532">
        <f t="shared" si="9"/>
        <v>0.25</v>
      </c>
      <c r="U15" s="533">
        <v>250</v>
      </c>
      <c r="V15" s="3"/>
      <c r="W15" s="2523"/>
      <c r="X15" s="42"/>
      <c r="Y15" s="42"/>
      <c r="Z15" s="42"/>
      <c r="AA15" s="42"/>
      <c r="AB15" s="42"/>
      <c r="AC15" s="42"/>
      <c r="AD15" s="2524"/>
      <c r="AE15" s="645"/>
      <c r="AF15" s="25" t="str">
        <f t="shared" si="8"/>
        <v>►</v>
      </c>
      <c r="AG15" s="3"/>
      <c r="AH15" s="653" t="s">
        <v>382</v>
      </c>
      <c r="AI15" s="654"/>
      <c r="AJ15" s="654"/>
      <c r="AK15" s="654"/>
      <c r="AL15" s="654"/>
      <c r="AN15" s="669" t="s">
        <v>419</v>
      </c>
      <c r="AO15" s="670"/>
      <c r="AP15" s="671"/>
      <c r="AQ15" s="672"/>
      <c r="AR15" s="3"/>
      <c r="AS15" s="674"/>
      <c r="AT15" s="1009" t="s">
        <v>420</v>
      </c>
      <c r="AU15" s="675"/>
      <c r="AV15" s="675"/>
      <c r="AW15" s="675"/>
      <c r="AX15" s="675"/>
      <c r="AY15" s="676"/>
      <c r="BA15" s="466">
        <v>1</v>
      </c>
    </row>
    <row r="16" spans="1:55" ht="21" customHeight="1" thickBot="1" x14ac:dyDescent="0.3">
      <c r="B16" s="430" t="s">
        <v>5</v>
      </c>
      <c r="C16" s="431" t="str">
        <f>F16</f>
        <v>Famille à coller.N.Nom de votre recette.Recette mère ►.S.Saisissez le nom de la recette mère</v>
      </c>
      <c r="D16" s="431">
        <f>F14</f>
        <v>6</v>
      </c>
      <c r="E16" s="431" t="str">
        <f>G14</f>
        <v>couverts</v>
      </c>
      <c r="F16" s="43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2" t="s">
        <v>22</v>
      </c>
      <c r="H16" s="3216" t="s">
        <v>23</v>
      </c>
      <c r="I16" s="3216"/>
      <c r="J16" s="3216"/>
      <c r="K16" s="433" t="s">
        <v>24</v>
      </c>
      <c r="L16" s="434" t="s">
        <v>25</v>
      </c>
      <c r="M16" s="41"/>
      <c r="N16" s="2756" t="str">
        <f ca="1">IF(C30&lt;0.5,C29&amp;".","")&amp;IF(D30&lt;0.5,D29&amp;".","")&amp;IF(E30&lt;0.5,E29&amp;".","")&amp;IF(F30&lt;0.5,F29&amp;".","")&amp;IF(G30&lt;0.5,G29&amp;".","")&amp;IF(H30&lt;0.5,H29&amp;".","")&amp;IF(I30&lt;0.5,I29&amp;".","")&amp;IF(J30&lt;0.5,J29&amp;".","")&amp;IF(K30&lt;0.5,K29&amp;".","")</f>
        <v/>
      </c>
      <c r="O16" s="2831" t="str">
        <f ca="1">IF(L30&lt;0.5,L29&amp;".","")&amp;IF(M30&lt;0.5,M29&amp;".","")&amp;IF(N30&lt;0.5,N29&amp;".","")&amp;IF(O30&lt;0.5,O29&amp;".","")&amp;IF(P30&lt;0.5,P29&amp;".","")&amp;IF(Q30&lt;0.5,Q29&amp;".","")</f>
        <v/>
      </c>
      <c r="P16" s="55"/>
      <c r="Q16" s="52" t="str">
        <f>ROWS(B10:B31)-SUBTOTAL(103,B10:B31)&amp;" "&amp;"Lignes masquées"</f>
        <v>0 Lignes masquées</v>
      </c>
      <c r="S16" s="792" t="s">
        <v>303</v>
      </c>
      <c r="T16" s="532">
        <f t="shared" si="9"/>
        <v>0.5</v>
      </c>
      <c r="U16" s="533">
        <v>500</v>
      </c>
      <c r="V16" s="3"/>
      <c r="W16" s="2523"/>
      <c r="X16" s="42"/>
      <c r="Y16" s="42"/>
      <c r="Z16" s="42"/>
      <c r="AA16" s="42"/>
      <c r="AB16" s="42"/>
      <c r="AC16" s="42"/>
      <c r="AD16" s="2524"/>
      <c r="AE16" s="645"/>
      <c r="AF16" s="430" t="str">
        <f t="shared" si="8"/>
        <v>►</v>
      </c>
      <c r="AG16" s="3"/>
      <c r="AH16" s="654"/>
      <c r="AI16" s="654"/>
      <c r="AJ16" s="654"/>
      <c r="AK16" s="654"/>
      <c r="AL16" s="654"/>
      <c r="AN16" s="677"/>
      <c r="AO16" s="678"/>
      <c r="AP16" s="678"/>
      <c r="AQ16" s="679"/>
      <c r="AR16" s="3"/>
      <c r="AS16" s="674"/>
      <c r="AT16" s="1009" t="s">
        <v>421</v>
      </c>
      <c r="AU16" s="675"/>
      <c r="AV16" s="675"/>
      <c r="AW16" s="675"/>
      <c r="AX16" s="675"/>
      <c r="AY16" s="676"/>
      <c r="BA16" s="466">
        <v>1</v>
      </c>
    </row>
    <row r="17" spans="1:53" ht="21" customHeight="1" thickTop="1" thickBot="1" x14ac:dyDescent="0.3">
      <c r="B17" s="443" t="s">
        <v>5</v>
      </c>
      <c r="C17" s="444" t="str">
        <f>C16</f>
        <v>Famille à coller.N.Nom de votre recette.Recette mère ►.S.Saisissez le nom de la recette mère</v>
      </c>
      <c r="D17" s="445"/>
      <c r="E17" s="445"/>
      <c r="F17" s="446" t="s">
        <v>27</v>
      </c>
      <c r="G17" s="446" t="s">
        <v>28</v>
      </c>
      <c r="H17" s="446" t="s">
        <v>29</v>
      </c>
      <c r="I17" s="446" t="s">
        <v>30</v>
      </c>
      <c r="J17" s="2858" t="s">
        <v>31</v>
      </c>
      <c r="K17" s="447" t="s">
        <v>32</v>
      </c>
      <c r="L17" s="448" t="s">
        <v>33</v>
      </c>
      <c r="N17" s="2759" t="s">
        <v>35</v>
      </c>
      <c r="O17" s="57" t="s">
        <v>36</v>
      </c>
      <c r="P17" s="57" t="s">
        <v>37</v>
      </c>
      <c r="Q17" s="58" t="s">
        <v>209</v>
      </c>
      <c r="S17" s="792" t="s">
        <v>302</v>
      </c>
      <c r="T17" s="532">
        <f t="shared" si="9"/>
        <v>0.33332999999999996</v>
      </c>
      <c r="U17" s="533">
        <v>333.33</v>
      </c>
      <c r="V17" s="3"/>
      <c r="W17" s="2523"/>
      <c r="X17" s="42"/>
      <c r="Y17" s="42"/>
      <c r="Z17" s="42"/>
      <c r="AA17" s="42"/>
      <c r="AB17" s="42"/>
      <c r="AC17" s="42"/>
      <c r="AD17" s="2524"/>
      <c r="AE17" s="645"/>
      <c r="AF17" s="443" t="str">
        <f t="shared" si="8"/>
        <v>►</v>
      </c>
      <c r="AG17" s="3"/>
      <c r="AH17" s="655" t="s">
        <v>383</v>
      </c>
      <c r="AI17" s="656"/>
      <c r="AJ17" s="656"/>
      <c r="AK17" s="656"/>
      <c r="AL17" s="656"/>
      <c r="AN17" s="680" t="s">
        <v>422</v>
      </c>
      <c r="AO17" s="670"/>
      <c r="AP17" s="671"/>
      <c r="AQ17" s="672"/>
      <c r="AR17" s="3"/>
      <c r="AS17" s="674"/>
      <c r="AT17" s="1009" t="s">
        <v>423</v>
      </c>
      <c r="AU17" s="675"/>
      <c r="AV17" s="675"/>
      <c r="AW17" s="675"/>
      <c r="AX17" s="675"/>
      <c r="AY17" s="676"/>
      <c r="BA17" s="466">
        <v>1</v>
      </c>
    </row>
    <row r="18" spans="1:53" ht="21" customHeight="1" thickTop="1" x14ac:dyDescent="0.25">
      <c r="B18" s="25" t="s">
        <v>7</v>
      </c>
      <c r="C18" s="427" t="str">
        <f>C16</f>
        <v>Famille à coller.N.Nom de votre recette.Recette mère ►.S.Saisissez le nom de la recette mère</v>
      </c>
      <c r="D18" s="428"/>
      <c r="E18" s="428"/>
      <c r="F18" s="290" t="s">
        <v>38</v>
      </c>
      <c r="G18" s="59" t="s">
        <v>39</v>
      </c>
      <c r="H18" s="60"/>
      <c r="I18" s="3237" t="s">
        <v>40</v>
      </c>
      <c r="J18" s="3238" t="s">
        <v>41</v>
      </c>
      <c r="K18" s="3239" t="s">
        <v>42</v>
      </c>
      <c r="L18" s="61" t="s">
        <v>43</v>
      </c>
      <c r="M18" s="41"/>
      <c r="N18" s="3270" t="s">
        <v>44</v>
      </c>
      <c r="O18" s="3272" t="s">
        <v>45</v>
      </c>
      <c r="P18" s="3274" t="s">
        <v>46</v>
      </c>
      <c r="Q18" s="3175" t="s">
        <v>47</v>
      </c>
      <c r="S18" s="72" t="s">
        <v>52</v>
      </c>
      <c r="T18" s="534">
        <f t="shared" si="9"/>
        <v>1E-3</v>
      </c>
      <c r="U18" s="535">
        <v>1</v>
      </c>
      <c r="V18" s="3"/>
      <c r="W18" s="2523"/>
      <c r="X18" s="42"/>
      <c r="Y18" s="42"/>
      <c r="Z18" s="42"/>
      <c r="AA18" s="42"/>
      <c r="AB18" s="42"/>
      <c r="AC18" s="42"/>
      <c r="AD18" s="2524"/>
      <c r="AE18" s="645"/>
      <c r="AF18" s="25" t="str">
        <f t="shared" si="8"/>
        <v>A</v>
      </c>
      <c r="AG18" s="3"/>
      <c r="AH18" s="655" t="s">
        <v>384</v>
      </c>
      <c r="AI18" s="651"/>
      <c r="AJ18" s="656"/>
      <c r="AK18" s="656"/>
      <c r="AL18" s="656"/>
      <c r="AN18" s="677"/>
      <c r="AO18" s="678"/>
      <c r="AP18" s="678"/>
      <c r="AQ18" s="679"/>
      <c r="AR18" s="3"/>
      <c r="AS18" s="674"/>
      <c r="AT18" s="1009" t="s">
        <v>424</v>
      </c>
      <c r="AU18" s="675"/>
      <c r="AV18" s="675"/>
      <c r="AW18" s="675"/>
      <c r="AX18" s="675"/>
      <c r="AY18" s="676"/>
      <c r="BA18" s="466">
        <v>1</v>
      </c>
    </row>
    <row r="19" spans="1:53" ht="21" customHeight="1" x14ac:dyDescent="0.25">
      <c r="B19" s="25" t="s">
        <v>7</v>
      </c>
      <c r="C19" s="427" t="str">
        <f>C16</f>
        <v>Famille à coller.N.Nom de votre recette.Recette mère ►.S.Saisissez le nom de la recette mère</v>
      </c>
      <c r="D19" s="428"/>
      <c r="E19" s="428"/>
      <c r="F19" s="1926" t="s">
        <v>48</v>
      </c>
      <c r="G19" s="62" t="s">
        <v>49</v>
      </c>
      <c r="H19" s="63" t="s">
        <v>50</v>
      </c>
      <c r="I19" s="2993"/>
      <c r="J19" s="2995"/>
      <c r="K19" s="3170"/>
      <c r="L19" s="64" t="s">
        <v>51</v>
      </c>
      <c r="M19" s="41"/>
      <c r="N19" s="3271"/>
      <c r="O19" s="3273"/>
      <c r="P19" s="3275"/>
      <c r="Q19" s="3018"/>
      <c r="S19" s="72" t="s">
        <v>53</v>
      </c>
      <c r="T19" s="534">
        <f t="shared" si="9"/>
        <v>0.01</v>
      </c>
      <c r="U19" s="535">
        <v>10</v>
      </c>
      <c r="V19" s="3"/>
      <c r="W19" s="2525"/>
      <c r="X19" s="2526" t="s">
        <v>2234</v>
      </c>
      <c r="Y19" s="1839"/>
      <c r="Z19" s="42"/>
      <c r="AA19" s="42"/>
      <c r="AB19" s="42"/>
      <c r="AC19" s="42"/>
      <c r="AD19" s="2524"/>
      <c r="AE19" s="645"/>
      <c r="AF19" s="25" t="str">
        <f t="shared" si="8"/>
        <v>A</v>
      </c>
      <c r="AG19" s="3"/>
      <c r="AH19" s="655" t="s">
        <v>385</v>
      </c>
      <c r="AI19" s="656"/>
      <c r="AJ19" s="656"/>
      <c r="AK19" s="656"/>
      <c r="AL19" s="656"/>
      <c r="AN19" s="680" t="s">
        <v>425</v>
      </c>
      <c r="AO19" s="670"/>
      <c r="AP19" s="671"/>
      <c r="AQ19" s="672"/>
      <c r="AR19" s="3"/>
      <c r="AS19" s="674"/>
      <c r="AT19" s="1009" t="s">
        <v>426</v>
      </c>
      <c r="AU19" s="675"/>
      <c r="AV19" s="675"/>
      <c r="AW19" s="675"/>
      <c r="AX19" s="675"/>
      <c r="AY19" s="676"/>
      <c r="BA19" s="466">
        <v>1</v>
      </c>
    </row>
    <row r="20" spans="1:53" ht="21" customHeight="1" x14ac:dyDescent="0.25">
      <c r="B20" s="25" t="s">
        <v>7</v>
      </c>
      <c r="C20" s="427" t="str">
        <f>C16</f>
        <v>Famille à coller.N.Nom de votre recette.Recette mère ►.S.Saisissez le nom de la recette mère</v>
      </c>
      <c r="D20" s="428">
        <f>D16</f>
        <v>6</v>
      </c>
      <c r="E20" s="428" t="str">
        <f>E16</f>
        <v>couverts</v>
      </c>
      <c r="F20" s="79"/>
      <c r="G20" s="65"/>
      <c r="H20" s="75" t="str">
        <f t="shared" ref="H20:H26" si="10">IF(OR(ISTEXT(F20), F20&lt;=0, I20&lt;=0), "", "de")</f>
        <v/>
      </c>
      <c r="I20" s="67"/>
      <c r="J20" s="562"/>
      <c r="K20" s="68">
        <v>1</v>
      </c>
      <c r="L20" s="2406" t="s">
        <v>1572</v>
      </c>
      <c r="M20" s="41"/>
      <c r="N20" s="2849">
        <f>IF(ISTEXT(F20), 0, IFERROR(INDEX(T10:T26, MATCH(J20, S10:S26, 0)) * I20 * IF(ISBLANK(F20), 1, F20), 0))</f>
        <v>0</v>
      </c>
      <c r="O20" s="2850">
        <f>IF(ISNUMBER(K20), N20*K20*N15, 0)</f>
        <v>0</v>
      </c>
      <c r="P20" s="70">
        <f>IF(AND(ISNUMBER(K20), ISNUMBER(F20)), F20 * K20 * N15, 0)</f>
        <v>0</v>
      </c>
      <c r="Q20" s="71">
        <f t="shared" ref="Q20:Q26" si="11">G20</f>
        <v>0</v>
      </c>
      <c r="S20" s="72" t="s">
        <v>54</v>
      </c>
      <c r="T20" s="534">
        <f t="shared" si="9"/>
        <v>0.1</v>
      </c>
      <c r="U20" s="535">
        <v>100</v>
      </c>
      <c r="V20" s="3"/>
      <c r="W20" s="2527" t="s">
        <v>2235</v>
      </c>
      <c r="X20" s="42"/>
      <c r="Y20" s="42"/>
      <c r="Z20" s="42"/>
      <c r="AA20" s="42"/>
      <c r="AB20" s="42"/>
      <c r="AC20" s="42"/>
      <c r="AD20" s="2524"/>
      <c r="AE20" s="645"/>
      <c r="AF20" s="25" t="str">
        <f t="shared" si="8"/>
        <v>A</v>
      </c>
      <c r="AG20" s="3"/>
      <c r="AH20" s="655"/>
      <c r="AI20" s="656"/>
      <c r="AJ20" s="656"/>
      <c r="AK20" s="656"/>
      <c r="AL20" s="656"/>
      <c r="AN20" s="677"/>
      <c r="AO20" s="678"/>
      <c r="AP20" s="678"/>
      <c r="AQ20" s="679"/>
      <c r="AR20" s="3"/>
      <c r="AS20" s="674"/>
      <c r="AT20" s="675"/>
      <c r="AU20" s="675"/>
      <c r="AV20" s="675"/>
      <c r="AW20" s="675"/>
      <c r="AX20" s="675"/>
      <c r="AY20" s="676"/>
      <c r="BA20" s="466">
        <v>1</v>
      </c>
    </row>
    <row r="21" spans="1:53" ht="21" customHeight="1" x14ac:dyDescent="0.25">
      <c r="B21" s="73" t="str">
        <f t="shared" ref="B21:B26" si="12">IF(L21&lt;&gt;"","A","►")</f>
        <v>A</v>
      </c>
      <c r="C21" s="427" t="str">
        <f>C16</f>
        <v>Famille à coller.N.Nom de votre recette.Recette mère ►.S.Saisissez le nom de la recette mère</v>
      </c>
      <c r="D21" s="428">
        <f>D16</f>
        <v>6</v>
      </c>
      <c r="E21" s="428" t="str">
        <f>E16</f>
        <v>couverts</v>
      </c>
      <c r="F21" s="79"/>
      <c r="G21" s="65"/>
      <c r="H21" s="75" t="str">
        <f t="shared" si="10"/>
        <v/>
      </c>
      <c r="I21" s="67"/>
      <c r="J21" s="562"/>
      <c r="K21" s="68">
        <v>1</v>
      </c>
      <c r="L21" s="69" t="s">
        <v>2194</v>
      </c>
      <c r="M21" s="41"/>
      <c r="N21" s="2849">
        <f>IF(ISTEXT(F21), 0, IFERROR(INDEX(T10:T26, MATCH(J21, S10:S26, 0)) * I21 * IF(ISBLANK(F21), 1, F21), 0))</f>
        <v>0</v>
      </c>
      <c r="O21" s="76">
        <f>IF(ISNUMBER(K21), N21*K21*N15, 0)</f>
        <v>0</v>
      </c>
      <c r="P21" s="77">
        <f>IF(AND(ISNUMBER(K21), ISNUMBER(F21)), F21 * K21 * N15, 0)</f>
        <v>0</v>
      </c>
      <c r="Q21" s="78">
        <f t="shared" si="11"/>
        <v>0</v>
      </c>
      <c r="S21" s="72" t="s">
        <v>55</v>
      </c>
      <c r="T21" s="534">
        <f t="shared" si="9"/>
        <v>1</v>
      </c>
      <c r="U21" s="535">
        <v>1000</v>
      </c>
      <c r="V21" s="3"/>
      <c r="W21" s="2527" t="s">
        <v>1396</v>
      </c>
      <c r="X21" s="42"/>
      <c r="Y21" s="42"/>
      <c r="Z21" s="42"/>
      <c r="AA21" s="42"/>
      <c r="AB21" s="42"/>
      <c r="AC21" s="42"/>
      <c r="AD21" s="2524"/>
      <c r="AE21" s="645"/>
      <c r="AF21" s="73" t="str">
        <f t="shared" si="8"/>
        <v>A</v>
      </c>
      <c r="AG21" s="3"/>
      <c r="AH21" s="655"/>
      <c r="AI21" s="656"/>
      <c r="AJ21" s="656"/>
      <c r="AK21" s="656"/>
      <c r="AL21" s="656"/>
      <c r="AN21" s="682" t="s">
        <v>427</v>
      </c>
      <c r="AO21" s="670"/>
      <c r="AP21" s="671"/>
      <c r="AQ21" s="672"/>
      <c r="AR21" s="3"/>
      <c r="AS21" s="674"/>
      <c r="AT21" s="675"/>
      <c r="AU21" s="675"/>
      <c r="AV21" s="675"/>
      <c r="AW21" s="675"/>
      <c r="AX21" s="675"/>
      <c r="AY21" s="676"/>
      <c r="BA21" s="466">
        <v>1</v>
      </c>
    </row>
    <row r="22" spans="1:53" ht="21" customHeight="1" x14ac:dyDescent="0.25">
      <c r="B22" s="73" t="str">
        <f t="shared" si="12"/>
        <v>A</v>
      </c>
      <c r="C22" s="427" t="str">
        <f>C16</f>
        <v>Famille à coller.N.Nom de votre recette.Recette mère ►.S.Saisissez le nom de la recette mère</v>
      </c>
      <c r="D22" s="428">
        <f>D16</f>
        <v>6</v>
      </c>
      <c r="E22" s="428" t="str">
        <f>E16</f>
        <v>couverts</v>
      </c>
      <c r="F22" s="79"/>
      <c r="G22" s="80"/>
      <c r="H22" s="75" t="str">
        <f t="shared" si="10"/>
        <v/>
      </c>
      <c r="I22" s="67"/>
      <c r="J22" s="562"/>
      <c r="K22" s="68">
        <v>1</v>
      </c>
      <c r="L22" s="69" t="s">
        <v>2195</v>
      </c>
      <c r="M22" s="41"/>
      <c r="N22" s="2849">
        <f>IF(ISTEXT(F22), 0, IFERROR(INDEX(T10:T26, MATCH(J22, S10:S26, 0)) * I22 * IF(ISBLANK(F22), 1, F22), 0))</f>
        <v>0</v>
      </c>
      <c r="O22" s="81">
        <f>IF(ISNUMBER(K22), N22*K22*N15, 0)</f>
        <v>0</v>
      </c>
      <c r="P22" s="82">
        <f>IF(AND(ISNUMBER(K22), ISNUMBER(F22)), F22 * K22 * N15, 0)</f>
        <v>0</v>
      </c>
      <c r="Q22" s="83">
        <f t="shared" si="11"/>
        <v>0</v>
      </c>
      <c r="S22" s="84" t="s">
        <v>56</v>
      </c>
      <c r="T22" s="534">
        <f t="shared" si="9"/>
        <v>0.25</v>
      </c>
      <c r="U22" s="535">
        <v>250</v>
      </c>
      <c r="V22" s="3"/>
      <c r="W22" s="2527" t="s">
        <v>1401</v>
      </c>
      <c r="X22" s="42"/>
      <c r="Y22" s="42"/>
      <c r="Z22" s="42"/>
      <c r="AA22" s="42"/>
      <c r="AB22" s="42"/>
      <c r="AC22" s="42"/>
      <c r="AD22" s="2524"/>
      <c r="AE22" s="645"/>
      <c r="AF22" s="73" t="str">
        <f t="shared" si="8"/>
        <v>A</v>
      </c>
      <c r="AG22" s="3"/>
      <c r="AH22" s="654"/>
      <c r="AI22" s="654"/>
      <c r="AJ22" s="654"/>
      <c r="AK22" s="654"/>
      <c r="AL22" s="654"/>
      <c r="AN22" s="677"/>
      <c r="AO22" s="678"/>
      <c r="AP22" s="678"/>
      <c r="AQ22" s="679"/>
      <c r="AR22" s="3"/>
      <c r="AS22" s="674"/>
      <c r="AT22" s="1010" t="s">
        <v>428</v>
      </c>
      <c r="AU22" s="675"/>
      <c r="AV22" s="675"/>
      <c r="AW22" s="675"/>
      <c r="AX22" s="675"/>
      <c r="AY22" s="676"/>
      <c r="BA22" s="466">
        <v>1</v>
      </c>
    </row>
    <row r="23" spans="1:53" ht="21" customHeight="1" thickBot="1" x14ac:dyDescent="0.3">
      <c r="B23" s="73" t="str">
        <f t="shared" si="12"/>
        <v>A</v>
      </c>
      <c r="C23" s="427" t="str">
        <f>C16</f>
        <v>Famille à coller.N.Nom de votre recette.Recette mère ►.S.Saisissez le nom de la recette mère</v>
      </c>
      <c r="D23" s="428">
        <f>D16</f>
        <v>6</v>
      </c>
      <c r="E23" s="428" t="str">
        <f>E16</f>
        <v>couverts</v>
      </c>
      <c r="F23" s="79"/>
      <c r="G23" s="80"/>
      <c r="H23" s="75" t="str">
        <f t="shared" si="10"/>
        <v/>
      </c>
      <c r="I23" s="67"/>
      <c r="J23" s="562"/>
      <c r="K23" s="68">
        <v>1</v>
      </c>
      <c r="L23" s="69" t="s">
        <v>705</v>
      </c>
      <c r="M23" s="41"/>
      <c r="N23" s="2849">
        <f>IF(ISTEXT(F23), 0, IFERROR(INDEX(T10:T26, MATCH(J23, S10:S26, 0)) * I23 * IF(ISBLANK(F23), 1, F23), 0))</f>
        <v>0</v>
      </c>
      <c r="O23" s="76">
        <f>IF(ISNUMBER(K23), N23*K23*N15, 0)</f>
        <v>0</v>
      </c>
      <c r="P23" s="77">
        <f>IF(AND(ISNUMBER(K23), ISNUMBER(F23)), F23 * K23 * N15, 0)</f>
        <v>0</v>
      </c>
      <c r="Q23" s="78">
        <f t="shared" si="11"/>
        <v>0</v>
      </c>
      <c r="S23" s="84" t="s">
        <v>57</v>
      </c>
      <c r="T23" s="534">
        <f t="shared" si="9"/>
        <v>0.5</v>
      </c>
      <c r="U23" s="535">
        <v>500</v>
      </c>
      <c r="V23" s="3"/>
      <c r="W23" s="2527" t="s">
        <v>1405</v>
      </c>
      <c r="X23" s="42"/>
      <c r="Y23" s="42"/>
      <c r="Z23" s="85" t="s">
        <v>1963</v>
      </c>
      <c r="AA23" s="42"/>
      <c r="AB23" s="42"/>
      <c r="AC23" s="42"/>
      <c r="AD23" s="2524"/>
      <c r="AE23" s="645"/>
      <c r="AF23" s="73" t="str">
        <f t="shared" si="8"/>
        <v>A</v>
      </c>
      <c r="AG23" s="3"/>
      <c r="AH23" s="654"/>
      <c r="AI23" s="654"/>
      <c r="AJ23" s="654"/>
      <c r="AK23" s="654"/>
      <c r="AL23" s="654"/>
      <c r="AN23" s="682" t="s">
        <v>429</v>
      </c>
      <c r="AO23" s="670"/>
      <c r="AP23" s="671"/>
      <c r="AQ23" s="672"/>
      <c r="AR23" s="3"/>
      <c r="AS23" s="674"/>
      <c r="AT23" s="675"/>
      <c r="AU23" s="675"/>
      <c r="AV23" s="675"/>
      <c r="AW23" s="675"/>
      <c r="AX23" s="675"/>
      <c r="AY23" s="676"/>
      <c r="BA23" s="466">
        <v>1</v>
      </c>
    </row>
    <row r="24" spans="1:53" ht="21" customHeight="1" thickTop="1" x14ac:dyDescent="0.25">
      <c r="B24" s="73" t="str">
        <f t="shared" si="12"/>
        <v>►</v>
      </c>
      <c r="C24" s="427" t="str">
        <f>C16</f>
        <v>Famille à coller.N.Nom de votre recette.Recette mère ►.S.Saisissez le nom de la recette mère</v>
      </c>
      <c r="D24" s="428">
        <f>D16</f>
        <v>6</v>
      </c>
      <c r="E24" s="428" t="str">
        <f>E16</f>
        <v>couverts</v>
      </c>
      <c r="F24" s="79"/>
      <c r="G24" s="80"/>
      <c r="H24" s="75" t="str">
        <f t="shared" si="10"/>
        <v/>
      </c>
      <c r="I24" s="67"/>
      <c r="J24" s="562"/>
      <c r="K24" s="68">
        <v>1</v>
      </c>
      <c r="L24" s="69"/>
      <c r="M24" s="41"/>
      <c r="N24" s="2849">
        <f>IF(ISTEXT(F24), 0, IFERROR(INDEX(T10:T26, MATCH(J24, S10:S26, 0)) * I24 * IF(ISBLANK(F24), 1, F24), 0))</f>
        <v>0</v>
      </c>
      <c r="O24" s="81">
        <f>IF(ISNUMBER(K24), N24*K24*N15, 0)</f>
        <v>0</v>
      </c>
      <c r="P24" s="82">
        <f>IF(AND(ISNUMBER(K24), ISNUMBER(F24)), F24 * K24 * N15, 0)</f>
        <v>0</v>
      </c>
      <c r="Q24" s="83">
        <f t="shared" si="11"/>
        <v>0</v>
      </c>
      <c r="S24" s="2763" t="s">
        <v>58</v>
      </c>
      <c r="T24" s="534">
        <f t="shared" si="9"/>
        <v>0.1</v>
      </c>
      <c r="U24" s="535">
        <v>100</v>
      </c>
      <c r="V24" s="3"/>
      <c r="W24" s="2528" t="s">
        <v>1406</v>
      </c>
      <c r="X24" s="42"/>
      <c r="Y24" s="42"/>
      <c r="Z24" s="2529" t="s">
        <v>1964</v>
      </c>
      <c r="AA24" s="42"/>
      <c r="AB24" s="42"/>
      <c r="AC24" s="42"/>
      <c r="AD24" s="2524"/>
      <c r="AE24" s="645"/>
      <c r="AF24" s="73" t="str">
        <f t="shared" si="8"/>
        <v>►</v>
      </c>
      <c r="AG24" s="3"/>
      <c r="AH24" s="654"/>
      <c r="AI24" s="654"/>
      <c r="AJ24" s="654"/>
      <c r="AK24" s="654"/>
      <c r="AL24" s="654"/>
      <c r="AN24" s="677"/>
      <c r="AO24" s="678"/>
      <c r="AP24" s="678"/>
      <c r="AQ24" s="679"/>
      <c r="AR24" s="3"/>
      <c r="AS24" s="683" t="s">
        <v>38</v>
      </c>
      <c r="AT24" s="684" t="s">
        <v>39</v>
      </c>
      <c r="AU24" s="685"/>
      <c r="AV24" s="2992" t="s">
        <v>40</v>
      </c>
      <c r="AW24" s="2994" t="s">
        <v>41</v>
      </c>
      <c r="AX24" s="2996" t="s">
        <v>42</v>
      </c>
      <c r="AY24" s="686" t="s">
        <v>43</v>
      </c>
      <c r="BA24" s="466">
        <v>1</v>
      </c>
    </row>
    <row r="25" spans="1:53" ht="21" customHeight="1" x14ac:dyDescent="0.25">
      <c r="B25" s="73" t="str">
        <f t="shared" si="12"/>
        <v>A</v>
      </c>
      <c r="C25" s="427" t="str">
        <f>C16</f>
        <v>Famille à coller.N.Nom de votre recette.Recette mère ►.S.Saisissez le nom de la recette mère</v>
      </c>
      <c r="D25" s="428">
        <f>D16</f>
        <v>6</v>
      </c>
      <c r="E25" s="428" t="str">
        <f>E16</f>
        <v>couverts</v>
      </c>
      <c r="F25" s="79"/>
      <c r="G25" s="80"/>
      <c r="H25" s="75" t="str">
        <f t="shared" si="10"/>
        <v/>
      </c>
      <c r="I25" s="67"/>
      <c r="J25" s="562"/>
      <c r="K25" s="68">
        <v>1</v>
      </c>
      <c r="L25" s="69" t="s">
        <v>361</v>
      </c>
      <c r="M25" s="41"/>
      <c r="N25" s="2849">
        <f>IF(ISTEXT(F25), 0, IFERROR(INDEX(T10:T26, MATCH(J25, S10:S26, 0)) * I25 * IF(ISBLANK(F25), 1, F25), 0))</f>
        <v>0</v>
      </c>
      <c r="O25" s="76">
        <f>IF(ISNUMBER(K25), N25*K25*N15, 0)</f>
        <v>0</v>
      </c>
      <c r="P25" s="77">
        <f>IF(AND(ISNUMBER(K25), ISNUMBER(F25)), F25 * K25 * N15, 0)</f>
        <v>0</v>
      </c>
      <c r="Q25" s="78">
        <f t="shared" si="11"/>
        <v>0</v>
      </c>
      <c r="S25" s="2023" t="s">
        <v>59</v>
      </c>
      <c r="T25" s="534">
        <f t="shared" si="9"/>
        <v>4.9299999999999995E-3</v>
      </c>
      <c r="U25" s="536">
        <v>4.93</v>
      </c>
      <c r="V25" s="3"/>
      <c r="W25" s="3254" t="s">
        <v>2236</v>
      </c>
      <c r="X25" s="3255"/>
      <c r="Y25" s="3255"/>
      <c r="Z25" s="3255"/>
      <c r="AA25" s="3255"/>
      <c r="AB25" s="3255"/>
      <c r="AC25" s="3255"/>
      <c r="AD25" s="3256"/>
      <c r="AE25" s="645"/>
      <c r="AF25" s="73" t="str">
        <f t="shared" si="8"/>
        <v>A</v>
      </c>
      <c r="AG25" s="3"/>
      <c r="AH25" s="654"/>
      <c r="AI25" s="654"/>
      <c r="AJ25" s="654"/>
      <c r="AK25" s="654"/>
      <c r="AL25" s="654"/>
      <c r="AN25" s="687" t="s">
        <v>430</v>
      </c>
      <c r="AO25" s="670"/>
      <c r="AP25" s="671"/>
      <c r="AQ25" s="672"/>
      <c r="AR25" s="3"/>
      <c r="AS25" s="688" t="s">
        <v>48</v>
      </c>
      <c r="AT25" s="62" t="s">
        <v>49</v>
      </c>
      <c r="AU25" s="63" t="s">
        <v>50</v>
      </c>
      <c r="AV25" s="2993"/>
      <c r="AW25" s="2995"/>
      <c r="AX25" s="3170"/>
      <c r="AY25" s="689" t="s">
        <v>51</v>
      </c>
      <c r="BA25" s="466">
        <v>1</v>
      </c>
    </row>
    <row r="26" spans="1:53" ht="21" customHeight="1" x14ac:dyDescent="0.25">
      <c r="B26" s="73" t="str">
        <f t="shared" si="12"/>
        <v>►</v>
      </c>
      <c r="C26" s="427" t="str">
        <f>C16</f>
        <v>Famille à coller.N.Nom de votre recette.Recette mère ►.S.Saisissez le nom de la recette mère</v>
      </c>
      <c r="D26" s="428">
        <f>D16</f>
        <v>6</v>
      </c>
      <c r="E26" s="428" t="str">
        <f>E16</f>
        <v>couverts</v>
      </c>
      <c r="F26" s="79"/>
      <c r="G26" s="80"/>
      <c r="H26" s="75" t="str">
        <f t="shared" si="10"/>
        <v/>
      </c>
      <c r="I26" s="67"/>
      <c r="J26" s="562"/>
      <c r="K26" s="68">
        <v>1</v>
      </c>
      <c r="L26" s="69"/>
      <c r="M26" s="41"/>
      <c r="N26" s="2849">
        <f>IF(ISTEXT(F26), 0, IFERROR(INDEX(T10:T26, MATCH(J26, S10:S26, 0)) * I26 * IF(ISBLANK(F26), 1, F26), 0))</f>
        <v>0</v>
      </c>
      <c r="O26" s="81">
        <f>IF(ISNUMBER(K26), N26*K26*N15, 0)</f>
        <v>0</v>
      </c>
      <c r="P26" s="82">
        <f>IF(AND(ISNUMBER(K26), ISNUMBER(F26)), F26 * K26 * N15, 0)</f>
        <v>0</v>
      </c>
      <c r="Q26" s="83">
        <f t="shared" si="11"/>
        <v>0</v>
      </c>
      <c r="S26" s="2023" t="s">
        <v>61</v>
      </c>
      <c r="T26" s="534">
        <f t="shared" si="9"/>
        <v>1.4999999999999999E-2</v>
      </c>
      <c r="U26" s="535">
        <v>15</v>
      </c>
      <c r="V26" s="3"/>
      <c r="W26" s="3124"/>
      <c r="X26" s="3120"/>
      <c r="Y26" s="3120"/>
      <c r="Z26" s="3120"/>
      <c r="AA26" s="3120"/>
      <c r="AB26" s="3120"/>
      <c r="AC26" s="3120"/>
      <c r="AD26" s="3125"/>
      <c r="AE26" s="645"/>
      <c r="AF26" s="73" t="str">
        <f t="shared" si="8"/>
        <v>►</v>
      </c>
      <c r="AG26" s="3"/>
      <c r="AH26" s="654"/>
      <c r="AI26" s="654"/>
      <c r="AJ26" s="654"/>
      <c r="AK26" s="654"/>
      <c r="AL26" s="654"/>
      <c r="AN26" s="677"/>
      <c r="AO26" s="678"/>
      <c r="AP26" s="678"/>
      <c r="AQ26" s="679"/>
      <c r="AR26" s="3"/>
      <c r="AS26" s="690"/>
      <c r="AT26" s="65"/>
      <c r="AU26" s="66" t="str">
        <f>IF(AND(AS26&gt;0,AV26&gt;0),"de","")</f>
        <v/>
      </c>
      <c r="AV26" s="67">
        <v>150</v>
      </c>
      <c r="AW26" s="53" t="s">
        <v>21</v>
      </c>
      <c r="AX26" s="68">
        <v>1</v>
      </c>
      <c r="AY26" s="691" t="s">
        <v>431</v>
      </c>
      <c r="BA26" s="466">
        <v>1</v>
      </c>
    </row>
    <row r="27" spans="1:53" ht="21" customHeight="1" x14ac:dyDescent="0.25">
      <c r="B27" s="25" t="s">
        <v>7</v>
      </c>
      <c r="C27" s="2435" t="str">
        <f>C16</f>
        <v>Famille à coller.N.Nom de votre recette.Recette mère ►.S.Saisissez le nom de la recette mère</v>
      </c>
      <c r="D27" s="2436">
        <f>D16</f>
        <v>6</v>
      </c>
      <c r="E27" s="2437" t="str">
        <f>E16</f>
        <v>couverts</v>
      </c>
      <c r="F27" s="2438" t="s">
        <v>62</v>
      </c>
      <c r="G27" s="2439"/>
      <c r="H27" s="2440"/>
      <c r="I27" s="2440"/>
      <c r="J27" s="2440"/>
      <c r="K27" s="2440"/>
      <c r="L27" s="2441"/>
      <c r="M27" s="41"/>
      <c r="N27" s="2854">
        <f>SUM(N20:N26)</f>
        <v>0</v>
      </c>
      <c r="O27" s="2855">
        <f>SUM(O20:O26)</f>
        <v>0</v>
      </c>
      <c r="P27" s="575"/>
      <c r="Q27" s="576"/>
      <c r="S27" s="2494"/>
      <c r="T27" s="2494"/>
      <c r="U27" s="2494"/>
      <c r="V27" s="3"/>
      <c r="W27" s="3257" t="s">
        <v>2237</v>
      </c>
      <c r="X27" s="3258"/>
      <c r="Y27" s="3258"/>
      <c r="Z27" s="3258"/>
      <c r="AA27" s="3258"/>
      <c r="AB27" s="3258"/>
      <c r="AC27" s="3258"/>
      <c r="AD27" s="3259"/>
      <c r="AE27" s="645"/>
      <c r="AF27" s="25" t="str">
        <f t="shared" si="8"/>
        <v>A</v>
      </c>
      <c r="AG27" s="3"/>
      <c r="AH27" s="654"/>
      <c r="AI27" s="654"/>
      <c r="AJ27" s="654"/>
      <c r="AK27" s="654"/>
      <c r="AL27" s="654"/>
      <c r="AN27" s="687" t="s">
        <v>41</v>
      </c>
      <c r="AO27" s="670"/>
      <c r="AP27" s="671"/>
      <c r="AQ27" s="672"/>
      <c r="AR27" s="3"/>
      <c r="AS27" s="690"/>
      <c r="AT27" s="65"/>
      <c r="AU27" s="66" t="s">
        <v>432</v>
      </c>
      <c r="AV27" s="67">
        <v>8</v>
      </c>
      <c r="AW27" s="53" t="s">
        <v>21</v>
      </c>
      <c r="AX27" s="68">
        <v>1</v>
      </c>
      <c r="AY27" s="691" t="s">
        <v>433</v>
      </c>
      <c r="BA27" s="466">
        <v>1</v>
      </c>
    </row>
    <row r="28" spans="1:53" s="464" customFormat="1" ht="21" customHeight="1" x14ac:dyDescent="0.25">
      <c r="A28"/>
      <c r="B28" s="94" t="s">
        <v>5</v>
      </c>
      <c r="C28" s="427" t="str">
        <f>C16</f>
        <v>Famille à coller.N.Nom de votre recette.Recette mère ►.S.Saisissez le nom de la recette mère</v>
      </c>
      <c r="D28" s="428">
        <f>D16</f>
        <v>6</v>
      </c>
      <c r="E28" s="428" t="str">
        <f>E16</f>
        <v>couverts</v>
      </c>
      <c r="F28" s="304" t="s">
        <v>3</v>
      </c>
      <c r="G28" s="305" t="str">
        <f ca="1">CELL("nomfichier")</f>
        <v>C:\Users\Joel\Desktop\ccr17.envoyé\[ff.A.16.colonnes.20.03.2025.xlsx]Répertoire.exemple</v>
      </c>
      <c r="H28" s="306"/>
      <c r="I28" s="307"/>
      <c r="J28" s="308"/>
      <c r="K28" s="307"/>
      <c r="L28" s="307"/>
      <c r="M28" s="41"/>
      <c r="N28" s="2446"/>
      <c r="O28" s="2446"/>
      <c r="P28" s="2446"/>
      <c r="Q28" s="2495"/>
      <c r="S28" s="2446"/>
      <c r="T28" s="2446"/>
      <c r="U28" s="2446"/>
      <c r="V28" s="3"/>
      <c r="W28" s="3260" t="s">
        <v>2238</v>
      </c>
      <c r="X28" s="3261"/>
      <c r="Y28" s="3261"/>
      <c r="Z28" s="3261"/>
      <c r="AA28" s="3261"/>
      <c r="AB28" s="3261"/>
      <c r="AC28" s="2530"/>
      <c r="AD28" s="2531" t="str">
        <f>Z73</f>
        <v>◄ cellule Y73</v>
      </c>
      <c r="AE28" s="645"/>
      <c r="AF28" s="94" t="str">
        <f t="shared" si="8"/>
        <v>►</v>
      </c>
      <c r="AG28" s="3"/>
      <c r="AH28" s="655" t="s">
        <v>386</v>
      </c>
      <c r="AI28" s="651"/>
      <c r="AJ28" s="651"/>
      <c r="AK28" s="652"/>
      <c r="AL28" s="652"/>
      <c r="AM28"/>
      <c r="AN28" s="677"/>
      <c r="AO28" s="678"/>
      <c r="AP28" s="678"/>
      <c r="AQ28" s="679"/>
      <c r="AR28" s="3"/>
      <c r="AS28" s="690"/>
      <c r="AT28" s="65"/>
      <c r="AU28" s="75" t="s">
        <v>432</v>
      </c>
      <c r="AV28" s="67">
        <v>105</v>
      </c>
      <c r="AW28" s="53" t="s">
        <v>21</v>
      </c>
      <c r="AX28" s="68">
        <v>1</v>
      </c>
      <c r="AY28" s="691" t="s">
        <v>434</v>
      </c>
      <c r="AZ28"/>
      <c r="BA28" s="466">
        <v>1</v>
      </c>
    </row>
    <row r="29" spans="1:53" s="464" customFormat="1" ht="21" customHeight="1" x14ac:dyDescent="0.25">
      <c r="A29"/>
      <c r="B29" s="94" t="s">
        <v>5</v>
      </c>
      <c r="C29" s="449" t="str">
        <f t="shared" ref="C29:Q29" si="13">SUBSTITUTE(ADDRESS(1,COLUMN(),4),"1","")</f>
        <v>C</v>
      </c>
      <c r="D29" s="449" t="str">
        <f t="shared" si="13"/>
        <v>D</v>
      </c>
      <c r="E29" s="449" t="str">
        <f t="shared" si="13"/>
        <v>E</v>
      </c>
      <c r="F29" s="95" t="str">
        <f t="shared" si="13"/>
        <v>F</v>
      </c>
      <c r="G29" s="95" t="str">
        <f t="shared" si="13"/>
        <v>G</v>
      </c>
      <c r="H29" s="95" t="str">
        <f t="shared" si="13"/>
        <v>H</v>
      </c>
      <c r="I29" s="95" t="str">
        <f t="shared" si="13"/>
        <v>I</v>
      </c>
      <c r="J29" s="95" t="str">
        <f t="shared" si="13"/>
        <v>J</v>
      </c>
      <c r="K29" s="95" t="str">
        <f t="shared" si="13"/>
        <v>K</v>
      </c>
      <c r="L29" s="95" t="str">
        <f t="shared" si="13"/>
        <v>L</v>
      </c>
      <c r="M29" s="95" t="str">
        <f t="shared" si="13"/>
        <v>M</v>
      </c>
      <c r="N29" s="95" t="str">
        <f t="shared" si="13"/>
        <v>N</v>
      </c>
      <c r="O29" s="95" t="str">
        <f t="shared" si="13"/>
        <v>O</v>
      </c>
      <c r="P29" s="95" t="str">
        <f t="shared" si="13"/>
        <v>P</v>
      </c>
      <c r="Q29" s="311" t="str">
        <f t="shared" si="13"/>
        <v>Q</v>
      </c>
      <c r="V29" s="3"/>
      <c r="W29" s="1854" t="s">
        <v>1414</v>
      </c>
      <c r="X29" s="1850"/>
      <c r="Y29" s="1850"/>
      <c r="Z29" s="1850"/>
      <c r="AA29" s="1850"/>
      <c r="AB29" s="1850"/>
      <c r="AC29" s="1850"/>
      <c r="AD29" s="2532"/>
      <c r="AE29" s="645"/>
      <c r="AF29" s="94" t="str">
        <f t="shared" si="8"/>
        <v>►</v>
      </c>
      <c r="AG29" s="3"/>
      <c r="AH29" s="655" t="s">
        <v>387</v>
      </c>
      <c r="AI29" s="651"/>
      <c r="AJ29" s="651"/>
      <c r="AK29" s="652"/>
      <c r="AL29" s="652"/>
      <c r="AM29"/>
      <c r="AN29" s="692" t="s">
        <v>435</v>
      </c>
      <c r="AO29" s="693"/>
      <c r="AP29" s="671"/>
      <c r="AQ29" s="672"/>
      <c r="AR29" s="3"/>
      <c r="AS29" s="674"/>
      <c r="AT29" s="675"/>
      <c r="AU29" s="675"/>
      <c r="AV29" s="675"/>
      <c r="AW29" s="675"/>
      <c r="AX29" s="675"/>
      <c r="AY29" s="676"/>
      <c r="AZ29"/>
      <c r="BA29" s="466">
        <v>1</v>
      </c>
    </row>
    <row r="30" spans="1:53" s="464" customFormat="1" ht="21" customHeight="1" thickBot="1" x14ac:dyDescent="0.3">
      <c r="A30"/>
      <c r="B30" s="94" t="s">
        <v>7</v>
      </c>
      <c r="C30" s="450">
        <f t="shared" ref="C30:Q30" ca="1" si="14">CELL("largeur",C30)</f>
        <v>2</v>
      </c>
      <c r="D30" s="450">
        <f t="shared" ca="1" si="14"/>
        <v>2</v>
      </c>
      <c r="E30" s="450">
        <f t="shared" ca="1" si="14"/>
        <v>2</v>
      </c>
      <c r="F30" s="96">
        <f t="shared" ca="1" si="14"/>
        <v>11</v>
      </c>
      <c r="G30" s="96">
        <f t="shared" ca="1" si="14"/>
        <v>11</v>
      </c>
      <c r="H30" s="96">
        <f t="shared" ca="1" si="14"/>
        <v>3</v>
      </c>
      <c r="I30" s="96">
        <f t="shared" ca="1" si="14"/>
        <v>11</v>
      </c>
      <c r="J30" s="96">
        <f t="shared" ca="1" si="14"/>
        <v>11</v>
      </c>
      <c r="K30" s="96">
        <f t="shared" ca="1" si="14"/>
        <v>12</v>
      </c>
      <c r="L30" s="96">
        <f t="shared" ca="1" si="14"/>
        <v>40</v>
      </c>
      <c r="M30" s="96">
        <f t="shared" ca="1" si="14"/>
        <v>1</v>
      </c>
      <c r="N30" s="96">
        <f t="shared" ca="1" si="14"/>
        <v>11</v>
      </c>
      <c r="O30" s="96">
        <f t="shared" ca="1" si="14"/>
        <v>14</v>
      </c>
      <c r="P30" s="96">
        <f t="shared" ca="1" si="14"/>
        <v>11</v>
      </c>
      <c r="Q30" s="131">
        <f t="shared" ca="1" si="14"/>
        <v>17</v>
      </c>
      <c r="V30" s="3"/>
      <c r="W30" s="1854" t="s">
        <v>1414</v>
      </c>
      <c r="X30" s="1850"/>
      <c r="Y30" s="1850"/>
      <c r="Z30" s="1850"/>
      <c r="AA30" s="1850"/>
      <c r="AB30" s="1850"/>
      <c r="AC30" s="1850"/>
      <c r="AD30" s="2532"/>
      <c r="AE30" s="645"/>
      <c r="AF30" s="94" t="str">
        <f t="shared" si="8"/>
        <v>A</v>
      </c>
      <c r="AG30" s="3"/>
      <c r="AH30" s="654"/>
      <c r="AI30" s="654"/>
      <c r="AJ30" s="654"/>
      <c r="AK30" s="654"/>
      <c r="AL30" s="654"/>
      <c r="AM30"/>
      <c r="AN30" s="677"/>
      <c r="AO30" s="678"/>
      <c r="AP30" s="678"/>
      <c r="AQ30" s="679"/>
      <c r="AR30" s="3"/>
      <c r="AS30" s="674"/>
      <c r="AT30" s="1010" t="s">
        <v>436</v>
      </c>
      <c r="AU30" s="675"/>
      <c r="AV30" s="675"/>
      <c r="AW30" s="675"/>
      <c r="AX30" s="675"/>
      <c r="AY30" s="676"/>
      <c r="AZ30"/>
      <c r="BA30" s="466">
        <v>1</v>
      </c>
    </row>
    <row r="31" spans="1:53" s="464" customFormat="1" ht="21" customHeight="1" thickBot="1" x14ac:dyDescent="0.3">
      <c r="A31"/>
      <c r="B31" s="97" t="s">
        <v>7</v>
      </c>
      <c r="C31" s="98">
        <v>2</v>
      </c>
      <c r="D31" s="98">
        <v>2</v>
      </c>
      <c r="E31" s="98">
        <v>2</v>
      </c>
      <c r="F31" s="98">
        <v>11</v>
      </c>
      <c r="G31" s="98">
        <v>11</v>
      </c>
      <c r="H31" s="98">
        <v>3</v>
      </c>
      <c r="I31" s="98">
        <v>11</v>
      </c>
      <c r="J31" s="98">
        <v>11</v>
      </c>
      <c r="K31" s="98">
        <v>12</v>
      </c>
      <c r="L31" s="98">
        <v>40</v>
      </c>
      <c r="M31" s="98">
        <v>1</v>
      </c>
      <c r="N31" s="98">
        <v>11</v>
      </c>
      <c r="O31" s="98">
        <v>14</v>
      </c>
      <c r="P31" s="98">
        <v>11</v>
      </c>
      <c r="Q31" s="99">
        <v>17</v>
      </c>
      <c r="V31" s="3"/>
      <c r="W31" s="1854"/>
      <c r="X31" s="1850"/>
      <c r="Y31" s="1850"/>
      <c r="Z31" s="1850"/>
      <c r="AA31" s="1850"/>
      <c r="AB31" s="1850"/>
      <c r="AC31" s="1850"/>
      <c r="AD31" s="2532"/>
      <c r="AE31" s="645"/>
      <c r="AF31" s="97" t="str">
        <f t="shared" si="8"/>
        <v>A</v>
      </c>
      <c r="AG31" s="3"/>
      <c r="AH31" s="654"/>
      <c r="AI31" s="654"/>
      <c r="AJ31" s="654"/>
      <c r="AK31" s="654"/>
      <c r="AL31" s="654"/>
      <c r="AM31"/>
      <c r="AN31" s="563" t="s">
        <v>314</v>
      </c>
      <c r="AO31" s="564"/>
      <c r="AP31" s="565"/>
      <c r="AQ31" s="679"/>
      <c r="AR31" s="3"/>
      <c r="AS31" s="1011" t="s">
        <v>27</v>
      </c>
      <c r="AT31" s="442">
        <v>9</v>
      </c>
      <c r="AU31" s="436" t="s">
        <v>67</v>
      </c>
      <c r="AV31" s="437"/>
      <c r="AW31" s="437"/>
      <c r="AX31" s="437"/>
      <c r="AY31" s="1012"/>
      <c r="AZ31"/>
      <c r="BA31" s="466">
        <v>1</v>
      </c>
    </row>
    <row r="32" spans="1:53" s="464" customFormat="1" ht="21" customHeight="1" thickBot="1" x14ac:dyDescent="0.3">
      <c r="A32"/>
      <c r="B32" s="312" t="s">
        <v>7</v>
      </c>
      <c r="C32"/>
      <c r="D32"/>
      <c r="E32"/>
      <c r="F32"/>
      <c r="G32"/>
      <c r="H32"/>
      <c r="I32"/>
      <c r="J32"/>
      <c r="K32"/>
      <c r="L32"/>
      <c r="M32" s="41"/>
      <c r="N32"/>
      <c r="O32"/>
      <c r="P32"/>
      <c r="Q32"/>
      <c r="V32" s="3"/>
      <c r="W32" s="1854"/>
      <c r="X32" s="1850"/>
      <c r="Y32" s="1850"/>
      <c r="AC32" s="1850"/>
      <c r="AD32" s="2532"/>
      <c r="AE32" s="645"/>
      <c r="AF32" s="312" t="str">
        <f t="shared" si="8"/>
        <v>A</v>
      </c>
      <c r="AG32" s="3"/>
      <c r="AH32" s="657" t="s">
        <v>388</v>
      </c>
      <c r="AI32" s="651"/>
      <c r="AJ32" s="651"/>
      <c r="AK32" s="652"/>
      <c r="AL32" s="652"/>
      <c r="AM32"/>
      <c r="AN32" s="982" t="s">
        <v>642</v>
      </c>
      <c r="AO32" s="980"/>
      <c r="AP32" s="981"/>
      <c r="AQ32" s="679"/>
      <c r="AR32" s="3"/>
      <c r="AS32" s="835" t="s">
        <v>68</v>
      </c>
      <c r="AT32" s="122"/>
      <c r="AU32" s="122"/>
      <c r="AV32" s="122"/>
      <c r="AW32" s="122"/>
      <c r="AX32" s="122"/>
      <c r="AY32" s="754"/>
      <c r="AZ32"/>
      <c r="BA32" s="466">
        <v>1</v>
      </c>
    </row>
    <row r="33" spans="1:53" s="464" customFormat="1" ht="21" customHeight="1" x14ac:dyDescent="0.25">
      <c r="A33" s="506">
        <f>ROW()</f>
        <v>33</v>
      </c>
      <c r="B33" s="23" t="s">
        <v>7</v>
      </c>
      <c r="C33" s="456" t="str">
        <f>C39</f>
        <v>Famille à coller.N.Nom de votre recette.Recette mère ►.S.Saisissez le nom de la recette mère</v>
      </c>
      <c r="D33" s="457">
        <f>D39</f>
        <v>6</v>
      </c>
      <c r="E33" s="457" t="str">
        <f>E39</f>
        <v>couverts</v>
      </c>
      <c r="F33" s="279" t="s">
        <v>4</v>
      </c>
      <c r="G33" s="24" t="s">
        <v>8</v>
      </c>
      <c r="H33" s="3217" t="s">
        <v>206</v>
      </c>
      <c r="I33" s="3217"/>
      <c r="J33" s="3157" t="s">
        <v>10</v>
      </c>
      <c r="K33" s="3157"/>
      <c r="L33" s="3158"/>
      <c r="M33"/>
      <c r="N33" s="3246" t="str">
        <f>H33</f>
        <v>Famille à coller</v>
      </c>
      <c r="O33" s="3247"/>
      <c r="P33" s="3250" t="str">
        <f>UPPER(LEFT(J33,1))</f>
        <v>N</v>
      </c>
      <c r="Q33" s="3252" t="s">
        <v>11</v>
      </c>
      <c r="V33" s="3"/>
      <c r="W33" s="1854"/>
      <c r="X33" s="1850"/>
      <c r="Y33" s="1850"/>
      <c r="AC33" s="1850"/>
      <c r="AD33" s="2532"/>
      <c r="AE33" s="645"/>
      <c r="AF33" s="23" t="str">
        <f t="shared" si="8"/>
        <v>A</v>
      </c>
      <c r="AG33" s="3"/>
      <c r="AH33" s="658" t="s">
        <v>389</v>
      </c>
      <c r="AI33" s="651"/>
      <c r="AJ33" s="651"/>
      <c r="AK33" s="652"/>
      <c r="AL33" s="652"/>
      <c r="AM33"/>
      <c r="AN33" s="960" t="s">
        <v>307</v>
      </c>
      <c r="AO33" s="541">
        <v>0</v>
      </c>
      <c r="AP33" s="560" t="s">
        <v>315</v>
      </c>
      <c r="AQ33" s="679"/>
      <c r="AR33" s="3"/>
      <c r="AS33" s="1013" t="s">
        <v>69</v>
      </c>
      <c r="AT33" s="85"/>
      <c r="AU33" s="85"/>
      <c r="AV33" s="85"/>
      <c r="AW33" s="85"/>
      <c r="AX33" s="85"/>
      <c r="AY33" s="754"/>
      <c r="AZ33"/>
      <c r="BA33" s="466">
        <v>1</v>
      </c>
    </row>
    <row r="34" spans="1:53" s="464" customFormat="1" ht="21" customHeight="1" x14ac:dyDescent="0.25">
      <c r="A34"/>
      <c r="B34" s="25" t="s">
        <v>7</v>
      </c>
      <c r="C34" s="458" t="str">
        <f>C39</f>
        <v>Famille à coller.N.Nom de votre recette.Recette mère ►.S.Saisissez le nom de la recette mère</v>
      </c>
      <c r="D34" s="459"/>
      <c r="E34" s="459"/>
      <c r="F34" s="281" t="s">
        <v>207</v>
      </c>
      <c r="G34" s="26" t="s">
        <v>12</v>
      </c>
      <c r="H34" s="3218"/>
      <c r="I34" s="3218"/>
      <c r="J34" s="3159"/>
      <c r="K34" s="3159"/>
      <c r="L34" s="3160"/>
      <c r="M34"/>
      <c r="N34" s="3248"/>
      <c r="O34" s="3249"/>
      <c r="P34" s="3251"/>
      <c r="Q34" s="3253"/>
      <c r="V34" s="3"/>
      <c r="W34" s="1854"/>
      <c r="X34" s="1850"/>
      <c r="Y34" s="1850"/>
      <c r="AC34" s="1850"/>
      <c r="AD34" s="2532"/>
      <c r="AE34" s="645"/>
      <c r="AF34" s="25" t="str">
        <f t="shared" si="8"/>
        <v>A</v>
      </c>
      <c r="AG34" s="3"/>
      <c r="AH34" s="654"/>
      <c r="AI34" s="654"/>
      <c r="AJ34" s="654"/>
      <c r="AK34" s="654"/>
      <c r="AL34" s="654"/>
      <c r="AM34"/>
      <c r="AN34" s="960" t="s">
        <v>306</v>
      </c>
      <c r="AO34" s="531">
        <v>0</v>
      </c>
      <c r="AP34" s="561" t="s">
        <v>316</v>
      </c>
      <c r="AQ34" s="679"/>
      <c r="AR34" s="3"/>
      <c r="AS34" s="1013"/>
      <c r="AT34" s="114"/>
      <c r="AU34" s="114"/>
      <c r="AV34" s="114"/>
      <c r="AW34" s="114"/>
      <c r="AX34" s="114"/>
      <c r="AY34" s="1014"/>
      <c r="AZ34"/>
      <c r="BA34" s="466">
        <v>1</v>
      </c>
    </row>
    <row r="35" spans="1:53" s="464" customFormat="1" ht="21" customHeight="1" x14ac:dyDescent="0.25">
      <c r="A35"/>
      <c r="B35" s="25" t="s">
        <v>7</v>
      </c>
      <c r="C35" s="460" t="str">
        <f>C39</f>
        <v>Famille à coller.N.Nom de votre recette.Recette mère ►.S.Saisissez le nom de la recette mère</v>
      </c>
      <c r="D35" s="461"/>
      <c r="E35" s="462"/>
      <c r="F35" s="28"/>
      <c r="G35" s="29" t="s">
        <v>208</v>
      </c>
      <c r="H35" s="283"/>
      <c r="I35" s="30" t="s">
        <v>13</v>
      </c>
      <c r="J35" s="284" t="s">
        <v>14</v>
      </c>
      <c r="K35" s="9"/>
      <c r="L35" s="285"/>
      <c r="M35"/>
      <c r="N35" s="2755"/>
      <c r="O35" s="51"/>
      <c r="P35" s="51"/>
      <c r="Q35" s="52" t="str">
        <f ca="1">IF(COUNTIF(C54:Q54,"&lt;0.5")=0,"Aucune colonne masquée",COUNTIF(C54:Q54,"&lt;0.5")&amp;" colonnes masquées : "&amp;(N36&amp;O36))</f>
        <v>Aucune colonne masquée</v>
      </c>
      <c r="V35" s="3"/>
      <c r="W35" s="1854"/>
      <c r="X35" s="1850"/>
      <c r="Y35" s="1850"/>
      <c r="AC35" s="1850"/>
      <c r="AD35" s="2532"/>
      <c r="AE35" s="645"/>
      <c r="AF35" s="25" t="str">
        <f t="shared" si="8"/>
        <v>A</v>
      </c>
      <c r="AG35" s="3"/>
      <c r="AH35" s="654"/>
      <c r="AI35" s="654"/>
      <c r="AJ35" s="654"/>
      <c r="AK35" s="654"/>
      <c r="AL35" s="654"/>
      <c r="AM35"/>
      <c r="AN35" s="960" t="s">
        <v>305</v>
      </c>
      <c r="AO35" s="531">
        <v>0</v>
      </c>
      <c r="AP35" s="561" t="s">
        <v>317</v>
      </c>
      <c r="AQ35" s="679"/>
      <c r="AR35" s="3"/>
      <c r="AS35" s="1013"/>
      <c r="AT35" s="114"/>
      <c r="AU35" s="114"/>
      <c r="AV35" s="114"/>
      <c r="AW35" s="114"/>
      <c r="AX35" s="114"/>
      <c r="AY35" s="1014"/>
      <c r="AZ35"/>
      <c r="BA35" s="466">
        <v>1</v>
      </c>
    </row>
    <row r="36" spans="1:53" s="464" customFormat="1" ht="21" customHeight="1" thickBot="1" x14ac:dyDescent="0.3">
      <c r="A36"/>
      <c r="B36" s="25" t="s">
        <v>7</v>
      </c>
      <c r="C36" s="428" t="str">
        <f>C39</f>
        <v>Famille à coller.N.Nom de votre recette.Recette mère ►.S.Saisissez le nom de la recette mère</v>
      </c>
      <c r="D36" s="428"/>
      <c r="E36" s="428"/>
      <c r="F36" s="36" t="s">
        <v>16</v>
      </c>
      <c r="G36" s="37"/>
      <c r="H36" s="37"/>
      <c r="I36" s="288" t="s">
        <v>17</v>
      </c>
      <c r="J36" s="3214" t="str">
        <f>F39</f>
        <v>Famille à coller.N.Nom de votre recette.Recette mère ►.S.Saisissez le nom de la recette mère</v>
      </c>
      <c r="K36" s="3214"/>
      <c r="L36" s="3215"/>
      <c r="M36"/>
      <c r="N36" s="2756" t="str">
        <f ca="1">IF(C54&lt;0.5,C53&amp;".","")&amp;IF(D54&lt;0.5,D53&amp;".","")&amp;IF(E54&lt;0.5,E53&amp;".","")&amp;IF(F54&lt;0.5,F53&amp;".","")&amp;IF(G54&lt;0.5,G53&amp;".","")&amp;IF(H54&lt;0.5,H53&amp;".","")&amp;IF(I54&lt;0.5,I53&amp;".","")&amp;IF(J54&lt;0.5,J53&amp;".","")&amp;IF(K54&lt;0.5,K53&amp;".","")</f>
        <v/>
      </c>
      <c r="O36" s="2831" t="str">
        <f ca="1">IF(L54&lt;0.5,L53&amp;".","")&amp;IF(M54&lt;0.5,M53&amp;".","")&amp;IF(N54&lt;0.5,N53&amp;".","")&amp;IF(O54&lt;0.5,O53&amp;".","")&amp;IF(P54&lt;0.5,P53&amp;".","")&amp;IF(Q54&lt;0.5,Q53&amp;".","")</f>
        <v/>
      </c>
      <c r="P36" s="55"/>
      <c r="Q36" s="52" t="str">
        <f>ROWS(B33:B55)-SUBTOTAL(103,B33:B55)&amp;" "&amp;"Lignes masquées"</f>
        <v>0 Lignes masquées</v>
      </c>
      <c r="V36" s="3"/>
      <c r="W36" s="1854"/>
      <c r="X36" s="1850"/>
      <c r="Y36" s="1850"/>
      <c r="AC36" s="1850"/>
      <c r="AD36" s="2532"/>
      <c r="AE36" s="645"/>
      <c r="AF36" s="25" t="str">
        <f t="shared" si="8"/>
        <v>A</v>
      </c>
      <c r="AG36" s="3"/>
      <c r="AH36" s="654"/>
      <c r="AI36" s="654"/>
      <c r="AJ36" s="654"/>
      <c r="AK36" s="654"/>
      <c r="AL36" s="654"/>
      <c r="AM36"/>
      <c r="AN36" s="961" t="s">
        <v>21</v>
      </c>
      <c r="AO36" s="532">
        <f t="shared" ref="AO36:AO47" si="15">AP36 / 1000</f>
        <v>1E-3</v>
      </c>
      <c r="AP36" s="533">
        <v>1</v>
      </c>
      <c r="AQ36" s="679"/>
      <c r="AR36" s="3"/>
      <c r="AS36" s="1015" t="s">
        <v>98</v>
      </c>
      <c r="AT36" s="518"/>
      <c r="AU36" s="518"/>
      <c r="AV36" s="518"/>
      <c r="AW36" s="518"/>
      <c r="AX36" s="518"/>
      <c r="AY36" s="1016" t="s">
        <v>127</v>
      </c>
      <c r="AZ36"/>
      <c r="BA36" s="466">
        <v>1</v>
      </c>
    </row>
    <row r="37" spans="1:53" s="464" customFormat="1" ht="21" customHeight="1" thickTop="1" thickBot="1" x14ac:dyDescent="0.3">
      <c r="A37"/>
      <c r="B37" s="25" t="s">
        <v>7</v>
      </c>
      <c r="C37" s="428" t="str">
        <f>C39</f>
        <v>Famille à coller.N.Nom de votre recette.Recette mère ►.S.Saisissez le nom de la recette mère</v>
      </c>
      <c r="D37" s="428"/>
      <c r="E37" s="428"/>
      <c r="F37" s="43">
        <v>6</v>
      </c>
      <c r="G37" s="44" t="s">
        <v>66</v>
      </c>
      <c r="H37" s="36"/>
      <c r="I37" s="36"/>
      <c r="J37" s="3214"/>
      <c r="K37" s="3214"/>
      <c r="L37" s="3215"/>
      <c r="M37"/>
      <c r="N37" s="2844" t="s">
        <v>35</v>
      </c>
      <c r="O37" s="101" t="s">
        <v>36</v>
      </c>
      <c r="P37" s="101" t="s">
        <v>37</v>
      </c>
      <c r="Q37" s="102" t="s">
        <v>209</v>
      </c>
      <c r="V37" s="3"/>
      <c r="W37" s="1854"/>
      <c r="X37" s="1850"/>
      <c r="Y37" s="1850"/>
      <c r="AC37" s="1850"/>
      <c r="AD37" s="2532"/>
      <c r="AE37" s="645"/>
      <c r="AF37" s="25" t="str">
        <f t="shared" si="8"/>
        <v>A</v>
      </c>
      <c r="AG37" s="3"/>
      <c r="AH37" s="654"/>
      <c r="AI37" s="654"/>
      <c r="AJ37" s="654"/>
      <c r="AK37" s="654"/>
      <c r="AL37" s="654"/>
      <c r="AM37"/>
      <c r="AN37" s="962" t="s">
        <v>26</v>
      </c>
      <c r="AO37" s="532">
        <f t="shared" si="15"/>
        <v>1</v>
      </c>
      <c r="AP37" s="533">
        <v>1000</v>
      </c>
      <c r="AQ37" s="679"/>
      <c r="AR37" s="3"/>
      <c r="AS37" s="1017"/>
      <c r="AT37" s="146"/>
      <c r="AU37" s="146"/>
      <c r="AV37" s="146"/>
      <c r="AW37" s="146"/>
      <c r="AX37" s="146"/>
      <c r="AY37" s="1018" t="s">
        <v>128</v>
      </c>
      <c r="AZ37"/>
      <c r="BA37" s="466">
        <v>1</v>
      </c>
    </row>
    <row r="38" spans="1:53" s="464" customFormat="1" ht="21" customHeight="1" thickTop="1" x14ac:dyDescent="0.25">
      <c r="A38"/>
      <c r="B38" s="25" t="s">
        <v>5</v>
      </c>
      <c r="C38" s="428" t="str">
        <f>C39</f>
        <v>Famille à coller.N.Nom de votre recette.Recette mère ►.S.Saisissez le nom de la recette mère</v>
      </c>
      <c r="D38" s="428"/>
      <c r="E38" s="428"/>
      <c r="F38" s="289"/>
      <c r="G38" s="48"/>
      <c r="H38" s="48"/>
      <c r="I38" s="48"/>
      <c r="J38" s="48"/>
      <c r="K38" s="48"/>
      <c r="L38" s="429"/>
      <c r="M38"/>
      <c r="N38" s="2845" t="s">
        <v>217</v>
      </c>
      <c r="O38" s="110"/>
      <c r="P38" s="110"/>
      <c r="Q38" s="103"/>
      <c r="V38" s="3"/>
      <c r="W38" s="1854"/>
      <c r="X38" s="1850"/>
      <c r="Y38" s="1850"/>
      <c r="Z38" s="1850"/>
      <c r="AA38" s="1850"/>
      <c r="AB38" s="1850"/>
      <c r="AC38" s="1850"/>
      <c r="AD38" s="2532"/>
      <c r="AE38" s="645"/>
      <c r="AF38" s="25" t="str">
        <f t="shared" si="8"/>
        <v>►</v>
      </c>
      <c r="AG38" s="3"/>
      <c r="AH38" s="654"/>
      <c r="AI38" s="654"/>
      <c r="AJ38" s="654"/>
      <c r="AK38" s="654"/>
      <c r="AL38" s="654"/>
      <c r="AM38"/>
      <c r="AN38" s="805" t="s">
        <v>304</v>
      </c>
      <c r="AO38" s="532">
        <f t="shared" si="15"/>
        <v>0.25</v>
      </c>
      <c r="AP38" s="533">
        <v>250</v>
      </c>
      <c r="AQ38" s="679"/>
      <c r="AR38" s="3"/>
      <c r="AS38" s="1019"/>
      <c r="AT38" s="146"/>
      <c r="AU38" s="146"/>
      <c r="AV38" s="146"/>
      <c r="AW38" s="146"/>
      <c r="AX38" s="146"/>
      <c r="AY38" s="1018" t="s">
        <v>266</v>
      </c>
      <c r="AZ38"/>
      <c r="BA38" s="466">
        <v>1</v>
      </c>
    </row>
    <row r="39" spans="1:53" s="464" customFormat="1" ht="21" customHeight="1" x14ac:dyDescent="0.25">
      <c r="A39"/>
      <c r="B39" s="430" t="s">
        <v>5</v>
      </c>
      <c r="C39" s="431" t="str">
        <f>F39</f>
        <v>Famille à coller.N.Nom de votre recette.Recette mère ►.S.Saisissez le nom de la recette mère</v>
      </c>
      <c r="D39" s="431">
        <f>F37</f>
        <v>6</v>
      </c>
      <c r="E39" s="431" t="str">
        <f>G37</f>
        <v>couverts</v>
      </c>
      <c r="F39" s="435" t="str">
        <f>UPPER(LEFT(H33,1))&amp;LOWER(MID(H33,2,999))&amp;"."&amp;UPPER(LEFT(J33,1))&amp;"."&amp;UPPER(LEFT(J33,1))&amp;LOWER(MID(J33,2,999))&amp;"."&amp;IF(ISTEXT(L39),K39&amp;"."&amp;UPPER(LEFT(L39,1))&amp;"."&amp;UPPER(LEFT(L39,1))&amp;LOWER(MID(L39,2,999)),G39)</f>
        <v>Famille à coller.N.Nom de votre recette.Recette mère ►.S.Saisissez le nom de la recette mère</v>
      </c>
      <c r="G39" s="432" t="s">
        <v>22</v>
      </c>
      <c r="H39" s="3216" t="s">
        <v>23</v>
      </c>
      <c r="I39" s="3216"/>
      <c r="J39" s="3216"/>
      <c r="K39" s="433" t="s">
        <v>24</v>
      </c>
      <c r="L39" s="434" t="s">
        <v>25</v>
      </c>
      <c r="M39"/>
      <c r="N39" s="2832"/>
      <c r="O39" s="2818"/>
      <c r="P39" s="2818"/>
      <c r="Q39" s="2819"/>
      <c r="V39" s="3"/>
      <c r="W39" s="1854"/>
      <c r="X39" s="1850"/>
      <c r="Y39" s="1850"/>
      <c r="Z39" s="1850"/>
      <c r="AA39" s="1850"/>
      <c r="AB39" s="1850"/>
      <c r="AC39" s="1850"/>
      <c r="AD39" s="2532"/>
      <c r="AE39" s="645"/>
      <c r="AF39" s="430" t="str">
        <f t="shared" si="8"/>
        <v>►</v>
      </c>
      <c r="AG39" s="3"/>
      <c r="AH39" s="654"/>
      <c r="AI39" s="654"/>
      <c r="AJ39" s="654"/>
      <c r="AK39" s="654"/>
      <c r="AL39" s="654"/>
      <c r="AM39"/>
      <c r="AN39" s="805" t="s">
        <v>303</v>
      </c>
      <c r="AO39" s="532">
        <f t="shared" si="15"/>
        <v>0.5</v>
      </c>
      <c r="AP39" s="533">
        <v>500</v>
      </c>
      <c r="AQ39" s="679"/>
      <c r="AR39" s="3"/>
      <c r="AS39" s="1020"/>
      <c r="AT39" s="265"/>
      <c r="AU39" s="265" t="s">
        <v>73</v>
      </c>
      <c r="AV39" s="266"/>
      <c r="AW39" s="266"/>
      <c r="AX39" s="266"/>
      <c r="AY39" s="1021"/>
      <c r="AZ39"/>
      <c r="BA39" s="466">
        <v>1</v>
      </c>
    </row>
    <row r="40" spans="1:53" s="464" customFormat="1" ht="21" customHeight="1" thickBot="1" x14ac:dyDescent="0.3">
      <c r="A40"/>
      <c r="B40" s="2442" t="s">
        <v>7</v>
      </c>
      <c r="C40" s="2443" t="str">
        <f>C28</f>
        <v>Famille à coller.N.Nom de votre recette.Recette mère ►.S.Saisissez le nom de la recette mère</v>
      </c>
      <c r="D40" s="2443">
        <f>D28</f>
        <v>6</v>
      </c>
      <c r="E40" s="2443" t="str">
        <f>E28</f>
        <v>couverts</v>
      </c>
      <c r="F40" s="441" t="s">
        <v>27</v>
      </c>
      <c r="G40" s="2444">
        <v>9</v>
      </c>
      <c r="H40" s="2445" t="s">
        <v>67</v>
      </c>
      <c r="I40" s="2446"/>
      <c r="J40" s="2446"/>
      <c r="K40" s="2446"/>
      <c r="L40" s="2447"/>
      <c r="M40"/>
      <c r="N40" s="2832"/>
      <c r="O40" s="2818"/>
      <c r="P40" s="2818"/>
      <c r="Q40" s="2819"/>
      <c r="V40" s="3"/>
      <c r="W40" s="1854"/>
      <c r="X40" s="1850"/>
      <c r="Y40" s="1850"/>
      <c r="Z40" s="1850"/>
      <c r="AA40" s="1850"/>
      <c r="AB40" s="1850"/>
      <c r="AC40" s="1850"/>
      <c r="AD40" s="2532"/>
      <c r="AE40" s="645"/>
      <c r="AF40" s="2442" t="str">
        <f t="shared" si="8"/>
        <v>A</v>
      </c>
      <c r="AG40" s="3"/>
      <c r="AH40" s="655" t="s">
        <v>390</v>
      </c>
      <c r="AI40" s="651"/>
      <c r="AJ40" s="651"/>
      <c r="AK40" s="652"/>
      <c r="AL40" s="652"/>
      <c r="AM40"/>
      <c r="AN40" s="805" t="s">
        <v>302</v>
      </c>
      <c r="AO40" s="532">
        <f t="shared" si="15"/>
        <v>0.33332999999999996</v>
      </c>
      <c r="AP40" s="533">
        <v>333.33</v>
      </c>
      <c r="AQ40" s="679"/>
      <c r="AR40" s="3"/>
      <c r="AS40" s="1022" t="s">
        <v>62</v>
      </c>
      <c r="AT40" s="270"/>
      <c r="AU40" s="271"/>
      <c r="AV40" s="272"/>
      <c r="AW40" s="272"/>
      <c r="AX40" s="272"/>
      <c r="AY40" s="1023"/>
      <c r="AZ40"/>
      <c r="BA40" s="466">
        <v>1</v>
      </c>
    </row>
    <row r="41" spans="1:53" s="464" customFormat="1" ht="21" customHeight="1" x14ac:dyDescent="0.25">
      <c r="A41"/>
      <c r="B41" s="104" t="s">
        <v>7</v>
      </c>
      <c r="C41" s="451" t="str">
        <f>C28</f>
        <v>Famille à coller.N.Nom de votre recette.Recette mère ►.S.Saisissez le nom de la recette mère</v>
      </c>
      <c r="D41" s="451">
        <f>D28</f>
        <v>6</v>
      </c>
      <c r="E41" s="451" t="str">
        <f>E28</f>
        <v>couverts</v>
      </c>
      <c r="F41" s="264" t="s">
        <v>68</v>
      </c>
      <c r="G41" s="122"/>
      <c r="H41" s="122"/>
      <c r="I41" s="122"/>
      <c r="J41" s="122"/>
      <c r="K41" s="122"/>
      <c r="L41" s="112"/>
      <c r="M41"/>
      <c r="N41" s="2832"/>
      <c r="O41" s="2818"/>
      <c r="P41" s="2818"/>
      <c r="Q41" s="2819"/>
      <c r="V41" s="3"/>
      <c r="W41" s="1854"/>
      <c r="X41" s="1850"/>
      <c r="Y41" s="1850"/>
      <c r="Z41" s="1850"/>
      <c r="AA41" s="1850"/>
      <c r="AB41" s="1850"/>
      <c r="AC41" s="1850"/>
      <c r="AD41" s="2532"/>
      <c r="AE41" s="645"/>
      <c r="AF41" s="104" t="str">
        <f t="shared" si="8"/>
        <v>A</v>
      </c>
      <c r="AG41" s="3"/>
      <c r="AH41" s="655" t="s">
        <v>391</v>
      </c>
      <c r="AI41" s="651"/>
      <c r="AJ41" s="651"/>
      <c r="AK41" s="652"/>
      <c r="AL41" s="652"/>
      <c r="AM41"/>
      <c r="AN41" s="963" t="s">
        <v>52</v>
      </c>
      <c r="AO41" s="534">
        <f t="shared" si="15"/>
        <v>1E-3</v>
      </c>
      <c r="AP41" s="535">
        <v>1</v>
      </c>
      <c r="AQ41" s="679"/>
      <c r="AR41" s="3"/>
      <c r="AS41" s="835" t="s">
        <v>651</v>
      </c>
      <c r="AT41" s="1036"/>
      <c r="AU41" s="313"/>
      <c r="AV41" s="1037"/>
      <c r="AW41" s="1037"/>
      <c r="AX41" s="1037"/>
      <c r="AY41" s="1035"/>
      <c r="AZ41"/>
      <c r="BA41" s="466">
        <v>1</v>
      </c>
    </row>
    <row r="42" spans="1:53" s="464" customFormat="1" ht="21" customHeight="1" x14ac:dyDescent="0.25">
      <c r="A42"/>
      <c r="B42" s="73" t="str">
        <f t="shared" ref="B42:B48" si="16">IF(OR(F42&lt;&gt;"",G42&lt;&gt; "",H42&lt;&gt;"",I42&lt;&gt;""),"A", "►")</f>
        <v>A</v>
      </c>
      <c r="C42" s="451" t="str">
        <f>C28</f>
        <v>Famille à coller.N.Nom de votre recette.Recette mère ►.S.Saisissez le nom de la recette mère</v>
      </c>
      <c r="D42" s="451">
        <f>D28</f>
        <v>6</v>
      </c>
      <c r="E42" s="451" t="str">
        <f>E28</f>
        <v>couverts</v>
      </c>
      <c r="F42" s="205" t="s">
        <v>69</v>
      </c>
      <c r="G42" s="85"/>
      <c r="H42" s="85"/>
      <c r="I42" s="85"/>
      <c r="J42" s="85"/>
      <c r="K42" s="85"/>
      <c r="L42" s="112"/>
      <c r="M42"/>
      <c r="N42" s="2832"/>
      <c r="O42" s="2818"/>
      <c r="P42" s="2818"/>
      <c r="Q42" s="2819"/>
      <c r="V42" s="3"/>
      <c r="W42" s="1854"/>
      <c r="X42" s="1850"/>
      <c r="Y42" s="1850"/>
      <c r="Z42" s="1850"/>
      <c r="AA42" s="1850"/>
      <c r="AB42" s="1850"/>
      <c r="AC42" s="1850"/>
      <c r="AD42" s="2532"/>
      <c r="AE42" s="645"/>
      <c r="AF42" s="73" t="str">
        <f t="shared" si="8"/>
        <v>A</v>
      </c>
      <c r="AG42" s="3"/>
      <c r="AH42" s="655" t="s">
        <v>392</v>
      </c>
      <c r="AI42" s="651"/>
      <c r="AJ42" s="651"/>
      <c r="AK42" s="652"/>
      <c r="AL42" s="652"/>
      <c r="AM42"/>
      <c r="AN42" s="963" t="s">
        <v>53</v>
      </c>
      <c r="AO42" s="534">
        <f t="shared" si="15"/>
        <v>0.01</v>
      </c>
      <c r="AP42" s="535">
        <v>10</v>
      </c>
      <c r="AQ42" s="679"/>
      <c r="AR42" s="3"/>
      <c r="AS42" s="835" t="s">
        <v>650</v>
      </c>
      <c r="AT42" s="1036"/>
      <c r="AU42" s="313"/>
      <c r="AV42" s="1037"/>
      <c r="AW42" s="1037"/>
      <c r="AX42" s="1037"/>
      <c r="AY42" s="1035"/>
      <c r="AZ42"/>
      <c r="BA42" s="466">
        <v>1</v>
      </c>
    </row>
    <row r="43" spans="1:53" s="464" customFormat="1" ht="21" customHeight="1" x14ac:dyDescent="0.25">
      <c r="A43"/>
      <c r="B43" s="73" t="str">
        <f t="shared" si="16"/>
        <v>►</v>
      </c>
      <c r="C43" s="451" t="str">
        <f>C28</f>
        <v>Famille à coller.N.Nom de votre recette.Recette mère ►.S.Saisissez le nom de la recette mère</v>
      </c>
      <c r="D43" s="451">
        <f>D28</f>
        <v>6</v>
      </c>
      <c r="E43" s="451" t="str">
        <f>E28</f>
        <v>couverts</v>
      </c>
      <c r="F43" s="205"/>
      <c r="G43" s="114"/>
      <c r="H43" s="114"/>
      <c r="I43" s="114"/>
      <c r="J43" s="114"/>
      <c r="K43" s="114"/>
      <c r="L43" s="115"/>
      <c r="M43"/>
      <c r="N43" s="2770" t="s">
        <v>70</v>
      </c>
      <c r="O43" s="117"/>
      <c r="P43" s="117"/>
      <c r="Q43" s="111"/>
      <c r="V43" s="3"/>
      <c r="W43" s="1854"/>
      <c r="X43" s="1850"/>
      <c r="Y43" s="1850"/>
      <c r="Z43" s="1850"/>
      <c r="AA43" s="1850"/>
      <c r="AB43" s="1850"/>
      <c r="AC43" s="1850"/>
      <c r="AD43" s="2532"/>
      <c r="AE43" s="645"/>
      <c r="AF43" s="73" t="str">
        <f t="shared" si="8"/>
        <v>►</v>
      </c>
      <c r="AG43" s="3"/>
      <c r="AH43" s="654"/>
      <c r="AI43" s="654"/>
      <c r="AJ43" s="654"/>
      <c r="AK43" s="654"/>
      <c r="AL43" s="654"/>
      <c r="AM43"/>
      <c r="AN43" s="963" t="s">
        <v>54</v>
      </c>
      <c r="AO43" s="534">
        <f t="shared" si="15"/>
        <v>0.1</v>
      </c>
      <c r="AP43" s="535">
        <v>100</v>
      </c>
      <c r="AQ43" s="679"/>
      <c r="AR43" s="3"/>
      <c r="AS43" s="1042" t="s">
        <v>5</v>
      </c>
      <c r="AT43" s="444" t="s">
        <v>649</v>
      </c>
      <c r="AU43" s="445"/>
      <c r="AV43" s="445"/>
      <c r="AW43" s="446" t="s">
        <v>27</v>
      </c>
      <c r="AX43" s="446" t="s">
        <v>28</v>
      </c>
      <c r="AY43" s="1035"/>
      <c r="AZ43"/>
      <c r="BA43" s="466">
        <v>1</v>
      </c>
    </row>
    <row r="44" spans="1:53" s="464" customFormat="1" ht="21" customHeight="1" x14ac:dyDescent="0.25">
      <c r="A44"/>
      <c r="B44" s="73" t="str">
        <f t="shared" si="16"/>
        <v>►</v>
      </c>
      <c r="C44" s="451" t="str">
        <f>C28</f>
        <v>Famille à coller.N.Nom de votre recette.Recette mère ►.S.Saisissez le nom de la recette mère</v>
      </c>
      <c r="D44" s="451">
        <f>D28</f>
        <v>6</v>
      </c>
      <c r="E44" s="451" t="str">
        <f>E28</f>
        <v>couverts</v>
      </c>
      <c r="F44" s="205"/>
      <c r="G44" s="114"/>
      <c r="H44" s="114"/>
      <c r="I44" s="114"/>
      <c r="J44" s="114"/>
      <c r="K44" s="114" t="s">
        <v>2201</v>
      </c>
      <c r="L44" s="115"/>
      <c r="M44"/>
      <c r="N44" s="2776" t="s">
        <v>71</v>
      </c>
      <c r="O44" s="119"/>
      <c r="P44" s="117"/>
      <c r="Q44" s="111"/>
      <c r="V44" s="3"/>
      <c r="W44" s="1854"/>
      <c r="X44" s="1850"/>
      <c r="Y44" s="1850"/>
      <c r="Z44" s="1850"/>
      <c r="AA44" s="1850"/>
      <c r="AB44" s="1850"/>
      <c r="AC44" s="1850"/>
      <c r="AD44" s="2532"/>
      <c r="AE44" s="645"/>
      <c r="AF44" s="73" t="str">
        <f t="shared" si="8"/>
        <v>►</v>
      </c>
      <c r="AG44" s="3"/>
      <c r="AH44" s="654"/>
      <c r="AI44" s="654"/>
      <c r="AJ44" s="654"/>
      <c r="AK44" s="654"/>
      <c r="AL44" s="654"/>
      <c r="AM44"/>
      <c r="AN44" s="963" t="s">
        <v>55</v>
      </c>
      <c r="AO44" s="534">
        <f t="shared" si="15"/>
        <v>1</v>
      </c>
      <c r="AP44" s="535">
        <v>1000</v>
      </c>
      <c r="AQ44" s="679"/>
      <c r="AR44" s="3"/>
      <c r="AS44" s="1043" t="s">
        <v>7</v>
      </c>
      <c r="AT44" s="427" t="s">
        <v>649</v>
      </c>
      <c r="AU44" s="428"/>
      <c r="AV44" s="428"/>
      <c r="AW44" s="290" t="s">
        <v>38</v>
      </c>
      <c r="AX44" s="59" t="s">
        <v>39</v>
      </c>
      <c r="AY44" s="1035"/>
      <c r="AZ44"/>
      <c r="BA44" s="466">
        <v>1</v>
      </c>
    </row>
    <row r="45" spans="1:53" s="464" customFormat="1" ht="21" customHeight="1" x14ac:dyDescent="0.25">
      <c r="A45"/>
      <c r="B45" s="73" t="str">
        <f t="shared" si="16"/>
        <v>►</v>
      </c>
      <c r="C45" s="451" t="str">
        <f>C28</f>
        <v>Famille à coller.N.Nom de votre recette.Recette mère ►.S.Saisissez le nom de la recette mère</v>
      </c>
      <c r="D45" s="451">
        <f>D28</f>
        <v>6</v>
      </c>
      <c r="E45" s="451" t="str">
        <f>E28</f>
        <v>couverts</v>
      </c>
      <c r="F45" s="205"/>
      <c r="G45" s="114"/>
      <c r="H45" s="114"/>
      <c r="I45" s="114"/>
      <c r="J45" s="114"/>
      <c r="K45" s="114"/>
      <c r="L45" s="115"/>
      <c r="M45"/>
      <c r="N45" s="2834"/>
      <c r="O45" s="2820"/>
      <c r="P45" s="2820"/>
      <c r="Q45" s="2821"/>
      <c r="V45" s="3"/>
      <c r="W45" s="1854"/>
      <c r="X45" s="1850"/>
      <c r="Y45" s="1850"/>
      <c r="Z45" s="1850"/>
      <c r="AA45" s="1850"/>
      <c r="AB45" s="1850"/>
      <c r="AC45" s="1850"/>
      <c r="AD45" s="2532"/>
      <c r="AE45" s="645"/>
      <c r="AF45" s="73" t="str">
        <f t="shared" si="8"/>
        <v>►</v>
      </c>
      <c r="AG45" s="3"/>
      <c r="AH45" s="654"/>
      <c r="AI45" s="654"/>
      <c r="AJ45" s="654"/>
      <c r="AK45" s="654"/>
      <c r="AL45" s="654"/>
      <c r="AM45"/>
      <c r="AN45" s="964" t="s">
        <v>56</v>
      </c>
      <c r="AO45" s="534">
        <f t="shared" si="15"/>
        <v>0.25</v>
      </c>
      <c r="AP45" s="535">
        <v>250</v>
      </c>
      <c r="AQ45" s="679"/>
      <c r="AR45" s="3"/>
      <c r="AS45" s="1043" t="s">
        <v>7</v>
      </c>
      <c r="AT45" s="427" t="s">
        <v>649</v>
      </c>
      <c r="AU45" s="428"/>
      <c r="AV45" s="428"/>
      <c r="AW45" s="1926" t="s">
        <v>48</v>
      </c>
      <c r="AX45" s="62" t="s">
        <v>49</v>
      </c>
      <c r="AY45" s="1035"/>
      <c r="AZ45"/>
      <c r="BA45" s="466">
        <v>1</v>
      </c>
    </row>
    <row r="46" spans="1:53" s="464" customFormat="1" ht="21" customHeight="1" x14ac:dyDescent="0.25">
      <c r="A46"/>
      <c r="B46" s="73" t="str">
        <f t="shared" si="16"/>
        <v>►</v>
      </c>
      <c r="C46" s="451" t="str">
        <f>C28</f>
        <v>Famille à coller.N.Nom de votre recette.Recette mère ►.S.Saisissez le nom de la recette mère</v>
      </c>
      <c r="D46" s="451">
        <f>D28</f>
        <v>6</v>
      </c>
      <c r="E46" s="451" t="str">
        <f>E28</f>
        <v>couverts</v>
      </c>
      <c r="F46" s="205"/>
      <c r="G46" s="114"/>
      <c r="H46" s="114"/>
      <c r="I46" s="114"/>
      <c r="J46" s="114"/>
      <c r="K46" s="114"/>
      <c r="L46" s="115"/>
      <c r="M46"/>
      <c r="N46" s="2834"/>
      <c r="O46" s="2820"/>
      <c r="P46" s="2820"/>
      <c r="Q46" s="2821"/>
      <c r="V46" s="3"/>
      <c r="W46" s="1854"/>
      <c r="X46" s="1850"/>
      <c r="Y46" s="1850"/>
      <c r="Z46" s="1850"/>
      <c r="AA46" s="1850"/>
      <c r="AB46" s="1850"/>
      <c r="AC46" s="1850"/>
      <c r="AD46" s="2532"/>
      <c r="AE46" s="645"/>
      <c r="AF46" s="73" t="str">
        <f t="shared" si="8"/>
        <v>►</v>
      </c>
      <c r="AG46" s="3"/>
      <c r="AH46" s="654"/>
      <c r="AI46" s="654"/>
      <c r="AJ46" s="654"/>
      <c r="AK46" s="654"/>
      <c r="AL46" s="654"/>
      <c r="AM46"/>
      <c r="AN46" s="964" t="s">
        <v>57</v>
      </c>
      <c r="AO46" s="534">
        <f t="shared" si="15"/>
        <v>0.5</v>
      </c>
      <c r="AP46" s="535">
        <v>500</v>
      </c>
      <c r="AQ46" s="679"/>
      <c r="AR46" s="3"/>
      <c r="AS46" s="1043" t="s">
        <v>7</v>
      </c>
      <c r="AT46" s="427" t="s">
        <v>649</v>
      </c>
      <c r="AU46" s="428">
        <v>6</v>
      </c>
      <c r="AV46" s="428" t="s">
        <v>66</v>
      </c>
      <c r="AW46" s="79"/>
      <c r="AX46" s="65"/>
      <c r="AY46" s="1035"/>
      <c r="AZ46"/>
      <c r="BA46" s="466">
        <v>1</v>
      </c>
    </row>
    <row r="47" spans="1:53" s="464" customFormat="1" ht="21" customHeight="1" x14ac:dyDescent="0.25">
      <c r="A47"/>
      <c r="B47" s="73" t="str">
        <f t="shared" si="16"/>
        <v>►</v>
      </c>
      <c r="C47" s="451" t="str">
        <f>C28</f>
        <v>Famille à coller.N.Nom de votre recette.Recette mère ►.S.Saisissez le nom de la recette mère</v>
      </c>
      <c r="D47" s="451">
        <f>D28</f>
        <v>6</v>
      </c>
      <c r="E47" s="451" t="str">
        <f>E28</f>
        <v>couverts</v>
      </c>
      <c r="F47" s="205"/>
      <c r="G47" s="114"/>
      <c r="H47" s="114"/>
      <c r="I47" s="114"/>
      <c r="J47" s="114"/>
      <c r="K47" s="114"/>
      <c r="L47" s="147"/>
      <c r="M47"/>
      <c r="N47" s="2834"/>
      <c r="O47" s="2820"/>
      <c r="P47" s="2820"/>
      <c r="Q47" s="2821"/>
      <c r="V47" s="3"/>
      <c r="W47" s="1854"/>
      <c r="X47" s="1850"/>
      <c r="Y47" s="1850"/>
      <c r="Z47" s="1850"/>
      <c r="AA47" s="1850"/>
      <c r="AB47" s="1850"/>
      <c r="AC47" s="1850"/>
      <c r="AD47" s="2532"/>
      <c r="AE47" s="645"/>
      <c r="AF47" s="73" t="str">
        <f t="shared" si="8"/>
        <v>►</v>
      </c>
      <c r="AG47" s="3"/>
      <c r="AH47" s="654"/>
      <c r="AI47" s="654"/>
      <c r="AJ47" s="654"/>
      <c r="AK47" s="654"/>
      <c r="AL47" s="654"/>
      <c r="AM47"/>
      <c r="AN47" s="965" t="s">
        <v>58</v>
      </c>
      <c r="AO47" s="534">
        <f t="shared" si="15"/>
        <v>0.1</v>
      </c>
      <c r="AP47" s="535">
        <v>100</v>
      </c>
      <c r="AQ47" s="679"/>
      <c r="AR47" s="3"/>
      <c r="AS47" s="1044" t="s">
        <v>5</v>
      </c>
      <c r="AT47" s="427" t="s">
        <v>649</v>
      </c>
      <c r="AU47" s="428">
        <v>6</v>
      </c>
      <c r="AV47" s="428" t="s">
        <v>66</v>
      </c>
      <c r="AW47" s="79"/>
      <c r="AX47" s="65"/>
      <c r="AY47" s="1035"/>
      <c r="AZ47"/>
      <c r="BA47" s="466">
        <v>1</v>
      </c>
    </row>
    <row r="48" spans="1:53" s="464" customFormat="1" ht="21" customHeight="1" x14ac:dyDescent="0.25">
      <c r="A48"/>
      <c r="B48" s="73" t="str">
        <f t="shared" si="16"/>
        <v>►</v>
      </c>
      <c r="C48" s="451" t="str">
        <f>C28</f>
        <v>Famille à coller.N.Nom de votre recette.Recette mère ►.S.Saisissez le nom de la recette mère</v>
      </c>
      <c r="D48" s="451">
        <f>D28</f>
        <v>6</v>
      </c>
      <c r="E48" s="451" t="str">
        <f>E28</f>
        <v>couverts</v>
      </c>
      <c r="F48" s="205"/>
      <c r="G48" s="114"/>
      <c r="H48" s="114"/>
      <c r="I48" s="114"/>
      <c r="J48" s="114"/>
      <c r="K48" s="114"/>
      <c r="L48" s="147" t="s">
        <v>127</v>
      </c>
      <c r="M48"/>
      <c r="N48" s="2796" t="s">
        <v>72</v>
      </c>
      <c r="O48" s="120"/>
      <c r="P48" s="117"/>
      <c r="Q48" s="118"/>
      <c r="V48" s="3"/>
      <c r="W48" s="1854"/>
      <c r="X48" s="1850"/>
      <c r="Y48" s="1850"/>
      <c r="Z48" s="1850"/>
      <c r="AA48" s="1850"/>
      <c r="AB48" s="1850"/>
      <c r="AC48" s="1850"/>
      <c r="AD48" s="2532"/>
      <c r="AE48" s="645"/>
      <c r="AF48" s="73" t="str">
        <f t="shared" si="8"/>
        <v>►</v>
      </c>
      <c r="AG48" s="3"/>
      <c r="AH48" s="654"/>
      <c r="AI48" s="654"/>
      <c r="AJ48" s="654"/>
      <c r="AK48" s="654"/>
      <c r="AL48" s="654"/>
      <c r="AM48"/>
      <c r="AN48" s="716"/>
      <c r="AQ48" s="679"/>
      <c r="AR48" s="3"/>
      <c r="AS48" s="1044" t="str">
        <f>IF(BC52&lt;&gt;"","A","►")</f>
        <v>►</v>
      </c>
      <c r="AT48" s="427" t="s">
        <v>649</v>
      </c>
      <c r="AU48" s="428">
        <v>6</v>
      </c>
      <c r="AV48" s="428" t="s">
        <v>66</v>
      </c>
      <c r="AW48" s="79"/>
      <c r="AX48" s="80"/>
      <c r="AY48" s="1035"/>
      <c r="AZ48"/>
      <c r="BA48" s="466">
        <v>1</v>
      </c>
    </row>
    <row r="49" spans="1:53" s="464" customFormat="1" ht="21" customHeight="1" thickBot="1" x14ac:dyDescent="0.3">
      <c r="A49"/>
      <c r="B49" s="116" t="s">
        <v>7</v>
      </c>
      <c r="C49" s="451" t="str">
        <f>C28</f>
        <v>Famille à coller.N.Nom de votre recette.Recette mère ►.S.Saisissez le nom de la recette mère</v>
      </c>
      <c r="D49" s="451">
        <f>D28</f>
        <v>6</v>
      </c>
      <c r="E49" s="451" t="str">
        <f>E28</f>
        <v>couverts</v>
      </c>
      <c r="F49" s="2449"/>
      <c r="G49" s="114"/>
      <c r="H49" s="114"/>
      <c r="I49" s="114"/>
      <c r="J49" s="114"/>
      <c r="K49" s="114"/>
      <c r="L49" s="147" t="s">
        <v>128</v>
      </c>
      <c r="M49"/>
      <c r="N49" s="2846"/>
      <c r="O49" s="2841"/>
      <c r="P49" s="2841"/>
      <c r="Q49" s="2842"/>
      <c r="V49" s="3"/>
      <c r="W49" s="1854"/>
      <c r="X49" s="1850"/>
      <c r="Y49" s="1850"/>
      <c r="Z49" s="1850"/>
      <c r="AA49" s="1850"/>
      <c r="AB49" s="1850"/>
      <c r="AC49" s="1850"/>
      <c r="AD49" s="2532"/>
      <c r="AE49" s="645"/>
      <c r="AF49" s="116" t="str">
        <f t="shared" si="8"/>
        <v>A</v>
      </c>
      <c r="AG49" s="3"/>
      <c r="AH49" s="654"/>
      <c r="AI49" s="654"/>
      <c r="AJ49" s="654"/>
      <c r="AK49" s="654"/>
      <c r="AL49" s="654"/>
      <c r="AM49"/>
      <c r="AN49" s="716"/>
      <c r="AO49" s="696" t="s">
        <v>438</v>
      </c>
      <c r="AP49" s="697"/>
      <c r="AQ49" s="679"/>
      <c r="AR49" s="3"/>
      <c r="AS49" s="1045" t="s">
        <v>7</v>
      </c>
      <c r="AT49" s="87">
        <f>AT41</f>
        <v>0</v>
      </c>
      <c r="AU49" s="88">
        <f>AU41</f>
        <v>0</v>
      </c>
      <c r="AV49" s="89">
        <f>AV41</f>
        <v>0</v>
      </c>
      <c r="AW49" s="302" t="s">
        <v>62</v>
      </c>
      <c r="AX49" s="90"/>
      <c r="AY49" s="1035"/>
      <c r="AZ49"/>
      <c r="BA49" s="466">
        <v>1</v>
      </c>
    </row>
    <row r="50" spans="1:53" s="464" customFormat="1" ht="21" customHeight="1" x14ac:dyDescent="0.25">
      <c r="A50"/>
      <c r="B50" s="116" t="s">
        <v>7</v>
      </c>
      <c r="C50" s="451" t="str">
        <f>C28</f>
        <v>Famille à coller.N.Nom de votre recette.Recette mère ►.S.Saisissez le nom de la recette mère</v>
      </c>
      <c r="D50" s="451">
        <f>D28</f>
        <v>6</v>
      </c>
      <c r="E50" s="451" t="str">
        <f>E28</f>
        <v>couverts</v>
      </c>
      <c r="F50" s="265"/>
      <c r="G50" s="265"/>
      <c r="H50" s="265" t="s">
        <v>73</v>
      </c>
      <c r="I50" s="266"/>
      <c r="J50" s="267"/>
      <c r="K50" s="267"/>
      <c r="L50" s="268"/>
      <c r="M50"/>
      <c r="N50" s="2846"/>
      <c r="O50" s="2841"/>
      <c r="P50" s="2841"/>
      <c r="Q50" s="2842"/>
      <c r="V50" s="3"/>
      <c r="W50" s="1854"/>
      <c r="X50" s="1850"/>
      <c r="Y50" s="1850"/>
      <c r="Z50" s="1850"/>
      <c r="AA50" s="1850"/>
      <c r="AB50" s="1850"/>
      <c r="AC50" s="1850"/>
      <c r="AD50" s="2532"/>
      <c r="AE50" s="645"/>
      <c r="AF50" s="116" t="str">
        <f t="shared" si="8"/>
        <v>A</v>
      </c>
      <c r="AG50" s="3"/>
      <c r="AH50" s="659" t="s">
        <v>393</v>
      </c>
      <c r="AI50" s="654"/>
      <c r="AJ50" s="654"/>
      <c r="AK50" s="654"/>
      <c r="AL50" s="654"/>
      <c r="AM50"/>
      <c r="AN50" s="716"/>
      <c r="AO50" s="699" t="s">
        <v>439</v>
      </c>
      <c r="AP50" s="698" t="s">
        <v>440</v>
      </c>
      <c r="AQ50" s="679"/>
      <c r="AR50" s="3"/>
      <c r="AS50" s="1046"/>
      <c r="AT50" s="1038"/>
      <c r="AU50" s="1039"/>
      <c r="AV50" s="1040"/>
      <c r="AW50" s="1041"/>
      <c r="AX50" s="1036"/>
      <c r="AY50" s="1035"/>
      <c r="AZ50"/>
      <c r="BA50" s="466">
        <v>1</v>
      </c>
    </row>
    <row r="51" spans="1:53" s="464" customFormat="1" ht="21" customHeight="1" thickBot="1" x14ac:dyDescent="0.3">
      <c r="A51"/>
      <c r="B51" s="123" t="s">
        <v>7</v>
      </c>
      <c r="C51" s="455" t="str">
        <f>C28</f>
        <v>Famille à coller.N.Nom de votre recette.Recette mère ►.S.Saisissez le nom de la recette mère</v>
      </c>
      <c r="D51" s="455">
        <f>D28</f>
        <v>6</v>
      </c>
      <c r="E51" s="455" t="str">
        <f>E28</f>
        <v>couverts</v>
      </c>
      <c r="F51" s="269" t="s">
        <v>62</v>
      </c>
      <c r="G51" s="270"/>
      <c r="H51" s="271"/>
      <c r="I51" s="272"/>
      <c r="J51" s="271"/>
      <c r="K51" s="271"/>
      <c r="L51" s="273"/>
      <c r="M51"/>
      <c r="N51" s="2846"/>
      <c r="O51" s="2841"/>
      <c r="P51" s="2841"/>
      <c r="Q51" s="2842"/>
      <c r="V51" s="3"/>
      <c r="W51" s="1854"/>
      <c r="X51" s="1850"/>
      <c r="Y51" s="1850"/>
      <c r="Z51" s="1850"/>
      <c r="AA51" s="1850"/>
      <c r="AB51" s="1850"/>
      <c r="AC51" s="1850"/>
      <c r="AD51" s="2532"/>
      <c r="AE51" s="645"/>
      <c r="AF51" s="123" t="str">
        <f t="shared" si="8"/>
        <v>A</v>
      </c>
      <c r="AG51" s="3"/>
      <c r="AH51" s="660" t="s">
        <v>394</v>
      </c>
      <c r="AI51" s="656"/>
      <c r="AJ51" s="656"/>
      <c r="AK51" s="656"/>
      <c r="AL51" s="656"/>
      <c r="AM51" t="s">
        <v>4</v>
      </c>
      <c r="AN51" s="716"/>
      <c r="AO51" s="699" t="s">
        <v>441</v>
      </c>
      <c r="AP51" s="698" t="s">
        <v>442</v>
      </c>
      <c r="AQ51" s="679"/>
      <c r="AR51" s="3"/>
      <c r="AS51" s="2998" t="s">
        <v>459</v>
      </c>
      <c r="AT51" s="2999"/>
      <c r="AU51" s="2999"/>
      <c r="AV51" s="2999"/>
      <c r="AW51" s="2999"/>
      <c r="AX51" s="2999"/>
      <c r="AY51" s="3000"/>
      <c r="AZ51"/>
      <c r="BA51" s="466">
        <v>1</v>
      </c>
    </row>
    <row r="52" spans="1:53" s="464" customFormat="1" ht="21" customHeight="1" x14ac:dyDescent="0.25">
      <c r="A52"/>
      <c r="B52" s="94" t="s">
        <v>5</v>
      </c>
      <c r="C52" s="452" t="str">
        <f>C39</f>
        <v>Famille à coller.N.Nom de votre recette.Recette mère ►.S.Saisissez le nom de la recette mère</v>
      </c>
      <c r="D52" s="452">
        <f>D39</f>
        <v>6</v>
      </c>
      <c r="E52" s="451" t="str">
        <f>E39</f>
        <v>couverts</v>
      </c>
      <c r="F52" s="125"/>
      <c r="G52" s="126"/>
      <c r="H52" s="125" t="s">
        <v>3</v>
      </c>
      <c r="I52" s="127" t="s">
        <v>75</v>
      </c>
      <c r="J52" s="128"/>
      <c r="K52" s="128"/>
      <c r="L52" s="128"/>
      <c r="M52"/>
      <c r="N52" s="128"/>
      <c r="O52" s="128"/>
      <c r="P52" s="128"/>
      <c r="Q52" s="318" t="s">
        <v>4</v>
      </c>
      <c r="V52" s="3"/>
      <c r="W52" s="1854"/>
      <c r="X52" s="1850"/>
      <c r="Y52" s="1850"/>
      <c r="Z52" s="1850"/>
      <c r="AA52" s="1850"/>
      <c r="AB52" s="1850"/>
      <c r="AC52" s="1850"/>
      <c r="AD52" s="2532"/>
      <c r="AE52" s="645"/>
      <c r="AF52" s="94" t="str">
        <f t="shared" si="8"/>
        <v>►</v>
      </c>
      <c r="AG52" s="3"/>
      <c r="AH52" s="659" t="s">
        <v>395</v>
      </c>
      <c r="AI52" s="656"/>
      <c r="AJ52" s="656"/>
      <c r="AK52" s="656"/>
      <c r="AL52" s="656"/>
      <c r="AM52"/>
      <c r="AN52" s="716"/>
      <c r="AO52" s="699" t="s">
        <v>443</v>
      </c>
      <c r="AP52" s="698" t="s">
        <v>444</v>
      </c>
      <c r="AQ52" s="679"/>
      <c r="AR52" s="3"/>
      <c r="AS52" s="2998"/>
      <c r="AT52" s="2999"/>
      <c r="AU52" s="2999"/>
      <c r="AV52" s="2999"/>
      <c r="AW52" s="2999"/>
      <c r="AX52" s="2999"/>
      <c r="AY52" s="3000"/>
      <c r="AZ52"/>
      <c r="BA52" s="466">
        <v>1</v>
      </c>
    </row>
    <row r="53" spans="1:53" s="464" customFormat="1" ht="21" customHeight="1" thickBot="1" x14ac:dyDescent="0.3">
      <c r="A53"/>
      <c r="B53" s="319" t="s">
        <v>5</v>
      </c>
      <c r="C53" s="453" t="str">
        <f t="shared" ref="C53:Q53" si="17">SUBSTITUTE(ADDRESS(1,COLUMN(),4),"1","")</f>
        <v>C</v>
      </c>
      <c r="D53" s="453" t="str">
        <f t="shared" si="17"/>
        <v>D</v>
      </c>
      <c r="E53" s="453" t="str">
        <f t="shared" si="17"/>
        <v>E</v>
      </c>
      <c r="F53" s="129" t="str">
        <f t="shared" si="17"/>
        <v>F</v>
      </c>
      <c r="G53" s="129" t="str">
        <f t="shared" si="17"/>
        <v>G</v>
      </c>
      <c r="H53" s="129" t="str">
        <f t="shared" si="17"/>
        <v>H</v>
      </c>
      <c r="I53" s="129" t="str">
        <f t="shared" si="17"/>
        <v>I</v>
      </c>
      <c r="J53" s="129" t="str">
        <f t="shared" si="17"/>
        <v>J</v>
      </c>
      <c r="K53" s="129" t="str">
        <f t="shared" si="17"/>
        <v>K</v>
      </c>
      <c r="L53" s="129" t="str">
        <f t="shared" si="17"/>
        <v>L</v>
      </c>
      <c r="M53" s="129" t="str">
        <f t="shared" si="17"/>
        <v>M</v>
      </c>
      <c r="N53" s="129" t="str">
        <f t="shared" si="17"/>
        <v>N</v>
      </c>
      <c r="O53" s="129" t="str">
        <f t="shared" si="17"/>
        <v>O</v>
      </c>
      <c r="P53" s="129" t="str">
        <f t="shared" si="17"/>
        <v>P</v>
      </c>
      <c r="Q53" s="130" t="str">
        <f t="shared" si="17"/>
        <v>Q</v>
      </c>
      <c r="V53" s="3"/>
      <c r="W53" s="1854"/>
      <c r="X53" s="1850"/>
      <c r="Y53" s="1850"/>
      <c r="Z53" s="1850"/>
      <c r="AA53" s="1850"/>
      <c r="AB53" s="1850"/>
      <c r="AC53" s="1850"/>
      <c r="AD53" s="2532"/>
      <c r="AE53" s="645"/>
      <c r="AF53" s="319" t="str">
        <f t="shared" si="8"/>
        <v>►</v>
      </c>
      <c r="AG53" s="3"/>
      <c r="AH53" s="660" t="s">
        <v>396</v>
      </c>
      <c r="AI53" s="656"/>
      <c r="AJ53" s="656"/>
      <c r="AK53" s="656"/>
      <c r="AL53" s="656"/>
      <c r="AM53"/>
      <c r="AN53" s="716"/>
      <c r="AO53" s="699" t="s">
        <v>445</v>
      </c>
      <c r="AP53" s="698" t="s">
        <v>446</v>
      </c>
      <c r="AQ53" s="679"/>
      <c r="AR53" s="3"/>
      <c r="AS53" s="715"/>
      <c r="AT53" s="1025" t="s">
        <v>461</v>
      </c>
      <c r="AU53" s="1024"/>
      <c r="AV53" s="1024"/>
      <c r="AW53" s="1024"/>
      <c r="AX53" s="1024"/>
      <c r="AY53" s="713"/>
      <c r="AZ53"/>
      <c r="BA53" s="466">
        <v>1</v>
      </c>
    </row>
    <row r="54" spans="1:53" s="464" customFormat="1" ht="21" customHeight="1" x14ac:dyDescent="0.25">
      <c r="A54"/>
      <c r="B54" s="319" t="s">
        <v>5</v>
      </c>
      <c r="C54" s="454">
        <f t="shared" ref="C54:Q54" ca="1" si="18">CELL("largeur",C54)</f>
        <v>2</v>
      </c>
      <c r="D54" s="454">
        <f t="shared" ca="1" si="18"/>
        <v>2</v>
      </c>
      <c r="E54" s="454">
        <f t="shared" ca="1" si="18"/>
        <v>2</v>
      </c>
      <c r="F54" s="96">
        <f t="shared" ca="1" si="18"/>
        <v>11</v>
      </c>
      <c r="G54" s="96">
        <f t="shared" ca="1" si="18"/>
        <v>11</v>
      </c>
      <c r="H54" s="96">
        <f t="shared" ca="1" si="18"/>
        <v>3</v>
      </c>
      <c r="I54" s="96">
        <f t="shared" ca="1" si="18"/>
        <v>11</v>
      </c>
      <c r="J54" s="96">
        <f t="shared" ca="1" si="18"/>
        <v>11</v>
      </c>
      <c r="K54" s="96">
        <f t="shared" ca="1" si="18"/>
        <v>12</v>
      </c>
      <c r="L54" s="96">
        <f t="shared" ca="1" si="18"/>
        <v>40</v>
      </c>
      <c r="M54" s="96">
        <f t="shared" ca="1" si="18"/>
        <v>1</v>
      </c>
      <c r="N54" s="96">
        <f t="shared" ca="1" si="18"/>
        <v>11</v>
      </c>
      <c r="O54" s="96">
        <f t="shared" ca="1" si="18"/>
        <v>14</v>
      </c>
      <c r="P54" s="96">
        <f t="shared" ca="1" si="18"/>
        <v>11</v>
      </c>
      <c r="Q54" s="131">
        <f t="shared" ca="1" si="18"/>
        <v>17</v>
      </c>
      <c r="V54" s="3"/>
      <c r="W54" s="1854"/>
      <c r="X54" s="1850"/>
      <c r="Y54" s="1850"/>
      <c r="Z54" s="1850"/>
      <c r="AA54" s="1850"/>
      <c r="AB54" s="1850"/>
      <c r="AC54" s="1850"/>
      <c r="AD54" s="2532"/>
      <c r="AE54" s="645"/>
      <c r="AF54" s="319" t="str">
        <f t="shared" si="8"/>
        <v>►</v>
      </c>
      <c r="AG54" s="3"/>
      <c r="AH54" s="659" t="s">
        <v>397</v>
      </c>
      <c r="AI54" s="654"/>
      <c r="AJ54" s="654"/>
      <c r="AK54" s="654"/>
      <c r="AL54" s="654"/>
      <c r="AM54"/>
      <c r="AN54" s="716"/>
      <c r="AO54" s="2172" t="s">
        <v>447</v>
      </c>
      <c r="AP54" s="701" t="s">
        <v>448</v>
      </c>
      <c r="AQ54" s="679"/>
      <c r="AR54" s="3"/>
      <c r="AS54" s="718" t="s">
        <v>7</v>
      </c>
      <c r="AT54" s="719" t="s">
        <v>462</v>
      </c>
      <c r="AU54" s="720">
        <v>18</v>
      </c>
      <c r="AV54" s="720" t="s">
        <v>19</v>
      </c>
      <c r="AW54" s="471" t="s">
        <v>277</v>
      </c>
      <c r="AX54" s="3001" t="s">
        <v>463</v>
      </c>
      <c r="AY54" s="3003" t="s">
        <v>464</v>
      </c>
      <c r="AZ54"/>
      <c r="BA54" s="466">
        <v>1</v>
      </c>
    </row>
    <row r="55" spans="1:53" s="464" customFormat="1" ht="21" customHeight="1" thickBot="1" x14ac:dyDescent="0.3">
      <c r="A55"/>
      <c r="B55" s="320" t="s">
        <v>7</v>
      </c>
      <c r="C55" s="321">
        <v>2</v>
      </c>
      <c r="D55" s="321">
        <v>2</v>
      </c>
      <c r="E55" s="321">
        <v>2</v>
      </c>
      <c r="F55" s="321">
        <v>11</v>
      </c>
      <c r="G55" s="321">
        <v>11</v>
      </c>
      <c r="H55" s="321">
        <v>3</v>
      </c>
      <c r="I55" s="321">
        <v>11</v>
      </c>
      <c r="J55" s="321">
        <v>11</v>
      </c>
      <c r="K55" s="321">
        <v>12</v>
      </c>
      <c r="L55" s="321">
        <v>40</v>
      </c>
      <c r="M55" s="321">
        <v>1</v>
      </c>
      <c r="N55" s="321">
        <v>11</v>
      </c>
      <c r="O55" s="321">
        <v>14</v>
      </c>
      <c r="P55" s="321">
        <v>11</v>
      </c>
      <c r="Q55" s="322">
        <v>17</v>
      </c>
      <c r="V55" s="3"/>
      <c r="W55" s="1854"/>
      <c r="X55" s="1850"/>
      <c r="Y55" s="1850"/>
      <c r="Z55" s="1850"/>
      <c r="AA55" s="1850"/>
      <c r="AB55" s="1850"/>
      <c r="AC55" s="1850"/>
      <c r="AD55" s="2532"/>
      <c r="AE55" s="645"/>
      <c r="AF55" s="320" t="str">
        <f t="shared" si="8"/>
        <v>A</v>
      </c>
      <c r="AG55" s="3"/>
      <c r="AH55" s="660" t="s">
        <v>398</v>
      </c>
      <c r="AI55" s="651"/>
      <c r="AJ55" s="651"/>
      <c r="AK55" s="651"/>
      <c r="AL55" s="652"/>
      <c r="AM55"/>
      <c r="AN55" s="702" t="s">
        <v>449</v>
      </c>
      <c r="AO55" s="703"/>
      <c r="AP55" s="704"/>
      <c r="AQ55" s="705"/>
      <c r="AR55" s="673"/>
      <c r="AS55" s="721" t="s">
        <v>7</v>
      </c>
      <c r="AT55" s="1026" t="s">
        <v>462</v>
      </c>
      <c r="AU55" s="1027"/>
      <c r="AV55" s="1027"/>
      <c r="AW55" s="1028" t="s">
        <v>277</v>
      </c>
      <c r="AX55" s="3002"/>
      <c r="AY55" s="3004"/>
      <c r="AZ55"/>
      <c r="BA55" s="466">
        <v>1</v>
      </c>
    </row>
    <row r="56" spans="1:53" s="464" customFormat="1" ht="21" customHeight="1" x14ac:dyDescent="0.25">
      <c r="A56"/>
      <c r="B56" s="2168" t="s">
        <v>7</v>
      </c>
      <c r="C56" s="2587"/>
      <c r="D56" s="2587"/>
      <c r="E56" s="2587"/>
      <c r="F56" s="2588"/>
      <c r="G56" s="2588"/>
      <c r="H56" s="2588"/>
      <c r="I56" s="2588"/>
      <c r="J56" s="2588"/>
      <c r="K56" s="2588"/>
      <c r="L56" s="30"/>
      <c r="M56"/>
      <c r="N56" s="9"/>
      <c r="O56" s="9"/>
      <c r="P56" s="9"/>
      <c r="Q56" s="9"/>
      <c r="V56" s="3"/>
      <c r="W56" s="1854"/>
      <c r="X56" s="1850"/>
      <c r="Y56" s="1850"/>
      <c r="Z56" s="1850"/>
      <c r="AA56" s="1850"/>
      <c r="AB56" s="1850"/>
      <c r="AC56" s="1850"/>
      <c r="AD56" s="2532"/>
      <c r="AE56" s="3"/>
      <c r="AF56"/>
      <c r="AG56" s="3"/>
      <c r="AH56" s="654"/>
      <c r="AI56" s="654"/>
      <c r="AJ56" s="654"/>
      <c r="AK56" s="654"/>
      <c r="AL56" s="654"/>
      <c r="AM56"/>
      <c r="AN56" s="3005" t="s">
        <v>450</v>
      </c>
      <c r="AO56" s="3006"/>
      <c r="AP56" s="3006"/>
      <c r="AQ56" s="3007"/>
      <c r="AR56" s="673"/>
      <c r="AS56" s="721" t="s">
        <v>7</v>
      </c>
      <c r="AT56" s="1047" t="s">
        <v>462</v>
      </c>
      <c r="AU56" s="1047"/>
      <c r="AV56" s="1048" t="s">
        <v>465</v>
      </c>
      <c r="AW56" s="1049"/>
      <c r="AX56" s="1050"/>
      <c r="AY56" s="722" t="s">
        <v>13</v>
      </c>
      <c r="AZ56"/>
      <c r="BA56" s="466">
        <v>1</v>
      </c>
    </row>
    <row r="57" spans="1:53" s="464" customFormat="1" ht="21" customHeight="1" x14ac:dyDescent="0.25">
      <c r="A57"/>
      <c r="B57" s="2168" t="s">
        <v>7</v>
      </c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41"/>
      <c r="N57" s="122"/>
      <c r="O57" s="122"/>
      <c r="P57" s="122"/>
      <c r="Q57" s="122"/>
      <c r="V57" s="3"/>
      <c r="W57" s="1854"/>
      <c r="X57" s="1850"/>
      <c r="Y57" s="1850"/>
      <c r="Z57" s="1850"/>
      <c r="AA57" s="1850"/>
      <c r="AB57" s="1850"/>
      <c r="AC57" s="1850"/>
      <c r="AD57" s="2532"/>
      <c r="AF57"/>
      <c r="AG57" s="3"/>
      <c r="AH57" s="654"/>
      <c r="AI57" s="654"/>
      <c r="AJ57" s="654"/>
      <c r="AK57" s="654"/>
      <c r="AL57" s="654"/>
      <c r="AM57"/>
      <c r="AN57" s="3005"/>
      <c r="AO57" s="3006"/>
      <c r="AP57" s="3006"/>
      <c r="AQ57" s="3007"/>
      <c r="AR57" s="673"/>
      <c r="AS57" s="721" t="s">
        <v>7</v>
      </c>
      <c r="AT57" s="34" t="s">
        <v>462</v>
      </c>
      <c r="AU57" s="34"/>
      <c r="AV57" s="35"/>
      <c r="AW57" s="37"/>
      <c r="AX57" s="37"/>
      <c r="AY57" s="724"/>
      <c r="AZ57"/>
      <c r="BA57" s="466">
        <v>1</v>
      </c>
    </row>
    <row r="58" spans="1:53" s="464" customFormat="1" ht="21" customHeight="1" x14ac:dyDescent="0.25">
      <c r="A58"/>
      <c r="B58" s="2168" t="s">
        <v>7</v>
      </c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41"/>
      <c r="N58" s="122"/>
      <c r="O58" s="122"/>
      <c r="P58" s="122"/>
      <c r="Q58" s="122"/>
      <c r="V58" s="3"/>
      <c r="W58" s="1854"/>
      <c r="X58" s="1850"/>
      <c r="Y58" s="1850"/>
      <c r="Z58" s="1850"/>
      <c r="AA58" s="1850"/>
      <c r="AB58" s="1850"/>
      <c r="AC58" s="1850"/>
      <c r="AD58" s="2532"/>
      <c r="AF58"/>
      <c r="AG58" s="3"/>
      <c r="AH58" s="654"/>
      <c r="AI58" s="654"/>
      <c r="AJ58" s="654"/>
      <c r="AK58" s="654"/>
      <c r="AL58" s="654"/>
      <c r="AM58"/>
      <c r="AN58" s="3005"/>
      <c r="AO58" s="3006"/>
      <c r="AP58" s="3006"/>
      <c r="AQ58" s="3007"/>
      <c r="AR58" s="673"/>
      <c r="AS58" s="721" t="s">
        <v>7</v>
      </c>
      <c r="AT58" s="34" t="s">
        <v>462</v>
      </c>
      <c r="AU58" s="34"/>
      <c r="AV58" s="35"/>
      <c r="AW58" s="43">
        <v>18</v>
      </c>
      <c r="AX58" s="44" t="s">
        <v>19</v>
      </c>
      <c r="AY58" s="725" t="s">
        <v>16</v>
      </c>
      <c r="AZ58"/>
      <c r="BA58" s="466">
        <v>1</v>
      </c>
    </row>
    <row r="59" spans="1:53" s="464" customFormat="1" ht="21" customHeight="1" thickBot="1" x14ac:dyDescent="0.3">
      <c r="A59"/>
      <c r="B59" s="2168" t="s">
        <v>7</v>
      </c>
      <c r="C59" s="2587"/>
      <c r="D59" s="2587"/>
      <c r="E59" s="2587"/>
      <c r="F59" s="2588"/>
      <c r="G59" s="2588"/>
      <c r="H59" s="2588"/>
      <c r="I59" s="2588"/>
      <c r="J59" s="2588"/>
      <c r="K59" s="2588"/>
      <c r="L59" s="30"/>
      <c r="M59" s="41"/>
      <c r="N59" s="122"/>
      <c r="O59" s="122"/>
      <c r="P59" s="122"/>
      <c r="Q59" s="122"/>
      <c r="V59" s="3"/>
      <c r="W59" s="1854"/>
      <c r="X59" s="1850"/>
      <c r="Y59" s="1850"/>
      <c r="Z59" s="1850"/>
      <c r="AA59" s="1850"/>
      <c r="AB59" s="1850"/>
      <c r="AC59" s="1850"/>
      <c r="AD59" s="2532"/>
      <c r="AF59"/>
      <c r="AG59" s="3"/>
      <c r="AH59" s="654"/>
      <c r="AI59" s="654"/>
      <c r="AJ59" s="654"/>
      <c r="AK59" s="654"/>
      <c r="AL59" s="654"/>
      <c r="AM59"/>
      <c r="AN59" s="3005"/>
      <c r="AO59" s="3006"/>
      <c r="AP59" s="3006"/>
      <c r="AQ59" s="3007"/>
      <c r="AR59" s="673"/>
      <c r="AS59" s="721" t="s">
        <v>5</v>
      </c>
      <c r="AT59" s="34" t="s">
        <v>462</v>
      </c>
      <c r="AU59" s="34"/>
      <c r="AV59" s="35"/>
      <c r="AW59" s="468" t="s">
        <v>275</v>
      </c>
      <c r="AX59" s="9"/>
      <c r="AY59" s="727"/>
      <c r="AZ59"/>
      <c r="BA59" s="466">
        <v>1</v>
      </c>
    </row>
    <row r="60" spans="1:53" s="464" customFormat="1" ht="21" customHeight="1" x14ac:dyDescent="0.25">
      <c r="A60"/>
      <c r="B60" s="23" t="s">
        <v>7</v>
      </c>
      <c r="C60" s="456" t="str">
        <f>C66</f>
        <v>Famille à coller.N.Nom de votre recette.Recette mère ►.S.Saisissez le nom de la recette mère</v>
      </c>
      <c r="D60" s="457">
        <f>D66</f>
        <v>6</v>
      </c>
      <c r="E60" s="457" t="str">
        <f>E66</f>
        <v>couverts</v>
      </c>
      <c r="F60" s="279" t="s">
        <v>4</v>
      </c>
      <c r="G60" s="24" t="s">
        <v>8</v>
      </c>
      <c r="H60" s="3217" t="s">
        <v>206</v>
      </c>
      <c r="I60" s="3217"/>
      <c r="J60" s="3157" t="s">
        <v>10</v>
      </c>
      <c r="K60" s="3157"/>
      <c r="L60" s="3158"/>
      <c r="M60" s="41"/>
      <c r="N60" s="2405" t="s">
        <v>77</v>
      </c>
      <c r="O60" s="502" t="s">
        <v>294</v>
      </c>
      <c r="P60" s="501"/>
      <c r="Q60"/>
      <c r="V60" s="3"/>
      <c r="W60" s="1854"/>
      <c r="X60" s="1850"/>
      <c r="Y60" s="1850"/>
      <c r="Z60" s="1850"/>
      <c r="AA60" s="1850"/>
      <c r="AB60" s="1850"/>
      <c r="AC60" s="1850"/>
      <c r="AD60" s="2532"/>
      <c r="AF60"/>
      <c r="AG60" s="3"/>
      <c r="AH60" s="654"/>
      <c r="AI60" s="654"/>
      <c r="AJ60" s="654"/>
      <c r="AK60" s="654"/>
      <c r="AL60" s="654"/>
      <c r="AM60"/>
      <c r="AN60" s="3008" t="s">
        <v>451</v>
      </c>
      <c r="AO60" s="3009"/>
      <c r="AP60" s="3009"/>
      <c r="AQ60" s="3010"/>
      <c r="AR60" s="673"/>
      <c r="AS60" s="674"/>
      <c r="AT60" s="675"/>
      <c r="AU60" s="675"/>
      <c r="AV60" s="675"/>
      <c r="AW60" s="3052" t="s">
        <v>23</v>
      </c>
      <c r="AX60" s="3052"/>
      <c r="AY60" s="3053"/>
      <c r="AZ60"/>
      <c r="BA60" s="466">
        <v>1</v>
      </c>
    </row>
    <row r="61" spans="1:53" s="464" customFormat="1" ht="21" customHeight="1" x14ac:dyDescent="0.25">
      <c r="A61"/>
      <c r="B61" s="25" t="s">
        <v>7</v>
      </c>
      <c r="C61" s="458" t="str">
        <f>C66</f>
        <v>Famille à coller.N.Nom de votre recette.Recette mère ►.S.Saisissez le nom de la recette mère</v>
      </c>
      <c r="D61" s="459"/>
      <c r="E61" s="459"/>
      <c r="F61" s="281" t="s">
        <v>207</v>
      </c>
      <c r="G61" s="26" t="s">
        <v>12</v>
      </c>
      <c r="H61" s="3218"/>
      <c r="I61" s="3218"/>
      <c r="J61" s="3159"/>
      <c r="K61" s="3159"/>
      <c r="L61" s="3160"/>
      <c r="M61" s="41"/>
      <c r="N61"/>
      <c r="O61" s="469" t="s">
        <v>276</v>
      </c>
      <c r="P61" s="27"/>
      <c r="Q61"/>
      <c r="V61" s="3"/>
      <c r="W61" s="1854"/>
      <c r="X61" s="1850"/>
      <c r="Y61" s="1850"/>
      <c r="Z61" s="1850"/>
      <c r="AA61" s="1850"/>
      <c r="AB61" s="1850"/>
      <c r="AC61" s="1850"/>
      <c r="AD61" s="2532"/>
      <c r="AF61"/>
      <c r="AG61" s="3"/>
      <c r="AH61" s="654"/>
      <c r="AI61" s="654"/>
      <c r="AJ61" s="654"/>
      <c r="AK61" s="654"/>
      <c r="AL61" s="654"/>
      <c r="AM61"/>
      <c r="AN61" s="3008"/>
      <c r="AO61" s="3009"/>
      <c r="AP61" s="3009"/>
      <c r="AQ61" s="3010"/>
      <c r="AR61" s="673"/>
      <c r="AS61" s="728"/>
      <c r="AT61" s="729" t="s">
        <v>470</v>
      </c>
      <c r="AU61" s="730" t="s">
        <v>464</v>
      </c>
      <c r="AV61" s="730"/>
      <c r="AW61" s="3054" t="s">
        <v>471</v>
      </c>
      <c r="AX61" s="3054"/>
      <c r="AY61" s="3055"/>
      <c r="AZ61"/>
      <c r="BA61" s="466">
        <v>1</v>
      </c>
    </row>
    <row r="62" spans="1:53" s="464" customFormat="1" ht="21" customHeight="1" x14ac:dyDescent="0.25">
      <c r="A62"/>
      <c r="B62" s="25" t="s">
        <v>7</v>
      </c>
      <c r="C62" s="460" t="str">
        <f>C66</f>
        <v>Famille à coller.N.Nom de votre recette.Recette mère ►.S.Saisissez le nom de la recette mère</v>
      </c>
      <c r="D62" s="461"/>
      <c r="E62" s="462"/>
      <c r="F62" s="28"/>
      <c r="G62" s="29" t="s">
        <v>208</v>
      </c>
      <c r="H62" s="283"/>
      <c r="I62" s="30" t="s">
        <v>13</v>
      </c>
      <c r="J62" s="284" t="s">
        <v>14</v>
      </c>
      <c r="K62" s="9"/>
      <c r="L62" s="285"/>
      <c r="M62" s="41"/>
      <c r="N62" s="41"/>
      <c r="O62"/>
      <c r="P62"/>
      <c r="Q62"/>
      <c r="V62" s="3"/>
      <c r="W62" s="1854"/>
      <c r="X62" s="1850"/>
      <c r="Y62" s="1850"/>
      <c r="Z62" s="1850"/>
      <c r="AA62" s="1850"/>
      <c r="AB62" s="1850"/>
      <c r="AC62" s="1850"/>
      <c r="AD62" s="2532"/>
      <c r="AF62"/>
      <c r="AG62" s="3"/>
      <c r="AH62" s="654"/>
      <c r="AI62" s="654"/>
      <c r="AJ62" s="654"/>
      <c r="AK62" s="654"/>
      <c r="AL62" s="654"/>
      <c r="AM62"/>
      <c r="AN62" s="966"/>
      <c r="AP62" s="671"/>
      <c r="AQ62" s="672"/>
      <c r="AR62" s="673"/>
      <c r="AS62" s="728"/>
      <c r="AT62" s="729" t="s">
        <v>473</v>
      </c>
      <c r="AU62" s="731" t="s">
        <v>474</v>
      </c>
      <c r="AV62" s="675"/>
      <c r="AW62" s="3054"/>
      <c r="AX62" s="3054"/>
      <c r="AY62" s="3055"/>
      <c r="AZ62"/>
      <c r="BA62" s="466">
        <v>1</v>
      </c>
    </row>
    <row r="63" spans="1:53" s="464" customFormat="1" ht="21" customHeight="1" thickBot="1" x14ac:dyDescent="0.3">
      <c r="A63"/>
      <c r="B63" s="25" t="s">
        <v>7</v>
      </c>
      <c r="C63" s="428" t="str">
        <f>C66</f>
        <v>Famille à coller.N.Nom de votre recette.Recette mère ►.S.Saisissez le nom de la recette mère</v>
      </c>
      <c r="D63" s="428"/>
      <c r="E63" s="428"/>
      <c r="F63" s="36" t="s">
        <v>16</v>
      </c>
      <c r="G63" s="37"/>
      <c r="H63" s="37"/>
      <c r="I63" s="288" t="s">
        <v>17</v>
      </c>
      <c r="J63" s="3214" t="str">
        <f>F66</f>
        <v>Famille à coller.N.Nom de votre recette.Recette mère ►.S.Saisissez le nom de la recette mère</v>
      </c>
      <c r="K63" s="3214"/>
      <c r="L63" s="3215"/>
      <c r="M63" s="41"/>
      <c r="N63" s="41"/>
      <c r="O63"/>
      <c r="P63"/>
      <c r="Q63"/>
      <c r="V63" s="3"/>
      <c r="W63" s="1854"/>
      <c r="X63" s="1850"/>
      <c r="Y63" s="1850"/>
      <c r="Z63" s="1850"/>
      <c r="AA63" s="1850"/>
      <c r="AB63" s="1850"/>
      <c r="AC63" s="1850"/>
      <c r="AD63" s="2532"/>
      <c r="AF63"/>
      <c r="AG63" s="3"/>
      <c r="AH63"/>
      <c r="AI63"/>
      <c r="AJ63"/>
      <c r="AK63"/>
      <c r="AL63"/>
      <c r="AM63"/>
      <c r="AN63" s="706" t="s">
        <v>42</v>
      </c>
      <c r="AO63" s="707" t="s">
        <v>452</v>
      </c>
      <c r="AP63" s="704"/>
      <c r="AQ63" s="672"/>
      <c r="AR63" s="673"/>
      <c r="AS63" s="728"/>
      <c r="AT63" s="729" t="s">
        <v>476</v>
      </c>
      <c r="AU63" s="732" t="s">
        <v>463</v>
      </c>
      <c r="AV63" s="675"/>
      <c r="AW63" s="3056" t="str">
        <f>"Recette *"&amp;AU61&amp;"/ Famille* "&amp;AU63&amp;"/ Auteur* "&amp;AU62&amp;" /Recette Mère ► "&amp;AV66</f>
        <v>Recette *CHIBOUST PAMPLEMOUSSE/ Famille* Dessert assiette/ Auteur* Jean-Jacques Borne MOF 1994 /Recette Mère ► MILLE-FEUILLE meringue et chiboust pamplemousse aux fraises des bois</v>
      </c>
      <c r="AX63" s="3056"/>
      <c r="AY63" s="3057"/>
      <c r="AZ63"/>
      <c r="BA63" s="466">
        <v>1</v>
      </c>
    </row>
    <row r="64" spans="1:53" s="464" customFormat="1" ht="21" customHeight="1" x14ac:dyDescent="0.25">
      <c r="A64"/>
      <c r="B64" s="25" t="s">
        <v>7</v>
      </c>
      <c r="C64" s="428" t="str">
        <f>C66</f>
        <v>Famille à coller.N.Nom de votre recette.Recette mère ►.S.Saisissez le nom de la recette mère</v>
      </c>
      <c r="D64" s="428"/>
      <c r="E64" s="428"/>
      <c r="F64" s="43">
        <v>6</v>
      </c>
      <c r="G64" s="44" t="s">
        <v>66</v>
      </c>
      <c r="H64" s="36"/>
      <c r="I64" s="36"/>
      <c r="J64" s="3214"/>
      <c r="K64" s="3214"/>
      <c r="L64" s="3215"/>
      <c r="M64" s="41"/>
      <c r="N64"/>
      <c r="O64" s="570" t="s">
        <v>293</v>
      </c>
      <c r="P64" s="500"/>
      <c r="Q64" s="499"/>
      <c r="V64" s="3"/>
      <c r="W64" s="3240" t="s">
        <v>1374</v>
      </c>
      <c r="X64" s="3241"/>
      <c r="Y64" s="3241"/>
      <c r="Z64" s="3241"/>
      <c r="AA64" s="3241"/>
      <c r="AB64" s="3241"/>
      <c r="AC64" s="3241"/>
      <c r="AD64" s="3242"/>
      <c r="AF64"/>
      <c r="AG64" s="3"/>
      <c r="AH64"/>
      <c r="AI64"/>
      <c r="AJ64"/>
      <c r="AK64"/>
      <c r="AL64"/>
      <c r="AM64"/>
      <c r="AN64" s="708" t="s">
        <v>453</v>
      </c>
      <c r="AO64" s="707"/>
      <c r="AP64" s="704"/>
      <c r="AQ64" s="672"/>
      <c r="AR64" s="673"/>
      <c r="AS64" s="728"/>
      <c r="AT64" s="729" t="s">
        <v>478</v>
      </c>
      <c r="AU64" s="733" t="s">
        <v>479</v>
      </c>
      <c r="AV64" s="675"/>
      <c r="AW64" s="3056"/>
      <c r="AX64" s="3056"/>
      <c r="AY64" s="3057"/>
      <c r="AZ64"/>
      <c r="BA64" s="466">
        <v>1</v>
      </c>
    </row>
    <row r="65" spans="1:53" s="464" customFormat="1" ht="21" customHeight="1" x14ac:dyDescent="0.25">
      <c r="A65"/>
      <c r="B65" s="25" t="s">
        <v>5</v>
      </c>
      <c r="C65" s="463" t="str">
        <f>C66</f>
        <v>Famille à coller.N.Nom de votre recette.Recette mère ►.S.Saisissez le nom de la recette mère</v>
      </c>
      <c r="D65" s="463"/>
      <c r="E65" s="463"/>
      <c r="F65" s="289"/>
      <c r="G65" s="48"/>
      <c r="H65" s="48"/>
      <c r="I65" s="48"/>
      <c r="J65" s="48"/>
      <c r="K65" s="48"/>
      <c r="L65" s="49"/>
      <c r="M65" s="41"/>
      <c r="N65"/>
      <c r="O65" s="3236" t="s">
        <v>292</v>
      </c>
      <c r="P65" s="498" t="s">
        <v>291</v>
      </c>
      <c r="Q65" s="497"/>
      <c r="V65" s="3"/>
      <c r="W65" s="3243" t="s">
        <v>2239</v>
      </c>
      <c r="X65" s="3244"/>
      <c r="Y65" s="3244"/>
      <c r="Z65" s="3244"/>
      <c r="AA65" s="3244"/>
      <c r="AB65" s="3244"/>
      <c r="AC65" s="3244"/>
      <c r="AD65" s="3245"/>
      <c r="AF65"/>
      <c r="AG65" s="3"/>
      <c r="AH65"/>
      <c r="AI65"/>
      <c r="AJ65"/>
      <c r="AK65"/>
      <c r="AL65"/>
      <c r="AM65"/>
      <c r="AN65" s="709" t="s">
        <v>454</v>
      </c>
      <c r="AO65" s="710"/>
      <c r="AP65" s="671"/>
      <c r="AQ65" s="672"/>
      <c r="AR65" s="673"/>
      <c r="AS65" s="674"/>
      <c r="AT65" s="675"/>
      <c r="AU65" s="675"/>
      <c r="AV65" s="675"/>
      <c r="AW65" s="3056"/>
      <c r="AX65" s="3056"/>
      <c r="AY65" s="3057"/>
      <c r="AZ65"/>
      <c r="BA65" s="466">
        <v>1</v>
      </c>
    </row>
    <row r="66" spans="1:53" s="464" customFormat="1" ht="21" customHeight="1" x14ac:dyDescent="0.25">
      <c r="A66"/>
      <c r="B66" s="430" t="s">
        <v>5</v>
      </c>
      <c r="C66" s="431" t="str">
        <f>F66</f>
        <v>Famille à coller.N.Nom de votre recette.Recette mère ►.S.Saisissez le nom de la recette mère</v>
      </c>
      <c r="D66" s="431">
        <f>F64</f>
        <v>6</v>
      </c>
      <c r="E66" s="431" t="str">
        <f>G64</f>
        <v>couverts</v>
      </c>
      <c r="F66" s="435" t="str">
        <f>UPPER(LEFT(H60,1))&amp;LOWER(MID(H60,2,999))&amp;"."&amp;UPPER(LEFT(J60,1))&amp;"."&amp;UPPER(LEFT(J60,1))&amp;LOWER(MID(J60,2,999))&amp;"."&amp;IF(ISTEXT(L66),K66&amp;"."&amp;UPPER(LEFT(L66,1))&amp;"."&amp;UPPER(LEFT(L66,1))&amp;LOWER(MID(L66,2,999)),G66)</f>
        <v>Famille à coller.N.Nom de votre recette.Recette mère ►.S.Saisissez le nom de la recette mère</v>
      </c>
      <c r="G66" s="432" t="s">
        <v>22</v>
      </c>
      <c r="H66" s="3216" t="s">
        <v>23</v>
      </c>
      <c r="I66" s="3216"/>
      <c r="J66" s="3216"/>
      <c r="K66" s="433" t="s">
        <v>24</v>
      </c>
      <c r="L66" s="434" t="s">
        <v>25</v>
      </c>
      <c r="M66" s="41"/>
      <c r="N66"/>
      <c r="O66" s="3236"/>
      <c r="P66" s="498" t="s">
        <v>290</v>
      </c>
      <c r="Q66" s="497"/>
      <c r="V66" s="3"/>
      <c r="W66" s="3188" t="s">
        <v>2240</v>
      </c>
      <c r="X66" s="3189"/>
      <c r="Y66" s="2533" t="str">
        <f ca="1">"Largeur de cette colonne = "&amp;CELL("largeur",Y69)</f>
        <v>Largeur de cette colonne = 99</v>
      </c>
      <c r="Z66" s="2534"/>
      <c r="AA66" s="3192" t="s">
        <v>2241</v>
      </c>
      <c r="AB66" s="3192"/>
      <c r="AC66" s="3192"/>
      <c r="AD66" s="3193"/>
      <c r="AF66"/>
      <c r="AG66" s="3"/>
      <c r="AH66"/>
      <c r="AI66"/>
      <c r="AJ66"/>
      <c r="AK66"/>
      <c r="AL66"/>
      <c r="AM66"/>
      <c r="AN66" s="711" t="s">
        <v>455</v>
      </c>
      <c r="AO66" s="712"/>
      <c r="AP66" s="671"/>
      <c r="AQ66" s="672"/>
      <c r="AR66" s="673"/>
      <c r="AS66" s="736"/>
      <c r="AT66" s="737"/>
      <c r="AU66" s="738" t="s">
        <v>481</v>
      </c>
      <c r="AV66" s="739" t="s">
        <v>482</v>
      </c>
      <c r="AW66" s="740"/>
      <c r="AX66" s="740"/>
      <c r="AY66" s="741"/>
      <c r="AZ66"/>
      <c r="BA66" s="466">
        <v>1</v>
      </c>
    </row>
    <row r="67" spans="1:53" s="464" customFormat="1" ht="21" customHeight="1" x14ac:dyDescent="0.25">
      <c r="A67"/>
      <c r="B67" s="443" t="s">
        <v>5</v>
      </c>
      <c r="C67" s="444" t="str">
        <f>C66</f>
        <v>Famille à coller.N.Nom de votre recette.Recette mère ►.S.Saisissez le nom de la recette mère</v>
      </c>
      <c r="D67" s="445"/>
      <c r="E67" s="445"/>
      <c r="F67" s="446" t="s">
        <v>27</v>
      </c>
      <c r="G67" s="446" t="s">
        <v>28</v>
      </c>
      <c r="H67" s="446" t="s">
        <v>29</v>
      </c>
      <c r="I67" s="446" t="s">
        <v>30</v>
      </c>
      <c r="J67" s="446" t="s">
        <v>31</v>
      </c>
      <c r="K67" s="447" t="s">
        <v>32</v>
      </c>
      <c r="L67" s="448" t="s">
        <v>33</v>
      </c>
      <c r="M67"/>
      <c r="N67"/>
      <c r="O67" s="3236"/>
      <c r="P67" s="498" t="s">
        <v>289</v>
      </c>
      <c r="Q67" s="497"/>
      <c r="V67" s="3"/>
      <c r="W67" s="3190"/>
      <c r="X67" s="3191"/>
      <c r="Y67" s="2535" t="str">
        <f ca="1">IF(W68&lt;&gt;W71,W72,X72&amp;W71)</f>
        <v>Largeur du postit99</v>
      </c>
      <c r="Z67" s="2534"/>
      <c r="AA67" s="3194"/>
      <c r="AB67" s="3194"/>
      <c r="AC67" s="3194"/>
      <c r="AD67" s="3195"/>
      <c r="AF67"/>
      <c r="AG67" s="3"/>
      <c r="AH67"/>
      <c r="AI67"/>
      <c r="AJ67"/>
      <c r="AK67"/>
      <c r="AL67"/>
      <c r="AM67"/>
      <c r="AN67" s="711" t="s">
        <v>456</v>
      </c>
      <c r="AO67" s="712"/>
      <c r="AP67" s="671"/>
      <c r="AQ67" s="672"/>
      <c r="AR67" s="673"/>
      <c r="AS67" s="674"/>
      <c r="AT67" s="744"/>
      <c r="AU67" s="675"/>
      <c r="AV67" s="675"/>
      <c r="AW67" s="675"/>
      <c r="AX67" s="675"/>
      <c r="AY67" s="676"/>
      <c r="AZ67"/>
      <c r="BA67" s="466">
        <v>1</v>
      </c>
    </row>
    <row r="68" spans="1:53" s="464" customFormat="1" ht="21" customHeight="1" x14ac:dyDescent="0.25">
      <c r="A68"/>
      <c r="B68" s="25" t="s">
        <v>7</v>
      </c>
      <c r="C68" s="427" t="str">
        <f>C66</f>
        <v>Famille à coller.N.Nom de votre recette.Recette mère ►.S.Saisissez le nom de la recette mère</v>
      </c>
      <c r="D68" s="428"/>
      <c r="E68" s="428"/>
      <c r="F68" s="290" t="s">
        <v>38</v>
      </c>
      <c r="G68" s="59" t="s">
        <v>39</v>
      </c>
      <c r="H68" s="60"/>
      <c r="I68" s="3237" t="s">
        <v>40</v>
      </c>
      <c r="J68" s="3238" t="s">
        <v>41</v>
      </c>
      <c r="K68" s="3239" t="s">
        <v>42</v>
      </c>
      <c r="L68" s="61" t="s">
        <v>43</v>
      </c>
      <c r="M68"/>
      <c r="N68"/>
      <c r="O68" s="3236"/>
      <c r="P68" s="498" t="s">
        <v>288</v>
      </c>
      <c r="Q68" s="497"/>
      <c r="V68" s="3"/>
      <c r="W68" s="2536">
        <f ca="1">SUM(F2:L2)</f>
        <v>99</v>
      </c>
      <c r="X68" s="27"/>
      <c r="Y68" s="2537" t="s">
        <v>2242</v>
      </c>
      <c r="Z68" s="2534"/>
      <c r="AA68" s="3194"/>
      <c r="AB68" s="3194"/>
      <c r="AC68" s="3194"/>
      <c r="AD68" s="3195"/>
      <c r="AF68"/>
      <c r="AG68" s="3"/>
      <c r="AH68"/>
      <c r="AI68"/>
      <c r="AJ68"/>
      <c r="AK68"/>
      <c r="AL68"/>
      <c r="AM68"/>
      <c r="AN68" s="711" t="s">
        <v>457</v>
      </c>
      <c r="AO68" s="712"/>
      <c r="AP68" s="671"/>
      <c r="AQ68" s="672"/>
      <c r="AR68" s="673"/>
      <c r="AS68" s="747" t="s">
        <v>427</v>
      </c>
      <c r="AT68" s="744"/>
      <c r="AU68" s="675"/>
      <c r="AV68" s="675"/>
      <c r="AW68" s="675"/>
      <c r="AX68" s="675"/>
      <c r="AY68" s="676"/>
      <c r="AZ68"/>
      <c r="BA68" s="466">
        <v>1</v>
      </c>
    </row>
    <row r="69" spans="1:53" s="464" customFormat="1" ht="21" customHeight="1" x14ac:dyDescent="0.25">
      <c r="A69"/>
      <c r="B69" s="25" t="s">
        <v>7</v>
      </c>
      <c r="C69" s="427" t="str">
        <f>C66</f>
        <v>Famille à coller.N.Nom de votre recette.Recette mère ►.S.Saisissez le nom de la recette mère</v>
      </c>
      <c r="D69" s="428"/>
      <c r="E69" s="428"/>
      <c r="F69" s="1926" t="s">
        <v>48</v>
      </c>
      <c r="G69" s="62" t="s">
        <v>49</v>
      </c>
      <c r="H69" s="63" t="s">
        <v>50</v>
      </c>
      <c r="I69" s="2993"/>
      <c r="J69" s="2995"/>
      <c r="K69" s="3170"/>
      <c r="L69" s="64" t="s">
        <v>51</v>
      </c>
      <c r="M69"/>
      <c r="N69"/>
      <c r="O69" s="3236"/>
      <c r="P69" s="498" t="s">
        <v>287</v>
      </c>
      <c r="Q69" s="497"/>
      <c r="V69" s="3"/>
      <c r="W69" s="2538">
        <f>SUM(COUNTIF(Z81:Z132,"&gt;0"))</f>
        <v>10</v>
      </c>
      <c r="X69" s="2539"/>
      <c r="Y69" s="3177">
        <v>90</v>
      </c>
      <c r="Z69" s="2540"/>
      <c r="AA69" s="3196" t="s">
        <v>2243</v>
      </c>
      <c r="AB69" s="3196"/>
      <c r="AC69" s="3196"/>
      <c r="AD69" s="3197"/>
      <c r="AF69"/>
      <c r="AG69" s="3"/>
      <c r="AH69"/>
      <c r="AI69"/>
      <c r="AJ69"/>
      <c r="AK69"/>
      <c r="AL69"/>
      <c r="AM69"/>
      <c r="AN69" s="711" t="s">
        <v>458</v>
      </c>
      <c r="AO69" s="712"/>
      <c r="AP69" s="671"/>
      <c r="AQ69" s="672"/>
      <c r="AR69" s="673"/>
      <c r="AS69" s="674"/>
      <c r="AT69" s="744"/>
      <c r="AU69" s="675"/>
      <c r="AV69" s="675"/>
      <c r="AW69" s="675"/>
      <c r="AX69" s="675"/>
      <c r="AY69" s="676"/>
      <c r="AZ69"/>
      <c r="BA69" s="466">
        <v>1</v>
      </c>
    </row>
    <row r="70" spans="1:53" s="464" customFormat="1" ht="21" customHeight="1" x14ac:dyDescent="0.25">
      <c r="A70"/>
      <c r="B70" s="25" t="s">
        <v>7</v>
      </c>
      <c r="C70" s="427" t="str">
        <f>C66</f>
        <v>Famille à coller.N.Nom de votre recette.Recette mère ►.S.Saisissez le nom de la recette mère</v>
      </c>
      <c r="D70" s="428">
        <f>D66</f>
        <v>6</v>
      </c>
      <c r="E70" s="428" t="str">
        <f>E66</f>
        <v>couverts</v>
      </c>
      <c r="F70" s="79"/>
      <c r="G70" s="65"/>
      <c r="H70" s="75" t="str">
        <f t="shared" ref="H70:H76" si="19">IF(OR(ISTEXT(F70), F70&lt;=0, I70&lt;=0), "", "de")</f>
        <v/>
      </c>
      <c r="I70" s="67"/>
      <c r="J70" s="562"/>
      <c r="K70" s="68">
        <v>1</v>
      </c>
      <c r="L70" s="69"/>
      <c r="M70"/>
      <c r="N70"/>
      <c r="O70" s="3236"/>
      <c r="P70" s="498" t="s">
        <v>286</v>
      </c>
      <c r="Q70" s="497"/>
      <c r="V70" s="3"/>
      <c r="W70" s="2541" t="s">
        <v>2244</v>
      </c>
      <c r="X70" s="122"/>
      <c r="Y70" s="3177"/>
      <c r="Z70" s="2540"/>
      <c r="AA70" s="3196"/>
      <c r="AB70" s="3196"/>
      <c r="AC70" s="3196"/>
      <c r="AD70" s="3197"/>
      <c r="AF70"/>
      <c r="AG70" s="3"/>
      <c r="AH70"/>
      <c r="AI70"/>
      <c r="AJ70"/>
      <c r="AK70"/>
      <c r="AL70"/>
      <c r="AM70"/>
      <c r="AN70" s="711" t="s">
        <v>460</v>
      </c>
      <c r="AO70" s="714"/>
      <c r="AP70" s="671"/>
      <c r="AQ70" s="672"/>
      <c r="AR70" s="673"/>
      <c r="AS70" s="749"/>
      <c r="AT70" s="750"/>
      <c r="AU70" s="751"/>
      <c r="AV70" s="750"/>
      <c r="AW70" s="750"/>
      <c r="AX70" s="750"/>
      <c r="AY70" s="752"/>
      <c r="AZ70"/>
      <c r="BA70" s="466">
        <v>1</v>
      </c>
    </row>
    <row r="71" spans="1:53" s="464" customFormat="1" ht="21" customHeight="1" thickBot="1" x14ac:dyDescent="0.3">
      <c r="A71"/>
      <c r="B71" s="73" t="str">
        <f t="shared" ref="B71:B76" si="20">IF(L71&lt;&gt;"","A","►")</f>
        <v>►</v>
      </c>
      <c r="C71" s="427" t="str">
        <f>C66</f>
        <v>Famille à coller.N.Nom de votre recette.Recette mère ►.S.Saisissez le nom de la recette mère</v>
      </c>
      <c r="D71" s="428">
        <f>D66</f>
        <v>6</v>
      </c>
      <c r="E71" s="428" t="str">
        <f>E66</f>
        <v>couverts</v>
      </c>
      <c r="F71" s="79"/>
      <c r="G71" s="65"/>
      <c r="H71" s="75" t="str">
        <f t="shared" si="19"/>
        <v/>
      </c>
      <c r="I71" s="67"/>
      <c r="J71" s="562"/>
      <c r="K71" s="68">
        <v>1</v>
      </c>
      <c r="L71" s="69"/>
      <c r="M71"/>
      <c r="N71"/>
      <c r="O71" s="496" t="s">
        <v>285</v>
      </c>
      <c r="P71" s="495"/>
      <c r="Q71" s="494"/>
      <c r="V71" s="3"/>
      <c r="W71" s="2536" cm="1">
        <f t="array" aca="1" ref="W71:X71" ca="1">CELL("largeur",Y69)</f>
        <v>99</v>
      </c>
      <c r="X71" s="2542" t="b">
        <f ca="1"/>
        <v>0</v>
      </c>
      <c r="Y71" s="2543" t="s">
        <v>2245</v>
      </c>
      <c r="Z71" s="2540"/>
      <c r="AA71" s="3196"/>
      <c r="AB71" s="3196"/>
      <c r="AC71" s="3196"/>
      <c r="AD71" s="3197"/>
      <c r="AF71"/>
      <c r="AG71" s="3"/>
      <c r="AH71"/>
      <c r="AI71"/>
      <c r="AJ71"/>
      <c r="AK71"/>
      <c r="AL71"/>
      <c r="AM71"/>
      <c r="AN71" s="711"/>
      <c r="AO71" s="714"/>
      <c r="AP71" s="671"/>
      <c r="AQ71" s="672"/>
      <c r="AR71" s="673"/>
      <c r="AS71" s="753" t="s">
        <v>487</v>
      </c>
      <c r="AT71" s="85"/>
      <c r="AU71" s="85"/>
      <c r="AV71" s="85"/>
      <c r="AW71" s="9"/>
      <c r="AX71" s="85"/>
      <c r="AY71" s="754"/>
      <c r="AZ71"/>
      <c r="BA71" s="466">
        <v>1</v>
      </c>
    </row>
    <row r="72" spans="1:53" s="464" customFormat="1" ht="21" customHeight="1" thickTop="1" x14ac:dyDescent="0.25">
      <c r="A72"/>
      <c r="B72" s="73" t="str">
        <f t="shared" si="20"/>
        <v>A</v>
      </c>
      <c r="C72" s="427" t="str">
        <f>C66</f>
        <v>Famille à coller.N.Nom de votre recette.Recette mère ►.S.Saisissez le nom de la recette mère</v>
      </c>
      <c r="D72" s="428">
        <f>D66</f>
        <v>6</v>
      </c>
      <c r="E72" s="428" t="str">
        <f>E66</f>
        <v>couverts</v>
      </c>
      <c r="F72" s="79"/>
      <c r="G72" s="80"/>
      <c r="H72" s="75" t="str">
        <f t="shared" si="19"/>
        <v/>
      </c>
      <c r="I72" s="67"/>
      <c r="J72" s="562"/>
      <c r="K72" s="68">
        <v>1</v>
      </c>
      <c r="L72" s="69" t="s">
        <v>361</v>
      </c>
      <c r="M72"/>
      <c r="N72"/>
      <c r="O72"/>
      <c r="P72"/>
      <c r="Q72"/>
      <c r="V72" s="3"/>
      <c r="W72" s="2544" t="s">
        <v>2253</v>
      </c>
      <c r="X72" s="2545" t="s">
        <v>2254</v>
      </c>
      <c r="Y72" s="2546" t="s">
        <v>2246</v>
      </c>
      <c r="Z72" s="2547"/>
      <c r="AA72" s="2548"/>
      <c r="AB72" s="2548"/>
      <c r="AC72" s="3232" t="s">
        <v>2247</v>
      </c>
      <c r="AD72" s="3233"/>
      <c r="AF72"/>
      <c r="AG72" s="3"/>
      <c r="AH72"/>
      <c r="AI72"/>
      <c r="AJ72"/>
      <c r="AK72"/>
      <c r="AL72"/>
      <c r="AM72"/>
      <c r="AN72" s="716"/>
      <c r="AO72" s="723" t="s">
        <v>32</v>
      </c>
      <c r="AP72" s="122" t="s">
        <v>42</v>
      </c>
      <c r="AQ72" s="717"/>
      <c r="AR72" s="673"/>
      <c r="AS72" s="755" t="s">
        <v>38</v>
      </c>
      <c r="AT72" s="756" t="s">
        <v>39</v>
      </c>
      <c r="AU72" s="757"/>
      <c r="AV72" s="3021" t="s">
        <v>40</v>
      </c>
      <c r="AW72" s="3023" t="s">
        <v>41</v>
      </c>
      <c r="AX72" s="3059" t="s">
        <v>42</v>
      </c>
      <c r="AY72" s="759" t="s">
        <v>43</v>
      </c>
      <c r="AZ72"/>
      <c r="BA72" s="466">
        <v>1</v>
      </c>
    </row>
    <row r="73" spans="1:53" s="464" customFormat="1" ht="21" customHeight="1" x14ac:dyDescent="0.25">
      <c r="A73"/>
      <c r="B73" s="73" t="str">
        <f t="shared" si="20"/>
        <v>►</v>
      </c>
      <c r="C73" s="427" t="str">
        <f>C66</f>
        <v>Famille à coller.N.Nom de votre recette.Recette mère ►.S.Saisissez le nom de la recette mère</v>
      </c>
      <c r="D73" s="428">
        <f>D66</f>
        <v>6</v>
      </c>
      <c r="E73" s="428" t="str">
        <f>E66</f>
        <v>couverts</v>
      </c>
      <c r="F73" s="79"/>
      <c r="G73" s="80"/>
      <c r="H73" s="75" t="str">
        <f t="shared" si="19"/>
        <v/>
      </c>
      <c r="I73" s="67"/>
      <c r="J73" s="562"/>
      <c r="K73" s="68">
        <v>1</v>
      </c>
      <c r="L73" s="69"/>
      <c r="M73"/>
      <c r="N73"/>
      <c r="V73" s="3"/>
      <c r="W73" s="2549" t="str">
        <f t="shared" ref="W73:W76" si="21">LEN(Y73) - LEN(SUBSTITUTE(Y73, " ", "")) + 1&amp;" Mots"</f>
        <v>99 Mots</v>
      </c>
      <c r="X73" s="2550">
        <f>LEN(Y73)</f>
        <v>553</v>
      </c>
      <c r="Y73" s="2551" t="s">
        <v>2248</v>
      </c>
      <c r="Z73" s="2552" t="str">
        <f t="shared" ref="Z73:Z76" si="22">"◄ cellule "&amp;ADDRESS(ROW(Y73),COLUMN(Y73),4)</f>
        <v>◄ cellule Y73</v>
      </c>
      <c r="AA73" s="2552"/>
      <c r="AB73" s="2553"/>
      <c r="AC73" s="3232"/>
      <c r="AD73" s="3233"/>
      <c r="AF73"/>
      <c r="AG73" s="3"/>
      <c r="AH73"/>
      <c r="AI73"/>
      <c r="AJ73"/>
      <c r="AK73"/>
      <c r="AL73"/>
      <c r="AM73"/>
      <c r="AN73" s="716"/>
      <c r="AO73" s="124" t="s">
        <v>466</v>
      </c>
      <c r="AP73" s="122"/>
      <c r="AQ73" s="717"/>
      <c r="AR73" s="673"/>
      <c r="AS73" s="688" t="s">
        <v>48</v>
      </c>
      <c r="AT73" s="62" t="s">
        <v>49</v>
      </c>
      <c r="AU73" s="63" t="s">
        <v>50</v>
      </c>
      <c r="AV73" s="2993"/>
      <c r="AW73" s="3058"/>
      <c r="AX73" s="3231"/>
      <c r="AY73" s="2496" t="s">
        <v>51</v>
      </c>
      <c r="AZ73"/>
      <c r="BA73" s="466">
        <v>1</v>
      </c>
    </row>
    <row r="74" spans="1:53" s="464" customFormat="1" ht="21" customHeight="1" x14ac:dyDescent="0.25">
      <c r="A74"/>
      <c r="B74" s="73" t="str">
        <f t="shared" si="20"/>
        <v>►</v>
      </c>
      <c r="C74" s="427" t="str">
        <f>C66</f>
        <v>Famille à coller.N.Nom de votre recette.Recette mère ►.S.Saisissez le nom de la recette mère</v>
      </c>
      <c r="D74" s="428">
        <f>D66</f>
        <v>6</v>
      </c>
      <c r="E74" s="428" t="str">
        <f>E66</f>
        <v>couverts</v>
      </c>
      <c r="F74" s="79"/>
      <c r="G74" s="80"/>
      <c r="H74" s="75" t="str">
        <f t="shared" si="19"/>
        <v/>
      </c>
      <c r="I74" s="67"/>
      <c r="J74" s="562"/>
      <c r="K74" s="68">
        <v>1</v>
      </c>
      <c r="L74" s="69"/>
      <c r="M74"/>
      <c r="N74"/>
      <c r="V74" s="3"/>
      <c r="W74" s="2549" t="str">
        <f t="shared" si="21"/>
        <v>16 Mots</v>
      </c>
      <c r="X74" s="2550">
        <f t="shared" ref="X74:X77" si="23">LEN(Y74)</f>
        <v>86</v>
      </c>
      <c r="Y74" s="2551" t="s">
        <v>2255</v>
      </c>
      <c r="Z74" s="2552" t="str">
        <f t="shared" si="22"/>
        <v>◄ cellule Y74</v>
      </c>
      <c r="AA74" s="2552"/>
      <c r="AB74" s="2553"/>
      <c r="AC74" s="3232"/>
      <c r="AD74" s="3233"/>
      <c r="AF74"/>
      <c r="AG74" s="3"/>
      <c r="AH74"/>
      <c r="AI74"/>
      <c r="AJ74"/>
      <c r="AK74"/>
      <c r="AL74"/>
      <c r="AM74"/>
      <c r="AN74" s="716"/>
      <c r="AO74" s="726" t="s">
        <v>467</v>
      </c>
      <c r="AP74" s="122"/>
      <c r="AQ74" s="717"/>
      <c r="AR74" s="673"/>
      <c r="AS74" s="763">
        <v>27</v>
      </c>
      <c r="AT74" s="80" t="s">
        <v>490</v>
      </c>
      <c r="AU74" s="764" t="s">
        <v>50</v>
      </c>
      <c r="AV74" s="67">
        <v>20</v>
      </c>
      <c r="AW74" s="53" t="s">
        <v>21</v>
      </c>
      <c r="AX74" s="765">
        <v>1</v>
      </c>
      <c r="AY74" s="766" t="s">
        <v>434</v>
      </c>
      <c r="AZ74"/>
      <c r="BA74" s="466">
        <v>1</v>
      </c>
    </row>
    <row r="75" spans="1:53" s="464" customFormat="1" ht="21" customHeight="1" x14ac:dyDescent="0.25">
      <c r="A75"/>
      <c r="B75" s="73" t="str">
        <f t="shared" si="20"/>
        <v>►</v>
      </c>
      <c r="C75" s="427" t="str">
        <f>C66</f>
        <v>Famille à coller.N.Nom de votre recette.Recette mère ►.S.Saisissez le nom de la recette mère</v>
      </c>
      <c r="D75" s="428">
        <f>D66</f>
        <v>6</v>
      </c>
      <c r="E75" s="428" t="str">
        <f>E66</f>
        <v>couverts</v>
      </c>
      <c r="F75" s="79"/>
      <c r="G75" s="80"/>
      <c r="H75" s="75" t="str">
        <f t="shared" si="19"/>
        <v/>
      </c>
      <c r="I75" s="67"/>
      <c r="J75" s="562"/>
      <c r="K75" s="68">
        <v>1</v>
      </c>
      <c r="L75" s="69"/>
      <c r="M75"/>
      <c r="N75"/>
      <c r="V75" s="3"/>
      <c r="W75" s="2549" t="str">
        <f t="shared" si="21"/>
        <v>17 Mots</v>
      </c>
      <c r="X75" s="2550">
        <f t="shared" si="23"/>
        <v>84</v>
      </c>
      <c r="Y75" s="2551" t="s">
        <v>2256</v>
      </c>
      <c r="Z75" s="2552" t="str">
        <f t="shared" si="22"/>
        <v>◄ cellule Y75</v>
      </c>
      <c r="AA75" s="2552"/>
      <c r="AB75" s="2553"/>
      <c r="AC75" s="3232"/>
      <c r="AD75" s="3233"/>
      <c r="AF75"/>
      <c r="AG75" s="3"/>
      <c r="AH75"/>
      <c r="AI75"/>
      <c r="AJ75"/>
      <c r="AK75"/>
      <c r="AL75"/>
      <c r="AM75"/>
      <c r="AN75" s="716"/>
      <c r="AO75" s="726" t="s">
        <v>468</v>
      </c>
      <c r="AP75" s="122"/>
      <c r="AQ75" s="717"/>
      <c r="AR75" s="673"/>
      <c r="AS75" s="753"/>
      <c r="AT75" s="85"/>
      <c r="AU75" s="85"/>
      <c r="AV75" s="85"/>
      <c r="AW75" s="9"/>
      <c r="AX75" s="85"/>
      <c r="AY75" s="754"/>
      <c r="AZ75"/>
      <c r="BA75" s="466">
        <v>1</v>
      </c>
    </row>
    <row r="76" spans="1:53" s="464" customFormat="1" ht="21" customHeight="1" x14ac:dyDescent="0.25">
      <c r="A76"/>
      <c r="B76" s="73" t="str">
        <f t="shared" si="20"/>
        <v>►</v>
      </c>
      <c r="C76" s="427" t="str">
        <f>C66</f>
        <v>Famille à coller.N.Nom de votre recette.Recette mère ►.S.Saisissez le nom de la recette mère</v>
      </c>
      <c r="D76" s="428">
        <f>D66</f>
        <v>6</v>
      </c>
      <c r="E76" s="428" t="str">
        <f>E66</f>
        <v>couverts</v>
      </c>
      <c r="F76" s="79"/>
      <c r="G76" s="80"/>
      <c r="H76" s="75" t="str">
        <f t="shared" si="19"/>
        <v/>
      </c>
      <c r="I76" s="67"/>
      <c r="J76" s="562"/>
      <c r="K76" s="68">
        <v>1</v>
      </c>
      <c r="L76" s="69"/>
      <c r="M76"/>
      <c r="N76"/>
      <c r="V76" s="3"/>
      <c r="W76" s="2549" t="str">
        <f t="shared" si="21"/>
        <v>7 Mots</v>
      </c>
      <c r="X76" s="2550">
        <f t="shared" si="23"/>
        <v>43</v>
      </c>
      <c r="Y76" s="2551" t="s">
        <v>2257</v>
      </c>
      <c r="Z76" s="2552" t="str">
        <f t="shared" si="22"/>
        <v>◄ cellule Y76</v>
      </c>
      <c r="AA76" s="2552"/>
      <c r="AB76" s="2553"/>
      <c r="AC76" s="3232"/>
      <c r="AD76" s="3233"/>
      <c r="AF76"/>
      <c r="AG76" s="3"/>
      <c r="AH76"/>
      <c r="AI76"/>
      <c r="AJ76"/>
      <c r="AK76"/>
      <c r="AL76"/>
      <c r="AM76"/>
      <c r="AN76" s="716" t="s">
        <v>469</v>
      </c>
      <c r="AO76" s="122"/>
      <c r="AP76" s="122"/>
      <c r="AQ76" s="717"/>
      <c r="AR76" s="673"/>
      <c r="AS76" s="768" t="s">
        <v>50</v>
      </c>
      <c r="AT76" s="769" t="s">
        <v>492</v>
      </c>
      <c r="AU76" s="769"/>
      <c r="AV76" s="769"/>
      <c r="AW76" s="9"/>
      <c r="AX76" s="85"/>
      <c r="AY76" s="754"/>
      <c r="AZ76"/>
      <c r="BA76" s="466">
        <v>1</v>
      </c>
    </row>
    <row r="77" spans="1:53" s="464" customFormat="1" ht="21" customHeight="1" thickBot="1" x14ac:dyDescent="0.3">
      <c r="A77"/>
      <c r="B77" s="86" t="s">
        <v>7</v>
      </c>
      <c r="C77" s="87" t="str">
        <f>C66</f>
        <v>Famille à coller.N.Nom de votre recette.Recette mère ►.S.Saisissez le nom de la recette mère</v>
      </c>
      <c r="D77" s="88">
        <f>D66</f>
        <v>6</v>
      </c>
      <c r="E77" s="89" t="str">
        <f>E66</f>
        <v>couverts</v>
      </c>
      <c r="F77" s="302" t="s">
        <v>62</v>
      </c>
      <c r="G77" s="90"/>
      <c r="H77" s="91"/>
      <c r="I77" s="91"/>
      <c r="J77" s="91"/>
      <c r="K77" s="91"/>
      <c r="L77" s="92"/>
      <c r="M77"/>
      <c r="N77"/>
      <c r="V77" s="3"/>
      <c r="W77" s="2544"/>
      <c r="X77" s="2550">
        <f t="shared" si="23"/>
        <v>1</v>
      </c>
      <c r="Y77" s="2552" t="s">
        <v>4</v>
      </c>
      <c r="Z77" s="2547"/>
      <c r="AA77" s="2548"/>
      <c r="AB77" s="2548"/>
      <c r="AC77" s="3232"/>
      <c r="AD77" s="3233"/>
      <c r="AF77"/>
      <c r="AG77" s="3"/>
      <c r="AH77"/>
      <c r="AI77"/>
      <c r="AJ77"/>
      <c r="AK77"/>
      <c r="AL77"/>
      <c r="AM77"/>
      <c r="AN77" s="716" t="s">
        <v>472</v>
      </c>
      <c r="AO77" s="122"/>
      <c r="AP77" s="122"/>
      <c r="AQ77" s="717"/>
      <c r="AR77" s="673"/>
      <c r="AS77" s="753" t="s">
        <v>494</v>
      </c>
      <c r="AT77" s="85"/>
      <c r="AU77" s="85"/>
      <c r="AV77" s="85"/>
      <c r="AW77" s="9"/>
      <c r="AX77" s="85"/>
      <c r="AY77" s="754"/>
      <c r="AZ77"/>
      <c r="BA77" s="466">
        <v>1</v>
      </c>
    </row>
    <row r="78" spans="1:53" s="464" customFormat="1" ht="21" customHeight="1" thickBot="1" x14ac:dyDescent="0.3">
      <c r="A78"/>
      <c r="B78" s="2168" t="s">
        <v>7</v>
      </c>
      <c r="C78" s="2470"/>
      <c r="D78" s="2470"/>
      <c r="E78" s="2470"/>
      <c r="F78" s="2471" t="s">
        <v>2205</v>
      </c>
      <c r="G78" s="2471"/>
      <c r="H78" s="2471"/>
      <c r="I78" s="2471"/>
      <c r="J78" s="2471"/>
      <c r="K78" s="2471"/>
      <c r="L78" s="2472" t="s">
        <v>77</v>
      </c>
      <c r="M78"/>
      <c r="N78"/>
      <c r="V78" s="3"/>
      <c r="W78" s="3234" t="s">
        <v>2249</v>
      </c>
      <c r="X78" s="3235"/>
      <c r="Y78" s="3235"/>
      <c r="Z78" s="2547"/>
      <c r="AA78" s="2548"/>
      <c r="AB78" s="2548"/>
      <c r="AC78" s="3232"/>
      <c r="AD78" s="3233"/>
      <c r="AF78"/>
      <c r="AG78" s="3"/>
      <c r="AH78"/>
      <c r="AI78"/>
      <c r="AJ78"/>
      <c r="AK78"/>
      <c r="AL78"/>
      <c r="AM78"/>
      <c r="AN78" s="716" t="s">
        <v>475</v>
      </c>
      <c r="AO78" s="122"/>
      <c r="AP78" s="122"/>
      <c r="AQ78" s="717"/>
      <c r="AR78" s="673"/>
      <c r="AS78" s="772"/>
      <c r="AT78" s="85"/>
      <c r="AU78" s="85"/>
      <c r="AV78" s="85"/>
      <c r="AW78" s="9"/>
      <c r="AX78" s="773" t="s">
        <v>435</v>
      </c>
      <c r="AY78" s="754"/>
      <c r="AZ78"/>
      <c r="BA78" s="466">
        <v>1</v>
      </c>
    </row>
    <row r="79" spans="1:53" s="464" customFormat="1" ht="21" customHeight="1" thickTop="1" thickBot="1" x14ac:dyDescent="0.3">
      <c r="A79"/>
      <c r="B79" s="23" t="s">
        <v>7</v>
      </c>
      <c r="C79" s="456" t="str">
        <f>C85</f>
        <v>Famille à coller.N.Nom de votre recette.Recette mère ►.S.Saisissez le nom de la recette mère</v>
      </c>
      <c r="D79" s="457">
        <f>D85</f>
        <v>6</v>
      </c>
      <c r="E79" s="457" t="str">
        <f>E85</f>
        <v>couverts</v>
      </c>
      <c r="F79" s="279" t="s">
        <v>4</v>
      </c>
      <c r="G79" s="24" t="s">
        <v>8</v>
      </c>
      <c r="H79" s="3217" t="s">
        <v>206</v>
      </c>
      <c r="I79" s="3217"/>
      <c r="J79" s="3157" t="s">
        <v>10</v>
      </c>
      <c r="K79" s="3157"/>
      <c r="L79" s="3158"/>
      <c r="M79"/>
      <c r="N79" s="522" t="s">
        <v>77</v>
      </c>
      <c r="O79" s="470" t="s">
        <v>2211</v>
      </c>
      <c r="P79" s="470"/>
      <c r="Q79" s="470"/>
      <c r="V79" s="3"/>
      <c r="W79" s="2554" t="s">
        <v>1451</v>
      </c>
      <c r="X79" s="2555" t="str">
        <f>"ligne " &amp;ROW()</f>
        <v>ligne 79</v>
      </c>
      <c r="Y79" s="2556" t="s">
        <v>5</v>
      </c>
      <c r="Z79" s="2557" t="s">
        <v>4</v>
      </c>
      <c r="AA79" s="2558" t="s">
        <v>1376</v>
      </c>
      <c r="AB79" s="2558"/>
      <c r="AC79" s="2558"/>
      <c r="AD79" s="2559"/>
      <c r="AF79"/>
      <c r="AG79" s="3"/>
      <c r="AH79"/>
      <c r="AI79"/>
      <c r="AJ79"/>
      <c r="AK79"/>
      <c r="AL79"/>
      <c r="AM79"/>
      <c r="AN79" s="716" t="s">
        <v>477</v>
      </c>
      <c r="AO79" s="122"/>
      <c r="AP79" s="122"/>
      <c r="AQ79" s="717"/>
      <c r="AR79" s="673"/>
      <c r="AS79" s="3019" t="s">
        <v>40</v>
      </c>
      <c r="AT79" s="758" t="s">
        <v>41</v>
      </c>
      <c r="AU79" s="775" t="s">
        <v>43</v>
      </c>
      <c r="AV79" s="776" t="s">
        <v>74</v>
      </c>
      <c r="AW79" s="9"/>
      <c r="AX79" s="777" t="s">
        <v>497</v>
      </c>
      <c r="AY79" s="754"/>
      <c r="AZ79"/>
      <c r="BA79" s="466">
        <v>1</v>
      </c>
    </row>
    <row r="80" spans="1:53" s="464" customFormat="1" ht="21" customHeight="1" thickTop="1" x14ac:dyDescent="0.25">
      <c r="A80"/>
      <c r="B80" s="25" t="s">
        <v>7</v>
      </c>
      <c r="C80" s="458" t="str">
        <f>C85</f>
        <v>Famille à coller.N.Nom de votre recette.Recette mère ►.S.Saisissez le nom de la recette mère</v>
      </c>
      <c r="D80" s="459"/>
      <c r="E80" s="459"/>
      <c r="F80" s="281" t="s">
        <v>207</v>
      </c>
      <c r="G80" s="26" t="s">
        <v>12</v>
      </c>
      <c r="H80" s="3218"/>
      <c r="I80" s="3218"/>
      <c r="J80" s="3159"/>
      <c r="K80" s="3159"/>
      <c r="L80" s="3160"/>
      <c r="M80"/>
      <c r="O80" s="469" t="s">
        <v>276</v>
      </c>
      <c r="P80"/>
      <c r="Q80"/>
      <c r="V80" s="3"/>
      <c r="W80" s="2560">
        <f>SUM(W81:W132)</f>
        <v>754</v>
      </c>
      <c r="X80" s="2561">
        <v>0</v>
      </c>
      <c r="Y80" s="2562" t="str">
        <f>"colonne  "&amp;SUBSTITUTE(ADDRESS(1,COLUMN(),4),"1","")</f>
        <v>colonne  Y</v>
      </c>
      <c r="Z80" s="2557" t="s">
        <v>4</v>
      </c>
      <c r="AA80" s="2563" t="s">
        <v>2250</v>
      </c>
      <c r="AB80" s="2564" t="s">
        <v>2251</v>
      </c>
      <c r="AC80" s="2564" t="s">
        <v>2252</v>
      </c>
      <c r="AD80" s="2565"/>
      <c r="AF80"/>
      <c r="AG80" s="3"/>
      <c r="AH80"/>
      <c r="AI80"/>
      <c r="AJ80"/>
      <c r="AK80"/>
      <c r="AL80"/>
      <c r="AM80"/>
      <c r="AN80" s="793"/>
      <c r="AO80" s="794"/>
      <c r="AP80" s="671"/>
      <c r="AQ80" s="672"/>
      <c r="AR80" s="673"/>
      <c r="AS80" s="3020"/>
      <c r="AT80" s="630"/>
      <c r="AU80" s="779" t="s">
        <v>51</v>
      </c>
      <c r="AV80" s="2497"/>
      <c r="AW80" s="9"/>
      <c r="AX80" s="781" t="s">
        <v>499</v>
      </c>
      <c r="AY80" s="754"/>
      <c r="AZ80"/>
      <c r="BA80" s="466">
        <v>1</v>
      </c>
    </row>
    <row r="81" spans="1:53" s="464" customFormat="1" ht="21" customHeight="1" x14ac:dyDescent="0.25">
      <c r="A81"/>
      <c r="B81" s="25" t="s">
        <v>7</v>
      </c>
      <c r="C81" s="460" t="str">
        <f>C85</f>
        <v>Famille à coller.N.Nom de votre recette.Recette mère ►.S.Saisissez le nom de la recette mère</v>
      </c>
      <c r="D81" s="461"/>
      <c r="E81" s="462"/>
      <c r="F81" s="28"/>
      <c r="G81" s="29" t="s">
        <v>208</v>
      </c>
      <c r="H81" s="283"/>
      <c r="I81" s="30" t="s">
        <v>13</v>
      </c>
      <c r="J81" s="284" t="s">
        <v>14</v>
      </c>
      <c r="K81" s="9"/>
      <c r="L81" s="285"/>
      <c r="M81"/>
      <c r="V81" s="3"/>
      <c r="W81" s="1981">
        <f>IF(Y81=Y79,1,LEN(Y81))</f>
        <v>99</v>
      </c>
      <c r="X81" s="2566" cm="1">
        <f t="array" ref="X81">IF(AA81="", "", IFERROR(MAX(IF(ISNUMBER(X80:X80), X80:X80)) + 1, ""))</f>
        <v>1</v>
      </c>
      <c r="Y81" s="135" t="str" cm="1">
        <f t="array" ref="Y81">IFERROR(INDEX(AA81:AA132, MATCH(ROW()-MIN(ROW(AA81:AA132))+1, X81:X132, 0)), "")</f>
        <v>1  Le texte collé dans le cadre est découpé en plusieurs lignes en fonction du nombre de caractères</v>
      </c>
      <c r="Z81" s="2567">
        <f t="shared" ref="Z81:Z132" si="24">IF(W81&gt;0,1,0)</f>
        <v>1</v>
      </c>
      <c r="AA81" s="2568" t="str">
        <f t="shared" ref="AA81:AA132" si="25">IFERROR(IF(AC81=0, "", AC81), "")</f>
        <v>1  Le texte collé dans le cadre est découpé en plusieurs lignes en fonction du nombre de caractères</v>
      </c>
      <c r="AB81" s="2569" t="str">
        <f>Y73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1" s="2570" t="str">
        <f>IF(AND(AB81&lt;&gt;"", AB85&lt;&gt;""), IF(LEN(AB81)&lt;AB85, AB81, IFERROR(LEFT(AB84, IF(ISNUMBER(FIND(" ", AB84)), FIND(" ", AB84 &amp; " ", AB85) - 1, LEN(AB84))), "")), "")</f>
        <v>1  Le texte collé dans le cadre est découpé en plusieurs lignes en fonction du nombre de caractères</v>
      </c>
      <c r="AD81" s="1828" t="str">
        <f>IF(AC81="","",RIGHT(AB84,LEN(AB84)-LEN(AC81)-1))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1"/>
      <c r="AG81" s="3"/>
      <c r="AH81"/>
      <c r="AI81"/>
      <c r="AJ81"/>
      <c r="AK81"/>
      <c r="AL81"/>
      <c r="AM81"/>
      <c r="AN81" s="734">
        <v>3</v>
      </c>
      <c r="AO81" s="735" t="s">
        <v>480</v>
      </c>
      <c r="AP81" s="671"/>
      <c r="AQ81" s="672"/>
      <c r="AR81" s="673"/>
      <c r="AS81" s="785">
        <v>20</v>
      </c>
      <c r="AT81" s="53" t="s">
        <v>21</v>
      </c>
      <c r="AU81" s="786" t="s">
        <v>434</v>
      </c>
      <c r="AV81" s="787" t="s">
        <v>500</v>
      </c>
      <c r="AW81" s="9"/>
      <c r="AX81" s="474" t="s">
        <v>279</v>
      </c>
      <c r="AY81" s="754"/>
      <c r="AZ81"/>
      <c r="BA81" s="466">
        <v>1</v>
      </c>
    </row>
    <row r="82" spans="1:53" s="464" customFormat="1" ht="21" customHeight="1" x14ac:dyDescent="0.25">
      <c r="A82"/>
      <c r="B82" s="25" t="s">
        <v>7</v>
      </c>
      <c r="C82" s="428" t="str">
        <f>C85</f>
        <v>Famille à coller.N.Nom de votre recette.Recette mère ►.S.Saisissez le nom de la recette mère</v>
      </c>
      <c r="D82" s="428"/>
      <c r="E82" s="428"/>
      <c r="F82" s="36" t="s">
        <v>16</v>
      </c>
      <c r="G82" s="37"/>
      <c r="H82" s="37"/>
      <c r="I82" s="288" t="s">
        <v>17</v>
      </c>
      <c r="J82" s="3214" t="str">
        <f>F85</f>
        <v>Famille à coller.N.Nom de votre recette.Recette mère ►.S.Saisissez le nom de la recette mère</v>
      </c>
      <c r="K82" s="3214"/>
      <c r="L82" s="3215"/>
      <c r="M82"/>
      <c r="O82" s="3228" t="s">
        <v>94</v>
      </c>
      <c r="P82" s="3229"/>
      <c r="Q82" s="3230"/>
      <c r="V82" s="3"/>
      <c r="W82" s="1981">
        <f>IF(Y82=Y79,1,LEN(Y82))</f>
        <v>84</v>
      </c>
      <c r="X82" s="2566" cm="1">
        <f t="array" ref="X82">IF(AA82="", "", IFERROR(MAX(IF(ISNUMBER(X80:X81), X80:X81)) + 1, ""))</f>
        <v>2</v>
      </c>
      <c r="Y82" s="135" t="str" cm="1">
        <f t="array" ref="Y82">IFERROR(INDEX(AA81:AA132, MATCH(ROW()-MIN(ROW(AA81:AA132))+1, X81:X132, 0)), "")</f>
        <v>saisis Factionnement sans couper les mots et ajusté à la largeur de votre colonne en</v>
      </c>
      <c r="Z82" s="2567">
        <f t="shared" si="24"/>
        <v>1</v>
      </c>
      <c r="AA82" s="2568" t="str">
        <f t="shared" si="25"/>
        <v>saisis Factionnement sans couper les mots et ajusté à la largeur de votre colonne en</v>
      </c>
      <c r="AB82" s="1832" t="str">
        <f>SUBSTITUTE(SUBSTITUTE(SUBSTITUTE(SUBSTITUTE(SUBSTITUTE(AB81,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2" s="1833" t="str">
        <f>IF(LEN(AD81)&lt;=AB85,AD81,LEFT(AD81,FIND("#",SUBSTITUTE(LEFT(AD81,AB85+1)," ","#",LEN(LEFT(AD81,AB85+1))-LEN(SUBSTITUTE(LEFT(AD81,AB85+1)," ",""))))-1))</f>
        <v>saisis Factionnement sans couper les mots et ajusté à la largeur de votre colonne en</v>
      </c>
      <c r="AD82" s="1834" t="str">
        <f t="shared" ref="AD82:AD93" si="26">IF(AC82="","",IFERROR(RIGHT(AD81,LEN(AD81)-LEN(AC82)-1),""))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2"/>
      <c r="AG82" s="3"/>
      <c r="AH82"/>
      <c r="AI82"/>
      <c r="AJ82"/>
      <c r="AK82"/>
      <c r="AL82"/>
      <c r="AM82"/>
      <c r="AN82" s="742" t="s">
        <v>483</v>
      </c>
      <c r="AO82" s="743"/>
      <c r="AP82" s="671"/>
      <c r="AQ82" s="672"/>
      <c r="AR82" s="673"/>
      <c r="AS82" s="788">
        <v>1.75</v>
      </c>
      <c r="AT82" s="789" t="s">
        <v>26</v>
      </c>
      <c r="AU82" s="786" t="s">
        <v>76</v>
      </c>
      <c r="AV82" s="787" t="s">
        <v>501</v>
      </c>
      <c r="AW82" s="9"/>
      <c r="AX82" s="53" t="s">
        <v>21</v>
      </c>
      <c r="AY82" s="754"/>
      <c r="AZ82"/>
      <c r="BA82" s="466">
        <v>1</v>
      </c>
    </row>
    <row r="83" spans="1:53" s="464" customFormat="1" ht="21" customHeight="1" x14ac:dyDescent="0.25">
      <c r="A83"/>
      <c r="B83" s="25" t="s">
        <v>7</v>
      </c>
      <c r="C83" s="428" t="str">
        <f>C85</f>
        <v>Famille à coller.N.Nom de votre recette.Recette mère ►.S.Saisissez le nom de la recette mère</v>
      </c>
      <c r="D83" s="428"/>
      <c r="E83" s="428"/>
      <c r="F83" s="43">
        <v>6</v>
      </c>
      <c r="G83" s="44" t="s">
        <v>66</v>
      </c>
      <c r="H83" s="36"/>
      <c r="I83" s="36"/>
      <c r="J83" s="3214"/>
      <c r="K83" s="3214"/>
      <c r="L83" s="3215"/>
      <c r="M83"/>
      <c r="O83" s="488"/>
      <c r="P83" s="487" t="s">
        <v>283</v>
      </c>
      <c r="Q83" s="486">
        <v>1</v>
      </c>
      <c r="V83" s="3"/>
      <c r="W83" s="1981">
        <f>IF(Y83=Y79,1,LEN(Y83))</f>
        <v>90</v>
      </c>
      <c r="X83" s="2566" cm="1">
        <f t="array" ref="X83">IF(AA83="", "", IFERROR(MAX(IF(ISNUMBER(X80:X82), X80:X82)) + 1, ""))</f>
        <v>3</v>
      </c>
      <c r="Y83" s="135" t="str" cm="1">
        <f t="array" ref="Y83">IFERROR(INDEX(AA81:AA132, MATCH(ROW()-MIN(ROW(AA81:AA132))+1, X81:X132, 0)), "")</f>
        <v>supprimant les lignes vides Saisissez un nombre de caractères pour que le texte ne déborde</v>
      </c>
      <c r="Z83" s="2567">
        <f t="shared" si="24"/>
        <v>1</v>
      </c>
      <c r="AA83" s="2568" t="str">
        <f t="shared" si="25"/>
        <v>supprimant les lignes vides Saisissez un nombre de caractères pour que le texte ne déborde</v>
      </c>
      <c r="AB83" s="1832" t="str">
        <f>IFERROR(SUBSTITUTE(SUBSTITUTE(SUBSTITUTE(SUBSTITUTE(SUBSTITUTE(SUBSTITUTE(AB82, ",", " "), ".", " "), ";", " "), "-", " "), ":", " "), "?", " "), AB82)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3" s="1833" t="str">
        <f>IF(LEN(AD82)&lt;=AB85,AD82,LEFT(AD82,FIND("#",SUBSTITUTE(LEFT(AD82,AB85+1)," ","#",LEN(LEFT(AD82,AB85+1))-LEN(SUBSTITUTE(LEFT(AD82,AB85+1)," ",""))))-1))</f>
        <v>supprimant les lignes vides Saisissez un nombre de caractères pour que le texte ne déborde</v>
      </c>
      <c r="AD83" s="1834" t="str">
        <f t="shared" si="26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3"/>
      <c r="AG83" s="3"/>
      <c r="AH83"/>
      <c r="AI83"/>
      <c r="AJ83"/>
      <c r="AK83"/>
      <c r="AL83"/>
      <c r="AM83"/>
      <c r="AN83" s="967"/>
      <c r="AO83" s="979"/>
      <c r="AP83" s="671"/>
      <c r="AQ83" s="672"/>
      <c r="AR83" s="673"/>
      <c r="AS83" s="785">
        <v>1.345</v>
      </c>
      <c r="AT83" s="84" t="s">
        <v>57</v>
      </c>
      <c r="AU83" s="786" t="s">
        <v>502</v>
      </c>
      <c r="AV83" s="787" t="s">
        <v>503</v>
      </c>
      <c r="AW83" s="9"/>
      <c r="AX83" s="789" t="s">
        <v>26</v>
      </c>
      <c r="AY83" s="754"/>
      <c r="AZ83"/>
      <c r="BA83" s="466">
        <v>1</v>
      </c>
    </row>
    <row r="84" spans="1:53" s="464" customFormat="1" ht="21" customHeight="1" x14ac:dyDescent="0.25">
      <c r="A84"/>
      <c r="B84" s="25" t="s">
        <v>5</v>
      </c>
      <c r="C84" s="428" t="str">
        <f>C85</f>
        <v>Famille à coller.N.Nom de votre recette.Recette mère ►.S.Saisissez le nom de la recette mère</v>
      </c>
      <c r="D84" s="428"/>
      <c r="E84" s="428"/>
      <c r="F84" s="289"/>
      <c r="G84" s="48"/>
      <c r="H84" s="48"/>
      <c r="I84" s="48"/>
      <c r="J84" s="48"/>
      <c r="K84" s="48"/>
      <c r="L84" s="429"/>
      <c r="M84"/>
      <c r="O84" s="484" t="s">
        <v>80</v>
      </c>
      <c r="P84" s="483">
        <v>10</v>
      </c>
      <c r="Q84" s="482">
        <f>Q83/P84*1000</f>
        <v>100</v>
      </c>
      <c r="V84" s="3"/>
      <c r="W84" s="1981">
        <f>IF(Y84=Y79,1,LEN(Y84))</f>
        <v>87</v>
      </c>
      <c r="X84" s="2566" cm="1">
        <f t="array" ref="X84">IF(AA84="", "", IFERROR(MAX(IF(ISNUMBER(X80:X83), X80:X83)) + 1, ""))</f>
        <v>4</v>
      </c>
      <c r="Y84" s="135" t="str" cm="1">
        <f t="array" ref="Y84">IFERROR(INDEX(AA81:AA132, MATCH(ROW()-MIN(ROW(AA81:AA132))+1, X81:X132, 0)), "")</f>
        <v>pas de la colonne ►avec une police Calibri taille 11 vous aurez davantage de caractères</v>
      </c>
      <c r="Z84" s="2567">
        <f t="shared" si="24"/>
        <v>1</v>
      </c>
      <c r="AA84" s="2568" t="str">
        <f t="shared" si="25"/>
        <v>pas de la colonne ►avec une police Calibri taille 11 vous aurez davantage de caractères</v>
      </c>
      <c r="AB84" s="1832" t="str">
        <f>IFERROR(SUBSTITUTE(SUBSTITUTE(SUBSTITUTE(SUBSTITUTE(AB83, " , ", " "), ";", " "), "  ", " "), " ", " "), AB83)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4" s="1833" t="str">
        <f>IF(LEN(AD83)&lt;=AB85,AD83,LEFT(AD83,FIND("#",SUBSTITUTE(LEFT(AD83,AB85+1)," ","#",LEN(LEFT(AD83,AB85+1))-LEN(SUBSTITUTE(LEFT(AD83,AB85+1)," ",""))))-1))</f>
        <v>pas de la colonne ►avec une police Calibri taille 11 vous aurez davantage de caractères</v>
      </c>
      <c r="AD84" s="1834" t="str">
        <f t="shared" si="26"/>
        <v>par lignes à vous de choisir votre police ►Lorsque vous masquez des lignes ou colonnes ou que vous saisssez une nouvelle valeur appuyez sur la touche F9 pour forcer Excel à recalculer</v>
      </c>
      <c r="AF84"/>
      <c r="AG84" s="3"/>
      <c r="AH84"/>
      <c r="AI84"/>
      <c r="AJ84"/>
      <c r="AK84"/>
      <c r="AL84"/>
      <c r="AM84"/>
      <c r="AN84" s="745" t="s">
        <v>484</v>
      </c>
      <c r="AO84" s="746"/>
      <c r="AP84" s="671"/>
      <c r="AQ84" s="672"/>
      <c r="AR84" s="673"/>
      <c r="AS84" s="785">
        <v>3</v>
      </c>
      <c r="AT84" s="792" t="s">
        <v>505</v>
      </c>
      <c r="AU84" s="786" t="s">
        <v>506</v>
      </c>
      <c r="AV84" s="787" t="s">
        <v>507</v>
      </c>
      <c r="AW84" s="9"/>
      <c r="AX84" s="72" t="s">
        <v>55</v>
      </c>
      <c r="AY84" s="754"/>
      <c r="AZ84"/>
      <c r="BA84" s="466">
        <v>1</v>
      </c>
    </row>
    <row r="85" spans="1:53" s="464" customFormat="1" ht="21" customHeight="1" x14ac:dyDescent="0.25">
      <c r="A85"/>
      <c r="B85" s="430" t="s">
        <v>5</v>
      </c>
      <c r="C85" s="431" t="str">
        <f>F85</f>
        <v>Famille à coller.N.Nom de votre recette.Recette mère ►.S.Saisissez le nom de la recette mère</v>
      </c>
      <c r="D85" s="431">
        <f>F83</f>
        <v>6</v>
      </c>
      <c r="E85" s="431" t="str">
        <f>G83</f>
        <v>couverts</v>
      </c>
      <c r="F85" s="435" t="str">
        <f>UPPER(LEFT(H79,1))&amp;LOWER(MID(H79,2,999))&amp;"."&amp;UPPER(LEFT(J79,1))&amp;"."&amp;UPPER(LEFT(J79,1))&amp;LOWER(MID(J79,2,999))&amp;"."&amp;IF(ISTEXT(L85),K85&amp;"."&amp;UPPER(LEFT(L85,1))&amp;"."&amp;UPPER(LEFT(L85,1))&amp;LOWER(MID(L85,2,999)),G85)</f>
        <v>Famille à coller.N.Nom de votre recette.Recette mère ►.S.Saisissez le nom de la recette mère</v>
      </c>
      <c r="G85" s="432" t="s">
        <v>22</v>
      </c>
      <c r="H85" s="3216" t="s">
        <v>23</v>
      </c>
      <c r="I85" s="3216"/>
      <c r="J85" s="3216"/>
      <c r="K85" s="433" t="s">
        <v>24</v>
      </c>
      <c r="L85" s="434" t="s">
        <v>25</v>
      </c>
      <c r="M85"/>
      <c r="O85" s="484" t="s">
        <v>81</v>
      </c>
      <c r="P85" s="483">
        <v>8</v>
      </c>
      <c r="Q85" s="482">
        <f>Q83/P85*1000</f>
        <v>125</v>
      </c>
      <c r="V85" s="3"/>
      <c r="W85" s="1981">
        <f>IF(Y85=Y79,1,LEN(Y85))</f>
        <v>89</v>
      </c>
      <c r="X85" s="2566" cm="1">
        <f t="array" ref="X85">IF(AA85="", "", IFERROR(MAX(IF(ISNUMBER(X80:X84), X80:X84)) + 1, ""))</f>
        <v>5</v>
      </c>
      <c r="Y85" s="135" t="str" cm="1">
        <f t="array" ref="Y85">IFERROR(INDEX(AA81:AA132, MATCH(ROW()-MIN(ROW(AA81:AA132))+1, X81:X132, 0)), "")</f>
        <v>par lignes à vous de choisir votre police ►Lorsque vous masquez des lignes ou colonnes ou</v>
      </c>
      <c r="Z85" s="2567">
        <f t="shared" si="24"/>
        <v>1</v>
      </c>
      <c r="AA85" s="2568" t="str">
        <f t="shared" si="25"/>
        <v>par lignes à vous de choisir votre police ►Lorsque vous masquez des lignes ou colonnes ou</v>
      </c>
      <c r="AB85" s="1837">
        <f>Y69</f>
        <v>90</v>
      </c>
      <c r="AC85" s="1833" t="str">
        <f>IF(LEN(AD84)&lt;=AB85,AD84,LEFT(AD84,FIND("#",SUBSTITUTE(LEFT(AD84,AB85+1)," ","#",LEN(LEFT(AD84,AB85+1))-LEN(SUBSTITUTE(LEFT(AD84,AB85+1)," ",""))))-1))</f>
        <v>par lignes à vous de choisir votre police ►Lorsque vous masquez des lignes ou colonnes ou</v>
      </c>
      <c r="AD85" s="1834" t="str">
        <f t="shared" si="26"/>
        <v>que vous saisssez une nouvelle valeur appuyez sur la touche F9 pour forcer Excel à recalculer</v>
      </c>
      <c r="AF85"/>
      <c r="AG85" s="3"/>
      <c r="AH85"/>
      <c r="AI85"/>
      <c r="AJ85"/>
      <c r="AK85"/>
      <c r="AL85"/>
      <c r="AM85"/>
      <c r="AN85" s="742" t="s">
        <v>485</v>
      </c>
      <c r="AO85" s="746"/>
      <c r="AP85" s="671"/>
      <c r="AQ85" s="672"/>
      <c r="AR85" s="673"/>
      <c r="AS85" s="795">
        <v>2.5</v>
      </c>
      <c r="AT85" s="84" t="s">
        <v>437</v>
      </c>
      <c r="AU85" s="786" t="s">
        <v>508</v>
      </c>
      <c r="AV85" s="787" t="s">
        <v>509</v>
      </c>
      <c r="AW85" s="9"/>
      <c r="AX85" s="72" t="s">
        <v>53</v>
      </c>
      <c r="AY85" s="754"/>
      <c r="AZ85"/>
      <c r="BA85" s="466">
        <v>1</v>
      </c>
    </row>
    <row r="86" spans="1:53" s="464" customFormat="1" ht="21" customHeight="1" x14ac:dyDescent="0.25">
      <c r="A86"/>
      <c r="B86" s="439" t="s">
        <v>7</v>
      </c>
      <c r="C86" s="440" t="str">
        <f>C85</f>
        <v>Famille à coller.N.Nom de votre recette.Recette mère ►.S.Saisissez le nom de la recette mère</v>
      </c>
      <c r="D86" s="440"/>
      <c r="E86" s="440"/>
      <c r="F86" s="441" t="s">
        <v>27</v>
      </c>
      <c r="G86" s="2444">
        <v>9</v>
      </c>
      <c r="H86" s="2445" t="s">
        <v>67</v>
      </c>
      <c r="I86" s="2446"/>
      <c r="J86" s="2446"/>
      <c r="K86" s="2446"/>
      <c r="L86" s="2447"/>
      <c r="M86"/>
      <c r="O86" s="485" t="s">
        <v>82</v>
      </c>
      <c r="P86" s="483">
        <v>5</v>
      </c>
      <c r="Q86" s="482">
        <f>Q83/P86*1000</f>
        <v>200</v>
      </c>
      <c r="V86" s="3"/>
      <c r="W86" s="1981">
        <f>IF(Y86=Y79,1,LEN(Y86))</f>
        <v>82</v>
      </c>
      <c r="X86" s="2566" cm="1">
        <f t="array" ref="X86">IF(AA86="", "", IFERROR(MAX(IF(ISNUMBER(X80:X85), X80:X85)) + 1, ""))</f>
        <v>6</v>
      </c>
      <c r="Y86" s="135" t="str" cm="1">
        <f t="array" ref="Y86">IFERROR(INDEX(AA81:AA132, MATCH(ROW()-MIN(ROW(AA81:AA132))+1, X81:X132, 0)), "")</f>
        <v>que vous saisssez une nouvelle valeur appuyez sur la touche F9 pour forcer Excel à</v>
      </c>
      <c r="Z86" s="2567">
        <f t="shared" si="24"/>
        <v>1</v>
      </c>
      <c r="AA86" s="2568" t="str">
        <f t="shared" si="25"/>
        <v>que vous saisssez une nouvelle valeur appuyez sur la touche F9 pour forcer Excel à</v>
      </c>
      <c r="AB86" s="1841"/>
      <c r="AC86" s="1833" t="str">
        <f>IF(LEN(AD85)&lt;=AB85,AD85,LEFT(AD85,FIND("#",SUBSTITUTE(LEFT(AD85,AB85+1)," ","#",LEN(LEFT(AD85,AB85+1))-LEN(SUBSTITUTE(LEFT(AD85,AB85+1)," ",""))))-1))</f>
        <v>que vous saisssez une nouvelle valeur appuyez sur la touche F9 pour forcer Excel à</v>
      </c>
      <c r="AD86" s="1834" t="str">
        <f t="shared" si="26"/>
        <v>recalculer</v>
      </c>
      <c r="AF86"/>
      <c r="AG86" s="3"/>
      <c r="AH86"/>
      <c r="AI86"/>
      <c r="AJ86"/>
      <c r="AK86"/>
      <c r="AL86"/>
      <c r="AM86"/>
      <c r="AN86" s="748">
        <v>10</v>
      </c>
      <c r="AO86" s="132" t="s">
        <v>66</v>
      </c>
      <c r="AP86" s="671"/>
      <c r="AQ86" s="672"/>
      <c r="AR86" s="673"/>
      <c r="AS86" s="796"/>
      <c r="AT86"/>
      <c r="AU86"/>
      <c r="AV86"/>
      <c r="AW86" s="9"/>
      <c r="AX86" s="72" t="s">
        <v>54</v>
      </c>
      <c r="AY86" s="754"/>
      <c r="AZ86"/>
      <c r="BA86" s="466">
        <v>1</v>
      </c>
    </row>
    <row r="87" spans="1:53" s="464" customFormat="1" ht="21" customHeight="1" x14ac:dyDescent="0.25">
      <c r="A87"/>
      <c r="B87" s="104" t="s">
        <v>7</v>
      </c>
      <c r="C87" s="451" t="str">
        <f>C85</f>
        <v>Famille à coller.N.Nom de votre recette.Recette mère ►.S.Saisissez le nom de la recette mère</v>
      </c>
      <c r="D87" s="451"/>
      <c r="E87" s="451"/>
      <c r="F87" s="264" t="s">
        <v>68</v>
      </c>
      <c r="G87" s="122"/>
      <c r="H87" s="122"/>
      <c r="I87" s="122"/>
      <c r="J87" s="122"/>
      <c r="K87" s="122"/>
      <c r="L87" s="112"/>
      <c r="M87" s="27"/>
      <c r="O87" s="484" t="s">
        <v>83</v>
      </c>
      <c r="P87" s="483">
        <v>6</v>
      </c>
      <c r="Q87" s="482">
        <f>Q83/P87*1000</f>
        <v>166.66666666666666</v>
      </c>
      <c r="V87" s="3"/>
      <c r="W87" s="1981">
        <f>IF(Y87=Y79,1,LEN(Y87))</f>
        <v>10</v>
      </c>
      <c r="X87" s="2566" cm="1">
        <f t="array" ref="X87">IF(AA87="", "", IFERROR(MAX(IF(ISNUMBER(X80:X86), X80:X86)) + 1, ""))</f>
        <v>7</v>
      </c>
      <c r="Y87" s="135" t="str" cm="1">
        <f t="array" ref="Y87">IFERROR(INDEX(AA81:AA132, MATCH(ROW()-MIN(ROW(AA81:AA132))+1, X81:X132, 0)), "")</f>
        <v>recalculer</v>
      </c>
      <c r="Z87" s="2567">
        <f t="shared" si="24"/>
        <v>1</v>
      </c>
      <c r="AA87" s="2568" t="str">
        <f t="shared" si="25"/>
        <v>recalculer</v>
      </c>
      <c r="AB87" s="1841"/>
      <c r="AC87" s="1833" t="str">
        <f>IF(LEN(AD86)&lt;=AB85,AD86,LEFT(AD86,FIND("#",SUBSTITUTE(LEFT(AD86,AB85+1)," ","#",LEN(LEFT(AD86,AB85+1))-LEN(SUBSTITUTE(LEFT(AD86,AB85+1)," ",""))))-1))</f>
        <v>recalculer</v>
      </c>
      <c r="AD87" s="1834" t="str">
        <f t="shared" si="26"/>
        <v/>
      </c>
      <c r="AF87"/>
      <c r="AG87" s="3"/>
      <c r="AH87"/>
      <c r="AI87"/>
      <c r="AJ87"/>
      <c r="AK87"/>
      <c r="AL87"/>
      <c r="AM87"/>
      <c r="AN87" s="742" t="s">
        <v>486</v>
      </c>
      <c r="AO87" s="746"/>
      <c r="AP87" s="671"/>
      <c r="AQ87" s="672"/>
      <c r="AR87" s="673"/>
      <c r="AS87" s="809"/>
      <c r="AT87" s="9"/>
      <c r="AU87" s="9"/>
      <c r="AV87" s="9"/>
      <c r="AW87" s="810"/>
      <c r="AX87" s="72" t="s">
        <v>52</v>
      </c>
      <c r="AY87" s="754"/>
      <c r="AZ87"/>
      <c r="BA87" s="466">
        <v>1</v>
      </c>
    </row>
    <row r="88" spans="1:53" s="464" customFormat="1" ht="21" customHeight="1" x14ac:dyDescent="0.25">
      <c r="A88"/>
      <c r="B88" s="73" t="str">
        <f t="shared" ref="B88:B97" si="27">IF(OR(F88&lt;&gt;"",G88&lt;&gt; "",H88&lt;&gt;"",I88&lt;&gt;""),"A", "►")</f>
        <v>A</v>
      </c>
      <c r="C88" s="451" t="str">
        <f>C85</f>
        <v>Famille à coller.N.Nom de votre recette.Recette mère ►.S.Saisissez le nom de la recette mère</v>
      </c>
      <c r="D88" s="451"/>
      <c r="E88" s="451"/>
      <c r="F88" s="205" t="s">
        <v>69</v>
      </c>
      <c r="G88" s="85"/>
      <c r="H88" s="85"/>
      <c r="I88" s="85"/>
      <c r="J88" s="85"/>
      <c r="K88" s="85"/>
      <c r="L88" s="112"/>
      <c r="M88" s="27"/>
      <c r="O88" s="484" t="s">
        <v>84</v>
      </c>
      <c r="P88" s="483">
        <v>10</v>
      </c>
      <c r="Q88" s="482">
        <f>Q83/P88*1000</f>
        <v>100</v>
      </c>
      <c r="V88" s="3"/>
      <c r="W88" s="1981">
        <f>IF(Y88=Y79,1,LEN(Y88))</f>
        <v>86</v>
      </c>
      <c r="X88" s="2566" t="str" cm="1">
        <f t="array" ref="X88">IF(AA88="", "", IFERROR(MAX(IF(ISNUMBER(X80:X87), X80:X87)) + 1, ""))</f>
        <v/>
      </c>
      <c r="Y88" s="135" t="str" cm="1">
        <f t="array" ref="Y88">IFERROR(INDEX(AA81:AA132, MATCH(ROW()-MIN(ROW(AA81:AA132))+1, X81:X132, 0)), "")</f>
        <v>► Saisissez ou coller les lignes du brouillon que vous voulez couper dans ces 4 lignes</v>
      </c>
      <c r="Z88" s="2567">
        <f t="shared" si="24"/>
        <v>1</v>
      </c>
      <c r="AA88" s="2568" t="str">
        <f t="shared" si="25"/>
        <v/>
      </c>
      <c r="AB88" s="1841"/>
      <c r="AC88" s="1833" t="str">
        <f>IF(LEN(AD87)&lt;=AB85,AD87,LEFT(AD87,FIND("#",SUBSTITUTE(LEFT(AD87,AB85+1)," ","#",LEN(LEFT(AD87,AB85+1))-LEN(SUBSTITUTE(LEFT(AD87,AB85+1)," ",""))))-1))</f>
        <v/>
      </c>
      <c r="AD88" s="1834" t="str">
        <f t="shared" si="26"/>
        <v/>
      </c>
      <c r="AF88"/>
      <c r="AG88" s="3"/>
      <c r="AH88"/>
      <c r="AI88"/>
      <c r="AJ88"/>
      <c r="AK88"/>
      <c r="AL88"/>
      <c r="AM88"/>
      <c r="AN88" s="748">
        <v>5</v>
      </c>
      <c r="AO88" s="465"/>
      <c r="AP88" s="671"/>
      <c r="AQ88" s="672"/>
      <c r="AR88" s="673"/>
      <c r="AS88" s="711"/>
      <c r="AT88" s="750" t="s">
        <v>519</v>
      </c>
      <c r="AU88" s="750"/>
      <c r="AV88" s="750"/>
      <c r="AW88" s="810"/>
      <c r="AX88" s="84" t="s">
        <v>57</v>
      </c>
      <c r="AY88" s="754"/>
      <c r="AZ88"/>
      <c r="BA88" s="466">
        <v>1</v>
      </c>
    </row>
    <row r="89" spans="1:53" s="464" customFormat="1" ht="21" customHeight="1" x14ac:dyDescent="0.25">
      <c r="A89"/>
      <c r="B89" s="73" t="str">
        <f t="shared" si="27"/>
        <v>►</v>
      </c>
      <c r="C89" s="451" t="str">
        <f>C85</f>
        <v>Famille à coller.N.Nom de votre recette.Recette mère ►.S.Saisissez le nom de la recette mère</v>
      </c>
      <c r="D89" s="451">
        <f>D85</f>
        <v>6</v>
      </c>
      <c r="E89" s="451" t="str">
        <f>E85</f>
        <v>couverts</v>
      </c>
      <c r="F89" s="205"/>
      <c r="G89" s="114"/>
      <c r="H89" s="114"/>
      <c r="I89" s="114"/>
      <c r="J89" s="114"/>
      <c r="K89" s="114"/>
      <c r="L89" s="115"/>
      <c r="M89" s="27"/>
      <c r="O89" s="484" t="s">
        <v>282</v>
      </c>
      <c r="P89" s="483">
        <v>10</v>
      </c>
      <c r="Q89" s="482">
        <f>Q83/P89*1000</f>
        <v>100</v>
      </c>
      <c r="V89" s="3"/>
      <c r="W89" s="1981">
        <f>IF(Y89=Y79,1,LEN(Y89))</f>
        <v>84</v>
      </c>
      <c r="X89" s="2566" t="str" cm="1">
        <f t="array" ref="X89">IF(AA89="", "", IFERROR(MAX(IF(ISNUMBER(X80:X88), X80:X88)) + 1, ""))</f>
        <v/>
      </c>
      <c r="Y89" s="135" t="str" cm="1">
        <f t="array" ref="Y89">IFERROR(INDEX(AA81:AA132, MATCH(ROW()-MIN(ROW(AA81:AA132))+1, X81:X132, 0)), "")</f>
        <v xml:space="preserve"> et saisissez un nombre de caractères pour que le texte ne déborde pas de la colonne</v>
      </c>
      <c r="Z89" s="2567">
        <f t="shared" si="24"/>
        <v>1</v>
      </c>
      <c r="AA89" s="2568" t="str">
        <f t="shared" si="25"/>
        <v/>
      </c>
      <c r="AB89" s="1841"/>
      <c r="AC89" s="1833" t="str">
        <f>IF(LEN(AD88)&lt;=AB85,AD88,LEFT(AD88,FIND("#",SUBSTITUTE(LEFT(AD88,AB85+1)," ","#",LEN(LEFT(AD88,AB85+1))-LEN(SUBSTITUTE(LEFT(AD88,AB85+1)," ",""))))-1))</f>
        <v/>
      </c>
      <c r="AD89" s="1834" t="str">
        <f t="shared" si="26"/>
        <v/>
      </c>
      <c r="AF89"/>
      <c r="AG89" s="3"/>
      <c r="AH89"/>
      <c r="AI89"/>
      <c r="AJ89"/>
      <c r="AK89"/>
      <c r="AL89"/>
      <c r="AM89"/>
      <c r="AN89" s="760" t="s">
        <v>20</v>
      </c>
      <c r="AO89" s="46" t="s">
        <v>488</v>
      </c>
      <c r="AP89" s="761"/>
      <c r="AQ89" s="672"/>
      <c r="AR89" s="673"/>
      <c r="AS89" s="753"/>
      <c r="AT89"/>
      <c r="AU89" s="85"/>
      <c r="AV89" s="85"/>
      <c r="AW89" s="9"/>
      <c r="AX89" s="84" t="s">
        <v>56</v>
      </c>
      <c r="AY89" s="754"/>
      <c r="AZ89"/>
      <c r="BA89" s="466">
        <v>1</v>
      </c>
    </row>
    <row r="90" spans="1:53" s="464" customFormat="1" ht="21" customHeight="1" x14ac:dyDescent="0.25">
      <c r="A90"/>
      <c r="B90" s="73" t="str">
        <f t="shared" si="27"/>
        <v>►</v>
      </c>
      <c r="C90" s="451" t="str">
        <f>C85</f>
        <v>Famille à coller.N.Nom de votre recette.Recette mère ►.S.Saisissez le nom de la recette mère</v>
      </c>
      <c r="D90" s="451">
        <f>D85</f>
        <v>6</v>
      </c>
      <c r="E90" s="451" t="str">
        <f>E85</f>
        <v>couverts</v>
      </c>
      <c r="F90" s="205"/>
      <c r="G90" s="114"/>
      <c r="H90" s="114"/>
      <c r="I90" s="114"/>
      <c r="J90" s="114"/>
      <c r="K90" s="114" t="s">
        <v>2201</v>
      </c>
      <c r="L90" s="115"/>
      <c r="M90" s="27"/>
      <c r="O90" s="484" t="s">
        <v>281</v>
      </c>
      <c r="P90" s="483">
        <v>10</v>
      </c>
      <c r="Q90" s="482">
        <f>Q83/P90*1000</f>
        <v>100</v>
      </c>
      <c r="V90" s="3"/>
      <c r="W90" s="1981">
        <f>IF(Y90=Y79,1,LEN(Y90))</f>
        <v>43</v>
      </c>
      <c r="X90" s="2566" t="str" cm="1">
        <f t="array" ref="X90">IF(AA90="", "", IFERROR(MAX(IF(ISNUMBER(X80:X89), X80:X89)) + 1, ""))</f>
        <v/>
      </c>
      <c r="Y90" s="135" t="str" cm="1">
        <f t="array" ref="Y90">IFERROR(INDEX(AA81:AA132, MATCH(ROW()-MIN(ROW(AA81:AA132))+1, X81:X132, 0)), "")</f>
        <v>►Police  choisissez celle qui vous convient</v>
      </c>
      <c r="Z90" s="2567">
        <f t="shared" si="24"/>
        <v>1</v>
      </c>
      <c r="AA90" s="2568" t="str">
        <f t="shared" si="25"/>
        <v/>
      </c>
      <c r="AB90" s="1841"/>
      <c r="AC90" s="1833" t="str">
        <f>IF(LEN(AD89)&lt;=AB85,AD89,LEFT(AD89,FIND("#",SUBSTITUTE(LEFT(AD89,AB85+1)," ","#",LEN(LEFT(AD89,AB85+1))-LEN(SUBSTITUTE(LEFT(AD89,AB85+1)," ",""))))-1))</f>
        <v/>
      </c>
      <c r="AD90" s="1834" t="str">
        <f t="shared" si="26"/>
        <v/>
      </c>
      <c r="AF90"/>
      <c r="AG90" s="3"/>
      <c r="AH90"/>
      <c r="AI90"/>
      <c r="AJ90"/>
      <c r="AK90"/>
      <c r="AL90"/>
      <c r="AM90"/>
      <c r="AN90" s="709" t="s">
        <v>489</v>
      </c>
      <c r="AO90" s="746"/>
      <c r="AP90" s="704"/>
      <c r="AQ90" s="705"/>
      <c r="AR90" s="673"/>
      <c r="AS90" s="753" t="s">
        <v>487</v>
      </c>
      <c r="AT90"/>
      <c r="AU90" s="9"/>
      <c r="AV90" s="9"/>
      <c r="AW90" s="9"/>
      <c r="AX90" s="792" t="s">
        <v>304</v>
      </c>
      <c r="AY90" s="754"/>
      <c r="AZ90"/>
      <c r="BA90" s="466">
        <v>1</v>
      </c>
    </row>
    <row r="91" spans="1:53" s="464" customFormat="1" ht="21" customHeight="1" x14ac:dyDescent="0.25">
      <c r="A91"/>
      <c r="B91" s="73" t="str">
        <f t="shared" si="27"/>
        <v>►</v>
      </c>
      <c r="C91" s="451" t="str">
        <f>C85</f>
        <v>Famille à coller.N.Nom de votre recette.Recette mère ►.S.Saisissez le nom de la recette mère</v>
      </c>
      <c r="D91" s="451">
        <f>D85</f>
        <v>6</v>
      </c>
      <c r="E91" s="451" t="str">
        <f>E85</f>
        <v>couverts</v>
      </c>
      <c r="F91" s="205"/>
      <c r="G91" s="114"/>
      <c r="H91" s="114"/>
      <c r="I91" s="114"/>
      <c r="J91" s="114"/>
      <c r="K91" s="114"/>
      <c r="L91" s="115"/>
      <c r="M91" s="27"/>
      <c r="O91" s="484" t="s">
        <v>280</v>
      </c>
      <c r="P91" s="483">
        <v>10</v>
      </c>
      <c r="Q91" s="482">
        <f>Q83/P91*1000</f>
        <v>100</v>
      </c>
      <c r="V91" s="3"/>
      <c r="W91" s="1981">
        <f>IF(Y91=Y79,1,LEN(Y91))</f>
        <v>0</v>
      </c>
      <c r="X91" s="2566" t="str" cm="1">
        <f t="array" ref="X91">IF(AA91="", "", IFERROR(MAX(IF(ISNUMBER(X80:X90), X80:X90)) + 1, ""))</f>
        <v/>
      </c>
      <c r="Y91" s="135" t="str" cm="1">
        <f t="array" ref="Y91">IFERROR(INDEX(AA81:AA132, MATCH(ROW()-MIN(ROW(AA81:AA132))+1, X81:X132, 0)), "")</f>
        <v/>
      </c>
      <c r="Z91" s="2567">
        <f t="shared" si="24"/>
        <v>0</v>
      </c>
      <c r="AA91" s="2568" t="str">
        <f t="shared" si="25"/>
        <v/>
      </c>
      <c r="AB91" s="1841"/>
      <c r="AC91" s="1833" t="str">
        <f>IF(LEN(AD90)&lt;=AB85,AD90,LEFT(AD90,FIND("#",SUBSTITUTE(LEFT(AD90,AB85+1)," ","#",LEN(LEFT(AD90,AB85+1))-LEN(SUBSTITUTE(LEFT(AD90,AB85+1)," ",""))))-1))</f>
        <v/>
      </c>
      <c r="AD91" s="1834" t="str">
        <f t="shared" si="26"/>
        <v/>
      </c>
      <c r="AF91"/>
      <c r="AG91" s="3"/>
      <c r="AH91"/>
      <c r="AI91"/>
      <c r="AJ91"/>
      <c r="AK91"/>
      <c r="AL91"/>
      <c r="AM91"/>
      <c r="AN91" s="767" t="s">
        <v>491</v>
      </c>
      <c r="AO91" s="746"/>
      <c r="AP91" s="704"/>
      <c r="AQ91" s="705"/>
      <c r="AR91" s="673"/>
      <c r="AS91" s="711" t="s">
        <v>520</v>
      </c>
      <c r="AT91"/>
      <c r="AU91" s="9"/>
      <c r="AV91" s="9"/>
      <c r="AW91" s="9"/>
      <c r="AX91" s="597" t="s">
        <v>303</v>
      </c>
      <c r="AY91" s="754"/>
      <c r="AZ91"/>
      <c r="BA91" s="466">
        <v>1</v>
      </c>
    </row>
    <row r="92" spans="1:53" s="464" customFormat="1" ht="21" customHeight="1" x14ac:dyDescent="0.25">
      <c r="A92"/>
      <c r="B92" s="73" t="str">
        <f t="shared" si="27"/>
        <v>►</v>
      </c>
      <c r="C92" s="451" t="str">
        <f>C85</f>
        <v>Famille à coller.N.Nom de votre recette.Recette mère ►.S.Saisissez le nom de la recette mère</v>
      </c>
      <c r="D92" s="451">
        <f>D85</f>
        <v>6</v>
      </c>
      <c r="E92" s="451" t="str">
        <f>E85</f>
        <v>couverts</v>
      </c>
      <c r="F92" s="205"/>
      <c r="G92" s="114"/>
      <c r="H92" s="114"/>
      <c r="I92" s="114"/>
      <c r="J92" s="114"/>
      <c r="K92" s="114"/>
      <c r="L92" s="115"/>
      <c r="M92"/>
      <c r="O92" s="481" t="str">
        <f>"cellule "&amp;ADDRESS(ROW(Q83),COLUMN(Q83),4)&amp;"  vous pouvez saisir un autre poids"</f>
        <v>cellule Q83  vous pouvez saisir un autre poids</v>
      </c>
      <c r="P92" s="480"/>
      <c r="Q92" s="479"/>
      <c r="V92" s="3"/>
      <c r="W92" s="1981">
        <f>IF(Y92=Y79,1,LEN(Y92))</f>
        <v>0</v>
      </c>
      <c r="X92" s="2566" t="str" cm="1">
        <f t="array" ref="X92">IF(AA92="", "", IFERROR(MAX(IF(ISNUMBER(X80:X91), X80:X91)) + 1, ""))</f>
        <v/>
      </c>
      <c r="Y92" s="135" t="str" cm="1">
        <f t="array" ref="Y92">IFERROR(INDEX(AA81:AA132, MATCH(ROW()-MIN(ROW(AA81:AA132))+1, X81:X132, 0)), "")</f>
        <v/>
      </c>
      <c r="Z92" s="2567">
        <f t="shared" si="24"/>
        <v>0</v>
      </c>
      <c r="AA92" s="2568" t="str">
        <f t="shared" si="25"/>
        <v/>
      </c>
      <c r="AB92" s="1841"/>
      <c r="AC92" s="1833" t="str">
        <f>IF(LEN(AD91)&lt;=AB85,AD91,LEFT(AD91,FIND("#",SUBSTITUTE(LEFT(AD91,AB85+1)," ","#",LEN(LEFT(AD91,AB85+1))-LEN(SUBSTITUTE(LEFT(AD91,AB85+1)," ",""))))-1))</f>
        <v/>
      </c>
      <c r="AD92" s="1834" t="str">
        <f t="shared" si="26"/>
        <v/>
      </c>
      <c r="AF92"/>
      <c r="AG92" s="3"/>
      <c r="AH92"/>
      <c r="AI92"/>
      <c r="AJ92"/>
      <c r="AK92"/>
      <c r="AL92"/>
      <c r="AM92"/>
      <c r="AN92" s="767"/>
      <c r="AO92" s="746"/>
      <c r="AP92" s="704"/>
      <c r="AQ92" s="705"/>
      <c r="AR92" s="673"/>
      <c r="AS92" s="711" t="s">
        <v>521</v>
      </c>
      <c r="AT92"/>
      <c r="AU92" s="9"/>
      <c r="AV92" s="9"/>
      <c r="AW92" s="9"/>
      <c r="AX92" s="9"/>
      <c r="AY92" s="754"/>
      <c r="AZ92"/>
      <c r="BA92" s="466">
        <v>1</v>
      </c>
    </row>
    <row r="93" spans="1:53" s="464" customFormat="1" ht="21" customHeight="1" thickBot="1" x14ac:dyDescent="0.3">
      <c r="A93"/>
      <c r="B93" s="73" t="str">
        <f t="shared" si="27"/>
        <v>►</v>
      </c>
      <c r="C93" s="451" t="str">
        <f>C85</f>
        <v>Famille à coller.N.Nom de votre recette.Recette mère ►.S.Saisissez le nom de la recette mère</v>
      </c>
      <c r="D93" s="451">
        <f>D85</f>
        <v>6</v>
      </c>
      <c r="E93" s="451" t="str">
        <f>E85</f>
        <v>couverts</v>
      </c>
      <c r="F93" s="205"/>
      <c r="G93" s="114"/>
      <c r="H93" s="114"/>
      <c r="I93" s="114"/>
      <c r="J93" s="114"/>
      <c r="K93" s="114"/>
      <c r="L93" s="147"/>
      <c r="M93"/>
      <c r="O93" s="478" t="str">
        <f>"cellule "&amp;ADDRESS(ROW(Q83),COLUMN(Q83),4)&amp;"  format = 0.0 Kg "</f>
        <v xml:space="preserve">cellule Q83  format = 0.0 Kg </v>
      </c>
      <c r="P93" s="477"/>
      <c r="Q93" s="476"/>
      <c r="V93" s="3"/>
      <c r="W93" s="1981">
        <f>IF(Y93=Y79,1,LEN(Y93))</f>
        <v>0</v>
      </c>
      <c r="X93" s="2566" t="str" cm="1">
        <f t="array" ref="X93">IF(AA93="", "", IFERROR(MAX(IF(ISNUMBER(X80:X92), X80:X92)) + 1, ""))</f>
        <v/>
      </c>
      <c r="Y93" s="135" t="str" cm="1">
        <f t="array" ref="Y93">IFERROR(INDEX(AA81:AA132, MATCH(ROW()-MIN(ROW(AA81:AA132))+1, X81:X132, 0)), "")</f>
        <v/>
      </c>
      <c r="Z93" s="2567">
        <f t="shared" si="24"/>
        <v>0</v>
      </c>
      <c r="AA93" s="2568" t="str">
        <f t="shared" si="25"/>
        <v/>
      </c>
      <c r="AB93" s="1841"/>
      <c r="AC93" s="1833" t="str">
        <f>IF(LEN(AD92)&lt;=AB85,AD92,LEFT(AD92,FIND("#",SUBSTITUTE(LEFT(AD92,AB85+1)," ","#",LEN(LEFT(AD92,AB85+1))-LEN(SUBSTITUTE(LEFT(AD92,AB85+1)," ",""))))-1))</f>
        <v/>
      </c>
      <c r="AD93" s="1834" t="str">
        <f t="shared" si="26"/>
        <v/>
      </c>
      <c r="AF93"/>
      <c r="AG93" s="3"/>
      <c r="AH93"/>
      <c r="AI93"/>
      <c r="AJ93"/>
      <c r="AK93"/>
      <c r="AL93"/>
      <c r="AM93"/>
      <c r="AN93" s="767"/>
      <c r="AO93" s="746"/>
      <c r="AP93" s="704"/>
      <c r="AQ93" s="705"/>
      <c r="AR93" s="673"/>
      <c r="AS93" s="711"/>
      <c r="AT93" s="9"/>
      <c r="AU93" s="9"/>
      <c r="AV93" s="9"/>
      <c r="AW93" s="9"/>
      <c r="AX93" s="9"/>
      <c r="AY93" s="754"/>
      <c r="AZ93"/>
      <c r="BA93" s="466">
        <v>1</v>
      </c>
    </row>
    <row r="94" spans="1:53" s="464" customFormat="1" ht="21" customHeight="1" thickTop="1" x14ac:dyDescent="0.25">
      <c r="A94"/>
      <c r="B94" s="73" t="str">
        <f t="shared" si="27"/>
        <v>►</v>
      </c>
      <c r="C94" s="451" t="str">
        <f>C85</f>
        <v>Famille à coller.N.Nom de votre recette.Recette mère ►.S.Saisissez le nom de la recette mère</v>
      </c>
      <c r="D94" s="451">
        <f>D85</f>
        <v>6</v>
      </c>
      <c r="E94" s="451" t="str">
        <f>E85</f>
        <v>couverts</v>
      </c>
      <c r="F94" s="205"/>
      <c r="G94" s="114"/>
      <c r="H94" s="114"/>
      <c r="I94" s="114"/>
      <c r="J94" s="114"/>
      <c r="K94" s="114"/>
      <c r="L94" s="147" t="s">
        <v>127</v>
      </c>
      <c r="M94"/>
      <c r="V94" s="3"/>
      <c r="W94" s="1981">
        <f>IF(Y94=Y79,1,LEN(Y94))</f>
        <v>0</v>
      </c>
      <c r="X94" s="2566" cm="1">
        <f t="array" ref="X94">IF(AA94="", "", IFERROR(MAX(IF(ISNUMBER(X80:X93), X80:X93)) + 1, ""))</f>
        <v>8</v>
      </c>
      <c r="Y94" s="135" t="str" cm="1">
        <f t="array" ref="Y94">IFERROR(INDEX(AA81:AA132, MATCH(ROW()-MIN(ROW(AA81:AA132))+1, X81:X132, 0)), "")</f>
        <v/>
      </c>
      <c r="Z94" s="2567">
        <f t="shared" si="24"/>
        <v>0</v>
      </c>
      <c r="AA94" s="2571" t="str">
        <f t="shared" si="25"/>
        <v>► Saisissez ou coller les lignes du brouillon que vous voulez couper dans ces 4 lignes</v>
      </c>
      <c r="AB94" s="2569" t="str">
        <f>Y74</f>
        <v>► Saisissez ou coller les lignes du brouillon que vous voulez couper dans ces 4 lignes</v>
      </c>
      <c r="AC94" s="2574" t="str">
        <f>IF(AND(AB94&lt;&gt;"", AB98&lt;&gt;""), IF(LEN(AB94)&lt;AB98, AB94, IFERROR(LEFT(AB97, IF(ISNUMBER(FIND(" ", AB97)), FIND(" ", AB97 &amp; " ", AB98) - 1, LEN(AB97))), "")), "")</f>
        <v>► Saisissez ou coller les lignes du brouillon que vous voulez couper dans ces 4 lignes</v>
      </c>
      <c r="AD94" s="2572" t="e">
        <f>IF(AC94="","",RIGHT(AB97,LEN(AB97)-LEN(AC94)-1))</f>
        <v>#VALUE!</v>
      </c>
      <c r="AF94"/>
      <c r="AG94" s="3"/>
      <c r="AH94"/>
      <c r="AI94"/>
      <c r="AJ94"/>
      <c r="AK94"/>
      <c r="AL94"/>
      <c r="AM94"/>
      <c r="AN94" s="709" t="s">
        <v>493</v>
      </c>
      <c r="AO94" s="746"/>
      <c r="AP94" s="704"/>
      <c r="AQ94" s="705"/>
      <c r="AR94" s="673"/>
      <c r="AS94" s="755" t="s">
        <v>38</v>
      </c>
      <c r="AT94" s="756" t="s">
        <v>39</v>
      </c>
      <c r="AU94" s="757"/>
      <c r="AV94" s="3021" t="s">
        <v>40</v>
      </c>
      <c r="AW94" s="3023" t="s">
        <v>41</v>
      </c>
      <c r="AX94" s="1029" t="s">
        <v>43</v>
      </c>
      <c r="AY94" s="1032"/>
      <c r="AZ94"/>
      <c r="BA94" s="466">
        <v>1</v>
      </c>
    </row>
    <row r="95" spans="1:53" s="464" customFormat="1" ht="21" customHeight="1" x14ac:dyDescent="0.25">
      <c r="A95"/>
      <c r="B95" s="73" t="str">
        <f t="shared" si="27"/>
        <v>►</v>
      </c>
      <c r="C95" s="451" t="str">
        <f>C85</f>
        <v>Famille à coller.N.Nom de votre recette.Recette mère ►.S.Saisissez le nom de la recette mère</v>
      </c>
      <c r="D95" s="451">
        <f>D85</f>
        <v>6</v>
      </c>
      <c r="E95" s="451" t="str">
        <f>E85</f>
        <v>couverts</v>
      </c>
      <c r="F95" s="2449"/>
      <c r="G95" s="114"/>
      <c r="H95" s="114"/>
      <c r="I95" s="114"/>
      <c r="J95" s="114"/>
      <c r="K95" s="114"/>
      <c r="L95" s="147" t="s">
        <v>128</v>
      </c>
      <c r="M95"/>
      <c r="V95" s="3"/>
      <c r="W95" s="1981">
        <f>IF(Y95=Y79,1,LEN(Y95))</f>
        <v>0</v>
      </c>
      <c r="X95" s="2566" t="str" cm="1">
        <f t="array" ref="X95">IF(AA95="", "", IFERROR(MAX(IF(ISNUMBER(X80:X94), X80:X94)) + 1, ""))</f>
        <v/>
      </c>
      <c r="Y95" s="135" t="str" cm="1">
        <f t="array" ref="Y95">IFERROR(INDEX(AA81:AA132, MATCH(ROW()-MIN(ROW(AA81:AA132))+1, X81:X132, 0)), "")</f>
        <v/>
      </c>
      <c r="Z95" s="2567">
        <f t="shared" si="24"/>
        <v>0</v>
      </c>
      <c r="AA95" s="2571" t="str">
        <f t="shared" si="25"/>
        <v/>
      </c>
      <c r="AB95" s="2573" t="str">
        <f>SUBSTITUTE(SUBSTITUTE(SUBSTITUTE(SUBSTITUTE(SUBSTITUTE(AB94, ",", "♦"), ";", "♦"), ".", "♦"), " ♦", " "), "♦", " ")</f>
        <v>► Saisissez ou coller les lignes du brouillon que vous voulez couper dans ces 4 lignes</v>
      </c>
      <c r="AC95" s="2574" t="e">
        <f>IF(LEN(AD94)&lt;=AB98, AD94, IFERROR(LEFT(AD94, FIND("#", SUBSTITUTE(LEFT(AD94, AB98+1), " ", "#", LEN(LEFT(AD94, AB98+1))-LEN(SUBSTITUTE(LEFT(AD94, AB98+1), " ", ""))))-1), AD94))</f>
        <v>#VALUE!</v>
      </c>
      <c r="AD95" s="2572" t="e">
        <f t="shared" ref="AD95:AD106" si="28">IF(AC95="","",IFERROR(RIGHT(AD94,LEN(AD94)-LEN(AC95)-1),""))</f>
        <v>#VALUE!</v>
      </c>
      <c r="AF95"/>
      <c r="AG95" s="3"/>
      <c r="AH95"/>
      <c r="AI95"/>
      <c r="AJ95"/>
      <c r="AK95"/>
      <c r="AL95"/>
      <c r="AM95"/>
      <c r="AN95" s="770" t="s">
        <v>495</v>
      </c>
      <c r="AO95" s="771"/>
      <c r="AP95" s="671"/>
      <c r="AQ95" s="672"/>
      <c r="AR95" s="791"/>
      <c r="AS95" s="811" t="s">
        <v>48</v>
      </c>
      <c r="AT95" s="812" t="s">
        <v>49</v>
      </c>
      <c r="AU95" s="75" t="s">
        <v>50</v>
      </c>
      <c r="AV95" s="3022"/>
      <c r="AW95" s="3024"/>
      <c r="AX95" s="1030" t="s">
        <v>51</v>
      </c>
      <c r="AY95" s="1033"/>
      <c r="AZ95"/>
      <c r="BA95" s="466">
        <v>1</v>
      </c>
    </row>
    <row r="96" spans="1:53" s="464" customFormat="1" ht="21" customHeight="1" x14ac:dyDescent="0.25">
      <c r="A96"/>
      <c r="B96" s="73" t="str">
        <f t="shared" si="27"/>
        <v>A</v>
      </c>
      <c r="C96" s="451" t="str">
        <f>C85</f>
        <v>Famille à coller.N.Nom de votre recette.Recette mère ►.S.Saisissez le nom de la recette mère</v>
      </c>
      <c r="D96" s="451">
        <f>D85</f>
        <v>6</v>
      </c>
      <c r="E96" s="451" t="str">
        <f>E85</f>
        <v>couverts</v>
      </c>
      <c r="F96" s="265"/>
      <c r="G96" s="265"/>
      <c r="H96" s="265" t="s">
        <v>73</v>
      </c>
      <c r="I96" s="266"/>
      <c r="J96" s="267"/>
      <c r="K96" s="267"/>
      <c r="L96" s="268"/>
      <c r="M96"/>
      <c r="V96" s="3"/>
      <c r="W96" s="1981">
        <f>IF(Y96=Y79,1,LEN(Y96))</f>
        <v>0</v>
      </c>
      <c r="X96" s="2566" t="str" cm="1">
        <f t="array" ref="X96">IF(AA96="", "", IFERROR(MAX(IF(ISNUMBER(X80:X95), X80:X95)) + 1, ""))</f>
        <v/>
      </c>
      <c r="Y96" s="135" t="str" cm="1">
        <f t="array" ref="Y96">IFERROR(INDEX(AA81:AA132, MATCH(ROW()-MIN(ROW(AA81:AA132))+1, X81:X132, 0)), "")</f>
        <v/>
      </c>
      <c r="Z96" s="2567">
        <f t="shared" si="24"/>
        <v>0</v>
      </c>
      <c r="AA96" s="2571" t="str">
        <f t="shared" si="25"/>
        <v/>
      </c>
      <c r="AB96" s="2573" t="str">
        <f>IFERROR(SUBSTITUTE(SUBSTITUTE(SUBSTITUTE(SUBSTITUTE(SUBSTITUTE(SUBSTITUTE(AB95, ",", " "), ".", " "), ";", " "), "-", " "), ":", " "), "?", " "), AB95)</f>
        <v>► Saisissez ou coller les lignes du brouillon que vous voulez couper dans ces 4 lignes</v>
      </c>
      <c r="AC96" s="2574" t="e">
        <f>IF(LEN(AD95)&lt;=AB98,AD95,LEFT(AD95,FIND("#",SUBSTITUTE(LEFT(AD95,AB98+1)," ","#",LEN(LEFT(AD95,AB98+1))-LEN(SUBSTITUTE(LEFT(AD95,AB98+1)," ",""))))-1))</f>
        <v>#VALUE!</v>
      </c>
      <c r="AD96" s="2572" t="e">
        <f t="shared" si="28"/>
        <v>#VALUE!</v>
      </c>
      <c r="AF96"/>
      <c r="AG96" s="3"/>
      <c r="AH96"/>
      <c r="AI96"/>
      <c r="AJ96"/>
      <c r="AK96"/>
      <c r="AL96"/>
      <c r="AM96"/>
      <c r="AN96" s="774" t="s">
        <v>496</v>
      </c>
      <c r="AO96" s="771"/>
      <c r="AP96" s="671"/>
      <c r="AQ96" s="672"/>
      <c r="AR96" s="791"/>
      <c r="AS96" s="813">
        <v>27</v>
      </c>
      <c r="AT96" s="814" t="s">
        <v>490</v>
      </c>
      <c r="AU96" s="815" t="s">
        <v>50</v>
      </c>
      <c r="AV96" s="816">
        <v>20</v>
      </c>
      <c r="AW96" s="817" t="s">
        <v>21</v>
      </c>
      <c r="AX96" s="1031" t="s">
        <v>434</v>
      </c>
      <c r="AY96" s="1034"/>
      <c r="AZ96"/>
      <c r="BA96" s="466">
        <v>1</v>
      </c>
    </row>
    <row r="97" spans="1:53" s="464" customFormat="1" ht="21" customHeight="1" thickBot="1" x14ac:dyDescent="0.3">
      <c r="A97"/>
      <c r="B97" s="123" t="str">
        <f t="shared" si="27"/>
        <v>A</v>
      </c>
      <c r="C97" s="455" t="str">
        <f>C85</f>
        <v>Famille à coller.N.Nom de votre recette.Recette mère ►.S.Saisissez le nom de la recette mère</v>
      </c>
      <c r="D97" s="455">
        <f>D85</f>
        <v>6</v>
      </c>
      <c r="E97" s="455" t="str">
        <f>E85</f>
        <v>couverts</v>
      </c>
      <c r="F97" s="269" t="s">
        <v>62</v>
      </c>
      <c r="G97" s="270"/>
      <c r="H97" s="271"/>
      <c r="I97" s="272"/>
      <c r="J97" s="271"/>
      <c r="K97" s="271"/>
      <c r="L97" s="273"/>
      <c r="M97"/>
      <c r="V97" s="3"/>
      <c r="W97" s="1981">
        <f>IF(Y97=Y79,1,LEN(Y97))</f>
        <v>0</v>
      </c>
      <c r="X97" s="2566" t="str" cm="1">
        <f t="array" ref="X97">IF(AA97="", "", IFERROR(MAX(IF(ISNUMBER(X80:X96), X80:X96)) + 1, ""))</f>
        <v/>
      </c>
      <c r="Y97" s="135" t="str" cm="1">
        <f t="array" ref="Y97">IFERROR(INDEX(AA81:AA132, MATCH(ROW()-MIN(ROW(AA81:AA132))+1, X81:X132, 0)), "")</f>
        <v/>
      </c>
      <c r="Z97" s="2567">
        <f t="shared" si="24"/>
        <v>0</v>
      </c>
      <c r="AA97" s="2571" t="str">
        <f t="shared" si="25"/>
        <v/>
      </c>
      <c r="AB97" s="2573" t="str">
        <f>IFERROR(SUBSTITUTE(SUBSTITUTE(SUBSTITUTE(SUBSTITUTE(AB96, " , ", " "), ";", " "), "  ", " "), " ", " "), AB96)</f>
        <v>► Saisissez ou coller les lignes du brouillon que vous voulez couper dans ces 4 lignes</v>
      </c>
      <c r="AC97" s="2574" t="e">
        <f>IF(LEN(AD96)&lt;=AB98,AD96,LEFT(AD96,FIND("#",SUBSTITUTE(LEFT(AD96,AB98+1)," ","#",LEN(LEFT(AD96,AB98+1))-LEN(SUBSTITUTE(LEFT(AD96,AB98+1)," ",""))))-1))</f>
        <v>#VALUE!</v>
      </c>
      <c r="AD97" s="2572" t="e">
        <f t="shared" si="28"/>
        <v>#VALUE!</v>
      </c>
      <c r="AF97"/>
      <c r="AG97" s="3"/>
      <c r="AH97"/>
      <c r="AI97"/>
      <c r="AJ97"/>
      <c r="AK97"/>
      <c r="AL97"/>
      <c r="AM97"/>
      <c r="AN97" s="778" t="s">
        <v>498</v>
      </c>
      <c r="AO97" s="771"/>
      <c r="AP97" s="671"/>
      <c r="AQ97" s="672"/>
      <c r="AR97" s="27"/>
      <c r="AS97" s="813"/>
      <c r="AT97" s="814" t="s">
        <v>522</v>
      </c>
      <c r="AU97" s="815"/>
      <c r="AV97" s="816">
        <v>1</v>
      </c>
      <c r="AW97" s="818" t="s">
        <v>505</v>
      </c>
      <c r="AX97" s="1031" t="s">
        <v>523</v>
      </c>
      <c r="AY97" s="1034"/>
      <c r="AZ97"/>
      <c r="BA97" s="466">
        <v>1</v>
      </c>
    </row>
    <row r="98" spans="1:53" s="464" customFormat="1" ht="21" customHeight="1" thickBot="1" x14ac:dyDescent="0.3">
      <c r="A98"/>
      <c r="B98" s="2168" t="s">
        <v>7</v>
      </c>
      <c r="C98" s="2470"/>
      <c r="D98" s="2470"/>
      <c r="E98" s="2470"/>
      <c r="F98" s="2471" t="s">
        <v>2205</v>
      </c>
      <c r="G98" s="2471"/>
      <c r="H98" s="2471"/>
      <c r="I98" s="2471"/>
      <c r="J98" s="2471"/>
      <c r="K98" s="2471"/>
      <c r="L98" s="2472" t="s">
        <v>77</v>
      </c>
      <c r="M98"/>
      <c r="V98" s="3"/>
      <c r="W98" s="1981">
        <f>IF(Y98=Y79,1,LEN(Y98))</f>
        <v>0</v>
      </c>
      <c r="X98" s="2566" t="str" cm="1">
        <f t="array" ref="X98">IF(AA98="", "", IFERROR(MAX(IF(ISNUMBER(X80:X97), X80:X97)) + 1, ""))</f>
        <v/>
      </c>
      <c r="Y98" s="135" t="str" cm="1">
        <f t="array" ref="Y98">IFERROR(INDEX(AA81:AA132, MATCH(ROW()-MIN(ROW(AA81:AA132))+1, X81:X132, 0)), "")</f>
        <v/>
      </c>
      <c r="Z98" s="2567">
        <f t="shared" si="24"/>
        <v>0</v>
      </c>
      <c r="AA98" s="2571" t="str">
        <f t="shared" si="25"/>
        <v/>
      </c>
      <c r="AB98" s="1837">
        <f>Y69</f>
        <v>90</v>
      </c>
      <c r="AC98" s="2574" t="e">
        <f>IF(LEN(AD97)&lt;=AB98,AD97,LEFT(AD97,FIND("#",SUBSTITUTE(LEFT(AD97,AB98+1)," ","#",LEN(LEFT(AD97,AB98+1))-LEN(SUBSTITUTE(LEFT(AD97,AB98+1)," ",""))))-1))</f>
        <v>#VALUE!</v>
      </c>
      <c r="AD98" s="2572" t="e">
        <f t="shared" si="28"/>
        <v>#VALUE!</v>
      </c>
      <c r="AF98"/>
      <c r="AG98" s="3"/>
      <c r="AH98"/>
      <c r="AI98"/>
      <c r="AJ98"/>
      <c r="AK98"/>
      <c r="AL98"/>
      <c r="AM98"/>
      <c r="AN98" s="782">
        <v>16</v>
      </c>
      <c r="AO98" s="783" t="s">
        <v>66</v>
      </c>
      <c r="AP98" s="671"/>
      <c r="AQ98" s="784"/>
      <c r="AR98" s="27"/>
      <c r="AS98" s="819"/>
      <c r="AT98" s="814" t="s">
        <v>524</v>
      </c>
      <c r="AU98" s="815"/>
      <c r="AV98" s="816">
        <v>1</v>
      </c>
      <c r="AW98" s="820" t="s">
        <v>525</v>
      </c>
      <c r="AX98" s="1031" t="s">
        <v>526</v>
      </c>
      <c r="AY98" s="1034"/>
      <c r="AZ98"/>
      <c r="BA98" s="466">
        <v>1</v>
      </c>
    </row>
    <row r="99" spans="1:53" s="464" customFormat="1" ht="21" customHeight="1" x14ac:dyDescent="0.25">
      <c r="A99"/>
      <c r="B99" s="23" t="s">
        <v>7</v>
      </c>
      <c r="C99" s="456" t="str">
        <f>C105</f>
        <v>Famille à coller.N.Nom de votre recette.Recette mère ►.S.Saisissez le nom de la recette mère</v>
      </c>
      <c r="D99" s="457">
        <f>D105</f>
        <v>6</v>
      </c>
      <c r="E99" s="457" t="str">
        <f>E105</f>
        <v>couverts</v>
      </c>
      <c r="F99" s="279" t="s">
        <v>4</v>
      </c>
      <c r="G99" s="24" t="s">
        <v>8</v>
      </c>
      <c r="H99" s="3217" t="s">
        <v>206</v>
      </c>
      <c r="I99" s="3217"/>
      <c r="J99" s="3157" t="s">
        <v>10</v>
      </c>
      <c r="K99" s="3157"/>
      <c r="L99" s="3158"/>
      <c r="M99"/>
      <c r="N99" s="522" t="s">
        <v>77</v>
      </c>
      <c r="O99" s="470" t="s">
        <v>2211</v>
      </c>
      <c r="P99" s="470"/>
      <c r="Q99" s="470"/>
      <c r="V99" s="3"/>
      <c r="W99" s="1981">
        <f>IF(Y99=Y79,1,LEN(Y99))</f>
        <v>0</v>
      </c>
      <c r="X99" s="2566" t="str" cm="1">
        <f t="array" ref="X99">IF(AA99="", "", IFERROR(MAX(IF(ISNUMBER(X80:X98), X80:X98)) + 1, ""))</f>
        <v/>
      </c>
      <c r="Y99" s="135" t="str" cm="1">
        <f t="array" ref="Y99">IFERROR(INDEX(AA81:AA132, MATCH(ROW()-MIN(ROW(AA81:AA132))+1, X81:X132, 0)), "")</f>
        <v/>
      </c>
      <c r="Z99" s="2567">
        <f t="shared" si="24"/>
        <v>0</v>
      </c>
      <c r="AA99" s="2571" t="str">
        <f t="shared" si="25"/>
        <v/>
      </c>
      <c r="AB99" s="2575"/>
      <c r="AC99" s="2574" t="e">
        <f>IF(LEN(AD98)&lt;=AB98,AD98,LEFT(AD98,FIND("#",SUBSTITUTE(LEFT(AD98,AB98+1)," ","#",LEN(LEFT(AD98,AB98+1))-LEN(SUBSTITUTE(LEFT(AD98,AB98+1)," ",""))))-1))</f>
        <v>#VALUE!</v>
      </c>
      <c r="AD99" s="2572" t="e">
        <f t="shared" si="28"/>
        <v>#VALUE!</v>
      </c>
      <c r="AF99"/>
      <c r="AG99" s="3"/>
      <c r="AH99"/>
      <c r="AI99"/>
      <c r="AJ99"/>
      <c r="AK99"/>
      <c r="AL99"/>
      <c r="AM99"/>
      <c r="AN99" s="782">
        <v>25</v>
      </c>
      <c r="AO99" s="783" t="s">
        <v>488</v>
      </c>
      <c r="AP99" s="671"/>
      <c r="AQ99" s="784"/>
      <c r="AR99" s="27"/>
      <c r="AS99" s="819"/>
      <c r="AT99" s="814"/>
      <c r="AU99" s="815"/>
      <c r="AV99" s="816">
        <v>3</v>
      </c>
      <c r="AW99" s="821" t="s">
        <v>56</v>
      </c>
      <c r="AX99" s="1031" t="s">
        <v>502</v>
      </c>
      <c r="AY99" s="1034"/>
      <c r="AZ99"/>
      <c r="BA99" s="466">
        <v>1</v>
      </c>
    </row>
    <row r="100" spans="1:53" s="464" customFormat="1" ht="21" customHeight="1" x14ac:dyDescent="0.25">
      <c r="A100"/>
      <c r="B100" s="25" t="s">
        <v>7</v>
      </c>
      <c r="C100" s="458" t="str">
        <f>C105</f>
        <v>Famille à coller.N.Nom de votre recette.Recette mère ►.S.Saisissez le nom de la recette mère</v>
      </c>
      <c r="D100" s="459"/>
      <c r="E100" s="459"/>
      <c r="F100" s="281" t="s">
        <v>207</v>
      </c>
      <c r="G100" s="26" t="s">
        <v>12</v>
      </c>
      <c r="H100" s="3218"/>
      <c r="I100" s="3218"/>
      <c r="J100" s="3159"/>
      <c r="K100" s="3159"/>
      <c r="L100" s="3160"/>
      <c r="M100"/>
      <c r="O100" s="469" t="s">
        <v>276</v>
      </c>
      <c r="P100"/>
      <c r="Q100"/>
      <c r="V100" s="3"/>
      <c r="W100" s="1981">
        <f>IF(Y100=Y79,1,LEN(Y100))</f>
        <v>0</v>
      </c>
      <c r="X100" s="2566" t="str" cm="1">
        <f t="array" ref="X100">IF(AA100="", "", IFERROR(MAX(IF(ISNUMBER(X80:X99), X80:X99)) + 1, ""))</f>
        <v/>
      </c>
      <c r="Y100" s="135" t="str" cm="1">
        <f t="array" ref="Y100">IFERROR(INDEX(AA81:AA132, MATCH(ROW()-MIN(ROW(AA81:AA132))+1, X81:X132, 0)), "")</f>
        <v/>
      </c>
      <c r="Z100" s="2567">
        <f t="shared" si="24"/>
        <v>0</v>
      </c>
      <c r="AA100" s="2571" t="str">
        <f t="shared" si="25"/>
        <v/>
      </c>
      <c r="AB100" s="2575"/>
      <c r="AC100" s="2574" t="e">
        <f>IF(LEN(AD99)&lt;=AB98,AD99,LEFT(AD99,FIND("#",SUBSTITUTE(LEFT(AD99,AB98+1)," ","#",LEN(LEFT(AD99,AB98+1))-LEN(SUBSTITUTE(LEFT(AD99,AB98+1)," ",""))))-1))</f>
        <v>#VALUE!</v>
      </c>
      <c r="AD100" s="2572" t="e">
        <f t="shared" si="28"/>
        <v>#VALUE!</v>
      </c>
      <c r="AF100"/>
      <c r="AG100" s="3"/>
      <c r="AH100"/>
      <c r="AI100"/>
      <c r="AJ100"/>
      <c r="AK100"/>
      <c r="AL100"/>
      <c r="AM100"/>
      <c r="AN100" s="968" t="str">
        <f>AN94</f>
        <v>augmentez ou diminuez la valeur saisie</v>
      </c>
      <c r="AO100" s="133"/>
      <c r="AP100" s="671"/>
      <c r="AQ100" s="705"/>
      <c r="AR100" s="27"/>
      <c r="AS100" s="819">
        <v>0.25</v>
      </c>
      <c r="AT100" s="814" t="s">
        <v>527</v>
      </c>
      <c r="AU100" s="815"/>
      <c r="AV100" s="816"/>
      <c r="AW100" s="824"/>
      <c r="AX100" s="1031" t="s">
        <v>528</v>
      </c>
      <c r="AY100" s="1034"/>
      <c r="AZ100"/>
      <c r="BA100" s="466">
        <v>1</v>
      </c>
    </row>
    <row r="101" spans="1:53" s="464" customFormat="1" ht="21" customHeight="1" thickBot="1" x14ac:dyDescent="0.3">
      <c r="A101"/>
      <c r="B101" s="25" t="s">
        <v>7</v>
      </c>
      <c r="C101" s="460" t="str">
        <f>C105</f>
        <v>Famille à coller.N.Nom de votre recette.Recette mère ►.S.Saisissez le nom de la recette mère</v>
      </c>
      <c r="D101" s="461"/>
      <c r="E101" s="462"/>
      <c r="F101" s="28"/>
      <c r="G101" s="29" t="s">
        <v>208</v>
      </c>
      <c r="H101" s="283"/>
      <c r="I101" s="30" t="s">
        <v>13</v>
      </c>
      <c r="J101" s="284" t="s">
        <v>14</v>
      </c>
      <c r="K101" s="9"/>
      <c r="L101" s="285"/>
      <c r="M101"/>
      <c r="V101" s="3"/>
      <c r="W101" s="1981">
        <f>IF(Y101=Y79,1,LEN(Y101))</f>
        <v>0</v>
      </c>
      <c r="X101" s="2566" t="str" cm="1">
        <f t="array" ref="X101">IF(AA101="", "", IFERROR(MAX(IF(ISNUMBER(X80:X100), X80:X100)) + 1, ""))</f>
        <v/>
      </c>
      <c r="Y101" s="135" t="str" cm="1">
        <f t="array" ref="Y101">IFERROR(INDEX(AA81:AA132, MATCH(ROW()-MIN(ROW(AA81:AA132))+1, X81:X132, 0)), "")</f>
        <v/>
      </c>
      <c r="Z101" s="2567">
        <f t="shared" si="24"/>
        <v>0</v>
      </c>
      <c r="AA101" s="2571" t="str">
        <f t="shared" si="25"/>
        <v/>
      </c>
      <c r="AB101" s="2575"/>
      <c r="AC101" s="2574" t="e">
        <f>IF(LEN(AD100)&lt;=AB98,AD100,LEFT(AD100,FIND("#",SUBSTITUTE(LEFT(AD100,AB98+1)," ","#",LEN(LEFT(AD100,AB98+1))-LEN(SUBSTITUTE(LEFT(AD100,AB98+1)," ",""))))-1))</f>
        <v>#VALUE!</v>
      </c>
      <c r="AD101" s="2572" t="e">
        <f t="shared" si="28"/>
        <v>#VALUE!</v>
      </c>
      <c r="AF101"/>
      <c r="AG101" s="3"/>
      <c r="AH101"/>
      <c r="AI101"/>
      <c r="AJ101"/>
      <c r="AK101"/>
      <c r="AL101"/>
      <c r="AM101"/>
      <c r="AN101" s="716"/>
      <c r="AO101" s="122"/>
      <c r="AP101" s="122"/>
      <c r="AQ101" s="717"/>
      <c r="AR101" s="27"/>
      <c r="AS101" s="819">
        <v>0.5</v>
      </c>
      <c r="AT101" s="814" t="s">
        <v>524</v>
      </c>
      <c r="AU101" s="815"/>
      <c r="AV101" s="816"/>
      <c r="AW101" s="824"/>
      <c r="AX101" s="1031" t="s">
        <v>526</v>
      </c>
      <c r="AY101" s="1034"/>
      <c r="AZ101"/>
      <c r="BA101" s="466">
        <v>1</v>
      </c>
    </row>
    <row r="102" spans="1:53" s="464" customFormat="1" ht="21" customHeight="1" thickTop="1" x14ac:dyDescent="0.25">
      <c r="A102"/>
      <c r="B102" s="25" t="s">
        <v>7</v>
      </c>
      <c r="C102" s="428" t="str">
        <f>C105</f>
        <v>Famille à coller.N.Nom de votre recette.Recette mère ►.S.Saisissez le nom de la recette mère</v>
      </c>
      <c r="D102" s="428"/>
      <c r="E102" s="428"/>
      <c r="F102" s="36" t="s">
        <v>16</v>
      </c>
      <c r="G102" s="37"/>
      <c r="H102" s="37"/>
      <c r="I102" s="288" t="s">
        <v>17</v>
      </c>
      <c r="J102" s="3214" t="str">
        <f>F105</f>
        <v>Famille à coller.N.Nom de votre recette.Recette mère ►.S.Saisissez le nom de la recette mère</v>
      </c>
      <c r="K102" s="3214"/>
      <c r="L102" s="3215"/>
      <c r="M102"/>
      <c r="N102"/>
      <c r="O102"/>
      <c r="P102"/>
      <c r="Q102"/>
      <c r="V102" s="3"/>
      <c r="W102" s="1981">
        <f>IF(Y102=Y79,1,LEN(Y102))</f>
        <v>0</v>
      </c>
      <c r="X102" s="2566" t="str" cm="1">
        <f t="array" ref="X102">IF(AA102="", "", IFERROR(MAX(IF(ISNUMBER(X80:X101), X80:X101)) + 1, ""))</f>
        <v/>
      </c>
      <c r="Y102" s="135" t="str" cm="1">
        <f t="array" ref="Y102">IFERROR(INDEX(AA81:AA132, MATCH(ROW()-MIN(ROW(AA81:AA132))+1, X81:X132, 0)), "")</f>
        <v/>
      </c>
      <c r="Z102" s="2567">
        <f t="shared" si="24"/>
        <v>0</v>
      </c>
      <c r="AA102" s="2571" t="str">
        <f t="shared" si="25"/>
        <v/>
      </c>
      <c r="AB102" s="2575"/>
      <c r="AC102" s="2574" t="e">
        <f>IF(LEN(AD101)&lt;=AB98,AD101,LEFT(AD101,FIND("#",SUBSTITUTE(LEFT(AD101,AB98+1)," ","#",LEN(LEFT(AD101,AB98+1))-LEN(SUBSTITUTE(LEFT(AD101,AB98+1)," ",""))))-1))</f>
        <v>#VALUE!</v>
      </c>
      <c r="AD102" s="2572" t="e">
        <f t="shared" si="28"/>
        <v>#VALUE!</v>
      </c>
      <c r="AF102"/>
      <c r="AG102" s="3"/>
      <c r="AH102"/>
      <c r="AI102"/>
      <c r="AJ102"/>
      <c r="AK102"/>
      <c r="AL102"/>
      <c r="AM102"/>
      <c r="AN102" s="3011" t="s">
        <v>510</v>
      </c>
      <c r="AO102" s="3012"/>
      <c r="AP102" s="3015" t="s">
        <v>78</v>
      </c>
      <c r="AQ102" s="3016"/>
      <c r="AR102" s="27"/>
      <c r="AS102" s="819">
        <v>0.75</v>
      </c>
      <c r="AT102" s="814" t="s">
        <v>529</v>
      </c>
      <c r="AU102" s="815"/>
      <c r="AV102" s="816"/>
      <c r="AW102" s="824"/>
      <c r="AX102" s="1031" t="s">
        <v>530</v>
      </c>
      <c r="AY102" s="1034"/>
      <c r="AZ102"/>
      <c r="BA102" s="466">
        <v>1</v>
      </c>
    </row>
    <row r="103" spans="1:53" s="464" customFormat="1" ht="21" customHeight="1" x14ac:dyDescent="0.25">
      <c r="A103"/>
      <c r="B103" s="25" t="s">
        <v>7</v>
      </c>
      <c r="C103" s="428" t="str">
        <f>C105</f>
        <v>Famille à coller.N.Nom de votre recette.Recette mère ►.S.Saisissez le nom de la recette mère</v>
      </c>
      <c r="D103" s="428"/>
      <c r="E103" s="428"/>
      <c r="F103" s="43">
        <v>6</v>
      </c>
      <c r="G103" s="44" t="s">
        <v>66</v>
      </c>
      <c r="H103" s="36"/>
      <c r="I103" s="36"/>
      <c r="J103" s="3214"/>
      <c r="K103" s="3214"/>
      <c r="L103" s="3215"/>
      <c r="M103"/>
      <c r="N103" s="27"/>
      <c r="O103"/>
      <c r="P103"/>
      <c r="Q103"/>
      <c r="V103" s="3"/>
      <c r="W103" s="1981">
        <f>IF(Y103=Y79,1,LEN(Y103))</f>
        <v>0</v>
      </c>
      <c r="X103" s="2566" t="str" cm="1">
        <f t="array" ref="X103">IF(AA103="", "", IFERROR(MAX(IF(ISNUMBER(X80:X102), X80:X102)) + 1, ""))</f>
        <v/>
      </c>
      <c r="Y103" s="135" t="str" cm="1">
        <f t="array" ref="Y103">IFERROR(INDEX(AA81:AA132, MATCH(ROW()-MIN(ROW(AA81:AA132))+1, X81:X132, 0)), "")</f>
        <v/>
      </c>
      <c r="Z103" s="2567">
        <f t="shared" si="24"/>
        <v>0</v>
      </c>
      <c r="AA103" s="2571" t="str">
        <f t="shared" si="25"/>
        <v/>
      </c>
      <c r="AB103" s="2575"/>
      <c r="AC103" s="2574" t="e">
        <f>IF(LEN(AD102)&lt;=AB98,AD102,LEFT(AD102,FIND("#",SUBSTITUTE(LEFT(AD102,AB98+1)," ","#",LEN(LEFT(AD102,AB98+1))-LEN(SUBSTITUTE(LEFT(AD102,AB98+1)," ",""))))-1))</f>
        <v>#VALUE!</v>
      </c>
      <c r="AD103" s="2572" t="e">
        <f t="shared" si="28"/>
        <v>#VALUE!</v>
      </c>
      <c r="AF103"/>
      <c r="AG103" s="3"/>
      <c r="AH103"/>
      <c r="AI103"/>
      <c r="AJ103"/>
      <c r="AK103"/>
      <c r="AL103"/>
      <c r="AM103"/>
      <c r="AN103" s="3013"/>
      <c r="AO103" s="3014"/>
      <c r="AP103" s="3017"/>
      <c r="AQ103" s="3018"/>
      <c r="AR103" s="27"/>
      <c r="AS103" s="763">
        <v>2</v>
      </c>
      <c r="AT103" s="825" t="s">
        <v>531</v>
      </c>
      <c r="AU103" s="815"/>
      <c r="AV103" s="816"/>
      <c r="AW103" s="824"/>
      <c r="AX103" s="1031"/>
      <c r="AY103" s="1034"/>
      <c r="AZ103"/>
      <c r="BA103" s="466">
        <v>1</v>
      </c>
    </row>
    <row r="104" spans="1:53" s="464" customFormat="1" ht="21" customHeight="1" x14ac:dyDescent="0.25">
      <c r="A104"/>
      <c r="B104" s="25" t="s">
        <v>5</v>
      </c>
      <c r="C104" s="428" t="str">
        <f>C105</f>
        <v>Famille à coller.N.Nom de votre recette.Recette mère ►.S.Saisissez le nom de la recette mère</v>
      </c>
      <c r="D104" s="428"/>
      <c r="E104" s="428"/>
      <c r="F104" s="289"/>
      <c r="G104" s="48"/>
      <c r="H104" s="48"/>
      <c r="I104" s="48"/>
      <c r="J104" s="48"/>
      <c r="K104" s="48"/>
      <c r="L104" s="429"/>
      <c r="M104"/>
      <c r="N104"/>
      <c r="O104" s="596"/>
      <c r="P104"/>
      <c r="Q104"/>
      <c r="V104" s="3"/>
      <c r="W104" s="1981">
        <f>IF(Y104=Y79,1,LEN(Y104))</f>
        <v>0</v>
      </c>
      <c r="X104" s="2566" t="str" cm="1">
        <f t="array" ref="X104">IF(AA104="", "", IFERROR(MAX(IF(ISNUMBER(X80:X103), X80:X103)) + 1, ""))</f>
        <v/>
      </c>
      <c r="Y104" s="135" t="str" cm="1">
        <f t="array" ref="Y104">IFERROR(INDEX(AA81:AA132, MATCH(ROW()-MIN(ROW(AA81:AA132))+1, X81:X132, 0)), "")</f>
        <v/>
      </c>
      <c r="Z104" s="2567">
        <f t="shared" si="24"/>
        <v>0</v>
      </c>
      <c r="AA104" s="2571" t="str">
        <f t="shared" si="25"/>
        <v/>
      </c>
      <c r="AB104" s="2575"/>
      <c r="AC104" s="2574" t="e">
        <f>IF(LEN(AD103)&lt;=AB98,AD103,LEFT(AD103,FIND("#",SUBSTITUTE(LEFT(AD103,AB98+1)," ","#",LEN(LEFT(AD103,AB98+1))-LEN(SUBSTITUTE(LEFT(AD103,AB98+1)," ",""))))-1))</f>
        <v>#VALUE!</v>
      </c>
      <c r="AD104" s="2572" t="e">
        <f t="shared" si="28"/>
        <v>#VALUE!</v>
      </c>
      <c r="AF104"/>
      <c r="AG104" s="3"/>
      <c r="AH104"/>
      <c r="AI104"/>
      <c r="AJ104"/>
      <c r="AK104"/>
      <c r="AL104"/>
      <c r="AM104"/>
      <c r="AN104" s="964" t="s">
        <v>57</v>
      </c>
      <c r="AO104" s="84" t="s">
        <v>56</v>
      </c>
      <c r="AP104" s="969" t="s">
        <v>511</v>
      </c>
      <c r="AQ104" s="970" t="s">
        <v>512</v>
      </c>
      <c r="AR104" s="27"/>
      <c r="AS104" s="763">
        <v>1</v>
      </c>
      <c r="AT104" s="695" t="s">
        <v>306</v>
      </c>
      <c r="AU104" s="815"/>
      <c r="AV104" s="816"/>
      <c r="AW104" s="824"/>
      <c r="AX104" s="1031" t="s">
        <v>532</v>
      </c>
      <c r="AY104" s="1034"/>
      <c r="AZ104"/>
      <c r="BA104" s="466">
        <v>1</v>
      </c>
    </row>
    <row r="105" spans="1:53" s="464" customFormat="1" ht="21" customHeight="1" x14ac:dyDescent="0.25">
      <c r="A105"/>
      <c r="B105" s="430" t="s">
        <v>5</v>
      </c>
      <c r="C105" s="431" t="str">
        <f>F105</f>
        <v>Famille à coller.N.Nom de votre recette.Recette mère ►.S.Saisissez le nom de la recette mère</v>
      </c>
      <c r="D105" s="431">
        <f>F103</f>
        <v>6</v>
      </c>
      <c r="E105" s="431" t="str">
        <f>G103</f>
        <v>couverts</v>
      </c>
      <c r="F105" s="435" t="str">
        <f>UPPER(LEFT(H99,1))&amp;LOWER(MID(H99,2,999))&amp;"."&amp;UPPER(LEFT(J99,1))&amp;"."&amp;UPPER(LEFT(J99,1))&amp;LOWER(MID(J99,2,999))&amp;"."&amp;IF(ISTEXT(L105),K105&amp;"."&amp;UPPER(LEFT(L105,1))&amp;"."&amp;UPPER(LEFT(L105,1))&amp;LOWER(MID(L105,2,999)),G105)</f>
        <v>Famille à coller.N.Nom de votre recette.Recette mère ►.S.Saisissez le nom de la recette mère</v>
      </c>
      <c r="G105" s="432" t="s">
        <v>22</v>
      </c>
      <c r="H105" s="3216" t="s">
        <v>23</v>
      </c>
      <c r="I105" s="3216"/>
      <c r="J105" s="3216"/>
      <c r="K105" s="433" t="s">
        <v>24</v>
      </c>
      <c r="L105" s="434" t="s">
        <v>25</v>
      </c>
      <c r="M105" s="27"/>
      <c r="N105"/>
      <c r="O105" s="596"/>
      <c r="P105"/>
      <c r="Q105"/>
      <c r="V105" s="3"/>
      <c r="W105" s="1981">
        <f>IF(Y105=Y79,1,LEN(Y105))</f>
        <v>0</v>
      </c>
      <c r="X105" s="2566" t="str" cm="1">
        <f t="array" ref="X105">IF(AA105="", "", IFERROR(MAX(IF(ISNUMBER(X80:X104), X80:X104)) + 1, ""))</f>
        <v/>
      </c>
      <c r="Y105" s="135" t="str" cm="1">
        <f t="array" ref="Y105">IFERROR(INDEX(AA81:AA132, MATCH(ROW()-MIN(ROW(AA81:AA132))+1, X81:X132, 0)), "")</f>
        <v/>
      </c>
      <c r="Z105" s="2567">
        <f t="shared" si="24"/>
        <v>0</v>
      </c>
      <c r="AA105" s="2571" t="str">
        <f t="shared" si="25"/>
        <v/>
      </c>
      <c r="AB105" s="2575"/>
      <c r="AC105" s="2574" t="e">
        <f>IF(LEN(AD104)&lt;=AB98,AD104,LEFT(AD104,FIND("#",SUBSTITUTE(LEFT(AD104,AB98+1)," ","#",LEN(LEFT(AD104,AB98+1))-LEN(SUBSTITUTE(LEFT(AD104,AB98+1)," ",""))))-1))</f>
        <v>#VALUE!</v>
      </c>
      <c r="AD105" s="2572" t="e">
        <f t="shared" si="28"/>
        <v>#VALUE!</v>
      </c>
      <c r="AF105"/>
      <c r="AG105"/>
      <c r="AH105"/>
      <c r="AI105"/>
      <c r="AJ105"/>
      <c r="AK105"/>
      <c r="AL105"/>
      <c r="AM105"/>
      <c r="AN105" s="801">
        <v>0.25</v>
      </c>
      <c r="AO105" s="802">
        <v>0.5</v>
      </c>
      <c r="AP105" s="971" t="s">
        <v>643</v>
      </c>
      <c r="AQ105" s="972"/>
      <c r="AR105" s="27"/>
      <c r="AS105" s="826"/>
      <c r="AT105" s="20" t="s">
        <v>521</v>
      </c>
      <c r="AU105" s="9"/>
      <c r="AV105" s="9"/>
      <c r="AW105" s="9"/>
      <c r="AX105" s="9"/>
      <c r="AY105" s="754"/>
      <c r="AZ105"/>
      <c r="BA105" s="466">
        <v>1</v>
      </c>
    </row>
    <row r="106" spans="1:53" s="464" customFormat="1" ht="21" customHeight="1" thickBot="1" x14ac:dyDescent="0.3">
      <c r="A106"/>
      <c r="B106" s="2475" t="s">
        <v>7</v>
      </c>
      <c r="C106" s="440" t="str">
        <f>C105</f>
        <v>Famille à coller.N.Nom de votre recette.Recette mère ►.S.Saisissez le nom de la recette mère</v>
      </c>
      <c r="D106" s="440"/>
      <c r="E106" s="440"/>
      <c r="F106" s="2444" t="s">
        <v>27</v>
      </c>
      <c r="G106" s="2444">
        <v>1</v>
      </c>
      <c r="H106" s="2445" t="s">
        <v>99</v>
      </c>
      <c r="I106" s="2446"/>
      <c r="J106" s="2446"/>
      <c r="K106" s="2473" t="s">
        <v>85</v>
      </c>
      <c r="L106" s="2447"/>
      <c r="M106" s="27"/>
      <c r="N106"/>
      <c r="O106" s="596"/>
      <c r="P106"/>
      <c r="Q106"/>
      <c r="V106" s="3"/>
      <c r="W106" s="1981">
        <f>IF(Y106=Y79,1,LEN(Y106))</f>
        <v>0</v>
      </c>
      <c r="X106" s="2566" t="str" cm="1">
        <f t="array" ref="X106">IF(AA106="", "", IFERROR(MAX(IF(ISNUMBER(X80:X105), X80:X105)) + 1, ""))</f>
        <v/>
      </c>
      <c r="Y106" s="135" t="str" cm="1">
        <f t="array" ref="Y106">IFERROR(INDEX(AA81:AA132, MATCH(ROW()-MIN(ROW(AA81:AA132))+1, X81:X132, 0)), "")</f>
        <v/>
      </c>
      <c r="Z106" s="2567">
        <f t="shared" si="24"/>
        <v>0</v>
      </c>
      <c r="AA106" s="2571" t="str">
        <f t="shared" si="25"/>
        <v/>
      </c>
      <c r="AB106" s="2575"/>
      <c r="AC106" s="2574" t="e">
        <f>IF(LEN(AD105)&lt;=AB98,AD105,LEFT(AD105,FIND("#",SUBSTITUTE(LEFT(AD105,AB98+1)," ","#",LEN(LEFT(AD105,AB98+1))-LEN(SUBSTITUTE(LEFT(AD105,AB98+1)," ",""))))-1))</f>
        <v>#VALUE!</v>
      </c>
      <c r="AD106" s="2572" t="e">
        <f t="shared" si="28"/>
        <v>#VALUE!</v>
      </c>
      <c r="AF106"/>
      <c r="AG106"/>
      <c r="AH106"/>
      <c r="AI106"/>
      <c r="AJ106"/>
      <c r="AK106"/>
      <c r="AL106"/>
      <c r="AM106"/>
      <c r="AN106" s="716"/>
      <c r="AO106" s="122"/>
      <c r="AP106" s="122"/>
      <c r="AQ106" s="717"/>
      <c r="AR106" s="27"/>
      <c r="AS106" s="827"/>
      <c r="AT106" s="828"/>
      <c r="AU106" s="9"/>
      <c r="AV106" s="9"/>
      <c r="AW106" s="9"/>
      <c r="AX106" s="9"/>
      <c r="AY106" s="754"/>
      <c r="AZ106"/>
      <c r="BA106" s="466">
        <v>1</v>
      </c>
    </row>
    <row r="107" spans="1:53" s="464" customFormat="1" ht="21" customHeight="1" thickTop="1" thickBot="1" x14ac:dyDescent="0.3">
      <c r="A107"/>
      <c r="B107" s="73" t="str">
        <f t="shared" ref="B107:B115" si="29">IF(F107&lt;&gt;"","A","►")</f>
        <v>A</v>
      </c>
      <c r="C107" s="451" t="str">
        <f>C105</f>
        <v>Famille à coller.N.Nom de votre recette.Recette mère ►.S.Saisissez le nom de la recette mère</v>
      </c>
      <c r="D107" s="451"/>
      <c r="E107" s="451"/>
      <c r="F107" s="2474" t="s">
        <v>86</v>
      </c>
      <c r="G107" s="137" t="s">
        <v>87</v>
      </c>
      <c r="H107" s="85"/>
      <c r="I107" s="85"/>
      <c r="J107" s="85"/>
      <c r="K107" s="85"/>
      <c r="L107" s="112"/>
      <c r="M107" s="27"/>
      <c r="N107"/>
      <c r="O107" s="475" t="s">
        <v>27</v>
      </c>
      <c r="P107"/>
      <c r="Q107"/>
      <c r="V107" s="3"/>
      <c r="W107" s="1981">
        <f>IF(Y107=Y79,1,LEN(Y107))</f>
        <v>0</v>
      </c>
      <c r="X107" s="2566" cm="1">
        <f t="array" ref="X107">IF(AA107="", "", IFERROR(MAX(IF(ISNUMBER(X80:X106), X80:X106)) + 1, ""))</f>
        <v>9</v>
      </c>
      <c r="Y107" s="135" t="str" cm="1">
        <f t="array" ref="Y107">IFERROR(INDEX(AA81:AA132, MATCH(ROW()-MIN(ROW(AA81:AA132))+1, X81:X132, 0)), "")</f>
        <v/>
      </c>
      <c r="Z107" s="2567">
        <f t="shared" si="24"/>
        <v>0</v>
      </c>
      <c r="AA107" s="2568" t="str">
        <f t="shared" si="25"/>
        <v xml:space="preserve"> et saisissez un nombre de caractères pour que le texte ne déborde pas de la colonne</v>
      </c>
      <c r="AB107" s="2569" t="str">
        <f>Y75</f>
        <v xml:space="preserve"> et saisissez un nombre de caractères pour que le texte ne déborde pas de la colonne</v>
      </c>
      <c r="AC107" s="1833" t="str">
        <f>IF(AND(AB107&lt;&gt;"", AB111&lt;&gt;""), IF(LEN(AB107)&lt;AB111, AB107, IFERROR(LEFT(AB110, IF(ISNUMBER(FIND(" ", AB110)), FIND(" ", AB110 &amp; " ", AB111) - 1, LEN(AB110))), "")), "")</f>
        <v xml:space="preserve"> et saisissez un nombre de caractères pour que le texte ne déborde pas de la colonne</v>
      </c>
      <c r="AD107" s="1828" t="e">
        <f>IF(AC107="","",RIGHT(AB110,LEN(AB110)-LEN(AC107)-1))</f>
        <v>#VALUE!</v>
      </c>
      <c r="AF107"/>
      <c r="AG107"/>
      <c r="AH107"/>
      <c r="AI107"/>
      <c r="AJ107"/>
      <c r="AK107"/>
      <c r="AL107"/>
      <c r="AM107"/>
      <c r="AN107" s="805" t="s">
        <v>505</v>
      </c>
      <c r="AO107" s="597" t="s">
        <v>525</v>
      </c>
      <c r="AP107" s="973" t="s">
        <v>514</v>
      </c>
      <c r="AQ107" s="974" t="s">
        <v>515</v>
      </c>
      <c r="AR107" s="27"/>
      <c r="AS107" s="829"/>
      <c r="AT107" s="828" t="s">
        <v>533</v>
      </c>
      <c r="AU107" s="9"/>
      <c r="AV107" s="9"/>
      <c r="AW107" s="9"/>
      <c r="AX107" s="9"/>
      <c r="AY107" s="754"/>
      <c r="AZ107"/>
      <c r="BA107" s="466">
        <v>1</v>
      </c>
    </row>
    <row r="108" spans="1:53" s="464" customFormat="1" ht="21" customHeight="1" thickTop="1" x14ac:dyDescent="0.25">
      <c r="A108"/>
      <c r="B108" s="73" t="str">
        <f t="shared" si="29"/>
        <v>A</v>
      </c>
      <c r="C108" s="451" t="str">
        <f>C105</f>
        <v>Famille à coller.N.Nom de votre recette.Recette mère ►.S.Saisissez le nom de la recette mère</v>
      </c>
      <c r="D108" s="451"/>
      <c r="E108" s="451"/>
      <c r="F108" s="136" t="s">
        <v>86</v>
      </c>
      <c r="G108" s="137" t="s">
        <v>89</v>
      </c>
      <c r="H108" s="139"/>
      <c r="I108" s="139"/>
      <c r="J108" s="113"/>
      <c r="K108" s="114"/>
      <c r="L108" s="115"/>
      <c r="M108" s="27"/>
      <c r="N108"/>
      <c r="O108" s="474" t="s">
        <v>279</v>
      </c>
      <c r="P108"/>
      <c r="Q108"/>
      <c r="V108" s="3"/>
      <c r="W108" s="1981">
        <f>IF(Y108=Y79,1,LEN(Y108))</f>
        <v>0</v>
      </c>
      <c r="X108" s="2566" t="str" cm="1">
        <f t="array" ref="X108">IF(AA108="", "", IFERROR(MAX(IF(ISNUMBER(X80:X107), X80:X107)) + 1, ""))</f>
        <v/>
      </c>
      <c r="Y108" s="135" t="str" cm="1">
        <f t="array" ref="Y108">IFERROR(INDEX(AA81:AA132, MATCH(ROW()-MIN(ROW(AA81:AA132))+1, X81:X132, 0)), "")</f>
        <v/>
      </c>
      <c r="Z108" s="2567">
        <f t="shared" si="24"/>
        <v>0</v>
      </c>
      <c r="AA108" s="2568" t="str">
        <f t="shared" si="25"/>
        <v/>
      </c>
      <c r="AB108" s="1832" t="str">
        <f>SUBSTITUTE(SUBSTITUTE(SUBSTITUTE(SUBSTITUTE(SUBSTITUTE(AB107, ",", "♦"), ";", "♦"), ".", "♦"), " ♦", " "), "♦", " ")</f>
        <v xml:space="preserve"> et saisissez un nombre de caractères pour que le texte ne déborde pas de la colonne</v>
      </c>
      <c r="AC108" s="1833" t="e">
        <f>IF(LEN(AD107)&lt;=AB111,AD107,LEFT(AD107,FIND("#",SUBSTITUTE(LEFT(AD107,AB111+1)," ","#",LEN(LEFT(AD107,AB111+1))-LEN(SUBSTITUTE(LEFT(AD107,AB111+1)," ",""))))-1))</f>
        <v>#VALUE!</v>
      </c>
      <c r="AD108" s="1834" t="e">
        <f t="shared" ref="AD108:AD119" si="30">IF(AC108="","",IFERROR(RIGHT(AD107,LEN(AD107)-LEN(AC108)-1),""))</f>
        <v>#VALUE!</v>
      </c>
      <c r="AF108"/>
      <c r="AG108"/>
      <c r="AH108"/>
      <c r="AI108"/>
      <c r="AJ108"/>
      <c r="AK108"/>
      <c r="AL108"/>
      <c r="AM108"/>
      <c r="AN108" s="801">
        <v>0.25</v>
      </c>
      <c r="AO108" s="802">
        <v>0.5</v>
      </c>
      <c r="AP108" s="971" t="s">
        <v>644</v>
      </c>
      <c r="AQ108" s="972"/>
      <c r="AR108" s="27"/>
      <c r="AS108" s="829" t="s">
        <v>451</v>
      </c>
      <c r="AT108" s="828"/>
      <c r="AU108" s="9"/>
      <c r="AV108" s="9"/>
      <c r="AW108" s="9"/>
      <c r="AX108" s="9"/>
      <c r="AY108" s="754"/>
      <c r="AZ108"/>
      <c r="BA108" s="466">
        <v>1</v>
      </c>
    </row>
    <row r="109" spans="1:53" s="464" customFormat="1" ht="21" customHeight="1" x14ac:dyDescent="0.25">
      <c r="A109"/>
      <c r="B109" s="73" t="str">
        <f t="shared" si="29"/>
        <v>A</v>
      </c>
      <c r="C109" s="451" t="str">
        <f>C105</f>
        <v>Famille à coller.N.Nom de votre recette.Recette mère ►.S.Saisissez le nom de la recette mère</v>
      </c>
      <c r="D109" s="451">
        <f>D105</f>
        <v>6</v>
      </c>
      <c r="E109" s="451" t="str">
        <f>E105</f>
        <v>couverts</v>
      </c>
      <c r="F109" s="136" t="s">
        <v>86</v>
      </c>
      <c r="G109" s="137" t="s">
        <v>91</v>
      </c>
      <c r="H109" s="85"/>
      <c r="I109" s="85"/>
      <c r="J109" s="114"/>
      <c r="K109" s="114"/>
      <c r="L109" s="115"/>
      <c r="M109" s="27"/>
      <c r="N109"/>
      <c r="O109" s="136" t="s">
        <v>86</v>
      </c>
      <c r="P109"/>
      <c r="Q109"/>
      <c r="V109" s="3"/>
      <c r="W109" s="1981">
        <f>IF(Y109=Y79,1,LEN(Y109))</f>
        <v>0</v>
      </c>
      <c r="X109" s="2566" t="str" cm="1">
        <f t="array" ref="X109">IF(AA109="", "", IFERROR(MAX(IF(ISNUMBER(X80:X108), X80:X108)) + 1, ""))</f>
        <v/>
      </c>
      <c r="Y109" s="135" t="str" cm="1">
        <f t="array" ref="Y109">IFERROR(INDEX(AA81:AA132, MATCH(ROW()-MIN(ROW(AA81:AA132))+1, X81:X132, 0)), "")</f>
        <v/>
      </c>
      <c r="Z109" s="2567">
        <f t="shared" si="24"/>
        <v>0</v>
      </c>
      <c r="AA109" s="2568" t="str">
        <f t="shared" si="25"/>
        <v/>
      </c>
      <c r="AB109" s="1832" t="str">
        <f>IFERROR(SUBSTITUTE(SUBSTITUTE(SUBSTITUTE(SUBSTITUTE(SUBSTITUTE(SUBSTITUTE(AB108, ",", " "), ".", " "), ";", " "), "-", " "), ":", " "), "?", " "), AB108)</f>
        <v xml:space="preserve"> et saisissez un nombre de caractères pour que le texte ne déborde pas de la colonne</v>
      </c>
      <c r="AC109" s="1833" t="e">
        <f>IF(LEN(AD108)&lt;=AB111,AD108,LEFT(AD108,FIND("#",SUBSTITUTE(LEFT(AD108,AB111+1)," ","#",LEN(LEFT(AD108,AB111+1))-LEN(SUBSTITUTE(LEFT(AD108,AB111+1)," ",""))))-1))</f>
        <v>#VALUE!</v>
      </c>
      <c r="AD109" s="1834" t="e">
        <f t="shared" si="30"/>
        <v>#VALUE!</v>
      </c>
      <c r="AF109"/>
      <c r="AG109"/>
      <c r="AH109"/>
      <c r="AI109"/>
      <c r="AJ109"/>
      <c r="AK109"/>
      <c r="AL109"/>
      <c r="AM109"/>
      <c r="AN109" s="716" t="s">
        <v>517</v>
      </c>
      <c r="AO109" s="122" t="s">
        <v>518</v>
      </c>
      <c r="AP109" s="122"/>
      <c r="AQ109" s="717"/>
      <c r="AR109" s="27"/>
      <c r="AS109" s="827"/>
      <c r="AT109" s="735"/>
      <c r="AU109" s="9"/>
      <c r="AV109" s="9"/>
      <c r="AW109" s="9"/>
      <c r="AX109" s="9"/>
      <c r="AY109" s="754"/>
      <c r="AZ109"/>
      <c r="BA109" s="466">
        <v>1</v>
      </c>
    </row>
    <row r="110" spans="1:53" s="464" customFormat="1" ht="21" customHeight="1" x14ac:dyDescent="0.25">
      <c r="A110"/>
      <c r="B110" s="73" t="str">
        <f t="shared" si="29"/>
        <v>A</v>
      </c>
      <c r="C110" s="451" t="str">
        <f>C105</f>
        <v>Famille à coller.N.Nom de votre recette.Recette mère ►.S.Saisissez le nom de la recette mère</v>
      </c>
      <c r="D110" s="451">
        <f>D105</f>
        <v>6</v>
      </c>
      <c r="E110" s="451" t="str">
        <f>E105</f>
        <v>couverts</v>
      </c>
      <c r="F110" s="136" t="s">
        <v>86</v>
      </c>
      <c r="G110" s="137" t="s">
        <v>92</v>
      </c>
      <c r="H110" s="85"/>
      <c r="I110" s="85"/>
      <c r="J110" s="114"/>
      <c r="K110" s="114"/>
      <c r="L110" s="115"/>
      <c r="M110" s="27"/>
      <c r="N110"/>
      <c r="O110" s="138" t="s">
        <v>88</v>
      </c>
      <c r="P110"/>
      <c r="Q110"/>
      <c r="V110" s="3"/>
      <c r="W110" s="1981">
        <f>IF(Y110=Y79,1,LEN(Y110))</f>
        <v>0</v>
      </c>
      <c r="X110" s="2566" t="str" cm="1">
        <f t="array" ref="X110">IF(AA110="", "", IFERROR(MAX(IF(ISNUMBER(X80:X109), X80:X109)) + 1, ""))</f>
        <v/>
      </c>
      <c r="Y110" s="135" t="str" cm="1">
        <f t="array" ref="Y110">IFERROR(INDEX(AA81:AA132, MATCH(ROW()-MIN(ROW(AA81:AA132))+1, X81:X132, 0)), "")</f>
        <v/>
      </c>
      <c r="Z110" s="2567">
        <f t="shared" si="24"/>
        <v>0</v>
      </c>
      <c r="AA110" s="2568" t="str">
        <f t="shared" si="25"/>
        <v/>
      </c>
      <c r="AB110" s="1832" t="str">
        <f>IFERROR(SUBSTITUTE(SUBSTITUTE(SUBSTITUTE(SUBSTITUTE(AB109, " , ", " "), ";", " "), "  ", " "), " ", " "), AB109)</f>
        <v xml:space="preserve"> et saisissez un nombre de caractères pour que le texte ne déborde pas de la colonne</v>
      </c>
      <c r="AC110" s="1833" t="e">
        <f>IF(LEN(AD109)&lt;=AB111,AD109,LEFT(AD109,FIND("#",SUBSTITUTE(LEFT(AD109,AB111+1)," ","#",LEN(LEFT(AD109,AB111+1))-LEN(SUBSTITUTE(LEFT(AD109,AB111+1)," ",""))))-1))</f>
        <v>#VALUE!</v>
      </c>
      <c r="AD110" s="1834" t="e">
        <f t="shared" si="30"/>
        <v>#VALUE!</v>
      </c>
      <c r="AF110"/>
      <c r="AG110"/>
      <c r="AH110" s="654"/>
      <c r="AI110" s="659" t="s">
        <v>399</v>
      </c>
      <c r="AJ110" s="654"/>
      <c r="AK110" s="654"/>
      <c r="AL110" s="654"/>
      <c r="AM110"/>
      <c r="AN110" s="975"/>
      <c r="AO110" s="976"/>
      <c r="AP110" s="976"/>
      <c r="AQ110" s="977"/>
      <c r="AR110" s="27"/>
      <c r="AS110" s="827"/>
      <c r="AT110" s="735" t="s">
        <v>534</v>
      </c>
      <c r="AU110" s="9"/>
      <c r="AV110" s="9"/>
      <c r="AW110" s="9"/>
      <c r="AX110" s="9"/>
      <c r="AY110" s="754"/>
      <c r="AZ110"/>
      <c r="BA110" s="466">
        <v>1</v>
      </c>
    </row>
    <row r="111" spans="1:53" s="464" customFormat="1" ht="21" customHeight="1" x14ac:dyDescent="0.25">
      <c r="A111"/>
      <c r="B111" s="73" t="str">
        <f t="shared" si="29"/>
        <v>A</v>
      </c>
      <c r="C111" s="451" t="str">
        <f>C105</f>
        <v>Famille à coller.N.Nom de votre recette.Recette mère ►.S.Saisissez le nom de la recette mère</v>
      </c>
      <c r="D111" s="451">
        <f>D105</f>
        <v>6</v>
      </c>
      <c r="E111" s="451" t="str">
        <f>E105</f>
        <v>couverts</v>
      </c>
      <c r="F111" s="136" t="s">
        <v>86</v>
      </c>
      <c r="G111" s="137" t="s">
        <v>93</v>
      </c>
      <c r="H111" s="85"/>
      <c r="I111" s="85"/>
      <c r="J111" s="114"/>
      <c r="K111" s="114"/>
      <c r="L111" s="115"/>
      <c r="M111" s="27"/>
      <c r="N111"/>
      <c r="O111" s="140" t="s">
        <v>90</v>
      </c>
      <c r="P111"/>
      <c r="Q111"/>
      <c r="V111" s="3"/>
      <c r="W111" s="1981">
        <f>IF(Y111=Y79,1,LEN(Y111))</f>
        <v>0</v>
      </c>
      <c r="X111" s="2566" t="str" cm="1">
        <f t="array" ref="X111">IF(AA111="", "", IFERROR(MAX(IF(ISNUMBER(X80:X110), X80:X110)) + 1, ""))</f>
        <v/>
      </c>
      <c r="Y111" s="135" t="str" cm="1">
        <f t="array" ref="Y111">IFERROR(INDEX(AA81:AA132, MATCH(ROW()-MIN(ROW(AA81:AA132))+1, X81:X132, 0)), "")</f>
        <v/>
      </c>
      <c r="Z111" s="2567">
        <f t="shared" si="24"/>
        <v>0</v>
      </c>
      <c r="AA111" s="2568" t="str">
        <f t="shared" si="25"/>
        <v/>
      </c>
      <c r="AB111" s="1837">
        <f>Y69</f>
        <v>90</v>
      </c>
      <c r="AC111" s="1833" t="e">
        <f>IF(LEN(AD110)&lt;=AB111,AD110,LEFT(AD110,FIND("#",SUBSTITUTE(LEFT(AD110,AB111+1)," ","#",LEN(LEFT(AD110,AB111+1))-LEN(SUBSTITUTE(LEFT(AD110,AB111+1)," ",""))))-1))</f>
        <v>#VALUE!</v>
      </c>
      <c r="AD111" s="1834" t="e">
        <f t="shared" si="30"/>
        <v>#VALUE!</v>
      </c>
      <c r="AF111"/>
      <c r="AG111"/>
      <c r="AH111" s="654"/>
      <c r="AI111" s="659" t="s">
        <v>400</v>
      </c>
      <c r="AJ111" s="654"/>
      <c r="AK111" s="654"/>
      <c r="AL111" s="654"/>
      <c r="AM111"/>
      <c r="AN111" s="790"/>
      <c r="AO111" s="746"/>
      <c r="AP111" s="704"/>
      <c r="AQ111" s="705"/>
      <c r="AR111" s="27"/>
      <c r="AS111" s="830" t="s">
        <v>535</v>
      </c>
      <c r="AT111" s="9"/>
      <c r="AU111" s="9"/>
      <c r="AV111" s="9"/>
      <c r="AW111" s="9"/>
      <c r="AX111" s="9"/>
      <c r="AY111" s="754"/>
      <c r="AZ111"/>
      <c r="BA111" s="466">
        <v>1</v>
      </c>
    </row>
    <row r="112" spans="1:53" s="464" customFormat="1" ht="21" customHeight="1" thickBot="1" x14ac:dyDescent="0.3">
      <c r="A112"/>
      <c r="B112" s="73" t="str">
        <f t="shared" si="29"/>
        <v>A</v>
      </c>
      <c r="C112" s="451" t="str">
        <f>C105</f>
        <v>Famille à coller.N.Nom de votre recette.Recette mère ►.S.Saisissez le nom de la recette mère</v>
      </c>
      <c r="D112" s="451">
        <f>D105</f>
        <v>6</v>
      </c>
      <c r="E112" s="451" t="str">
        <f>E105</f>
        <v>couverts</v>
      </c>
      <c r="F112" s="136" t="s">
        <v>86</v>
      </c>
      <c r="G112" s="141" t="s">
        <v>96</v>
      </c>
      <c r="H112" s="85"/>
      <c r="I112" s="139"/>
      <c r="J112" s="114"/>
      <c r="K112" s="114"/>
      <c r="L112" s="115"/>
      <c r="M112" s="27"/>
      <c r="N112"/>
      <c r="O112" s="140" t="s">
        <v>278</v>
      </c>
      <c r="P112"/>
      <c r="Q112"/>
      <c r="V112" s="3"/>
      <c r="W112" s="1981">
        <f>IF(Y112=Y79,1,LEN(Y112))</f>
        <v>0</v>
      </c>
      <c r="X112" s="2566" t="str" cm="1">
        <f t="array" ref="X112">IF(AA112="", "", IFERROR(MAX(IF(ISNUMBER(X80:X111), X80:X111)) + 1, ""))</f>
        <v/>
      </c>
      <c r="Y112" s="135" t="str" cm="1">
        <f t="array" ref="Y112">IFERROR(INDEX(AA81:AA132, MATCH(ROW()-MIN(ROW(AA81:AA132))+1, X81:X132, 0)), "")</f>
        <v/>
      </c>
      <c r="Z112" s="2567">
        <f t="shared" si="24"/>
        <v>0</v>
      </c>
      <c r="AA112" s="2568" t="str">
        <f t="shared" si="25"/>
        <v/>
      </c>
      <c r="AB112" s="1841"/>
      <c r="AC112" s="1833" t="e">
        <f>IF(LEN(AD111)&lt;=AB111,AD111,LEFT(AD111,FIND("#",SUBSTITUTE(LEFT(AD111,AB111+1)," ","#",LEN(LEFT(AD111,AB111+1))-LEN(SUBSTITUTE(LEFT(AD111,AB111+1)," ",""))))-1))</f>
        <v>#VALUE!</v>
      </c>
      <c r="AD112" s="1834" t="e">
        <f t="shared" si="30"/>
        <v>#VALUE!</v>
      </c>
      <c r="AF112"/>
      <c r="AG112"/>
      <c r="AH112"/>
      <c r="AI112"/>
      <c r="AJ112"/>
      <c r="AK112"/>
      <c r="AL112"/>
      <c r="AM112"/>
      <c r="AN112" s="790" t="s">
        <v>504</v>
      </c>
      <c r="AO112" s="746"/>
      <c r="AP112" s="704"/>
      <c r="AQ112" s="705"/>
      <c r="AR112" s="27"/>
      <c r="AS112" s="827"/>
      <c r="AT112" s="9"/>
      <c r="AU112" s="9"/>
      <c r="AV112" s="9"/>
      <c r="AW112" s="9"/>
      <c r="AX112" s="9"/>
      <c r="AY112" s="754"/>
      <c r="AZ112"/>
      <c r="BA112" s="466">
        <v>1</v>
      </c>
    </row>
    <row r="113" spans="1:53" s="464" customFormat="1" ht="21" customHeight="1" thickTop="1" x14ac:dyDescent="0.25">
      <c r="A113"/>
      <c r="B113" s="73" t="str">
        <f t="shared" si="29"/>
        <v>A</v>
      </c>
      <c r="C113" s="451" t="str">
        <f>C105</f>
        <v>Famille à coller.N.Nom de votre recette.Recette mère ►.S.Saisissez le nom de la recette mère</v>
      </c>
      <c r="D113" s="451">
        <f>D105</f>
        <v>6</v>
      </c>
      <c r="E113" s="451" t="str">
        <f>E105</f>
        <v>couverts</v>
      </c>
      <c r="F113" s="136" t="s">
        <v>86</v>
      </c>
      <c r="G113" s="137" t="s">
        <v>97</v>
      </c>
      <c r="H113" s="85"/>
      <c r="I113" s="85"/>
      <c r="J113" s="114"/>
      <c r="K113" s="114"/>
      <c r="L113" s="115"/>
      <c r="M113" s="27"/>
      <c r="N113"/>
      <c r="O113"/>
      <c r="P113"/>
      <c r="Q113"/>
      <c r="V113" s="3"/>
      <c r="W113" s="1981">
        <f>IF(Y113=Y79,1,LEN(Y113))</f>
        <v>0</v>
      </c>
      <c r="X113" s="2566" t="str" cm="1">
        <f t="array" ref="X113">IF(AA113="", "", IFERROR(MAX(IF(ISNUMBER(X80:X112), X80:X112)) + 1, ""))</f>
        <v/>
      </c>
      <c r="Y113" s="135" t="str" cm="1">
        <f t="array" ref="Y113">IFERROR(INDEX(AA81:AA132, MATCH(ROW()-MIN(ROW(AA81:AA132))+1, X81:X132, 0)), "")</f>
        <v/>
      </c>
      <c r="Z113" s="2567">
        <f t="shared" si="24"/>
        <v>0</v>
      </c>
      <c r="AA113" s="2568" t="str">
        <f t="shared" si="25"/>
        <v/>
      </c>
      <c r="AB113" s="1841"/>
      <c r="AC113" s="1833" t="e">
        <f>IF(LEN(AD112)&lt;=AB111,AD112,LEFT(AD112,FIND("#",SUBSTITUTE(LEFT(AD112,AB111+1)," ","#",LEN(LEFT(AD112,AB111+1))-LEN(SUBSTITUTE(LEFT(AD112,AB111+1)," ",""))))-1))</f>
        <v>#VALUE!</v>
      </c>
      <c r="AD113" s="1834" t="e">
        <f t="shared" si="30"/>
        <v>#VALUE!</v>
      </c>
      <c r="AF113"/>
      <c r="AG113"/>
      <c r="AH113"/>
      <c r="AI113"/>
      <c r="AJ113"/>
      <c r="AK113"/>
      <c r="AL113"/>
      <c r="AM113"/>
      <c r="AN113" s="978" t="s">
        <v>645</v>
      </c>
      <c r="AO113" s="794"/>
      <c r="AP113" s="671"/>
      <c r="AQ113" s="672"/>
      <c r="AR113" s="27"/>
      <c r="AS113" s="827"/>
      <c r="AT113" s="3051" t="s">
        <v>510</v>
      </c>
      <c r="AU113" s="3012"/>
      <c r="AV113" s="3015" t="s">
        <v>78</v>
      </c>
      <c r="AW113" s="3015"/>
      <c r="AX113" s="9"/>
      <c r="AY113" s="754"/>
      <c r="AZ113"/>
      <c r="BA113" s="466">
        <v>1</v>
      </c>
    </row>
    <row r="114" spans="1:53" s="464" customFormat="1" ht="21" customHeight="1" x14ac:dyDescent="0.25">
      <c r="A114"/>
      <c r="B114" s="73" t="str">
        <f t="shared" si="29"/>
        <v>A</v>
      </c>
      <c r="C114" s="451" t="str">
        <f>C105</f>
        <v>Famille à coller.N.Nom de votre recette.Recette mère ►.S.Saisissez le nom de la recette mère</v>
      </c>
      <c r="D114" s="451">
        <f>D105</f>
        <v>6</v>
      </c>
      <c r="E114" s="451" t="str">
        <f>E105</f>
        <v>couverts</v>
      </c>
      <c r="F114" s="136" t="s">
        <v>86</v>
      </c>
      <c r="G114" s="137" t="s">
        <v>100</v>
      </c>
      <c r="H114" s="85"/>
      <c r="I114" s="85"/>
      <c r="J114" s="114"/>
      <c r="K114" s="114"/>
      <c r="L114" s="115"/>
      <c r="M114" s="27"/>
      <c r="N114"/>
      <c r="O114"/>
      <c r="P114"/>
      <c r="Q114"/>
      <c r="V114" s="3"/>
      <c r="W114" s="1981">
        <f>IF(Y114=Y79,1,LEN(Y114))</f>
        <v>0</v>
      </c>
      <c r="X114" s="2566" t="str" cm="1">
        <f t="array" ref="X114">IF(AA114="", "", IFERROR(MAX(IF(ISNUMBER(X80:X113), X80:X113)) + 1, ""))</f>
        <v/>
      </c>
      <c r="Y114" s="135" t="str" cm="1">
        <f t="array" ref="Y114">IFERROR(INDEX(AA81:AA132, MATCH(ROW()-MIN(ROW(AA81:AA132))+1, X81:X132, 0)), "")</f>
        <v/>
      </c>
      <c r="Z114" s="2567">
        <f t="shared" si="24"/>
        <v>0</v>
      </c>
      <c r="AA114" s="2568" t="str">
        <f t="shared" si="25"/>
        <v/>
      </c>
      <c r="AB114" s="1841"/>
      <c r="AC114" s="1833" t="e">
        <f>IF(LEN(AD113)&lt;=AB111,AD113,LEFT(AD113,FIND("#",SUBSTITUTE(LEFT(AD113,AB111+1)," ","#",LEN(LEFT(AD113,AB111+1))-LEN(SUBSTITUTE(LEFT(AD113,AB111+1)," ",""))))-1))</f>
        <v>#VALUE!</v>
      </c>
      <c r="AD114" s="1834" t="e">
        <f t="shared" si="30"/>
        <v>#VALUE!</v>
      </c>
      <c r="AF114"/>
      <c r="AG114"/>
      <c r="AH114"/>
      <c r="AI114"/>
      <c r="AJ114"/>
      <c r="AK114"/>
      <c r="AL114"/>
      <c r="AM114"/>
      <c r="AN114" s="831"/>
      <c r="AO114" s="678"/>
      <c r="AP114" s="678"/>
      <c r="AQ114" s="679"/>
      <c r="AR114" s="27"/>
      <c r="AS114" s="827"/>
      <c r="AT114" s="694" t="s">
        <v>57</v>
      </c>
      <c r="AU114" s="797" t="s">
        <v>56</v>
      </c>
      <c r="AV114" s="798" t="s">
        <v>511</v>
      </c>
      <c r="AW114" s="799" t="s">
        <v>512</v>
      </c>
      <c r="AX114" s="9"/>
      <c r="AY114" s="754"/>
      <c r="AZ114"/>
      <c r="BA114" s="466">
        <v>1</v>
      </c>
    </row>
    <row r="115" spans="1:53" s="464" customFormat="1" ht="21" customHeight="1" x14ac:dyDescent="0.25">
      <c r="A115"/>
      <c r="B115" s="73" t="str">
        <f t="shared" si="29"/>
        <v>A</v>
      </c>
      <c r="C115" s="451" t="str">
        <f>C105</f>
        <v>Famille à coller.N.Nom de votre recette.Recette mère ►.S.Saisissez le nom de la recette mère</v>
      </c>
      <c r="D115" s="451">
        <f>D105</f>
        <v>6</v>
      </c>
      <c r="E115" s="451" t="str">
        <f>E105</f>
        <v>couverts</v>
      </c>
      <c r="F115" s="136" t="s">
        <v>86</v>
      </c>
      <c r="G115" s="137" t="s">
        <v>101</v>
      </c>
      <c r="H115" s="85"/>
      <c r="I115" s="85"/>
      <c r="J115" s="114"/>
      <c r="K115" s="114"/>
      <c r="L115" s="115"/>
      <c r="M115" s="27"/>
      <c r="N115"/>
      <c r="O115"/>
      <c r="P115"/>
      <c r="Q115"/>
      <c r="V115" s="3"/>
      <c r="W115" s="1981">
        <f>IF(Y115=Y79,1,LEN(Y115))</f>
        <v>0</v>
      </c>
      <c r="X115" s="2566" t="str" cm="1">
        <f t="array" ref="X115">IF(AA115="", "", IFERROR(MAX(IF(ISNUMBER(X80:X114), X80:X114)) + 1, ""))</f>
        <v/>
      </c>
      <c r="Y115" s="135" t="str" cm="1">
        <f t="array" ref="Y115">IFERROR(INDEX(AA81:AA132, MATCH(ROW()-MIN(ROW(AA81:AA132))+1, X81:X132, 0)), "")</f>
        <v/>
      </c>
      <c r="Z115" s="2567">
        <f t="shared" si="24"/>
        <v>0</v>
      </c>
      <c r="AA115" s="2568" t="str">
        <f t="shared" si="25"/>
        <v/>
      </c>
      <c r="AB115" s="1841"/>
      <c r="AC115" s="1833" t="e">
        <f>IF(LEN(AD114)&lt;=AB111,AD114,LEFT(AD114,FIND("#",SUBSTITUTE(LEFT(AD114,AB111+1)," ","#",LEN(LEFT(AD114,AB111+1))-LEN(SUBSTITUTE(LEFT(AD114,AB111+1)," ",""))))-1))</f>
        <v>#VALUE!</v>
      </c>
      <c r="AD115" s="1834" t="e">
        <f t="shared" si="30"/>
        <v>#VALUE!</v>
      </c>
      <c r="AF115"/>
      <c r="AG115"/>
      <c r="AH115"/>
      <c r="AI115"/>
      <c r="AJ115"/>
      <c r="AK115"/>
      <c r="AL115"/>
      <c r="AM115"/>
      <c r="AN115" s="832" t="s">
        <v>536</v>
      </c>
      <c r="AO115" s="833" t="s">
        <v>537</v>
      </c>
      <c r="AP115" s="678"/>
      <c r="AQ115" s="679"/>
      <c r="AR115" s="27"/>
      <c r="AS115" s="827"/>
      <c r="AT115" s="836">
        <v>0.25</v>
      </c>
      <c r="AU115" s="802">
        <v>0.5</v>
      </c>
      <c r="AV115" s="803" t="s">
        <v>513</v>
      </c>
      <c r="AW115" s="804"/>
      <c r="AX115" s="9"/>
      <c r="AY115" s="754"/>
      <c r="AZ115"/>
      <c r="BA115" s="466">
        <v>1</v>
      </c>
    </row>
    <row r="116" spans="1:53" s="464" customFormat="1" ht="21" customHeight="1" x14ac:dyDescent="0.25">
      <c r="A116"/>
      <c r="B116" s="116" t="s">
        <v>7</v>
      </c>
      <c r="C116" s="451" t="str">
        <f>C105</f>
        <v>Famille à coller.N.Nom de votre recette.Recette mère ►.S.Saisissez le nom de la recette mère</v>
      </c>
      <c r="D116" s="451">
        <f>D105</f>
        <v>6</v>
      </c>
      <c r="E116" s="451" t="str">
        <f>E105</f>
        <v>couverts</v>
      </c>
      <c r="F116" s="265"/>
      <c r="G116" s="265"/>
      <c r="H116" s="265" t="s">
        <v>73</v>
      </c>
      <c r="I116" s="266"/>
      <c r="J116" s="267"/>
      <c r="K116" s="267"/>
      <c r="L116" s="268"/>
      <c r="M116"/>
      <c r="N116"/>
      <c r="O116"/>
      <c r="P116"/>
      <c r="Q116"/>
      <c r="V116" s="3"/>
      <c r="W116" s="1981">
        <f>IF(Y116=Y79,1,LEN(Y116))</f>
        <v>0</v>
      </c>
      <c r="X116" s="2566" t="str" cm="1">
        <f t="array" ref="X116">IF(AA116="", "", IFERROR(MAX(IF(ISNUMBER(X80:X115), X80:X115)) + 1, ""))</f>
        <v/>
      </c>
      <c r="Y116" s="135" t="str" cm="1">
        <f t="array" ref="Y116">IFERROR(INDEX(AA81:AA132, MATCH(ROW()-MIN(ROW(AA81:AA132))+1, X81:X132, 0)), "")</f>
        <v/>
      </c>
      <c r="Z116" s="2567">
        <f t="shared" si="24"/>
        <v>0</v>
      </c>
      <c r="AA116" s="2568" t="str">
        <f t="shared" si="25"/>
        <v/>
      </c>
      <c r="AB116" s="1841"/>
      <c r="AC116" s="1833" t="e">
        <f>IF(LEN(AD115)&lt;=AB111,AD115,LEFT(AD115,FIND("#",SUBSTITUTE(LEFT(AD115,AB111+1)," ","#",LEN(LEFT(AD115,AB111+1))-LEN(SUBSTITUTE(LEFT(AD115,AB111+1)," ",""))))-1))</f>
        <v>#VALUE!</v>
      </c>
      <c r="AD116" s="1834" t="e">
        <f t="shared" si="30"/>
        <v>#VALUE!</v>
      </c>
      <c r="AF116"/>
      <c r="AG116"/>
      <c r="AH116"/>
      <c r="AI116"/>
      <c r="AJ116"/>
      <c r="AK116"/>
      <c r="AL116"/>
      <c r="AM116"/>
      <c r="AN116" s="834" t="s">
        <v>538</v>
      </c>
      <c r="AO116" s="678"/>
      <c r="AP116" s="678"/>
      <c r="AQ116" s="679"/>
      <c r="AR116" s="27"/>
      <c r="AS116" s="827"/>
      <c r="AT116" s="837" t="s">
        <v>505</v>
      </c>
      <c r="AU116" s="838" t="s">
        <v>525</v>
      </c>
      <c r="AV116" s="798" t="s">
        <v>514</v>
      </c>
      <c r="AW116" s="806" t="s">
        <v>515</v>
      </c>
      <c r="AX116" s="9"/>
      <c r="AY116" s="754"/>
      <c r="AZ116"/>
      <c r="BA116" s="466">
        <v>1</v>
      </c>
    </row>
    <row r="117" spans="1:53" s="464" customFormat="1" ht="21" customHeight="1" thickBot="1" x14ac:dyDescent="0.3">
      <c r="A117"/>
      <c r="B117" s="123" t="s">
        <v>7</v>
      </c>
      <c r="C117" s="455" t="str">
        <f>C105</f>
        <v>Famille à coller.N.Nom de votre recette.Recette mère ►.S.Saisissez le nom de la recette mère</v>
      </c>
      <c r="D117" s="455">
        <f>D105</f>
        <v>6</v>
      </c>
      <c r="E117" s="455" t="str">
        <f>E105</f>
        <v>couverts</v>
      </c>
      <c r="F117" s="269" t="s">
        <v>62</v>
      </c>
      <c r="G117" s="270"/>
      <c r="H117" s="271"/>
      <c r="I117" s="272"/>
      <c r="J117" s="271"/>
      <c r="K117" s="271"/>
      <c r="L117" s="273"/>
      <c r="M117"/>
      <c r="N117"/>
      <c r="O117"/>
      <c r="P117"/>
      <c r="Q117"/>
      <c r="V117" s="3"/>
      <c r="W117" s="1981">
        <f>IF(Y117=Y79,1,LEN(Y117))</f>
        <v>0</v>
      </c>
      <c r="X117" s="2566" t="str" cm="1">
        <f t="array" ref="X117">IF(AA117="", "", IFERROR(MAX(IF(ISNUMBER(X80:X116), X80:X116)) + 1, ""))</f>
        <v/>
      </c>
      <c r="Y117" s="135" t="str" cm="1">
        <f t="array" ref="Y117">IFERROR(INDEX(AA81:AA132, MATCH(ROW()-MIN(ROW(AA81:AA132))+1, X81:X132, 0)), "")</f>
        <v/>
      </c>
      <c r="Z117" s="2567">
        <f t="shared" si="24"/>
        <v>0</v>
      </c>
      <c r="AA117" s="2568" t="str">
        <f t="shared" si="25"/>
        <v/>
      </c>
      <c r="AB117" s="1841"/>
      <c r="AC117" s="1833" t="e">
        <f>IF(LEN(AD116)&lt;=AB111,AD116,LEFT(AD116,FIND("#",SUBSTITUTE(LEFT(AD116,AB111+1)," ","#",LEN(LEFT(AD116,AB111+1))-LEN(SUBSTITUTE(LEFT(AD116,AB111+1)," ",""))))-1))</f>
        <v>#VALUE!</v>
      </c>
      <c r="AD117" s="1834" t="e">
        <f t="shared" si="30"/>
        <v>#VALUE!</v>
      </c>
      <c r="AF117"/>
      <c r="AG117"/>
      <c r="AH117"/>
      <c r="AI117"/>
      <c r="AJ117"/>
      <c r="AK117"/>
      <c r="AL117"/>
      <c r="AM117"/>
      <c r="AN117" s="831"/>
      <c r="AO117" s="678"/>
      <c r="AP117" s="678"/>
      <c r="AQ117" s="679"/>
      <c r="AR117" s="27"/>
      <c r="AS117" s="827"/>
      <c r="AT117" s="836">
        <v>0.25</v>
      </c>
      <c r="AU117" s="802">
        <v>0.5</v>
      </c>
      <c r="AV117" s="803" t="s">
        <v>516</v>
      </c>
      <c r="AW117" s="804"/>
      <c r="AX117" s="9"/>
      <c r="AY117" s="754"/>
      <c r="AZ117"/>
      <c r="BA117" s="466">
        <v>1</v>
      </c>
    </row>
    <row r="118" spans="1:53" s="464" customFormat="1" ht="21" customHeight="1" thickBot="1" x14ac:dyDescent="0.3">
      <c r="A118"/>
      <c r="B118" s="2168" t="s">
        <v>7</v>
      </c>
      <c r="C118" s="2470"/>
      <c r="D118" s="2470"/>
      <c r="E118" s="2470"/>
      <c r="F118" s="2471" t="s">
        <v>2205</v>
      </c>
      <c r="G118" s="2471"/>
      <c r="H118" s="2471"/>
      <c r="I118" s="2471"/>
      <c r="J118" s="2471"/>
      <c r="K118" s="2471"/>
      <c r="L118" s="2472" t="s">
        <v>77</v>
      </c>
      <c r="M118"/>
      <c r="N118"/>
      <c r="P118"/>
      <c r="Q118"/>
      <c r="V118" s="3"/>
      <c r="W118" s="1981">
        <f>IF(Y118=Y79,1,LEN(Y118))</f>
        <v>0</v>
      </c>
      <c r="X118" s="2566" t="str" cm="1">
        <f t="array" ref="X118">IF(AA118="", "", IFERROR(MAX(IF(ISNUMBER(X80:X117), X80:X117)) + 1, ""))</f>
        <v/>
      </c>
      <c r="Y118" s="135" t="str" cm="1">
        <f t="array" ref="Y118">IFERROR(INDEX(AA81:AA132, MATCH(ROW()-MIN(ROW(AA81:AA132))+1, X81:X132, 0)), "")</f>
        <v/>
      </c>
      <c r="Z118" s="2567">
        <f t="shared" si="24"/>
        <v>0</v>
      </c>
      <c r="AA118" s="2568" t="str">
        <f t="shared" si="25"/>
        <v/>
      </c>
      <c r="AB118" s="1841"/>
      <c r="AC118" s="1833" t="e">
        <f>IF(LEN(AD117)&lt;=AB111,AD117,LEFT(AD117,FIND("#",SUBSTITUTE(LEFT(AD117,AB111+1)," ","#",LEN(LEFT(AD117,AB111+1))-LEN(SUBSTITUTE(LEFT(AD117,AB111+1)," ",""))))-1))</f>
        <v>#VALUE!</v>
      </c>
      <c r="AD118" s="1834" t="e">
        <f t="shared" si="30"/>
        <v>#VALUE!</v>
      </c>
      <c r="AF118"/>
      <c r="AG118"/>
      <c r="AH118"/>
      <c r="AI118"/>
      <c r="AJ118"/>
      <c r="AK118"/>
      <c r="AL118"/>
      <c r="AM118"/>
      <c r="AN118" s="716" t="s">
        <v>539</v>
      </c>
      <c r="AO118" s="122"/>
      <c r="AP118" s="122"/>
      <c r="AQ118" s="717"/>
      <c r="AR118" s="27"/>
      <c r="AS118" s="827"/>
      <c r="AT118" s="839" t="s">
        <v>517</v>
      </c>
      <c r="AU118" s="122" t="s">
        <v>518</v>
      </c>
      <c r="AV118" s="122"/>
      <c r="AW118" s="122"/>
      <c r="AX118" s="9"/>
      <c r="AY118" s="754"/>
      <c r="AZ118"/>
      <c r="BA118" s="466">
        <v>1</v>
      </c>
    </row>
    <row r="119" spans="1:53" s="464" customFormat="1" ht="21" customHeight="1" thickBot="1" x14ac:dyDescent="0.3">
      <c r="A119"/>
      <c r="B119" s="23" t="s">
        <v>7</v>
      </c>
      <c r="C119" s="456" t="str">
        <f>C125</f>
        <v>Famille à coller.N.Nom de votre recette.Recette mère ►.S.Saisissez le nom de la recette mère</v>
      </c>
      <c r="D119" s="457">
        <f>D125</f>
        <v>6</v>
      </c>
      <c r="E119" s="457" t="str">
        <f>E125</f>
        <v>couverts</v>
      </c>
      <c r="F119" s="279" t="s">
        <v>4</v>
      </c>
      <c r="G119" s="24" t="s">
        <v>8</v>
      </c>
      <c r="H119" s="3217" t="s">
        <v>206</v>
      </c>
      <c r="I119" s="3217"/>
      <c r="J119" s="3157" t="s">
        <v>10</v>
      </c>
      <c r="K119" s="3157"/>
      <c r="L119" s="3158"/>
      <c r="M119"/>
      <c r="N119" s="522" t="s">
        <v>77</v>
      </c>
      <c r="O119" s="470" t="s">
        <v>2211</v>
      </c>
      <c r="P119" s="470"/>
      <c r="Q119" s="470"/>
      <c r="V119" s="3"/>
      <c r="W119" s="1981">
        <f>IF(Y119=Y79,1,LEN(Y119))</f>
        <v>0</v>
      </c>
      <c r="X119" s="2566" t="str" cm="1">
        <f t="array" ref="X119">IF(AA119="", "", IFERROR(MAX(IF(ISNUMBER(X80:X118), X80:X118)) + 1, ""))</f>
        <v/>
      </c>
      <c r="Y119" s="135" t="str" cm="1">
        <f t="array" ref="Y119">IFERROR(INDEX(AA81:AA132, MATCH(ROW()-MIN(ROW(AA81:AA132))+1, X81:X132, 0)), "")</f>
        <v/>
      </c>
      <c r="Z119" s="2567">
        <f t="shared" si="24"/>
        <v>0</v>
      </c>
      <c r="AA119" s="2568" t="str">
        <f t="shared" si="25"/>
        <v/>
      </c>
      <c r="AB119" s="1841"/>
      <c r="AC119" s="1833" t="e">
        <f>IF(LEN(AD118)&lt;=AB111,AD118,LEFT(AD118,FIND("#",SUBSTITUTE(LEFT(AD118,AB111+1)," ","#",LEN(LEFT(AD118,AB111+1))-LEN(SUBSTITUTE(LEFT(AD118,AB111+1)," ",""))))-1))</f>
        <v>#VALUE!</v>
      </c>
      <c r="AD119" s="1834" t="e">
        <f t="shared" si="30"/>
        <v>#VALUE!</v>
      </c>
      <c r="AF119"/>
      <c r="AG119"/>
      <c r="AH119"/>
      <c r="AI119"/>
      <c r="AJ119"/>
      <c r="AK119"/>
      <c r="AL119"/>
      <c r="AM119"/>
      <c r="AN119" s="842">
        <v>12</v>
      </c>
      <c r="AO119" s="122" t="s">
        <v>540</v>
      </c>
      <c r="AP119" s="122"/>
      <c r="AQ119" s="717"/>
      <c r="AS119" s="827"/>
      <c r="AT119" s="840" t="s">
        <v>449</v>
      </c>
      <c r="AU119" s="807"/>
      <c r="AV119" s="808"/>
      <c r="AW119" s="808"/>
      <c r="AX119" s="9"/>
      <c r="AY119" s="754"/>
      <c r="AZ119"/>
      <c r="BA119" s="466">
        <v>1</v>
      </c>
    </row>
    <row r="120" spans="1:53" s="464" customFormat="1" ht="21" customHeight="1" x14ac:dyDescent="0.25">
      <c r="A120"/>
      <c r="B120" s="25" t="s">
        <v>7</v>
      </c>
      <c r="C120" s="458" t="str">
        <f>C125</f>
        <v>Famille à coller.N.Nom de votre recette.Recette mère ►.S.Saisissez le nom de la recette mère</v>
      </c>
      <c r="D120" s="459"/>
      <c r="E120" s="459"/>
      <c r="F120" s="281" t="s">
        <v>207</v>
      </c>
      <c r="G120" s="26" t="s">
        <v>12</v>
      </c>
      <c r="H120" s="3218"/>
      <c r="I120" s="3218"/>
      <c r="J120" s="3159"/>
      <c r="K120" s="3159"/>
      <c r="L120" s="3160"/>
      <c r="M120"/>
      <c r="O120" s="469" t="s">
        <v>276</v>
      </c>
      <c r="P120"/>
      <c r="Q120"/>
      <c r="V120" s="3"/>
      <c r="W120" s="1981">
        <f>IF(Y120=Y79,1,LEN(Y120))</f>
        <v>0</v>
      </c>
      <c r="X120" s="2566" cm="1">
        <f t="array" ref="X120">IF(AA120="", "", IFERROR(MAX(IF(ISNUMBER(X80:X119), X80:X119)) + 1, ""))</f>
        <v>10</v>
      </c>
      <c r="Y120" s="135" t="str" cm="1">
        <f t="array" ref="Y120">IFERROR(INDEX(AA81:AA132, MATCH(ROW()-MIN(ROW(AA81:AA132))+1, X81:X132, 0)), "")</f>
        <v/>
      </c>
      <c r="Z120" s="2567">
        <f t="shared" si="24"/>
        <v>0</v>
      </c>
      <c r="AA120" s="2571" t="str">
        <f t="shared" si="25"/>
        <v>►Police  choisissez celle qui vous convient</v>
      </c>
      <c r="AB120" s="2569" t="str">
        <f>Y76</f>
        <v>►Police  choisissez celle qui vous convient</v>
      </c>
      <c r="AC120" s="2574" t="str">
        <f>IF(AND(AB120&lt;&gt;"", AB124&lt;&gt;""), IF(LEN(AB120)&lt;AB124, AB120, IFERROR(LEFT(AB123, IF(ISNUMBER(FIND(" ", AB123)), FIND(" ", AB123 &amp; " ", AB124) - 1, LEN(AB123))), "")), "")</f>
        <v>►Police  choisissez celle qui vous convient</v>
      </c>
      <c r="AD120" s="2572" t="e">
        <f>IF(AC120="","",RIGHT(AB123,LEN(AB123)-LEN(AC120)-1))</f>
        <v>#VALUE!</v>
      </c>
      <c r="AF120"/>
      <c r="AG120"/>
      <c r="AH120"/>
      <c r="AI120"/>
      <c r="AJ120"/>
      <c r="AK120"/>
      <c r="AL120"/>
      <c r="AM120"/>
      <c r="AN120" s="844">
        <f ca="1">CELL("largeur",AN120)</f>
        <v>19</v>
      </c>
      <c r="AO120" s="122" t="s">
        <v>542</v>
      </c>
      <c r="AP120" s="122"/>
      <c r="AQ120" s="717"/>
      <c r="AS120" s="827"/>
      <c r="AT120" s="9"/>
      <c r="AU120" s="9"/>
      <c r="AV120" s="9"/>
      <c r="AW120" s="9"/>
      <c r="AX120" s="9"/>
      <c r="AY120" s="754"/>
      <c r="AZ120"/>
      <c r="BA120" s="466">
        <v>1</v>
      </c>
    </row>
    <row r="121" spans="1:53" s="464" customFormat="1" ht="21" customHeight="1" x14ac:dyDescent="0.25">
      <c r="A121"/>
      <c r="B121" s="25" t="s">
        <v>7</v>
      </c>
      <c r="C121" s="460" t="str">
        <f>C125</f>
        <v>Famille à coller.N.Nom de votre recette.Recette mère ►.S.Saisissez le nom de la recette mère</v>
      </c>
      <c r="D121" s="461"/>
      <c r="E121" s="462"/>
      <c r="F121" s="28"/>
      <c r="G121" s="29" t="s">
        <v>208</v>
      </c>
      <c r="H121" s="283"/>
      <c r="I121" s="30" t="s">
        <v>13</v>
      </c>
      <c r="J121" s="284" t="s">
        <v>14</v>
      </c>
      <c r="K121" s="9"/>
      <c r="L121" s="285"/>
      <c r="M121"/>
      <c r="N121"/>
      <c r="P121"/>
      <c r="Q121"/>
      <c r="V121" s="3"/>
      <c r="W121" s="1981">
        <f>IF(Y121=Y79,1,LEN(Y121))</f>
        <v>0</v>
      </c>
      <c r="X121" s="2566" t="str" cm="1">
        <f t="array" ref="X121">IF(AA121="", "", IFERROR(MAX(IF(ISNUMBER(X80:X120), X80:X120)) + 1, ""))</f>
        <v/>
      </c>
      <c r="Y121" s="135" t="str" cm="1">
        <f t="array" ref="Y121">IFERROR(INDEX(AA81:AA132, MATCH(ROW()-MIN(ROW(AA81:AA132))+1, X81:X132, 0)), "")</f>
        <v/>
      </c>
      <c r="Z121" s="2567">
        <f t="shared" si="24"/>
        <v>0</v>
      </c>
      <c r="AA121" s="2571" t="str">
        <f t="shared" si="25"/>
        <v/>
      </c>
      <c r="AB121" s="2573" t="str">
        <f>SUBSTITUTE(SUBSTITUTE(SUBSTITUTE(SUBSTITUTE(SUBSTITUTE(AB120, ",", "♦"), ";", "♦"), ".", "♦"), " ♦", " "), "♦", " ")</f>
        <v>►Police  choisissez celle qui vous convient</v>
      </c>
      <c r="AC121" s="2574" t="e">
        <f>IF(LEN(AD120)&lt;=AB124,AD120,LEFT(AD120,FIND("#",SUBSTITUTE(LEFT(AD120,AB124+1)," ","#",LEN(LEFT(AD120,AB124+1))-LEN(SUBSTITUTE(LEFT(AD120,AB124+1)," ",""))))-1))</f>
        <v>#VALUE!</v>
      </c>
      <c r="AD121" s="2572" t="e">
        <f t="shared" ref="AD121:AD132" si="31">IF(AC121="","",IFERROR(RIGHT(AD120,LEN(AD120)-LEN(AC121)-1),""))</f>
        <v>#VALUE!</v>
      </c>
      <c r="AF121"/>
      <c r="AG121"/>
      <c r="AH121"/>
      <c r="AI121"/>
      <c r="AJ121"/>
      <c r="AK121"/>
      <c r="AL121"/>
      <c r="AM121"/>
      <c r="AN121" s="716" t="s">
        <v>544</v>
      </c>
      <c r="AO121" s="122"/>
      <c r="AP121" s="122"/>
      <c r="AQ121" s="717"/>
      <c r="AS121" s="711"/>
      <c r="AT121" s="750" t="s">
        <v>519</v>
      </c>
      <c r="AU121" s="750"/>
      <c r="AV121" s="750"/>
      <c r="AW121" s="810"/>
      <c r="AX121" s="9"/>
      <c r="AY121" s="754"/>
      <c r="AZ121"/>
      <c r="BA121" s="466">
        <v>1</v>
      </c>
    </row>
    <row r="122" spans="1:53" s="464" customFormat="1" ht="21" customHeight="1" x14ac:dyDescent="0.25">
      <c r="A122"/>
      <c r="B122" s="25" t="s">
        <v>7</v>
      </c>
      <c r="C122" s="428" t="str">
        <f>C125</f>
        <v>Famille à coller.N.Nom de votre recette.Recette mère ►.S.Saisissez le nom de la recette mère</v>
      </c>
      <c r="D122" s="428"/>
      <c r="E122" s="428"/>
      <c r="F122" s="36" t="s">
        <v>16</v>
      </c>
      <c r="G122" s="37"/>
      <c r="H122" s="37"/>
      <c r="I122" s="288" t="s">
        <v>17</v>
      </c>
      <c r="J122" s="3214" t="str">
        <f>F125</f>
        <v>Famille à coller.N.Nom de votre recette.Recette mère ►.S.Saisissez le nom de la recette mère</v>
      </c>
      <c r="K122" s="3214"/>
      <c r="L122" s="3215"/>
      <c r="M122"/>
      <c r="N122"/>
      <c r="P122"/>
      <c r="Q122"/>
      <c r="V122" s="3"/>
      <c r="W122" s="1981">
        <f>IF(Y122=Y79,1,LEN(Y122))</f>
        <v>0</v>
      </c>
      <c r="X122" s="2566" t="str" cm="1">
        <f t="array" ref="X122">IF(AA122="", "", IFERROR(MAX(IF(ISNUMBER(X80:X121), X80:X121)) + 1, ""))</f>
        <v/>
      </c>
      <c r="Y122" s="135" t="str" cm="1">
        <f t="array" ref="Y122">IFERROR(INDEX(AA81:AA132, MATCH(ROW()-MIN(ROW(AA81:AA132))+1, X81:X132, 0)), "")</f>
        <v/>
      </c>
      <c r="Z122" s="2567">
        <f t="shared" si="24"/>
        <v>0</v>
      </c>
      <c r="AA122" s="2571" t="str">
        <f t="shared" si="25"/>
        <v/>
      </c>
      <c r="AB122" s="2573" t="str">
        <f>IFERROR(SUBSTITUTE(SUBSTITUTE(SUBSTITUTE(SUBSTITUTE(SUBSTITUTE(SUBSTITUTE(AB121, ",", " "), ".", " "), ";", " "), "-", " "), ":", " "), "?", " "), AB121)</f>
        <v>►Police  choisissez celle qui vous convient</v>
      </c>
      <c r="AC122" s="2574" t="e">
        <f>IF(LEN(AD121)&lt;=AB124,AD121,LEFT(AD121,FIND("#",SUBSTITUTE(LEFT(AD121,AB124+1)," ","#",LEN(LEFT(AD121,AB124+1))-LEN(SUBSTITUTE(LEFT(AD121,AB124+1)," ",""))))-1))</f>
        <v>#VALUE!</v>
      </c>
      <c r="AD122" s="2572" t="e">
        <f t="shared" si="31"/>
        <v>#VALUE!</v>
      </c>
      <c r="AF122"/>
      <c r="AG122"/>
      <c r="AH122"/>
      <c r="AI122"/>
      <c r="AJ122"/>
      <c r="AK122"/>
      <c r="AL122"/>
      <c r="AM122"/>
      <c r="AN122" s="716" t="s">
        <v>545</v>
      </c>
      <c r="AO122" s="122"/>
      <c r="AP122" s="122"/>
      <c r="AQ122" s="717"/>
      <c r="AS122" s="753"/>
      <c r="AT122"/>
      <c r="AU122" s="85"/>
      <c r="AV122" s="85"/>
      <c r="AW122" s="9"/>
      <c r="AX122" s="9"/>
      <c r="AY122" s="754"/>
      <c r="AZ122"/>
      <c r="BA122" s="466">
        <v>1</v>
      </c>
    </row>
    <row r="123" spans="1:53" s="464" customFormat="1" ht="21" customHeight="1" x14ac:dyDescent="0.25">
      <c r="A123"/>
      <c r="B123" s="25" t="s">
        <v>7</v>
      </c>
      <c r="C123" s="428" t="str">
        <f>C125</f>
        <v>Famille à coller.N.Nom de votre recette.Recette mère ►.S.Saisissez le nom de la recette mère</v>
      </c>
      <c r="D123" s="428"/>
      <c r="E123" s="428"/>
      <c r="F123" s="43">
        <v>6</v>
      </c>
      <c r="G123" s="44" t="s">
        <v>66</v>
      </c>
      <c r="H123" s="36"/>
      <c r="I123" s="36"/>
      <c r="J123" s="3214"/>
      <c r="K123" s="3214"/>
      <c r="L123" s="3215"/>
      <c r="M123"/>
      <c r="N123"/>
      <c r="O123" s="3219" t="s">
        <v>79</v>
      </c>
      <c r="P123" s="3220"/>
      <c r="Q123" s="3221"/>
      <c r="V123" s="3"/>
      <c r="W123" s="1981">
        <f>IF(Y123=Y79,1,LEN(Y123))</f>
        <v>0</v>
      </c>
      <c r="X123" s="2566" t="str" cm="1">
        <f t="array" ref="X123">IF(AA123="", "", IFERROR(MAX(IF(ISNUMBER(X80:X122), X80:X122)) + 1, ""))</f>
        <v/>
      </c>
      <c r="Y123" s="135" t="str" cm="1">
        <f t="array" ref="Y123">IFERROR(INDEX(AA81:AA132, MATCH(ROW()-MIN(ROW(AA81:AA132))+1, X81:X132, 0)), "")</f>
        <v/>
      </c>
      <c r="Z123" s="2567">
        <f t="shared" si="24"/>
        <v>0</v>
      </c>
      <c r="AA123" s="2571" t="str">
        <f t="shared" si="25"/>
        <v/>
      </c>
      <c r="AB123" s="2573" t="str">
        <f>IFERROR(SUBSTITUTE(SUBSTITUTE(SUBSTITUTE(SUBSTITUTE(AB122, " , ", " "), ";", " "), "  ", " "), " ", " "), AB122)</f>
        <v>►Police choisissez celle qui vous convient</v>
      </c>
      <c r="AC123" s="2574" t="e">
        <f>IF(LEN(AD122)&lt;=AB124,AD122,LEFT(AD122,FIND("#",SUBSTITUTE(LEFT(AD122,AB124+1)," ","#",LEN(LEFT(AD122,AB124+1))-LEN(SUBSTITUTE(LEFT(AD122,AB124+1)," ",""))))-1))</f>
        <v>#VALUE!</v>
      </c>
      <c r="AD123" s="2572" t="e">
        <f t="shared" si="31"/>
        <v>#VALUE!</v>
      </c>
      <c r="AF123"/>
      <c r="AG123"/>
      <c r="AH123"/>
      <c r="AI123"/>
      <c r="AJ123"/>
      <c r="AK123"/>
      <c r="AL123"/>
      <c r="AM123"/>
      <c r="AN123" s="716" t="s">
        <v>546</v>
      </c>
      <c r="AO123" s="822"/>
      <c r="AP123" s="822"/>
      <c r="AQ123" s="823"/>
      <c r="AS123" s="753"/>
      <c r="AT123" s="85" t="s">
        <v>487</v>
      </c>
      <c r="AU123" s="9"/>
      <c r="AV123" s="9"/>
      <c r="AW123" s="9"/>
      <c r="AX123" s="9"/>
      <c r="AY123" s="754"/>
      <c r="AZ123"/>
      <c r="BA123" s="466">
        <v>1</v>
      </c>
    </row>
    <row r="124" spans="1:53" s="464" customFormat="1" ht="21" customHeight="1" x14ac:dyDescent="0.25">
      <c r="A124"/>
      <c r="B124" s="25" t="s">
        <v>5</v>
      </c>
      <c r="C124" s="428" t="str">
        <f>C125</f>
        <v>Famille à coller.N.Nom de votre recette.Recette mère ►.S.Saisissez le nom de la recette mère</v>
      </c>
      <c r="D124" s="428"/>
      <c r="E124" s="428"/>
      <c r="F124" s="289"/>
      <c r="G124" s="48"/>
      <c r="H124" s="48"/>
      <c r="I124" s="48"/>
      <c r="J124" s="48"/>
      <c r="K124" s="48"/>
      <c r="L124" s="429"/>
      <c r="M124"/>
      <c r="N124"/>
      <c r="O124" s="488"/>
      <c r="P124" s="487" t="s">
        <v>284</v>
      </c>
      <c r="Q124" s="493">
        <v>1</v>
      </c>
      <c r="V124" s="3"/>
      <c r="W124" s="1981">
        <f>IF(Y124=Y79,1,LEN(Y124))</f>
        <v>0</v>
      </c>
      <c r="X124" s="2566" t="str" cm="1">
        <f t="array" ref="X124">IF(AA124="", "", IFERROR(MAX(IF(ISNUMBER(X80:X123), X80:X123)) + 1, ""))</f>
        <v/>
      </c>
      <c r="Y124" s="135" t="str" cm="1">
        <f t="array" ref="Y124">IFERROR(INDEX(AA81:AA132, MATCH(ROW()-MIN(ROW(AA81:AA132))+1, X81:X132, 0)), "")</f>
        <v/>
      </c>
      <c r="Z124" s="2567">
        <f t="shared" si="24"/>
        <v>0</v>
      </c>
      <c r="AA124" s="2571" t="str">
        <f t="shared" si="25"/>
        <v/>
      </c>
      <c r="AB124" s="1837">
        <f>Y69</f>
        <v>90</v>
      </c>
      <c r="AC124" s="2574" t="e">
        <f>IF(LEN(AD123)&lt;=AB124,AD123,LEFT(AD123,FIND("#",SUBSTITUTE(LEFT(AD123,AB124+1)," ","#",LEN(LEFT(AD123,AB124+1))-LEN(SUBSTITUTE(LEFT(AD123,AB124+1)," ",""))))-1))</f>
        <v>#VALUE!</v>
      </c>
      <c r="AD124" s="2572" t="e">
        <f t="shared" si="31"/>
        <v>#VALUE!</v>
      </c>
      <c r="AF124"/>
      <c r="AG124"/>
      <c r="AH124"/>
      <c r="AI124"/>
      <c r="AJ124"/>
      <c r="AK124"/>
      <c r="AL124"/>
      <c r="AM124"/>
      <c r="AN124" s="845"/>
      <c r="AO124" s="822"/>
      <c r="AP124" s="822"/>
      <c r="AQ124" s="823"/>
      <c r="AS124" s="711"/>
      <c r="AT124" s="841" t="s">
        <v>520</v>
      </c>
      <c r="AU124" s="9"/>
      <c r="AV124" s="9"/>
      <c r="AW124" s="9"/>
      <c r="AX124" s="9"/>
      <c r="AY124" s="754"/>
      <c r="AZ124"/>
      <c r="BA124" s="466">
        <v>1</v>
      </c>
    </row>
    <row r="125" spans="1:53" s="464" customFormat="1" ht="21" customHeight="1" x14ac:dyDescent="0.25">
      <c r="A125"/>
      <c r="B125" s="430" t="s">
        <v>5</v>
      </c>
      <c r="C125" s="431" t="str">
        <f>F125</f>
        <v>Famille à coller.N.Nom de votre recette.Recette mère ►.S.Saisissez le nom de la recette mère</v>
      </c>
      <c r="D125" s="431">
        <f>F123</f>
        <v>6</v>
      </c>
      <c r="E125" s="431" t="str">
        <f>G123</f>
        <v>couverts</v>
      </c>
      <c r="F125" s="435" t="str">
        <f>UPPER(LEFT(H119,1))&amp;LOWER(MID(H119,2,999))&amp;"."&amp;UPPER(LEFT(J119,1))&amp;"."&amp;UPPER(LEFT(J119,1))&amp;LOWER(MID(J119,2,999))&amp;"."&amp;IF(ISTEXT(L125),K125&amp;"."&amp;UPPER(LEFT(L125,1))&amp;"."&amp;UPPER(LEFT(L125,1))&amp;LOWER(MID(L125,2,999)),G125)</f>
        <v>Famille à coller.N.Nom de votre recette.Recette mère ►.S.Saisissez le nom de la recette mère</v>
      </c>
      <c r="G125" s="432" t="s">
        <v>22</v>
      </c>
      <c r="H125" s="3216" t="s">
        <v>23</v>
      </c>
      <c r="I125" s="3216"/>
      <c r="J125" s="3216"/>
      <c r="K125" s="433" t="s">
        <v>24</v>
      </c>
      <c r="L125" s="434" t="s">
        <v>25</v>
      </c>
      <c r="M125"/>
      <c r="N125"/>
      <c r="O125" s="484" t="s">
        <v>80</v>
      </c>
      <c r="P125" s="134">
        <v>100</v>
      </c>
      <c r="Q125" s="492">
        <f>IF(MOD(Q124*1000/P125,1)=0,Q124*1000/P125,IF(MOD(Q124*1000/P125,1)&lt;0.5,INT(Q124*1000/P125),INT(Q124*1000/P125)+1))</f>
        <v>10</v>
      </c>
      <c r="V125" s="3"/>
      <c r="W125" s="1981">
        <f>IF(Y125=Y79,1,LEN(Y125))</f>
        <v>0</v>
      </c>
      <c r="X125" s="2566" t="str" cm="1">
        <f t="array" ref="X125">IF(AA125="", "", IFERROR(MAX(IF(ISNUMBER(X80:X124), X80:X124)) + 1, ""))</f>
        <v/>
      </c>
      <c r="Y125" s="135" t="str" cm="1">
        <f t="array" ref="Y125">IFERROR(INDEX(AA81:AA132, MATCH(ROW()-MIN(ROW(AA81:AA132))+1, X81:X132, 0)), "")</f>
        <v/>
      </c>
      <c r="Z125" s="2567">
        <f t="shared" si="24"/>
        <v>0</v>
      </c>
      <c r="AA125" s="2571" t="str">
        <f t="shared" si="25"/>
        <v/>
      </c>
      <c r="AB125" s="2575"/>
      <c r="AC125" s="2574" t="e">
        <f>IF(LEN(AD124)&lt;=AB124,AD124,LEFT(AD124,FIND("#",SUBSTITUTE(LEFT(AD124,AB124+1)," ","#",LEN(LEFT(AD124,AB124+1))-LEN(SUBSTITUTE(LEFT(AD124,AB124+1)," ",""))))-1))</f>
        <v>#VALUE!</v>
      </c>
      <c r="AD125" s="2572" t="e">
        <f t="shared" si="31"/>
        <v>#VALUE!</v>
      </c>
      <c r="AF125"/>
      <c r="AG125"/>
      <c r="AH125"/>
      <c r="AI125"/>
      <c r="AJ125"/>
      <c r="AK125"/>
      <c r="AL125"/>
      <c r="AM125"/>
      <c r="AN125" s="847" t="s">
        <v>5</v>
      </c>
      <c r="AO125" s="678" t="s">
        <v>549</v>
      </c>
      <c r="AP125" s="678"/>
      <c r="AQ125" s="823"/>
      <c r="AS125" s="711"/>
      <c r="AT125" s="841" t="s">
        <v>521</v>
      </c>
      <c r="AU125" s="9"/>
      <c r="AV125" s="9"/>
      <c r="AW125" s="9"/>
      <c r="AX125" s="9"/>
      <c r="AY125" s="754"/>
      <c r="AZ125"/>
      <c r="BA125" s="466">
        <v>1</v>
      </c>
    </row>
    <row r="126" spans="1:53" s="464" customFormat="1" ht="21" customHeight="1" x14ac:dyDescent="0.25">
      <c r="A126"/>
      <c r="B126" s="2475" t="s">
        <v>7</v>
      </c>
      <c r="C126" s="440" t="str">
        <f>C125</f>
        <v>Famille à coller.N.Nom de votre recette.Recette mère ►.S.Saisissez le nom de la recette mère</v>
      </c>
      <c r="D126" s="440"/>
      <c r="E126" s="440"/>
      <c r="F126" s="2444" t="s">
        <v>27</v>
      </c>
      <c r="G126" s="2444">
        <v>1</v>
      </c>
      <c r="H126" s="2476" t="s">
        <v>166</v>
      </c>
      <c r="I126" s="2477"/>
      <c r="J126" s="2477"/>
      <c r="K126" s="2476"/>
      <c r="L126" s="2478"/>
      <c r="M126"/>
      <c r="N126"/>
      <c r="O126" s="484" t="s">
        <v>81</v>
      </c>
      <c r="P126" s="134">
        <v>120</v>
      </c>
      <c r="Q126" s="492">
        <f>IF(MOD(Q124*1000/P126,1)=0,Q124*1000/P126,IF(MOD(Q124*1000/P126,1)&lt;0.5,INT(Q124*1000/P126),INT(Q124*1000/P126)+1))</f>
        <v>8</v>
      </c>
      <c r="V126" s="3"/>
      <c r="W126" s="1981">
        <f>IF(Y126=Y79,1,LEN(Y126))</f>
        <v>0</v>
      </c>
      <c r="X126" s="2566" t="str" cm="1">
        <f t="array" ref="X126">IF(AA126="", "", IFERROR(MAX(IF(ISNUMBER(X80:X125), X80:X125)) + 1, ""))</f>
        <v/>
      </c>
      <c r="Y126" s="135" t="str" cm="1">
        <f t="array" ref="Y126">IFERROR(INDEX(AA81:AA132, MATCH(ROW()-MIN(ROW(AA81:AA132))+1, X81:X132, 0)), "")</f>
        <v/>
      </c>
      <c r="Z126" s="2567">
        <f t="shared" si="24"/>
        <v>0</v>
      </c>
      <c r="AA126" s="2571" t="str">
        <f t="shared" si="25"/>
        <v/>
      </c>
      <c r="AB126" s="2575"/>
      <c r="AC126" s="2574" t="e">
        <f>IF(LEN(AD125)&lt;=AB124,AD125,LEFT(AD125,FIND("#",SUBSTITUTE(LEFT(AD125,AB124+1)," ","#",LEN(LEFT(AD125,AB124+1))-LEN(SUBSTITUTE(LEFT(AD125,AB124+1)," ",""))))-1))</f>
        <v>#VALUE!</v>
      </c>
      <c r="AD126" s="2572" t="e">
        <f t="shared" si="31"/>
        <v>#VALUE!</v>
      </c>
      <c r="AF126"/>
      <c r="AG126"/>
      <c r="AH126"/>
      <c r="AI126"/>
      <c r="AJ126"/>
      <c r="AK126"/>
      <c r="AL126"/>
      <c r="AM126"/>
      <c r="AN126" s="677"/>
      <c r="AO126" s="678" t="s">
        <v>550</v>
      </c>
      <c r="AP126" s="822"/>
      <c r="AQ126" s="823"/>
      <c r="AS126" s="827"/>
      <c r="AT126" s="9"/>
      <c r="AU126" s="9"/>
      <c r="AV126" s="9"/>
      <c r="AW126" s="9"/>
      <c r="AX126" s="9"/>
      <c r="AY126" s="754"/>
      <c r="AZ126"/>
      <c r="BA126" s="466">
        <v>1</v>
      </c>
    </row>
    <row r="127" spans="1:53" s="464" customFormat="1" ht="21" customHeight="1" x14ac:dyDescent="0.25">
      <c r="A127"/>
      <c r="B127" s="104" t="s">
        <v>7</v>
      </c>
      <c r="C127" s="451" t="str">
        <f>C125</f>
        <v>Famille à coller.N.Nom de votre recette.Recette mère ►.S.Saisissez le nom de la recette mère</v>
      </c>
      <c r="D127" s="451"/>
      <c r="E127" s="451"/>
      <c r="F127" s="404" t="s">
        <v>261</v>
      </c>
      <c r="G127" s="85"/>
      <c r="H127" s="405"/>
      <c r="I127" s="122"/>
      <c r="J127" s="122"/>
      <c r="K127" s="122"/>
      <c r="L127" s="112"/>
      <c r="M127"/>
      <c r="N127"/>
      <c r="O127" s="485" t="s">
        <v>82</v>
      </c>
      <c r="P127" s="134">
        <v>180</v>
      </c>
      <c r="Q127" s="492">
        <f>IF(MOD(Q124*1000/P127,1)=0,Q124*1000/P127,IF(MOD(Q124*1000/P127,1)&lt;0.5,INT(Q124*1000/P127),INT(Q124*1000/P127)+1))</f>
        <v>6</v>
      </c>
      <c r="V127" s="3"/>
      <c r="W127" s="1981">
        <f>IF(Y127=Y79,1,LEN(Y127))</f>
        <v>0</v>
      </c>
      <c r="X127" s="2566" t="str" cm="1">
        <f t="array" ref="X127">IF(AA127="", "", IFERROR(MAX(IF(ISNUMBER(X80:X126), X80:X126)) + 1, ""))</f>
        <v/>
      </c>
      <c r="Y127" s="135" t="str" cm="1">
        <f t="array" ref="Y127">IFERROR(INDEX(AA81:AA132, MATCH(ROW()-MIN(ROW(AA81:AA132))+1, X81:X132, 0)), "")</f>
        <v/>
      </c>
      <c r="Z127" s="2567">
        <f t="shared" si="24"/>
        <v>0</v>
      </c>
      <c r="AA127" s="2571" t="str">
        <f t="shared" si="25"/>
        <v/>
      </c>
      <c r="AB127" s="2575"/>
      <c r="AC127" s="2574" t="e">
        <f>IF(LEN(AD126)&lt;=AB124,AD126,LEFT(AD126,FIND("#",SUBSTITUTE(LEFT(AD126,AB124+1)," ","#",LEN(LEFT(AD126,AB124+1))-LEN(SUBSTITUTE(LEFT(AD126,AB124+1)," ",""))))-1))</f>
        <v>#VALUE!</v>
      </c>
      <c r="AD127" s="2572" t="e">
        <f t="shared" si="31"/>
        <v>#VALUE!</v>
      </c>
      <c r="AF127"/>
      <c r="AG127"/>
      <c r="AH127"/>
      <c r="AI127"/>
      <c r="AJ127"/>
      <c r="AK127"/>
      <c r="AL127"/>
      <c r="AM127"/>
      <c r="AN127" s="677"/>
      <c r="AO127" s="822"/>
      <c r="AP127" s="822"/>
      <c r="AQ127" s="823"/>
      <c r="AS127" s="827"/>
      <c r="AT127" s="9"/>
      <c r="AU127" s="9"/>
      <c r="AV127" s="9"/>
      <c r="AW127" s="9"/>
      <c r="AX127" s="9"/>
      <c r="AY127" s="754"/>
      <c r="AZ127"/>
      <c r="BA127" s="466">
        <v>1</v>
      </c>
    </row>
    <row r="128" spans="1:53" s="464" customFormat="1" ht="21" customHeight="1" x14ac:dyDescent="0.25">
      <c r="A128"/>
      <c r="B128" s="104" t="s">
        <v>7</v>
      </c>
      <c r="C128" s="451" t="str">
        <f>C125</f>
        <v>Famille à coller.N.Nom de votre recette.Recette mère ►.S.Saisissez le nom de la recette mère</v>
      </c>
      <c r="D128" s="451"/>
      <c r="E128" s="451"/>
      <c r="F128" s="3200" t="s">
        <v>167</v>
      </c>
      <c r="G128" s="3201"/>
      <c r="H128" s="3201"/>
      <c r="I128" s="3201"/>
      <c r="J128" s="3201"/>
      <c r="K128" s="3201"/>
      <c r="L128" s="3202"/>
      <c r="M128"/>
      <c r="N128"/>
      <c r="O128" s="484" t="s">
        <v>83</v>
      </c>
      <c r="P128" s="134">
        <v>180</v>
      </c>
      <c r="Q128" s="492">
        <f>IF(MOD(Q124*1000/P128,1)=0,Q124*1000/P128,IF(MOD(Q124*1000/P128,1)&lt;0.5,INT(Q124*1000/P128),INT(Q124*1000/P128)+1))</f>
        <v>6</v>
      </c>
      <c r="V128" s="3"/>
      <c r="W128" s="1981">
        <f>IF(Y128=Y79,1,LEN(Y128))</f>
        <v>0</v>
      </c>
      <c r="X128" s="2566" t="str" cm="1">
        <f t="array" ref="X128">IF(AA128="", "", IFERROR(MAX(IF(ISNUMBER(X80:X127), X80:X127)) + 1, ""))</f>
        <v/>
      </c>
      <c r="Y128" s="135" t="str" cm="1">
        <f t="array" ref="Y128">IFERROR(INDEX(AA81:AA132, MATCH(ROW()-MIN(ROW(AA81:AA132))+1, X81:X132, 0)), "")</f>
        <v/>
      </c>
      <c r="Z128" s="2567">
        <f t="shared" si="24"/>
        <v>0</v>
      </c>
      <c r="AA128" s="2571" t="str">
        <f t="shared" si="25"/>
        <v/>
      </c>
      <c r="AB128" s="2575"/>
      <c r="AC128" s="2574" t="e">
        <f>IF(LEN(AD127)&lt;=AB124,AD127,LEFT(AD127,FIND("#",SUBSTITUTE(LEFT(AD127,AB124+1)," ","#",LEN(LEFT(AD127,AB124+1))-LEN(SUBSTITUTE(LEFT(AD127,AB124+1)," ",""))))-1))</f>
        <v>#VALUE!</v>
      </c>
      <c r="AD128" s="2572" t="e">
        <f t="shared" si="31"/>
        <v>#VALUE!</v>
      </c>
      <c r="AF128"/>
      <c r="AG128"/>
      <c r="AH128"/>
      <c r="AI128"/>
      <c r="AJ128"/>
      <c r="AK128"/>
      <c r="AL128"/>
      <c r="AM128"/>
      <c r="AN128" s="848" t="s">
        <v>551</v>
      </c>
      <c r="AO128" s="849"/>
      <c r="AP128" s="822"/>
      <c r="AQ128" s="823"/>
      <c r="AS128" s="827"/>
      <c r="AT128" s="9"/>
      <c r="AU128" s="9"/>
      <c r="AV128" s="9"/>
      <c r="AW128" s="9"/>
      <c r="AX128" s="9"/>
      <c r="AY128" s="754"/>
      <c r="AZ128"/>
      <c r="BA128" s="466">
        <v>1</v>
      </c>
    </row>
    <row r="129" spans="1:53" s="464" customFormat="1" ht="21" customHeight="1" x14ac:dyDescent="0.25">
      <c r="A129"/>
      <c r="B129" s="104" t="s">
        <v>7</v>
      </c>
      <c r="C129" s="451" t="str">
        <f>C125</f>
        <v>Famille à coller.N.Nom de votre recette.Recette mère ►.S.Saisissez le nom de la recette mère</v>
      </c>
      <c r="D129" s="451">
        <f>D125</f>
        <v>6</v>
      </c>
      <c r="E129" s="451" t="str">
        <f>E125</f>
        <v>couverts</v>
      </c>
      <c r="F129" s="3200"/>
      <c r="G129" s="3201"/>
      <c r="H129" s="3201"/>
      <c r="I129" s="3201"/>
      <c r="J129" s="3201"/>
      <c r="K129" s="3201"/>
      <c r="L129" s="3202"/>
      <c r="M129"/>
      <c r="N129"/>
      <c r="O129" s="484" t="s">
        <v>84</v>
      </c>
      <c r="P129" s="134">
        <v>200</v>
      </c>
      <c r="Q129" s="492">
        <f>IF(MOD(Q124*1000/P129,1)=0,Q124*1000/P129,IF(MOD(Q124*1000/P129,1)&lt;0.5,INT(Q124*1000/P129),INT(Q124*1000/P129)+1))</f>
        <v>5</v>
      </c>
      <c r="V129" s="3"/>
      <c r="W129" s="1981">
        <f>IF(Y129=Y79,1,LEN(Y129))</f>
        <v>0</v>
      </c>
      <c r="X129" s="2566" t="str" cm="1">
        <f t="array" ref="X129">IF(AA129="", "", IFERROR(MAX(IF(ISNUMBER(X80:X128), X80:X128)) + 1, ""))</f>
        <v/>
      </c>
      <c r="Y129" s="135" t="str" cm="1">
        <f t="array" ref="Y129">IFERROR(INDEX(AA81:AA132, MATCH(ROW()-MIN(ROW(AA81:AA132))+1, X81:X132, 0)), "")</f>
        <v/>
      </c>
      <c r="Z129" s="2567">
        <f t="shared" si="24"/>
        <v>0</v>
      </c>
      <c r="AA129" s="2571" t="str">
        <f t="shared" si="25"/>
        <v/>
      </c>
      <c r="AB129" s="2575"/>
      <c r="AC129" s="2574" t="e">
        <f>IF(LEN(AD128)&lt;=AB124,AD128,LEFT(AD128,FIND("#",SUBSTITUTE(LEFT(AD128,AB124+1)," ","#",LEN(LEFT(AD128,AB124+1))-LEN(SUBSTITUTE(LEFT(AD128,AB124+1)," ",""))))-1))</f>
        <v>#VALUE!</v>
      </c>
      <c r="AD129" s="2572" t="e">
        <f t="shared" si="31"/>
        <v>#VALUE!</v>
      </c>
      <c r="AF129"/>
      <c r="AG129"/>
      <c r="AH129"/>
      <c r="AI129"/>
      <c r="AJ129"/>
      <c r="AK129"/>
      <c r="AL129"/>
      <c r="AM129"/>
      <c r="AN129" s="850" t="s">
        <v>554</v>
      </c>
      <c r="AO129" s="851"/>
      <c r="AP129" s="822"/>
      <c r="AQ129" s="823"/>
      <c r="AS129" s="827"/>
      <c r="AT129" s="9"/>
      <c r="AU129" s="9"/>
      <c r="AV129" s="9"/>
      <c r="AW129" s="9"/>
      <c r="AX129" s="9"/>
      <c r="AY129" s="754"/>
      <c r="AZ129"/>
      <c r="BA129" s="466">
        <v>1</v>
      </c>
    </row>
    <row r="130" spans="1:53" s="464" customFormat="1" ht="21" customHeight="1" x14ac:dyDescent="0.25">
      <c r="A130"/>
      <c r="B130" s="104" t="s">
        <v>7</v>
      </c>
      <c r="C130" s="451" t="str">
        <f>C125</f>
        <v>Famille à coller.N.Nom de votre recette.Recette mère ►.S.Saisissez le nom de la recette mère</v>
      </c>
      <c r="D130" s="451">
        <f>D125</f>
        <v>6</v>
      </c>
      <c r="E130" s="451" t="str">
        <f>E125</f>
        <v>couverts</v>
      </c>
      <c r="F130" s="3200"/>
      <c r="G130" s="3201"/>
      <c r="H130" s="3201"/>
      <c r="I130" s="3201"/>
      <c r="J130" s="3201"/>
      <c r="K130" s="3201"/>
      <c r="L130" s="3202"/>
      <c r="M130"/>
      <c r="N130"/>
      <c r="O130" s="484" t="s">
        <v>282</v>
      </c>
      <c r="P130" s="134">
        <v>110</v>
      </c>
      <c r="Q130" s="492">
        <f>IF(MOD(Q124*1000/P130,1)=0,Q124*1000/P130,IF(MOD(Q124*1000/P130,1)&lt;0.5,INT(Q124*1000/P130),INT(Q124*1000/P130)+1))</f>
        <v>9</v>
      </c>
      <c r="V130" s="3"/>
      <c r="W130" s="1981">
        <f>IF(Y130=Y79,1,LEN(Y130))</f>
        <v>0</v>
      </c>
      <c r="X130" s="2566" t="str" cm="1">
        <f t="array" ref="X130">IF(AA130="", "", IFERROR(MAX(IF(ISNUMBER(X80:X129), X80:X129)) + 1, ""))</f>
        <v/>
      </c>
      <c r="Y130" s="135" t="str" cm="1">
        <f t="array" ref="Y130">IFERROR(INDEX(AA81:AA132, MATCH(ROW()-MIN(ROW(AA81:AA132))+1, X81:X132, 0)), "")</f>
        <v/>
      </c>
      <c r="Z130" s="2567">
        <f t="shared" si="24"/>
        <v>0</v>
      </c>
      <c r="AA130" s="2571" t="str">
        <f t="shared" si="25"/>
        <v/>
      </c>
      <c r="AB130" s="2575"/>
      <c r="AC130" s="2574" t="e">
        <f>IF(LEN(AD129)&lt;=AB124,AD129,LEFT(AD129,FIND("#",SUBSTITUTE(LEFT(AD129,AB124+1)," ","#",LEN(LEFT(AD129,AB124+1))-LEN(SUBSTITUTE(LEFT(AD129,AB124+1)," ",""))))-1))</f>
        <v>#VALUE!</v>
      </c>
      <c r="AD130" s="2572" t="e">
        <f t="shared" si="31"/>
        <v>#VALUE!</v>
      </c>
      <c r="AF130"/>
      <c r="AG130"/>
      <c r="AH130"/>
      <c r="AI130"/>
      <c r="AJ130"/>
      <c r="AK130"/>
      <c r="AL130"/>
      <c r="AM130"/>
      <c r="AN130" s="852" t="s">
        <v>7</v>
      </c>
      <c r="AO130" s="851"/>
      <c r="AP130" s="822"/>
      <c r="AQ130" s="823"/>
      <c r="AS130" s="827"/>
      <c r="AT130" s="9"/>
      <c r="AU130" s="9"/>
      <c r="AV130" s="9"/>
      <c r="AW130" s="9"/>
      <c r="AX130" s="9"/>
      <c r="AY130" s="754"/>
      <c r="AZ130"/>
      <c r="BA130" s="466">
        <v>1</v>
      </c>
    </row>
    <row r="131" spans="1:53" s="464" customFormat="1" ht="21" customHeight="1" x14ac:dyDescent="0.25">
      <c r="A131"/>
      <c r="B131" s="104" t="s">
        <v>7</v>
      </c>
      <c r="C131" s="451" t="str">
        <f>C125</f>
        <v>Famille à coller.N.Nom de votre recette.Recette mère ►.S.Saisissez le nom de la recette mère</v>
      </c>
      <c r="D131" s="451">
        <f>D125</f>
        <v>6</v>
      </c>
      <c r="E131" s="451" t="str">
        <f>E125</f>
        <v>couverts</v>
      </c>
      <c r="F131" s="397" t="s">
        <v>262</v>
      </c>
      <c r="G131" s="114"/>
      <c r="H131" s="114"/>
      <c r="I131" s="114"/>
      <c r="J131" s="114"/>
      <c r="K131" s="114"/>
      <c r="L131" s="115"/>
      <c r="M131"/>
      <c r="N131"/>
      <c r="O131" s="484" t="s">
        <v>281</v>
      </c>
      <c r="P131" s="134">
        <v>90</v>
      </c>
      <c r="Q131" s="492">
        <f>IF(MOD(Q124*1000/P131,1)=0,Q124*1000/P131,IF(MOD(Q124*1000/P131,1)&lt;0.5,INT(Q124*1000/P131),INT(Q124*1000/P131)+1))</f>
        <v>11</v>
      </c>
      <c r="V131" s="3"/>
      <c r="W131" s="1981">
        <f>IF(Y131=Y79,1,LEN(Y131))</f>
        <v>0</v>
      </c>
      <c r="X131" s="2566" t="str" cm="1">
        <f t="array" ref="X131">IF(AA131="", "", IFERROR(MAX(IF(ISNUMBER(X80:X130), X80:X130)) + 1, ""))</f>
        <v/>
      </c>
      <c r="Y131" s="135" t="str" cm="1">
        <f t="array" ref="Y131">IFERROR(INDEX(AA81:AA132, MATCH(ROW()-MIN(ROW(AA81:AA132))+1, X81:X132, 0)), "")</f>
        <v/>
      </c>
      <c r="Z131" s="2567">
        <f t="shared" si="24"/>
        <v>0</v>
      </c>
      <c r="AA131" s="2571" t="str">
        <f t="shared" si="25"/>
        <v/>
      </c>
      <c r="AB131" s="2575"/>
      <c r="AC131" s="2574" t="e">
        <f>IF(LEN(AD130)&lt;=AB124,AD130,LEFT(AD130,FIND("#",SUBSTITUTE(LEFT(AD130,AB124+1)," ","#",LEN(LEFT(AD130,AB124+1))-LEN(SUBSTITUTE(LEFT(AD130,AB124+1)," ",""))))-1))</f>
        <v>#VALUE!</v>
      </c>
      <c r="AD131" s="2572" t="e">
        <f t="shared" si="31"/>
        <v>#VALUE!</v>
      </c>
      <c r="AF131"/>
      <c r="AG131"/>
      <c r="AH131"/>
      <c r="AI131"/>
      <c r="AJ131"/>
      <c r="AK131"/>
      <c r="AL131"/>
      <c r="AM131"/>
      <c r="AN131" s="848" t="s">
        <v>380</v>
      </c>
      <c r="AO131" s="849"/>
      <c r="AP131" s="822"/>
      <c r="AQ131" s="823"/>
      <c r="AS131" s="827"/>
      <c r="AT131" s="9"/>
      <c r="AU131" s="9"/>
      <c r="AV131" s="9"/>
      <c r="AW131" s="9"/>
      <c r="AX131" s="9"/>
      <c r="AY131" s="754"/>
      <c r="AZ131"/>
      <c r="BA131" s="466">
        <v>1</v>
      </c>
    </row>
    <row r="132" spans="1:53" s="464" customFormat="1" ht="21" customHeight="1" x14ac:dyDescent="0.25">
      <c r="A132"/>
      <c r="B132" s="104" t="s">
        <v>7</v>
      </c>
      <c r="C132" s="451" t="str">
        <f>C125</f>
        <v>Famille à coller.N.Nom de votre recette.Recette mère ►.S.Saisissez le nom de la recette mère</v>
      </c>
      <c r="D132" s="451">
        <f>D125</f>
        <v>6</v>
      </c>
      <c r="E132" s="451" t="str">
        <f>E125</f>
        <v>couverts</v>
      </c>
      <c r="F132" s="398" t="s">
        <v>263</v>
      </c>
      <c r="G132" s="350"/>
      <c r="H132" s="350"/>
      <c r="I132" s="350"/>
      <c r="J132" s="350"/>
      <c r="K132" s="350"/>
      <c r="L132" s="351"/>
      <c r="M132"/>
      <c r="N132"/>
      <c r="O132" s="484" t="s">
        <v>280</v>
      </c>
      <c r="P132" s="134">
        <v>115</v>
      </c>
      <c r="Q132" s="492">
        <f>IF(MOD(Q124*1000/P132,1)=0,Q124*1000/P132,IF(MOD(Q124*1000/P132,1)&lt;0.5,INT(Q124*1000/P132),INT(Q124*1000/P132)+1))</f>
        <v>9</v>
      </c>
      <c r="V132" s="3"/>
      <c r="W132" s="1981">
        <f>IF(Y132=Y79,1,LEN(Y132))</f>
        <v>0</v>
      </c>
      <c r="X132" s="2566" t="str" cm="1">
        <f t="array" ref="X132">IF(AA132="", "", IFERROR(MAX(IF(ISNUMBER(X80:X131), X80:X131)) + 1, ""))</f>
        <v/>
      </c>
      <c r="Y132" s="135" t="str" cm="1">
        <f t="array" ref="Y132">IFERROR(INDEX(AA81:AA132, MATCH(ROW()-MIN(ROW(AA81:AA132))+1, X81:X132, 0)), "")</f>
        <v/>
      </c>
      <c r="Z132" s="2576">
        <f t="shared" si="24"/>
        <v>0</v>
      </c>
      <c r="AA132" s="2577" t="str">
        <f t="shared" si="25"/>
        <v/>
      </c>
      <c r="AB132" s="2578"/>
      <c r="AC132" s="2579" t="e">
        <f>IF(LEN(AD131)&lt;=AB124,AD131,LEFT(AD131,FIND("#",SUBSTITUTE(LEFT(AD131,AB124+1)," ","#",LEN(LEFT(AD131,AB124+1))-LEN(SUBSTITUTE(LEFT(AD131,AB124+1)," ",""))))-1))</f>
        <v>#VALUE!</v>
      </c>
      <c r="AD132" s="2586" t="e">
        <f t="shared" si="31"/>
        <v>#VALUE!</v>
      </c>
      <c r="AF132"/>
      <c r="AG132"/>
      <c r="AH132"/>
      <c r="AI132"/>
      <c r="AJ132"/>
      <c r="AK132"/>
      <c r="AL132"/>
      <c r="AM132"/>
      <c r="AN132" s="848" t="s">
        <v>381</v>
      </c>
      <c r="AO132" s="849"/>
      <c r="AP132" s="822"/>
      <c r="AQ132" s="823"/>
      <c r="AS132" s="827"/>
      <c r="AT132" s="9"/>
      <c r="AU132" s="9"/>
      <c r="AV132" s="9"/>
      <c r="AW132" s="9"/>
      <c r="AX132" s="9"/>
      <c r="AY132" s="754"/>
      <c r="AZ132"/>
      <c r="BA132" s="466">
        <v>1</v>
      </c>
    </row>
    <row r="133" spans="1:53" s="464" customFormat="1" ht="21" customHeight="1" x14ac:dyDescent="0.25">
      <c r="A133"/>
      <c r="B133" s="104" t="s">
        <v>7</v>
      </c>
      <c r="C133" s="451" t="str">
        <f>C125</f>
        <v>Famille à coller.N.Nom de votre recette.Recette mère ►.S.Saisissez le nom de la recette mère</v>
      </c>
      <c r="D133" s="451">
        <f>D125</f>
        <v>6</v>
      </c>
      <c r="E133" s="451" t="str">
        <f>E125</f>
        <v>couverts</v>
      </c>
      <c r="F133" s="3203" t="s">
        <v>264</v>
      </c>
      <c r="G133" s="3204"/>
      <c r="H133" s="3204"/>
      <c r="I133" s="3204"/>
      <c r="J133" s="3204"/>
      <c r="K133" s="3204"/>
      <c r="L133" s="3205"/>
      <c r="M133"/>
      <c r="N133"/>
      <c r="O133" s="481" t="str">
        <f>"cellule "&amp;ADDRESS(ROW(Q124),COLUMN(Q124),4)&amp;"  vous pouvez saisir un autre poids"</f>
        <v>cellule Q124  vous pouvez saisir un autre poids</v>
      </c>
      <c r="P133" s="480"/>
      <c r="Q133" s="479"/>
      <c r="V133" s="3"/>
      <c r="W133" s="2580">
        <v>10</v>
      </c>
      <c r="X133" s="2581">
        <v>9</v>
      </c>
      <c r="Y133" s="2581" t="s">
        <v>2258</v>
      </c>
      <c r="Z133" s="2581">
        <v>4</v>
      </c>
      <c r="AA133" s="2581">
        <v>5</v>
      </c>
      <c r="AB133" s="2581">
        <v>11</v>
      </c>
      <c r="AC133" s="2581">
        <v>15</v>
      </c>
      <c r="AD133" s="2582">
        <v>11</v>
      </c>
      <c r="AF133"/>
      <c r="AG133"/>
      <c r="AH133"/>
      <c r="AI133"/>
      <c r="AJ133"/>
      <c r="AK133"/>
      <c r="AL133"/>
      <c r="AM133"/>
      <c r="AN133" s="709" t="s">
        <v>558</v>
      </c>
      <c r="AO133" s="746"/>
      <c r="AP133" s="746"/>
      <c r="AQ133" s="856"/>
      <c r="AS133" s="749"/>
      <c r="AT133" s="750"/>
      <c r="AU133" s="751"/>
      <c r="AV133" s="750"/>
      <c r="AW133" s="750"/>
      <c r="AX133" s="750"/>
      <c r="AY133" s="752"/>
      <c r="AZ133"/>
      <c r="BA133" s="466">
        <v>1</v>
      </c>
    </row>
    <row r="134" spans="1:53" s="464" customFormat="1" ht="21" customHeight="1" thickBot="1" x14ac:dyDescent="0.3">
      <c r="A134"/>
      <c r="B134" s="104" t="s">
        <v>7</v>
      </c>
      <c r="C134" s="451" t="str">
        <f>C125</f>
        <v>Famille à coller.N.Nom de votre recette.Recette mère ►.S.Saisissez le nom de la recette mère</v>
      </c>
      <c r="D134" s="451">
        <f>D125</f>
        <v>6</v>
      </c>
      <c r="E134" s="451" t="str">
        <f>E125</f>
        <v>couverts</v>
      </c>
      <c r="F134" s="3203"/>
      <c r="G134" s="3204"/>
      <c r="H134" s="3204"/>
      <c r="I134" s="3204"/>
      <c r="J134" s="3204"/>
      <c r="K134" s="3204"/>
      <c r="L134" s="3205"/>
      <c r="M134"/>
      <c r="N134"/>
      <c r="O134" s="478" t="str">
        <f>"cellule "&amp;ADDRESS(ROW(Q124),COLUMN(Q124),4)&amp;"  format = 0.0 Kg pour"</f>
        <v>cellule Q124  format = 0.0 Kg pour</v>
      </c>
      <c r="P134" s="477"/>
      <c r="Q134" s="491"/>
      <c r="V134" s="3"/>
      <c r="W134" s="2583">
        <f t="shared" ref="W134:AD134" ca="1" si="32">CELL("largeur",W134)</f>
        <v>10</v>
      </c>
      <c r="X134" s="2584">
        <f t="shared" ca="1" si="32"/>
        <v>9</v>
      </c>
      <c r="Y134" s="2584">
        <f t="shared" ca="1" si="32"/>
        <v>99</v>
      </c>
      <c r="Z134" s="2584">
        <f t="shared" ca="1" si="32"/>
        <v>5</v>
      </c>
      <c r="AA134" s="2584">
        <f t="shared" ca="1" si="32"/>
        <v>5</v>
      </c>
      <c r="AB134" s="2584">
        <f t="shared" ca="1" si="32"/>
        <v>10</v>
      </c>
      <c r="AC134" s="2584">
        <f t="shared" ca="1" si="32"/>
        <v>10</v>
      </c>
      <c r="AD134" s="2585">
        <f t="shared" ca="1" si="32"/>
        <v>10</v>
      </c>
      <c r="AF134"/>
      <c r="AG134"/>
      <c r="AH134"/>
      <c r="AI134"/>
      <c r="AJ134"/>
      <c r="AK134"/>
      <c r="AL134"/>
      <c r="AM134"/>
      <c r="AN134" s="709" t="s">
        <v>560</v>
      </c>
      <c r="AO134" s="746"/>
      <c r="AP134" s="746"/>
      <c r="AQ134" s="856"/>
      <c r="AS134" s="827"/>
      <c r="AT134" s="800"/>
      <c r="AU134" s="800"/>
      <c r="AV134" s="808"/>
      <c r="AW134" s="808"/>
      <c r="AX134" s="85"/>
      <c r="AY134" s="754"/>
      <c r="AZ134"/>
      <c r="BA134" s="466">
        <v>1</v>
      </c>
    </row>
    <row r="135" spans="1:53" s="464" customFormat="1" ht="21" customHeight="1" x14ac:dyDescent="0.25">
      <c r="A135"/>
      <c r="B135" s="104" t="s">
        <v>7</v>
      </c>
      <c r="C135" s="451" t="str">
        <f>C125</f>
        <v>Famille à coller.N.Nom de votre recette.Recette mère ►.S.Saisissez le nom de la recette mère</v>
      </c>
      <c r="D135" s="451">
        <f>D125</f>
        <v>6</v>
      </c>
      <c r="E135" s="451" t="str">
        <f>E125</f>
        <v>couverts</v>
      </c>
      <c r="F135" s="3203"/>
      <c r="G135" s="3204"/>
      <c r="H135" s="3204"/>
      <c r="I135" s="3204"/>
      <c r="J135" s="3204"/>
      <c r="K135" s="3204"/>
      <c r="L135" s="3205"/>
      <c r="M135"/>
      <c r="N135"/>
      <c r="O135"/>
      <c r="P135"/>
      <c r="Q135"/>
      <c r="V135" s="3"/>
      <c r="W135" s="27"/>
      <c r="X135" s="27"/>
      <c r="Y135" s="27"/>
      <c r="Z135" s="27"/>
      <c r="AA135" s="27"/>
      <c r="AB135" s="27"/>
      <c r="AC135" s="27"/>
      <c r="AD135" s="27"/>
      <c r="AF135"/>
      <c r="AG135"/>
      <c r="AH135"/>
      <c r="AI135"/>
      <c r="AJ135"/>
      <c r="AK135"/>
      <c r="AL135"/>
      <c r="AM135"/>
      <c r="AN135" s="831"/>
      <c r="AO135" s="465"/>
      <c r="AP135" s="465"/>
      <c r="AQ135" s="858"/>
      <c r="AS135" s="3034" t="s">
        <v>39</v>
      </c>
      <c r="AT135" s="843" t="s">
        <v>541</v>
      </c>
      <c r="AU135" s="746"/>
      <c r="AV135" s="746"/>
      <c r="AW135" s="810"/>
      <c r="AX135" s="9"/>
      <c r="AY135" s="754"/>
      <c r="AZ135"/>
      <c r="BA135" s="466">
        <v>1</v>
      </c>
    </row>
    <row r="136" spans="1:53" s="464" customFormat="1" ht="21" customHeight="1" thickBot="1" x14ac:dyDescent="0.3">
      <c r="A136"/>
      <c r="B136" s="104" t="s">
        <v>7</v>
      </c>
      <c r="C136" s="451" t="str">
        <f>C125</f>
        <v>Famille à coller.N.Nom de votre recette.Recette mère ►.S.Saisissez le nom de la recette mère</v>
      </c>
      <c r="D136" s="451">
        <f>D125</f>
        <v>6</v>
      </c>
      <c r="E136" s="451" t="str">
        <f>E125</f>
        <v>couverts</v>
      </c>
      <c r="F136" s="3203"/>
      <c r="G136" s="3204"/>
      <c r="H136" s="3204"/>
      <c r="I136" s="3204"/>
      <c r="J136" s="3204"/>
      <c r="K136" s="3204"/>
      <c r="L136" s="3205"/>
      <c r="M136"/>
      <c r="N136"/>
      <c r="O136"/>
      <c r="P136"/>
      <c r="Q136"/>
      <c r="V136" s="3"/>
      <c r="W136" s="27"/>
      <c r="X136" s="27"/>
      <c r="Y136" s="2699" t="s">
        <v>2288</v>
      </c>
      <c r="Z136" s="27"/>
      <c r="AA136" s="27"/>
      <c r="AB136" s="27"/>
      <c r="AC136" s="27"/>
      <c r="AD136" s="27"/>
      <c r="AF136"/>
      <c r="AG136"/>
      <c r="AH136"/>
      <c r="AI136"/>
      <c r="AJ136"/>
      <c r="AK136"/>
      <c r="AL136"/>
      <c r="AM136"/>
      <c r="AN136" s="859">
        <v>19</v>
      </c>
      <c r="AO136" s="860">
        <v>18</v>
      </c>
      <c r="AP136" s="860">
        <v>25</v>
      </c>
      <c r="AQ136" s="861">
        <v>16</v>
      </c>
      <c r="AS136" s="3034"/>
      <c r="AT136" s="3035" t="s">
        <v>543</v>
      </c>
      <c r="AU136" s="3035"/>
      <c r="AV136" s="3035"/>
      <c r="AW136" s="3035"/>
      <c r="AX136" s="3035"/>
      <c r="AY136" s="3036"/>
      <c r="AZ136"/>
      <c r="BA136" s="466">
        <v>1</v>
      </c>
    </row>
    <row r="137" spans="1:53" s="464" customFormat="1" ht="21" customHeight="1" thickBot="1" x14ac:dyDescent="0.3">
      <c r="A137"/>
      <c r="B137" s="123" t="s">
        <v>7</v>
      </c>
      <c r="C137" s="455" t="str">
        <f>C125</f>
        <v>Famille à coller.N.Nom de votre recette.Recette mère ►.S.Saisissez le nom de la recette mère</v>
      </c>
      <c r="D137" s="455">
        <f>D125</f>
        <v>6</v>
      </c>
      <c r="E137" s="455" t="str">
        <f>E125</f>
        <v>couverts</v>
      </c>
      <c r="F137" s="269" t="s">
        <v>62</v>
      </c>
      <c r="G137" s="270"/>
      <c r="H137" s="271"/>
      <c r="I137" s="272"/>
      <c r="J137" s="271"/>
      <c r="K137" s="271"/>
      <c r="L137" s="273"/>
      <c r="M137"/>
      <c r="N137"/>
      <c r="O137"/>
      <c r="P137"/>
      <c r="Q137"/>
      <c r="V137" s="3"/>
      <c r="W137" s="27"/>
      <c r="X137" s="27"/>
      <c r="Y137" s="2700" t="s">
        <v>2289</v>
      </c>
      <c r="Z137" s="27"/>
      <c r="AA137" s="27"/>
      <c r="AB137" s="27"/>
      <c r="AC137" s="27"/>
      <c r="AD137" s="27"/>
      <c r="AF137"/>
      <c r="AG137"/>
      <c r="AH137"/>
      <c r="AI137"/>
      <c r="AJ137"/>
      <c r="AK137"/>
      <c r="AL137"/>
      <c r="AM137"/>
      <c r="AN137" s="467">
        <f ca="1">CELL("largeur",AN137)</f>
        <v>19</v>
      </c>
      <c r="AO137" s="467">
        <f ca="1">CELL("largeur",AO137)</f>
        <v>18</v>
      </c>
      <c r="AP137" s="467">
        <f ca="1">CELL("largeur",AP137)</f>
        <v>25</v>
      </c>
      <c r="AQ137" s="467">
        <f ca="1">CELL("largeur",AQ137)</f>
        <v>16</v>
      </c>
      <c r="AS137" s="3034"/>
      <c r="AT137" s="3035"/>
      <c r="AU137" s="3035"/>
      <c r="AV137" s="3035"/>
      <c r="AW137" s="3035"/>
      <c r="AX137" s="3035"/>
      <c r="AY137" s="3036"/>
      <c r="AZ137"/>
      <c r="BA137" s="466">
        <v>1</v>
      </c>
    </row>
    <row r="138" spans="1:53" s="464" customFormat="1" ht="21" customHeight="1" thickBot="1" x14ac:dyDescent="0.3">
      <c r="A138"/>
      <c r="B138" s="2168" t="s">
        <v>7</v>
      </c>
      <c r="C138" s="2470"/>
      <c r="D138" s="2470"/>
      <c r="E138" s="2470"/>
      <c r="F138" s="2471" t="s">
        <v>2205</v>
      </c>
      <c r="G138" s="2471"/>
      <c r="H138" s="2471"/>
      <c r="I138" s="2471"/>
      <c r="J138" s="2471"/>
      <c r="K138" s="2471"/>
      <c r="L138" s="2472" t="s">
        <v>77</v>
      </c>
      <c r="M138"/>
      <c r="N138"/>
      <c r="O138"/>
      <c r="P138"/>
      <c r="Q138"/>
      <c r="V138" s="3"/>
      <c r="W138" s="27"/>
      <c r="X138" s="27"/>
      <c r="Y138" s="2701" t="s">
        <v>2290</v>
      </c>
      <c r="Z138" s="27"/>
      <c r="AA138" s="27"/>
      <c r="AB138" s="27"/>
      <c r="AC138" s="27"/>
      <c r="AD138" s="27"/>
      <c r="AF138"/>
      <c r="AG138"/>
      <c r="AH138"/>
      <c r="AI138"/>
      <c r="AJ138"/>
      <c r="AK138"/>
      <c r="AL138"/>
      <c r="AM138"/>
      <c r="AN138" s="465"/>
      <c r="AO138" s="465"/>
      <c r="AP138" s="465"/>
      <c r="AQ138" s="465"/>
      <c r="AS138" s="3034"/>
      <c r="AT138" s="3035"/>
      <c r="AU138" s="3035"/>
      <c r="AV138" s="3035"/>
      <c r="AW138" s="3035"/>
      <c r="AX138" s="3035"/>
      <c r="AY138" s="3036"/>
      <c r="AZ138"/>
      <c r="BA138" s="466">
        <v>1</v>
      </c>
    </row>
    <row r="139" spans="1:53" s="464" customFormat="1" ht="21" customHeight="1" x14ac:dyDescent="0.25">
      <c r="A139"/>
      <c r="B139" s="23" t="s">
        <v>7</v>
      </c>
      <c r="C139" s="456" t="str">
        <f>C145</f>
        <v>Famille à coller.N.Nom de votre recette.Recette mère ►.S.Saisissez le nom de la recette mère</v>
      </c>
      <c r="D139" s="457">
        <f>D145</f>
        <v>6</v>
      </c>
      <c r="E139" s="457" t="str">
        <f>E145</f>
        <v>couverts</v>
      </c>
      <c r="F139" s="279" t="s">
        <v>4</v>
      </c>
      <c r="G139" s="24" t="s">
        <v>8</v>
      </c>
      <c r="H139" s="3217" t="s">
        <v>206</v>
      </c>
      <c r="I139" s="3217"/>
      <c r="J139" s="3157" t="s">
        <v>10</v>
      </c>
      <c r="K139" s="3157"/>
      <c r="L139" s="3158"/>
      <c r="M139"/>
      <c r="N139" s="522" t="s">
        <v>77</v>
      </c>
      <c r="O139" s="470" t="s">
        <v>2211</v>
      </c>
      <c r="P139" s="470"/>
      <c r="Q139" s="470"/>
      <c r="V139" s="3"/>
      <c r="W139" s="27"/>
      <c r="X139" s="27"/>
      <c r="Y139" s="2702" t="s">
        <v>2291</v>
      </c>
      <c r="Z139" s="27"/>
      <c r="AA139" s="27"/>
      <c r="AB139" s="27"/>
      <c r="AC139" s="27"/>
      <c r="AD139" s="27"/>
      <c r="AF139"/>
      <c r="AG139"/>
      <c r="AH139"/>
      <c r="AI139"/>
      <c r="AJ139"/>
      <c r="AK139"/>
      <c r="AL139"/>
      <c r="AM139"/>
      <c r="AN139" s="27"/>
      <c r="AO139" s="27"/>
      <c r="AP139" s="27"/>
      <c r="AQ139" s="27"/>
      <c r="AS139" s="3034"/>
      <c r="AT139" s="746" t="s">
        <v>547</v>
      </c>
      <c r="AU139" s="746"/>
      <c r="AV139" s="746"/>
      <c r="AW139" s="746"/>
      <c r="AX139" s="9"/>
      <c r="AY139" s="754"/>
      <c r="AZ139"/>
      <c r="BA139" s="466">
        <v>1</v>
      </c>
    </row>
    <row r="140" spans="1:53" s="464" customFormat="1" ht="21" customHeight="1" x14ac:dyDescent="0.25">
      <c r="A140"/>
      <c r="B140" s="25" t="s">
        <v>7</v>
      </c>
      <c r="C140" s="458" t="str">
        <f>C145</f>
        <v>Famille à coller.N.Nom de votre recette.Recette mère ►.S.Saisissez le nom de la recette mère</v>
      </c>
      <c r="D140" s="459"/>
      <c r="E140" s="459"/>
      <c r="F140" s="281" t="s">
        <v>207</v>
      </c>
      <c r="G140" s="26" t="s">
        <v>12</v>
      </c>
      <c r="H140" s="3218"/>
      <c r="I140" s="3218"/>
      <c r="J140" s="3159"/>
      <c r="K140" s="3159"/>
      <c r="L140" s="3160"/>
      <c r="M140"/>
      <c r="O140" s="469" t="s">
        <v>276</v>
      </c>
      <c r="P140"/>
      <c r="Q140"/>
      <c r="V140" s="3"/>
      <c r="W140" s="27"/>
      <c r="X140" s="27"/>
      <c r="Y140" s="2703" t="s">
        <v>2292</v>
      </c>
      <c r="Z140" s="27"/>
      <c r="AA140" s="27"/>
      <c r="AB140" s="27"/>
      <c r="AC140" s="27"/>
      <c r="AD140" s="27"/>
      <c r="AF140"/>
      <c r="AG140"/>
      <c r="AH140"/>
      <c r="AI140"/>
      <c r="AJ140"/>
      <c r="AK140"/>
      <c r="AL140"/>
      <c r="AM140"/>
      <c r="AN140" s="27"/>
      <c r="AO140" s="27"/>
      <c r="AP140" s="27"/>
      <c r="AQ140" s="27"/>
      <c r="AS140" s="3034"/>
      <c r="AT140" s="746" t="s">
        <v>548</v>
      </c>
      <c r="AU140" s="846"/>
      <c r="AV140" s="846"/>
      <c r="AW140" s="846"/>
      <c r="AX140" s="9"/>
      <c r="AY140" s="754"/>
      <c r="AZ140"/>
      <c r="BA140" s="466">
        <v>1</v>
      </c>
    </row>
    <row r="141" spans="1:53" s="464" customFormat="1" ht="21" customHeight="1" x14ac:dyDescent="0.25">
      <c r="A141"/>
      <c r="B141" s="25" t="s">
        <v>7</v>
      </c>
      <c r="C141" s="460" t="str">
        <f>C145</f>
        <v>Famille à coller.N.Nom de votre recette.Recette mère ►.S.Saisissez le nom de la recette mère</v>
      </c>
      <c r="D141" s="461"/>
      <c r="E141" s="462"/>
      <c r="F141" s="28"/>
      <c r="G141" s="29" t="s">
        <v>208</v>
      </c>
      <c r="H141" s="283"/>
      <c r="I141" s="30" t="s">
        <v>13</v>
      </c>
      <c r="J141" s="284" t="s">
        <v>14</v>
      </c>
      <c r="K141" s="9"/>
      <c r="L141" s="285"/>
      <c r="M141"/>
      <c r="N141"/>
      <c r="V141" s="3"/>
      <c r="W141" s="27"/>
      <c r="X141" s="27"/>
      <c r="Y141" s="2704" t="s">
        <v>2293</v>
      </c>
      <c r="Z141" s="27"/>
      <c r="AA141" s="27"/>
      <c r="AB141" s="27"/>
      <c r="AC141" s="27"/>
      <c r="AD141" s="27"/>
      <c r="AF141"/>
      <c r="AG141"/>
      <c r="AH141"/>
      <c r="AI141"/>
      <c r="AJ141"/>
      <c r="AK141"/>
      <c r="AL141"/>
      <c r="AM141"/>
      <c r="AN141" s="27"/>
      <c r="AO141" s="27"/>
      <c r="AP141" s="27"/>
      <c r="AQ141" s="27"/>
      <c r="AS141" s="827"/>
      <c r="AT141" s="800"/>
      <c r="AU141" s="800"/>
      <c r="AV141" s="808"/>
      <c r="AW141" s="808"/>
      <c r="AX141" s="85"/>
      <c r="AY141" s="754"/>
      <c r="AZ141"/>
      <c r="BA141" s="466">
        <v>1</v>
      </c>
    </row>
    <row r="142" spans="1:53" s="464" customFormat="1" ht="21" customHeight="1" x14ac:dyDescent="0.25">
      <c r="A142"/>
      <c r="B142" s="25" t="s">
        <v>7</v>
      </c>
      <c r="C142" s="428" t="str">
        <f>C145</f>
        <v>Famille à coller.N.Nom de votre recette.Recette mère ►.S.Saisissez le nom de la recette mère</v>
      </c>
      <c r="D142" s="428"/>
      <c r="E142" s="428"/>
      <c r="F142" s="36" t="s">
        <v>16</v>
      </c>
      <c r="G142" s="37"/>
      <c r="H142" s="37"/>
      <c r="I142" s="288" t="s">
        <v>17</v>
      </c>
      <c r="J142" s="3214" t="str">
        <f>F145</f>
        <v>Famille à coller.N.Nom de votre recette.Recette mère ►.S.Saisissez le nom de la recette mère</v>
      </c>
      <c r="K142" s="3214"/>
      <c r="L142" s="3215"/>
      <c r="M142"/>
      <c r="N142"/>
      <c r="V142"/>
      <c r="W142" s="27"/>
      <c r="X142" s="27"/>
      <c r="Y142" s="2705" t="s">
        <v>2294</v>
      </c>
      <c r="Z142" s="27"/>
      <c r="AA142" s="27"/>
      <c r="AB142" s="27"/>
      <c r="AC142" s="27"/>
      <c r="AD142" s="27"/>
      <c r="AF142"/>
      <c r="AG142"/>
      <c r="AH142"/>
      <c r="AI142"/>
      <c r="AJ142"/>
      <c r="AK142"/>
      <c r="AL142"/>
      <c r="AM142"/>
      <c r="AN142" s="27"/>
      <c r="AO142" s="27"/>
      <c r="AP142" s="27"/>
      <c r="AQ142" s="27"/>
      <c r="AS142" s="749"/>
      <c r="AT142" s="750"/>
      <c r="AU142" s="751"/>
      <c r="AV142" s="750"/>
      <c r="AW142" s="750"/>
      <c r="AX142" s="750"/>
      <c r="AY142" s="752"/>
      <c r="AZ142"/>
      <c r="BA142" s="466">
        <v>1</v>
      </c>
    </row>
    <row r="143" spans="1:53" s="464" customFormat="1" ht="21" customHeight="1" thickBot="1" x14ac:dyDescent="0.3">
      <c r="A143"/>
      <c r="B143" s="25" t="s">
        <v>7</v>
      </c>
      <c r="C143" s="428" t="str">
        <f>C145</f>
        <v>Famille à coller.N.Nom de votre recette.Recette mère ►.S.Saisissez le nom de la recette mère</v>
      </c>
      <c r="D143" s="428"/>
      <c r="E143" s="428"/>
      <c r="F143" s="43">
        <v>6</v>
      </c>
      <c r="G143" s="44" t="s">
        <v>66</v>
      </c>
      <c r="H143" s="36"/>
      <c r="I143" s="36"/>
      <c r="J143" s="3214"/>
      <c r="K143" s="3214"/>
      <c r="L143" s="3215"/>
      <c r="M143"/>
      <c r="N143"/>
      <c r="V143"/>
      <c r="W143" s="27"/>
      <c r="X143" s="27"/>
      <c r="Y143" s="2706" t="s">
        <v>2295</v>
      </c>
      <c r="Z143" s="27"/>
      <c r="AA143" s="27"/>
      <c r="AB143" s="27"/>
      <c r="AC143" s="27"/>
      <c r="AD143" s="27"/>
      <c r="AF143"/>
      <c r="AG143"/>
      <c r="AH143"/>
      <c r="AI143"/>
      <c r="AJ143"/>
      <c r="AK143"/>
      <c r="AL143"/>
      <c r="AM143"/>
      <c r="AN143" s="27"/>
      <c r="AO143" s="27"/>
      <c r="AP143" s="27"/>
      <c r="AQ143" s="27"/>
      <c r="AS143" s="827"/>
      <c r="AT143" s="800"/>
      <c r="AU143" s="800"/>
      <c r="AV143" s="808"/>
      <c r="AW143" s="808"/>
      <c r="AX143" s="85"/>
      <c r="AY143" s="754"/>
      <c r="AZ143"/>
      <c r="BA143" s="466">
        <v>1</v>
      </c>
    </row>
    <row r="144" spans="1:53" s="464" customFormat="1" ht="21" customHeight="1" thickTop="1" x14ac:dyDescent="0.25">
      <c r="A144"/>
      <c r="B144" s="25" t="s">
        <v>5</v>
      </c>
      <c r="C144" s="428" t="str">
        <f>C145</f>
        <v>Famille à coller.N.Nom de votre recette.Recette mère ►.S.Saisissez le nom de la recette mère</v>
      </c>
      <c r="D144" s="428"/>
      <c r="E144" s="428"/>
      <c r="F144" s="289"/>
      <c r="G144" s="48"/>
      <c r="H144" s="48"/>
      <c r="I144" s="48"/>
      <c r="J144" s="48"/>
      <c r="K144" s="48"/>
      <c r="L144" s="429"/>
      <c r="M144"/>
      <c r="N144"/>
      <c r="V144"/>
      <c r="W144" s="27"/>
      <c r="X144" s="27"/>
      <c r="Y144" s="2707" t="s">
        <v>2296</v>
      </c>
      <c r="Z144" s="27"/>
      <c r="AA144" s="27"/>
      <c r="AB144" s="27"/>
      <c r="AC144" s="27"/>
      <c r="AD144" s="27"/>
      <c r="AF144"/>
      <c r="AG144"/>
      <c r="AH144"/>
      <c r="AI144"/>
      <c r="AJ144"/>
      <c r="AK144"/>
      <c r="AL144"/>
      <c r="AM144"/>
      <c r="AN144" s="27"/>
      <c r="AO144" s="27"/>
      <c r="AP144" s="27"/>
      <c r="AQ144" s="27"/>
      <c r="AS144" s="3037" t="s">
        <v>552</v>
      </c>
      <c r="AT144" s="3038" t="s">
        <v>553</v>
      </c>
      <c r="AU144" s="707" t="s">
        <v>452</v>
      </c>
      <c r="AV144" s="678"/>
      <c r="AW144" s="678"/>
      <c r="AX144" s="678"/>
      <c r="AY144" s="754"/>
      <c r="AZ144"/>
      <c r="BA144" s="466">
        <v>1</v>
      </c>
    </row>
    <row r="145" spans="1:53" s="464" customFormat="1" ht="21" customHeight="1" x14ac:dyDescent="0.25">
      <c r="A145"/>
      <c r="B145" s="430" t="s">
        <v>5</v>
      </c>
      <c r="C145" s="431" t="str">
        <f>F145</f>
        <v>Famille à coller.N.Nom de votre recette.Recette mère ►.S.Saisissez le nom de la recette mère</v>
      </c>
      <c r="D145" s="431">
        <f>F143</f>
        <v>6</v>
      </c>
      <c r="E145" s="431" t="str">
        <f>G143</f>
        <v>couverts</v>
      </c>
      <c r="F145" s="435" t="str">
        <f>UPPER(LEFT(H139,1))&amp;LOWER(MID(H139,2,999))&amp;"."&amp;UPPER(LEFT(J139,1))&amp;"."&amp;UPPER(LEFT(J139,1))&amp;LOWER(MID(J139,2,999))&amp;"."&amp;IF(ISTEXT(L145),K145&amp;"."&amp;UPPER(LEFT(L145,1))&amp;"."&amp;UPPER(LEFT(L145,1))&amp;LOWER(MID(L145,2,999)),G145)</f>
        <v>Famille à coller.N.Nom de votre recette.Recette mère ►.S.Saisissez le nom de la recette mère</v>
      </c>
      <c r="G145" s="432" t="s">
        <v>22</v>
      </c>
      <c r="H145" s="3216" t="s">
        <v>23</v>
      </c>
      <c r="I145" s="3216"/>
      <c r="J145" s="3216"/>
      <c r="K145" s="433" t="s">
        <v>24</v>
      </c>
      <c r="L145" s="434" t="s">
        <v>25</v>
      </c>
      <c r="M145"/>
      <c r="N145"/>
      <c r="V145"/>
      <c r="W145" s="27"/>
      <c r="X145" s="27"/>
      <c r="Y145" s="27"/>
      <c r="Z145" s="27"/>
      <c r="AA145" s="27"/>
      <c r="AB145" s="27"/>
      <c r="AC145" s="27"/>
      <c r="AD145" s="27"/>
      <c r="AF145"/>
      <c r="AG145"/>
      <c r="AH145"/>
      <c r="AI145"/>
      <c r="AJ145"/>
      <c r="AK145"/>
      <c r="AL145"/>
      <c r="AM145"/>
      <c r="AN145" s="27"/>
      <c r="AO145" s="27"/>
      <c r="AP145" s="27"/>
      <c r="AQ145" s="27"/>
      <c r="AS145" s="3037"/>
      <c r="AT145" s="3039"/>
      <c r="AU145" s="707" t="s">
        <v>453</v>
      </c>
      <c r="AV145" s="678"/>
      <c r="AW145" s="678"/>
      <c r="AX145" s="678"/>
      <c r="AY145" s="754"/>
      <c r="AZ145"/>
      <c r="BA145" s="466">
        <v>1</v>
      </c>
    </row>
    <row r="146" spans="1:53" s="464" customFormat="1" ht="21" customHeight="1" x14ac:dyDescent="0.25">
      <c r="A146"/>
      <c r="B146" s="2442" t="s">
        <v>7</v>
      </c>
      <c r="C146" s="440" t="str">
        <f>C145</f>
        <v>Famille à coller.N.Nom de votre recette.Recette mère ►.S.Saisissez le nom de la recette mère</v>
      </c>
      <c r="D146" s="440"/>
      <c r="E146" s="440"/>
      <c r="F146" s="441" t="s">
        <v>27</v>
      </c>
      <c r="G146" s="2444">
        <v>1</v>
      </c>
      <c r="H146" s="2479" t="s">
        <v>2206</v>
      </c>
      <c r="I146" s="2477"/>
      <c r="J146" s="2477"/>
      <c r="K146" s="2477"/>
      <c r="L146" s="2478"/>
      <c r="M146"/>
      <c r="N146"/>
      <c r="V146"/>
      <c r="W146" s="27"/>
      <c r="X146" s="27"/>
      <c r="Y146" s="27"/>
      <c r="Z146" s="27"/>
      <c r="AA146" s="27"/>
      <c r="AB146" s="27"/>
      <c r="AC146" s="27"/>
      <c r="AD146" s="27"/>
      <c r="AF146"/>
      <c r="AG146"/>
      <c r="AH146"/>
      <c r="AI146"/>
      <c r="AJ146"/>
      <c r="AK146"/>
      <c r="AL146"/>
      <c r="AM146"/>
      <c r="AN146" s="27"/>
      <c r="AO146" s="27"/>
      <c r="AP146" s="27"/>
      <c r="AQ146" s="27"/>
      <c r="AS146" s="3037"/>
      <c r="AT146" s="853">
        <v>1</v>
      </c>
      <c r="AU146" s="85"/>
      <c r="AV146" s="678"/>
      <c r="AW146" s="678"/>
      <c r="AX146" s="678"/>
      <c r="AY146" s="754"/>
      <c r="AZ146"/>
      <c r="BA146" s="466">
        <v>1</v>
      </c>
    </row>
    <row r="147" spans="1:53" s="464" customFormat="1" ht="21" customHeight="1" x14ac:dyDescent="0.25">
      <c r="A147"/>
      <c r="B147" s="104" t="s">
        <v>7</v>
      </c>
      <c r="C147" s="451" t="str">
        <f>C145</f>
        <v>Famille à coller.N.Nom de votre recette.Recette mère ►.S.Saisissez le nom de la recette mère</v>
      </c>
      <c r="D147" s="451"/>
      <c r="E147" s="451"/>
      <c r="F147" s="181"/>
      <c r="G147" s="190" t="s">
        <v>150</v>
      </c>
      <c r="H147" s="113"/>
      <c r="I147" s="113"/>
      <c r="J147" s="113"/>
      <c r="K147" s="2480" t="s">
        <v>169</v>
      </c>
      <c r="L147" s="192"/>
      <c r="M147"/>
      <c r="N147"/>
      <c r="V147"/>
      <c r="W147" s="27"/>
      <c r="X147" s="27"/>
      <c r="Y147" s="27"/>
      <c r="Z147" s="27"/>
      <c r="AA147" s="27"/>
      <c r="AB147" s="27"/>
      <c r="AC147" s="27"/>
      <c r="AD147" s="27"/>
      <c r="AF147"/>
      <c r="AG147"/>
      <c r="AH147"/>
      <c r="AI147"/>
      <c r="AJ147"/>
      <c r="AK147"/>
      <c r="AL147"/>
      <c r="AM147"/>
      <c r="AN147" s="27"/>
      <c r="AO147" s="27"/>
      <c r="AP147" s="27"/>
      <c r="AQ147" s="27"/>
      <c r="AS147" s="3037"/>
      <c r="AT147" s="68">
        <v>2</v>
      </c>
      <c r="AU147" s="9"/>
      <c r="AV147" s="678"/>
      <c r="AW147" s="678"/>
      <c r="AX147" s="678"/>
      <c r="AY147" s="754"/>
      <c r="AZ147"/>
      <c r="BA147" s="466">
        <v>1</v>
      </c>
    </row>
    <row r="148" spans="1:53" s="464" customFormat="1" ht="21" customHeight="1" x14ac:dyDescent="0.25">
      <c r="A148"/>
      <c r="B148" s="73" t="str">
        <f t="shared" ref="B148:B151" si="33">IF(OR(F148&lt;&gt;"",K148&lt;&gt; ""),"A", "►")</f>
        <v>A</v>
      </c>
      <c r="C148" s="451" t="str">
        <f>C145</f>
        <v>Famille à coller.N.Nom de votre recette.Recette mère ►.S.Saisissez le nom de la recette mère</v>
      </c>
      <c r="D148" s="451"/>
      <c r="E148" s="451"/>
      <c r="F148" s="181">
        <v>3</v>
      </c>
      <c r="G148" s="193" t="s">
        <v>154</v>
      </c>
      <c r="H148" s="114"/>
      <c r="I148" s="114"/>
      <c r="J148" s="114"/>
      <c r="K148" s="136" t="s">
        <v>86</v>
      </c>
      <c r="L148" s="194" t="s">
        <v>170</v>
      </c>
      <c r="M148"/>
      <c r="N148"/>
      <c r="V148"/>
      <c r="W148" s="27"/>
      <c r="X148" s="27"/>
      <c r="Y148" s="27"/>
      <c r="Z148" s="27"/>
      <c r="AA148" s="27"/>
      <c r="AB148" s="27"/>
      <c r="AC148" s="27"/>
      <c r="AD148" s="27"/>
      <c r="AF148"/>
      <c r="AG148"/>
      <c r="AH148"/>
      <c r="AI148"/>
      <c r="AJ148"/>
      <c r="AK148"/>
      <c r="AL148"/>
      <c r="AM148"/>
      <c r="AN148" s="27"/>
      <c r="AO148" s="27"/>
      <c r="AP148" s="27"/>
      <c r="AQ148" s="27"/>
      <c r="AS148" s="3037"/>
      <c r="AT148" s="854" t="s">
        <v>555</v>
      </c>
      <c r="AU148" s="710"/>
      <c r="AV148" s="678"/>
      <c r="AW148" s="678"/>
      <c r="AX148" s="678"/>
      <c r="AY148" s="754"/>
      <c r="AZ148"/>
      <c r="BA148" s="466">
        <v>1</v>
      </c>
    </row>
    <row r="149" spans="1:53" s="464" customFormat="1" ht="21" customHeight="1" x14ac:dyDescent="0.25">
      <c r="A149"/>
      <c r="B149" s="73" t="str">
        <f t="shared" si="33"/>
        <v>►</v>
      </c>
      <c r="C149" s="451" t="str">
        <f>C145</f>
        <v>Famille à coller.N.Nom de votre recette.Recette mère ►.S.Saisissez le nom de la recette mère</v>
      </c>
      <c r="D149" s="451">
        <f>D145</f>
        <v>6</v>
      </c>
      <c r="E149" s="451" t="str">
        <f>E145</f>
        <v>couverts</v>
      </c>
      <c r="F149" s="181"/>
      <c r="G149" s="193" t="s">
        <v>156</v>
      </c>
      <c r="H149" s="114"/>
      <c r="I149" s="114"/>
      <c r="J149" s="2481"/>
      <c r="K149" s="195"/>
      <c r="L149" s="2482" t="s">
        <v>171</v>
      </c>
      <c r="M149"/>
      <c r="N149"/>
      <c r="V149"/>
      <c r="W149" s="27"/>
      <c r="X149" s="27"/>
      <c r="Y149" s="27"/>
      <c r="Z149" s="27"/>
      <c r="AA149" s="27"/>
      <c r="AB149" s="27"/>
      <c r="AC149" s="27"/>
      <c r="AD149" s="27"/>
      <c r="AF149"/>
      <c r="AG149"/>
      <c r="AH149"/>
      <c r="AI149"/>
      <c r="AJ149"/>
      <c r="AK149"/>
      <c r="AL149"/>
      <c r="AM149"/>
      <c r="AN149" s="27"/>
      <c r="AO149" s="27"/>
      <c r="AP149" s="27"/>
      <c r="AQ149" s="27"/>
      <c r="AS149" s="3037"/>
      <c r="AT149" s="855" t="s">
        <v>556</v>
      </c>
      <c r="AU149" s="712"/>
      <c r="AV149" s="678"/>
      <c r="AW149" s="678"/>
      <c r="AX149" s="678"/>
      <c r="AY149" s="754"/>
      <c r="AZ149"/>
      <c r="BA149" s="466">
        <v>1</v>
      </c>
    </row>
    <row r="150" spans="1:53" s="464" customFormat="1" ht="21" customHeight="1" x14ac:dyDescent="0.25">
      <c r="A150"/>
      <c r="B150" s="73" t="str">
        <f t="shared" si="33"/>
        <v>A</v>
      </c>
      <c r="C150" s="451" t="str">
        <f>C145</f>
        <v>Famille à coller.N.Nom de votre recette.Recette mère ►.S.Saisissez le nom de la recette mère</v>
      </c>
      <c r="D150" s="451">
        <f>D145</f>
        <v>6</v>
      </c>
      <c r="E150" s="451" t="str">
        <f>E145</f>
        <v>couverts</v>
      </c>
      <c r="F150" s="181">
        <v>1</v>
      </c>
      <c r="G150" s="193" t="s">
        <v>157</v>
      </c>
      <c r="H150" s="114"/>
      <c r="I150" s="114"/>
      <c r="J150" s="3206" t="s">
        <v>172</v>
      </c>
      <c r="K150" s="195"/>
      <c r="L150" s="2483" t="s">
        <v>170</v>
      </c>
      <c r="M150"/>
      <c r="N150"/>
      <c r="V150"/>
      <c r="W150" s="27"/>
      <c r="X150" s="27"/>
      <c r="Y150" s="27"/>
      <c r="Z150" s="27"/>
      <c r="AA150" s="27"/>
      <c r="AB150" s="27"/>
      <c r="AC150" s="27"/>
      <c r="AD150" s="27"/>
      <c r="AF150"/>
      <c r="AG150"/>
      <c r="AH150"/>
      <c r="AI150"/>
      <c r="AJ150"/>
      <c r="AK150"/>
      <c r="AL150"/>
      <c r="AM150"/>
      <c r="AN150" s="27"/>
      <c r="AO150" s="27"/>
      <c r="AP150" s="27"/>
      <c r="AQ150" s="27"/>
      <c r="AS150" s="3037"/>
      <c r="AT150" s="855" t="s">
        <v>557</v>
      </c>
      <c r="AU150" s="712"/>
      <c r="AV150" s="678"/>
      <c r="AW150" s="678"/>
      <c r="AX150" s="678"/>
      <c r="AY150" s="754"/>
      <c r="AZ150"/>
      <c r="BA150" s="466">
        <v>1</v>
      </c>
    </row>
    <row r="151" spans="1:53" s="464" customFormat="1" ht="21" customHeight="1" thickBot="1" x14ac:dyDescent="0.3">
      <c r="A151"/>
      <c r="B151" s="73" t="str">
        <f t="shared" si="33"/>
        <v>►</v>
      </c>
      <c r="C151" s="451" t="str">
        <f>C145</f>
        <v>Famille à coller.N.Nom de votre recette.Recette mère ►.S.Saisissez le nom de la recette mère</v>
      </c>
      <c r="D151" s="451">
        <f>D145</f>
        <v>6</v>
      </c>
      <c r="E151" s="451" t="str">
        <f>E145</f>
        <v>couverts</v>
      </c>
      <c r="F151" s="181"/>
      <c r="G151" s="193" t="s">
        <v>161</v>
      </c>
      <c r="H151" s="114"/>
      <c r="I151" s="114"/>
      <c r="J151" s="3207"/>
      <c r="K151" s="195"/>
      <c r="L151" s="194" t="s">
        <v>173</v>
      </c>
      <c r="M151"/>
      <c r="N151"/>
      <c r="V151"/>
      <c r="W151" s="27"/>
      <c r="X151" s="27"/>
      <c r="Y151" s="27"/>
      <c r="Z151" s="27"/>
      <c r="AA151" s="27"/>
      <c r="AB151" s="27"/>
      <c r="AC151" s="27"/>
      <c r="AD151" s="27"/>
      <c r="AF151"/>
      <c r="AG151"/>
      <c r="AH151"/>
      <c r="AI151"/>
      <c r="AJ151"/>
      <c r="AK151"/>
      <c r="AL151"/>
      <c r="AM151"/>
      <c r="AN151" s="27"/>
      <c r="AO151" s="27"/>
      <c r="AP151" s="27"/>
      <c r="AQ151" s="27"/>
      <c r="AS151" s="3037"/>
      <c r="AT151" t="s">
        <v>559</v>
      </c>
      <c r="AU151" s="712"/>
      <c r="AV151" s="678"/>
      <c r="AW151" s="678"/>
      <c r="AX151" s="678"/>
      <c r="AY151" s="754"/>
      <c r="AZ151"/>
      <c r="BA151" s="466">
        <v>1</v>
      </c>
    </row>
    <row r="152" spans="1:53" s="464" customFormat="1" ht="21" customHeight="1" thickTop="1" x14ac:dyDescent="0.25">
      <c r="A152"/>
      <c r="B152" s="116" t="s">
        <v>7</v>
      </c>
      <c r="C152" s="451" t="str">
        <f>C145</f>
        <v>Famille à coller.N.Nom de votre recette.Recette mère ►.S.Saisissez le nom de la recette mère</v>
      </c>
      <c r="D152" s="451">
        <f>D145</f>
        <v>6</v>
      </c>
      <c r="E152" s="451" t="str">
        <f>E145</f>
        <v>couverts</v>
      </c>
      <c r="F152" s="199" t="str">
        <f>SUM(F147:F151) &amp; " / " &amp; (COUNTA(F147:F151) * 3)</f>
        <v>4 / 6</v>
      </c>
      <c r="G152" s="114" t="s">
        <v>176</v>
      </c>
      <c r="H152" s="114"/>
      <c r="I152" s="114"/>
      <c r="J152" s="3208"/>
      <c r="K152" s="140" t="s">
        <v>90</v>
      </c>
      <c r="L152" s="2482" t="s">
        <v>171</v>
      </c>
      <c r="M152"/>
      <c r="N152"/>
      <c r="V152"/>
      <c r="W152" s="27"/>
      <c r="X152" s="27"/>
      <c r="Y152" s="27"/>
      <c r="Z152" s="27"/>
      <c r="AA152" s="27"/>
      <c r="AB152" s="27"/>
      <c r="AC152" s="27"/>
      <c r="AD152" s="27"/>
      <c r="AF152"/>
      <c r="AG152"/>
      <c r="AH152"/>
      <c r="AI152"/>
      <c r="AJ152"/>
      <c r="AK152"/>
      <c r="AL152"/>
      <c r="AM152"/>
      <c r="AN152" s="27"/>
      <c r="AO152" s="27"/>
      <c r="AP152" s="27"/>
      <c r="AQ152" s="27"/>
      <c r="AS152" s="3037"/>
      <c r="AT152" s="857" t="s">
        <v>561</v>
      </c>
      <c r="AU152" s="712"/>
      <c r="AV152" s="678"/>
      <c r="AW152" s="678"/>
      <c r="AX152" s="678"/>
      <c r="AY152" s="754"/>
      <c r="AZ152"/>
      <c r="BA152" s="466">
        <v>1</v>
      </c>
    </row>
    <row r="153" spans="1:53" s="464" customFormat="1" ht="21" customHeight="1" x14ac:dyDescent="0.25">
      <c r="A153"/>
      <c r="B153" s="116" t="s">
        <v>7</v>
      </c>
      <c r="C153" s="451" t="str">
        <f>C145</f>
        <v>Famille à coller.N.Nom de votre recette.Recette mère ►.S.Saisissez le nom de la recette mère</v>
      </c>
      <c r="D153" s="451">
        <f>D145</f>
        <v>6</v>
      </c>
      <c r="E153" s="451" t="str">
        <f>E145</f>
        <v>couverts</v>
      </c>
      <c r="F153" s="200" t="str">
        <f>SUM(F147:F151) &amp;"/ "&amp;F154</f>
        <v>4/ 15</v>
      </c>
      <c r="G153" s="201" t="s">
        <v>165</v>
      </c>
      <c r="H153" s="114"/>
      <c r="I153" s="114"/>
      <c r="J153" s="3209" t="s">
        <v>174</v>
      </c>
      <c r="K153" s="138" t="s">
        <v>88</v>
      </c>
      <c r="L153" s="2483" t="s">
        <v>175</v>
      </c>
      <c r="M153"/>
      <c r="N153"/>
      <c r="O153"/>
      <c r="P153"/>
      <c r="Q153"/>
      <c r="V153"/>
      <c r="W153" s="27"/>
      <c r="X153" s="27"/>
      <c r="Y153" s="27"/>
      <c r="Z153" s="27"/>
      <c r="AA153" s="27"/>
      <c r="AB153" s="27"/>
      <c r="AC153" s="27"/>
      <c r="AD153" s="27"/>
      <c r="AF153"/>
      <c r="AG153"/>
      <c r="AH153"/>
      <c r="AI153"/>
      <c r="AJ153"/>
      <c r="AK153"/>
      <c r="AL153"/>
      <c r="AM153"/>
      <c r="AN153" s="27"/>
      <c r="AO153" s="27"/>
      <c r="AP153" s="27"/>
      <c r="AQ153" s="27"/>
      <c r="AS153" s="3037"/>
      <c r="AT153" s="855" t="s">
        <v>562</v>
      </c>
      <c r="AU153" s="714"/>
      <c r="AV153" s="678"/>
      <c r="AW153" s="678"/>
      <c r="AX153" s="678"/>
      <c r="AY153" s="754"/>
      <c r="AZ153"/>
      <c r="BA153" s="466">
        <v>1</v>
      </c>
    </row>
    <row r="154" spans="1:53" s="464" customFormat="1" ht="21" customHeight="1" thickBot="1" x14ac:dyDescent="0.3">
      <c r="A154"/>
      <c r="B154" s="116" t="s">
        <v>7</v>
      </c>
      <c r="C154" s="451" t="str">
        <f>C145</f>
        <v>Famille à coller.N.Nom de votre recette.Recette mère ►.S.Saisissez le nom de la recette mère</v>
      </c>
      <c r="D154" s="451">
        <f>D145</f>
        <v>6</v>
      </c>
      <c r="E154" s="451" t="str">
        <f>E145</f>
        <v>couverts</v>
      </c>
      <c r="F154" s="203">
        <v>15</v>
      </c>
      <c r="G154" s="204" t="s">
        <v>178</v>
      </c>
      <c r="H154" s="114"/>
      <c r="I154" s="114"/>
      <c r="J154" s="3210"/>
      <c r="K154" s="195"/>
      <c r="L154" s="2482" t="s">
        <v>171</v>
      </c>
      <c r="M154"/>
      <c r="N154"/>
      <c r="O154"/>
      <c r="P154"/>
      <c r="Q154"/>
      <c r="V154"/>
      <c r="W154" s="27"/>
      <c r="X154" s="27"/>
      <c r="Y154" s="27"/>
      <c r="Z154" s="27"/>
      <c r="AA154" s="27"/>
      <c r="AB154" s="27"/>
      <c r="AC154" s="27"/>
      <c r="AD154" s="27"/>
      <c r="AF154"/>
      <c r="AG154"/>
      <c r="AH154"/>
      <c r="AI154"/>
      <c r="AJ154"/>
      <c r="AK154"/>
      <c r="AL154"/>
      <c r="AM154"/>
      <c r="AN154" s="27"/>
      <c r="AO154" s="27"/>
      <c r="AP154" s="27"/>
      <c r="AQ154" s="27"/>
      <c r="AS154" s="827"/>
      <c r="AT154" s="9"/>
      <c r="AU154" s="9"/>
      <c r="AV154" s="9"/>
      <c r="AW154" s="9"/>
      <c r="AX154" s="9"/>
      <c r="AY154" s="862"/>
      <c r="AZ154"/>
      <c r="BA154" s="466">
        <v>1</v>
      </c>
    </row>
    <row r="155" spans="1:53" s="464" customFormat="1" ht="21" customHeight="1" thickTop="1" x14ac:dyDescent="0.25">
      <c r="A155"/>
      <c r="B155" s="116" t="s">
        <v>7</v>
      </c>
      <c r="C155" s="451" t="str">
        <f>C145</f>
        <v>Famille à coller.N.Nom de votre recette.Recette mère ►.S.Saisissez le nom de la recette mère</v>
      </c>
      <c r="D155" s="451">
        <f>D145</f>
        <v>6</v>
      </c>
      <c r="E155" s="451" t="str">
        <f>E145</f>
        <v>couverts</v>
      </c>
      <c r="F155" s="205" t="s">
        <v>180</v>
      </c>
      <c r="G155" s="114"/>
      <c r="H155" s="114"/>
      <c r="I155" s="114"/>
      <c r="J155" s="3211" t="s">
        <v>177</v>
      </c>
      <c r="K155" s="2484"/>
      <c r="L155" s="194" t="s">
        <v>179</v>
      </c>
      <c r="M155"/>
      <c r="N155"/>
      <c r="O155"/>
      <c r="P155"/>
      <c r="Q155"/>
      <c r="V155"/>
      <c r="W155" s="27"/>
      <c r="X155" s="27"/>
      <c r="Y155" s="27"/>
      <c r="Z155" s="27"/>
      <c r="AA155" s="27"/>
      <c r="AB155" s="27"/>
      <c r="AC155" s="27"/>
      <c r="AD155" s="27"/>
      <c r="AF155"/>
      <c r="AG155"/>
      <c r="AH155"/>
      <c r="AI155"/>
      <c r="AJ155"/>
      <c r="AK155"/>
      <c r="AL155"/>
      <c r="AM155"/>
      <c r="AN155" s="27"/>
      <c r="AO155" s="27"/>
      <c r="AP155" s="27"/>
      <c r="AQ155" s="27"/>
      <c r="AS155" s="827"/>
      <c r="AT155" s="9"/>
      <c r="AU155" s="9"/>
      <c r="AV155" s="9"/>
      <c r="AW155" s="9"/>
      <c r="AX155" s="9"/>
      <c r="AY155" s="862"/>
      <c r="AZ155"/>
      <c r="BA155" s="466">
        <v>1</v>
      </c>
    </row>
    <row r="156" spans="1:53" s="464" customFormat="1" ht="21" customHeight="1" x14ac:dyDescent="0.25">
      <c r="A156"/>
      <c r="B156" s="116" t="s">
        <v>7</v>
      </c>
      <c r="C156" s="451" t="str">
        <f>C145</f>
        <v>Famille à coller.N.Nom de votre recette.Recette mère ►.S.Saisissez le nom de la recette mère</v>
      </c>
      <c r="D156" s="451">
        <f>D145</f>
        <v>6</v>
      </c>
      <c r="E156" s="451" t="str">
        <f>E145</f>
        <v>couverts</v>
      </c>
      <c r="F156" s="2485"/>
      <c r="G156" s="414"/>
      <c r="H156" s="414"/>
      <c r="I156" s="414"/>
      <c r="J156" s="3211"/>
      <c r="K156" s="195"/>
      <c r="L156" s="412" t="s">
        <v>181</v>
      </c>
      <c r="M156"/>
      <c r="N156"/>
      <c r="O156"/>
      <c r="P156"/>
      <c r="Q156"/>
      <c r="V156"/>
      <c r="W156" s="27"/>
      <c r="X156" s="27"/>
      <c r="Y156" s="27"/>
      <c r="Z156" s="27"/>
      <c r="AA156" s="27"/>
      <c r="AB156" s="27"/>
      <c r="AC156" s="27"/>
      <c r="AD156" s="27"/>
      <c r="AF156"/>
      <c r="AG156"/>
      <c r="AH156"/>
      <c r="AI156"/>
      <c r="AJ156"/>
      <c r="AK156"/>
      <c r="AL156"/>
      <c r="AM156"/>
      <c r="AN156" s="27"/>
      <c r="AO156" s="27"/>
      <c r="AP156" s="27"/>
      <c r="AQ156" s="27"/>
      <c r="AS156" s="827"/>
      <c r="AT156" s="9"/>
      <c r="AU156" s="9"/>
      <c r="AV156" s="9"/>
      <c r="AW156" s="9"/>
      <c r="AX156" s="9"/>
      <c r="AY156" s="862"/>
      <c r="AZ156"/>
      <c r="BA156" s="466">
        <v>1</v>
      </c>
    </row>
    <row r="157" spans="1:53" s="464" customFormat="1" ht="21" customHeight="1" thickBot="1" x14ac:dyDescent="0.3">
      <c r="A157"/>
      <c r="B157" s="123" t="s">
        <v>7</v>
      </c>
      <c r="C157" s="455" t="str">
        <f>C145</f>
        <v>Famille à coller.N.Nom de votre recette.Recette mère ►.S.Saisissez le nom de la recette mère</v>
      </c>
      <c r="D157" s="455">
        <f>D145</f>
        <v>6</v>
      </c>
      <c r="E157" s="455" t="str">
        <f>E145</f>
        <v>couverts</v>
      </c>
      <c r="F157" s="269" t="s">
        <v>62</v>
      </c>
      <c r="G157" s="270"/>
      <c r="H157" s="271"/>
      <c r="I157" s="272"/>
      <c r="J157" s="271"/>
      <c r="K157" s="271"/>
      <c r="L157" s="273"/>
      <c r="M157"/>
      <c r="N157"/>
      <c r="O157"/>
      <c r="P157"/>
      <c r="Q157"/>
      <c r="V157"/>
      <c r="W157" s="27"/>
      <c r="X157" s="27"/>
      <c r="Y157" s="27"/>
      <c r="Z157" s="27"/>
      <c r="AA157" s="27"/>
      <c r="AB157" s="27"/>
      <c r="AC157" s="27"/>
      <c r="AD157" s="27"/>
      <c r="AF157"/>
      <c r="AG157"/>
      <c r="AH157"/>
      <c r="AI157"/>
      <c r="AJ157"/>
      <c r="AK157"/>
      <c r="AL157"/>
      <c r="AM157"/>
      <c r="AN157" s="27"/>
      <c r="AO157" s="27"/>
      <c r="AP157" s="27"/>
      <c r="AQ157" s="27"/>
      <c r="AS157" s="827"/>
      <c r="AT157" s="9"/>
      <c r="AU157" s="9"/>
      <c r="AV157" s="9"/>
      <c r="AW157" s="9"/>
      <c r="AX157" s="9"/>
      <c r="AY157" s="862"/>
      <c r="AZ157"/>
      <c r="BA157" s="466">
        <v>1</v>
      </c>
    </row>
    <row r="158" spans="1:53" s="464" customFormat="1" ht="21" customHeight="1" thickBot="1" x14ac:dyDescent="0.3">
      <c r="A158"/>
      <c r="B158" s="2168" t="s">
        <v>7</v>
      </c>
      <c r="C158" s="2470"/>
      <c r="D158" s="2470"/>
      <c r="E158" s="2470"/>
      <c r="F158" s="2471" t="s">
        <v>2205</v>
      </c>
      <c r="G158" s="2471"/>
      <c r="H158" s="2471"/>
      <c r="I158" s="2471"/>
      <c r="J158" s="2471"/>
      <c r="K158" s="2471"/>
      <c r="L158" s="2472" t="s">
        <v>77</v>
      </c>
      <c r="M158"/>
      <c r="N158"/>
      <c r="O158"/>
      <c r="P158"/>
      <c r="Q158"/>
      <c r="V158"/>
      <c r="W158" s="27"/>
      <c r="X158" s="27"/>
      <c r="Y158" s="27"/>
      <c r="Z158" s="27"/>
      <c r="AA158" s="27"/>
      <c r="AB158" s="27"/>
      <c r="AC158" s="27"/>
      <c r="AD158" s="27"/>
      <c r="AF158"/>
      <c r="AG158"/>
      <c r="AH158"/>
      <c r="AI158"/>
      <c r="AJ158"/>
      <c r="AK158"/>
      <c r="AL158"/>
      <c r="AM158"/>
      <c r="AN158" s="27"/>
      <c r="AO158" s="27"/>
      <c r="AP158" s="27"/>
      <c r="AQ158" s="27"/>
      <c r="AS158" s="827"/>
      <c r="AT158" s="9"/>
      <c r="AU158" s="9"/>
      <c r="AV158" s="9"/>
      <c r="AW158" s="9"/>
      <c r="AX158" s="9"/>
      <c r="AY158" s="862"/>
      <c r="AZ158"/>
      <c r="BA158" s="466">
        <v>1</v>
      </c>
    </row>
    <row r="159" spans="1:53" s="464" customFormat="1" ht="21" customHeight="1" x14ac:dyDescent="0.25">
      <c r="A159"/>
      <c r="B159" s="23" t="s">
        <v>7</v>
      </c>
      <c r="C159" s="456" t="str">
        <f>C165</f>
        <v>Famille à coller.N.Nom de votre recette.Recette mère ►.S.Saisissez le nom de la recette mère</v>
      </c>
      <c r="D159" s="457">
        <f>D165</f>
        <v>6</v>
      </c>
      <c r="E159" s="457" t="str">
        <f>E165</f>
        <v>couverts</v>
      </c>
      <c r="F159" s="279" t="s">
        <v>4</v>
      </c>
      <c r="G159" s="24" t="s">
        <v>8</v>
      </c>
      <c r="H159" s="3217" t="s">
        <v>206</v>
      </c>
      <c r="I159" s="3217"/>
      <c r="J159" s="3157" t="s">
        <v>10</v>
      </c>
      <c r="K159" s="3157"/>
      <c r="L159" s="3158"/>
      <c r="M159"/>
      <c r="N159" s="522" t="s">
        <v>77</v>
      </c>
      <c r="O159" s="470" t="s">
        <v>2211</v>
      </c>
      <c r="P159" s="470"/>
      <c r="Q159" s="470"/>
      <c r="V159"/>
      <c r="W159" s="27"/>
      <c r="X159" s="27"/>
      <c r="Y159" s="27"/>
      <c r="Z159" s="27"/>
      <c r="AA159" s="27"/>
      <c r="AB159" s="27"/>
      <c r="AC159" s="27"/>
      <c r="AD159" s="27"/>
      <c r="AF159"/>
      <c r="AG159"/>
      <c r="AH159"/>
      <c r="AI159"/>
      <c r="AJ159"/>
      <c r="AK159"/>
      <c r="AL159"/>
      <c r="AM159"/>
      <c r="AN159" s="27"/>
      <c r="AO159" s="27"/>
      <c r="AP159" s="27"/>
      <c r="AQ159" s="27"/>
      <c r="AS159" s="827"/>
      <c r="AT159" s="9"/>
      <c r="AU159" s="9"/>
      <c r="AV159" s="9"/>
      <c r="AW159" s="9"/>
      <c r="AX159" s="9"/>
      <c r="AY159" s="862"/>
      <c r="AZ159"/>
      <c r="BA159" s="466">
        <v>1</v>
      </c>
    </row>
    <row r="160" spans="1:53" s="464" customFormat="1" ht="21" customHeight="1" x14ac:dyDescent="0.25">
      <c r="A160"/>
      <c r="B160" s="25" t="s">
        <v>7</v>
      </c>
      <c r="C160" s="458" t="str">
        <f>C165</f>
        <v>Famille à coller.N.Nom de votre recette.Recette mère ►.S.Saisissez le nom de la recette mère</v>
      </c>
      <c r="D160" s="459"/>
      <c r="E160" s="459"/>
      <c r="F160" s="281" t="s">
        <v>207</v>
      </c>
      <c r="G160" s="26" t="s">
        <v>12</v>
      </c>
      <c r="H160" s="3218"/>
      <c r="I160" s="3218"/>
      <c r="J160" s="3159"/>
      <c r="K160" s="3159"/>
      <c r="L160" s="3160"/>
      <c r="M160"/>
      <c r="O160" s="469" t="s">
        <v>276</v>
      </c>
      <c r="P160"/>
      <c r="Q160"/>
      <c r="V160"/>
      <c r="W160" s="27"/>
      <c r="X160" s="27"/>
      <c r="Y160" s="27"/>
      <c r="Z160" s="27"/>
      <c r="AA160" s="27"/>
      <c r="AB160" s="27"/>
      <c r="AC160" s="27"/>
      <c r="AD160" s="27"/>
      <c r="AF160"/>
      <c r="AG160"/>
      <c r="AH160"/>
      <c r="AI160"/>
      <c r="AJ160"/>
      <c r="AK160"/>
      <c r="AL160"/>
      <c r="AM160"/>
      <c r="AN160" s="27"/>
      <c r="AO160" s="27"/>
      <c r="AP160" s="27"/>
      <c r="AQ160" s="27"/>
      <c r="AS160" s="827"/>
      <c r="AT160" s="9"/>
      <c r="AU160" s="9"/>
      <c r="AV160" s="9"/>
      <c r="AW160" s="9"/>
      <c r="AX160" s="9"/>
      <c r="AY160" s="862"/>
      <c r="AZ160"/>
      <c r="BA160" s="466">
        <v>1</v>
      </c>
    </row>
    <row r="161" spans="1:53" s="464" customFormat="1" ht="21" customHeight="1" x14ac:dyDescent="0.25">
      <c r="A161"/>
      <c r="B161" s="25" t="s">
        <v>7</v>
      </c>
      <c r="C161" s="460" t="str">
        <f>C165</f>
        <v>Famille à coller.N.Nom de votre recette.Recette mère ►.S.Saisissez le nom de la recette mère</v>
      </c>
      <c r="D161" s="461"/>
      <c r="E161" s="462"/>
      <c r="F161" s="28"/>
      <c r="G161" s="29" t="s">
        <v>208</v>
      </c>
      <c r="H161" s="283"/>
      <c r="I161" s="30" t="s">
        <v>13</v>
      </c>
      <c r="J161" s="284" t="s">
        <v>14</v>
      </c>
      <c r="K161" s="9"/>
      <c r="L161" s="285"/>
      <c r="M161"/>
      <c r="N161"/>
      <c r="O161"/>
      <c r="P161"/>
      <c r="Q161"/>
      <c r="V161"/>
      <c r="W161" s="27"/>
      <c r="X161" s="27"/>
      <c r="Y161" s="27"/>
      <c r="Z161" s="27"/>
      <c r="AA161" s="27"/>
      <c r="AB161" s="27"/>
      <c r="AC161" s="27"/>
      <c r="AD161" s="27"/>
      <c r="AF161"/>
      <c r="AG161"/>
      <c r="AH161"/>
      <c r="AI161"/>
      <c r="AJ161"/>
      <c r="AK161"/>
      <c r="AL161"/>
      <c r="AM161"/>
      <c r="AN161" s="27"/>
      <c r="AO161" s="27"/>
      <c r="AP161" s="27"/>
      <c r="AQ161" s="27"/>
      <c r="AS161" s="827"/>
      <c r="AT161" s="9"/>
      <c r="AU161" s="9"/>
      <c r="AV161" s="9"/>
      <c r="AW161" s="9"/>
      <c r="AX161" s="9"/>
      <c r="AY161" s="862"/>
      <c r="AZ161"/>
      <c r="BA161" s="466">
        <v>1</v>
      </c>
    </row>
    <row r="162" spans="1:53" s="464" customFormat="1" ht="21" customHeight="1" x14ac:dyDescent="0.25">
      <c r="A162"/>
      <c r="B162" s="25" t="s">
        <v>7</v>
      </c>
      <c r="C162" s="428" t="str">
        <f>C165</f>
        <v>Famille à coller.N.Nom de votre recette.Recette mère ►.S.Saisissez le nom de la recette mère</v>
      </c>
      <c r="D162" s="428"/>
      <c r="E162" s="428"/>
      <c r="F162" s="36" t="s">
        <v>16</v>
      </c>
      <c r="G162" s="37"/>
      <c r="H162" s="37"/>
      <c r="I162" s="288" t="s">
        <v>17</v>
      </c>
      <c r="J162" s="3214" t="str">
        <f>F165</f>
        <v>Famille à coller.N.Nom de votre recette.Recette mère ►.S.Saisissez le nom de la recette mère</v>
      </c>
      <c r="K162" s="3214"/>
      <c r="L162" s="3215"/>
      <c r="M162"/>
      <c r="N162"/>
      <c r="O162"/>
      <c r="P162"/>
      <c r="Q162"/>
      <c r="V162"/>
      <c r="W162" s="27"/>
      <c r="X162" s="27"/>
      <c r="Y162" s="27"/>
      <c r="Z162" s="27"/>
      <c r="AA162" s="27"/>
      <c r="AB162" s="27"/>
      <c r="AC162" s="27"/>
      <c r="AD162" s="27"/>
      <c r="AF162"/>
      <c r="AG162"/>
      <c r="AH162"/>
      <c r="AI162"/>
      <c r="AJ162"/>
      <c r="AK162"/>
      <c r="AL162"/>
      <c r="AM162"/>
      <c r="AN162" s="27"/>
      <c r="AO162" s="27"/>
      <c r="AP162" s="27"/>
      <c r="AQ162" s="27"/>
      <c r="AS162" s="827"/>
      <c r="AT162" s="9"/>
      <c r="AU162" s="9"/>
      <c r="AV162" s="9"/>
      <c r="AW162" s="9"/>
      <c r="AX162" s="9"/>
      <c r="AY162" s="862"/>
      <c r="AZ162"/>
      <c r="BA162" s="466">
        <v>1</v>
      </c>
    </row>
    <row r="163" spans="1:53" s="464" customFormat="1" ht="21" customHeight="1" x14ac:dyDescent="0.25">
      <c r="A163"/>
      <c r="B163" s="25" t="s">
        <v>7</v>
      </c>
      <c r="C163" s="428" t="str">
        <f>C165</f>
        <v>Famille à coller.N.Nom de votre recette.Recette mère ►.S.Saisissez le nom de la recette mère</v>
      </c>
      <c r="D163" s="428"/>
      <c r="E163" s="428"/>
      <c r="F163" s="43">
        <v>6</v>
      </c>
      <c r="G163" s="44" t="s">
        <v>66</v>
      </c>
      <c r="H163" s="36"/>
      <c r="I163" s="36"/>
      <c r="J163" s="3214"/>
      <c r="K163" s="3214"/>
      <c r="L163" s="3215"/>
      <c r="M163"/>
      <c r="N163"/>
      <c r="O163"/>
      <c r="P163"/>
      <c r="Q163"/>
      <c r="V163"/>
      <c r="W163" s="27"/>
      <c r="X163" s="27"/>
      <c r="Y163" s="27"/>
      <c r="Z163" s="27"/>
      <c r="AA163" s="27"/>
      <c r="AB163" s="27"/>
      <c r="AC163" s="27"/>
      <c r="AD163" s="27"/>
      <c r="AF163"/>
      <c r="AG163"/>
      <c r="AH163"/>
      <c r="AI163"/>
      <c r="AJ163"/>
      <c r="AK163"/>
      <c r="AL163"/>
      <c r="AM163"/>
      <c r="AN163" s="27"/>
      <c r="AO163" s="27"/>
      <c r="AP163" s="27"/>
      <c r="AQ163" s="27"/>
      <c r="AS163" s="827"/>
      <c r="AT163" s="9"/>
      <c r="AU163" s="9"/>
      <c r="AV163" s="9"/>
      <c r="AW163" s="9"/>
      <c r="AX163" s="9"/>
      <c r="AY163" s="862"/>
      <c r="AZ163"/>
      <c r="BA163" s="466">
        <v>1</v>
      </c>
    </row>
    <row r="164" spans="1:53" s="464" customFormat="1" ht="21" customHeight="1" x14ac:dyDescent="0.25">
      <c r="A164"/>
      <c r="B164" s="25" t="s">
        <v>5</v>
      </c>
      <c r="C164" s="428" t="str">
        <f>C165</f>
        <v>Famille à coller.N.Nom de votre recette.Recette mère ►.S.Saisissez le nom de la recette mère</v>
      </c>
      <c r="D164" s="428"/>
      <c r="E164" s="428"/>
      <c r="F164" s="289"/>
      <c r="G164" s="48"/>
      <c r="H164" s="48"/>
      <c r="I164" s="48"/>
      <c r="J164" s="48"/>
      <c r="K164" s="48"/>
      <c r="L164" s="429"/>
      <c r="M164"/>
      <c r="N164"/>
      <c r="O164"/>
      <c r="P164"/>
      <c r="Q164"/>
      <c r="V164"/>
      <c r="W164" s="27"/>
      <c r="X164" s="27"/>
      <c r="Y164" s="27"/>
      <c r="Z164" s="27"/>
      <c r="AA164" s="27"/>
      <c r="AB164" s="27"/>
      <c r="AC164" s="27"/>
      <c r="AD164" s="27"/>
      <c r="AF164"/>
      <c r="AG164"/>
      <c r="AH164"/>
      <c r="AI164"/>
      <c r="AJ164"/>
      <c r="AK164"/>
      <c r="AL164"/>
      <c r="AM164"/>
      <c r="AN164" s="27"/>
      <c r="AO164" s="27"/>
      <c r="AP164" s="27"/>
      <c r="AQ164" s="27"/>
      <c r="AS164" s="827"/>
      <c r="AT164" s="9"/>
      <c r="AU164" s="9"/>
      <c r="AV164" s="9"/>
      <c r="AW164" s="9"/>
      <c r="AX164" s="9"/>
      <c r="AY164" s="862"/>
      <c r="AZ164"/>
      <c r="BA164" s="466">
        <v>1</v>
      </c>
    </row>
    <row r="165" spans="1:53" s="464" customFormat="1" ht="21" customHeight="1" x14ac:dyDescent="0.25">
      <c r="A165"/>
      <c r="B165" s="430" t="s">
        <v>5</v>
      </c>
      <c r="C165" s="431" t="str">
        <f>F165</f>
        <v>Famille à coller.N.Nom de votre recette.Recette mère ►.S.Saisissez le nom de la recette mère</v>
      </c>
      <c r="D165" s="431">
        <f>F163</f>
        <v>6</v>
      </c>
      <c r="E165" s="431" t="str">
        <f>G163</f>
        <v>couverts</v>
      </c>
      <c r="F165" s="435" t="str">
        <f>UPPER(LEFT(H159,1))&amp;LOWER(MID(H159,2,999))&amp;"."&amp;UPPER(LEFT(J159,1))&amp;"."&amp;UPPER(LEFT(J159,1))&amp;LOWER(MID(J159,2,999))&amp;"."&amp;IF(ISTEXT(L165),K165&amp;"."&amp;UPPER(LEFT(L165,1))&amp;"."&amp;UPPER(LEFT(L165,1))&amp;LOWER(MID(L165,2,999)),G165)</f>
        <v>Famille à coller.N.Nom de votre recette.Recette mère ►.S.Saisissez le nom de la recette mère</v>
      </c>
      <c r="G165" s="432" t="s">
        <v>22</v>
      </c>
      <c r="H165" s="3216" t="s">
        <v>23</v>
      </c>
      <c r="I165" s="3216"/>
      <c r="J165" s="3216"/>
      <c r="K165" s="433" t="s">
        <v>24</v>
      </c>
      <c r="L165" s="434" t="s">
        <v>25</v>
      </c>
      <c r="M165"/>
      <c r="N165"/>
      <c r="O165"/>
      <c r="P165"/>
      <c r="Q165"/>
      <c r="V165"/>
      <c r="W165" s="27"/>
      <c r="X165" s="27"/>
      <c r="Y165" s="27"/>
      <c r="Z165" s="27"/>
      <c r="AA165" s="27"/>
      <c r="AB165" s="27"/>
      <c r="AC165" s="27"/>
      <c r="AD165" s="27"/>
      <c r="AF165"/>
      <c r="AG165"/>
      <c r="AH165"/>
      <c r="AI165"/>
      <c r="AJ165"/>
      <c r="AK165"/>
      <c r="AL165"/>
      <c r="AM165"/>
      <c r="AN165" s="27"/>
      <c r="AO165" s="27"/>
      <c r="AP165" s="27"/>
      <c r="AQ165" s="27"/>
      <c r="AS165" s="827"/>
      <c r="AT165" s="9"/>
      <c r="AU165" s="9"/>
      <c r="AV165" s="9"/>
      <c r="AW165" s="9"/>
      <c r="AX165" s="9"/>
      <c r="AY165" s="862"/>
      <c r="AZ165"/>
      <c r="BA165" s="466">
        <v>1</v>
      </c>
    </row>
    <row r="166" spans="1:53" s="464" customFormat="1" ht="21" customHeight="1" x14ac:dyDescent="0.25">
      <c r="A166"/>
      <c r="B166" s="2442" t="s">
        <v>7</v>
      </c>
      <c r="C166" s="440" t="str">
        <f>C165</f>
        <v>Famille à coller.N.Nom de votre recette.Recette mère ►.S.Saisissez le nom de la recette mère</v>
      </c>
      <c r="D166" s="440"/>
      <c r="E166" s="440"/>
      <c r="F166" s="441" t="s">
        <v>27</v>
      </c>
      <c r="G166" s="2444">
        <v>4</v>
      </c>
      <c r="H166" s="2445" t="s">
        <v>67</v>
      </c>
      <c r="I166" s="2446"/>
      <c r="J166" s="2446"/>
      <c r="K166" s="2473" t="s">
        <v>85</v>
      </c>
      <c r="L166" s="2447"/>
      <c r="M166"/>
      <c r="N166"/>
      <c r="O166"/>
      <c r="P166"/>
      <c r="Q166"/>
      <c r="V166"/>
      <c r="W166" s="27"/>
      <c r="X166" s="27"/>
      <c r="Y166" s="27"/>
      <c r="Z166" s="27"/>
      <c r="AA166" s="27"/>
      <c r="AB166" s="27"/>
      <c r="AC166" s="27"/>
      <c r="AD166" s="27"/>
      <c r="AF166"/>
      <c r="AG166"/>
      <c r="AH166"/>
      <c r="AI166"/>
      <c r="AJ166"/>
      <c r="AK166"/>
      <c r="AL166"/>
      <c r="AM166"/>
      <c r="AN166" s="27"/>
      <c r="AO166" s="27"/>
      <c r="AP166" s="27"/>
      <c r="AQ166" s="27"/>
      <c r="AS166" s="749"/>
      <c r="AT166" s="863" t="s">
        <v>563</v>
      </c>
      <c r="AU166" s="751"/>
      <c r="AV166" s="750"/>
      <c r="AW166" s="750"/>
      <c r="AX166" s="750"/>
      <c r="AY166" s="752"/>
      <c r="AZ166"/>
      <c r="BA166" s="466">
        <v>1</v>
      </c>
    </row>
    <row r="167" spans="1:53" s="464" customFormat="1" ht="21" customHeight="1" x14ac:dyDescent="0.25">
      <c r="A167"/>
      <c r="B167" s="104" t="s">
        <v>7</v>
      </c>
      <c r="C167" s="451" t="str">
        <f>C165</f>
        <v>Famille à coller.N.Nom de votre recette.Recette mère ►.S.Saisissez le nom de la recette mère</v>
      </c>
      <c r="D167" s="451"/>
      <c r="E167" s="451"/>
      <c r="F167" s="374">
        <v>3.472222222222222E-3</v>
      </c>
      <c r="G167" s="375" t="s">
        <v>241</v>
      </c>
      <c r="H167" s="135"/>
      <c r="I167" s="135"/>
      <c r="J167" s="135"/>
      <c r="K167" s="166">
        <v>100</v>
      </c>
      <c r="L167" s="376" t="s">
        <v>242</v>
      </c>
      <c r="M167"/>
      <c r="N167"/>
      <c r="O167"/>
      <c r="P167"/>
      <c r="Q167"/>
      <c r="V167"/>
      <c r="W167" s="27"/>
      <c r="X167" s="27"/>
      <c r="Y167" s="27"/>
      <c r="Z167" s="27"/>
      <c r="AA167" s="27"/>
      <c r="AB167" s="27"/>
      <c r="AC167" s="27"/>
      <c r="AD167" s="27"/>
      <c r="AF167"/>
      <c r="AG167"/>
      <c r="AH167"/>
      <c r="AI167"/>
      <c r="AJ167"/>
      <c r="AK167"/>
      <c r="AL167"/>
      <c r="AM167"/>
      <c r="AN167" s="27"/>
      <c r="AO167" s="27"/>
      <c r="AP167" s="27"/>
      <c r="AQ167" s="27"/>
      <c r="AS167" s="827"/>
      <c r="AT167"/>
      <c r="AU167"/>
      <c r="AV167" s="9"/>
      <c r="AW167" s="9"/>
      <c r="AX167" s="9"/>
      <c r="AY167" s="862"/>
      <c r="AZ167"/>
      <c r="BA167" s="466">
        <v>1</v>
      </c>
    </row>
    <row r="168" spans="1:53" s="464" customFormat="1" ht="21" customHeight="1" x14ac:dyDescent="0.25">
      <c r="A168"/>
      <c r="B168" s="104" t="s">
        <v>7</v>
      </c>
      <c r="C168" s="451" t="str">
        <f>C165</f>
        <v>Famille à coller.N.Nom de votre recette.Recette mère ►.S.Saisissez le nom de la recette mère</v>
      </c>
      <c r="D168" s="451"/>
      <c r="E168" s="451"/>
      <c r="F168" s="377">
        <v>1.0416666666666666E-2</v>
      </c>
      <c r="G168" s="375" t="s">
        <v>243</v>
      </c>
      <c r="H168" s="135"/>
      <c r="I168" s="135"/>
      <c r="J168" s="135"/>
      <c r="K168" s="165">
        <v>90</v>
      </c>
      <c r="L168" s="378" t="s">
        <v>244</v>
      </c>
      <c r="M168"/>
      <c r="N168"/>
      <c r="O168"/>
      <c r="P168"/>
      <c r="Q168"/>
      <c r="V168"/>
      <c r="W168" s="27"/>
      <c r="X168" s="27"/>
      <c r="Y168" s="27"/>
      <c r="Z168" s="27"/>
      <c r="AA168" s="27"/>
      <c r="AB168" s="27"/>
      <c r="AC168" s="27"/>
      <c r="AD168" s="27"/>
      <c r="AF168"/>
      <c r="AG168"/>
      <c r="AH168"/>
      <c r="AI168"/>
      <c r="AJ168"/>
      <c r="AK168"/>
      <c r="AL168"/>
      <c r="AM168"/>
      <c r="AN168" s="27"/>
      <c r="AO168" s="27"/>
      <c r="AP168" s="27"/>
      <c r="AQ168" s="27"/>
      <c r="AS168" s="827"/>
      <c r="AT168" s="864">
        <v>149.92240344353021</v>
      </c>
      <c r="AU168" s="865">
        <v>8</v>
      </c>
      <c r="AV168" s="9"/>
      <c r="AW168" s="85" t="s">
        <v>564</v>
      </c>
      <c r="AX168" s="9"/>
      <c r="AY168" s="862"/>
      <c r="AZ168"/>
      <c r="BA168" s="466">
        <v>1</v>
      </c>
    </row>
    <row r="169" spans="1:53" s="464" customFormat="1" ht="21" customHeight="1" x14ac:dyDescent="0.25">
      <c r="A169"/>
      <c r="B169" s="104" t="s">
        <v>7</v>
      </c>
      <c r="C169" s="451" t="str">
        <f>C165</f>
        <v>Famille à coller.N.Nom de votre recette.Recette mère ►.S.Saisissez le nom de la recette mère</v>
      </c>
      <c r="D169" s="451">
        <f>D165</f>
        <v>6</v>
      </c>
      <c r="E169" s="451" t="str">
        <f>E165</f>
        <v>couverts</v>
      </c>
      <c r="F169" s="379">
        <v>2.0833333333333332E-2</v>
      </c>
      <c r="G169" s="375" t="s">
        <v>245</v>
      </c>
      <c r="H169" s="114"/>
      <c r="I169" s="114"/>
      <c r="J169" s="114"/>
      <c r="K169" s="380" t="s">
        <v>246</v>
      </c>
      <c r="L169" s="381" t="s">
        <v>247</v>
      </c>
      <c r="M169"/>
      <c r="N169"/>
      <c r="V169"/>
      <c r="W169" s="27"/>
      <c r="X169" s="27"/>
      <c r="Y169" s="27"/>
      <c r="Z169" s="27"/>
      <c r="AA169" s="27"/>
      <c r="AB169" s="27"/>
      <c r="AC169" s="27"/>
      <c r="AD169" s="27"/>
      <c r="AF169"/>
      <c r="AG169"/>
      <c r="AH169"/>
      <c r="AI169"/>
      <c r="AJ169"/>
      <c r="AK169"/>
      <c r="AL169"/>
      <c r="AM169"/>
      <c r="AN169" s="27"/>
      <c r="AO169" s="27"/>
      <c r="AP169" s="27"/>
      <c r="AQ169" s="27"/>
      <c r="AS169" s="827"/>
      <c r="AT169" s="866">
        <v>1.28</v>
      </c>
      <c r="AU169" s="867">
        <v>7</v>
      </c>
      <c r="AV169" s="9"/>
      <c r="AW169" s="85" t="s">
        <v>565</v>
      </c>
      <c r="AX169" s="9"/>
      <c r="AY169" s="862"/>
      <c r="AZ169"/>
      <c r="BA169" s="466">
        <v>1</v>
      </c>
    </row>
    <row r="170" spans="1:53" s="464" customFormat="1" ht="21" customHeight="1" x14ac:dyDescent="0.25">
      <c r="A170"/>
      <c r="B170" s="104" t="s">
        <v>7</v>
      </c>
      <c r="C170" s="451" t="str">
        <f>C165</f>
        <v>Famille à coller.N.Nom de votre recette.Recette mère ►.S.Saisissez le nom de la recette mère</v>
      </c>
      <c r="D170" s="451">
        <f>D165</f>
        <v>6</v>
      </c>
      <c r="E170" s="451" t="str">
        <f>E165</f>
        <v>couverts</v>
      </c>
      <c r="F170" s="382">
        <f>F167+F168+F169</f>
        <v>3.4722222222222224E-2</v>
      </c>
      <c r="G170" s="383" t="s">
        <v>2</v>
      </c>
      <c r="H170" s="114"/>
      <c r="I170" s="114"/>
      <c r="J170" s="114"/>
      <c r="K170" s="380" t="s">
        <v>246</v>
      </c>
      <c r="L170" s="385" t="s">
        <v>248</v>
      </c>
      <c r="M170"/>
      <c r="N170"/>
      <c r="V170"/>
      <c r="W170" s="27"/>
      <c r="X170" s="27"/>
      <c r="Y170" s="27"/>
      <c r="Z170" s="27"/>
      <c r="AA170" s="27"/>
      <c r="AB170" s="27"/>
      <c r="AC170" s="27"/>
      <c r="AD170" s="27"/>
      <c r="AF170"/>
      <c r="AG170"/>
      <c r="AH170"/>
      <c r="AI170"/>
      <c r="AJ170"/>
      <c r="AK170"/>
      <c r="AL170"/>
      <c r="AM170"/>
      <c r="AN170" s="27"/>
      <c r="AO170" s="27"/>
      <c r="AP170" s="27"/>
      <c r="AQ170" s="27"/>
      <c r="AS170" s="827"/>
      <c r="AT170" s="868">
        <v>3</v>
      </c>
      <c r="AU170" s="869">
        <v>0.38194444444444442</v>
      </c>
      <c r="AV170" s="9"/>
      <c r="AW170" s="870" t="s">
        <v>566</v>
      </c>
      <c r="AX170" s="871" t="s">
        <v>567</v>
      </c>
      <c r="AY170" s="872" t="s">
        <v>568</v>
      </c>
      <c r="AZ170"/>
      <c r="BA170" s="466">
        <v>1</v>
      </c>
    </row>
    <row r="171" spans="1:53" s="464" customFormat="1" ht="21" customHeight="1" x14ac:dyDescent="0.25">
      <c r="A171"/>
      <c r="B171" s="104" t="s">
        <v>7</v>
      </c>
      <c r="C171" s="451" t="str">
        <f>C165</f>
        <v>Famille à coller.N.Nom de votre recette.Recette mère ►.S.Saisissez le nom de la recette mère</v>
      </c>
      <c r="D171" s="451">
        <f>D165</f>
        <v>6</v>
      </c>
      <c r="E171" s="451" t="str">
        <f>E165</f>
        <v>couverts</v>
      </c>
      <c r="F171" s="615"/>
      <c r="G171" s="616"/>
      <c r="H171" s="616"/>
      <c r="I171" s="616"/>
      <c r="J171" s="617"/>
      <c r="K171" s="617"/>
      <c r="L171" s="618"/>
      <c r="M171"/>
      <c r="N171"/>
      <c r="V171"/>
      <c r="W171" s="27"/>
      <c r="X171" s="27"/>
      <c r="Y171" s="27"/>
      <c r="Z171" s="27"/>
      <c r="AA171" s="27"/>
      <c r="AB171" s="27"/>
      <c r="AC171" s="27"/>
      <c r="AD171" s="27"/>
      <c r="AF171"/>
      <c r="AG171"/>
      <c r="AH171"/>
      <c r="AI171"/>
      <c r="AJ171"/>
      <c r="AK171"/>
      <c r="AL171"/>
      <c r="AM171"/>
      <c r="AN171" s="27"/>
      <c r="AO171" s="27"/>
      <c r="AP171" s="27"/>
      <c r="AQ171" s="27"/>
      <c r="AS171" s="716"/>
      <c r="AT171" s="873">
        <v>2</v>
      </c>
      <c r="AU171" s="874">
        <v>6</v>
      </c>
      <c r="AV171" s="9"/>
      <c r="AW171" s="875" t="s">
        <v>569</v>
      </c>
      <c r="AX171" s="876" t="s">
        <v>570</v>
      </c>
      <c r="AY171" s="877" t="s">
        <v>571</v>
      </c>
      <c r="AZ171"/>
      <c r="BA171" s="466">
        <v>1</v>
      </c>
    </row>
    <row r="172" spans="1:53" s="464" customFormat="1" ht="21" customHeight="1" x14ac:dyDescent="0.25">
      <c r="A172"/>
      <c r="B172" s="104" t="s">
        <v>7</v>
      </c>
      <c r="C172" s="451" t="str">
        <f>C165</f>
        <v>Famille à coller.N.Nom de votre recette.Recette mère ►.S.Saisissez le nom de la recette mère</v>
      </c>
      <c r="D172" s="451">
        <f>D165</f>
        <v>6</v>
      </c>
      <c r="E172" s="451" t="str">
        <f>E165</f>
        <v>couverts</v>
      </c>
      <c r="F172" s="142" t="s">
        <v>218</v>
      </c>
      <c r="G172" s="631"/>
      <c r="H172" s="631"/>
      <c r="I172" s="631"/>
      <c r="J172" s="631"/>
      <c r="K172" s="631"/>
      <c r="L172" s="632"/>
      <c r="M172"/>
      <c r="N172"/>
      <c r="V172"/>
      <c r="W172" s="27"/>
      <c r="X172" s="27"/>
      <c r="Y172" s="27"/>
      <c r="Z172" s="27"/>
      <c r="AA172" s="27"/>
      <c r="AB172" s="27"/>
      <c r="AC172" s="27"/>
      <c r="AD172" s="27"/>
      <c r="AF172"/>
      <c r="AG172"/>
      <c r="AH172"/>
      <c r="AI172"/>
      <c r="AJ172"/>
      <c r="AK172"/>
      <c r="AL172"/>
      <c r="AM172"/>
      <c r="AN172" s="27"/>
      <c r="AO172" s="27"/>
      <c r="AP172" s="27"/>
      <c r="AQ172" s="27"/>
      <c r="AS172" s="709"/>
      <c r="AT172" s="878">
        <v>2</v>
      </c>
      <c r="AU172" s="879">
        <f>ROW()</f>
        <v>172</v>
      </c>
      <c r="AV172" s="9"/>
      <c r="AW172"/>
      <c r="AX172"/>
      <c r="AY172" s="148"/>
      <c r="AZ172"/>
      <c r="BA172" s="466">
        <v>1</v>
      </c>
    </row>
    <row r="173" spans="1:53" s="464" customFormat="1" ht="21" customHeight="1" x14ac:dyDescent="0.25">
      <c r="A173"/>
      <c r="B173" s="73" t="str">
        <f t="shared" ref="B173:B175" si="34">IF(OR(F173&lt;&gt;"",G173&lt;&gt; "",I173&lt;&gt;"",J173&lt;&gt;""),"A", "►")</f>
        <v>►</v>
      </c>
      <c r="C173" s="451" t="str">
        <f>C165</f>
        <v>Famille à coller.N.Nom de votre recette.Recette mère ►.S.Saisissez le nom de la recette mère</v>
      </c>
      <c r="D173" s="451">
        <f>D165</f>
        <v>6</v>
      </c>
      <c r="E173" s="451" t="str">
        <f>E165</f>
        <v>couverts</v>
      </c>
      <c r="F173" s="205"/>
      <c r="G173" s="114"/>
      <c r="H173" s="114"/>
      <c r="I173" s="114"/>
      <c r="J173" s="114"/>
      <c r="K173" s="114"/>
      <c r="L173" s="147"/>
      <c r="M173"/>
      <c r="N173"/>
      <c r="V173"/>
      <c r="W173" s="27"/>
      <c r="X173" s="27"/>
      <c r="Y173" s="27"/>
      <c r="Z173" s="27"/>
      <c r="AA173" s="27"/>
      <c r="AB173" s="27"/>
      <c r="AC173" s="27"/>
      <c r="AD173" s="27"/>
      <c r="AF173"/>
      <c r="AG173"/>
      <c r="AH173"/>
      <c r="AI173"/>
      <c r="AJ173"/>
      <c r="AK173"/>
      <c r="AL173"/>
      <c r="AM173"/>
      <c r="AN173" s="27"/>
      <c r="AO173" s="27"/>
      <c r="AP173" s="27"/>
      <c r="AQ173" s="27"/>
      <c r="AS173" s="796"/>
      <c r="AT173" s="880">
        <v>5</v>
      </c>
      <c r="AU173" s="881"/>
      <c r="AV173" s="9"/>
      <c r="AW173" s="882" t="s">
        <v>572</v>
      </c>
      <c r="AX173" s="883" t="s">
        <v>573</v>
      </c>
      <c r="AY173" s="884" t="s">
        <v>574</v>
      </c>
      <c r="AZ173"/>
      <c r="BA173" s="466">
        <v>1</v>
      </c>
    </row>
    <row r="174" spans="1:53" s="464" customFormat="1" ht="21" customHeight="1" x14ac:dyDescent="0.25">
      <c r="A174"/>
      <c r="B174" s="73" t="str">
        <f t="shared" si="34"/>
        <v>►</v>
      </c>
      <c r="C174" s="451" t="str">
        <f>C165</f>
        <v>Famille à coller.N.Nom de votre recette.Recette mère ►.S.Saisissez le nom de la recette mère</v>
      </c>
      <c r="D174" s="451">
        <f>D165</f>
        <v>6</v>
      </c>
      <c r="E174" s="451" t="str">
        <f>E165</f>
        <v>couverts</v>
      </c>
      <c r="F174" s="205"/>
      <c r="G174" s="114"/>
      <c r="H174" s="114"/>
      <c r="I174" s="114"/>
      <c r="J174" s="114"/>
      <c r="K174" s="114"/>
      <c r="L174" s="147" t="s">
        <v>127</v>
      </c>
      <c r="M174"/>
      <c r="N174"/>
      <c r="V174"/>
      <c r="W174" s="27"/>
      <c r="X174" s="27"/>
      <c r="Y174" s="27"/>
      <c r="Z174" s="27"/>
      <c r="AA174" s="27"/>
      <c r="AB174" s="27"/>
      <c r="AC174" s="27"/>
      <c r="AD174" s="27"/>
      <c r="AF174"/>
      <c r="AG174"/>
      <c r="AH174"/>
      <c r="AI174"/>
      <c r="AJ174"/>
      <c r="AK174"/>
      <c r="AL174"/>
      <c r="AM174"/>
      <c r="AN174" s="27"/>
      <c r="AO174" s="27"/>
      <c r="AP174" s="27"/>
      <c r="AQ174" s="27"/>
      <c r="AS174" s="677"/>
      <c r="AT174" s="885">
        <v>12</v>
      </c>
      <c r="AU174" s="886">
        <f>ROW()</f>
        <v>174</v>
      </c>
      <c r="AV174" s="9"/>
      <c r="AW174" s="887" t="s">
        <v>575</v>
      </c>
      <c r="AX174" s="888" t="s">
        <v>576</v>
      </c>
      <c r="AY174" s="889" t="s">
        <v>577</v>
      </c>
      <c r="AZ174"/>
      <c r="BA174" s="466">
        <v>1</v>
      </c>
    </row>
    <row r="175" spans="1:53" s="464" customFormat="1" ht="21" customHeight="1" x14ac:dyDescent="0.25">
      <c r="A175"/>
      <c r="B175" s="73" t="str">
        <f t="shared" si="34"/>
        <v>►</v>
      </c>
      <c r="C175" s="451" t="str">
        <f>C165</f>
        <v>Famille à coller.N.Nom de votre recette.Recette mère ►.S.Saisissez le nom de la recette mère</v>
      </c>
      <c r="D175" s="451">
        <f>D165</f>
        <v>6</v>
      </c>
      <c r="E175" s="451" t="str">
        <f>E165</f>
        <v>couverts</v>
      </c>
      <c r="F175" s="2449"/>
      <c r="G175" s="114"/>
      <c r="H175" s="114"/>
      <c r="I175" s="114"/>
      <c r="J175" s="114"/>
      <c r="K175" s="114"/>
      <c r="L175" s="147" t="s">
        <v>128</v>
      </c>
      <c r="M175"/>
      <c r="N175"/>
      <c r="V175"/>
      <c r="W175" s="27"/>
      <c r="X175" s="27"/>
      <c r="Y175" s="27"/>
      <c r="Z175" s="27"/>
      <c r="AA175" s="27"/>
      <c r="AB175" s="27"/>
      <c r="AC175" s="27"/>
      <c r="AD175" s="27"/>
      <c r="AF175"/>
      <c r="AG175"/>
      <c r="AH175"/>
      <c r="AI175"/>
      <c r="AJ175"/>
      <c r="AK175"/>
      <c r="AL175"/>
      <c r="AM175"/>
      <c r="AN175" s="27"/>
      <c r="AO175" s="27"/>
      <c r="AP175" s="27"/>
      <c r="AQ175" s="27"/>
      <c r="AS175" s="677"/>
      <c r="AT175" s="465"/>
      <c r="AU175" s="465"/>
      <c r="AV175" s="9"/>
      <c r="AW175"/>
      <c r="AX175"/>
      <c r="AY175" s="148"/>
      <c r="AZ175"/>
      <c r="BA175" s="466">
        <v>1</v>
      </c>
    </row>
    <row r="176" spans="1:53" s="464" customFormat="1" ht="21" customHeight="1" x14ac:dyDescent="0.25">
      <c r="A176"/>
      <c r="B176" s="116" t="s">
        <v>7</v>
      </c>
      <c r="C176" s="451" t="str">
        <f>C165</f>
        <v>Famille à coller.N.Nom de votre recette.Recette mère ►.S.Saisissez le nom de la recette mère</v>
      </c>
      <c r="D176" s="451">
        <f>D165</f>
        <v>6</v>
      </c>
      <c r="E176" s="451" t="str">
        <f>E165</f>
        <v>couverts</v>
      </c>
      <c r="F176" s="265"/>
      <c r="G176" s="265"/>
      <c r="H176" s="265" t="s">
        <v>73</v>
      </c>
      <c r="I176" s="266"/>
      <c r="J176" s="267"/>
      <c r="K176" s="267"/>
      <c r="L176" s="268"/>
      <c r="M176"/>
      <c r="N176"/>
      <c r="V176"/>
      <c r="W176" s="27"/>
      <c r="X176" s="27"/>
      <c r="Y176" s="27"/>
      <c r="Z176" s="27"/>
      <c r="AA176" s="27"/>
      <c r="AB176" s="27"/>
      <c r="AC176" s="27"/>
      <c r="AD176" s="27"/>
      <c r="AF176"/>
      <c r="AG176"/>
      <c r="AH176"/>
      <c r="AI176"/>
      <c r="AJ176"/>
      <c r="AK176"/>
      <c r="AL176"/>
      <c r="AM176"/>
      <c r="AN176" s="27"/>
      <c r="AO176" s="27"/>
      <c r="AP176" s="27"/>
      <c r="AQ176" s="27"/>
      <c r="AR176" s="465"/>
      <c r="AS176" s="677"/>
      <c r="AT176" s="890" t="s">
        <v>578</v>
      </c>
      <c r="AU176" s="890" t="s">
        <v>579</v>
      </c>
      <c r="AV176" s="9"/>
      <c r="AW176" s="891" t="s">
        <v>580</v>
      </c>
      <c r="AX176" s="892" t="s">
        <v>581</v>
      </c>
      <c r="AY176" s="893" t="s">
        <v>582</v>
      </c>
      <c r="AZ176"/>
      <c r="BA176" s="466">
        <v>1</v>
      </c>
    </row>
    <row r="177" spans="1:53" s="464" customFormat="1" ht="21" customHeight="1" thickBot="1" x14ac:dyDescent="0.3">
      <c r="A177"/>
      <c r="B177" s="123" t="s">
        <v>7</v>
      </c>
      <c r="C177" s="455" t="str">
        <f>C165</f>
        <v>Famille à coller.N.Nom de votre recette.Recette mère ►.S.Saisissez le nom de la recette mère</v>
      </c>
      <c r="D177" s="455">
        <f>D165</f>
        <v>6</v>
      </c>
      <c r="E177" s="455" t="str">
        <f>E165</f>
        <v>couverts</v>
      </c>
      <c r="F177" s="269" t="s">
        <v>62</v>
      </c>
      <c r="G177" s="270"/>
      <c r="H177" s="271"/>
      <c r="I177" s="272"/>
      <c r="J177" s="271"/>
      <c r="K177" s="271"/>
      <c r="L177" s="273"/>
      <c r="M177"/>
      <c r="N177"/>
      <c r="V177"/>
      <c r="W177" s="27"/>
      <c r="X177" s="27"/>
      <c r="Y177" s="27"/>
      <c r="Z177" s="27"/>
      <c r="AA177" s="27"/>
      <c r="AB177" s="27"/>
      <c r="AC177" s="27"/>
      <c r="AD177" s="27"/>
      <c r="AF177"/>
      <c r="AG177"/>
      <c r="AH177"/>
      <c r="AI177"/>
      <c r="AJ177"/>
      <c r="AK177"/>
      <c r="AL177"/>
      <c r="AM177"/>
      <c r="AN177" s="27"/>
      <c r="AO177" s="27"/>
      <c r="AP177" s="27"/>
      <c r="AQ177" s="27"/>
      <c r="AR177" s="465"/>
      <c r="AS177" s="677"/>
      <c r="AT177" s="890" t="s">
        <v>583</v>
      </c>
      <c r="AU177" s="890" t="s">
        <v>584</v>
      </c>
      <c r="AV177" s="9"/>
      <c r="AW177" s="894" t="s">
        <v>585</v>
      </c>
      <c r="AX177" s="895" t="s">
        <v>586</v>
      </c>
      <c r="AY177" s="896" t="s">
        <v>587</v>
      </c>
      <c r="AZ177"/>
      <c r="BA177" s="466">
        <v>1</v>
      </c>
    </row>
    <row r="178" spans="1:53" s="464" customFormat="1" ht="21" customHeight="1" thickBot="1" x14ac:dyDescent="0.3">
      <c r="A178"/>
      <c r="B178" s="2168" t="s">
        <v>7</v>
      </c>
      <c r="C178" s="2470"/>
      <c r="D178" s="2470"/>
      <c r="E178" s="2470"/>
      <c r="F178" s="2471" t="s">
        <v>2205</v>
      </c>
      <c r="G178" s="2471"/>
      <c r="H178" s="2471"/>
      <c r="I178" s="2471"/>
      <c r="J178" s="2471"/>
      <c r="K178" s="2471"/>
      <c r="L178" s="2472" t="s">
        <v>77</v>
      </c>
      <c r="M178"/>
      <c r="N178"/>
      <c r="V178"/>
      <c r="W178" s="27"/>
      <c r="X178" s="27"/>
      <c r="Y178" s="27"/>
      <c r="Z178" s="27"/>
      <c r="AA178" s="27"/>
      <c r="AB178" s="27"/>
      <c r="AC178" s="27"/>
      <c r="AD178" s="27"/>
      <c r="AF178"/>
      <c r="AG178"/>
      <c r="AH178"/>
      <c r="AI178"/>
      <c r="AJ178"/>
      <c r="AK178"/>
      <c r="AL178"/>
      <c r="AM178"/>
      <c r="AN178" s="27"/>
      <c r="AO178" s="27"/>
      <c r="AP178" s="27"/>
      <c r="AQ178" s="27"/>
      <c r="AR178" s="465"/>
      <c r="AS178" s="677"/>
      <c r="AT178" s="890" t="s">
        <v>588</v>
      </c>
      <c r="AU178" s="890" t="s">
        <v>589</v>
      </c>
      <c r="AV178" s="9"/>
      <c r="AW178" s="9"/>
      <c r="AX178" s="9"/>
      <c r="AY178" s="862"/>
      <c r="AZ178"/>
      <c r="BA178" s="466">
        <v>1</v>
      </c>
    </row>
    <row r="179" spans="1:53" s="464" customFormat="1" ht="21" customHeight="1" x14ac:dyDescent="0.25">
      <c r="A179"/>
      <c r="B179" s="23" t="s">
        <v>7</v>
      </c>
      <c r="C179" s="456" t="str">
        <f>C185</f>
        <v>Famille à coller.N.Nom de votre recette.Recette mère ►.S.Saisissez le nom de la recette mère</v>
      </c>
      <c r="D179" s="457">
        <f>D185</f>
        <v>6</v>
      </c>
      <c r="E179" s="457" t="str">
        <f>E185</f>
        <v>couverts</v>
      </c>
      <c r="F179" s="279" t="s">
        <v>4</v>
      </c>
      <c r="G179" s="24" t="s">
        <v>8</v>
      </c>
      <c r="H179" s="3217" t="s">
        <v>206</v>
      </c>
      <c r="I179" s="3217"/>
      <c r="J179" s="3157" t="s">
        <v>10</v>
      </c>
      <c r="K179" s="3157"/>
      <c r="L179" s="3158"/>
      <c r="M179"/>
      <c r="N179" s="522" t="s">
        <v>77</v>
      </c>
      <c r="O179" s="470" t="s">
        <v>2211</v>
      </c>
      <c r="P179" s="470"/>
      <c r="Q179" s="470"/>
      <c r="V179"/>
      <c r="W179" s="27"/>
      <c r="X179" s="27"/>
      <c r="Y179" s="27"/>
      <c r="Z179" s="27"/>
      <c r="AA179" s="27"/>
      <c r="AB179" s="27"/>
      <c r="AC179" s="27"/>
      <c r="AD179" s="27"/>
      <c r="AF179"/>
      <c r="AG179"/>
      <c r="AH179"/>
      <c r="AI179"/>
      <c r="AJ179"/>
      <c r="AK179"/>
      <c r="AL179"/>
      <c r="AM179"/>
      <c r="AN179" s="27"/>
      <c r="AO179" s="27"/>
      <c r="AP179" s="27"/>
      <c r="AQ179" s="27"/>
      <c r="AR179" s="465"/>
      <c r="AS179" s="809"/>
      <c r="AT179" s="890" t="s">
        <v>590</v>
      </c>
      <c r="AU179" s="890" t="s">
        <v>591</v>
      </c>
      <c r="AV179" s="9"/>
      <c r="AW179" s="897" t="s">
        <v>592</v>
      </c>
      <c r="AX179" s="898" t="s">
        <v>593</v>
      </c>
      <c r="AY179" s="862"/>
      <c r="AZ179"/>
      <c r="BA179" s="466">
        <v>1</v>
      </c>
    </row>
    <row r="180" spans="1:53" s="464" customFormat="1" ht="21" customHeight="1" x14ac:dyDescent="0.25">
      <c r="A180"/>
      <c r="B180" s="25" t="s">
        <v>7</v>
      </c>
      <c r="C180" s="458" t="str">
        <f>C185</f>
        <v>Famille à coller.N.Nom de votre recette.Recette mère ►.S.Saisissez le nom de la recette mère</v>
      </c>
      <c r="D180" s="459"/>
      <c r="E180" s="459"/>
      <c r="F180" s="281" t="s">
        <v>207</v>
      </c>
      <c r="G180" s="26" t="s">
        <v>12</v>
      </c>
      <c r="H180" s="3218"/>
      <c r="I180" s="3218"/>
      <c r="J180" s="3159"/>
      <c r="K180" s="3159"/>
      <c r="L180" s="3160"/>
      <c r="M180"/>
      <c r="O180" s="469" t="s">
        <v>276</v>
      </c>
      <c r="P180"/>
      <c r="Q180"/>
      <c r="V180"/>
      <c r="W180" s="27"/>
      <c r="X180" s="27"/>
      <c r="Y180" s="27"/>
      <c r="Z180" s="27"/>
      <c r="AA180" s="27"/>
      <c r="AB180" s="27"/>
      <c r="AC180" s="27"/>
      <c r="AD180" s="27"/>
      <c r="AF180"/>
      <c r="AG180"/>
      <c r="AH180"/>
      <c r="AI180"/>
      <c r="AJ180"/>
      <c r="AK180"/>
      <c r="AL180"/>
      <c r="AM180"/>
      <c r="AN180" s="27"/>
      <c r="AO180" s="27"/>
      <c r="AP180" s="27"/>
      <c r="AQ180" s="27"/>
      <c r="AR180" s="465"/>
      <c r="AS180" s="809"/>
      <c r="AT180" s="890" t="s">
        <v>594</v>
      </c>
      <c r="AU180" s="890" t="s">
        <v>595</v>
      </c>
      <c r="AV180" s="9"/>
      <c r="AW180" s="9"/>
      <c r="AX180" s="9"/>
      <c r="AY180" s="862"/>
      <c r="AZ180"/>
      <c r="BA180" s="466">
        <v>1</v>
      </c>
    </row>
    <row r="181" spans="1:53" s="464" customFormat="1" ht="21" customHeight="1" x14ac:dyDescent="0.25">
      <c r="A181"/>
      <c r="B181" s="25" t="s">
        <v>7</v>
      </c>
      <c r="C181" s="460" t="str">
        <f>C185</f>
        <v>Famille à coller.N.Nom de votre recette.Recette mère ►.S.Saisissez le nom de la recette mère</v>
      </c>
      <c r="D181" s="461"/>
      <c r="E181" s="462"/>
      <c r="F181" s="28"/>
      <c r="G181" s="29" t="s">
        <v>208</v>
      </c>
      <c r="H181" s="283"/>
      <c r="I181" s="30" t="s">
        <v>13</v>
      </c>
      <c r="J181" s="284" t="s">
        <v>14</v>
      </c>
      <c r="K181" s="9"/>
      <c r="L181" s="285"/>
      <c r="M181"/>
      <c r="N181"/>
      <c r="O181"/>
      <c r="P181"/>
      <c r="Q181"/>
      <c r="V181"/>
      <c r="W181" s="27"/>
      <c r="X181" s="27"/>
      <c r="Y181" s="27"/>
      <c r="Z181" s="27"/>
      <c r="AA181" s="27"/>
      <c r="AB181" s="27"/>
      <c r="AC181" s="27"/>
      <c r="AD181" s="27"/>
      <c r="AF181"/>
      <c r="AG181"/>
      <c r="AH181"/>
      <c r="AI181"/>
      <c r="AJ181"/>
      <c r="AK181"/>
      <c r="AL181"/>
      <c r="AM181"/>
      <c r="AN181" s="27"/>
      <c r="AO181" s="27"/>
      <c r="AP181" s="27"/>
      <c r="AQ181" s="27"/>
      <c r="AR181" s="465"/>
      <c r="AS181" s="809"/>
      <c r="AT181" s="890" t="s">
        <v>596</v>
      </c>
      <c r="AU181" s="881">
        <v>1</v>
      </c>
      <c r="AV181" s="9"/>
      <c r="AW181" s="9" t="s">
        <v>597</v>
      </c>
      <c r="AX181" s="9"/>
      <c r="AY181" s="862"/>
      <c r="AZ181"/>
      <c r="BA181" s="466">
        <v>1</v>
      </c>
    </row>
    <row r="182" spans="1:53" s="464" customFormat="1" ht="21" customHeight="1" x14ac:dyDescent="0.25">
      <c r="A182"/>
      <c r="B182" s="25" t="s">
        <v>7</v>
      </c>
      <c r="C182" s="428" t="str">
        <f>C185</f>
        <v>Famille à coller.N.Nom de votre recette.Recette mère ►.S.Saisissez le nom de la recette mère</v>
      </c>
      <c r="D182" s="428"/>
      <c r="E182" s="428"/>
      <c r="F182" s="36" t="s">
        <v>16</v>
      </c>
      <c r="G182" s="37"/>
      <c r="H182" s="37"/>
      <c r="I182" s="288" t="s">
        <v>17</v>
      </c>
      <c r="J182" s="3214" t="str">
        <f>F185</f>
        <v>Famille à coller.N.Nom de votre recette.Recette mère ►.S.Saisissez le nom de la recette mère</v>
      </c>
      <c r="K182" s="3214"/>
      <c r="L182" s="3215"/>
      <c r="M182"/>
      <c r="N182"/>
      <c r="O182"/>
      <c r="P182"/>
      <c r="Q182"/>
      <c r="V182"/>
      <c r="W182" s="27"/>
      <c r="X182" s="27"/>
      <c r="Y182" s="27"/>
      <c r="Z182" s="27"/>
      <c r="AA182" s="27"/>
      <c r="AB182" s="27"/>
      <c r="AC182" s="27"/>
      <c r="AD182" s="27"/>
      <c r="AF182"/>
      <c r="AG182"/>
      <c r="AH182"/>
      <c r="AI182"/>
      <c r="AJ182"/>
      <c r="AK182"/>
      <c r="AL182"/>
      <c r="AM182"/>
      <c r="AN182" s="27"/>
      <c r="AO182" s="27"/>
      <c r="AP182" s="27"/>
      <c r="AQ182" s="27"/>
      <c r="AR182" s="465"/>
      <c r="AS182" s="809"/>
      <c r="AT182" s="890" t="s">
        <v>598</v>
      </c>
      <c r="AU182" s="890" t="s">
        <v>599</v>
      </c>
      <c r="AV182" s="899" t="s">
        <v>600</v>
      </c>
      <c r="AW182" s="900" t="s">
        <v>601</v>
      </c>
      <c r="AX182" s="9"/>
      <c r="AY182" s="862" t="s">
        <v>4</v>
      </c>
      <c r="AZ182"/>
      <c r="BA182" s="466">
        <v>1</v>
      </c>
    </row>
    <row r="183" spans="1:53" s="464" customFormat="1" ht="21" customHeight="1" x14ac:dyDescent="0.25">
      <c r="A183"/>
      <c r="B183" s="25" t="s">
        <v>7</v>
      </c>
      <c r="C183" s="428" t="str">
        <f>C185</f>
        <v>Famille à coller.N.Nom de votre recette.Recette mère ►.S.Saisissez le nom de la recette mère</v>
      </c>
      <c r="D183" s="428"/>
      <c r="E183" s="428"/>
      <c r="F183" s="43">
        <v>6</v>
      </c>
      <c r="G183" s="44" t="s">
        <v>66</v>
      </c>
      <c r="H183" s="36"/>
      <c r="I183" s="36"/>
      <c r="J183" s="3214"/>
      <c r="K183" s="3214"/>
      <c r="L183" s="3215"/>
      <c r="M183"/>
      <c r="N183"/>
      <c r="O183"/>
      <c r="P183"/>
      <c r="Q183"/>
      <c r="V183"/>
      <c r="W183" s="27"/>
      <c r="X183" s="27"/>
      <c r="Y183" s="27"/>
      <c r="Z183" s="27"/>
      <c r="AA183" s="27"/>
      <c r="AB183" s="27"/>
      <c r="AC183" s="27"/>
      <c r="AD183" s="27"/>
      <c r="AF183"/>
      <c r="AG183"/>
      <c r="AH183"/>
      <c r="AI183"/>
      <c r="AJ183"/>
      <c r="AK183"/>
      <c r="AL183"/>
      <c r="AM183"/>
      <c r="AN183" s="27"/>
      <c r="AO183" s="27"/>
      <c r="AP183" s="27"/>
      <c r="AQ183" s="27"/>
      <c r="AR183" s="465"/>
      <c r="AS183" s="827"/>
      <c r="AT183" s="9"/>
      <c r="AU183" s="9"/>
      <c r="AV183" s="9"/>
      <c r="AW183" s="9"/>
      <c r="AX183" s="9"/>
      <c r="AY183" s="862"/>
      <c r="AZ183"/>
      <c r="BA183" s="466">
        <v>1</v>
      </c>
    </row>
    <row r="184" spans="1:53" s="464" customFormat="1" ht="21" customHeight="1" x14ac:dyDescent="0.25">
      <c r="A184"/>
      <c r="B184" s="25" t="s">
        <v>5</v>
      </c>
      <c r="C184" s="428" t="str">
        <f>C185</f>
        <v>Famille à coller.N.Nom de votre recette.Recette mère ►.S.Saisissez le nom de la recette mère</v>
      </c>
      <c r="D184" s="428"/>
      <c r="E184" s="428"/>
      <c r="F184" s="289"/>
      <c r="G184" s="48"/>
      <c r="H184" s="48"/>
      <c r="I184" s="48"/>
      <c r="J184" s="48"/>
      <c r="K184" s="48"/>
      <c r="L184" s="429"/>
      <c r="M184"/>
      <c r="N184"/>
      <c r="O184"/>
      <c r="P184"/>
      <c r="Q184"/>
      <c r="V184"/>
      <c r="W184" s="27"/>
      <c r="X184" s="27"/>
      <c r="Y184" s="27"/>
      <c r="Z184" s="27"/>
      <c r="AA184" s="27"/>
      <c r="AB184" s="27"/>
      <c r="AC184" s="27"/>
      <c r="AD184" s="27"/>
      <c r="AF184"/>
      <c r="AG184"/>
      <c r="AH184"/>
      <c r="AI184"/>
      <c r="AJ184"/>
      <c r="AK184"/>
      <c r="AL184"/>
      <c r="AM184"/>
      <c r="AN184" s="27"/>
      <c r="AO184" s="27"/>
      <c r="AP184" s="27"/>
      <c r="AQ184" s="27"/>
      <c r="AR184" s="465"/>
      <c r="AS184" s="827"/>
      <c r="AT184" s="9"/>
      <c r="AU184" s="9"/>
      <c r="AV184" s="9"/>
      <c r="AW184" s="9"/>
      <c r="AX184" s="9"/>
      <c r="AY184" s="862"/>
      <c r="AZ184"/>
      <c r="BA184" s="466">
        <v>1</v>
      </c>
    </row>
    <row r="185" spans="1:53" s="464" customFormat="1" ht="21" customHeight="1" x14ac:dyDescent="0.25">
      <c r="A185"/>
      <c r="B185" s="430" t="s">
        <v>5</v>
      </c>
      <c r="C185" s="431" t="str">
        <f>F185</f>
        <v>Famille à coller.N.Nom de votre recette.Recette mère ►.S.Saisissez le nom de la recette mère</v>
      </c>
      <c r="D185" s="431">
        <f>F183</f>
        <v>6</v>
      </c>
      <c r="E185" s="431" t="str">
        <f>G183</f>
        <v>couverts</v>
      </c>
      <c r="F185" s="435" t="str">
        <f>UPPER(LEFT(H179,1))&amp;LOWER(MID(H179,2,999))&amp;"."&amp;UPPER(LEFT(J179,1))&amp;"."&amp;UPPER(LEFT(J179,1))&amp;LOWER(MID(J179,2,999))&amp;"."&amp;IF(ISTEXT(L185),K185&amp;"."&amp;UPPER(LEFT(L185,1))&amp;"."&amp;UPPER(LEFT(L185,1))&amp;LOWER(MID(L185,2,999)),G185)</f>
        <v>Famille à coller.N.Nom de votre recette.Recette mère ►.S.Saisissez le nom de la recette mère</v>
      </c>
      <c r="G185" s="432" t="s">
        <v>22</v>
      </c>
      <c r="H185" s="3216" t="s">
        <v>23</v>
      </c>
      <c r="I185" s="3216"/>
      <c r="J185" s="3216"/>
      <c r="K185" s="433" t="s">
        <v>24</v>
      </c>
      <c r="L185" s="434" t="s">
        <v>25</v>
      </c>
      <c r="M185"/>
      <c r="N185"/>
      <c r="O185"/>
      <c r="P185"/>
      <c r="Q185"/>
      <c r="V185"/>
      <c r="W185" s="27"/>
      <c r="X185" s="27"/>
      <c r="Y185" s="27"/>
      <c r="Z185" s="27"/>
      <c r="AA185" s="27"/>
      <c r="AB185" s="27"/>
      <c r="AC185" s="27"/>
      <c r="AD185" s="27"/>
      <c r="AF185"/>
      <c r="AG185"/>
      <c r="AH185"/>
      <c r="AI185"/>
      <c r="AJ185"/>
      <c r="AK185"/>
      <c r="AL185"/>
      <c r="AM185"/>
      <c r="AN185" s="27"/>
      <c r="AO185" s="27"/>
      <c r="AP185" s="27"/>
      <c r="AQ185" s="27"/>
      <c r="AR185" s="465"/>
      <c r="AS185" s="827"/>
      <c r="AT185" s="901" t="s">
        <v>602</v>
      </c>
      <c r="AU185" s="9"/>
      <c r="AV185" s="9"/>
      <c r="AW185" s="9"/>
      <c r="AX185" s="9"/>
      <c r="AY185" s="862"/>
      <c r="AZ185"/>
      <c r="BA185" s="466">
        <v>1</v>
      </c>
    </row>
    <row r="186" spans="1:53" s="464" customFormat="1" ht="21" customHeight="1" x14ac:dyDescent="0.25">
      <c r="A186"/>
      <c r="B186" s="2442" t="s">
        <v>7</v>
      </c>
      <c r="C186" s="440" t="str">
        <f>C185</f>
        <v>Famille à coller.N.Nom de votre recette.Recette mère ►.S.Saisissez le nom de la recette mère</v>
      </c>
      <c r="D186" s="440"/>
      <c r="E186" s="440"/>
      <c r="F186" s="441" t="s">
        <v>27</v>
      </c>
      <c r="G186" s="2444">
        <v>3</v>
      </c>
      <c r="H186" s="2445" t="s">
        <v>67</v>
      </c>
      <c r="I186" s="2446"/>
      <c r="J186" s="2446"/>
      <c r="K186" s="2446"/>
      <c r="L186" s="2486" t="s">
        <v>154</v>
      </c>
      <c r="M186"/>
      <c r="N186"/>
      <c r="O186"/>
      <c r="P186"/>
      <c r="Q186"/>
      <c r="V186"/>
      <c r="W186" s="27"/>
      <c r="X186" s="27"/>
      <c r="Y186" s="27"/>
      <c r="Z186" s="27"/>
      <c r="AA186" s="27"/>
      <c r="AB186" s="27"/>
      <c r="AC186" s="27"/>
      <c r="AD186" s="27"/>
      <c r="AF186"/>
      <c r="AG186"/>
      <c r="AH186"/>
      <c r="AI186"/>
      <c r="AJ186"/>
      <c r="AK186"/>
      <c r="AL186"/>
      <c r="AM186"/>
      <c r="AN186" s="27"/>
      <c r="AO186" s="27"/>
      <c r="AP186" s="27"/>
      <c r="AQ186" s="27"/>
      <c r="AR186" s="465"/>
      <c r="AS186" s="827"/>
      <c r="AT186" s="902" t="s">
        <v>603</v>
      </c>
      <c r="AU186" s="9"/>
      <c r="AV186" s="9"/>
      <c r="AW186" s="9"/>
      <c r="AX186" s="9"/>
      <c r="AY186" s="862"/>
      <c r="AZ186"/>
      <c r="BA186" s="466">
        <v>1</v>
      </c>
    </row>
    <row r="187" spans="1:53" s="464" customFormat="1" ht="21" customHeight="1" x14ac:dyDescent="0.25">
      <c r="A187"/>
      <c r="B187" s="104" t="s">
        <v>7</v>
      </c>
      <c r="C187" s="451" t="str">
        <f>C185</f>
        <v>Famille à coller.N.Nom de votre recette.Recette mère ►.S.Saisissez le nom de la recette mère</v>
      </c>
      <c r="D187" s="451"/>
      <c r="E187" s="451"/>
      <c r="F187" s="2487" t="s">
        <v>235</v>
      </c>
      <c r="G187" s="331">
        <f>SUM(G188:G191)</f>
        <v>0.18055555555555552</v>
      </c>
      <c r="H187" s="620"/>
      <c r="I187" s="621" t="s">
        <v>249</v>
      </c>
      <c r="J187" s="620" t="s">
        <v>250</v>
      </c>
      <c r="K187" s="622" t="s">
        <v>251</v>
      </c>
      <c r="L187" s="623" t="s">
        <v>252</v>
      </c>
      <c r="M187"/>
      <c r="N187"/>
      <c r="O187"/>
      <c r="P187"/>
      <c r="Q187"/>
      <c r="V187"/>
      <c r="W187" s="27"/>
      <c r="X187" s="27"/>
      <c r="Y187" s="27"/>
      <c r="Z187" s="27"/>
      <c r="AA187" s="27"/>
      <c r="AB187" s="27"/>
      <c r="AC187" s="27"/>
      <c r="AD187" s="27"/>
      <c r="AF187"/>
      <c r="AG187"/>
      <c r="AH187"/>
      <c r="AI187"/>
      <c r="AJ187"/>
      <c r="AK187"/>
      <c r="AL187"/>
      <c r="AM187"/>
      <c r="AN187" s="27"/>
      <c r="AO187" s="27"/>
      <c r="AP187" s="27"/>
      <c r="AQ187" s="27"/>
      <c r="AR187" s="465"/>
      <c r="AS187" s="827"/>
      <c r="AT187" s="902" t="s">
        <v>604</v>
      </c>
      <c r="AU187" s="9"/>
      <c r="AV187" s="9"/>
      <c r="AW187" s="9"/>
      <c r="AX187" s="9"/>
      <c r="AY187" s="862"/>
      <c r="AZ187"/>
      <c r="BA187" s="466">
        <v>1</v>
      </c>
    </row>
    <row r="188" spans="1:53" s="464" customFormat="1" ht="21" customHeight="1" x14ac:dyDescent="0.25">
      <c r="A188"/>
      <c r="B188" s="73" t="str">
        <f t="shared" ref="B188:B192" si="35">IF(OR(I188&lt;&gt;"",J188&lt;&gt; "",K188&lt;&gt;"",L188&lt;&gt;""),"A", "►")</f>
        <v>A</v>
      </c>
      <c r="C188" s="451" t="str">
        <f>C185</f>
        <v>Famille à coller.N.Nom de votre recette.Recette mère ►.S.Saisissez le nom de la recette mère</v>
      </c>
      <c r="D188" s="451"/>
      <c r="E188" s="451"/>
      <c r="F188" s="986"/>
      <c r="G188" s="389">
        <v>2.4305555555555556E-2</v>
      </c>
      <c r="H188" s="9"/>
      <c r="I188" s="165">
        <v>100</v>
      </c>
      <c r="J188" s="390">
        <v>0.6</v>
      </c>
      <c r="K188" s="391" t="s">
        <v>253</v>
      </c>
      <c r="L188" s="392" t="s">
        <v>254</v>
      </c>
      <c r="M188"/>
      <c r="N188"/>
      <c r="O188"/>
      <c r="P188"/>
      <c r="Q188"/>
      <c r="V188"/>
      <c r="W188" s="27"/>
      <c r="X188" s="27"/>
      <c r="Y188" s="27"/>
      <c r="Z188" s="27"/>
      <c r="AA188" s="27"/>
      <c r="AB188" s="27"/>
      <c r="AC188" s="27"/>
      <c r="AD188" s="27"/>
      <c r="AF188"/>
      <c r="AG188"/>
      <c r="AH188"/>
      <c r="AI188"/>
      <c r="AJ188"/>
      <c r="AK188"/>
      <c r="AL188"/>
      <c r="AM188"/>
      <c r="AN188" s="27"/>
      <c r="AO188" s="27"/>
      <c r="AP188" s="27"/>
      <c r="AQ188" s="27"/>
      <c r="AR188" s="465"/>
      <c r="AS188" s="827"/>
      <c r="AT188" s="903" t="s">
        <v>605</v>
      </c>
      <c r="AU188" s="9"/>
      <c r="AV188" s="9"/>
      <c r="AW188" s="9"/>
      <c r="AX188" s="9"/>
      <c r="AY188" s="862"/>
      <c r="AZ188"/>
      <c r="BA188" s="466">
        <v>1</v>
      </c>
    </row>
    <row r="189" spans="1:53" s="464" customFormat="1" ht="21" customHeight="1" x14ac:dyDescent="0.25">
      <c r="A189"/>
      <c r="B189" s="73" t="str">
        <f t="shared" si="35"/>
        <v>A</v>
      </c>
      <c r="C189" s="451" t="str">
        <f>C185</f>
        <v>Famille à coller.N.Nom de votre recette.Recette mère ►.S.Saisissez le nom de la recette mère</v>
      </c>
      <c r="D189" s="451">
        <f>D185</f>
        <v>6</v>
      </c>
      <c r="E189" s="451" t="str">
        <f>E185</f>
        <v>couverts</v>
      </c>
      <c r="F189" s="986" t="s">
        <v>255</v>
      </c>
      <c r="G189" s="389">
        <v>1.0416666666666666E-2</v>
      </c>
      <c r="H189" s="9"/>
      <c r="I189" s="165">
        <v>100</v>
      </c>
      <c r="J189" s="390">
        <v>0.6</v>
      </c>
      <c r="K189" s="391" t="s">
        <v>256</v>
      </c>
      <c r="L189" s="392" t="s">
        <v>257</v>
      </c>
      <c r="M189"/>
      <c r="N189"/>
      <c r="O189"/>
      <c r="P189"/>
      <c r="Q189"/>
      <c r="V189"/>
      <c r="W189" s="27"/>
      <c r="X189" s="27"/>
      <c r="Y189" s="27"/>
      <c r="Z189" s="27"/>
      <c r="AA189" s="27"/>
      <c r="AB189" s="27"/>
      <c r="AC189" s="27"/>
      <c r="AD189" s="27"/>
      <c r="AF189"/>
      <c r="AG189"/>
      <c r="AH189"/>
      <c r="AI189"/>
      <c r="AJ189"/>
      <c r="AK189"/>
      <c r="AL189"/>
      <c r="AM189"/>
      <c r="AN189" s="27"/>
      <c r="AO189" s="27"/>
      <c r="AP189" s="27"/>
      <c r="AQ189" s="27"/>
      <c r="AR189" s="465"/>
      <c r="AS189" s="827"/>
      <c r="AT189" s="904" t="s">
        <v>606</v>
      </c>
      <c r="AU189" s="9"/>
      <c r="AV189" s="9"/>
      <c r="AW189" s="9"/>
      <c r="AX189" s="9"/>
      <c r="AY189" s="862"/>
      <c r="AZ189"/>
      <c r="BA189" s="466">
        <v>1</v>
      </c>
    </row>
    <row r="190" spans="1:53" s="464" customFormat="1" ht="21" customHeight="1" x14ac:dyDescent="0.25">
      <c r="A190"/>
      <c r="B190" s="73" t="str">
        <f t="shared" si="35"/>
        <v>A</v>
      </c>
      <c r="C190" s="451" t="str">
        <f>C185</f>
        <v>Famille à coller.N.Nom de votre recette.Recette mère ►.S.Saisissez le nom de la recette mère</v>
      </c>
      <c r="D190" s="451">
        <f>D185</f>
        <v>6</v>
      </c>
      <c r="E190" s="451" t="str">
        <f>E185</f>
        <v>couverts</v>
      </c>
      <c r="F190" s="986" t="s">
        <v>258</v>
      </c>
      <c r="G190" s="389">
        <v>5.2083333333333301E-2</v>
      </c>
      <c r="H190" s="9"/>
      <c r="I190" s="165">
        <v>100</v>
      </c>
      <c r="J190" s="390">
        <v>0.6</v>
      </c>
      <c r="K190" s="391" t="s">
        <v>253</v>
      </c>
      <c r="L190" s="392" t="s">
        <v>259</v>
      </c>
      <c r="M190"/>
      <c r="N190"/>
      <c r="O190"/>
      <c r="P190"/>
      <c r="Q190"/>
      <c r="V190"/>
      <c r="W190" s="27"/>
      <c r="X190" s="27"/>
      <c r="Y190" s="27"/>
      <c r="Z190" s="27"/>
      <c r="AA190" s="27"/>
      <c r="AB190" s="27"/>
      <c r="AC190" s="27"/>
      <c r="AD190" s="27"/>
      <c r="AF190"/>
      <c r="AG190"/>
      <c r="AH190"/>
      <c r="AI190"/>
      <c r="AJ190"/>
      <c r="AK190"/>
      <c r="AL190"/>
      <c r="AM190"/>
      <c r="AN190" s="27"/>
      <c r="AO190" s="27"/>
      <c r="AP190" s="27"/>
      <c r="AQ190" s="27"/>
      <c r="AR190" s="465"/>
      <c r="AS190" s="827"/>
      <c r="AT190"/>
      <c r="AU190"/>
      <c r="AV190"/>
      <c r="AW190"/>
      <c r="AX190"/>
      <c r="AY190" s="862"/>
      <c r="AZ190"/>
      <c r="BA190" s="466">
        <v>1</v>
      </c>
    </row>
    <row r="191" spans="1:53" s="464" customFormat="1" ht="21" customHeight="1" x14ac:dyDescent="0.25">
      <c r="A191"/>
      <c r="B191" s="73" t="str">
        <f t="shared" si="35"/>
        <v>A</v>
      </c>
      <c r="C191" s="451" t="str">
        <f>C185</f>
        <v>Famille à coller.N.Nom de votre recette.Recette mère ►.S.Saisissez le nom de la recette mère</v>
      </c>
      <c r="D191" s="451">
        <f>D185</f>
        <v>6</v>
      </c>
      <c r="E191" s="451" t="str">
        <f>E185</f>
        <v>couverts</v>
      </c>
      <c r="F191" s="986" t="s">
        <v>19</v>
      </c>
      <c r="G191" s="389">
        <v>9.375E-2</v>
      </c>
      <c r="H191" s="9"/>
      <c r="I191" s="165">
        <v>100</v>
      </c>
      <c r="J191" s="390">
        <v>0.6</v>
      </c>
      <c r="K191" s="391" t="s">
        <v>256</v>
      </c>
      <c r="L191" s="392" t="s">
        <v>260</v>
      </c>
      <c r="M191"/>
      <c r="N191"/>
      <c r="O191"/>
      <c r="P191"/>
      <c r="Q191"/>
      <c r="V191"/>
      <c r="W191" s="27"/>
      <c r="X191" s="27"/>
      <c r="Y191" s="27"/>
      <c r="Z191" s="27"/>
      <c r="AA191" s="27"/>
      <c r="AB191" s="27"/>
      <c r="AC191" s="27"/>
      <c r="AD191" s="27"/>
      <c r="AF191"/>
      <c r="AG191"/>
      <c r="AH191"/>
      <c r="AI191"/>
      <c r="AJ191"/>
      <c r="AK191"/>
      <c r="AL191"/>
      <c r="AM191"/>
      <c r="AN191" s="27"/>
      <c r="AO191" s="27"/>
      <c r="AP191" s="27"/>
      <c r="AQ191" s="27"/>
      <c r="AR191" s="465"/>
      <c r="AS191" s="749"/>
      <c r="AT191" s="863" t="s">
        <v>607</v>
      </c>
      <c r="AU191" s="751"/>
      <c r="AV191" s="750"/>
      <c r="AW191" s="750"/>
      <c r="AX191" s="750"/>
      <c r="AY191" s="752"/>
      <c r="AZ191"/>
      <c r="BA191" s="466">
        <v>1</v>
      </c>
    </row>
    <row r="192" spans="1:53" s="464" customFormat="1" ht="21" customHeight="1" x14ac:dyDescent="0.25">
      <c r="A192"/>
      <c r="B192" s="73" t="str">
        <f t="shared" si="35"/>
        <v>►</v>
      </c>
      <c r="C192" s="451" t="str">
        <f>C185</f>
        <v>Famille à coller.N.Nom de votre recette.Recette mère ►.S.Saisissez le nom de la recette mère</v>
      </c>
      <c r="D192" s="451">
        <f>D185</f>
        <v>6</v>
      </c>
      <c r="E192" s="451" t="str">
        <f>E185</f>
        <v>couverts</v>
      </c>
      <c r="F192" s="386"/>
      <c r="G192" s="614"/>
      <c r="H192" s="375"/>
      <c r="I192" s="375"/>
      <c r="J192" s="375"/>
      <c r="K192" s="375"/>
      <c r="L192" s="387"/>
      <c r="M192"/>
      <c r="N192"/>
      <c r="O192"/>
      <c r="P192"/>
      <c r="Q192"/>
      <c r="V192"/>
      <c r="W192" s="27"/>
      <c r="X192" s="27"/>
      <c r="Y192" s="27"/>
      <c r="Z192" s="27"/>
      <c r="AA192" s="27"/>
      <c r="AB192" s="27"/>
      <c r="AC192" s="27"/>
      <c r="AD192" s="27"/>
      <c r="AF192"/>
      <c r="AG192"/>
      <c r="AH192"/>
      <c r="AI192"/>
      <c r="AJ192"/>
      <c r="AK192"/>
      <c r="AL192"/>
      <c r="AM192"/>
      <c r="AN192" s="27"/>
      <c r="AO192" s="27"/>
      <c r="AP192" s="27"/>
      <c r="AQ192" s="27"/>
      <c r="AR192" s="465"/>
      <c r="AS192" s="809"/>
      <c r="AT192" s="880"/>
      <c r="AU192" s="810"/>
      <c r="AV192" s="9"/>
      <c r="AW192" s="9"/>
      <c r="AX192" s="9"/>
      <c r="AY192" s="862"/>
      <c r="AZ192"/>
      <c r="BA192" s="466">
        <v>1</v>
      </c>
    </row>
    <row r="193" spans="1:53" s="464" customFormat="1" ht="21" customHeight="1" x14ac:dyDescent="0.25">
      <c r="A193"/>
      <c r="B193" s="116" t="s">
        <v>7</v>
      </c>
      <c r="C193" s="451" t="str">
        <f>C185</f>
        <v>Famille à coller.N.Nom de votre recette.Recette mère ►.S.Saisissez le nom de la recette mère</v>
      </c>
      <c r="D193" s="451">
        <f>D185</f>
        <v>6</v>
      </c>
      <c r="E193" s="451" t="str">
        <f>E185</f>
        <v>couverts</v>
      </c>
      <c r="F193" s="142" t="s">
        <v>218</v>
      </c>
      <c r="G193" s="631"/>
      <c r="H193" s="631"/>
      <c r="I193" s="631"/>
      <c r="J193" s="631"/>
      <c r="K193" s="631"/>
      <c r="L193" s="632"/>
      <c r="M193"/>
      <c r="N193"/>
      <c r="O193"/>
      <c r="P193"/>
      <c r="Q193"/>
      <c r="V193"/>
      <c r="W193" s="27"/>
      <c r="X193" s="27"/>
      <c r="Y193" s="27"/>
      <c r="Z193" s="27"/>
      <c r="AA193" s="27"/>
      <c r="AB193" s="27"/>
      <c r="AC193" s="27"/>
      <c r="AD193" s="27"/>
      <c r="AF193"/>
      <c r="AG193"/>
      <c r="AH193"/>
      <c r="AI193"/>
      <c r="AJ193"/>
      <c r="AK193"/>
      <c r="AL193"/>
      <c r="AM193"/>
      <c r="AN193" s="27"/>
      <c r="AO193" s="27"/>
      <c r="AP193" s="27"/>
      <c r="AQ193" s="27"/>
      <c r="AR193" s="465"/>
      <c r="AS193" s="809"/>
      <c r="AT193" s="905" t="s">
        <v>608</v>
      </c>
      <c r="AU193" s="678"/>
      <c r="AV193" s="678"/>
      <c r="AW193" s="678"/>
      <c r="AX193" s="9"/>
      <c r="AY193" s="862"/>
      <c r="AZ193"/>
      <c r="BA193" s="466">
        <v>1</v>
      </c>
    </row>
    <row r="194" spans="1:53" s="464" customFormat="1" ht="21" customHeight="1" x14ac:dyDescent="0.25">
      <c r="A194"/>
      <c r="B194" s="73" t="str">
        <f t="shared" ref="B194:B195" si="36">IF(OR(F194&lt;&gt;"",G194&lt;&gt; "",I194&lt;&gt;"",J194&lt;&gt;""),"A", "►")</f>
        <v>►</v>
      </c>
      <c r="C194" s="451" t="str">
        <f>C185</f>
        <v>Famille à coller.N.Nom de votre recette.Recette mère ►.S.Saisissez le nom de la recette mère</v>
      </c>
      <c r="D194" s="451">
        <f>D185</f>
        <v>6</v>
      </c>
      <c r="E194" s="451" t="str">
        <f>E185</f>
        <v>couverts</v>
      </c>
      <c r="F194" s="635"/>
      <c r="G194" s="636"/>
      <c r="H194" s="633"/>
      <c r="I194" s="633"/>
      <c r="J194" s="633"/>
      <c r="K194" s="633"/>
      <c r="L194" s="147" t="s">
        <v>127</v>
      </c>
      <c r="M194"/>
      <c r="N194"/>
      <c r="O194"/>
      <c r="P194"/>
      <c r="Q194"/>
      <c r="V194"/>
      <c r="W194" s="27"/>
      <c r="X194" s="27"/>
      <c r="Y194" s="27"/>
      <c r="Z194" s="27"/>
      <c r="AA194" s="27"/>
      <c r="AB194" s="27"/>
      <c r="AC194" s="27"/>
      <c r="AD194" s="27"/>
      <c r="AF194"/>
      <c r="AG194"/>
      <c r="AH194"/>
      <c r="AI194"/>
      <c r="AJ194"/>
      <c r="AK194"/>
      <c r="AL194"/>
      <c r="AM194"/>
      <c r="AN194" s="27"/>
      <c r="AO194" s="27"/>
      <c r="AP194" s="27"/>
      <c r="AQ194" s="27"/>
      <c r="AR194" s="465"/>
      <c r="AS194" s="831"/>
      <c r="AT194" s="906" t="s">
        <v>6</v>
      </c>
      <c r="AU194" s="678" t="s">
        <v>609</v>
      </c>
      <c r="AV194" s="678"/>
      <c r="AW194" s="678"/>
      <c r="AX194" s="9"/>
      <c r="AY194" s="862"/>
      <c r="AZ194"/>
      <c r="BA194" s="466">
        <v>1</v>
      </c>
    </row>
    <row r="195" spans="1:53" s="464" customFormat="1" ht="21" customHeight="1" x14ac:dyDescent="0.25">
      <c r="A195"/>
      <c r="B195" s="73" t="str">
        <f t="shared" si="36"/>
        <v>►</v>
      </c>
      <c r="C195" s="451" t="str">
        <f>C185</f>
        <v>Famille à coller.N.Nom de votre recette.Recette mère ►.S.Saisissez le nom de la recette mère</v>
      </c>
      <c r="D195" s="451">
        <f>D185</f>
        <v>6</v>
      </c>
      <c r="E195" s="451" t="str">
        <f>E185</f>
        <v>couverts</v>
      </c>
      <c r="F195" s="2449"/>
      <c r="G195" s="114"/>
      <c r="H195" s="114"/>
      <c r="I195" s="114"/>
      <c r="J195" s="114"/>
      <c r="K195" s="114"/>
      <c r="L195" s="147" t="s">
        <v>128</v>
      </c>
      <c r="M195"/>
      <c r="N195"/>
      <c r="O195"/>
      <c r="P195"/>
      <c r="Q195"/>
      <c r="V195"/>
      <c r="W195" s="27"/>
      <c r="X195" s="27"/>
      <c r="Y195" s="27"/>
      <c r="Z195" s="27"/>
      <c r="AA195" s="27"/>
      <c r="AB195" s="27"/>
      <c r="AC195" s="27"/>
      <c r="AD195" s="27"/>
      <c r="AF195"/>
      <c r="AG195"/>
      <c r="AH195"/>
      <c r="AI195"/>
      <c r="AJ195"/>
      <c r="AK195"/>
      <c r="AL195"/>
      <c r="AM195"/>
      <c r="AN195" s="27"/>
      <c r="AO195" s="27"/>
      <c r="AP195" s="27"/>
      <c r="AQ195" s="27"/>
      <c r="AR195" s="465"/>
      <c r="AS195" s="809"/>
      <c r="AT195" s="907" t="str">
        <f>IF(COLUMN()-COLUMN(AT195)+1&lt;=26, CHAR(64+COLUMN()-COLUMN(AT195)+1), CHAR(64+INT((COLUMN()-COLUMN(AT195))/26))&amp;CHAR(64+MOD(COLUMN()-COLUMN(AT195)-1,26)+1))</f>
        <v>A</v>
      </c>
      <c r="AU195" s="678"/>
      <c r="AV195" s="678"/>
      <c r="AW195" s="678"/>
      <c r="AX195" s="9"/>
      <c r="AY195" s="862"/>
      <c r="AZ195"/>
      <c r="BA195" s="466">
        <v>1</v>
      </c>
    </row>
    <row r="196" spans="1:53" s="464" customFormat="1" ht="21" customHeight="1" x14ac:dyDescent="0.25">
      <c r="A196"/>
      <c r="B196" s="116" t="s">
        <v>7</v>
      </c>
      <c r="C196" s="451" t="str">
        <f>C185</f>
        <v>Famille à coller.N.Nom de votre recette.Recette mère ►.S.Saisissez le nom de la recette mère</v>
      </c>
      <c r="D196" s="451">
        <f>D185</f>
        <v>6</v>
      </c>
      <c r="E196" s="451" t="str">
        <f>E185</f>
        <v>couverts</v>
      </c>
      <c r="F196" s="265"/>
      <c r="G196" s="265"/>
      <c r="H196" s="265" t="s">
        <v>73</v>
      </c>
      <c r="I196" s="266"/>
      <c r="J196" s="267"/>
      <c r="K196" s="267"/>
      <c r="L196" s="268"/>
      <c r="M196"/>
      <c r="N196"/>
      <c r="O196"/>
      <c r="P196"/>
      <c r="Q196"/>
      <c r="V196"/>
      <c r="W196" s="27"/>
      <c r="X196" s="27"/>
      <c r="Y196" s="27"/>
      <c r="Z196" s="27"/>
      <c r="AA196" s="27"/>
      <c r="AB196" s="27"/>
      <c r="AC196" s="27"/>
      <c r="AD196" s="27"/>
      <c r="AF196"/>
      <c r="AG196"/>
      <c r="AH196"/>
      <c r="AI196"/>
      <c r="AJ196"/>
      <c r="AK196"/>
      <c r="AL196"/>
      <c r="AM196"/>
      <c r="AN196" s="27"/>
      <c r="AO196" s="27"/>
      <c r="AP196" s="27"/>
      <c r="AQ196" s="27"/>
      <c r="AR196" s="465"/>
      <c r="AS196" s="809"/>
      <c r="AT196" s="908" t="s">
        <v>610</v>
      </c>
      <c r="AU196" s="678"/>
      <c r="AV196" s="678"/>
      <c r="AW196" s="678"/>
      <c r="AX196" s="9"/>
      <c r="AY196" s="862"/>
      <c r="AZ196"/>
      <c r="BA196" s="466">
        <v>1</v>
      </c>
    </row>
    <row r="197" spans="1:53" s="464" customFormat="1" ht="21" customHeight="1" thickBot="1" x14ac:dyDescent="0.3">
      <c r="A197"/>
      <c r="B197" s="123" t="s">
        <v>7</v>
      </c>
      <c r="C197" s="455" t="str">
        <f>C185</f>
        <v>Famille à coller.N.Nom de votre recette.Recette mère ►.S.Saisissez le nom de la recette mère</v>
      </c>
      <c r="D197" s="455">
        <f>D185</f>
        <v>6</v>
      </c>
      <c r="E197" s="455" t="str">
        <f>E185</f>
        <v>couverts</v>
      </c>
      <c r="F197" s="269" t="s">
        <v>62</v>
      </c>
      <c r="G197" s="270"/>
      <c r="H197" s="271"/>
      <c r="I197" s="272"/>
      <c r="J197" s="271"/>
      <c r="K197" s="271"/>
      <c r="L197" s="273"/>
      <c r="M197"/>
      <c r="N197"/>
      <c r="O197"/>
      <c r="P197"/>
      <c r="Q197"/>
      <c r="V197"/>
      <c r="W197" s="27"/>
      <c r="X197" s="27"/>
      <c r="Y197" s="27"/>
      <c r="Z197" s="27"/>
      <c r="AA197" s="27"/>
      <c r="AB197" s="27"/>
      <c r="AC197" s="27"/>
      <c r="AD197" s="27"/>
      <c r="AF197"/>
      <c r="AG197"/>
      <c r="AH197"/>
      <c r="AI197"/>
      <c r="AJ197"/>
      <c r="AK197"/>
      <c r="AL197"/>
      <c r="AM197"/>
      <c r="AN197" s="27"/>
      <c r="AO197" s="27"/>
      <c r="AP197" s="27"/>
      <c r="AQ197" s="27"/>
      <c r="AR197" s="465"/>
      <c r="AS197" s="827"/>
      <c r="AT197" s="9"/>
      <c r="AU197" s="9"/>
      <c r="AV197" s="9"/>
      <c r="AW197" s="9"/>
      <c r="AX197" s="9"/>
      <c r="AY197" s="862"/>
      <c r="AZ197"/>
      <c r="BA197" s="466">
        <v>1</v>
      </c>
    </row>
    <row r="198" spans="1:53" s="464" customFormat="1" ht="21" customHeight="1" thickBot="1" x14ac:dyDescent="0.35">
      <c r="A198"/>
      <c r="B198" s="2168" t="s">
        <v>7</v>
      </c>
      <c r="C198" s="2470"/>
      <c r="D198" s="2470"/>
      <c r="E198" s="2470"/>
      <c r="F198" s="2471" t="s">
        <v>2205</v>
      </c>
      <c r="G198" s="2471"/>
      <c r="H198" s="2471"/>
      <c r="I198" s="2471"/>
      <c r="J198" s="2471"/>
      <c r="K198" s="2471"/>
      <c r="L198" s="2472" t="s">
        <v>77</v>
      </c>
      <c r="M198"/>
      <c r="N198"/>
      <c r="O198"/>
      <c r="P198"/>
      <c r="Q198"/>
      <c r="V198"/>
      <c r="W198" s="27"/>
      <c r="X198" s="27"/>
      <c r="Y198" s="27"/>
      <c r="Z198" s="27"/>
      <c r="AA198" s="27"/>
      <c r="AB198" s="27"/>
      <c r="AC198" s="27"/>
      <c r="AD198" s="27"/>
      <c r="AF198"/>
      <c r="AG198"/>
      <c r="AH198"/>
      <c r="AI198"/>
      <c r="AJ198"/>
      <c r="AK198"/>
      <c r="AL198"/>
      <c r="AM198"/>
      <c r="AN198" s="27"/>
      <c r="AO198" s="27"/>
      <c r="AP198" s="27"/>
      <c r="AQ198" s="27"/>
      <c r="AR198" s="465"/>
      <c r="AS198" s="909" t="s">
        <v>0</v>
      </c>
      <c r="AT198" s="3044" t="s">
        <v>611</v>
      </c>
      <c r="AU198" s="3044"/>
      <c r="AV198" s="3044"/>
      <c r="AW198" s="3044"/>
      <c r="AX198" s="3044"/>
      <c r="AY198" s="3045"/>
      <c r="AZ198"/>
      <c r="BA198" s="466">
        <v>1</v>
      </c>
    </row>
    <row r="199" spans="1:53" s="464" customFormat="1" ht="21" customHeight="1" x14ac:dyDescent="0.25">
      <c r="A199"/>
      <c r="B199" s="23" t="s">
        <v>7</v>
      </c>
      <c r="C199" s="456" t="str">
        <f>C205</f>
        <v>Famille à coller.N.Nom de votre recette.Recette mère ►.S.Saisissez le nom de la recette mère</v>
      </c>
      <c r="D199" s="457">
        <f>D205</f>
        <v>6</v>
      </c>
      <c r="E199" s="457" t="str">
        <f>E205</f>
        <v>couverts</v>
      </c>
      <c r="F199" s="279" t="s">
        <v>4</v>
      </c>
      <c r="G199" s="24" t="s">
        <v>8</v>
      </c>
      <c r="H199" s="3217" t="s">
        <v>206</v>
      </c>
      <c r="I199" s="3217"/>
      <c r="J199" s="3157" t="s">
        <v>10</v>
      </c>
      <c r="K199" s="3157"/>
      <c r="L199" s="3158"/>
      <c r="M199"/>
      <c r="N199" s="522" t="s">
        <v>77</v>
      </c>
      <c r="O199" s="470" t="s">
        <v>2211</v>
      </c>
      <c r="P199" s="470"/>
      <c r="Q199" s="470"/>
      <c r="V199"/>
      <c r="W199" s="27"/>
      <c r="X199" s="27"/>
      <c r="Y199" s="27"/>
      <c r="Z199" s="27"/>
      <c r="AA199" s="27"/>
      <c r="AB199" s="27"/>
      <c r="AC199" s="27"/>
      <c r="AD199" s="27"/>
      <c r="AF199"/>
      <c r="AG199"/>
      <c r="AH199"/>
      <c r="AI199"/>
      <c r="AJ199"/>
      <c r="AK199"/>
      <c r="AL199"/>
      <c r="AM199"/>
      <c r="AN199" s="27"/>
      <c r="AO199" s="27"/>
      <c r="AP199" s="27"/>
      <c r="AQ199" s="27"/>
      <c r="AR199" s="465"/>
      <c r="AS199" s="3046" t="s">
        <v>612</v>
      </c>
      <c r="AT199" s="3047"/>
      <c r="AU199" s="3047"/>
      <c r="AV199" s="3047"/>
      <c r="AW199" s="3047"/>
      <c r="AX199" s="3047"/>
      <c r="AY199" s="3048"/>
      <c r="AZ199"/>
      <c r="BA199" s="466">
        <v>1</v>
      </c>
    </row>
    <row r="200" spans="1:53" s="464" customFormat="1" ht="21" customHeight="1" thickBot="1" x14ac:dyDescent="0.3">
      <c r="A200"/>
      <c r="B200" s="25" t="s">
        <v>7</v>
      </c>
      <c r="C200" s="458" t="str">
        <f>C205</f>
        <v>Famille à coller.N.Nom de votre recette.Recette mère ►.S.Saisissez le nom de la recette mère</v>
      </c>
      <c r="D200" s="459"/>
      <c r="E200" s="459"/>
      <c r="F200" s="281" t="s">
        <v>207</v>
      </c>
      <c r="G200" s="26" t="s">
        <v>12</v>
      </c>
      <c r="H200" s="3218"/>
      <c r="I200" s="3218"/>
      <c r="J200" s="3159"/>
      <c r="K200" s="3159"/>
      <c r="L200" s="3160"/>
      <c r="M200"/>
      <c r="O200" s="469" t="s">
        <v>276</v>
      </c>
      <c r="P200"/>
      <c r="Q200"/>
      <c r="V200"/>
      <c r="W200" s="27"/>
      <c r="X200" s="27"/>
      <c r="Y200" s="27"/>
      <c r="Z200" s="27"/>
      <c r="AA200" s="27"/>
      <c r="AB200" s="27"/>
      <c r="AC200" s="27"/>
      <c r="AD200" s="27"/>
      <c r="AF200"/>
      <c r="AG200"/>
      <c r="AH200"/>
      <c r="AI200"/>
      <c r="AJ200"/>
      <c r="AK200"/>
      <c r="AL200"/>
      <c r="AM200"/>
      <c r="AN200" s="27"/>
      <c r="AO200" s="27"/>
      <c r="AP200" s="27"/>
      <c r="AQ200" s="27"/>
      <c r="AR200" s="465"/>
      <c r="AS200" s="910"/>
      <c r="AT200" s="911" t="s">
        <v>613</v>
      </c>
      <c r="AU200" s="912" t="s">
        <v>614</v>
      </c>
      <c r="AV200" s="913" t="s">
        <v>615</v>
      </c>
      <c r="AW200" s="914" t="s">
        <v>616</v>
      </c>
      <c r="AX200" s="9"/>
      <c r="AY200" s="915" t="s">
        <v>617</v>
      </c>
      <c r="AZ200"/>
      <c r="BA200" s="466">
        <v>1</v>
      </c>
    </row>
    <row r="201" spans="1:53" s="464" customFormat="1" ht="21" customHeight="1" thickTop="1" thickBot="1" x14ac:dyDescent="0.3">
      <c r="A201"/>
      <c r="B201" s="25" t="s">
        <v>7</v>
      </c>
      <c r="C201" s="460" t="str">
        <f>C205</f>
        <v>Famille à coller.N.Nom de votre recette.Recette mère ►.S.Saisissez le nom de la recette mère</v>
      </c>
      <c r="D201" s="461"/>
      <c r="E201" s="462"/>
      <c r="F201" s="28"/>
      <c r="G201" s="29" t="s">
        <v>208</v>
      </c>
      <c r="H201" s="283"/>
      <c r="I201" s="30" t="s">
        <v>13</v>
      </c>
      <c r="J201" s="284" t="s">
        <v>14</v>
      </c>
      <c r="K201" s="9"/>
      <c r="L201" s="285"/>
      <c r="M201"/>
      <c r="N201"/>
      <c r="O201"/>
      <c r="P201"/>
      <c r="Q201"/>
      <c r="V201"/>
      <c r="W201" s="27"/>
      <c r="X201" s="27"/>
      <c r="Y201" s="27"/>
      <c r="Z201" s="27"/>
      <c r="AA201" s="27"/>
      <c r="AB201" s="27"/>
      <c r="AC201" s="27"/>
      <c r="AD201" s="27"/>
      <c r="AF201"/>
      <c r="AG201"/>
      <c r="AH201"/>
      <c r="AI201"/>
      <c r="AJ201"/>
      <c r="AK201"/>
      <c r="AL201"/>
      <c r="AM201"/>
      <c r="AN201" s="27"/>
      <c r="AO201" s="27"/>
      <c r="AP201" s="27"/>
      <c r="AQ201" s="27"/>
      <c r="AR201" s="465"/>
      <c r="AS201" s="910"/>
      <c r="AT201" s="916" t="s">
        <v>618</v>
      </c>
      <c r="AU201" s="917">
        <f>LEN(AT201) - LEN(SUBSTITUTE(AT201, " ", "")) + 1</f>
        <v>45</v>
      </c>
      <c r="AV201" s="917">
        <f>LEN(AT201)</f>
        <v>263</v>
      </c>
      <c r="AW201" s="918">
        <v>70</v>
      </c>
      <c r="AX201"/>
      <c r="AY201" s="919" t="str">
        <f>TEXT(ROUND(LEN(AT201)/AW201, 1), "0.0") &amp; " lignes"</f>
        <v>3.8 lignes</v>
      </c>
      <c r="AZ201"/>
      <c r="BA201" s="466">
        <v>1</v>
      </c>
    </row>
    <row r="202" spans="1:53" s="464" customFormat="1" ht="21" customHeight="1" thickTop="1" x14ac:dyDescent="0.25">
      <c r="A202"/>
      <c r="B202" s="25" t="s">
        <v>7</v>
      </c>
      <c r="C202" s="428" t="str">
        <f>C205</f>
        <v>Famille à coller.N.Nom de votre recette.Recette mère ►.S.Saisissez le nom de la recette mère</v>
      </c>
      <c r="D202" s="428"/>
      <c r="E202" s="428"/>
      <c r="F202" s="36" t="s">
        <v>16</v>
      </c>
      <c r="G202" s="37"/>
      <c r="H202" s="37"/>
      <c r="I202" s="288" t="s">
        <v>17</v>
      </c>
      <c r="J202" s="3214" t="str">
        <f>F205</f>
        <v>Famille à coller.N.Nom de votre recette.Recette mère ►.S.Saisissez le nom de la recette mère</v>
      </c>
      <c r="K202" s="3214"/>
      <c r="L202" s="3215"/>
      <c r="M202"/>
      <c r="N202"/>
      <c r="O202"/>
      <c r="P202"/>
      <c r="Q202"/>
      <c r="V202"/>
      <c r="W202" s="27"/>
      <c r="X202" s="27"/>
      <c r="Y202" s="27"/>
      <c r="Z202" s="27"/>
      <c r="AA202" s="27"/>
      <c r="AB202" s="27"/>
      <c r="AC202" s="27"/>
      <c r="AD202" s="27"/>
      <c r="AF202"/>
      <c r="AG202"/>
      <c r="AH202"/>
      <c r="AI202"/>
      <c r="AJ202"/>
      <c r="AK202"/>
      <c r="AL202"/>
      <c r="AM202"/>
      <c r="AN202" s="27"/>
      <c r="AO202" s="27"/>
      <c r="AP202" s="27"/>
      <c r="AQ202" s="27"/>
      <c r="AS202" s="910"/>
      <c r="AT202" s="3049" t="str">
        <f>AT201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U202" s="3049"/>
      <c r="AV202" s="3049"/>
      <c r="AW202" s="3049"/>
      <c r="AX202" s="3049"/>
      <c r="AY202" s="3050"/>
      <c r="AZ202"/>
      <c r="BA202" s="466">
        <v>1</v>
      </c>
    </row>
    <row r="203" spans="1:53" s="464" customFormat="1" ht="21" customHeight="1" x14ac:dyDescent="0.25">
      <c r="A203"/>
      <c r="B203" s="25" t="s">
        <v>7</v>
      </c>
      <c r="C203" s="428" t="str">
        <f>C205</f>
        <v>Famille à coller.N.Nom de votre recette.Recette mère ►.S.Saisissez le nom de la recette mère</v>
      </c>
      <c r="D203" s="428"/>
      <c r="E203" s="428"/>
      <c r="F203" s="43">
        <v>6</v>
      </c>
      <c r="G203" s="44" t="s">
        <v>66</v>
      </c>
      <c r="H203" s="36"/>
      <c r="I203" s="36"/>
      <c r="J203" s="3214"/>
      <c r="K203" s="3214"/>
      <c r="L203" s="3215"/>
      <c r="M203"/>
      <c r="N203"/>
      <c r="O203"/>
      <c r="P203"/>
      <c r="Q203"/>
      <c r="V203"/>
      <c r="W203" s="27"/>
      <c r="X203" s="27"/>
      <c r="Y203" s="27"/>
      <c r="Z203" s="27"/>
      <c r="AA203" s="27"/>
      <c r="AB203" s="27"/>
      <c r="AC203" s="27"/>
      <c r="AD203" s="27"/>
      <c r="AF203"/>
      <c r="AG203"/>
      <c r="AH203"/>
      <c r="AI203"/>
      <c r="AJ203"/>
      <c r="AK203"/>
      <c r="AL203"/>
      <c r="AM203"/>
      <c r="AN203" s="27"/>
      <c r="AO203" s="27"/>
      <c r="AP203" s="27"/>
      <c r="AQ203" s="27"/>
      <c r="AS203" s="910"/>
      <c r="AT203" s="3049"/>
      <c r="AU203" s="3049"/>
      <c r="AV203" s="3049"/>
      <c r="AW203" s="3049"/>
      <c r="AX203" s="3049"/>
      <c r="AY203" s="3050"/>
      <c r="AZ203"/>
      <c r="BA203" s="466">
        <v>1</v>
      </c>
    </row>
    <row r="204" spans="1:53" s="464" customFormat="1" ht="21" customHeight="1" x14ac:dyDescent="0.25">
      <c r="A204"/>
      <c r="B204" s="25" t="s">
        <v>5</v>
      </c>
      <c r="C204" s="428" t="str">
        <f>C205</f>
        <v>Famille à coller.N.Nom de votre recette.Recette mère ►.S.Saisissez le nom de la recette mère</v>
      </c>
      <c r="D204" s="428"/>
      <c r="E204" s="428"/>
      <c r="F204" s="289"/>
      <c r="G204" s="48"/>
      <c r="H204" s="48"/>
      <c r="I204" s="48"/>
      <c r="J204" s="48"/>
      <c r="K204" s="48"/>
      <c r="L204" s="429"/>
      <c r="M204"/>
      <c r="N204"/>
      <c r="O204"/>
      <c r="P204"/>
      <c r="Q204"/>
      <c r="V204"/>
      <c r="W204" s="27"/>
      <c r="X204" s="27"/>
      <c r="Y204" s="27"/>
      <c r="Z204" s="27"/>
      <c r="AA204" s="27"/>
      <c r="AB204" s="27"/>
      <c r="AC204" s="27"/>
      <c r="AD204" s="27"/>
      <c r="AF204"/>
      <c r="AG204"/>
      <c r="AH204"/>
      <c r="AI204"/>
      <c r="AJ204"/>
      <c r="AK204"/>
      <c r="AL204"/>
      <c r="AM204"/>
      <c r="AN204" s="27"/>
      <c r="AO204" s="27"/>
      <c r="AP204" s="27"/>
      <c r="AQ204" s="27"/>
      <c r="AS204" s="910"/>
      <c r="AT204" s="3049"/>
      <c r="AU204" s="3049"/>
      <c r="AV204" s="3049"/>
      <c r="AW204" s="3049"/>
      <c r="AX204" s="3049"/>
      <c r="AY204" s="3050"/>
      <c r="AZ204"/>
      <c r="BA204" s="466">
        <v>1</v>
      </c>
    </row>
    <row r="205" spans="1:53" s="464" customFormat="1" ht="21" customHeight="1" x14ac:dyDescent="0.25">
      <c r="A205"/>
      <c r="B205" s="430" t="s">
        <v>5</v>
      </c>
      <c r="C205" s="431" t="str">
        <f>F205</f>
        <v>Famille à coller.N.Nom de votre recette.Recette mère ►.S.Saisissez le nom de la recette mère</v>
      </c>
      <c r="D205" s="431">
        <f>F203</f>
        <v>6</v>
      </c>
      <c r="E205" s="431" t="str">
        <f>G203</f>
        <v>couverts</v>
      </c>
      <c r="F205" s="435" t="str">
        <f>UPPER(LEFT(H199,1))&amp;LOWER(MID(H199,2,999))&amp;"."&amp;UPPER(LEFT(J199,1))&amp;"."&amp;UPPER(LEFT(J199,1))&amp;LOWER(MID(J199,2,999))&amp;"."&amp;IF(ISTEXT(L205),K205&amp;"."&amp;UPPER(LEFT(L205,1))&amp;"."&amp;UPPER(LEFT(L205,1))&amp;LOWER(MID(L205,2,999)),G205)</f>
        <v>Famille à coller.N.Nom de votre recette.Recette mère ►.S.Saisissez le nom de la recette mère</v>
      </c>
      <c r="G205" s="432" t="s">
        <v>22</v>
      </c>
      <c r="H205" s="3216" t="s">
        <v>23</v>
      </c>
      <c r="I205" s="3216"/>
      <c r="J205" s="3216"/>
      <c r="K205" s="433" t="s">
        <v>24</v>
      </c>
      <c r="L205" s="434" t="s">
        <v>25</v>
      </c>
      <c r="M205"/>
      <c r="N205"/>
      <c r="O205"/>
      <c r="P205"/>
      <c r="Q205"/>
      <c r="V205"/>
      <c r="W205" s="27"/>
      <c r="X205" s="27"/>
      <c r="Y205" s="27"/>
      <c r="Z205" s="27"/>
      <c r="AA205" s="27"/>
      <c r="AB205" s="27"/>
      <c r="AC205" s="27"/>
      <c r="AD205" s="27"/>
      <c r="AF205"/>
      <c r="AG205"/>
      <c r="AH205"/>
      <c r="AI205"/>
      <c r="AJ205"/>
      <c r="AK205"/>
      <c r="AL205"/>
      <c r="AM205"/>
      <c r="AN205" s="27"/>
      <c r="AO205" s="27"/>
      <c r="AP205" s="27"/>
      <c r="AQ205" s="27"/>
      <c r="AS205" s="910"/>
      <c r="AT205" s="3049"/>
      <c r="AU205" s="3049"/>
      <c r="AV205" s="3049"/>
      <c r="AW205" s="3049"/>
      <c r="AX205" s="3049"/>
      <c r="AY205" s="3050"/>
      <c r="AZ205"/>
      <c r="BA205" s="466">
        <v>1</v>
      </c>
    </row>
    <row r="206" spans="1:53" s="464" customFormat="1" ht="21" customHeight="1" x14ac:dyDescent="0.25">
      <c r="A206"/>
      <c r="B206" s="2488" t="s">
        <v>7</v>
      </c>
      <c r="C206" s="440" t="str">
        <f>C205</f>
        <v>Famille à coller.N.Nom de votre recette.Recette mère ►.S.Saisissez le nom de la recette mère</v>
      </c>
      <c r="D206" s="440"/>
      <c r="E206" s="440"/>
      <c r="F206" s="441" t="s">
        <v>27</v>
      </c>
      <c r="G206" s="2444">
        <v>2</v>
      </c>
      <c r="H206" s="2445" t="s">
        <v>67</v>
      </c>
      <c r="I206" s="2446"/>
      <c r="J206" s="2446"/>
      <c r="K206" s="2446"/>
      <c r="L206" s="2486" t="s">
        <v>2207</v>
      </c>
      <c r="M206" s="465"/>
      <c r="N206"/>
      <c r="O206"/>
      <c r="P206"/>
      <c r="Q206"/>
      <c r="V206"/>
      <c r="W206" s="27"/>
      <c r="X206" s="27"/>
      <c r="Y206" s="27"/>
      <c r="Z206" s="27"/>
      <c r="AA206" s="27"/>
      <c r="AB206" s="27"/>
      <c r="AC206" s="27"/>
      <c r="AD206" s="27"/>
      <c r="AF206"/>
      <c r="AG206"/>
      <c r="AH206"/>
      <c r="AI206"/>
      <c r="AJ206"/>
      <c r="AK206"/>
      <c r="AL206"/>
      <c r="AM206"/>
      <c r="AN206" s="27"/>
      <c r="AO206" s="27"/>
      <c r="AP206" s="27"/>
      <c r="AQ206" s="27"/>
      <c r="AS206" s="910"/>
      <c r="AT206" s="920"/>
      <c r="AU206"/>
      <c r="AV206" s="162" t="s">
        <v>619</v>
      </c>
      <c r="AW206" s="133" t="str">
        <f>AW201&amp;" caractères"</f>
        <v>70 caractères</v>
      </c>
      <c r="AX206"/>
      <c r="AY206" s="921" t="str">
        <f>AY201</f>
        <v>3.8 lignes</v>
      </c>
      <c r="AZ206"/>
      <c r="BA206" s="466">
        <v>1</v>
      </c>
    </row>
    <row r="207" spans="1:53" s="464" customFormat="1" ht="21" customHeight="1" x14ac:dyDescent="0.25">
      <c r="A207"/>
      <c r="B207" s="104" t="s">
        <v>7</v>
      </c>
      <c r="C207" s="451" t="str">
        <f>C205</f>
        <v>Famille à coller.N.Nom de votre recette.Recette mère ►.S.Saisissez le nom de la recette mère</v>
      </c>
      <c r="D207" s="451"/>
      <c r="E207" s="451"/>
      <c r="F207" s="290" t="s">
        <v>38</v>
      </c>
      <c r="G207" s="3022" t="s">
        <v>40</v>
      </c>
      <c r="H207" s="3212" t="s">
        <v>74</v>
      </c>
      <c r="I207" s="3024" t="s">
        <v>41</v>
      </c>
      <c r="J207" s="3222" t="s">
        <v>216</v>
      </c>
      <c r="K207" s="3224" t="s">
        <v>358</v>
      </c>
      <c r="L207" s="3226" t="s">
        <v>51</v>
      </c>
      <c r="M207"/>
      <c r="N207"/>
      <c r="O207"/>
      <c r="P207"/>
      <c r="Q207"/>
      <c r="V207"/>
      <c r="W207" s="27"/>
      <c r="X207" s="27"/>
      <c r="Y207" s="27"/>
      <c r="Z207" s="27"/>
      <c r="AA207" s="27"/>
      <c r="AB207" s="27"/>
      <c r="AC207" s="27"/>
      <c r="AD207" s="27"/>
      <c r="AF207"/>
      <c r="AG207"/>
      <c r="AH207"/>
      <c r="AI207"/>
      <c r="AJ207"/>
      <c r="AK207"/>
      <c r="AL207"/>
      <c r="AM207"/>
      <c r="AN207" s="27"/>
      <c r="AO207" s="27"/>
      <c r="AP207" s="27"/>
      <c r="AQ207" s="27"/>
      <c r="AS207" s="910"/>
      <c r="AT207" s="922" t="s">
        <v>620</v>
      </c>
      <c r="AU207" s="923"/>
      <c r="AV207" s="924"/>
      <c r="AW207" s="924"/>
      <c r="AX207" s="924"/>
      <c r="AY207" s="925"/>
      <c r="AZ207"/>
      <c r="BA207" s="466">
        <v>1</v>
      </c>
    </row>
    <row r="208" spans="1:53" s="464" customFormat="1" ht="21" customHeight="1" x14ac:dyDescent="0.25">
      <c r="A208"/>
      <c r="B208" s="104" t="s">
        <v>7</v>
      </c>
      <c r="C208" s="451" t="str">
        <f>C205</f>
        <v>Famille à coller.N.Nom de votre recette.Recette mère ►.S.Saisissez le nom de la recette mère</v>
      </c>
      <c r="D208" s="451"/>
      <c r="E208" s="451"/>
      <c r="F208" s="1926" t="s">
        <v>46</v>
      </c>
      <c r="G208" s="2993"/>
      <c r="H208" s="3213"/>
      <c r="I208" s="3058"/>
      <c r="J208" s="3223"/>
      <c r="K208" s="3225"/>
      <c r="L208" s="3227"/>
      <c r="M208"/>
      <c r="N208"/>
      <c r="O208"/>
      <c r="P208"/>
      <c r="Q208"/>
      <c r="V208"/>
      <c r="W208" s="27"/>
      <c r="X208" s="27"/>
      <c r="Y208" s="27"/>
      <c r="Z208" s="27"/>
      <c r="AA208" s="27"/>
      <c r="AB208" s="27"/>
      <c r="AC208" s="27"/>
      <c r="AD208" s="27"/>
      <c r="AF208"/>
      <c r="AG208"/>
      <c r="AH208"/>
      <c r="AI208"/>
      <c r="AJ208"/>
      <c r="AK208"/>
      <c r="AL208"/>
      <c r="AM208"/>
      <c r="AN208" s="27"/>
      <c r="AO208" s="27"/>
      <c r="AP208" s="27"/>
      <c r="AQ208" s="27"/>
      <c r="AS208" s="926" t="str">
        <f t="shared" ref="AS208:AS213" si="37">LEN(AU208)&amp;" car."</f>
        <v>72 car.</v>
      </c>
      <c r="AT208" s="927" t="s">
        <v>621</v>
      </c>
      <c r="AU208" s="3040" t="str">
        <f>LEFT(AT201,FIND(" ",AT201&amp;" ",AW201)-1) &amp; ".."</f>
        <v>Épluchez l’ail et les oignons. Coupez-les en petits morceaux. Égouttez..</v>
      </c>
      <c r="AV208" s="3040"/>
      <c r="AW208" s="3040"/>
      <c r="AX208" s="3040"/>
      <c r="AY208" s="3041"/>
      <c r="AZ208"/>
      <c r="BA208" s="466">
        <v>1</v>
      </c>
    </row>
    <row r="209" spans="1:53" s="464" customFormat="1" ht="21" customHeight="1" x14ac:dyDescent="0.25">
      <c r="A209"/>
      <c r="B209" s="73" t="str">
        <f t="shared" ref="B209:B210" si="38">IF(OR(L209&lt;&gt;""),"A", "►")</f>
        <v>A</v>
      </c>
      <c r="C209" s="451" t="str">
        <f>C205</f>
        <v>Famille à coller.N.Nom de votre recette.Recette mère ►.S.Saisissez le nom de la recette mère</v>
      </c>
      <c r="D209" s="451">
        <f>D205</f>
        <v>6</v>
      </c>
      <c r="E209" s="451" t="str">
        <f>E205</f>
        <v>couverts</v>
      </c>
      <c r="F209" s="991"/>
      <c r="G209" s="67">
        <v>350</v>
      </c>
      <c r="H209" s="611">
        <f>IFERROR(INDEX(F213:L213,MATCH(I209,F212:L212,0)) * G209 * IF(ISBLANK(F209), 1, F209), 0)</f>
        <v>0.35000000000000003</v>
      </c>
      <c r="I209" s="53" t="s">
        <v>21</v>
      </c>
      <c r="J209" s="298">
        <v>16</v>
      </c>
      <c r="K209" s="598">
        <f t="shared" ref="K209:K210" si="39">((H209-(H209*J209%)))</f>
        <v>0.29400000000000004</v>
      </c>
      <c r="L209" s="605" t="s">
        <v>354</v>
      </c>
      <c r="M209"/>
      <c r="N209"/>
      <c r="O209"/>
      <c r="P209"/>
      <c r="Q209"/>
      <c r="V209"/>
      <c r="W209" s="27"/>
      <c r="X209" s="27"/>
      <c r="Y209" s="27"/>
      <c r="Z209" s="27"/>
      <c r="AA209" s="27"/>
      <c r="AB209" s="27"/>
      <c r="AC209" s="27"/>
      <c r="AD209" s="27"/>
      <c r="AF209"/>
      <c r="AG209"/>
      <c r="AH209"/>
      <c r="AI209"/>
      <c r="AJ209"/>
      <c r="AK209"/>
      <c r="AL209"/>
      <c r="AM209"/>
      <c r="AN209" s="27"/>
      <c r="AO209" s="27"/>
      <c r="AP209" s="27"/>
      <c r="AQ209" s="27"/>
      <c r="AS209" s="926" t="str">
        <f t="shared" si="37"/>
        <v>74 car.</v>
      </c>
      <c r="AT209" s="927" t="s">
        <v>622</v>
      </c>
      <c r="AU209" s="3040" t="str">
        <f>LEFT(RIGHT(AT201,LEN(AT201)-LEN(AU208)-2),FIND(" ",RIGHT(AT201,LEN(AT201)-LEN(AU208)-2)&amp;" ",AW201)-1) &amp; ".."</f>
        <v xml:space="preserve"> champignons. Dans votre Cookeo, faites roussir la viande et les lardons..</v>
      </c>
      <c r="AV209" s="3040"/>
      <c r="AW209" s="3040"/>
      <c r="AX209" s="3040"/>
      <c r="AY209" s="3041"/>
      <c r="AZ209"/>
      <c r="BA209" s="466">
        <v>1</v>
      </c>
    </row>
    <row r="210" spans="1:53" s="464" customFormat="1" ht="21" customHeight="1" x14ac:dyDescent="0.25">
      <c r="A210"/>
      <c r="B210" s="73" t="str">
        <f t="shared" si="38"/>
        <v>A</v>
      </c>
      <c r="C210" s="451" t="str">
        <f>C205</f>
        <v>Famille à coller.N.Nom de votre recette.Recette mère ►.S.Saisissez le nom de la recette mère</v>
      </c>
      <c r="D210" s="451">
        <f>D205</f>
        <v>6</v>
      </c>
      <c r="E210" s="451" t="str">
        <f>E205</f>
        <v>couverts</v>
      </c>
      <c r="F210" s="992"/>
      <c r="G210" s="604">
        <v>1.2</v>
      </c>
      <c r="H210" s="611">
        <f>IFERROR(INDEX(F213:L213,MATCH(I210,F212:L212,0)) * G210 * IF(ISBLANK(F210), 1, F210), 0)</f>
        <v>1.2</v>
      </c>
      <c r="I210" s="597" t="s">
        <v>26</v>
      </c>
      <c r="J210" s="300">
        <v>22</v>
      </c>
      <c r="K210" s="598">
        <f t="shared" si="39"/>
        <v>0.93599999999999994</v>
      </c>
      <c r="L210" s="599" t="s">
        <v>355</v>
      </c>
      <c r="M210"/>
      <c r="N210"/>
      <c r="O210"/>
      <c r="P210"/>
      <c r="Q210"/>
      <c r="V210"/>
      <c r="W210" s="27"/>
      <c r="X210" s="27"/>
      <c r="Y210" s="27"/>
      <c r="Z210" s="27"/>
      <c r="AA210" s="27"/>
      <c r="AB210" s="27"/>
      <c r="AC210" s="27"/>
      <c r="AD210" s="27"/>
      <c r="AF210"/>
      <c r="AG210"/>
      <c r="AH210"/>
      <c r="AI210"/>
      <c r="AJ210"/>
      <c r="AK210"/>
      <c r="AL210"/>
      <c r="AM210"/>
      <c r="AN210" s="27"/>
      <c r="AO210" s="27"/>
      <c r="AP210" s="27"/>
      <c r="AQ210" s="27"/>
      <c r="AS210" s="926" t="str">
        <f t="shared" si="37"/>
        <v>70 car.</v>
      </c>
      <c r="AT210" s="927" t="s">
        <v>623</v>
      </c>
      <c r="AU210" s="3040" t="str">
        <f>LEFT(RIGHT(AT201,LEN(AT201)-LEN(AU208)-LEN(AU209)),AW201)</f>
        <v xml:space="preserve"> avec le morceau de beurre sur le mode « dorer » / 3 min (préchauffage</v>
      </c>
      <c r="AV210" s="3040"/>
      <c r="AW210" s="3040"/>
      <c r="AX210" s="3040"/>
      <c r="AY210" s="3041"/>
      <c r="AZ210"/>
      <c r="BA210" s="466">
        <v>1</v>
      </c>
    </row>
    <row r="211" spans="1:53" s="464" customFormat="1" ht="21" customHeight="1" x14ac:dyDescent="0.25">
      <c r="A211"/>
      <c r="B211" s="116" t="s">
        <v>5</v>
      </c>
      <c r="C211" s="451" t="str">
        <f>C205</f>
        <v>Famille à coller.N.Nom de votre recette.Recette mère ►.S.Saisissez le nom de la recette mère</v>
      </c>
      <c r="D211" s="451">
        <f>D205</f>
        <v>6</v>
      </c>
      <c r="E211" s="451" t="str">
        <f>E205</f>
        <v>couverts</v>
      </c>
      <c r="F211" s="993" t="s">
        <v>357</v>
      </c>
      <c r="G211" s="114"/>
      <c r="H211" s="114"/>
      <c r="I211" s="114"/>
      <c r="J211" s="114"/>
      <c r="K211" s="114"/>
      <c r="L211" s="609" t="s">
        <v>360</v>
      </c>
      <c r="M211"/>
      <c r="N211"/>
      <c r="O211"/>
      <c r="P211"/>
      <c r="Q211"/>
      <c r="V211"/>
      <c r="W211" s="27"/>
      <c r="X211" s="27"/>
      <c r="Y211" s="27"/>
      <c r="Z211" s="27"/>
      <c r="AA211" s="27"/>
      <c r="AB211" s="27"/>
      <c r="AC211" s="27"/>
      <c r="AD211" s="27"/>
      <c r="AF211"/>
      <c r="AG211"/>
      <c r="AH211"/>
      <c r="AI211"/>
      <c r="AJ211"/>
      <c r="AK211"/>
      <c r="AL211"/>
      <c r="AM211"/>
      <c r="AN211" s="27"/>
      <c r="AO211" s="27"/>
      <c r="AP211" s="27"/>
      <c r="AQ211" s="27"/>
      <c r="AS211" s="926" t="str">
        <f t="shared" si="37"/>
        <v>47 car.</v>
      </c>
      <c r="AT211" s="927" t="s">
        <v>624</v>
      </c>
      <c r="AU211" s="3040" t="str">
        <f>LEFT(RIGHT(AT201,LEN(AT201)-LEN(AU208)-LEN(AU209)-LEN(AU210)),AW201)</f>
        <v xml:space="preserve"> inclus), en remuant avec une cuillère en bois.</v>
      </c>
      <c r="AV211" s="3040"/>
      <c r="AW211" s="3040"/>
      <c r="AX211" s="3040"/>
      <c r="AY211" s="3041"/>
      <c r="AZ211"/>
      <c r="BA211" s="466">
        <v>1</v>
      </c>
    </row>
    <row r="212" spans="1:53" s="464" customFormat="1" ht="21" customHeight="1" x14ac:dyDescent="0.25">
      <c r="A212"/>
      <c r="B212" s="116" t="s">
        <v>7</v>
      </c>
      <c r="C212" s="451" t="str">
        <f>C205</f>
        <v>Famille à coller.N.Nom de votre recette.Recette mère ►.S.Saisissez le nom de la recette mère</v>
      </c>
      <c r="D212" s="451">
        <f>D205</f>
        <v>6</v>
      </c>
      <c r="E212" s="451" t="str">
        <f>E205</f>
        <v>couverts</v>
      </c>
      <c r="F212" s="597" t="s">
        <v>26</v>
      </c>
      <c r="G212" s="53" t="s">
        <v>21</v>
      </c>
      <c r="H212" s="545"/>
      <c r="I212" s="84" t="s">
        <v>57</v>
      </c>
      <c r="J212" s="84" t="s">
        <v>56</v>
      </c>
      <c r="K212" s="72" t="s">
        <v>55</v>
      </c>
      <c r="L212" s="607" t="s">
        <v>53</v>
      </c>
      <c r="M212"/>
      <c r="N212"/>
      <c r="O212"/>
      <c r="P212"/>
      <c r="Q212"/>
      <c r="V212"/>
      <c r="W212" s="27"/>
      <c r="X212" s="27"/>
      <c r="Y212" s="27"/>
      <c r="Z212" s="27"/>
      <c r="AA212" s="27"/>
      <c r="AB212" s="27"/>
      <c r="AC212" s="27"/>
      <c r="AD212" s="27"/>
      <c r="AF212"/>
      <c r="AG212"/>
      <c r="AH212"/>
      <c r="AI212"/>
      <c r="AJ212"/>
      <c r="AK212"/>
      <c r="AL212"/>
      <c r="AM212"/>
      <c r="AN212" s="27"/>
      <c r="AO212" s="27"/>
      <c r="AP212" s="27"/>
      <c r="AQ212" s="27"/>
      <c r="AS212" s="926" t="str">
        <f t="shared" si="37"/>
        <v>0 car.</v>
      </c>
      <c r="AT212" s="927" t="s">
        <v>625</v>
      </c>
      <c r="AU212" s="3040" t="str">
        <f>LEFT(RIGHT(AT201,LEN(AT201)-LEN(AU208)-LEN(AU209)-LEN(AU210)-LEN(AU211)),AW201)</f>
        <v/>
      </c>
      <c r="AV212" s="3040"/>
      <c r="AW212" s="3040"/>
      <c r="AX212" s="3040"/>
      <c r="AY212" s="3041"/>
      <c r="AZ212"/>
      <c r="BA212" s="466">
        <v>1</v>
      </c>
    </row>
    <row r="213" spans="1:53" s="464" customFormat="1" ht="21" customHeight="1" x14ac:dyDescent="0.25">
      <c r="A213"/>
      <c r="B213" s="116" t="s">
        <v>5</v>
      </c>
      <c r="C213" s="451" t="str">
        <f>C205</f>
        <v>Famille à coller.N.Nom de votre recette.Recette mère ►.S.Saisissez le nom de la recette mère</v>
      </c>
      <c r="D213" s="451">
        <f>D205</f>
        <v>6</v>
      </c>
      <c r="E213" s="451" t="str">
        <f>E205</f>
        <v>couverts</v>
      </c>
      <c r="F213" s="601">
        <v>1</v>
      </c>
      <c r="G213" s="601">
        <v>1E-3</v>
      </c>
      <c r="H213" s="545"/>
      <c r="I213" s="602">
        <v>0.5</v>
      </c>
      <c r="J213" s="601">
        <v>0.25</v>
      </c>
      <c r="K213" s="603">
        <v>1</v>
      </c>
      <c r="L213" s="608">
        <v>0.01</v>
      </c>
      <c r="M213"/>
      <c r="N213"/>
      <c r="O213"/>
      <c r="P213"/>
      <c r="Q213"/>
      <c r="V213"/>
      <c r="W213" s="27"/>
      <c r="X213" s="27"/>
      <c r="Y213" s="27"/>
      <c r="Z213" s="27"/>
      <c r="AA213" s="27"/>
      <c r="AB213" s="27"/>
      <c r="AC213" s="27"/>
      <c r="AD213" s="27"/>
      <c r="AF213"/>
      <c r="AG213"/>
      <c r="AH213"/>
      <c r="AI213"/>
      <c r="AJ213"/>
      <c r="AK213"/>
      <c r="AL213"/>
      <c r="AM213"/>
      <c r="AN213" s="27"/>
      <c r="AO213" s="27"/>
      <c r="AP213" s="27"/>
      <c r="AQ213" s="27"/>
      <c r="AS213" s="926" t="str">
        <f t="shared" si="37"/>
        <v>0 car.</v>
      </c>
      <c r="AT213" s="927" t="s">
        <v>626</v>
      </c>
      <c r="AU213" s="3040" t="str">
        <f>LEFT(RIGHT(AT201,LEN(AT201)-LEN(AU208)-LEN(AU209)-LEN(AU210)-LEN(AU211)-LEN(AU212)),AW201)</f>
        <v/>
      </c>
      <c r="AV213" s="3040"/>
      <c r="AW213" s="3040"/>
      <c r="AX213" s="3040"/>
      <c r="AY213" s="3041"/>
      <c r="AZ213"/>
      <c r="BA213" s="466">
        <v>1</v>
      </c>
    </row>
    <row r="214" spans="1:53" s="464" customFormat="1" ht="21" customHeight="1" x14ac:dyDescent="0.25">
      <c r="A214"/>
      <c r="B214" s="73" t="str">
        <f t="shared" ref="B214:B215" si="40">IF(OR(F214&lt;&gt;"",G214&lt;&gt; "",I214&lt;&gt;"",J214&lt;&gt;""),"A", "►")</f>
        <v>►</v>
      </c>
      <c r="C214" s="451" t="str">
        <f>C205</f>
        <v>Famille à coller.N.Nom de votre recette.Recette mère ►.S.Saisissez le nom de la recette mère</v>
      </c>
      <c r="D214" s="451">
        <f>D205</f>
        <v>6</v>
      </c>
      <c r="E214" s="451" t="str">
        <f>E205</f>
        <v>couverts</v>
      </c>
      <c r="F214" s="205"/>
      <c r="G214" s="114"/>
      <c r="H214" s="114"/>
      <c r="I214" s="114"/>
      <c r="J214" s="114"/>
      <c r="K214" s="114"/>
      <c r="L214" s="147" t="s">
        <v>127</v>
      </c>
      <c r="M214"/>
      <c r="N214"/>
      <c r="O214"/>
      <c r="P214"/>
      <c r="Q214"/>
      <c r="V214"/>
      <c r="W214" s="27"/>
      <c r="X214" s="27"/>
      <c r="Y214" s="27"/>
      <c r="Z214" s="27"/>
      <c r="AA214" s="27"/>
      <c r="AB214" s="27"/>
      <c r="AC214" s="27"/>
      <c r="AD214" s="27"/>
      <c r="AF214"/>
      <c r="AG214"/>
      <c r="AH214"/>
      <c r="AI214"/>
      <c r="AJ214"/>
      <c r="AK214"/>
      <c r="AL214"/>
      <c r="AM214"/>
      <c r="AN214" s="27"/>
      <c r="AO214" s="27"/>
      <c r="AP214" s="27"/>
      <c r="AQ214" s="27"/>
      <c r="AS214" s="910"/>
      <c r="AT214" s="3042" t="s">
        <v>627</v>
      </c>
      <c r="AU214" s="3042"/>
      <c r="AV214" s="3042"/>
      <c r="AW214" s="3042"/>
      <c r="AX214" s="3042"/>
      <c r="AY214" s="3043"/>
      <c r="AZ214"/>
      <c r="BA214" s="466">
        <v>1</v>
      </c>
    </row>
    <row r="215" spans="1:53" s="464" customFormat="1" ht="21" customHeight="1" x14ac:dyDescent="0.25">
      <c r="A215"/>
      <c r="B215" s="73" t="str">
        <f t="shared" si="40"/>
        <v>►</v>
      </c>
      <c r="C215" s="451" t="str">
        <f>C205</f>
        <v>Famille à coller.N.Nom de votre recette.Recette mère ►.S.Saisissez le nom de la recette mère</v>
      </c>
      <c r="D215" s="451">
        <f>D205</f>
        <v>6</v>
      </c>
      <c r="E215" s="451" t="str">
        <f>E205</f>
        <v>couverts</v>
      </c>
      <c r="F215" s="2449"/>
      <c r="G215" s="114"/>
      <c r="H215" s="114"/>
      <c r="I215" s="114"/>
      <c r="J215" s="114"/>
      <c r="K215" s="114"/>
      <c r="L215" s="147" t="s">
        <v>128</v>
      </c>
      <c r="M215"/>
      <c r="N215"/>
      <c r="O215"/>
      <c r="P215"/>
      <c r="Q215"/>
      <c r="V215"/>
      <c r="W215" s="27"/>
      <c r="X215" s="27"/>
      <c r="Y215" s="27"/>
      <c r="Z215" s="27"/>
      <c r="AA215" s="27"/>
      <c r="AB215" s="27"/>
      <c r="AC215" s="27"/>
      <c r="AD215" s="27"/>
      <c r="AF215"/>
      <c r="AG215"/>
      <c r="AH215"/>
      <c r="AI215"/>
      <c r="AJ215"/>
      <c r="AK215"/>
      <c r="AL215"/>
      <c r="AM215"/>
      <c r="AN215" s="27"/>
      <c r="AO215" s="27"/>
      <c r="AP215" s="27"/>
      <c r="AQ215" s="27"/>
      <c r="AS215" s="910"/>
      <c r="AT215" s="3042"/>
      <c r="AU215" s="3042"/>
      <c r="AV215" s="3042"/>
      <c r="AW215" s="3042"/>
      <c r="AX215" s="3042"/>
      <c r="AY215" s="3043"/>
      <c r="AZ215"/>
      <c r="BA215" s="466">
        <v>1</v>
      </c>
    </row>
    <row r="216" spans="1:53" s="464" customFormat="1" ht="21" customHeight="1" x14ac:dyDescent="0.25">
      <c r="A216"/>
      <c r="B216" s="116" t="s">
        <v>7</v>
      </c>
      <c r="C216" s="451" t="str">
        <f>C205</f>
        <v>Famille à coller.N.Nom de votre recette.Recette mère ►.S.Saisissez le nom de la recette mère</v>
      </c>
      <c r="D216" s="451">
        <f>D205</f>
        <v>6</v>
      </c>
      <c r="E216" s="451" t="str">
        <f>E205</f>
        <v>couverts</v>
      </c>
      <c r="F216" s="265"/>
      <c r="G216" s="265"/>
      <c r="H216" s="265" t="s">
        <v>73</v>
      </c>
      <c r="I216" s="266"/>
      <c r="J216" s="267"/>
      <c r="K216" s="267"/>
      <c r="L216" s="268"/>
      <c r="M216"/>
      <c r="N216"/>
      <c r="O216"/>
      <c r="P216"/>
      <c r="Q216"/>
      <c r="V216"/>
      <c r="W216" s="27"/>
      <c r="X216" s="27"/>
      <c r="Y216" s="27"/>
      <c r="Z216" s="27"/>
      <c r="AA216" s="27"/>
      <c r="AB216" s="27"/>
      <c r="AC216" s="27"/>
      <c r="AD216" s="27"/>
      <c r="AF216"/>
      <c r="AG216"/>
      <c r="AH216"/>
      <c r="AI216"/>
      <c r="AJ216"/>
      <c r="AK216"/>
      <c r="AL216"/>
      <c r="AM216"/>
      <c r="AN216" s="27"/>
      <c r="AO216" s="27"/>
      <c r="AP216" s="27"/>
      <c r="AQ216" s="27"/>
      <c r="AS216" s="749"/>
      <c r="AT216" s="863"/>
      <c r="AU216" s="751"/>
      <c r="AV216" s="750"/>
      <c r="AW216" s="750"/>
      <c r="AX216" s="750"/>
      <c r="AY216" s="752"/>
      <c r="AZ216"/>
      <c r="BA216" s="466">
        <v>1</v>
      </c>
    </row>
    <row r="217" spans="1:53" s="464" customFormat="1" ht="21" customHeight="1" thickBot="1" x14ac:dyDescent="0.3">
      <c r="A217"/>
      <c r="B217" s="123" t="s">
        <v>7</v>
      </c>
      <c r="C217" s="455" t="str">
        <f>C205</f>
        <v>Famille à coller.N.Nom de votre recette.Recette mère ►.S.Saisissez le nom de la recette mère</v>
      </c>
      <c r="D217" s="455">
        <f>D205</f>
        <v>6</v>
      </c>
      <c r="E217" s="455" t="str">
        <f>E205</f>
        <v>couverts</v>
      </c>
      <c r="F217" s="269" t="s">
        <v>62</v>
      </c>
      <c r="G217" s="270"/>
      <c r="H217" s="271"/>
      <c r="I217" s="272"/>
      <c r="J217" s="271"/>
      <c r="K217" s="271"/>
      <c r="L217" s="273"/>
      <c r="M217"/>
      <c r="N217"/>
      <c r="O217"/>
      <c r="P217"/>
      <c r="Q217"/>
      <c r="V217"/>
      <c r="W217" s="27"/>
      <c r="X217" s="27"/>
      <c r="Y217" s="27"/>
      <c r="Z217" s="27"/>
      <c r="AA217" s="27"/>
      <c r="AB217" s="27"/>
      <c r="AC217" s="27"/>
      <c r="AD217" s="27"/>
      <c r="AF217"/>
      <c r="AG217"/>
      <c r="AH217"/>
      <c r="AI217"/>
      <c r="AJ217"/>
      <c r="AK217"/>
      <c r="AL217"/>
      <c r="AM217"/>
      <c r="AN217" s="27"/>
      <c r="AO217" s="27"/>
      <c r="AP217" s="27"/>
      <c r="AQ217" s="27"/>
      <c r="AS217" s="928" t="s">
        <v>628</v>
      </c>
      <c r="AT217" s="9"/>
      <c r="AU217" s="9"/>
      <c r="AV217" s="9"/>
      <c r="AW217" s="9"/>
      <c r="AX217" s="9"/>
      <c r="AY217" s="862"/>
      <c r="AZ217"/>
      <c r="BA217" s="466">
        <v>1</v>
      </c>
    </row>
    <row r="218" spans="1:53" s="464" customFormat="1" ht="21" customHeight="1" thickBot="1" x14ac:dyDescent="0.3">
      <c r="A218"/>
      <c r="B218" s="2168" t="s">
        <v>7</v>
      </c>
      <c r="C218" s="2470"/>
      <c r="D218" s="2470"/>
      <c r="E218" s="2470"/>
      <c r="F218" s="2471" t="s">
        <v>2205</v>
      </c>
      <c r="G218" s="2471"/>
      <c r="H218" s="2471"/>
      <c r="I218" s="2471"/>
      <c r="J218" s="2471"/>
      <c r="K218" s="2471"/>
      <c r="L218" s="2472" t="s">
        <v>77</v>
      </c>
      <c r="M218"/>
      <c r="N218"/>
      <c r="O218"/>
      <c r="P218"/>
      <c r="Q218"/>
      <c r="V218"/>
      <c r="W218" s="27"/>
      <c r="X218" s="27"/>
      <c r="Y218" s="27"/>
      <c r="Z218" s="27"/>
      <c r="AA218" s="27"/>
      <c r="AB218" s="27"/>
      <c r="AC218" s="27"/>
      <c r="AD218" s="27"/>
      <c r="AF218"/>
      <c r="AG218"/>
      <c r="AH218"/>
      <c r="AI218"/>
      <c r="AJ218"/>
      <c r="AK218"/>
      <c r="AL218"/>
      <c r="AM218"/>
      <c r="AN218" s="27"/>
      <c r="AO218" s="27"/>
      <c r="AP218" s="27"/>
      <c r="AQ218" s="27"/>
      <c r="AS218" s="929">
        <v>3.472222222222222E-3</v>
      </c>
      <c r="AT218" s="930" t="s">
        <v>629</v>
      </c>
      <c r="AU218" s="931"/>
      <c r="AV218" s="932" t="s">
        <v>630</v>
      </c>
      <c r="AW218" s="933">
        <v>1.0416666666666666E-2</v>
      </c>
      <c r="AX218" s="932"/>
      <c r="AY218" s="934"/>
      <c r="AZ218"/>
      <c r="BA218" s="466">
        <v>1</v>
      </c>
    </row>
    <row r="219" spans="1:53" s="464" customFormat="1" ht="21" customHeight="1" x14ac:dyDescent="0.25">
      <c r="A219"/>
      <c r="B219" s="23" t="s">
        <v>7</v>
      </c>
      <c r="C219" s="456" t="str">
        <f>C225</f>
        <v>Famille à coller.N.Nom de votre recette.Recette mère ►.S.Saisissez le nom de la recette mère</v>
      </c>
      <c r="D219" s="457">
        <f>D225</f>
        <v>6</v>
      </c>
      <c r="E219" s="457" t="str">
        <f>E225</f>
        <v>couverts</v>
      </c>
      <c r="F219" s="279" t="s">
        <v>4</v>
      </c>
      <c r="G219" s="24" t="s">
        <v>8</v>
      </c>
      <c r="H219" s="3217" t="s">
        <v>206</v>
      </c>
      <c r="I219" s="3217"/>
      <c r="J219" s="3157" t="s">
        <v>10</v>
      </c>
      <c r="K219" s="3157"/>
      <c r="L219" s="3158"/>
      <c r="M219"/>
      <c r="N219" s="522" t="s">
        <v>77</v>
      </c>
      <c r="O219" s="470" t="s">
        <v>2211</v>
      </c>
      <c r="P219" s="470"/>
      <c r="Q219" s="470"/>
      <c r="V219"/>
      <c r="W219" s="27"/>
      <c r="X219" s="27"/>
      <c r="Y219" s="27"/>
      <c r="Z219" s="27"/>
      <c r="AA219" s="27"/>
      <c r="AB219" s="27"/>
      <c r="AC219" s="27"/>
      <c r="AD219" s="27"/>
      <c r="AF219"/>
      <c r="AG219"/>
      <c r="AH219"/>
      <c r="AI219"/>
      <c r="AJ219"/>
      <c r="AK219"/>
      <c r="AL219"/>
      <c r="AM219"/>
      <c r="AN219" s="27"/>
      <c r="AO219" s="27"/>
      <c r="AP219" s="27"/>
      <c r="AQ219" s="27"/>
      <c r="AS219" s="935" t="s">
        <v>631</v>
      </c>
      <c r="AT219" s="936">
        <v>2.0833333333333332E-2</v>
      </c>
      <c r="AU219" s="937"/>
      <c r="AV219" s="938" t="s">
        <v>632</v>
      </c>
      <c r="AW219" s="939">
        <f>AS218+AW218+AT219</f>
        <v>3.4722222222222224E-2</v>
      </c>
      <c r="AX219" s="937"/>
      <c r="AY219" s="940"/>
      <c r="AZ219"/>
      <c r="BA219" s="466">
        <v>1</v>
      </c>
    </row>
    <row r="220" spans="1:53" s="464" customFormat="1" ht="21" customHeight="1" x14ac:dyDescent="0.25">
      <c r="A220"/>
      <c r="B220" s="25" t="s">
        <v>7</v>
      </c>
      <c r="C220" s="458" t="str">
        <f>C225</f>
        <v>Famille à coller.N.Nom de votre recette.Recette mère ►.S.Saisissez le nom de la recette mère</v>
      </c>
      <c r="D220" s="459"/>
      <c r="E220" s="459"/>
      <c r="F220" s="281" t="s">
        <v>207</v>
      </c>
      <c r="G220" s="26" t="s">
        <v>12</v>
      </c>
      <c r="H220" s="3218"/>
      <c r="I220" s="3218"/>
      <c r="J220" s="3159"/>
      <c r="K220" s="3159"/>
      <c r="L220" s="3160"/>
      <c r="M220"/>
      <c r="O220" s="469" t="s">
        <v>276</v>
      </c>
      <c r="P220"/>
      <c r="Q220"/>
      <c r="V220"/>
      <c r="W220" s="27"/>
      <c r="X220" s="27"/>
      <c r="Y220" s="27"/>
      <c r="Z220" s="27"/>
      <c r="AA220" s="27"/>
      <c r="AB220" s="27"/>
      <c r="AC220" s="27"/>
      <c r="AD220" s="27"/>
      <c r="AF220"/>
      <c r="AG220"/>
      <c r="AH220"/>
      <c r="AI220"/>
      <c r="AJ220"/>
      <c r="AK220"/>
      <c r="AL220"/>
      <c r="AM220"/>
      <c r="AN220" s="465"/>
      <c r="AO220" s="465"/>
      <c r="AP220" s="465"/>
      <c r="AQ220" s="465"/>
      <c r="AR220" s="465"/>
      <c r="AS220" s="827"/>
      <c r="AT220" s="9"/>
      <c r="AU220" s="9"/>
      <c r="AV220" s="9"/>
      <c r="AW220" s="9"/>
      <c r="AX220" s="9"/>
      <c r="AY220" s="862"/>
      <c r="AZ220"/>
      <c r="BA220" s="466">
        <v>1</v>
      </c>
    </row>
    <row r="221" spans="1:53" s="464" customFormat="1" ht="21" customHeight="1" x14ac:dyDescent="0.25">
      <c r="A221"/>
      <c r="B221" s="25" t="s">
        <v>7</v>
      </c>
      <c r="C221" s="460" t="str">
        <f>C225</f>
        <v>Famille à coller.N.Nom de votre recette.Recette mère ►.S.Saisissez le nom de la recette mère</v>
      </c>
      <c r="D221" s="461"/>
      <c r="E221" s="462"/>
      <c r="F221" s="28"/>
      <c r="G221" s="29" t="s">
        <v>208</v>
      </c>
      <c r="H221" s="283"/>
      <c r="I221" s="30" t="s">
        <v>13</v>
      </c>
      <c r="J221" s="284" t="s">
        <v>14</v>
      </c>
      <c r="K221" s="9"/>
      <c r="L221" s="285"/>
      <c r="M221"/>
      <c r="N221"/>
      <c r="O221"/>
      <c r="P221"/>
      <c r="Q221"/>
      <c r="V221"/>
      <c r="W221" s="27"/>
      <c r="X221" s="27"/>
      <c r="Y221" s="27"/>
      <c r="Z221" s="27"/>
      <c r="AA221" s="27"/>
      <c r="AB221" s="27"/>
      <c r="AC221" s="27"/>
      <c r="AD221" s="27"/>
      <c r="AF221"/>
      <c r="AG221"/>
      <c r="AH221"/>
      <c r="AI221"/>
      <c r="AJ221"/>
      <c r="AK221"/>
      <c r="AL221"/>
      <c r="AM221"/>
      <c r="AN221" s="465"/>
      <c r="AO221" s="465"/>
      <c r="AP221" s="465"/>
      <c r="AQ221" s="465"/>
      <c r="AR221" s="465"/>
      <c r="AS221" s="796"/>
      <c r="AT221" s="941" t="s">
        <v>633</v>
      </c>
      <c r="AU221" s="942" t="s">
        <v>634</v>
      </c>
      <c r="AV221" s="943"/>
      <c r="AW221" s="941"/>
      <c r="AX221" s="941" t="s">
        <v>635</v>
      </c>
      <c r="AY221" s="944" t="s">
        <v>634</v>
      </c>
      <c r="AZ221"/>
      <c r="BA221" s="466">
        <v>1</v>
      </c>
    </row>
    <row r="222" spans="1:53" s="464" customFormat="1" ht="21" customHeight="1" x14ac:dyDescent="0.25">
      <c r="A222"/>
      <c r="B222" s="25" t="s">
        <v>7</v>
      </c>
      <c r="C222" s="428" t="str">
        <f>C225</f>
        <v>Famille à coller.N.Nom de votre recette.Recette mère ►.S.Saisissez le nom de la recette mère</v>
      </c>
      <c r="D222" s="428"/>
      <c r="E222" s="428"/>
      <c r="F222" s="36" t="s">
        <v>16</v>
      </c>
      <c r="G222" s="37"/>
      <c r="H222" s="37"/>
      <c r="I222" s="288" t="s">
        <v>17</v>
      </c>
      <c r="J222" s="3214" t="str">
        <f>F225</f>
        <v>Famille à coller.N.Nom de votre recette.Recette mère ►.S.Saisissez le nom de la recette mère</v>
      </c>
      <c r="K222" s="3214"/>
      <c r="L222" s="3215"/>
      <c r="M222"/>
      <c r="N222"/>
      <c r="O222"/>
      <c r="P222"/>
      <c r="Q222"/>
      <c r="V222"/>
      <c r="W222" s="27"/>
      <c r="X222" s="27"/>
      <c r="Y222" s="27"/>
      <c r="Z222" s="27"/>
      <c r="AA222" s="27"/>
      <c r="AB222" s="27"/>
      <c r="AC222" s="27"/>
      <c r="AD222" s="27"/>
      <c r="AF222"/>
      <c r="AG222"/>
      <c r="AH222"/>
      <c r="AI222"/>
      <c r="AJ222"/>
      <c r="AK222"/>
      <c r="AL222"/>
      <c r="AM222"/>
      <c r="AN222" s="465"/>
      <c r="AO222" s="465"/>
      <c r="AP222" s="465"/>
      <c r="AQ222" s="465"/>
      <c r="AS222" s="827"/>
      <c r="AT222" s="9"/>
      <c r="AU222" s="9"/>
      <c r="AV222" s="9"/>
      <c r="AW222" s="9"/>
      <c r="AX222" s="9"/>
      <c r="AY222" s="862"/>
      <c r="AZ222"/>
      <c r="BA222" s="466">
        <v>1</v>
      </c>
    </row>
    <row r="223" spans="1:53" s="464" customFormat="1" ht="21" customHeight="1" thickBot="1" x14ac:dyDescent="0.3">
      <c r="A223"/>
      <c r="B223" s="25" t="s">
        <v>7</v>
      </c>
      <c r="C223" s="428" t="str">
        <f>C225</f>
        <v>Famille à coller.N.Nom de votre recette.Recette mère ►.S.Saisissez le nom de la recette mère</v>
      </c>
      <c r="D223" s="428"/>
      <c r="E223" s="428"/>
      <c r="F223" s="43">
        <v>6</v>
      </c>
      <c r="G223" s="44" t="s">
        <v>66</v>
      </c>
      <c r="H223" s="36"/>
      <c r="I223" s="36"/>
      <c r="J223" s="3214"/>
      <c r="K223" s="3214"/>
      <c r="L223" s="3215"/>
      <c r="M223"/>
      <c r="N223"/>
      <c r="O223"/>
      <c r="P223"/>
      <c r="Q223"/>
      <c r="V223"/>
      <c r="W223" s="27"/>
      <c r="X223" s="27"/>
      <c r="Y223" s="27"/>
      <c r="Z223" s="27"/>
      <c r="AA223" s="27"/>
      <c r="AB223" s="27"/>
      <c r="AC223" s="27"/>
      <c r="AD223" s="27"/>
      <c r="AF223"/>
      <c r="AG223"/>
      <c r="AH223"/>
      <c r="AI223"/>
      <c r="AJ223"/>
      <c r="AK223"/>
      <c r="AL223"/>
      <c r="AM223"/>
      <c r="AN223" s="465"/>
      <c r="AO223" s="465"/>
      <c r="AP223" s="465"/>
      <c r="AQ223" s="465"/>
      <c r="AS223" s="753"/>
      <c r="AT223" s="945" t="s">
        <v>636</v>
      </c>
      <c r="AU223" s="946"/>
      <c r="AV223" s="946"/>
      <c r="AW223" s="946"/>
      <c r="AX223" s="947"/>
      <c r="AY223" s="754"/>
      <c r="AZ223"/>
      <c r="BA223" s="466">
        <v>1</v>
      </c>
    </row>
    <row r="224" spans="1:53" s="464" customFormat="1" ht="21" customHeight="1" thickTop="1" x14ac:dyDescent="0.25">
      <c r="A224"/>
      <c r="B224" s="25" t="s">
        <v>5</v>
      </c>
      <c r="C224" s="428" t="str">
        <f>C225</f>
        <v>Famille à coller.N.Nom de votre recette.Recette mère ►.S.Saisissez le nom de la recette mère</v>
      </c>
      <c r="D224" s="428"/>
      <c r="E224" s="428"/>
      <c r="F224" s="289"/>
      <c r="G224" s="48"/>
      <c r="H224" s="48"/>
      <c r="I224" s="48"/>
      <c r="J224" s="48"/>
      <c r="K224" s="48"/>
      <c r="L224" s="429"/>
      <c r="M224"/>
      <c r="N224"/>
      <c r="O224"/>
      <c r="P224"/>
      <c r="Q224"/>
      <c r="V224"/>
      <c r="W224" s="27"/>
      <c r="X224" s="27"/>
      <c r="Y224" s="27"/>
      <c r="Z224" s="27"/>
      <c r="AA224" s="27"/>
      <c r="AB224" s="27"/>
      <c r="AC224" s="27"/>
      <c r="AD224" s="27"/>
      <c r="AF224"/>
      <c r="AG224"/>
      <c r="AH224"/>
      <c r="AI224"/>
      <c r="AJ224"/>
      <c r="AK224"/>
      <c r="AL224"/>
      <c r="AM224"/>
      <c r="AN224" s="465"/>
      <c r="AO224" s="465"/>
      <c r="AP224" s="465"/>
      <c r="AQ224" s="465"/>
      <c r="AS224" s="753"/>
      <c r="AT224" s="3025" t="s">
        <v>637</v>
      </c>
      <c r="AU224" s="3026"/>
      <c r="AV224" s="3026"/>
      <c r="AW224" s="3026"/>
      <c r="AX224" s="3027"/>
      <c r="AY224" s="754"/>
      <c r="AZ224"/>
      <c r="BA224" s="466">
        <v>1</v>
      </c>
    </row>
    <row r="225" spans="1:53" s="464" customFormat="1" ht="21" customHeight="1" x14ac:dyDescent="0.25">
      <c r="A225"/>
      <c r="B225" s="430" t="s">
        <v>5</v>
      </c>
      <c r="C225" s="431" t="str">
        <f>F225</f>
        <v>Famille à coller.N.Nom de votre recette.Recette mère ►.S.Saisissez le nom de la recette mère</v>
      </c>
      <c r="D225" s="431">
        <f>F223</f>
        <v>6</v>
      </c>
      <c r="E225" s="431" t="str">
        <f>G223</f>
        <v>couverts</v>
      </c>
      <c r="F225" s="435" t="str">
        <f>UPPER(LEFT(H219,1))&amp;LOWER(MID(H219,2,999))&amp;"."&amp;UPPER(LEFT(J219,1))&amp;"."&amp;UPPER(LEFT(J219,1))&amp;LOWER(MID(J219,2,999))&amp;"."&amp;IF(ISTEXT(L225),K225&amp;"."&amp;UPPER(LEFT(L225,1))&amp;"."&amp;UPPER(LEFT(L225,1))&amp;LOWER(MID(L225,2,999)),G225)</f>
        <v>Famille à coller.N.Nom de votre recette.Recette mère ►.S.Saisissez le nom de la recette mère</v>
      </c>
      <c r="G225" s="432" t="s">
        <v>22</v>
      </c>
      <c r="H225" s="3216" t="s">
        <v>23</v>
      </c>
      <c r="I225" s="3216"/>
      <c r="J225" s="3216"/>
      <c r="K225" s="433" t="s">
        <v>24</v>
      </c>
      <c r="L225" s="434" t="s">
        <v>25</v>
      </c>
      <c r="M225"/>
      <c r="N225"/>
      <c r="O225"/>
      <c r="P225"/>
      <c r="Q225"/>
      <c r="V225"/>
      <c r="W225" s="27"/>
      <c r="X225" s="27"/>
      <c r="Y225" s="27"/>
      <c r="Z225" s="27"/>
      <c r="AA225" s="27"/>
      <c r="AB225" s="27"/>
      <c r="AC225" s="27"/>
      <c r="AD225" s="27"/>
      <c r="AE225"/>
      <c r="AF225"/>
      <c r="AG225"/>
      <c r="AH225"/>
      <c r="AI225"/>
      <c r="AJ225"/>
      <c r="AK225"/>
      <c r="AL225"/>
      <c r="AM225"/>
      <c r="AN225" s="465"/>
      <c r="AO225" s="465"/>
      <c r="AP225" s="465"/>
      <c r="AQ225" s="465"/>
      <c r="AS225" s="753"/>
      <c r="AT225" s="3028"/>
      <c r="AU225" s="3029"/>
      <c r="AV225" s="3029"/>
      <c r="AW225" s="3029"/>
      <c r="AX225" s="3030"/>
      <c r="AY225" s="754"/>
      <c r="AZ225"/>
      <c r="BA225" s="466">
        <v>1</v>
      </c>
    </row>
    <row r="226" spans="1:53" s="464" customFormat="1" ht="21" customHeight="1" thickBot="1" x14ac:dyDescent="0.3">
      <c r="A226"/>
      <c r="B226" s="2442" t="s">
        <v>7</v>
      </c>
      <c r="C226" s="440" t="str">
        <f>C225</f>
        <v>Famille à coller.N.Nom de votre recette.Recette mère ►.S.Saisissez le nom de la recette mère</v>
      </c>
      <c r="D226" s="440"/>
      <c r="E226" s="440"/>
      <c r="F226" s="441" t="s">
        <v>27</v>
      </c>
      <c r="G226" s="2444">
        <v>1</v>
      </c>
      <c r="H226" s="2445" t="s">
        <v>2208</v>
      </c>
      <c r="I226" s="2446"/>
      <c r="J226" s="2446"/>
      <c r="K226" s="2473" t="s">
        <v>85</v>
      </c>
      <c r="L226" s="2447"/>
      <c r="M226"/>
      <c r="N226"/>
      <c r="O226"/>
      <c r="P226"/>
      <c r="Q226"/>
      <c r="V226"/>
      <c r="W226" s="27"/>
      <c r="X226" s="27"/>
      <c r="Y226" s="27"/>
      <c r="Z226" s="27"/>
      <c r="AA226" s="27"/>
      <c r="AB226" s="27"/>
      <c r="AC226" s="27"/>
      <c r="AD226" s="27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 s="753"/>
      <c r="AT226" s="3031"/>
      <c r="AU226" s="3032"/>
      <c r="AV226" s="3032"/>
      <c r="AW226" s="3032"/>
      <c r="AX226" s="3033"/>
      <c r="AY226" s="754"/>
      <c r="AZ226"/>
      <c r="BA226" s="466">
        <v>1</v>
      </c>
    </row>
    <row r="227" spans="1:53" s="464" customFormat="1" ht="21" customHeight="1" thickTop="1" x14ac:dyDescent="0.25">
      <c r="A227"/>
      <c r="B227" s="104" t="s">
        <v>7</v>
      </c>
      <c r="C227" s="451" t="str">
        <f>C225</f>
        <v>Famille à coller.N.Nom de votre recette.Recette mère ►.S.Saisissez le nom de la recette mère</v>
      </c>
      <c r="D227" s="451"/>
      <c r="E227" s="451"/>
      <c r="F227" s="168" t="s">
        <v>137</v>
      </c>
      <c r="G227" s="162" t="s">
        <v>138</v>
      </c>
      <c r="H227" s="162"/>
      <c r="I227" s="169" t="s">
        <v>139</v>
      </c>
      <c r="J227" s="169" t="s">
        <v>140</v>
      </c>
      <c r="K227" s="146"/>
      <c r="L227" s="170" t="s">
        <v>141</v>
      </c>
      <c r="M227"/>
      <c r="N227"/>
      <c r="O227"/>
      <c r="P227"/>
      <c r="Q227"/>
      <c r="V227"/>
      <c r="W227" s="27"/>
      <c r="X227" s="27"/>
      <c r="Y227" s="27"/>
      <c r="Z227" s="27"/>
      <c r="AA227" s="27"/>
      <c r="AB227" s="27"/>
      <c r="AC227" s="27"/>
      <c r="AD227" s="27"/>
      <c r="AE227"/>
      <c r="AF227"/>
      <c r="AG227"/>
      <c r="AH227"/>
      <c r="AI227"/>
      <c r="AJ227"/>
      <c r="AK227"/>
      <c r="AL227"/>
      <c r="AM227"/>
      <c r="AN227" s="465"/>
      <c r="AO227" s="465"/>
      <c r="AP227" s="465"/>
      <c r="AQ227" s="465"/>
      <c r="AR227" s="27"/>
      <c r="AS227" s="753"/>
      <c r="AT227" s="948" t="str">
        <f>LEN(SUBSTITUTE(AT224," ",""))&amp;" caractères plus "&amp;(LEN(AT224)-LEN(SUBSTITUTE(AT224," ","")))&amp;" espaces = "&amp;LEN(AT224)</f>
        <v>178 caractères plus 38 espaces = 216</v>
      </c>
      <c r="AU227" s="949"/>
      <c r="AV227" s="949"/>
      <c r="AW227" s="949"/>
      <c r="AX227" s="949"/>
      <c r="AY227" s="754"/>
      <c r="AZ227"/>
      <c r="BA227" s="466">
        <v>1</v>
      </c>
    </row>
    <row r="228" spans="1:53" s="464" customFormat="1" ht="21" customHeight="1" x14ac:dyDescent="0.25">
      <c r="A228"/>
      <c r="B228" s="171" t="s">
        <v>7</v>
      </c>
      <c r="C228" s="451" t="str">
        <f>C225</f>
        <v>Famille à coller.N.Nom de votre recette.Recette mère ►.S.Saisissez le nom de la recette mère</v>
      </c>
      <c r="D228" s="451"/>
      <c r="E228" s="451"/>
      <c r="F228" s="172" t="s">
        <v>142</v>
      </c>
      <c r="G228" s="173">
        <v>4.1666666666666699E-2</v>
      </c>
      <c r="H228" s="174"/>
      <c r="I228" s="174">
        <v>220</v>
      </c>
      <c r="J228" s="175" t="s">
        <v>143</v>
      </c>
      <c r="K228" s="146"/>
      <c r="L228" s="176"/>
      <c r="M228"/>
      <c r="N228"/>
      <c r="O228"/>
      <c r="P228"/>
      <c r="Q228"/>
      <c r="V228"/>
      <c r="W228" s="27"/>
      <c r="X228" s="27"/>
      <c r="Y228" s="27"/>
      <c r="Z228" s="27"/>
      <c r="AA228" s="27"/>
      <c r="AB228" s="27"/>
      <c r="AC228" s="27"/>
      <c r="AD228" s="27"/>
      <c r="AE228"/>
      <c r="AF228"/>
      <c r="AG228"/>
      <c r="AH228"/>
      <c r="AI228"/>
      <c r="AJ228"/>
      <c r="AK228"/>
      <c r="AL228"/>
      <c r="AM228"/>
      <c r="AN228" s="465"/>
      <c r="AO228" s="465"/>
      <c r="AP228" s="465"/>
      <c r="AQ228" s="465"/>
      <c r="AR228" s="27"/>
      <c r="AS228" s="796"/>
      <c r="AT228"/>
      <c r="AU228"/>
      <c r="AV228"/>
      <c r="AW228"/>
      <c r="AX228" s="9"/>
      <c r="AY228" s="862"/>
      <c r="AZ228"/>
      <c r="BA228" s="466">
        <v>1</v>
      </c>
    </row>
    <row r="229" spans="1:53" s="464" customFormat="1" ht="21" customHeight="1" x14ac:dyDescent="0.25">
      <c r="A229"/>
      <c r="B229" s="177" t="s">
        <v>7</v>
      </c>
      <c r="C229" s="451" t="str">
        <f>C225</f>
        <v>Famille à coller.N.Nom de votre recette.Recette mère ►.S.Saisissez le nom de la recette mère</v>
      </c>
      <c r="D229" s="451">
        <f>D225</f>
        <v>6</v>
      </c>
      <c r="E229" s="451" t="str">
        <f>E225</f>
        <v>couverts</v>
      </c>
      <c r="F229" s="178" t="s">
        <v>137</v>
      </c>
      <c r="G229" s="179"/>
      <c r="H229" s="179"/>
      <c r="I229" s="179" t="s">
        <v>148</v>
      </c>
      <c r="J229" s="180" t="s">
        <v>149</v>
      </c>
      <c r="K229" s="180"/>
      <c r="L229" s="176"/>
      <c r="M229"/>
      <c r="N229"/>
      <c r="O229"/>
      <c r="P229"/>
      <c r="Q229"/>
      <c r="V229"/>
      <c r="W229" s="27"/>
      <c r="X229" s="27"/>
      <c r="Y229" s="27"/>
      <c r="Z229" s="27"/>
      <c r="AA229" s="27"/>
      <c r="AB229" s="27"/>
      <c r="AC229" s="27"/>
      <c r="AD229" s="27"/>
      <c r="AE229"/>
      <c r="AF229"/>
      <c r="AG229"/>
      <c r="AH229"/>
      <c r="AI229"/>
      <c r="AJ229"/>
      <c r="AK229"/>
      <c r="AL229"/>
      <c r="AM229"/>
      <c r="AN229" s="465"/>
      <c r="AO229" s="465"/>
      <c r="AP229" s="465"/>
      <c r="AQ229" s="465"/>
      <c r="AR229" s="27"/>
      <c r="AS229" s="950" t="s">
        <v>638</v>
      </c>
      <c r="AT229" s="951" t="s">
        <v>639</v>
      </c>
      <c r="AU229" s="678"/>
      <c r="AV229" s="9"/>
      <c r="AW229" s="9"/>
      <c r="AX229" s="9"/>
      <c r="AY229" s="862"/>
      <c r="AZ229"/>
      <c r="BA229" s="466">
        <v>1</v>
      </c>
    </row>
    <row r="230" spans="1:53" s="464" customFormat="1" ht="21" customHeight="1" x14ac:dyDescent="0.25">
      <c r="A230"/>
      <c r="B230" s="171" t="s">
        <v>7</v>
      </c>
      <c r="C230" s="451" t="str">
        <f>C225</f>
        <v>Famille à coller.N.Nom de votre recette.Recette mère ►.S.Saisissez le nom de la recette mère</v>
      </c>
      <c r="D230" s="451">
        <f>D225</f>
        <v>6</v>
      </c>
      <c r="E230" s="451" t="str">
        <f>E225</f>
        <v>couverts</v>
      </c>
      <c r="F230" s="182" t="s">
        <v>151</v>
      </c>
      <c r="G230" s="183"/>
      <c r="H230" s="184"/>
      <c r="I230" s="184">
        <v>250</v>
      </c>
      <c r="J230" s="185" t="s">
        <v>152</v>
      </c>
      <c r="K230" s="185"/>
      <c r="L230" s="176"/>
      <c r="M230"/>
      <c r="N230"/>
      <c r="O230"/>
      <c r="P230"/>
      <c r="Q230"/>
      <c r="V230"/>
      <c r="W230" s="27"/>
      <c r="X230" s="27"/>
      <c r="Y230" s="27"/>
      <c r="Z230" s="27"/>
      <c r="AA230" s="27"/>
      <c r="AB230" s="27"/>
      <c r="AC230" s="27"/>
      <c r="AD230" s="27"/>
      <c r="AE230"/>
      <c r="AF230"/>
      <c r="AG230"/>
      <c r="AH230"/>
      <c r="AI230"/>
      <c r="AJ230"/>
      <c r="AK230"/>
      <c r="AL230"/>
      <c r="AM230"/>
      <c r="AN230" s="465"/>
      <c r="AO230" s="465"/>
      <c r="AP230" s="465"/>
      <c r="AQ230" s="465"/>
      <c r="AR230" s="27"/>
      <c r="AS230" s="952" t="s">
        <v>3</v>
      </c>
      <c r="AT230" s="953" t="s">
        <v>75</v>
      </c>
      <c r="AU230" s="954"/>
      <c r="AV230" s="9"/>
      <c r="AW230" s="9"/>
      <c r="AX230" s="9"/>
      <c r="AY230" s="862"/>
      <c r="AZ230"/>
      <c r="BA230" s="466">
        <v>1</v>
      </c>
    </row>
    <row r="231" spans="1:53" s="464" customFormat="1" ht="21" customHeight="1" x14ac:dyDescent="0.25">
      <c r="A231"/>
      <c r="B231" s="177" t="s">
        <v>7</v>
      </c>
      <c r="C231" s="451" t="str">
        <f>C225</f>
        <v>Famille à coller.N.Nom de votre recette.Recette mère ►.S.Saisissez le nom de la recette mère</v>
      </c>
      <c r="D231" s="451">
        <f>D225</f>
        <v>6</v>
      </c>
      <c r="E231" s="451" t="str">
        <f>E225</f>
        <v>couverts</v>
      </c>
      <c r="F231" s="178" t="s">
        <v>137</v>
      </c>
      <c r="G231" s="179"/>
      <c r="H231" s="179"/>
      <c r="I231" s="179" t="s">
        <v>148</v>
      </c>
      <c r="J231" s="180" t="s">
        <v>149</v>
      </c>
      <c r="K231" s="180"/>
      <c r="L231" s="176"/>
      <c r="M231"/>
      <c r="N231"/>
      <c r="O231"/>
      <c r="P231"/>
      <c r="Q231"/>
      <c r="V231"/>
      <c r="W231" s="27"/>
      <c r="X231" s="27"/>
      <c r="Y231" s="27"/>
      <c r="Z231" s="27"/>
      <c r="AA231" s="27"/>
      <c r="AB231" s="27"/>
      <c r="AC231" s="27"/>
      <c r="AD231" s="27"/>
      <c r="AE231"/>
      <c r="AF231"/>
      <c r="AG231"/>
      <c r="AH231"/>
      <c r="AI231"/>
      <c r="AJ231"/>
      <c r="AK231"/>
      <c r="AL231"/>
      <c r="AM231"/>
      <c r="AN231" s="465"/>
      <c r="AO231" s="465"/>
      <c r="AP231" s="465"/>
      <c r="AQ231" s="465"/>
      <c r="AR231" s="27"/>
      <c r="AS231" s="827" t="s">
        <v>640</v>
      </c>
      <c r="AT231" s="9"/>
      <c r="AU231" s="9"/>
      <c r="AV231" s="9"/>
      <c r="AW231" s="9"/>
      <c r="AX231" s="9"/>
      <c r="AY231" s="862"/>
      <c r="AZ231"/>
      <c r="BA231" s="466">
        <v>1</v>
      </c>
    </row>
    <row r="232" spans="1:53" s="464" customFormat="1" ht="21" customHeight="1" x14ac:dyDescent="0.25">
      <c r="A232"/>
      <c r="B232" s="171" t="s">
        <v>7</v>
      </c>
      <c r="C232" s="451" t="str">
        <f>C225</f>
        <v>Famille à coller.N.Nom de votre recette.Recette mère ►.S.Saisissez le nom de la recette mère</v>
      </c>
      <c r="D232" s="451">
        <f>D225</f>
        <v>6</v>
      </c>
      <c r="E232" s="451" t="str">
        <f>E225</f>
        <v>couverts</v>
      </c>
      <c r="F232" s="182" t="s">
        <v>151</v>
      </c>
      <c r="G232" s="183">
        <v>4.8611111111111112E-3</v>
      </c>
      <c r="H232" s="184"/>
      <c r="I232" s="184">
        <v>250</v>
      </c>
      <c r="J232" s="185" t="s">
        <v>155</v>
      </c>
      <c r="K232" s="185"/>
      <c r="L232" s="176"/>
      <c r="M232"/>
      <c r="N232"/>
      <c r="O232"/>
      <c r="P232"/>
      <c r="Q232"/>
      <c r="V232"/>
      <c r="W232" s="27"/>
      <c r="X232" s="27"/>
      <c r="Y232" s="27"/>
      <c r="Z232" s="27"/>
      <c r="AA232" s="27"/>
      <c r="AB232" s="27"/>
      <c r="AC232" s="27"/>
      <c r="AD232" s="27"/>
      <c r="AE232"/>
      <c r="AF232"/>
      <c r="AG232"/>
      <c r="AH232"/>
      <c r="AI232"/>
      <c r="AJ232"/>
      <c r="AK232"/>
      <c r="AL232"/>
      <c r="AM232"/>
      <c r="AN232" s="465"/>
      <c r="AO232" s="465"/>
      <c r="AP232" s="465"/>
      <c r="AQ232" s="465"/>
      <c r="AR232" s="27"/>
      <c r="AS232" s="709" t="s">
        <v>641</v>
      </c>
      <c r="AT232" s="9"/>
      <c r="AU232" s="9"/>
      <c r="AV232" s="9"/>
      <c r="AW232" s="9"/>
      <c r="AX232" s="9"/>
      <c r="AY232" s="862"/>
      <c r="AZ232"/>
      <c r="BA232" s="466">
        <v>1</v>
      </c>
    </row>
    <row r="233" spans="1:53" s="464" customFormat="1" ht="21" customHeight="1" x14ac:dyDescent="0.25">
      <c r="A233"/>
      <c r="B233" s="177" t="s">
        <v>7</v>
      </c>
      <c r="C233" s="451" t="str">
        <f>C225</f>
        <v>Famille à coller.N.Nom de votre recette.Recette mère ►.S.Saisissez le nom de la recette mère</v>
      </c>
      <c r="D233" s="451">
        <f>D225</f>
        <v>6</v>
      </c>
      <c r="E233" s="451" t="str">
        <f>E225</f>
        <v>couverts</v>
      </c>
      <c r="F233" s="178" t="s">
        <v>137</v>
      </c>
      <c r="G233" s="179"/>
      <c r="H233" s="179"/>
      <c r="I233" s="179" t="s">
        <v>148</v>
      </c>
      <c r="J233" s="180" t="s">
        <v>149</v>
      </c>
      <c r="K233" s="180"/>
      <c r="L233" s="176"/>
      <c r="M233"/>
      <c r="N233"/>
      <c r="O233"/>
      <c r="P233"/>
      <c r="Q233"/>
      <c r="V233"/>
      <c r="W233" s="27"/>
      <c r="X233" s="27"/>
      <c r="Y233" s="27"/>
      <c r="Z233" s="27"/>
      <c r="AA233" s="27"/>
      <c r="AB233" s="27"/>
      <c r="AC233" s="27"/>
      <c r="AD233" s="27"/>
      <c r="AE233"/>
      <c r="AF233"/>
      <c r="AG233"/>
      <c r="AH233"/>
      <c r="AI233"/>
      <c r="AJ233"/>
      <c r="AK233"/>
      <c r="AL233"/>
      <c r="AM233"/>
      <c r="AN233" s="465"/>
      <c r="AO233" s="465"/>
      <c r="AP233" s="465"/>
      <c r="AQ233" s="465"/>
      <c r="AR233" s="27"/>
      <c r="AS233" s="749"/>
      <c r="AT233" s="750"/>
      <c r="AU233" s="751"/>
      <c r="AV233" s="750"/>
      <c r="AW233" s="750"/>
      <c r="AX233" s="750"/>
      <c r="AY233" s="752"/>
      <c r="AZ233"/>
      <c r="BA233" s="466">
        <v>1</v>
      </c>
    </row>
    <row r="234" spans="1:53" s="464" customFormat="1" ht="21" customHeight="1" x14ac:dyDescent="0.25">
      <c r="A234"/>
      <c r="B234" s="171" t="s">
        <v>7</v>
      </c>
      <c r="C234" s="451" t="str">
        <f>C225</f>
        <v>Famille à coller.N.Nom de votre recette.Recette mère ►.S.Saisissez le nom de la recette mère</v>
      </c>
      <c r="D234" s="451">
        <f>D225</f>
        <v>6</v>
      </c>
      <c r="E234" s="451" t="str">
        <f>E225</f>
        <v>couverts</v>
      </c>
      <c r="F234" s="182" t="s">
        <v>151</v>
      </c>
      <c r="G234" s="183">
        <v>0.10416666666666667</v>
      </c>
      <c r="H234" s="184"/>
      <c r="I234" s="184">
        <v>170</v>
      </c>
      <c r="J234" s="185" t="s">
        <v>158</v>
      </c>
      <c r="K234" s="185"/>
      <c r="L234" s="176"/>
      <c r="M234"/>
      <c r="N234"/>
      <c r="O234"/>
      <c r="P234"/>
      <c r="Q234"/>
      <c r="V234"/>
      <c r="W234" s="27"/>
      <c r="X234" s="27"/>
      <c r="Y234" s="27"/>
      <c r="Z234" s="27"/>
      <c r="AA234" s="27"/>
      <c r="AB234" s="27"/>
      <c r="AC234" s="27"/>
      <c r="AD234" s="27"/>
      <c r="AE234"/>
      <c r="AF234"/>
      <c r="AG234"/>
      <c r="AH234"/>
      <c r="AI234"/>
      <c r="AJ234"/>
      <c r="AK234"/>
      <c r="AL234"/>
      <c r="AM234"/>
      <c r="AN234" s="465"/>
      <c r="AO234" s="465"/>
      <c r="AP234" s="465"/>
      <c r="AQ234" s="465"/>
      <c r="AR234" s="27"/>
      <c r="AS234" s="955">
        <v>19</v>
      </c>
      <c r="AT234" s="956">
        <v>18</v>
      </c>
      <c r="AU234" s="956">
        <v>25</v>
      </c>
      <c r="AV234" s="956">
        <v>16</v>
      </c>
      <c r="AW234" s="956">
        <v>6</v>
      </c>
      <c r="AX234" s="956">
        <v>11</v>
      </c>
      <c r="AY234" s="957">
        <v>11</v>
      </c>
      <c r="AZ234"/>
      <c r="BA234" s="466">
        <v>1</v>
      </c>
    </row>
    <row r="235" spans="1:53" s="464" customFormat="1" ht="21" customHeight="1" thickBot="1" x14ac:dyDescent="0.3">
      <c r="A235"/>
      <c r="B235" s="116" t="s">
        <v>7</v>
      </c>
      <c r="C235" s="451" t="str">
        <f>C225</f>
        <v>Famille à coller.N.Nom de votre recette.Recette mère ►.S.Saisissez le nom de la recette mère</v>
      </c>
      <c r="D235" s="451">
        <f>D225</f>
        <v>6</v>
      </c>
      <c r="E235" s="451" t="str">
        <f>E225</f>
        <v>couverts</v>
      </c>
      <c r="F235" s="2449"/>
      <c r="G235" s="331">
        <f>SUM(G228:G234)</f>
        <v>0.15069444444444446</v>
      </c>
      <c r="H235" s="114"/>
      <c r="I235" s="114"/>
      <c r="J235" s="114"/>
      <c r="K235" s="114"/>
      <c r="L235" s="147"/>
      <c r="M235"/>
      <c r="N235"/>
      <c r="O235"/>
      <c r="P235"/>
      <c r="Q235"/>
      <c r="V235"/>
      <c r="W235" s="27"/>
      <c r="X235" s="27"/>
      <c r="Y235" s="27"/>
      <c r="Z235" s="27"/>
      <c r="AA235" s="27"/>
      <c r="AB235" s="27"/>
      <c r="AC235" s="27"/>
      <c r="AD235" s="27"/>
      <c r="AF235"/>
      <c r="AG235"/>
      <c r="AH235"/>
      <c r="AI235"/>
      <c r="AJ235"/>
      <c r="AK235"/>
      <c r="AL235"/>
      <c r="AM235"/>
      <c r="AN235" s="465"/>
      <c r="AO235" s="465"/>
      <c r="AP235" s="465"/>
      <c r="AQ235" s="465"/>
      <c r="AR235" s="27"/>
      <c r="AS235" s="958">
        <f t="shared" ref="AS235:AY235" ca="1" si="41">CELL("largeur",AS235)</f>
        <v>19</v>
      </c>
      <c r="AT235" s="4">
        <f t="shared" ca="1" si="41"/>
        <v>18</v>
      </c>
      <c r="AU235" s="4">
        <f t="shared" ca="1" si="41"/>
        <v>25</v>
      </c>
      <c r="AV235" s="4">
        <f t="shared" ca="1" si="41"/>
        <v>16</v>
      </c>
      <c r="AW235" s="4">
        <f t="shared" ca="1" si="41"/>
        <v>16</v>
      </c>
      <c r="AX235" s="4">
        <f t="shared" ca="1" si="41"/>
        <v>11</v>
      </c>
      <c r="AY235" s="959">
        <f t="shared" ca="1" si="41"/>
        <v>27</v>
      </c>
      <c r="AZ235"/>
      <c r="BA235" s="466">
        <v>1</v>
      </c>
    </row>
    <row r="236" spans="1:53" s="464" customFormat="1" ht="21" customHeight="1" x14ac:dyDescent="0.25">
      <c r="A236"/>
      <c r="B236" s="116" t="s">
        <v>7</v>
      </c>
      <c r="C236" s="451" t="str">
        <f>C225</f>
        <v>Famille à coller.N.Nom de votre recette.Recette mère ►.S.Saisissez le nom de la recette mère</v>
      </c>
      <c r="D236" s="451">
        <f>D225</f>
        <v>6</v>
      </c>
      <c r="E236" s="451" t="str">
        <f>E225</f>
        <v>couverts</v>
      </c>
      <c r="F236" s="265"/>
      <c r="G236" s="265"/>
      <c r="H236" s="265" t="s">
        <v>73</v>
      </c>
      <c r="I236" s="266"/>
      <c r="J236" s="267"/>
      <c r="K236" s="267"/>
      <c r="L236" s="268"/>
      <c r="M236"/>
      <c r="N236"/>
      <c r="O236"/>
      <c r="P236"/>
      <c r="Q236"/>
      <c r="V236"/>
      <c r="W236" s="27"/>
      <c r="X236" s="27"/>
      <c r="Y236" s="27"/>
      <c r="Z236" s="27"/>
      <c r="AA236" s="27"/>
      <c r="AB236" s="27"/>
      <c r="AC236" s="27"/>
      <c r="AD236" s="27"/>
      <c r="AF236"/>
      <c r="AG236"/>
      <c r="AH236"/>
      <c r="AI236"/>
      <c r="AJ236"/>
      <c r="AK236"/>
      <c r="AL236"/>
      <c r="AM236"/>
      <c r="AN236" s="465"/>
      <c r="AO236" s="465"/>
      <c r="AP236" s="465"/>
      <c r="AQ236" s="465"/>
      <c r="AR236" s="27"/>
      <c r="AS236"/>
      <c r="AT236"/>
      <c r="AU236"/>
      <c r="AV236"/>
      <c r="AW236"/>
      <c r="AX236"/>
      <c r="AY236"/>
      <c r="AZ236"/>
      <c r="BA236" s="466">
        <v>1</v>
      </c>
    </row>
    <row r="237" spans="1:53" s="464" customFormat="1" ht="21" customHeight="1" thickBot="1" x14ac:dyDescent="0.3">
      <c r="A237"/>
      <c r="B237" s="123" t="s">
        <v>7</v>
      </c>
      <c r="C237" s="455" t="str">
        <f>C225</f>
        <v>Famille à coller.N.Nom de votre recette.Recette mère ►.S.Saisissez le nom de la recette mère</v>
      </c>
      <c r="D237" s="455">
        <f>D225</f>
        <v>6</v>
      </c>
      <c r="E237" s="455" t="str">
        <f>E225</f>
        <v>couverts</v>
      </c>
      <c r="F237" s="269" t="s">
        <v>62</v>
      </c>
      <c r="G237" s="270"/>
      <c r="H237" s="271"/>
      <c r="I237" s="272"/>
      <c r="J237" s="271"/>
      <c r="K237" s="271"/>
      <c r="L237" s="273"/>
      <c r="M237"/>
      <c r="N237"/>
      <c r="O237"/>
      <c r="P237"/>
      <c r="Q237"/>
      <c r="V237"/>
      <c r="W237" s="27"/>
      <c r="X237" s="27"/>
      <c r="Y237" s="27"/>
      <c r="Z237" s="27"/>
      <c r="AA237" s="27"/>
      <c r="AB237" s="27"/>
      <c r="AC237" s="27"/>
      <c r="AD237" s="27"/>
      <c r="AF237"/>
      <c r="AG237"/>
      <c r="AH237"/>
      <c r="AI237"/>
      <c r="AJ237"/>
      <c r="AK237"/>
      <c r="AL237"/>
      <c r="AM237"/>
      <c r="AN237" s="465"/>
      <c r="AO237" s="465"/>
      <c r="AP237" s="465"/>
      <c r="AQ237" s="465"/>
      <c r="AR237" s="27"/>
      <c r="AS237"/>
      <c r="AT237"/>
      <c r="AU237"/>
      <c r="AV237"/>
      <c r="AW237"/>
      <c r="AX237"/>
      <c r="AY237"/>
      <c r="AZ237"/>
      <c r="BA237" s="466">
        <v>1</v>
      </c>
    </row>
    <row r="238" spans="1:53" s="464" customFormat="1" ht="21" customHeight="1" thickBot="1" x14ac:dyDescent="0.3">
      <c r="A238"/>
      <c r="B238" s="2168" t="s">
        <v>7</v>
      </c>
      <c r="C238" s="2470"/>
      <c r="D238" s="2470"/>
      <c r="E238" s="2470"/>
      <c r="F238" s="2471" t="s">
        <v>2205</v>
      </c>
      <c r="G238" s="2471"/>
      <c r="H238" s="2471"/>
      <c r="I238" s="2471"/>
      <c r="J238" s="2471"/>
      <c r="K238" s="2471"/>
      <c r="L238" s="2472" t="s">
        <v>77</v>
      </c>
      <c r="M238"/>
      <c r="N238"/>
      <c r="O238"/>
      <c r="P238"/>
      <c r="Q238"/>
      <c r="V238"/>
      <c r="W238" s="27"/>
      <c r="X238" s="27"/>
      <c r="Y238" s="27"/>
      <c r="Z238" s="27"/>
      <c r="AA238" s="27"/>
      <c r="AB238" s="27"/>
      <c r="AC238" s="27"/>
      <c r="AD238" s="27"/>
      <c r="AF238"/>
      <c r="AG238"/>
      <c r="AH238"/>
      <c r="AI238"/>
      <c r="AJ238"/>
      <c r="AK238"/>
      <c r="AL238"/>
      <c r="AM238"/>
      <c r="AN238" s="465"/>
      <c r="AO238" s="465"/>
      <c r="AP238" s="465"/>
      <c r="AQ238" s="465"/>
      <c r="AR238" s="27"/>
      <c r="AS238" s="465"/>
      <c r="AT238" s="465"/>
      <c r="AU238" s="465"/>
      <c r="AV238" s="465"/>
      <c r="AW238" s="465"/>
      <c r="AX238" s="465"/>
      <c r="AY238" s="465"/>
      <c r="AZ238"/>
      <c r="BA238" s="466">
        <v>1</v>
      </c>
    </row>
    <row r="239" spans="1:53" s="464" customFormat="1" ht="21" customHeight="1" x14ac:dyDescent="0.25">
      <c r="A239"/>
      <c r="B239" s="23" t="s">
        <v>7</v>
      </c>
      <c r="C239" s="456" t="str">
        <f>C245</f>
        <v>Famille à coller.N.Nom de votre recette.Recette mère ►.S.Saisissez le nom de la recette mère</v>
      </c>
      <c r="D239" s="457">
        <f>D245</f>
        <v>6</v>
      </c>
      <c r="E239" s="457" t="str">
        <f>E245</f>
        <v>couverts</v>
      </c>
      <c r="F239" s="279" t="s">
        <v>4</v>
      </c>
      <c r="G239" s="24" t="s">
        <v>8</v>
      </c>
      <c r="H239" s="3217" t="s">
        <v>206</v>
      </c>
      <c r="I239" s="3217"/>
      <c r="J239" s="3157" t="s">
        <v>10</v>
      </c>
      <c r="K239" s="3157"/>
      <c r="L239" s="3158"/>
      <c r="M239"/>
      <c r="N239" s="522" t="s">
        <v>77</v>
      </c>
      <c r="O239" s="470" t="s">
        <v>2211</v>
      </c>
      <c r="P239" s="470"/>
      <c r="Q239" s="470"/>
      <c r="V239"/>
      <c r="W239" s="27"/>
      <c r="X239" s="27"/>
      <c r="Y239" s="27"/>
      <c r="Z239" s="27"/>
      <c r="AA239" s="27"/>
      <c r="AB239" s="27"/>
      <c r="AC239" s="27"/>
      <c r="AD239" s="27"/>
      <c r="AF239"/>
      <c r="AG239"/>
      <c r="AH239"/>
      <c r="AI239"/>
      <c r="AJ239"/>
      <c r="AK239"/>
      <c r="AL239"/>
      <c r="AM239"/>
      <c r="AN239" s="465"/>
      <c r="AO239" s="465"/>
      <c r="AP239" s="465"/>
      <c r="AQ239" s="465"/>
      <c r="AR239" s="27"/>
      <c r="AS239" s="465"/>
      <c r="AT239" s="465"/>
      <c r="AU239" s="465"/>
      <c r="AV239" s="465"/>
      <c r="AW239" s="465"/>
      <c r="AX239" s="465"/>
      <c r="AY239" s="465"/>
      <c r="AZ239"/>
      <c r="BA239" s="466">
        <v>1</v>
      </c>
    </row>
    <row r="240" spans="1:53" s="464" customFormat="1" ht="21" customHeight="1" x14ac:dyDescent="0.25">
      <c r="A240"/>
      <c r="B240" s="25" t="s">
        <v>7</v>
      </c>
      <c r="C240" s="458" t="str">
        <f>C245</f>
        <v>Famille à coller.N.Nom de votre recette.Recette mère ►.S.Saisissez le nom de la recette mère</v>
      </c>
      <c r="D240" s="459"/>
      <c r="E240" s="459"/>
      <c r="F240" s="281" t="s">
        <v>207</v>
      </c>
      <c r="G240" s="26" t="s">
        <v>12</v>
      </c>
      <c r="H240" s="3218"/>
      <c r="I240" s="3218"/>
      <c r="J240" s="3159"/>
      <c r="K240" s="3159"/>
      <c r="L240" s="3160"/>
      <c r="M240"/>
      <c r="O240" s="469" t="s">
        <v>276</v>
      </c>
      <c r="P240"/>
      <c r="Q240"/>
      <c r="V240"/>
      <c r="W240" s="27"/>
      <c r="X240" s="27"/>
      <c r="Y240" s="27"/>
      <c r="Z240" s="27"/>
      <c r="AA240" s="27"/>
      <c r="AB240" s="27"/>
      <c r="AC240" s="27"/>
      <c r="AD240" s="27"/>
      <c r="AF240"/>
      <c r="AG240"/>
      <c r="AH240"/>
      <c r="AI240"/>
      <c r="AJ240"/>
      <c r="AK240"/>
      <c r="AL240"/>
      <c r="AM240"/>
      <c r="AN240" s="465"/>
      <c r="AO240" s="465"/>
      <c r="AP240" s="465"/>
      <c r="AQ240" s="465"/>
      <c r="AR240" s="27"/>
      <c r="AS240" s="465"/>
      <c r="AT240" s="465"/>
      <c r="AU240" s="465"/>
      <c r="AV240" s="465"/>
      <c r="AW240" s="465"/>
      <c r="AX240" s="465"/>
      <c r="AY240" s="465"/>
      <c r="AZ240"/>
      <c r="BA240" s="466">
        <v>1</v>
      </c>
    </row>
    <row r="241" spans="1:53" s="464" customFormat="1" ht="21" customHeight="1" x14ac:dyDescent="0.25">
      <c r="A241"/>
      <c r="B241" s="25" t="s">
        <v>7</v>
      </c>
      <c r="C241" s="460" t="str">
        <f>C245</f>
        <v>Famille à coller.N.Nom de votre recette.Recette mère ►.S.Saisissez le nom de la recette mère</v>
      </c>
      <c r="D241" s="461"/>
      <c r="E241" s="462"/>
      <c r="F241" s="28"/>
      <c r="G241" s="29" t="s">
        <v>208</v>
      </c>
      <c r="H241" s="283"/>
      <c r="I241" s="30" t="s">
        <v>13</v>
      </c>
      <c r="J241" s="284" t="s">
        <v>14</v>
      </c>
      <c r="K241" s="9"/>
      <c r="L241" s="285"/>
      <c r="M241"/>
      <c r="N241"/>
      <c r="O241"/>
      <c r="P241"/>
      <c r="Q241"/>
      <c r="V241"/>
      <c r="W241" s="27"/>
      <c r="X241" s="27"/>
      <c r="Y241" s="27"/>
      <c r="Z241" s="27"/>
      <c r="AA241" s="27"/>
      <c r="AB241" s="27"/>
      <c r="AC241" s="27"/>
      <c r="AD241" s="27"/>
      <c r="AF241"/>
      <c r="AG241"/>
      <c r="AH241"/>
      <c r="AI241"/>
      <c r="AJ241"/>
      <c r="AK241"/>
      <c r="AL241"/>
      <c r="AM241"/>
      <c r="AN241" s="465"/>
      <c r="AO241" s="465"/>
      <c r="AP241" s="465"/>
      <c r="AQ241" s="465"/>
      <c r="AR241" s="27"/>
      <c r="AS241" s="465"/>
      <c r="AT241" s="465"/>
      <c r="AU241" s="465"/>
      <c r="AV241" s="465"/>
      <c r="AW241" s="465"/>
      <c r="AX241" s="465"/>
      <c r="AY241" s="465"/>
      <c r="AZ241"/>
      <c r="BA241" s="466">
        <v>1</v>
      </c>
    </row>
    <row r="242" spans="1:53" s="464" customFormat="1" ht="21" customHeight="1" x14ac:dyDescent="0.25">
      <c r="A242"/>
      <c r="B242" s="25" t="s">
        <v>7</v>
      </c>
      <c r="C242" s="428" t="str">
        <f>C245</f>
        <v>Famille à coller.N.Nom de votre recette.Recette mère ►.S.Saisissez le nom de la recette mère</v>
      </c>
      <c r="D242" s="428"/>
      <c r="E242" s="428"/>
      <c r="F242" s="36" t="s">
        <v>16</v>
      </c>
      <c r="G242" s="37"/>
      <c r="H242" s="37"/>
      <c r="I242" s="288" t="s">
        <v>17</v>
      </c>
      <c r="J242" s="3214" t="str">
        <f>F245</f>
        <v>Famille à coller.N.Nom de votre recette.Recette mère ►.S.Saisissez le nom de la recette mère</v>
      </c>
      <c r="K242" s="3214"/>
      <c r="L242" s="3215"/>
      <c r="M242"/>
      <c r="N242"/>
      <c r="O242"/>
      <c r="P242"/>
      <c r="Q242"/>
      <c r="V242"/>
      <c r="W242" s="27"/>
      <c r="X242" s="27"/>
      <c r="Y242" s="27"/>
      <c r="Z242" s="27"/>
      <c r="AA242" s="27"/>
      <c r="AB242" s="27"/>
      <c r="AC242" s="27"/>
      <c r="AD242" s="27"/>
      <c r="AF242"/>
      <c r="AG242"/>
      <c r="AH242"/>
      <c r="AI242"/>
      <c r="AJ242"/>
      <c r="AK242"/>
      <c r="AL242"/>
      <c r="AM242"/>
      <c r="AN242" s="465"/>
      <c r="AO242" s="465"/>
      <c r="AP242" s="465"/>
      <c r="AQ242" s="465"/>
      <c r="AR242" s="27"/>
      <c r="AS242" s="465"/>
      <c r="AT242" s="465"/>
      <c r="AU242" s="465"/>
      <c r="AV242" s="465"/>
      <c r="AW242" s="465"/>
      <c r="AX242" s="465"/>
      <c r="AY242" s="465"/>
      <c r="AZ242"/>
      <c r="BA242" s="466">
        <v>1</v>
      </c>
    </row>
    <row r="243" spans="1:53" s="464" customFormat="1" ht="21" customHeight="1" x14ac:dyDescent="0.25">
      <c r="A243"/>
      <c r="B243" s="25" t="s">
        <v>7</v>
      </c>
      <c r="C243" s="428" t="str">
        <f>C245</f>
        <v>Famille à coller.N.Nom de votre recette.Recette mère ►.S.Saisissez le nom de la recette mère</v>
      </c>
      <c r="D243" s="428"/>
      <c r="E243" s="428"/>
      <c r="F243" s="43">
        <v>6</v>
      </c>
      <c r="G243" s="44" t="s">
        <v>66</v>
      </c>
      <c r="H243" s="36"/>
      <c r="I243" s="36"/>
      <c r="J243" s="3214"/>
      <c r="K243" s="3214"/>
      <c r="L243" s="3215"/>
      <c r="M243"/>
      <c r="N243"/>
      <c r="O243"/>
      <c r="P243"/>
      <c r="Q243"/>
      <c r="V243"/>
      <c r="W243" s="27"/>
      <c r="X243" s="27"/>
      <c r="Y243" s="27"/>
      <c r="Z243" s="27"/>
      <c r="AA243" s="27"/>
      <c r="AB243" s="27"/>
      <c r="AC243" s="27"/>
      <c r="AD243" s="27"/>
      <c r="AF243"/>
      <c r="AG243"/>
      <c r="AH243"/>
      <c r="AI243"/>
      <c r="AJ243"/>
      <c r="AK243"/>
      <c r="AL243"/>
      <c r="AM243"/>
      <c r="AN243" s="465"/>
      <c r="AO243" s="465"/>
      <c r="AP243" s="465"/>
      <c r="AQ243" s="465"/>
      <c r="AR243" s="27"/>
      <c r="AS243" s="465"/>
      <c r="AT243" s="465"/>
      <c r="AU243" s="465"/>
      <c r="AV243" s="465"/>
      <c r="AW243" s="465"/>
      <c r="AX243" s="465"/>
      <c r="AY243" s="465"/>
      <c r="AZ243"/>
      <c r="BA243" s="466">
        <v>1</v>
      </c>
    </row>
    <row r="244" spans="1:53" s="464" customFormat="1" ht="21" customHeight="1" x14ac:dyDescent="0.25">
      <c r="A244"/>
      <c r="B244" s="25" t="s">
        <v>5</v>
      </c>
      <c r="C244" s="428" t="str">
        <f>C245</f>
        <v>Famille à coller.N.Nom de votre recette.Recette mère ►.S.Saisissez le nom de la recette mère</v>
      </c>
      <c r="D244" s="428"/>
      <c r="E244" s="428"/>
      <c r="F244" s="289"/>
      <c r="G244" s="48"/>
      <c r="H244" s="48"/>
      <c r="I244" s="48"/>
      <c r="J244" s="48"/>
      <c r="K244" s="48"/>
      <c r="L244" s="429"/>
      <c r="M244"/>
      <c r="N244"/>
      <c r="O244" s="596"/>
      <c r="P244"/>
      <c r="Q244"/>
      <c r="V244"/>
      <c r="W244" s="27"/>
      <c r="X244" s="27"/>
      <c r="Y244" s="27"/>
      <c r="Z244" s="27"/>
      <c r="AA244" s="27"/>
      <c r="AB244" s="27"/>
      <c r="AC244" s="27"/>
      <c r="AD244" s="27"/>
      <c r="AF244"/>
      <c r="AG244"/>
      <c r="AH244"/>
      <c r="AI244"/>
      <c r="AJ244"/>
      <c r="AK244"/>
      <c r="AL244"/>
      <c r="AM244"/>
      <c r="AN244" s="465"/>
      <c r="AO244" s="465"/>
      <c r="AP244" s="465"/>
      <c r="AQ244" s="465"/>
      <c r="AR244" s="27"/>
      <c r="AS244" s="465"/>
      <c r="AT244" s="465"/>
      <c r="AU244" s="465"/>
      <c r="AV244" s="465"/>
      <c r="AW244" s="465"/>
      <c r="AX244" s="465"/>
      <c r="AY244" s="465"/>
      <c r="AZ244"/>
      <c r="BA244" s="466">
        <v>1</v>
      </c>
    </row>
    <row r="245" spans="1:53" s="464" customFormat="1" ht="21" customHeight="1" x14ac:dyDescent="0.25">
      <c r="A245"/>
      <c r="B245" s="430" t="s">
        <v>5</v>
      </c>
      <c r="C245" s="431" t="str">
        <f>F245</f>
        <v>Famille à coller.N.Nom de votre recette.Recette mère ►.S.Saisissez le nom de la recette mère</v>
      </c>
      <c r="D245" s="431">
        <f>F243</f>
        <v>6</v>
      </c>
      <c r="E245" s="431" t="str">
        <f>G243</f>
        <v>couverts</v>
      </c>
      <c r="F245" s="435" t="str">
        <f>UPPER(LEFT(H239,1))&amp;LOWER(MID(H239,2,999))&amp;"."&amp;UPPER(LEFT(J239,1))&amp;"."&amp;UPPER(LEFT(J239,1))&amp;LOWER(MID(J239,2,999))&amp;"."&amp;IF(ISTEXT(L245),K245&amp;"."&amp;UPPER(LEFT(L245,1))&amp;"."&amp;UPPER(LEFT(L245,1))&amp;LOWER(MID(L245,2,999)),G245)</f>
        <v>Famille à coller.N.Nom de votre recette.Recette mère ►.S.Saisissez le nom de la recette mère</v>
      </c>
      <c r="G245" s="432" t="s">
        <v>22</v>
      </c>
      <c r="H245" s="3216" t="s">
        <v>23</v>
      </c>
      <c r="I245" s="3216"/>
      <c r="J245" s="3216"/>
      <c r="K245" s="433" t="s">
        <v>24</v>
      </c>
      <c r="L245" s="434" t="s">
        <v>25</v>
      </c>
      <c r="M245"/>
      <c r="N245"/>
      <c r="O245" s="596"/>
      <c r="P245"/>
      <c r="Q245"/>
      <c r="V245"/>
      <c r="W245" s="27"/>
      <c r="X245" s="27"/>
      <c r="Y245" s="27"/>
      <c r="Z245" s="27"/>
      <c r="AA245" s="27"/>
      <c r="AB245" s="27"/>
      <c r="AC245" s="27"/>
      <c r="AD245" s="27"/>
      <c r="AF245"/>
      <c r="AG245"/>
      <c r="AH245"/>
      <c r="AI245"/>
      <c r="AJ245"/>
      <c r="AK245"/>
      <c r="AL245"/>
      <c r="AM245"/>
      <c r="AN245" s="465"/>
      <c r="AO245" s="465"/>
      <c r="AP245" s="465"/>
      <c r="AQ245" s="465"/>
      <c r="AR245" s="27"/>
      <c r="AS245" s="465"/>
      <c r="AT245" s="465"/>
      <c r="AU245" s="465"/>
      <c r="AV245" s="465"/>
      <c r="AW245" s="465"/>
      <c r="AX245" s="465"/>
      <c r="AY245" s="465"/>
      <c r="AZ245"/>
      <c r="BA245" s="466">
        <v>1</v>
      </c>
    </row>
    <row r="246" spans="1:53" s="464" customFormat="1" ht="21" customHeight="1" thickBot="1" x14ac:dyDescent="0.3">
      <c r="A246"/>
      <c r="B246" s="2442" t="s">
        <v>7</v>
      </c>
      <c r="C246" s="440" t="str">
        <f>C245</f>
        <v>Famille à coller.N.Nom de votre recette.Recette mère ►.S.Saisissez le nom de la recette mère</v>
      </c>
      <c r="D246" s="440"/>
      <c r="E246" s="440"/>
      <c r="F246" s="441" t="s">
        <v>27</v>
      </c>
      <c r="G246" s="2444">
        <v>1</v>
      </c>
      <c r="H246" s="2445" t="s">
        <v>2208</v>
      </c>
      <c r="I246" s="2446"/>
      <c r="J246" s="2446"/>
      <c r="K246" s="2473" t="s">
        <v>85</v>
      </c>
      <c r="L246" s="2447"/>
      <c r="M246"/>
      <c r="N246"/>
      <c r="O246" s="596"/>
      <c r="P246"/>
      <c r="Q246"/>
      <c r="V246"/>
      <c r="W246" s="27"/>
      <c r="X246" s="27"/>
      <c r="Y246" s="27"/>
      <c r="Z246" s="27"/>
      <c r="AA246" s="27"/>
      <c r="AB246" s="27"/>
      <c r="AC246" s="27"/>
      <c r="AD246" s="27"/>
      <c r="AF246"/>
      <c r="AG246"/>
      <c r="AH246"/>
      <c r="AI246"/>
      <c r="AJ246"/>
      <c r="AK246"/>
      <c r="AL246"/>
      <c r="AM246"/>
      <c r="AN246" s="465"/>
      <c r="AO246" s="465"/>
      <c r="AP246" s="465"/>
      <c r="AQ246" s="465"/>
      <c r="AR246" s="27"/>
      <c r="AS246" s="465"/>
      <c r="AT246" s="465"/>
      <c r="AU246" s="465"/>
      <c r="AV246" s="465"/>
      <c r="AW246" s="465"/>
      <c r="AX246" s="465"/>
      <c r="AY246" s="465"/>
      <c r="AZ246"/>
      <c r="BA246" s="466">
        <v>1</v>
      </c>
    </row>
    <row r="247" spans="1:53" s="464" customFormat="1" ht="21" customHeight="1" thickTop="1" thickBot="1" x14ac:dyDescent="0.3">
      <c r="A247"/>
      <c r="B247" s="73" t="str">
        <f t="shared" ref="B247:B254" si="42">IF(OR(F247&lt;&gt;"",G247&lt;&gt; "",I247&lt;&gt;"",J247&lt;&gt;""),"A", "►")</f>
        <v>A</v>
      </c>
      <c r="C247" s="451" t="str">
        <f>C245</f>
        <v>Famille à coller.N.Nom de votre recette.Recette mère ►.S.Saisissez le nom de la recette mère</v>
      </c>
      <c r="D247" s="451"/>
      <c r="E247" s="451"/>
      <c r="F247" s="2489" t="s">
        <v>88</v>
      </c>
      <c r="G247" s="167">
        <v>1.7361111111111112E-2</v>
      </c>
      <c r="H247" s="163"/>
      <c r="I247" s="163">
        <v>3</v>
      </c>
      <c r="J247" s="407" t="s">
        <v>132</v>
      </c>
      <c r="K247" s="2490"/>
      <c r="L247" s="2491"/>
      <c r="M247"/>
      <c r="N247"/>
      <c r="O247" s="475" t="s">
        <v>27</v>
      </c>
      <c r="P247"/>
      <c r="Q247"/>
      <c r="V247"/>
      <c r="W247" s="27"/>
      <c r="X247" s="27"/>
      <c r="Y247" s="27"/>
      <c r="Z247" s="27"/>
      <c r="AA247" s="27"/>
      <c r="AB247" s="27"/>
      <c r="AC247" s="27"/>
      <c r="AD247" s="27"/>
      <c r="AF247"/>
      <c r="AG247"/>
      <c r="AH247"/>
      <c r="AI247"/>
      <c r="AJ247"/>
      <c r="AK247"/>
      <c r="AL247"/>
      <c r="AM247"/>
      <c r="AN247" s="465"/>
      <c r="AO247" s="465"/>
      <c r="AP247" s="465"/>
      <c r="AQ247" s="465"/>
      <c r="AR247" s="27"/>
      <c r="AS247" s="465"/>
      <c r="AT247" s="465"/>
      <c r="AU247" s="465"/>
      <c r="AV247" s="465"/>
      <c r="AW247" s="465"/>
      <c r="AX247" s="465"/>
      <c r="AY247" s="465"/>
      <c r="AZ247"/>
      <c r="BA247" s="466">
        <v>1</v>
      </c>
    </row>
    <row r="248" spans="1:53" s="464" customFormat="1" ht="21" customHeight="1" thickTop="1" x14ac:dyDescent="0.25">
      <c r="A248"/>
      <c r="B248" s="73" t="str">
        <f t="shared" si="42"/>
        <v>A</v>
      </c>
      <c r="C248" s="451" t="str">
        <f>C245</f>
        <v>Famille à coller.N.Nom de votre recette.Recette mère ►.S.Saisissez le nom de la recette mère</v>
      </c>
      <c r="D248" s="451"/>
      <c r="E248" s="451"/>
      <c r="F248" s="138" t="s">
        <v>88</v>
      </c>
      <c r="G248" s="167">
        <v>1.7361111111111112E-2</v>
      </c>
      <c r="H248" s="163"/>
      <c r="I248" s="163">
        <v>3</v>
      </c>
      <c r="J248" s="133" t="s">
        <v>133</v>
      </c>
      <c r="K248" s="133"/>
      <c r="L248" s="325"/>
      <c r="M248"/>
      <c r="N248"/>
      <c r="O248" s="474" t="s">
        <v>279</v>
      </c>
      <c r="P248"/>
      <c r="Q248"/>
      <c r="V248"/>
      <c r="W248" s="27"/>
      <c r="X248" s="27"/>
      <c r="Y248" s="27"/>
      <c r="Z248" s="27"/>
      <c r="AA248" s="27"/>
      <c r="AB248" s="27"/>
      <c r="AC248" s="27"/>
      <c r="AD248" s="27"/>
      <c r="AF248"/>
      <c r="AG248"/>
      <c r="AH248"/>
      <c r="AI248"/>
      <c r="AJ248"/>
      <c r="AK248"/>
      <c r="AL248"/>
      <c r="AM248"/>
      <c r="AN248" s="465"/>
      <c r="AO248" s="465"/>
      <c r="AP248" s="465"/>
      <c r="AQ248" s="465"/>
      <c r="AR248" s="27"/>
      <c r="AS248" s="465"/>
      <c r="AT248" s="465"/>
      <c r="AU248" s="465"/>
      <c r="AV248" s="465"/>
      <c r="AW248" s="465"/>
      <c r="AX248" s="465"/>
      <c r="AY248" s="465"/>
      <c r="AZ248"/>
      <c r="BA248" s="466">
        <v>1</v>
      </c>
    </row>
    <row r="249" spans="1:53" s="464" customFormat="1" ht="21" customHeight="1" x14ac:dyDescent="0.25">
      <c r="A249"/>
      <c r="B249" s="73" t="str">
        <f t="shared" si="42"/>
        <v>A</v>
      </c>
      <c r="C249" s="451" t="str">
        <f>C245</f>
        <v>Famille à coller.N.Nom de votre recette.Recette mère ►.S.Saisissez le nom de la recette mère</v>
      </c>
      <c r="D249" s="451">
        <f>D245</f>
        <v>6</v>
      </c>
      <c r="E249" s="451" t="str">
        <f>E245</f>
        <v>couverts</v>
      </c>
      <c r="F249" s="138" t="s">
        <v>88</v>
      </c>
      <c r="G249" s="167">
        <v>5.9027777777777797E-2</v>
      </c>
      <c r="H249" s="163"/>
      <c r="I249" s="163">
        <v>3</v>
      </c>
      <c r="J249" s="133" t="s">
        <v>134</v>
      </c>
      <c r="K249" s="133"/>
      <c r="L249" s="325"/>
      <c r="M249"/>
      <c r="N249"/>
      <c r="O249" s="136" t="s">
        <v>86</v>
      </c>
      <c r="P249"/>
      <c r="Q249"/>
      <c r="V249"/>
      <c r="W249" s="27"/>
      <c r="X249" s="27"/>
      <c r="Y249" s="27"/>
      <c r="Z249" s="27"/>
      <c r="AA249" s="27"/>
      <c r="AB249" s="27"/>
      <c r="AC249" s="27"/>
      <c r="AD249" s="27"/>
      <c r="AF249"/>
      <c r="AG249"/>
      <c r="AH249"/>
      <c r="AI249"/>
      <c r="AJ249"/>
      <c r="AK249"/>
      <c r="AL249"/>
      <c r="AM249"/>
      <c r="AN249" s="465"/>
      <c r="AO249" s="465"/>
      <c r="AP249" s="465"/>
      <c r="AQ249" s="465"/>
      <c r="AR249" s="27"/>
      <c r="AS249" s="465"/>
      <c r="AT249" s="465"/>
      <c r="AU249" s="465"/>
      <c r="AV249" s="465"/>
      <c r="AW249" s="465"/>
      <c r="AX249" s="465"/>
      <c r="AY249" s="465"/>
      <c r="AZ249"/>
      <c r="BA249" s="466">
        <v>1</v>
      </c>
    </row>
    <row r="250" spans="1:53" s="464" customFormat="1" ht="21" customHeight="1" x14ac:dyDescent="0.25">
      <c r="A250"/>
      <c r="B250" s="73" t="str">
        <f t="shared" si="42"/>
        <v>A</v>
      </c>
      <c r="C250" s="451" t="str">
        <f>C245</f>
        <v>Famille à coller.N.Nom de votre recette.Recette mère ►.S.Saisissez le nom de la recette mère</v>
      </c>
      <c r="D250" s="451">
        <f>D245</f>
        <v>6</v>
      </c>
      <c r="E250" s="451" t="str">
        <f>E245</f>
        <v>couverts</v>
      </c>
      <c r="F250" s="138" t="s">
        <v>88</v>
      </c>
      <c r="G250" s="167">
        <v>2.4305555555555556E-2</v>
      </c>
      <c r="H250" s="163"/>
      <c r="I250" s="163">
        <v>3</v>
      </c>
      <c r="J250" s="133" t="s">
        <v>135</v>
      </c>
      <c r="K250" s="133"/>
      <c r="L250" s="325"/>
      <c r="M250"/>
      <c r="N250"/>
      <c r="O250" s="138" t="s">
        <v>88</v>
      </c>
      <c r="P250"/>
      <c r="Q250"/>
      <c r="V250"/>
      <c r="W250" s="27"/>
      <c r="X250" s="27"/>
      <c r="Y250" s="27"/>
      <c r="Z250" s="27"/>
      <c r="AA250" s="27"/>
      <c r="AB250" s="27"/>
      <c r="AC250" s="27"/>
      <c r="AD250" s="27"/>
      <c r="AF250"/>
      <c r="AG250"/>
      <c r="AH250"/>
      <c r="AI250"/>
      <c r="AJ250"/>
      <c r="AK250"/>
      <c r="AL250"/>
      <c r="AM250"/>
      <c r="AN250" s="465"/>
      <c r="AO250" s="465"/>
      <c r="AP250" s="465"/>
      <c r="AQ250" s="465"/>
      <c r="AR250" s="27"/>
      <c r="AS250" s="465"/>
      <c r="AT250" s="465"/>
      <c r="AU250" s="465"/>
      <c r="AV250" s="465"/>
      <c r="AW250" s="465"/>
      <c r="AX250" s="465"/>
      <c r="AY250" s="465"/>
      <c r="AZ250"/>
      <c r="BA250" s="466">
        <v>1</v>
      </c>
    </row>
    <row r="251" spans="1:53" s="464" customFormat="1" ht="21" customHeight="1" x14ac:dyDescent="0.25">
      <c r="A251"/>
      <c r="B251" s="73" t="str">
        <f t="shared" si="42"/>
        <v>A</v>
      </c>
      <c r="C251" s="451" t="str">
        <f>C245</f>
        <v>Famille à coller.N.Nom de votre recette.Recette mère ►.S.Saisissez le nom de la recette mère</v>
      </c>
      <c r="D251" s="451">
        <f>D245</f>
        <v>6</v>
      </c>
      <c r="E251" s="451" t="str">
        <f>E245</f>
        <v>couverts</v>
      </c>
      <c r="F251" s="138" t="s">
        <v>88</v>
      </c>
      <c r="G251" s="167">
        <v>1.0416666666666666E-2</v>
      </c>
      <c r="H251" s="163"/>
      <c r="I251" s="163">
        <v>170</v>
      </c>
      <c r="J251" s="133" t="s">
        <v>136</v>
      </c>
      <c r="K251" s="133"/>
      <c r="L251" s="325"/>
      <c r="M251"/>
      <c r="N251"/>
      <c r="O251" s="140" t="s">
        <v>90</v>
      </c>
      <c r="P251"/>
      <c r="Q251"/>
      <c r="V251"/>
      <c r="W251" s="27"/>
      <c r="X251" s="27"/>
      <c r="Y251" s="27"/>
      <c r="Z251" s="27"/>
      <c r="AA251" s="27"/>
      <c r="AB251" s="27"/>
      <c r="AC251" s="27"/>
      <c r="AD251" s="27"/>
      <c r="AF251"/>
      <c r="AG251"/>
      <c r="AH251"/>
      <c r="AI251"/>
      <c r="AJ251"/>
      <c r="AK251"/>
      <c r="AL251"/>
      <c r="AM251"/>
      <c r="AN251" s="465"/>
      <c r="AO251" s="465"/>
      <c r="AP251" s="465"/>
      <c r="AQ251" s="465"/>
      <c r="AR251" s="27"/>
      <c r="AS251" s="465"/>
      <c r="AT251" s="465"/>
      <c r="AU251" s="465"/>
      <c r="AV251" s="465"/>
      <c r="AW251" s="465"/>
      <c r="AX251" s="465"/>
      <c r="AY251" s="465"/>
      <c r="AZ251"/>
      <c r="BA251" s="466">
        <v>1</v>
      </c>
    </row>
    <row r="252" spans="1:53" s="464" customFormat="1" ht="21" customHeight="1" x14ac:dyDescent="0.25">
      <c r="A252"/>
      <c r="B252" s="73" t="str">
        <f t="shared" si="42"/>
        <v>A</v>
      </c>
      <c r="C252" s="451" t="str">
        <f>C245</f>
        <v>Famille à coller.N.Nom de votre recette.Recette mère ►.S.Saisissez le nom de la recette mère</v>
      </c>
      <c r="D252" s="451">
        <f>D245</f>
        <v>6</v>
      </c>
      <c r="E252" s="451" t="str">
        <f>E245</f>
        <v>couverts</v>
      </c>
      <c r="F252" s="138" t="s">
        <v>88</v>
      </c>
      <c r="G252" s="167">
        <v>6.9444444444444441E-3</v>
      </c>
      <c r="H252" s="163"/>
      <c r="I252" s="163">
        <v>150</v>
      </c>
      <c r="J252" s="133" t="s">
        <v>152</v>
      </c>
      <c r="K252" s="133"/>
      <c r="L252" s="325"/>
      <c r="M252"/>
      <c r="N252"/>
      <c r="O252" s="140" t="s">
        <v>278</v>
      </c>
      <c r="P252"/>
      <c r="Q252"/>
      <c r="V252"/>
      <c r="W252" s="27"/>
      <c r="X252" s="27"/>
      <c r="Y252" s="27"/>
      <c r="Z252" s="27"/>
      <c r="AA252" s="27"/>
      <c r="AB252" s="27"/>
      <c r="AC252" s="27"/>
      <c r="AD252" s="27"/>
      <c r="AF252"/>
      <c r="AG252"/>
      <c r="AH252"/>
      <c r="AI252"/>
      <c r="AJ252"/>
      <c r="AK252"/>
      <c r="AL252"/>
      <c r="AM252"/>
      <c r="AN252" s="465"/>
      <c r="AO252" s="465"/>
      <c r="AP252" s="465"/>
      <c r="AQ252" s="465"/>
      <c r="AR252" s="27"/>
      <c r="AS252" s="465"/>
      <c r="AT252" s="465"/>
      <c r="AU252" s="465"/>
      <c r="AV252" s="465"/>
      <c r="AW252" s="465"/>
      <c r="AX252" s="465"/>
      <c r="AY252" s="465"/>
      <c r="AZ252"/>
      <c r="BA252" s="466">
        <v>1</v>
      </c>
    </row>
    <row r="253" spans="1:53" s="464" customFormat="1" ht="21" customHeight="1" x14ac:dyDescent="0.25">
      <c r="A253"/>
      <c r="B253" s="73" t="str">
        <f t="shared" si="42"/>
        <v>A</v>
      </c>
      <c r="C253" s="451" t="str">
        <f>C245</f>
        <v>Famille à coller.N.Nom de votre recette.Recette mère ►.S.Saisissez le nom de la recette mère</v>
      </c>
      <c r="D253" s="451">
        <f>D245</f>
        <v>6</v>
      </c>
      <c r="E253" s="451" t="str">
        <f>E245</f>
        <v>couverts</v>
      </c>
      <c r="F253" s="138" t="s">
        <v>88</v>
      </c>
      <c r="G253" s="167">
        <v>0.10069444444444445</v>
      </c>
      <c r="H253" s="163"/>
      <c r="I253" s="163">
        <v>120</v>
      </c>
      <c r="J253" s="133" t="s">
        <v>224</v>
      </c>
      <c r="K253" s="132"/>
      <c r="L253" s="164"/>
      <c r="M253"/>
      <c r="N253"/>
      <c r="O253"/>
      <c r="P253"/>
      <c r="Q253"/>
      <c r="V253"/>
      <c r="W253" s="27"/>
      <c r="X253" s="27"/>
      <c r="Y253" s="27"/>
      <c r="Z253" s="27"/>
      <c r="AA253" s="27"/>
      <c r="AB253" s="27"/>
      <c r="AC253" s="27"/>
      <c r="AD253" s="27"/>
      <c r="AF253"/>
      <c r="AG253"/>
      <c r="AH253"/>
      <c r="AI253"/>
      <c r="AJ253"/>
      <c r="AK253"/>
      <c r="AL253"/>
      <c r="AM253"/>
      <c r="AN253" s="465"/>
      <c r="AO253" s="465"/>
      <c r="AP253" s="465"/>
      <c r="AQ253" s="465"/>
      <c r="AR253" s="27"/>
      <c r="AS253" s="465"/>
      <c r="AT253" s="465"/>
      <c r="AU253" s="465"/>
      <c r="AV253" s="465"/>
      <c r="AW253" s="465"/>
      <c r="AX253" s="465"/>
      <c r="AY253" s="465"/>
      <c r="AZ253"/>
      <c r="BA253" s="466">
        <v>1</v>
      </c>
    </row>
    <row r="254" spans="1:53" s="464" customFormat="1" ht="21" customHeight="1" x14ac:dyDescent="0.25">
      <c r="A254"/>
      <c r="B254" s="73" t="str">
        <f t="shared" si="42"/>
        <v>A</v>
      </c>
      <c r="C254" s="451" t="str">
        <f>C245</f>
        <v>Famille à coller.N.Nom de votre recette.Recette mère ►.S.Saisissez le nom de la recette mère</v>
      </c>
      <c r="D254" s="451">
        <f>D245</f>
        <v>6</v>
      </c>
      <c r="E254" s="451" t="str">
        <f>E245</f>
        <v>couverts</v>
      </c>
      <c r="F254" s="138" t="s">
        <v>88</v>
      </c>
      <c r="G254" s="167"/>
      <c r="H254" s="326"/>
      <c r="I254" s="165">
        <v>65</v>
      </c>
      <c r="J254" s="327" t="s">
        <v>2209</v>
      </c>
      <c r="K254" s="132"/>
      <c r="L254" s="164"/>
      <c r="M254"/>
      <c r="N254"/>
      <c r="O254"/>
      <c r="P254"/>
      <c r="Q254"/>
      <c r="V254"/>
      <c r="W254" s="27"/>
      <c r="X254" s="27"/>
      <c r="Y254" s="27"/>
      <c r="Z254" s="27"/>
      <c r="AA254" s="27"/>
      <c r="AB254" s="27"/>
      <c r="AC254" s="27"/>
      <c r="AD254" s="27"/>
      <c r="AF254"/>
      <c r="AG254"/>
      <c r="AH254"/>
      <c r="AI254"/>
      <c r="AJ254"/>
      <c r="AK254"/>
      <c r="AL254"/>
      <c r="AM254"/>
      <c r="AN254" s="465"/>
      <c r="AO254" s="465"/>
      <c r="AP254" s="465"/>
      <c r="AQ254" s="465"/>
      <c r="AR254" s="27"/>
      <c r="AS254" s="465"/>
      <c r="AT254" s="465"/>
      <c r="AU254" s="465"/>
      <c r="AV254" s="465"/>
      <c r="AW254" s="465"/>
      <c r="AX254" s="465"/>
      <c r="AY254" s="465"/>
      <c r="AZ254"/>
      <c r="BA254" s="466">
        <v>1</v>
      </c>
    </row>
    <row r="255" spans="1:53" s="464" customFormat="1" ht="21" customHeight="1" x14ac:dyDescent="0.25">
      <c r="A255"/>
      <c r="B255" s="116" t="s">
        <v>7</v>
      </c>
      <c r="C255" s="451" t="str">
        <f>C245</f>
        <v>Famille à coller.N.Nom de votre recette.Recette mère ►.S.Saisissez le nom de la recette mère</v>
      </c>
      <c r="D255" s="451">
        <f>D245</f>
        <v>6</v>
      </c>
      <c r="E255" s="451" t="str">
        <f>E245</f>
        <v>couverts</v>
      </c>
      <c r="F255" s="2492"/>
      <c r="G255" s="331">
        <f>SUM(G247:G254)</f>
        <v>0.23611111111111113</v>
      </c>
      <c r="H255" s="328"/>
      <c r="I255" s="166">
        <v>3</v>
      </c>
      <c r="J255" s="329" t="s">
        <v>2210</v>
      </c>
      <c r="K255" s="132"/>
      <c r="L255" s="164"/>
      <c r="M255"/>
      <c r="N255"/>
      <c r="O255"/>
      <c r="P255"/>
      <c r="Q255"/>
      <c r="V255"/>
      <c r="W255" s="27"/>
      <c r="X255" s="27"/>
      <c r="Y255" s="27"/>
      <c r="Z255" s="27"/>
      <c r="AA255" s="27"/>
      <c r="AB255" s="27"/>
      <c r="AC255" s="27"/>
      <c r="AD255" s="27"/>
      <c r="AE255" s="27"/>
      <c r="AF255"/>
      <c r="AG255"/>
      <c r="AH255"/>
      <c r="AI255"/>
      <c r="AJ255"/>
      <c r="AK255"/>
      <c r="AL255"/>
      <c r="AM255"/>
      <c r="AN255" s="465"/>
      <c r="AO255" s="465"/>
      <c r="AP255" s="465"/>
      <c r="AQ255" s="465"/>
      <c r="AR255" s="27"/>
      <c r="AS255" s="465"/>
      <c r="AT255" s="465"/>
      <c r="AU255" s="465"/>
      <c r="AV255" s="465"/>
      <c r="AW255" s="465"/>
      <c r="AX255" s="465"/>
      <c r="AY255" s="465"/>
      <c r="AZ255"/>
      <c r="BA255" s="466">
        <v>1</v>
      </c>
    </row>
    <row r="256" spans="1:53" s="464" customFormat="1" ht="21" customHeight="1" x14ac:dyDescent="0.25">
      <c r="A256"/>
      <c r="B256" s="116" t="s">
        <v>7</v>
      </c>
      <c r="C256" s="451" t="str">
        <f>C245</f>
        <v>Famille à coller.N.Nom de votre recette.Recette mère ►.S.Saisissez le nom de la recette mère</v>
      </c>
      <c r="D256" s="451">
        <f>D245</f>
        <v>6</v>
      </c>
      <c r="E256" s="451" t="str">
        <f>E245</f>
        <v>couverts</v>
      </c>
      <c r="F256" s="2493"/>
      <c r="G256" s="265"/>
      <c r="H256" s="265" t="s">
        <v>73</v>
      </c>
      <c r="I256" s="266"/>
      <c r="J256" s="267"/>
      <c r="K256" s="267"/>
      <c r="L256" s="268"/>
      <c r="M256"/>
      <c r="N256"/>
      <c r="O256"/>
      <c r="P256"/>
      <c r="Q256"/>
      <c r="V256"/>
      <c r="W256" s="27"/>
      <c r="X256" s="27"/>
      <c r="Y256" s="27"/>
      <c r="Z256" s="27"/>
      <c r="AA256" s="27"/>
      <c r="AB256" s="27"/>
      <c r="AC256" s="27"/>
      <c r="AD256" s="27"/>
      <c r="AE256" s="27"/>
      <c r="AF256"/>
      <c r="AG256"/>
      <c r="AH256"/>
      <c r="AI256"/>
      <c r="AJ256"/>
      <c r="AK256"/>
      <c r="AL256"/>
      <c r="AM256"/>
      <c r="AN256" s="465"/>
      <c r="AO256" s="465"/>
      <c r="AP256" s="465"/>
      <c r="AQ256" s="465"/>
      <c r="AR256" s="27"/>
      <c r="AS256" s="465"/>
      <c r="AT256" s="465"/>
      <c r="AU256" s="465"/>
      <c r="AV256" s="465"/>
      <c r="AW256" s="465"/>
      <c r="AX256" s="465"/>
      <c r="AY256" s="465"/>
      <c r="AZ256"/>
      <c r="BA256" s="466">
        <v>1</v>
      </c>
    </row>
    <row r="257" spans="1:53" s="464" customFormat="1" ht="21" customHeight="1" thickBot="1" x14ac:dyDescent="0.3">
      <c r="A257"/>
      <c r="B257" s="123" t="s">
        <v>7</v>
      </c>
      <c r="C257" s="455" t="str">
        <f>C245</f>
        <v>Famille à coller.N.Nom de votre recette.Recette mère ►.S.Saisissez le nom de la recette mère</v>
      </c>
      <c r="D257" s="455">
        <f>D245</f>
        <v>6</v>
      </c>
      <c r="E257" s="455" t="str">
        <f>E245</f>
        <v>couverts</v>
      </c>
      <c r="F257" s="269" t="s">
        <v>62</v>
      </c>
      <c r="G257" s="270"/>
      <c r="H257" s="271"/>
      <c r="I257" s="272"/>
      <c r="J257" s="271"/>
      <c r="K257" s="271"/>
      <c r="L257" s="273"/>
      <c r="M257"/>
      <c r="N257"/>
      <c r="O257"/>
      <c r="P257"/>
      <c r="Q257"/>
      <c r="V257"/>
      <c r="W257" s="27"/>
      <c r="X257" s="27"/>
      <c r="Y257" s="27"/>
      <c r="Z257" s="27"/>
      <c r="AA257" s="27"/>
      <c r="AB257" s="27"/>
      <c r="AC257" s="27"/>
      <c r="AD257" s="27"/>
      <c r="AE257" s="27"/>
      <c r="AF257"/>
      <c r="AG257"/>
      <c r="AH257"/>
      <c r="AI257"/>
      <c r="AJ257"/>
      <c r="AK257"/>
      <c r="AL257"/>
      <c r="AM257"/>
      <c r="AN257" s="465"/>
      <c r="AO257" s="465"/>
      <c r="AP257" s="465"/>
      <c r="AQ257" s="465"/>
      <c r="AR257" s="27"/>
      <c r="AS257" s="465"/>
      <c r="AT257" s="465"/>
      <c r="AU257" s="465"/>
      <c r="AV257" s="465"/>
      <c r="AW257" s="465"/>
      <c r="AX257" s="465"/>
      <c r="AY257" s="465"/>
      <c r="AZ257"/>
      <c r="BA257" s="466">
        <v>1</v>
      </c>
    </row>
    <row r="258" spans="1:53" s="464" customFormat="1" ht="21" customHeight="1" thickBot="1" x14ac:dyDescent="0.3">
      <c r="A258"/>
      <c r="B258" s="2168" t="s">
        <v>7</v>
      </c>
      <c r="C258" s="2470"/>
      <c r="D258" s="2470"/>
      <c r="E258" s="2470"/>
      <c r="F258" s="2471" t="s">
        <v>2205</v>
      </c>
      <c r="G258" s="2471"/>
      <c r="H258" s="2471"/>
      <c r="I258" s="2471"/>
      <c r="J258" s="2471"/>
      <c r="K258" s="2471"/>
      <c r="L258" s="2472" t="s">
        <v>77</v>
      </c>
      <c r="M258"/>
      <c r="N258"/>
      <c r="O258"/>
      <c r="P258"/>
      <c r="Q258"/>
      <c r="V258"/>
      <c r="W258" s="27"/>
      <c r="X258" s="27"/>
      <c r="Y258" s="27"/>
      <c r="Z258" s="27"/>
      <c r="AA258" s="27"/>
      <c r="AB258" s="27"/>
      <c r="AC258" s="27"/>
      <c r="AD258" s="27"/>
      <c r="AE258" s="27"/>
      <c r="AF258"/>
      <c r="AG258"/>
      <c r="AH258"/>
      <c r="AI258"/>
      <c r="AJ258"/>
      <c r="AK258"/>
      <c r="AL258"/>
      <c r="AM258"/>
      <c r="AN258" s="465"/>
      <c r="AO258" s="465"/>
      <c r="AP258" s="465"/>
      <c r="AQ258" s="465"/>
      <c r="AR258" s="27"/>
      <c r="AS258" s="465"/>
      <c r="AT258" s="465"/>
      <c r="AU258" s="465"/>
      <c r="AV258" s="465"/>
      <c r="AW258" s="465"/>
      <c r="AX258" s="465"/>
      <c r="AY258" s="465"/>
      <c r="AZ258"/>
      <c r="BA258" s="466">
        <v>1</v>
      </c>
    </row>
    <row r="259" spans="1:53" s="464" customFormat="1" ht="21" customHeight="1" x14ac:dyDescent="0.25">
      <c r="A259"/>
      <c r="B259" s="23" t="s">
        <v>7</v>
      </c>
      <c r="C259" s="456" t="str">
        <f>C265</f>
        <v>Famille à coller.N.Nom de votre recette.Recette mère ►.S.Saisissez le nom de la recette mère</v>
      </c>
      <c r="D259" s="457">
        <f>D265</f>
        <v>6</v>
      </c>
      <c r="E259" s="457" t="str">
        <f>E265</f>
        <v>couverts</v>
      </c>
      <c r="F259" s="279" t="s">
        <v>4</v>
      </c>
      <c r="G259" s="24" t="s">
        <v>8</v>
      </c>
      <c r="H259" s="3217" t="s">
        <v>206</v>
      </c>
      <c r="I259" s="3217"/>
      <c r="J259" s="3157" t="s">
        <v>10</v>
      </c>
      <c r="K259" s="3157"/>
      <c r="L259" s="3158"/>
      <c r="M259"/>
      <c r="N259" s="522" t="s">
        <v>77</v>
      </c>
      <c r="O259" s="470" t="s">
        <v>2211</v>
      </c>
      <c r="P259" s="470"/>
      <c r="Q259" s="470"/>
      <c r="V259"/>
      <c r="W259" s="27"/>
      <c r="X259" s="27"/>
      <c r="Y259" s="27"/>
      <c r="Z259" s="27"/>
      <c r="AA259" s="27"/>
      <c r="AB259" s="27"/>
      <c r="AC259" s="27"/>
      <c r="AD259" s="27"/>
      <c r="AE259" s="27"/>
      <c r="AF259"/>
      <c r="AG259"/>
      <c r="AH259"/>
      <c r="AI259"/>
      <c r="AJ259"/>
      <c r="AK259"/>
      <c r="AL259"/>
      <c r="AM259"/>
      <c r="AN259" s="465"/>
      <c r="AO259" s="465"/>
      <c r="AP259" s="465"/>
      <c r="AQ259" s="465"/>
      <c r="AR259" s="27"/>
      <c r="AS259" s="465"/>
      <c r="AT259" s="465"/>
      <c r="AU259" s="465"/>
      <c r="AV259" s="465"/>
      <c r="AW259" s="465"/>
      <c r="AX259" s="465"/>
      <c r="AY259" s="465"/>
      <c r="AZ259"/>
      <c r="BA259" s="466">
        <v>1</v>
      </c>
    </row>
    <row r="260" spans="1:53" s="464" customFormat="1" ht="21" customHeight="1" x14ac:dyDescent="0.25">
      <c r="A260"/>
      <c r="B260" s="25" t="s">
        <v>7</v>
      </c>
      <c r="C260" s="458" t="str">
        <f>C265</f>
        <v>Famille à coller.N.Nom de votre recette.Recette mère ►.S.Saisissez le nom de la recette mère</v>
      </c>
      <c r="D260" s="459"/>
      <c r="E260" s="459"/>
      <c r="F260" s="281" t="s">
        <v>207</v>
      </c>
      <c r="G260" s="26" t="s">
        <v>12</v>
      </c>
      <c r="H260" s="3218"/>
      <c r="I260" s="3218"/>
      <c r="J260" s="3159"/>
      <c r="K260" s="3159"/>
      <c r="L260" s="3160"/>
      <c r="M260"/>
      <c r="O260" s="469" t="s">
        <v>276</v>
      </c>
      <c r="P260"/>
      <c r="Q260"/>
      <c r="V260"/>
      <c r="W260" s="27"/>
      <c r="X260" s="27"/>
      <c r="Y260" s="27"/>
      <c r="Z260" s="27"/>
      <c r="AA260" s="27"/>
      <c r="AB260" s="27"/>
      <c r="AC260" s="27"/>
      <c r="AD260" s="27"/>
      <c r="AE260" s="27"/>
      <c r="AF260"/>
      <c r="AG260"/>
      <c r="AH260"/>
      <c r="AI260"/>
      <c r="AJ260"/>
      <c r="AK260"/>
      <c r="AL260"/>
      <c r="AM260"/>
      <c r="AN260" s="465"/>
      <c r="AO260" s="465"/>
      <c r="AP260" s="465"/>
      <c r="AQ260" s="465"/>
      <c r="AR260" s="27"/>
      <c r="AS260" s="465"/>
      <c r="AT260" s="465"/>
      <c r="AU260" s="465"/>
      <c r="AV260" s="465"/>
      <c r="AW260" s="465"/>
      <c r="AX260" s="465"/>
      <c r="AY260" s="465"/>
      <c r="AZ260"/>
      <c r="BA260" s="466">
        <v>1</v>
      </c>
    </row>
    <row r="261" spans="1:53" s="464" customFormat="1" ht="21" customHeight="1" x14ac:dyDescent="0.25">
      <c r="A261"/>
      <c r="B261" s="25" t="s">
        <v>7</v>
      </c>
      <c r="C261" s="460" t="str">
        <f>C265</f>
        <v>Famille à coller.N.Nom de votre recette.Recette mère ►.S.Saisissez le nom de la recette mère</v>
      </c>
      <c r="D261" s="461"/>
      <c r="E261" s="462"/>
      <c r="F261" s="28"/>
      <c r="G261" s="29" t="s">
        <v>208</v>
      </c>
      <c r="H261" s="283"/>
      <c r="I261" s="30" t="s">
        <v>13</v>
      </c>
      <c r="J261" s="284" t="s">
        <v>14</v>
      </c>
      <c r="K261" s="9"/>
      <c r="L261" s="285"/>
      <c r="M261"/>
      <c r="N261"/>
      <c r="O261"/>
      <c r="P261"/>
      <c r="Q261"/>
      <c r="V261"/>
      <c r="W261" s="27"/>
      <c r="X261" s="27"/>
      <c r="Y261" s="27"/>
      <c r="Z261" s="27"/>
      <c r="AA261" s="27"/>
      <c r="AB261" s="27"/>
      <c r="AC261" s="27"/>
      <c r="AD261" s="27"/>
      <c r="AE261" s="27"/>
      <c r="AF261"/>
      <c r="AG261"/>
      <c r="AH261"/>
      <c r="AI261"/>
      <c r="AJ261"/>
      <c r="AK261"/>
      <c r="AL261"/>
      <c r="AM261"/>
      <c r="AN261" s="465"/>
      <c r="AO261" s="465"/>
      <c r="AP261" s="465"/>
      <c r="AQ261" s="465"/>
      <c r="AR261" s="27"/>
      <c r="AS261" s="465"/>
      <c r="AT261" s="465"/>
      <c r="AU261" s="465"/>
      <c r="AV261" s="465"/>
      <c r="AW261" s="465"/>
      <c r="AX261" s="465"/>
      <c r="AY261" s="465"/>
      <c r="AZ261"/>
      <c r="BA261" s="466">
        <v>1</v>
      </c>
    </row>
    <row r="262" spans="1:53" s="464" customFormat="1" ht="21" customHeight="1" x14ac:dyDescent="0.25">
      <c r="A262"/>
      <c r="B262" s="25" t="s">
        <v>7</v>
      </c>
      <c r="C262" s="428" t="str">
        <f>C265</f>
        <v>Famille à coller.N.Nom de votre recette.Recette mère ►.S.Saisissez le nom de la recette mère</v>
      </c>
      <c r="D262" s="428"/>
      <c r="E262" s="428"/>
      <c r="F262" s="36" t="s">
        <v>16</v>
      </c>
      <c r="G262" s="37"/>
      <c r="H262" s="37"/>
      <c r="I262" s="288" t="s">
        <v>17</v>
      </c>
      <c r="J262" s="3214" t="str">
        <f>F265</f>
        <v>Famille à coller.N.Nom de votre recette.Recette mère ►.S.Saisissez le nom de la recette mère</v>
      </c>
      <c r="K262" s="3214"/>
      <c r="L262" s="3215"/>
      <c r="M262"/>
      <c r="N262"/>
      <c r="O262"/>
      <c r="P262"/>
      <c r="Q262"/>
      <c r="V262"/>
      <c r="W262" s="27"/>
      <c r="X262" s="27"/>
      <c r="Y262" s="27"/>
      <c r="Z262" s="27"/>
      <c r="AA262" s="27"/>
      <c r="AB262" s="27"/>
      <c r="AC262" s="27"/>
      <c r="AD262" s="27"/>
      <c r="AE262" s="27"/>
      <c r="AF262"/>
      <c r="AG262"/>
      <c r="AH262"/>
      <c r="AI262"/>
      <c r="AJ262"/>
      <c r="AK262"/>
      <c r="AL262"/>
      <c r="AM262"/>
      <c r="AN262" s="465"/>
      <c r="AO262" s="465"/>
      <c r="AP262" s="465"/>
      <c r="AQ262" s="465"/>
      <c r="AR262" s="27"/>
      <c r="AS262" s="465"/>
      <c r="AT262" s="465"/>
      <c r="AU262" s="465"/>
      <c r="AV262" s="465"/>
      <c r="AW262" s="465"/>
      <c r="AX262" s="465"/>
      <c r="AY262" s="465"/>
      <c r="AZ262"/>
      <c r="BA262" s="466">
        <v>1</v>
      </c>
    </row>
    <row r="263" spans="1:53" s="464" customFormat="1" ht="21" customHeight="1" x14ac:dyDescent="0.25">
      <c r="A263"/>
      <c r="B263" s="25" t="s">
        <v>7</v>
      </c>
      <c r="C263" s="428" t="str">
        <f>C265</f>
        <v>Famille à coller.N.Nom de votre recette.Recette mère ►.S.Saisissez le nom de la recette mère</v>
      </c>
      <c r="D263" s="428"/>
      <c r="E263" s="428"/>
      <c r="F263" s="43">
        <v>6</v>
      </c>
      <c r="G263" s="44" t="s">
        <v>66</v>
      </c>
      <c r="H263" s="36"/>
      <c r="I263" s="36"/>
      <c r="J263" s="3214"/>
      <c r="K263" s="3214"/>
      <c r="L263" s="3215"/>
      <c r="M263"/>
      <c r="N263"/>
      <c r="O263"/>
      <c r="P263"/>
      <c r="Q263"/>
      <c r="V263"/>
      <c r="W263" s="27"/>
      <c r="X263" s="27"/>
      <c r="Y263" s="27"/>
      <c r="Z263" s="27"/>
      <c r="AA263" s="27"/>
      <c r="AB263" s="27"/>
      <c r="AC263" s="27"/>
      <c r="AD263" s="27"/>
      <c r="AE263" s="27"/>
      <c r="AF263"/>
      <c r="AG263"/>
      <c r="AH263"/>
      <c r="AI263"/>
      <c r="AJ263"/>
      <c r="AK263"/>
      <c r="AL263"/>
      <c r="AM263"/>
      <c r="AN263" s="465"/>
      <c r="AO263" s="465"/>
      <c r="AP263" s="465"/>
      <c r="AQ263" s="465"/>
      <c r="AR263" s="27"/>
      <c r="AS263" s="465"/>
      <c r="AT263" s="465"/>
      <c r="AU263" s="465"/>
      <c r="AV263" s="465"/>
      <c r="AW263" s="465"/>
      <c r="AX263" s="465"/>
      <c r="AY263" s="465"/>
      <c r="AZ263"/>
      <c r="BA263" s="466">
        <v>1</v>
      </c>
    </row>
    <row r="264" spans="1:53" s="464" customFormat="1" ht="21" customHeight="1" x14ac:dyDescent="0.25">
      <c r="A264"/>
      <c r="B264" s="25" t="s">
        <v>5</v>
      </c>
      <c r="C264" s="428" t="str">
        <f>C265</f>
        <v>Famille à coller.N.Nom de votre recette.Recette mère ►.S.Saisissez le nom de la recette mère</v>
      </c>
      <c r="D264" s="428"/>
      <c r="E264" s="428"/>
      <c r="F264" s="289"/>
      <c r="G264" s="48"/>
      <c r="H264" s="48"/>
      <c r="I264" s="48"/>
      <c r="J264" s="48"/>
      <c r="K264" s="48"/>
      <c r="L264" s="429"/>
      <c r="M264"/>
      <c r="N264"/>
      <c r="O264"/>
      <c r="P264"/>
      <c r="Q264"/>
      <c r="V264"/>
      <c r="W264" s="27"/>
      <c r="X264" s="27"/>
      <c r="Y264" s="27"/>
      <c r="Z264" s="27"/>
      <c r="AA264" s="27"/>
      <c r="AB264" s="27"/>
      <c r="AC264" s="27"/>
      <c r="AD264" s="27"/>
      <c r="AE264" s="27"/>
      <c r="AF264"/>
      <c r="AG264"/>
      <c r="AH264"/>
      <c r="AI264"/>
      <c r="AJ264"/>
      <c r="AK264"/>
      <c r="AL264"/>
      <c r="AM264"/>
      <c r="AN264" s="465"/>
      <c r="AO264" s="465"/>
      <c r="AP264" s="465"/>
      <c r="AQ264" s="465"/>
      <c r="AR264" s="27"/>
      <c r="AS264" s="465"/>
      <c r="AT264" s="465"/>
      <c r="AU264" s="465"/>
      <c r="AV264" s="465"/>
      <c r="AW264" s="465"/>
      <c r="AX264" s="465"/>
      <c r="AY264" s="465"/>
      <c r="AZ264"/>
      <c r="BA264" s="466">
        <v>1</v>
      </c>
    </row>
    <row r="265" spans="1:53" s="464" customFormat="1" ht="21" customHeight="1" x14ac:dyDescent="0.25">
      <c r="A265"/>
      <c r="B265" s="430" t="s">
        <v>5</v>
      </c>
      <c r="C265" s="431" t="str">
        <f>F265</f>
        <v>Famille à coller.N.Nom de votre recette.Recette mère ►.S.Saisissez le nom de la recette mère</v>
      </c>
      <c r="D265" s="431">
        <f>F263</f>
        <v>6</v>
      </c>
      <c r="E265" s="431" t="str">
        <f>G263</f>
        <v>couverts</v>
      </c>
      <c r="F265" s="435" t="str">
        <f>UPPER(LEFT(H259,1))&amp;LOWER(MID(H259,2,999))&amp;"."&amp;UPPER(LEFT(J259,1))&amp;"."&amp;UPPER(LEFT(J259,1))&amp;LOWER(MID(J259,2,999))&amp;"."&amp;IF(ISTEXT(L265),K265&amp;"."&amp;UPPER(LEFT(L265,1))&amp;"."&amp;UPPER(LEFT(L265,1))&amp;LOWER(MID(L265,2,999)),G265)</f>
        <v>Famille à coller.N.Nom de votre recette.Recette mère ►.S.Saisissez le nom de la recette mère</v>
      </c>
      <c r="G265" s="432" t="s">
        <v>22</v>
      </c>
      <c r="H265" s="3216" t="s">
        <v>23</v>
      </c>
      <c r="I265" s="3216"/>
      <c r="J265" s="3216"/>
      <c r="K265" s="433" t="s">
        <v>24</v>
      </c>
      <c r="L265" s="434" t="s">
        <v>25</v>
      </c>
      <c r="M265"/>
      <c r="N265"/>
      <c r="O265"/>
      <c r="P265"/>
      <c r="Q265"/>
      <c r="V265"/>
      <c r="W265" s="27"/>
      <c r="X265" s="27"/>
      <c r="Y265" s="27"/>
      <c r="Z265" s="27"/>
      <c r="AA265" s="27"/>
      <c r="AB265" s="27"/>
      <c r="AC265" s="27"/>
      <c r="AD265" s="27"/>
      <c r="AE265" s="27"/>
      <c r="AF265"/>
      <c r="AG265"/>
      <c r="AH265"/>
      <c r="AI265"/>
      <c r="AJ265"/>
      <c r="AK265"/>
      <c r="AL265"/>
      <c r="AM265"/>
      <c r="AN265" s="465"/>
      <c r="AO265" s="465"/>
      <c r="AP265" s="465"/>
      <c r="AQ265" s="465"/>
      <c r="AR265" s="27"/>
      <c r="AS265" s="465"/>
      <c r="AT265" s="465"/>
      <c r="AU265" s="465"/>
      <c r="AV265" s="465"/>
      <c r="AW265" s="465"/>
      <c r="AX265" s="465"/>
      <c r="AY265" s="465"/>
      <c r="AZ265"/>
      <c r="BA265" s="466">
        <v>1</v>
      </c>
    </row>
    <row r="266" spans="1:53" s="464" customFormat="1" ht="21" customHeight="1" x14ac:dyDescent="0.25">
      <c r="A266"/>
      <c r="B266" s="2442" t="s">
        <v>7</v>
      </c>
      <c r="C266" s="440" t="str">
        <f>C265</f>
        <v>Famille à coller.N.Nom de votre recette.Recette mère ►.S.Saisissez le nom de la recette mère</v>
      </c>
      <c r="D266" s="440"/>
      <c r="E266" s="440"/>
      <c r="F266" s="441" t="s">
        <v>27</v>
      </c>
      <c r="G266" s="2444">
        <v>2</v>
      </c>
      <c r="H266" s="2445" t="s">
        <v>67</v>
      </c>
      <c r="I266" s="2446"/>
      <c r="J266" s="2446"/>
      <c r="K266" s="2446"/>
      <c r="L266" s="2486" t="s">
        <v>270</v>
      </c>
      <c r="M266"/>
      <c r="N266"/>
      <c r="O266"/>
      <c r="P266"/>
      <c r="Q266"/>
      <c r="V266"/>
      <c r="W266" s="27"/>
      <c r="X266" s="27"/>
      <c r="Y266" s="27"/>
      <c r="Z266" s="27"/>
      <c r="AA266" s="27"/>
      <c r="AB266" s="27"/>
      <c r="AC266" s="27"/>
      <c r="AD266" s="27"/>
      <c r="AE266" s="27"/>
      <c r="AF266"/>
      <c r="AG266"/>
      <c r="AH266"/>
      <c r="AI266"/>
      <c r="AJ266"/>
      <c r="AK266"/>
      <c r="AL266"/>
      <c r="AM266"/>
      <c r="AN266" s="465"/>
      <c r="AO266" s="465"/>
      <c r="AP266" s="465"/>
      <c r="AQ266" s="465"/>
      <c r="AR266" s="27"/>
      <c r="AS266" s="465"/>
      <c r="AT266" s="465"/>
      <c r="AU266" s="465"/>
      <c r="AV266" s="465"/>
      <c r="AW266" s="465"/>
      <c r="AX266" s="465"/>
      <c r="AY266" s="465"/>
      <c r="AZ266"/>
      <c r="BA266" s="466">
        <v>1</v>
      </c>
    </row>
    <row r="267" spans="1:53" s="464" customFormat="1" ht="21" customHeight="1" x14ac:dyDescent="0.25">
      <c r="A267"/>
      <c r="B267" s="116" t="s">
        <v>7</v>
      </c>
      <c r="C267" s="451" t="str">
        <f>C265</f>
        <v>Famille à coller.N.Nom de votre recette.Recette mère ►.S.Saisissez le nom de la recette mère</v>
      </c>
      <c r="D267" s="451"/>
      <c r="E267" s="451"/>
      <c r="F267" s="264"/>
      <c r="G267" s="237" t="s">
        <v>194</v>
      </c>
      <c r="H267" s="114"/>
      <c r="I267" s="238">
        <v>2</v>
      </c>
      <c r="J267" s="122"/>
      <c r="K267" s="240">
        <v>10</v>
      </c>
      <c r="L267" s="241" t="s">
        <v>195</v>
      </c>
      <c r="M267"/>
      <c r="N267"/>
      <c r="O267"/>
      <c r="P267"/>
      <c r="Q267"/>
      <c r="V267"/>
      <c r="W267" s="27"/>
      <c r="X267" s="27"/>
      <c r="Y267" s="27"/>
      <c r="Z267" s="27"/>
      <c r="AA267" s="27"/>
      <c r="AB267" s="27"/>
      <c r="AC267" s="27"/>
      <c r="AD267" s="27"/>
      <c r="AE267" s="27"/>
      <c r="AF267"/>
      <c r="AG267"/>
      <c r="AH267"/>
      <c r="AI267"/>
      <c r="AJ267"/>
      <c r="AK267"/>
      <c r="AL267"/>
      <c r="AM267"/>
      <c r="AN267" s="465"/>
      <c r="AO267" s="465"/>
      <c r="AP267" s="465"/>
      <c r="AQ267" s="465"/>
      <c r="AR267" s="27"/>
      <c r="AS267" s="465"/>
      <c r="AT267" s="465"/>
      <c r="AU267" s="465"/>
      <c r="AV267" s="465"/>
      <c r="AW267" s="465"/>
      <c r="AX267" s="465"/>
      <c r="AY267" s="465"/>
      <c r="AZ267"/>
      <c r="BA267" s="466">
        <v>1</v>
      </c>
    </row>
    <row r="268" spans="1:53" s="464" customFormat="1" ht="21" customHeight="1" x14ac:dyDescent="0.25">
      <c r="A268"/>
      <c r="B268" s="116" t="s">
        <v>7</v>
      </c>
      <c r="C268" s="451" t="str">
        <f>C265</f>
        <v>Famille à coller.N.Nom de votre recette.Recette mère ►.S.Saisissez le nom de la recette mère</v>
      </c>
      <c r="D268" s="451"/>
      <c r="E268" s="451"/>
      <c r="F268" s="205" t="s">
        <v>69</v>
      </c>
      <c r="G268" s="243" t="s">
        <v>196</v>
      </c>
      <c r="H268" s="114"/>
      <c r="I268" s="244">
        <v>1</v>
      </c>
      <c r="J268" s="85"/>
      <c r="K268" s="246">
        <v>15</v>
      </c>
      <c r="L268" s="247" t="s">
        <v>197</v>
      </c>
      <c r="M268"/>
      <c r="N268"/>
      <c r="O268"/>
      <c r="P268"/>
      <c r="Q268"/>
      <c r="V268"/>
      <c r="W268" s="27"/>
      <c r="X268" s="27"/>
      <c r="Y268" s="27"/>
      <c r="Z268" s="27"/>
      <c r="AA268" s="27"/>
      <c r="AB268" s="27"/>
      <c r="AC268" s="27"/>
      <c r="AD268" s="27"/>
      <c r="AE268" s="27"/>
      <c r="AF268"/>
      <c r="AG268"/>
      <c r="AH268"/>
      <c r="AI268"/>
      <c r="AJ268"/>
      <c r="AK268"/>
      <c r="AL268"/>
      <c r="AM268"/>
      <c r="AN268" s="465"/>
      <c r="AO268" s="465"/>
      <c r="AP268" s="465"/>
      <c r="AQ268" s="465"/>
      <c r="AR268" s="27"/>
      <c r="AS268" s="465"/>
      <c r="AT268" s="465"/>
      <c r="AU268" s="465"/>
      <c r="AV268" s="465"/>
      <c r="AW268" s="465"/>
      <c r="AX268" s="465"/>
      <c r="AY268" s="465"/>
      <c r="AZ268"/>
      <c r="BA268" s="466">
        <v>1</v>
      </c>
    </row>
    <row r="269" spans="1:53" s="464" customFormat="1" ht="21" customHeight="1" x14ac:dyDescent="0.25">
      <c r="A269"/>
      <c r="B269" s="116" t="s">
        <v>7</v>
      </c>
      <c r="C269" s="451" t="str">
        <f>C265</f>
        <v>Famille à coller.N.Nom de votre recette.Recette mère ►.S.Saisissez le nom de la recette mère</v>
      </c>
      <c r="D269" s="451">
        <f>D265</f>
        <v>6</v>
      </c>
      <c r="E269" s="451" t="str">
        <f>E265</f>
        <v>couverts</v>
      </c>
      <c r="F269" s="205"/>
      <c r="G269" s="249" t="s">
        <v>198</v>
      </c>
      <c r="H269" s="114"/>
      <c r="I269" s="250">
        <f>IF(I267=0,0,IF(I268=0,0,I267-I268))</f>
        <v>1</v>
      </c>
      <c r="J269" s="114"/>
      <c r="K269" s="252">
        <f>IF(K267=0,0,IF(K268=0,0,K268-K267))</f>
        <v>5</v>
      </c>
      <c r="L269" s="253" t="s">
        <v>199</v>
      </c>
      <c r="M269"/>
      <c r="N269"/>
      <c r="O269"/>
      <c r="P269"/>
      <c r="Q269"/>
      <c r="V269"/>
      <c r="W269" s="27"/>
      <c r="X269" s="27"/>
      <c r="Y269" s="27"/>
      <c r="Z269" s="27"/>
      <c r="AA269" s="27"/>
      <c r="AB269" s="27"/>
      <c r="AC269" s="27"/>
      <c r="AD269" s="27"/>
      <c r="AE269" s="27"/>
      <c r="AF269"/>
      <c r="AG269"/>
      <c r="AH269"/>
      <c r="AI269"/>
      <c r="AJ269"/>
      <c r="AK269"/>
      <c r="AL269"/>
      <c r="AM269"/>
      <c r="AN269" s="465"/>
      <c r="AO269" s="465"/>
      <c r="AP269" s="465"/>
      <c r="AQ269" s="465"/>
      <c r="AR269" s="27"/>
      <c r="AS269" s="465"/>
      <c r="AT269" s="465"/>
      <c r="AU269" s="465"/>
      <c r="AV269" s="465"/>
      <c r="AW269" s="465"/>
      <c r="AX269" s="465"/>
      <c r="AY269" s="465"/>
      <c r="AZ269"/>
      <c r="BA269" s="466">
        <v>1</v>
      </c>
    </row>
    <row r="270" spans="1:53" s="464" customFormat="1" ht="21" customHeight="1" x14ac:dyDescent="0.25">
      <c r="A270"/>
      <c r="B270" s="116" t="s">
        <v>7</v>
      </c>
      <c r="C270" s="451" t="str">
        <f>C265</f>
        <v>Famille à coller.N.Nom de votre recette.Recette mère ►.S.Saisissez le nom de la recette mère</v>
      </c>
      <c r="D270" s="451">
        <f>D265</f>
        <v>6</v>
      </c>
      <c r="E270" s="451" t="str">
        <f>E265</f>
        <v>couverts</v>
      </c>
      <c r="F270" s="205"/>
      <c r="G270" s="249" t="s">
        <v>200</v>
      </c>
      <c r="H270" s="114"/>
      <c r="I270" s="254">
        <f>IF(I267=0,0,I269/I267)</f>
        <v>0.5</v>
      </c>
      <c r="J270" s="114"/>
      <c r="K270" s="256">
        <f>IF(K267=0,0,IF(ISBLANK(K267),0,(K269/K267)*100))</f>
        <v>50</v>
      </c>
      <c r="L270" s="253" t="s">
        <v>201</v>
      </c>
      <c r="M270"/>
      <c r="N270"/>
      <c r="O270"/>
      <c r="P270"/>
      <c r="Q270"/>
      <c r="V270"/>
      <c r="W270" s="27"/>
      <c r="X270" s="27"/>
      <c r="Y270" s="27"/>
      <c r="Z270" s="27"/>
      <c r="AA270" s="27"/>
      <c r="AB270" s="27"/>
      <c r="AC270" s="27"/>
      <c r="AD270" s="27"/>
      <c r="AE270" s="27"/>
      <c r="AF270"/>
      <c r="AG270"/>
      <c r="AH270"/>
      <c r="AI270"/>
      <c r="AJ270"/>
      <c r="AK270"/>
      <c r="AL270"/>
      <c r="AM270"/>
      <c r="AN270" s="465"/>
      <c r="AO270" s="465"/>
      <c r="AP270" s="465"/>
      <c r="AQ270" s="465"/>
      <c r="AR270" s="27"/>
      <c r="AS270" s="465"/>
      <c r="AT270" s="465"/>
      <c r="AU270" s="465"/>
      <c r="AV270" s="465"/>
      <c r="AW270" s="465"/>
      <c r="AX270" s="465"/>
      <c r="AY270" s="465"/>
      <c r="AZ270"/>
      <c r="BA270" s="466">
        <v>1</v>
      </c>
    </row>
    <row r="271" spans="1:53" s="464" customFormat="1" ht="21" customHeight="1" x14ac:dyDescent="0.25">
      <c r="A271"/>
      <c r="B271" s="116" t="s">
        <v>7</v>
      </c>
      <c r="C271" s="451" t="str">
        <f>C265</f>
        <v>Famille à coller.N.Nom de votre recette.Recette mère ►.S.Saisissez le nom de la recette mère</v>
      </c>
      <c r="D271" s="451">
        <f>D265</f>
        <v>6</v>
      </c>
      <c r="E271" s="451" t="str">
        <f>E265</f>
        <v>couverts</v>
      </c>
      <c r="F271" s="205"/>
      <c r="G271" s="243" t="s">
        <v>202</v>
      </c>
      <c r="H271" s="114"/>
      <c r="I271" s="257">
        <v>50</v>
      </c>
      <c r="J271" s="114"/>
      <c r="K271" s="240">
        <v>10</v>
      </c>
      <c r="L271" s="241" t="s">
        <v>195</v>
      </c>
      <c r="M271"/>
      <c r="N271"/>
      <c r="O271"/>
      <c r="P271"/>
      <c r="Q271"/>
      <c r="V271"/>
      <c r="W271" s="27"/>
      <c r="X271" s="27"/>
      <c r="Y271" s="27"/>
      <c r="Z271" s="27"/>
      <c r="AA271" s="27"/>
      <c r="AB271" s="27"/>
      <c r="AC271" s="27"/>
      <c r="AD271" s="27"/>
      <c r="AE271" s="27"/>
      <c r="AF271"/>
      <c r="AG271"/>
      <c r="AH271"/>
      <c r="AI271"/>
      <c r="AJ271"/>
      <c r="AK271"/>
      <c r="AL271"/>
      <c r="AM271"/>
      <c r="AN271" s="465"/>
      <c r="AO271" s="465"/>
      <c r="AP271" s="465"/>
      <c r="AQ271" s="465"/>
      <c r="AR271" s="27"/>
      <c r="AS271" s="465"/>
      <c r="AT271" s="465"/>
      <c r="AU271" s="465"/>
      <c r="AV271" s="465"/>
      <c r="AW271" s="465"/>
      <c r="AX271" s="465"/>
      <c r="AY271" s="465"/>
      <c r="AZ271"/>
      <c r="BA271" s="466">
        <v>1</v>
      </c>
    </row>
    <row r="272" spans="1:53" s="464" customFormat="1" ht="21" customHeight="1" x14ac:dyDescent="0.25">
      <c r="A272"/>
      <c r="B272" s="116" t="s">
        <v>7</v>
      </c>
      <c r="C272" s="451" t="str">
        <f>C265</f>
        <v>Famille à coller.N.Nom de votre recette.Recette mère ►.S.Saisissez le nom de la recette mère</v>
      </c>
      <c r="D272" s="451">
        <f>D265</f>
        <v>6</v>
      </c>
      <c r="E272" s="451" t="str">
        <f>E265</f>
        <v>couverts</v>
      </c>
      <c r="F272" s="205"/>
      <c r="G272" s="249" t="s">
        <v>198</v>
      </c>
      <c r="H272" s="114"/>
      <c r="I272" s="250">
        <f>I267*I271%</f>
        <v>1</v>
      </c>
      <c r="J272" s="114"/>
      <c r="K272" s="259">
        <v>50</v>
      </c>
      <c r="L272" s="260" t="s">
        <v>201</v>
      </c>
      <c r="M272"/>
      <c r="N272"/>
      <c r="O272"/>
      <c r="P272"/>
      <c r="Q272"/>
      <c r="V272"/>
      <c r="W272" s="27"/>
      <c r="X272" s="27"/>
      <c r="Y272" s="27"/>
      <c r="Z272" s="27"/>
      <c r="AA272" s="27"/>
      <c r="AB272" s="27"/>
      <c r="AC272" s="27"/>
      <c r="AD272" s="27"/>
      <c r="AE272" s="27"/>
      <c r="AF272"/>
      <c r="AG272"/>
      <c r="AH272"/>
      <c r="AI272"/>
      <c r="AJ272"/>
      <c r="AK272"/>
      <c r="AL272"/>
      <c r="AM272"/>
      <c r="AN272" s="465"/>
      <c r="AO272" s="465"/>
      <c r="AP272" s="465"/>
      <c r="AQ272" s="465"/>
      <c r="AR272" s="27"/>
      <c r="AS272" s="465"/>
      <c r="AT272" s="465"/>
      <c r="AU272" s="465"/>
      <c r="AV272" s="465"/>
      <c r="AW272" s="465"/>
      <c r="AX272" s="465"/>
      <c r="AY272" s="465"/>
      <c r="AZ272"/>
      <c r="BA272" s="466">
        <v>1</v>
      </c>
    </row>
    <row r="273" spans="1:53" s="464" customFormat="1" ht="21" customHeight="1" x14ac:dyDescent="0.25">
      <c r="A273"/>
      <c r="B273" s="116" t="s">
        <v>7</v>
      </c>
      <c r="C273" s="451" t="str">
        <f>C265</f>
        <v>Famille à coller.N.Nom de votre recette.Recette mère ►.S.Saisissez le nom de la recette mère</v>
      </c>
      <c r="D273" s="451">
        <f>D265</f>
        <v>6</v>
      </c>
      <c r="E273" s="451" t="str">
        <f>E265</f>
        <v>couverts</v>
      </c>
      <c r="F273" s="205"/>
      <c r="G273" s="249" t="s">
        <v>203</v>
      </c>
      <c r="H273" s="114"/>
      <c r="I273" s="250">
        <f>I267-I272</f>
        <v>1</v>
      </c>
      <c r="J273" s="114"/>
      <c r="K273" s="252">
        <f>K271*K272%</f>
        <v>5</v>
      </c>
      <c r="L273" s="253" t="s">
        <v>199</v>
      </c>
      <c r="M273"/>
      <c r="N273"/>
      <c r="O273"/>
      <c r="P273"/>
      <c r="Q273"/>
      <c r="V273"/>
      <c r="W273" s="27"/>
      <c r="X273" s="27"/>
      <c r="Y273" s="27"/>
      <c r="Z273" s="27"/>
      <c r="AA273" s="27"/>
      <c r="AB273" s="27"/>
      <c r="AC273" s="27"/>
      <c r="AD273" s="27"/>
      <c r="AE273" s="27"/>
      <c r="AF273"/>
      <c r="AG273"/>
      <c r="AH273"/>
      <c r="AI273"/>
      <c r="AJ273"/>
      <c r="AK273"/>
      <c r="AL273"/>
      <c r="AM273"/>
      <c r="AN273" s="465"/>
      <c r="AO273" s="465"/>
      <c r="AP273" s="465"/>
      <c r="AQ273" s="465"/>
      <c r="AR273" s="27"/>
      <c r="AS273" s="465"/>
      <c r="AT273" s="465"/>
      <c r="AU273" s="465"/>
      <c r="AV273" s="465"/>
      <c r="AW273" s="465"/>
      <c r="AX273" s="465"/>
      <c r="AY273" s="465"/>
      <c r="AZ273"/>
      <c r="BA273" s="466">
        <v>1</v>
      </c>
    </row>
    <row r="274" spans="1:53" s="464" customFormat="1" ht="21" customHeight="1" x14ac:dyDescent="0.25">
      <c r="A274"/>
      <c r="B274" s="73" t="str">
        <f t="shared" ref="B274:B275" si="43">IF(OR(F274&lt;&gt;"",G274&lt;&gt; "",I274&lt;&gt;"",J274&lt;&gt;""),"A", "►")</f>
        <v>►</v>
      </c>
      <c r="C274" s="451" t="str">
        <f>C265</f>
        <v>Famille à coller.N.Nom de votre recette.Recette mère ►.S.Saisissez le nom de la recette mère</v>
      </c>
      <c r="D274" s="451">
        <f>D265</f>
        <v>6</v>
      </c>
      <c r="E274" s="451" t="str">
        <f>E265</f>
        <v>couverts</v>
      </c>
      <c r="F274" s="205"/>
      <c r="G274" s="114"/>
      <c r="H274" s="114"/>
      <c r="I274" s="114"/>
      <c r="J274" s="114"/>
      <c r="K274" s="252">
        <f>((K271*K272)/100)+K271</f>
        <v>15</v>
      </c>
      <c r="L274" s="253" t="s">
        <v>197</v>
      </c>
      <c r="M274"/>
      <c r="N274"/>
      <c r="O274"/>
      <c r="P274"/>
      <c r="Q274"/>
      <c r="V274"/>
      <c r="W274" s="27"/>
      <c r="X274" s="27"/>
      <c r="Y274" s="27"/>
      <c r="Z274" s="27"/>
      <c r="AA274" s="27"/>
      <c r="AB274" s="27"/>
      <c r="AC274" s="27"/>
      <c r="AD274" s="27"/>
      <c r="AE274" s="27"/>
      <c r="AF274"/>
      <c r="AG274"/>
      <c r="AH274"/>
      <c r="AI274"/>
      <c r="AJ274"/>
      <c r="AK274"/>
      <c r="AL274"/>
      <c r="AM274"/>
      <c r="AN274" s="465"/>
      <c r="AO274" s="465"/>
      <c r="AP274" s="465"/>
      <c r="AQ274" s="465"/>
      <c r="AR274" s="27"/>
      <c r="AS274" s="465"/>
      <c r="AT274" s="465"/>
      <c r="AU274" s="465"/>
      <c r="AV274" s="465"/>
      <c r="AW274" s="465"/>
      <c r="AX274" s="465"/>
      <c r="AY274" s="465"/>
      <c r="AZ274"/>
      <c r="BA274" s="466">
        <v>1</v>
      </c>
    </row>
    <row r="275" spans="1:53" s="464" customFormat="1" ht="21" customHeight="1" x14ac:dyDescent="0.25">
      <c r="A275"/>
      <c r="B275" s="73" t="str">
        <f t="shared" si="43"/>
        <v>►</v>
      </c>
      <c r="C275" s="451" t="str">
        <f>C265</f>
        <v>Famille à coller.N.Nom de votre recette.Recette mère ►.S.Saisissez le nom de la recette mère</v>
      </c>
      <c r="D275" s="451">
        <f>D265</f>
        <v>6</v>
      </c>
      <c r="E275" s="451" t="str">
        <f>E265</f>
        <v>couverts</v>
      </c>
      <c r="F275" s="2449"/>
      <c r="G275" s="114"/>
      <c r="H275" s="114"/>
      <c r="I275" s="114"/>
      <c r="J275" s="114"/>
      <c r="K275" s="114"/>
      <c r="L275" s="147"/>
      <c r="M275"/>
      <c r="N275"/>
      <c r="O275"/>
      <c r="P275"/>
      <c r="Q275"/>
      <c r="V275"/>
      <c r="W275" s="27"/>
      <c r="X275" s="27"/>
      <c r="Y275" s="27"/>
      <c r="Z275" s="27"/>
      <c r="AA275" s="27"/>
      <c r="AB275" s="27"/>
      <c r="AC275" s="27"/>
      <c r="AD275" s="27"/>
      <c r="AE275" s="27"/>
      <c r="AF275"/>
      <c r="AG275"/>
      <c r="AH275"/>
      <c r="AI275"/>
      <c r="AJ275"/>
      <c r="AK275"/>
      <c r="AL275"/>
      <c r="AM275"/>
      <c r="AN275" s="465"/>
      <c r="AO275" s="465"/>
      <c r="AP275" s="465"/>
      <c r="AQ275" s="465"/>
      <c r="AR275" s="27"/>
      <c r="AS275" s="465"/>
      <c r="AT275" s="465"/>
      <c r="AU275" s="465"/>
      <c r="AV275" s="465"/>
      <c r="AW275" s="465"/>
      <c r="AX275" s="465"/>
      <c r="AY275" s="465"/>
      <c r="AZ275"/>
      <c r="BA275" s="466">
        <v>1</v>
      </c>
    </row>
    <row r="276" spans="1:53" s="464" customFormat="1" ht="21" customHeight="1" x14ac:dyDescent="0.25">
      <c r="A276"/>
      <c r="B276" s="116" t="s">
        <v>7</v>
      </c>
      <c r="C276" s="451" t="str">
        <f>C265</f>
        <v>Famille à coller.N.Nom de votre recette.Recette mère ►.S.Saisissez le nom de la recette mère</v>
      </c>
      <c r="D276" s="451">
        <f>D265</f>
        <v>6</v>
      </c>
      <c r="E276" s="451" t="str">
        <f>E265</f>
        <v>couverts</v>
      </c>
      <c r="F276" s="265"/>
      <c r="G276" s="265"/>
      <c r="H276" s="265" t="s">
        <v>73</v>
      </c>
      <c r="I276" s="266"/>
      <c r="J276" s="267"/>
      <c r="K276" s="267"/>
      <c r="L276" s="268"/>
      <c r="M276"/>
      <c r="N276"/>
      <c r="O276"/>
      <c r="P276"/>
      <c r="Q276"/>
      <c r="V276"/>
      <c r="W276" s="27"/>
      <c r="X276" s="27"/>
      <c r="Y276" s="27"/>
      <c r="Z276" s="27"/>
      <c r="AA276" s="27"/>
      <c r="AB276" s="27"/>
      <c r="AC276" s="27"/>
      <c r="AD276" s="27"/>
      <c r="AE276" s="27"/>
      <c r="AF276"/>
      <c r="AG276"/>
      <c r="AH276"/>
      <c r="AI276"/>
      <c r="AJ276"/>
      <c r="AK276"/>
      <c r="AL276"/>
      <c r="AM276"/>
      <c r="AN276" s="465"/>
      <c r="AO276" s="465"/>
      <c r="AP276" s="465"/>
      <c r="AQ276" s="465"/>
      <c r="AR276" s="27"/>
      <c r="AS276" s="465"/>
      <c r="AT276" s="465"/>
      <c r="AU276" s="465"/>
      <c r="AV276" s="465"/>
      <c r="AW276" s="465"/>
      <c r="AX276" s="465"/>
      <c r="AY276" s="465"/>
      <c r="AZ276"/>
      <c r="BA276" s="466">
        <v>1</v>
      </c>
    </row>
    <row r="277" spans="1:53" s="464" customFormat="1" ht="21" customHeight="1" thickBot="1" x14ac:dyDescent="0.3">
      <c r="A277"/>
      <c r="B277" s="123" t="s">
        <v>7</v>
      </c>
      <c r="C277" s="455" t="str">
        <f>C265</f>
        <v>Famille à coller.N.Nom de votre recette.Recette mère ►.S.Saisissez le nom de la recette mère</v>
      </c>
      <c r="D277" s="455">
        <f>D265</f>
        <v>6</v>
      </c>
      <c r="E277" s="455" t="str">
        <f>E265</f>
        <v>couverts</v>
      </c>
      <c r="F277" s="269" t="s">
        <v>62</v>
      </c>
      <c r="G277" s="270"/>
      <c r="H277" s="271"/>
      <c r="I277" s="272"/>
      <c r="J277" s="271"/>
      <c r="K277" s="271"/>
      <c r="L277" s="273"/>
      <c r="M277"/>
      <c r="N277"/>
      <c r="O277"/>
      <c r="P277"/>
      <c r="Q277"/>
      <c r="V277"/>
      <c r="W277" s="27"/>
      <c r="X277" s="27"/>
      <c r="Y277" s="27"/>
      <c r="Z277" s="27"/>
      <c r="AA277" s="27"/>
      <c r="AB277" s="27"/>
      <c r="AC277" s="27"/>
      <c r="AD277" s="27"/>
      <c r="AE277" s="27"/>
      <c r="AF277"/>
      <c r="AG277"/>
      <c r="AH277"/>
      <c r="AI277"/>
      <c r="AJ277"/>
      <c r="AK277"/>
      <c r="AL277"/>
      <c r="AM277"/>
      <c r="AN277" s="465"/>
      <c r="AO277" s="465"/>
      <c r="AP277" s="465"/>
      <c r="AQ277" s="465"/>
      <c r="AR277" s="27"/>
      <c r="AS277" s="465"/>
      <c r="AT277" s="465"/>
      <c r="AU277" s="465"/>
      <c r="AV277" s="465"/>
      <c r="AW277" s="465"/>
      <c r="AX277" s="465"/>
      <c r="AY277" s="465"/>
      <c r="AZ277"/>
      <c r="BA277" s="466">
        <v>1</v>
      </c>
    </row>
    <row r="278" spans="1:53" s="464" customFormat="1" ht="21" customHeight="1" thickBot="1" x14ac:dyDescent="0.3">
      <c r="A278"/>
      <c r="B278" s="2168" t="s">
        <v>7</v>
      </c>
      <c r="C278" s="2470"/>
      <c r="D278" s="2470"/>
      <c r="E278" s="2470"/>
      <c r="F278" s="2471" t="s">
        <v>2205</v>
      </c>
      <c r="G278" s="2471"/>
      <c r="H278" s="2471"/>
      <c r="I278" s="2471"/>
      <c r="J278" s="2471"/>
      <c r="K278" s="2471"/>
      <c r="L278" s="2472" t="s">
        <v>77</v>
      </c>
      <c r="M278"/>
      <c r="N278"/>
      <c r="O278"/>
      <c r="P278"/>
      <c r="Q278"/>
      <c r="V278"/>
      <c r="W278" s="27"/>
      <c r="X278" s="27"/>
      <c r="Y278" s="27"/>
      <c r="Z278" s="27"/>
      <c r="AA278" s="27"/>
      <c r="AB278" s="27"/>
      <c r="AC278" s="27"/>
      <c r="AD278" s="27"/>
      <c r="AE278" s="27"/>
      <c r="AF278"/>
      <c r="AG278"/>
      <c r="AH278"/>
      <c r="AI278"/>
      <c r="AJ278"/>
      <c r="AK278"/>
      <c r="AL278"/>
      <c r="AM278"/>
      <c r="AN278" s="465"/>
      <c r="AO278" s="465"/>
      <c r="AP278" s="465"/>
      <c r="AQ278" s="465"/>
      <c r="AR278" s="27"/>
      <c r="AS278" s="465"/>
      <c r="AT278" s="465"/>
      <c r="AU278" s="465"/>
      <c r="AV278" s="465"/>
      <c r="AW278" s="465"/>
      <c r="AX278" s="465"/>
      <c r="AY278" s="465"/>
      <c r="AZ278"/>
      <c r="BA278" s="466">
        <v>1</v>
      </c>
    </row>
    <row r="279" spans="1:53" s="464" customFormat="1" ht="21" customHeight="1" x14ac:dyDescent="0.25">
      <c r="A279"/>
      <c r="B279" s="23" t="s">
        <v>7</v>
      </c>
      <c r="C279" s="456" t="str">
        <f>C285</f>
        <v>Famille à coller.N.Nom de votre recette.Recette mère ►.S.Saisissez le nom de la recette mère</v>
      </c>
      <c r="D279" s="457">
        <f>D285</f>
        <v>6</v>
      </c>
      <c r="E279" s="457" t="str">
        <f>E285</f>
        <v>couverts</v>
      </c>
      <c r="F279" s="279" t="s">
        <v>4</v>
      </c>
      <c r="G279" s="24" t="s">
        <v>8</v>
      </c>
      <c r="H279" s="3217" t="s">
        <v>206</v>
      </c>
      <c r="I279" s="3217"/>
      <c r="J279" s="3157" t="s">
        <v>10</v>
      </c>
      <c r="K279" s="3157"/>
      <c r="L279" s="3158"/>
      <c r="M279"/>
      <c r="N279" s="522" t="s">
        <v>77</v>
      </c>
      <c r="O279" s="470" t="s">
        <v>2211</v>
      </c>
      <c r="P279" s="470"/>
      <c r="Q279" s="470"/>
      <c r="V279"/>
      <c r="W279" s="27"/>
      <c r="X279" s="27"/>
      <c r="Y279" s="27"/>
      <c r="Z279" s="27"/>
      <c r="AA279" s="27"/>
      <c r="AB279" s="27"/>
      <c r="AC279" s="27"/>
      <c r="AD279" s="27"/>
      <c r="AE279" s="27"/>
      <c r="AF279"/>
      <c r="AG279"/>
      <c r="AH279"/>
      <c r="AI279"/>
      <c r="AJ279"/>
      <c r="AK279"/>
      <c r="AL279"/>
      <c r="AM279"/>
      <c r="AN279" s="465"/>
      <c r="AO279" s="465"/>
      <c r="AP279" s="465"/>
      <c r="AQ279" s="465"/>
      <c r="AR279" s="27"/>
      <c r="AS279" s="465"/>
      <c r="AT279" s="465"/>
      <c r="AU279" s="465"/>
      <c r="AV279" s="465"/>
      <c r="AW279" s="465"/>
      <c r="AX279" s="465"/>
      <c r="AY279" s="465"/>
      <c r="AZ279"/>
      <c r="BA279" s="466">
        <v>1</v>
      </c>
    </row>
    <row r="280" spans="1:53" s="464" customFormat="1" ht="21" customHeight="1" x14ac:dyDescent="0.25">
      <c r="A280"/>
      <c r="B280" s="25" t="s">
        <v>7</v>
      </c>
      <c r="C280" s="458" t="str">
        <f>C285</f>
        <v>Famille à coller.N.Nom de votre recette.Recette mère ►.S.Saisissez le nom de la recette mère</v>
      </c>
      <c r="D280" s="459"/>
      <c r="E280" s="459"/>
      <c r="F280" s="281" t="s">
        <v>207</v>
      </c>
      <c r="G280" s="26" t="s">
        <v>12</v>
      </c>
      <c r="H280" s="3218"/>
      <c r="I280" s="3218"/>
      <c r="J280" s="3159"/>
      <c r="K280" s="3159"/>
      <c r="L280" s="3160"/>
      <c r="M280"/>
      <c r="O280" s="469" t="s">
        <v>276</v>
      </c>
      <c r="P280"/>
      <c r="Q280"/>
      <c r="V280"/>
      <c r="W280" s="27"/>
      <c r="X280" s="27"/>
      <c r="Y280" s="27"/>
      <c r="Z280" s="27"/>
      <c r="AA280" s="27"/>
      <c r="AB280" s="27"/>
      <c r="AC280" s="27"/>
      <c r="AD280" s="27"/>
      <c r="AE280" s="27"/>
      <c r="AF280"/>
      <c r="AG280"/>
      <c r="AH280"/>
      <c r="AI280"/>
      <c r="AJ280"/>
      <c r="AK280"/>
      <c r="AL280"/>
      <c r="AM280"/>
      <c r="AN280" s="465"/>
      <c r="AO280" s="465"/>
      <c r="AP280" s="465"/>
      <c r="AQ280" s="465"/>
      <c r="AR280" s="27"/>
      <c r="AS280" s="465"/>
      <c r="AT280" s="465"/>
      <c r="AU280" s="465"/>
      <c r="AV280" s="465"/>
      <c r="AW280" s="465"/>
      <c r="AX280" s="465"/>
      <c r="AY280" s="465"/>
      <c r="AZ280"/>
      <c r="BA280" s="466">
        <v>1</v>
      </c>
    </row>
    <row r="281" spans="1:53" s="464" customFormat="1" ht="21" customHeight="1" x14ac:dyDescent="0.25">
      <c r="A281"/>
      <c r="B281" s="25" t="s">
        <v>7</v>
      </c>
      <c r="C281" s="460" t="str">
        <f>C285</f>
        <v>Famille à coller.N.Nom de votre recette.Recette mère ►.S.Saisissez le nom de la recette mère</v>
      </c>
      <c r="D281" s="461"/>
      <c r="E281" s="462"/>
      <c r="F281" s="28"/>
      <c r="G281" s="29" t="s">
        <v>208</v>
      </c>
      <c r="H281" s="283"/>
      <c r="I281" s="30" t="s">
        <v>13</v>
      </c>
      <c r="J281" s="284" t="s">
        <v>14</v>
      </c>
      <c r="K281" s="9"/>
      <c r="L281" s="285"/>
      <c r="M281"/>
      <c r="N281"/>
      <c r="O281"/>
      <c r="P281"/>
      <c r="Q281"/>
      <c r="V281"/>
      <c r="W281" s="27"/>
      <c r="X281" s="27"/>
      <c r="Y281" s="27"/>
      <c r="Z281" s="27"/>
      <c r="AA281" s="27"/>
      <c r="AB281" s="27"/>
      <c r="AC281" s="27"/>
      <c r="AD281" s="27"/>
      <c r="AE281" s="27"/>
      <c r="AF281"/>
      <c r="AG281"/>
      <c r="AH281"/>
      <c r="AI281"/>
      <c r="AJ281"/>
      <c r="AK281"/>
      <c r="AL281"/>
      <c r="AM281"/>
      <c r="AN281" s="465"/>
      <c r="AO281" s="465"/>
      <c r="AP281" s="465"/>
      <c r="AQ281" s="465"/>
      <c r="AR281" s="27"/>
      <c r="AS281" s="465"/>
      <c r="AT281" s="465"/>
      <c r="AU281" s="465"/>
      <c r="AV281" s="465"/>
      <c r="AW281" s="465"/>
      <c r="AX281" s="465"/>
      <c r="AY281" s="465"/>
      <c r="AZ281"/>
      <c r="BA281" s="466">
        <v>1</v>
      </c>
    </row>
    <row r="282" spans="1:53" s="464" customFormat="1" ht="21" customHeight="1" x14ac:dyDescent="0.25">
      <c r="A282"/>
      <c r="B282" s="25" t="s">
        <v>7</v>
      </c>
      <c r="C282" s="428" t="str">
        <f>C285</f>
        <v>Famille à coller.N.Nom de votre recette.Recette mère ►.S.Saisissez le nom de la recette mère</v>
      </c>
      <c r="D282" s="428"/>
      <c r="E282" s="428"/>
      <c r="F282" s="36" t="s">
        <v>16</v>
      </c>
      <c r="G282" s="37"/>
      <c r="H282" s="37"/>
      <c r="I282" s="288" t="s">
        <v>17</v>
      </c>
      <c r="J282" s="3214" t="str">
        <f>F285</f>
        <v>Famille à coller.N.Nom de votre recette.Recette mère ►.S.Saisissez le nom de la recette mère</v>
      </c>
      <c r="K282" s="3214"/>
      <c r="L282" s="3215"/>
      <c r="M282"/>
      <c r="N282"/>
      <c r="O282"/>
      <c r="P282"/>
      <c r="Q282"/>
      <c r="V282"/>
      <c r="W282" s="27"/>
      <c r="X282" s="27"/>
      <c r="Y282" s="27"/>
      <c r="Z282" s="27"/>
      <c r="AA282" s="27"/>
      <c r="AB282" s="27"/>
      <c r="AC282" s="27"/>
      <c r="AD282" s="27"/>
      <c r="AE282" s="27"/>
      <c r="AF282"/>
      <c r="AG282"/>
      <c r="AH282"/>
      <c r="AI282"/>
      <c r="AJ282"/>
      <c r="AK282"/>
      <c r="AL282"/>
      <c r="AM282"/>
      <c r="AN282" s="465"/>
      <c r="AO282" s="465"/>
      <c r="AP282" s="465"/>
      <c r="AQ282" s="465"/>
      <c r="AR282" s="27"/>
      <c r="AS282" s="465"/>
      <c r="AT282" s="465"/>
      <c r="AU282" s="465"/>
      <c r="AV282" s="465"/>
      <c r="AW282" s="465"/>
      <c r="AX282" s="465"/>
      <c r="AY282" s="465"/>
      <c r="AZ282"/>
      <c r="BA282" s="466">
        <v>1</v>
      </c>
    </row>
    <row r="283" spans="1:53" s="464" customFormat="1" ht="21" customHeight="1" x14ac:dyDescent="0.25">
      <c r="A283"/>
      <c r="B283" s="25" t="s">
        <v>7</v>
      </c>
      <c r="C283" s="428" t="str">
        <f>C285</f>
        <v>Famille à coller.N.Nom de votre recette.Recette mère ►.S.Saisissez le nom de la recette mère</v>
      </c>
      <c r="D283" s="428"/>
      <c r="E283" s="428"/>
      <c r="F283" s="43">
        <v>6</v>
      </c>
      <c r="G283" s="44" t="s">
        <v>66</v>
      </c>
      <c r="H283" s="36"/>
      <c r="I283" s="36"/>
      <c r="J283" s="3214"/>
      <c r="K283" s="3214"/>
      <c r="L283" s="3215"/>
      <c r="M283"/>
      <c r="N283"/>
      <c r="O283"/>
      <c r="P283"/>
      <c r="Q283"/>
      <c r="V283"/>
      <c r="W283" s="27"/>
      <c r="X283" s="27"/>
      <c r="Y283" s="27"/>
      <c r="Z283" s="27"/>
      <c r="AA283" s="27"/>
      <c r="AB283" s="27"/>
      <c r="AC283" s="27"/>
      <c r="AD283" s="27"/>
      <c r="AE283" s="27"/>
      <c r="AF283"/>
      <c r="AG283"/>
      <c r="AH283"/>
      <c r="AI283"/>
      <c r="AJ283"/>
      <c r="AK283"/>
      <c r="AL283"/>
      <c r="AM283"/>
      <c r="AN283" s="465"/>
      <c r="AO283" s="465"/>
      <c r="AP283" s="465"/>
      <c r="AQ283" s="465"/>
      <c r="AR283" s="27"/>
      <c r="AS283" s="465"/>
      <c r="AT283" s="465"/>
      <c r="AU283" s="465"/>
      <c r="AV283" s="465"/>
      <c r="AW283" s="465"/>
      <c r="AX283" s="465"/>
      <c r="AY283" s="465"/>
      <c r="AZ283"/>
      <c r="BA283" s="466">
        <v>1</v>
      </c>
    </row>
    <row r="284" spans="1:53" s="464" customFormat="1" ht="21" customHeight="1" x14ac:dyDescent="0.25">
      <c r="A284"/>
      <c r="B284" s="25" t="s">
        <v>5</v>
      </c>
      <c r="C284" s="428" t="str">
        <f>C285</f>
        <v>Famille à coller.N.Nom de votre recette.Recette mère ►.S.Saisissez le nom de la recette mère</v>
      </c>
      <c r="D284" s="428"/>
      <c r="E284" s="428"/>
      <c r="F284" s="289"/>
      <c r="G284" s="48"/>
      <c r="H284" s="48"/>
      <c r="I284" s="48"/>
      <c r="J284" s="48"/>
      <c r="K284" s="48"/>
      <c r="L284" s="429"/>
      <c r="M284"/>
      <c r="N284"/>
      <c r="O284"/>
      <c r="P284"/>
      <c r="Q284"/>
      <c r="V284"/>
      <c r="W284" s="27"/>
      <c r="X284" s="27"/>
      <c r="Y284" s="27"/>
      <c r="Z284" s="27"/>
      <c r="AA284" s="27"/>
      <c r="AB284" s="27"/>
      <c r="AC284" s="27"/>
      <c r="AD284" s="27"/>
      <c r="AE284" s="27"/>
      <c r="AF284"/>
      <c r="AG284"/>
      <c r="AH284"/>
      <c r="AI284"/>
      <c r="AJ284"/>
      <c r="AK284"/>
      <c r="AL284"/>
      <c r="AM284"/>
      <c r="AN284" s="465"/>
      <c r="AO284" s="465"/>
      <c r="AP284" s="465"/>
      <c r="AQ284" s="465"/>
      <c r="AR284" s="27"/>
      <c r="AS284" s="465"/>
      <c r="AT284" s="465"/>
      <c r="AU284" s="465"/>
      <c r="AV284" s="465"/>
      <c r="AW284" s="465"/>
      <c r="AX284" s="465"/>
      <c r="AY284" s="465"/>
      <c r="AZ284"/>
      <c r="BA284" s="466">
        <v>1</v>
      </c>
    </row>
    <row r="285" spans="1:53" s="464" customFormat="1" ht="21" customHeight="1" x14ac:dyDescent="0.25">
      <c r="A285"/>
      <c r="B285" s="430" t="s">
        <v>5</v>
      </c>
      <c r="C285" s="431" t="str">
        <f>F285</f>
        <v>Famille à coller.N.Nom de votre recette.Recette mère ►.S.Saisissez le nom de la recette mère</v>
      </c>
      <c r="D285" s="431">
        <f>F283</f>
        <v>6</v>
      </c>
      <c r="E285" s="431" t="str">
        <f>G283</f>
        <v>couverts</v>
      </c>
      <c r="F285" s="435" t="str">
        <f>UPPER(LEFT(H279,1))&amp;LOWER(MID(H279,2,999))&amp;"."&amp;UPPER(LEFT(J279,1))&amp;"."&amp;UPPER(LEFT(J279,1))&amp;LOWER(MID(J279,2,999))&amp;"."&amp;IF(ISTEXT(L285),K285&amp;"."&amp;UPPER(LEFT(L285,1))&amp;"."&amp;UPPER(LEFT(L285,1))&amp;LOWER(MID(L285,2,999)),G285)</f>
        <v>Famille à coller.N.Nom de votre recette.Recette mère ►.S.Saisissez le nom de la recette mère</v>
      </c>
      <c r="G285" s="432" t="s">
        <v>22</v>
      </c>
      <c r="H285" s="3216" t="s">
        <v>23</v>
      </c>
      <c r="I285" s="3216"/>
      <c r="J285" s="3216"/>
      <c r="K285" s="433" t="s">
        <v>24</v>
      </c>
      <c r="L285" s="434" t="s">
        <v>25</v>
      </c>
      <c r="M285"/>
      <c r="N285"/>
      <c r="O285"/>
      <c r="P285"/>
      <c r="Q285"/>
      <c r="V285"/>
      <c r="W285" s="27"/>
      <c r="X285" s="27"/>
      <c r="Y285" s="27"/>
      <c r="Z285" s="27"/>
      <c r="AA285" s="27"/>
      <c r="AB285" s="27"/>
      <c r="AC285" s="27"/>
      <c r="AD285" s="27"/>
      <c r="AE285" s="27"/>
      <c r="AF285"/>
      <c r="AG285"/>
      <c r="AH285"/>
      <c r="AI285"/>
      <c r="AJ285"/>
      <c r="AK285"/>
      <c r="AL285"/>
      <c r="AM285"/>
      <c r="AN285" s="465"/>
      <c r="AO285" s="465"/>
      <c r="AP285" s="465"/>
      <c r="AQ285" s="465"/>
      <c r="AR285" s="27"/>
      <c r="AS285" s="465"/>
      <c r="AT285" s="465"/>
      <c r="AU285" s="465"/>
      <c r="AV285" s="465"/>
      <c r="AW285" s="465"/>
      <c r="AX285" s="465"/>
      <c r="AY285" s="465"/>
      <c r="AZ285"/>
      <c r="BA285" s="466">
        <v>1</v>
      </c>
    </row>
    <row r="286" spans="1:53" s="464" customFormat="1" ht="21" customHeight="1" x14ac:dyDescent="0.25">
      <c r="A286"/>
      <c r="B286" s="2442" t="s">
        <v>7</v>
      </c>
      <c r="C286" s="440" t="str">
        <f>C285</f>
        <v>Famille à coller.N.Nom de votre recette.Recette mère ►.S.Saisissez le nom de la recette mère</v>
      </c>
      <c r="D286" s="440"/>
      <c r="E286" s="440"/>
      <c r="F286" s="441" t="s">
        <v>27</v>
      </c>
      <c r="G286" s="2444">
        <v>3</v>
      </c>
      <c r="H286" s="2445" t="s">
        <v>67</v>
      </c>
      <c r="I286" s="2446"/>
      <c r="J286" s="2446"/>
      <c r="K286" s="2446"/>
      <c r="L286" s="2486" t="s">
        <v>230</v>
      </c>
      <c r="M286"/>
      <c r="N286"/>
      <c r="O286"/>
      <c r="P286"/>
      <c r="Q286"/>
      <c r="V286"/>
      <c r="W286" s="27"/>
      <c r="X286" s="27"/>
      <c r="Y286" s="27"/>
      <c r="Z286" s="27"/>
      <c r="AA286" s="27"/>
      <c r="AB286" s="27"/>
      <c r="AC286" s="27"/>
      <c r="AD286" s="27"/>
      <c r="AE286" s="27"/>
      <c r="AF286"/>
      <c r="AG286"/>
      <c r="AH286"/>
      <c r="AI286"/>
      <c r="AJ286"/>
      <c r="AK286"/>
      <c r="AL286"/>
      <c r="AM286"/>
      <c r="AN286" s="465"/>
      <c r="AO286" s="465"/>
      <c r="AP286" s="465"/>
      <c r="AQ286" s="465"/>
      <c r="AR286" s="27"/>
      <c r="AS286" s="465"/>
      <c r="AT286" s="465"/>
      <c r="AU286" s="465"/>
      <c r="AV286" s="465"/>
      <c r="AW286" s="465"/>
      <c r="AX286" s="465"/>
      <c r="AY286" s="465"/>
      <c r="AZ286"/>
      <c r="BA286" s="466">
        <v>1</v>
      </c>
    </row>
    <row r="287" spans="1:53" s="464" customFormat="1" ht="21" customHeight="1" x14ac:dyDescent="0.25">
      <c r="A287"/>
      <c r="B287" s="104" t="s">
        <v>7</v>
      </c>
      <c r="C287" s="451" t="str">
        <f>C285</f>
        <v>Famille à coller.N.Nom de votre recette.Recette mère ►.S.Saisissez le nom de la recette mère</v>
      </c>
      <c r="D287" s="451"/>
      <c r="E287" s="451"/>
      <c r="F287" s="264"/>
      <c r="G287" s="122"/>
      <c r="H287" s="122"/>
      <c r="I287" s="122"/>
      <c r="J287" s="335" t="s">
        <v>231</v>
      </c>
      <c r="K287" s="122"/>
      <c r="L287" s="426" t="s">
        <v>273</v>
      </c>
      <c r="M287"/>
      <c r="N287"/>
      <c r="O287"/>
      <c r="P287"/>
      <c r="Q287"/>
      <c r="V287"/>
      <c r="W287" s="27"/>
      <c r="X287" s="27"/>
      <c r="Y287" s="27"/>
      <c r="Z287" s="27"/>
      <c r="AA287" s="27"/>
      <c r="AB287" s="27"/>
      <c r="AC287" s="27"/>
      <c r="AD287" s="27"/>
      <c r="AE287" s="27"/>
      <c r="AF287"/>
      <c r="AG287"/>
      <c r="AH287"/>
      <c r="AI287"/>
      <c r="AJ287"/>
      <c r="AK287"/>
      <c r="AL287"/>
      <c r="AM287"/>
      <c r="AN287" s="465"/>
      <c r="AO287" s="465"/>
      <c r="AP287" s="465"/>
      <c r="AQ287" s="465"/>
      <c r="AR287" s="27"/>
      <c r="AS287" s="465"/>
      <c r="AT287" s="465"/>
      <c r="AU287" s="465"/>
      <c r="AV287" s="465"/>
      <c r="AW287" s="465"/>
      <c r="AX287" s="465"/>
      <c r="AY287" s="465"/>
      <c r="AZ287"/>
      <c r="BA287" s="466">
        <v>1</v>
      </c>
    </row>
    <row r="288" spans="1:53" s="464" customFormat="1" ht="21" customHeight="1" x14ac:dyDescent="0.25">
      <c r="A288"/>
      <c r="B288" s="116" t="s">
        <v>7</v>
      </c>
      <c r="C288" s="451" t="str">
        <f>C285</f>
        <v>Famille à coller.N.Nom de votre recette.Recette mère ►.S.Saisissez le nom de la recette mère</v>
      </c>
      <c r="D288" s="451"/>
      <c r="E288" s="451"/>
      <c r="F288" s="995" t="s">
        <v>232</v>
      </c>
      <c r="G288" s="337" t="s">
        <v>233</v>
      </c>
      <c r="H288" s="3183" t="s">
        <v>49</v>
      </c>
      <c r="I288" s="3183"/>
      <c r="J288" s="338" t="s">
        <v>234</v>
      </c>
      <c r="K288"/>
      <c r="L288" s="339" t="s">
        <v>235</v>
      </c>
      <c r="M288"/>
      <c r="N288"/>
      <c r="O288"/>
      <c r="P288"/>
      <c r="Q288"/>
      <c r="V288"/>
      <c r="W288" s="27"/>
      <c r="X288" s="27"/>
      <c r="Y288" s="27"/>
      <c r="Z288" s="27"/>
      <c r="AA288" s="27"/>
      <c r="AB288" s="27"/>
      <c r="AC288" s="27"/>
      <c r="AD288" s="27"/>
      <c r="AE288" s="27"/>
      <c r="AF288"/>
      <c r="AG288"/>
      <c r="AH288"/>
      <c r="AI288"/>
      <c r="AJ288"/>
      <c r="AK288"/>
      <c r="AL288"/>
      <c r="AM288"/>
      <c r="AN288" s="465"/>
      <c r="AO288" s="465"/>
      <c r="AP288" s="465"/>
      <c r="AQ288" s="465"/>
      <c r="AR288" s="27"/>
      <c r="AS288" s="465"/>
      <c r="AT288" s="465"/>
      <c r="AU288" s="465"/>
      <c r="AV288" s="465"/>
      <c r="AW288" s="465"/>
      <c r="AX288" s="465"/>
      <c r="AY288" s="465"/>
      <c r="AZ288"/>
      <c r="BA288" s="466">
        <v>1</v>
      </c>
    </row>
    <row r="289" spans="1:55" s="464" customFormat="1" ht="21" customHeight="1" x14ac:dyDescent="0.25">
      <c r="A289"/>
      <c r="B289" s="116" t="s">
        <v>7</v>
      </c>
      <c r="C289" s="451" t="str">
        <f>C285</f>
        <v>Famille à coller.N.Nom de votre recette.Recette mère ►.S.Saisissez le nom de la recette mère</v>
      </c>
      <c r="D289" s="451">
        <f>D285</f>
        <v>6</v>
      </c>
      <c r="E289" s="451" t="str">
        <f>E285</f>
        <v>couverts</v>
      </c>
      <c r="F289" s="3198">
        <v>750</v>
      </c>
      <c r="G289" s="340">
        <v>1</v>
      </c>
      <c r="H289" s="3185" t="s">
        <v>236</v>
      </c>
      <c r="I289" s="3185"/>
      <c r="J289" s="341">
        <v>16</v>
      </c>
      <c r="K289" s="190">
        <f>G289*F289</f>
        <v>750</v>
      </c>
      <c r="L289" s="342" t="s">
        <v>237</v>
      </c>
      <c r="M289"/>
      <c r="N289"/>
      <c r="O289"/>
      <c r="P289"/>
      <c r="Q289"/>
      <c r="V289"/>
      <c r="W289" s="27"/>
      <c r="X289" s="27"/>
      <c r="Y289" s="27"/>
      <c r="Z289" s="27"/>
      <c r="AA289" s="27"/>
      <c r="AB289" s="27"/>
      <c r="AC289" s="27"/>
      <c r="AD289" s="27"/>
      <c r="AE289" s="27"/>
      <c r="AF289"/>
      <c r="AG289"/>
      <c r="AH289"/>
      <c r="AI289"/>
      <c r="AJ289"/>
      <c r="AK289"/>
      <c r="AL289"/>
      <c r="AM289"/>
      <c r="AN289" s="465"/>
      <c r="AO289" s="465"/>
      <c r="AP289" s="465"/>
      <c r="AQ289" s="465"/>
      <c r="AR289" s="27"/>
      <c r="AS289" s="465"/>
      <c r="AT289" s="465"/>
      <c r="AU289" s="465"/>
      <c r="AV289" s="465"/>
      <c r="AW289" s="465"/>
      <c r="AX289" s="465"/>
      <c r="AY289" s="465"/>
      <c r="AZ289"/>
      <c r="BA289" s="466">
        <v>1</v>
      </c>
    </row>
    <row r="290" spans="1:55" s="464" customFormat="1" ht="21" customHeight="1" x14ac:dyDescent="0.25">
      <c r="A290"/>
      <c r="B290" s="116" t="s">
        <v>7</v>
      </c>
      <c r="C290" s="451" t="str">
        <f>C285</f>
        <v>Famille à coller.N.Nom de votre recette.Recette mère ►.S.Saisissez le nom de la recette mère</v>
      </c>
      <c r="D290" s="451">
        <f>D285</f>
        <v>6</v>
      </c>
      <c r="E290" s="451" t="str">
        <f>E285</f>
        <v>couverts</v>
      </c>
      <c r="F290" s="3198"/>
      <c r="G290" s="343">
        <v>120</v>
      </c>
      <c r="H290" s="42" t="s">
        <v>238</v>
      </c>
      <c r="I290" s="344"/>
      <c r="J290" s="345">
        <v>1.2</v>
      </c>
      <c r="K290" s="346">
        <f>(G290*F289)/1000</f>
        <v>90</v>
      </c>
      <c r="L290" s="3199" t="s">
        <v>239</v>
      </c>
      <c r="M290"/>
      <c r="N290"/>
      <c r="O290"/>
      <c r="P290"/>
      <c r="Q290"/>
      <c r="V290"/>
      <c r="W290" s="27"/>
      <c r="X290" s="27"/>
      <c r="Y290" s="27"/>
      <c r="Z290" s="27"/>
      <c r="AA290" s="27"/>
      <c r="AB290" s="27"/>
      <c r="AC290" s="27"/>
      <c r="AD290" s="27"/>
      <c r="AE290" s="27"/>
      <c r="AF290"/>
      <c r="AG290"/>
      <c r="AH290"/>
      <c r="AI290"/>
      <c r="AJ290"/>
      <c r="AK290"/>
      <c r="AL290"/>
      <c r="AM290"/>
      <c r="AN290" s="465"/>
      <c r="AO290" s="465"/>
      <c r="AP290" s="465"/>
      <c r="AQ290" s="465"/>
      <c r="AR290" s="27"/>
      <c r="AS290" s="465"/>
      <c r="AT290" s="465"/>
      <c r="AU290" s="465"/>
      <c r="AV290" s="465"/>
      <c r="AW290" s="465"/>
      <c r="AX290" s="465"/>
      <c r="AY290" s="465"/>
      <c r="AZ290"/>
      <c r="BA290" s="466">
        <v>1</v>
      </c>
    </row>
    <row r="291" spans="1:55" s="464" customFormat="1" ht="21" customHeight="1" x14ac:dyDescent="0.25">
      <c r="A291"/>
      <c r="B291" s="116" t="s">
        <v>7</v>
      </c>
      <c r="C291" s="451" t="str">
        <f>C285</f>
        <v>Famille à coller.N.Nom de votre recette.Recette mère ►.S.Saisissez le nom de la recette mère</v>
      </c>
      <c r="D291" s="451">
        <f>D285</f>
        <v>6</v>
      </c>
      <c r="E291" s="451" t="str">
        <f>E285</f>
        <v>couverts</v>
      </c>
      <c r="F291" s="996" t="str">
        <f>INT(K289/J289) &amp; " " &amp; L289 &amp; " de " &amp; J289 &amp; " " &amp; H289 &amp; IF(MOD(K289,J289)&gt;0, " + 1 "&amp;L289&amp;" de " &amp; TEXT(MOD(K289,J289), "0.00") &amp; " " &amp; H289, "")</f>
        <v>46 Assiette(s) de 16 madeleine(s) + 1 Assiette(s) de 14.00 madeleine(s)</v>
      </c>
      <c r="G291" s="9"/>
      <c r="H291" s="9"/>
      <c r="I291" s="9"/>
      <c r="J291" s="9"/>
      <c r="K291" s="114"/>
      <c r="L291" s="3199"/>
      <c r="M291"/>
      <c r="N291"/>
      <c r="O291"/>
      <c r="P291"/>
      <c r="Q291"/>
      <c r="V291"/>
      <c r="W291" s="27"/>
      <c r="X291" s="27"/>
      <c r="Y291" s="27"/>
      <c r="Z291"/>
      <c r="AA291"/>
      <c r="AB291"/>
      <c r="AC291"/>
      <c r="AD291"/>
      <c r="AE291" s="27"/>
      <c r="AF291"/>
      <c r="AG291"/>
      <c r="AH291"/>
      <c r="AI291"/>
      <c r="AJ291"/>
      <c r="AK291"/>
      <c r="AL291"/>
      <c r="AM291"/>
      <c r="AN291" s="465"/>
      <c r="AO291" s="465"/>
      <c r="AP291" s="465"/>
      <c r="AQ291" s="465"/>
      <c r="AR291" s="27"/>
      <c r="AS291" s="465"/>
      <c r="AT291" s="465"/>
      <c r="AU291" s="465"/>
      <c r="AV291" s="465"/>
      <c r="AW291" s="465"/>
      <c r="AX291" s="465"/>
      <c r="AY291" s="465"/>
      <c r="AZ291"/>
      <c r="BA291" s="466">
        <v>1</v>
      </c>
    </row>
    <row r="292" spans="1:55" s="464" customFormat="1" ht="21" customHeight="1" x14ac:dyDescent="0.25">
      <c r="A292"/>
      <c r="B292" s="116" t="s">
        <v>7</v>
      </c>
      <c r="C292" s="451" t="str">
        <f>C285</f>
        <v>Famille à coller.N.Nom de votre recette.Recette mère ►.S.Saisissez le nom de la recette mère</v>
      </c>
      <c r="D292" s="451">
        <f>D285</f>
        <v>6</v>
      </c>
      <c r="E292" s="451" t="str">
        <f>E285</f>
        <v>couverts</v>
      </c>
      <c r="F292" s="839" t="str">
        <f>IF(MOD(K290, J290) = 0, INT(K290/J290) &amp; " " &amp; L289 &amp; " de " &amp; J290 &amp; " kg", INT(K290/J290) &amp; " " &amp; L289 &amp; " de " &amp; J290 &amp; " kg" &amp; " + 1 "&amp;L289&amp;" de " &amp; TEXT(MOD(K290, J290), "0.00") &amp; " kg")</f>
        <v>75 Assiette(s) de 1.2 kg + 1 Assiette(s) de 0.00 kg</v>
      </c>
      <c r="G292" s="9"/>
      <c r="H292" s="9"/>
      <c r="I292" s="9"/>
      <c r="J292" s="9"/>
      <c r="K292" s="114"/>
      <c r="L292" s="3199"/>
      <c r="M292"/>
      <c r="N292"/>
      <c r="O292"/>
      <c r="P292"/>
      <c r="Q292"/>
      <c r="V292"/>
      <c r="W292" s="27"/>
      <c r="X292" s="27"/>
      <c r="Y292" s="27"/>
      <c r="Z292"/>
      <c r="AA292"/>
      <c r="AB292"/>
      <c r="AC292"/>
      <c r="AD292"/>
      <c r="AE292" s="27"/>
      <c r="AF292"/>
      <c r="AG292"/>
      <c r="AH292"/>
      <c r="AI292"/>
      <c r="AJ292"/>
      <c r="AK292"/>
      <c r="AL292"/>
      <c r="AM292"/>
      <c r="AN292" s="465"/>
      <c r="AO292" s="465"/>
      <c r="AP292" s="465"/>
      <c r="AQ292" s="465"/>
      <c r="AR292" s="27"/>
      <c r="AS292" s="465"/>
      <c r="AT292" s="465"/>
      <c r="AU292" s="465"/>
      <c r="AV292" s="465"/>
      <c r="AW292" s="465"/>
      <c r="AX292" s="465"/>
      <c r="AY292" s="465"/>
      <c r="AZ292"/>
      <c r="BA292" s="466">
        <v>1</v>
      </c>
    </row>
    <row r="293" spans="1:55" s="464" customFormat="1" ht="21" customHeight="1" x14ac:dyDescent="0.25">
      <c r="A293"/>
      <c r="B293" s="73" t="str">
        <f t="shared" ref="B293:B295" si="44">IF(OR(F293&lt;&gt;"",G293&lt;&gt; "",H293&lt;&gt;"",I293&lt;&gt;""),"A", "►")</f>
        <v>►</v>
      </c>
      <c r="C293" s="451" t="str">
        <f>C285</f>
        <v>Famille à coller.N.Nom de votre recette.Recette mère ►.S.Saisissez le nom de la recette mère</v>
      </c>
      <c r="D293" s="451">
        <f>D285</f>
        <v>6</v>
      </c>
      <c r="E293" s="451" t="str">
        <f>E285</f>
        <v>couverts</v>
      </c>
      <c r="F293" s="261"/>
      <c r="G293" s="249"/>
      <c r="H293" s="114"/>
      <c r="I293" s="250"/>
      <c r="J293" s="114"/>
      <c r="K293" s="252"/>
      <c r="L293" s="253"/>
      <c r="M293"/>
      <c r="N293"/>
      <c r="O293"/>
      <c r="P293"/>
      <c r="Q293"/>
      <c r="V293"/>
      <c r="W293" s="27"/>
      <c r="X293" s="27"/>
      <c r="Y293" s="27"/>
      <c r="Z293"/>
      <c r="AA293"/>
      <c r="AB293"/>
      <c r="AC293"/>
      <c r="AD293"/>
      <c r="AE293" s="27"/>
      <c r="AF293"/>
      <c r="AG293"/>
      <c r="AH293"/>
      <c r="AI293"/>
      <c r="AJ293"/>
      <c r="AK293"/>
      <c r="AL293"/>
      <c r="AM293"/>
      <c r="AN293" s="465"/>
      <c r="AO293" s="465"/>
      <c r="AP293" s="465"/>
      <c r="AQ293" s="465"/>
      <c r="AR293" s="27"/>
      <c r="AS293" s="465"/>
      <c r="AT293" s="465"/>
      <c r="AU293" s="465"/>
      <c r="AV293" s="465"/>
      <c r="AW293" s="465"/>
      <c r="AX293" s="465"/>
      <c r="AY293" s="465"/>
      <c r="AZ293"/>
      <c r="BA293" s="466">
        <v>1</v>
      </c>
    </row>
    <row r="294" spans="1:55" s="464" customFormat="1" ht="21" customHeight="1" x14ac:dyDescent="0.25">
      <c r="A294"/>
      <c r="B294" s="73" t="str">
        <f t="shared" si="44"/>
        <v>►</v>
      </c>
      <c r="C294" s="451" t="str">
        <f>C285</f>
        <v>Famille à coller.N.Nom de votre recette.Recette mère ►.S.Saisissez le nom de la recette mère</v>
      </c>
      <c r="D294" s="451">
        <f>D285</f>
        <v>6</v>
      </c>
      <c r="E294" s="451" t="str">
        <f>E285</f>
        <v>couverts</v>
      </c>
      <c r="F294" s="261"/>
      <c r="G294" s="114"/>
      <c r="H294" s="114"/>
      <c r="I294" s="114"/>
      <c r="J294" s="114"/>
      <c r="K294" s="252"/>
      <c r="L294" s="253"/>
      <c r="M294"/>
      <c r="N294"/>
      <c r="O294"/>
      <c r="P294"/>
      <c r="Q294"/>
      <c r="V294" s="27"/>
      <c r="W294" s="27"/>
      <c r="X294" s="27"/>
      <c r="Y294" s="27"/>
      <c r="Z294"/>
      <c r="AA294"/>
      <c r="AB294"/>
      <c r="AC294"/>
      <c r="AD294"/>
      <c r="AE294" s="27"/>
      <c r="AF294"/>
      <c r="AG294"/>
      <c r="AH294"/>
      <c r="AI294"/>
      <c r="AJ294"/>
      <c r="AK294"/>
      <c r="AL294"/>
      <c r="AM294"/>
      <c r="AN294" s="465"/>
      <c r="AO294" s="465"/>
      <c r="AP294" s="465"/>
      <c r="AQ294" s="465"/>
      <c r="AR294" s="27"/>
      <c r="AS294" s="465"/>
      <c r="AT294" s="465"/>
      <c r="AU294" s="465"/>
      <c r="AV294" s="465"/>
      <c r="AW294" s="465"/>
      <c r="AX294" s="465"/>
      <c r="AY294" s="465"/>
      <c r="AZ294"/>
      <c r="BA294" s="466">
        <v>1</v>
      </c>
    </row>
    <row r="295" spans="1:55" s="464" customFormat="1" ht="21" customHeight="1" x14ac:dyDescent="0.25">
      <c r="A295"/>
      <c r="B295" s="73" t="str">
        <f t="shared" si="44"/>
        <v>►</v>
      </c>
      <c r="C295" s="451" t="str">
        <f>C285</f>
        <v>Famille à coller.N.Nom de votre recette.Recette mère ►.S.Saisissez le nom de la recette mère</v>
      </c>
      <c r="D295" s="451">
        <f>D285</f>
        <v>6</v>
      </c>
      <c r="E295" s="451" t="str">
        <f>E285</f>
        <v>couverts</v>
      </c>
      <c r="F295" s="2449"/>
      <c r="G295" s="114"/>
      <c r="H295" s="114"/>
      <c r="I295" s="114"/>
      <c r="J295" s="114"/>
      <c r="K295" s="114"/>
      <c r="L295" s="147"/>
      <c r="M295"/>
      <c r="N295"/>
      <c r="O295"/>
      <c r="P295"/>
      <c r="Q295"/>
      <c r="V295" s="27"/>
      <c r="W295" s="27"/>
      <c r="X295" s="27"/>
      <c r="Y295" s="27"/>
      <c r="Z295"/>
      <c r="AA295"/>
      <c r="AB295"/>
      <c r="AC295"/>
      <c r="AD295"/>
      <c r="AE295" s="27"/>
      <c r="AF295"/>
      <c r="AG295"/>
      <c r="AH295"/>
      <c r="AI295"/>
      <c r="AJ295"/>
      <c r="AK295"/>
      <c r="AL295"/>
      <c r="AM295"/>
      <c r="AN295" s="465"/>
      <c r="AO295" s="465"/>
      <c r="AP295" s="465"/>
      <c r="AQ295" s="465"/>
      <c r="AR295" s="27"/>
      <c r="AS295" s="465"/>
      <c r="AT295" s="465"/>
      <c r="AU295" s="465"/>
      <c r="AV295" s="465"/>
      <c r="AW295" s="465"/>
      <c r="AX295" s="465"/>
      <c r="AY295" s="465"/>
      <c r="AZ295"/>
      <c r="BA295" s="466">
        <v>1</v>
      </c>
    </row>
    <row r="296" spans="1:55" s="464" customFormat="1" ht="21" customHeight="1" x14ac:dyDescent="0.25">
      <c r="A296"/>
      <c r="B296" s="116" t="s">
        <v>7</v>
      </c>
      <c r="C296" s="451" t="str">
        <f>C285</f>
        <v>Famille à coller.N.Nom de votre recette.Recette mère ►.S.Saisissez le nom de la recette mère</v>
      </c>
      <c r="D296" s="451">
        <f>D285</f>
        <v>6</v>
      </c>
      <c r="E296" s="451" t="str">
        <f>E285</f>
        <v>couverts</v>
      </c>
      <c r="F296" s="265"/>
      <c r="G296" s="265"/>
      <c r="H296" s="265" t="s">
        <v>73</v>
      </c>
      <c r="I296" s="266"/>
      <c r="J296" s="267"/>
      <c r="K296" s="267"/>
      <c r="L296" s="268"/>
      <c r="M296"/>
      <c r="N296"/>
      <c r="O296"/>
      <c r="P296"/>
      <c r="Q296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/>
      <c r="AG296"/>
      <c r="AH296"/>
      <c r="AI296"/>
      <c r="AJ296"/>
      <c r="AK296"/>
      <c r="AL296"/>
      <c r="AM296"/>
      <c r="AN296" s="465"/>
      <c r="AO296" s="465"/>
      <c r="AP296" s="465"/>
      <c r="AQ296" s="465"/>
      <c r="AR296" s="27"/>
      <c r="AS296" s="465"/>
      <c r="AT296" s="465"/>
      <c r="AU296" s="465"/>
      <c r="AV296" s="465"/>
      <c r="AW296" s="465"/>
      <c r="AX296" s="465"/>
      <c r="AY296" s="465"/>
      <c r="AZ296"/>
      <c r="BA296" s="466">
        <v>1</v>
      </c>
    </row>
    <row r="297" spans="1:55" s="464" customFormat="1" ht="21" customHeight="1" thickBot="1" x14ac:dyDescent="0.3">
      <c r="A297"/>
      <c r="B297" s="123" t="s">
        <v>7</v>
      </c>
      <c r="C297" s="455" t="str">
        <f>C285</f>
        <v>Famille à coller.N.Nom de votre recette.Recette mère ►.S.Saisissez le nom de la recette mère</v>
      </c>
      <c r="D297" s="455">
        <f>D285</f>
        <v>6</v>
      </c>
      <c r="E297" s="455" t="str">
        <f>E285</f>
        <v>couverts</v>
      </c>
      <c r="F297" s="269" t="s">
        <v>62</v>
      </c>
      <c r="G297" s="270"/>
      <c r="H297" s="271"/>
      <c r="I297" s="272"/>
      <c r="J297" s="271"/>
      <c r="K297" s="271"/>
      <c r="L297" s="273"/>
      <c r="M297"/>
      <c r="N297"/>
      <c r="O297"/>
      <c r="P297"/>
      <c r="Q29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/>
      <c r="AG297"/>
      <c r="AH297"/>
      <c r="AI297"/>
      <c r="AJ297"/>
      <c r="AK297"/>
      <c r="AL297"/>
      <c r="AM297"/>
      <c r="AN297" s="465"/>
      <c r="AO297" s="465"/>
      <c r="AP297" s="465"/>
      <c r="AQ297" s="465"/>
      <c r="AR297" s="27"/>
      <c r="AS297" s="465"/>
      <c r="AT297" s="465"/>
      <c r="AU297" s="465"/>
      <c r="AV297" s="465"/>
      <c r="AW297" s="465"/>
      <c r="AX297" s="465"/>
      <c r="AY297" s="465"/>
      <c r="AZ297"/>
      <c r="BA297" s="466">
        <v>1</v>
      </c>
    </row>
    <row r="298" spans="1:55" ht="21" customHeight="1" x14ac:dyDescent="0.25">
      <c r="B298" s="2168" t="s">
        <v>7</v>
      </c>
      <c r="C298" s="2470"/>
      <c r="D298" s="2470"/>
      <c r="E298" s="2470"/>
      <c r="F298" s="2471" t="s">
        <v>2205</v>
      </c>
      <c r="G298" s="2471"/>
      <c r="H298" s="2471"/>
      <c r="I298" s="2471"/>
      <c r="J298" s="2471"/>
      <c r="K298" s="2471"/>
      <c r="L298" s="2472" t="s">
        <v>77</v>
      </c>
      <c r="N298" s="465"/>
      <c r="O298" s="465"/>
      <c r="P298" s="465"/>
      <c r="Q298" s="465"/>
      <c r="S298" s="464"/>
      <c r="T298" s="464"/>
      <c r="U298" s="464"/>
      <c r="V298" s="465"/>
      <c r="W298" s="465"/>
      <c r="X298" s="465"/>
      <c r="Y298" s="465"/>
      <c r="Z298" s="465"/>
      <c r="AA298" s="465"/>
      <c r="AB298" s="465"/>
      <c r="AC298" s="465"/>
      <c r="AD298" s="465"/>
      <c r="AE298" s="465"/>
      <c r="AG298" s="465"/>
      <c r="AM298" s="465"/>
      <c r="AR298" s="465"/>
      <c r="AS298" s="465"/>
      <c r="AT298" s="465"/>
      <c r="AU298" s="465"/>
      <c r="AV298" s="465"/>
      <c r="AW298" s="465"/>
      <c r="AX298" s="465"/>
      <c r="AY298" s="465"/>
      <c r="AZ298" s="465"/>
      <c r="BA298" s="466">
        <v>1</v>
      </c>
    </row>
    <row r="299" spans="1:55" ht="21" customHeight="1" x14ac:dyDescent="0.25">
      <c r="S299" s="464"/>
      <c r="T299" s="464"/>
      <c r="U299" s="464"/>
      <c r="BA299" s="552" t="s">
        <v>344</v>
      </c>
    </row>
    <row r="300" spans="1:55" x14ac:dyDescent="0.25">
      <c r="A300" s="466">
        <v>1</v>
      </c>
      <c r="B300" s="466">
        <v>1</v>
      </c>
      <c r="C300" s="466">
        <v>1</v>
      </c>
      <c r="D300" s="466">
        <v>1</v>
      </c>
      <c r="E300" s="466">
        <v>1</v>
      </c>
      <c r="F300" s="466">
        <v>1</v>
      </c>
      <c r="G300" s="466">
        <v>1</v>
      </c>
      <c r="H300" s="466">
        <v>1</v>
      </c>
      <c r="I300" s="466">
        <v>1</v>
      </c>
      <c r="J300" s="466">
        <v>1</v>
      </c>
      <c r="K300" s="466">
        <v>1</v>
      </c>
      <c r="L300" s="466">
        <v>1</v>
      </c>
      <c r="M300" s="466">
        <v>1</v>
      </c>
      <c r="N300" s="466">
        <v>1</v>
      </c>
      <c r="O300" s="466">
        <v>1</v>
      </c>
      <c r="P300" s="466">
        <v>1</v>
      </c>
      <c r="Q300" s="466">
        <v>1</v>
      </c>
      <c r="R300" s="466">
        <v>1</v>
      </c>
      <c r="S300" s="466">
        <v>1</v>
      </c>
      <c r="T300" s="466">
        <v>1</v>
      </c>
      <c r="U300" s="466">
        <v>1</v>
      </c>
      <c r="V300" s="466">
        <v>1</v>
      </c>
      <c r="W300" s="466">
        <v>1</v>
      </c>
      <c r="X300" s="466">
        <v>1</v>
      </c>
      <c r="Y300" s="466">
        <v>1</v>
      </c>
      <c r="Z300" s="466">
        <v>1</v>
      </c>
      <c r="AA300" s="466">
        <v>1</v>
      </c>
      <c r="AB300" s="466">
        <v>1</v>
      </c>
      <c r="AC300" s="466">
        <v>1</v>
      </c>
      <c r="AD300" s="466">
        <v>1</v>
      </c>
      <c r="AE300" s="466">
        <v>1</v>
      </c>
      <c r="AF300" s="466">
        <v>1</v>
      </c>
      <c r="AG300" s="466">
        <v>1</v>
      </c>
      <c r="AH300" s="466">
        <v>1</v>
      </c>
      <c r="AI300" s="466">
        <v>1</v>
      </c>
      <c r="AJ300" s="466">
        <v>1</v>
      </c>
      <c r="AK300" s="466">
        <v>1</v>
      </c>
      <c r="AL300" s="466">
        <v>1</v>
      </c>
      <c r="AM300" s="466">
        <v>1</v>
      </c>
      <c r="AN300" s="466">
        <v>1</v>
      </c>
      <c r="AO300" s="466">
        <v>1</v>
      </c>
      <c r="AP300" s="466">
        <v>1</v>
      </c>
      <c r="AQ300" s="466">
        <v>1</v>
      </c>
      <c r="AR300" s="466">
        <v>1</v>
      </c>
      <c r="AS300" s="466">
        <v>1</v>
      </c>
      <c r="AT300" s="466">
        <v>1</v>
      </c>
      <c r="AU300" s="466">
        <v>1</v>
      </c>
      <c r="AV300" s="466">
        <v>1</v>
      </c>
      <c r="AW300" s="466">
        <v>1</v>
      </c>
      <c r="AX300" s="466">
        <v>1</v>
      </c>
      <c r="AY300" s="466">
        <v>1</v>
      </c>
      <c r="AZ300" s="466">
        <v>1</v>
      </c>
      <c r="BA300" s="1" t="str">
        <f>ADDRESS(ROW(),COLUMN(),4)</f>
        <v>BA300</v>
      </c>
      <c r="BB300" s="553"/>
      <c r="BC300" s="554" t="str">
        <f>ADDRESS(ROW(),COLUMN(),4)</f>
        <v>BC300</v>
      </c>
    </row>
    <row r="301" spans="1:55" x14ac:dyDescent="0.25">
      <c r="S301" s="464"/>
      <c r="T301" s="464"/>
      <c r="U301" s="464"/>
    </row>
    <row r="302" spans="1:55" x14ac:dyDescent="0.25">
      <c r="S302" s="464"/>
      <c r="T302" s="464"/>
      <c r="U302" s="464"/>
    </row>
    <row r="303" spans="1:55" x14ac:dyDescent="0.25">
      <c r="S303" s="464"/>
      <c r="T303" s="464"/>
      <c r="U303" s="464"/>
    </row>
    <row r="304" spans="1:55" x14ac:dyDescent="0.25">
      <c r="S304" s="464"/>
      <c r="T304" s="464"/>
      <c r="U304" s="464"/>
    </row>
    <row r="305" spans="19:21" x14ac:dyDescent="0.25">
      <c r="S305" s="464"/>
      <c r="T305" s="464"/>
      <c r="U305" s="464"/>
    </row>
    <row r="306" spans="19:21" x14ac:dyDescent="0.25">
      <c r="S306" s="464"/>
      <c r="T306" s="464"/>
      <c r="U306" s="464"/>
    </row>
    <row r="307" spans="19:21" x14ac:dyDescent="0.25">
      <c r="S307" s="464"/>
      <c r="T307" s="464"/>
      <c r="U307" s="464"/>
    </row>
    <row r="308" spans="19:21" x14ac:dyDescent="0.25">
      <c r="S308" s="464"/>
      <c r="T308" s="464"/>
      <c r="U308" s="464"/>
    </row>
    <row r="309" spans="19:21" x14ac:dyDescent="0.25">
      <c r="S309" s="464"/>
      <c r="T309" s="464"/>
      <c r="U309" s="464"/>
    </row>
    <row r="310" spans="19:21" x14ac:dyDescent="0.25">
      <c r="S310" s="464"/>
      <c r="T310" s="464"/>
      <c r="U310" s="464"/>
    </row>
    <row r="311" spans="19:21" x14ac:dyDescent="0.25">
      <c r="S311" s="464"/>
      <c r="T311" s="464"/>
      <c r="U311" s="464"/>
    </row>
    <row r="312" spans="19:21" x14ac:dyDescent="0.25">
      <c r="S312" s="464"/>
      <c r="T312" s="464"/>
      <c r="U312" s="464"/>
    </row>
    <row r="313" spans="19:21" x14ac:dyDescent="0.25">
      <c r="S313" s="464"/>
      <c r="T313" s="464"/>
      <c r="U313" s="464"/>
    </row>
    <row r="314" spans="19:21" x14ac:dyDescent="0.25">
      <c r="S314" s="464"/>
      <c r="T314" s="464"/>
      <c r="U314" s="464"/>
    </row>
    <row r="315" spans="19:21" x14ac:dyDescent="0.25">
      <c r="S315" s="464"/>
      <c r="T315" s="464"/>
      <c r="U315" s="464"/>
    </row>
    <row r="316" spans="19:21" x14ac:dyDescent="0.25">
      <c r="S316" s="464"/>
      <c r="T316" s="464"/>
      <c r="U316" s="464"/>
    </row>
    <row r="317" spans="19:21" x14ac:dyDescent="0.25">
      <c r="S317" s="464"/>
      <c r="T317" s="464"/>
      <c r="U317" s="464"/>
    </row>
    <row r="318" spans="19:21" x14ac:dyDescent="0.25">
      <c r="S318" s="464"/>
      <c r="T318" s="464"/>
      <c r="U318" s="464"/>
    </row>
    <row r="319" spans="19:21" x14ac:dyDescent="0.25">
      <c r="S319" s="464"/>
      <c r="T319" s="464"/>
      <c r="U319" s="464"/>
    </row>
    <row r="320" spans="19:21" x14ac:dyDescent="0.25">
      <c r="S320" s="464"/>
      <c r="T320" s="464"/>
      <c r="U320" s="464"/>
    </row>
    <row r="321" spans="19:21" x14ac:dyDescent="0.25">
      <c r="S321" s="464"/>
      <c r="T321" s="464"/>
      <c r="U321" s="464"/>
    </row>
    <row r="322" spans="19:21" x14ac:dyDescent="0.25">
      <c r="S322" s="464"/>
      <c r="T322" s="464"/>
      <c r="U322" s="464"/>
    </row>
    <row r="323" spans="19:21" x14ac:dyDescent="0.25">
      <c r="S323" s="464"/>
      <c r="T323" s="464"/>
      <c r="U323" s="464"/>
    </row>
    <row r="324" spans="19:21" x14ac:dyDescent="0.25">
      <c r="S324" s="464"/>
      <c r="T324" s="464"/>
      <c r="U324" s="464"/>
    </row>
    <row r="325" spans="19:21" x14ac:dyDescent="0.25">
      <c r="S325" s="464"/>
      <c r="T325" s="464"/>
      <c r="U325" s="464"/>
    </row>
    <row r="326" spans="19:21" x14ac:dyDescent="0.25">
      <c r="S326" s="464"/>
      <c r="T326" s="464"/>
      <c r="U326" s="464"/>
    </row>
    <row r="327" spans="19:21" x14ac:dyDescent="0.25">
      <c r="S327" s="464"/>
      <c r="T327" s="464"/>
      <c r="U327" s="464"/>
    </row>
    <row r="328" spans="19:21" x14ac:dyDescent="0.25">
      <c r="S328" s="464"/>
      <c r="T328" s="464"/>
      <c r="U328" s="464"/>
    </row>
    <row r="329" spans="19:21" x14ac:dyDescent="0.25">
      <c r="S329" s="464"/>
      <c r="T329" s="464"/>
      <c r="U329" s="464"/>
    </row>
    <row r="330" spans="19:21" x14ac:dyDescent="0.25">
      <c r="S330" s="464"/>
      <c r="T330" s="464"/>
      <c r="U330" s="464"/>
    </row>
    <row r="331" spans="19:21" x14ac:dyDescent="0.25">
      <c r="S331" s="464"/>
      <c r="T331" s="464"/>
      <c r="U331" s="464"/>
    </row>
    <row r="332" spans="19:21" x14ac:dyDescent="0.25">
      <c r="S332" s="464"/>
      <c r="T332" s="464"/>
      <c r="U332" s="464"/>
    </row>
    <row r="333" spans="19:21" x14ac:dyDescent="0.25">
      <c r="S333" s="464"/>
      <c r="T333" s="464"/>
      <c r="U333" s="464"/>
    </row>
    <row r="334" spans="19:21" x14ac:dyDescent="0.25">
      <c r="S334" s="464"/>
      <c r="T334" s="464"/>
      <c r="U334" s="464"/>
    </row>
    <row r="335" spans="19:21" x14ac:dyDescent="0.25">
      <c r="S335" s="464"/>
      <c r="T335" s="464"/>
      <c r="U335" s="464"/>
    </row>
    <row r="336" spans="19:21" x14ac:dyDescent="0.25">
      <c r="S336" s="464"/>
      <c r="T336" s="464"/>
      <c r="U336" s="464"/>
    </row>
    <row r="337" spans="19:21" x14ac:dyDescent="0.25">
      <c r="S337" s="464"/>
      <c r="T337" s="464"/>
      <c r="U337" s="464"/>
    </row>
    <row r="338" spans="19:21" x14ac:dyDescent="0.25">
      <c r="S338" s="464"/>
      <c r="T338" s="464"/>
      <c r="U338" s="464"/>
    </row>
    <row r="339" spans="19:21" x14ac:dyDescent="0.25">
      <c r="S339" s="464"/>
      <c r="T339" s="464"/>
      <c r="U339" s="464"/>
    </row>
    <row r="340" spans="19:21" x14ac:dyDescent="0.25">
      <c r="S340" s="464"/>
      <c r="T340" s="464"/>
      <c r="U340" s="464"/>
    </row>
    <row r="341" spans="19:21" x14ac:dyDescent="0.25">
      <c r="S341" s="464"/>
      <c r="T341" s="464"/>
      <c r="U341" s="464"/>
    </row>
    <row r="342" spans="19:21" x14ac:dyDescent="0.25">
      <c r="S342" s="464"/>
      <c r="T342" s="464"/>
      <c r="U342" s="464"/>
    </row>
    <row r="343" spans="19:21" x14ac:dyDescent="0.25">
      <c r="S343" s="464"/>
      <c r="T343" s="464"/>
      <c r="U343" s="464"/>
    </row>
    <row r="344" spans="19:21" x14ac:dyDescent="0.25">
      <c r="S344" s="464"/>
      <c r="T344" s="464"/>
      <c r="U344" s="464"/>
    </row>
    <row r="345" spans="19:21" x14ac:dyDescent="0.25">
      <c r="S345" s="464"/>
      <c r="T345" s="464"/>
      <c r="U345" s="464"/>
    </row>
    <row r="346" spans="19:21" x14ac:dyDescent="0.25">
      <c r="S346" s="464"/>
      <c r="T346" s="464"/>
      <c r="U346" s="464"/>
    </row>
    <row r="347" spans="19:21" x14ac:dyDescent="0.25">
      <c r="S347" s="464"/>
      <c r="T347" s="464"/>
      <c r="U347" s="464"/>
    </row>
    <row r="348" spans="19:21" x14ac:dyDescent="0.25">
      <c r="S348" s="464"/>
      <c r="T348" s="464"/>
      <c r="U348" s="464"/>
    </row>
    <row r="349" spans="19:21" x14ac:dyDescent="0.25">
      <c r="S349" s="464"/>
      <c r="T349" s="464"/>
      <c r="U349" s="464"/>
    </row>
    <row r="350" spans="19:21" x14ac:dyDescent="0.25">
      <c r="S350" s="464"/>
      <c r="T350" s="464"/>
      <c r="U350" s="464"/>
    </row>
    <row r="351" spans="19:21" x14ac:dyDescent="0.25">
      <c r="S351" s="464"/>
      <c r="T351" s="464"/>
      <c r="U351" s="464"/>
    </row>
    <row r="352" spans="19:21" x14ac:dyDescent="0.25">
      <c r="S352" s="464"/>
      <c r="T352" s="464"/>
      <c r="U352" s="464"/>
    </row>
    <row r="353" spans="19:21" x14ac:dyDescent="0.25">
      <c r="S353" s="464"/>
      <c r="T353" s="464"/>
      <c r="U353" s="464"/>
    </row>
    <row r="354" spans="19:21" x14ac:dyDescent="0.25">
      <c r="S354" s="464"/>
      <c r="T354" s="464"/>
      <c r="U354" s="464"/>
    </row>
    <row r="355" spans="19:21" x14ac:dyDescent="0.25">
      <c r="S355" s="464"/>
      <c r="T355" s="464"/>
      <c r="U355" s="464"/>
    </row>
    <row r="356" spans="19:21" x14ac:dyDescent="0.25">
      <c r="S356" s="464"/>
      <c r="T356" s="464"/>
      <c r="U356" s="464"/>
    </row>
    <row r="357" spans="19:21" x14ac:dyDescent="0.25">
      <c r="S357" s="464"/>
      <c r="T357" s="464"/>
      <c r="U357" s="464"/>
    </row>
    <row r="358" spans="19:21" x14ac:dyDescent="0.25">
      <c r="S358" s="464"/>
      <c r="T358" s="464"/>
      <c r="U358" s="464"/>
    </row>
    <row r="359" spans="19:21" x14ac:dyDescent="0.25">
      <c r="S359" s="464"/>
      <c r="T359" s="464"/>
      <c r="U359" s="464"/>
    </row>
    <row r="360" spans="19:21" x14ac:dyDescent="0.25">
      <c r="S360" s="464"/>
      <c r="T360" s="464"/>
      <c r="U360" s="464"/>
    </row>
    <row r="361" spans="19:21" x14ac:dyDescent="0.25">
      <c r="S361" s="464"/>
      <c r="T361" s="464"/>
      <c r="U361" s="464"/>
    </row>
    <row r="362" spans="19:21" x14ac:dyDescent="0.25">
      <c r="S362" s="464"/>
      <c r="T362" s="464"/>
      <c r="U362" s="464"/>
    </row>
    <row r="363" spans="19:21" x14ac:dyDescent="0.25">
      <c r="S363" s="464"/>
      <c r="T363" s="464"/>
      <c r="U363" s="464"/>
    </row>
    <row r="364" spans="19:21" x14ac:dyDescent="0.25">
      <c r="S364" s="464"/>
      <c r="T364" s="464"/>
      <c r="U364" s="464"/>
    </row>
    <row r="365" spans="19:21" x14ac:dyDescent="0.25">
      <c r="S365" s="464"/>
      <c r="T365" s="464"/>
      <c r="U365" s="464"/>
    </row>
    <row r="366" spans="19:21" x14ac:dyDescent="0.25">
      <c r="S366" s="464"/>
      <c r="T366" s="464"/>
      <c r="U366" s="464"/>
    </row>
    <row r="367" spans="19:21" x14ac:dyDescent="0.25">
      <c r="S367" s="464"/>
      <c r="T367" s="464"/>
      <c r="U367" s="464"/>
    </row>
    <row r="368" spans="19:21" x14ac:dyDescent="0.25">
      <c r="S368" s="464"/>
      <c r="T368" s="464"/>
      <c r="U368" s="464"/>
    </row>
    <row r="369" spans="19:21" x14ac:dyDescent="0.25">
      <c r="S369" s="464"/>
      <c r="T369" s="464"/>
      <c r="U369" s="464"/>
    </row>
    <row r="370" spans="19:21" x14ac:dyDescent="0.25">
      <c r="S370" s="464"/>
      <c r="T370" s="464"/>
      <c r="U370" s="464"/>
    </row>
    <row r="371" spans="19:21" x14ac:dyDescent="0.25">
      <c r="S371" s="464"/>
      <c r="T371" s="464"/>
      <c r="U371" s="464"/>
    </row>
    <row r="372" spans="19:21" x14ac:dyDescent="0.25">
      <c r="S372" s="464"/>
      <c r="T372" s="464"/>
      <c r="U372" s="464"/>
    </row>
    <row r="373" spans="19:21" x14ac:dyDescent="0.25">
      <c r="S373" s="464"/>
      <c r="T373" s="464"/>
      <c r="U373" s="464"/>
    </row>
    <row r="374" spans="19:21" x14ac:dyDescent="0.25">
      <c r="S374" s="464"/>
      <c r="T374" s="464"/>
      <c r="U374" s="464"/>
    </row>
    <row r="375" spans="19:21" x14ac:dyDescent="0.25">
      <c r="S375" s="464"/>
      <c r="T375" s="464"/>
      <c r="U375" s="464"/>
    </row>
    <row r="376" spans="19:21" x14ac:dyDescent="0.25">
      <c r="S376" s="464"/>
      <c r="T376" s="464"/>
      <c r="U376" s="464"/>
    </row>
    <row r="377" spans="19:21" x14ac:dyDescent="0.25">
      <c r="S377" s="464"/>
      <c r="T377" s="464"/>
      <c r="U377" s="464"/>
    </row>
    <row r="378" spans="19:21" x14ac:dyDescent="0.25">
      <c r="S378" s="464"/>
      <c r="T378" s="464"/>
      <c r="U378" s="464"/>
    </row>
    <row r="379" spans="19:21" x14ac:dyDescent="0.25">
      <c r="S379" s="464"/>
      <c r="T379" s="464"/>
      <c r="U379" s="464"/>
    </row>
    <row r="380" spans="19:21" x14ac:dyDescent="0.25">
      <c r="S380" s="464"/>
      <c r="T380" s="464"/>
      <c r="U380" s="464"/>
    </row>
    <row r="381" spans="19:21" x14ac:dyDescent="0.25">
      <c r="S381" s="464"/>
      <c r="T381" s="464"/>
      <c r="U381" s="464"/>
    </row>
    <row r="382" spans="19:21" x14ac:dyDescent="0.25">
      <c r="S382" s="464"/>
      <c r="T382" s="464"/>
      <c r="U382" s="464"/>
    </row>
    <row r="383" spans="19:21" x14ac:dyDescent="0.25">
      <c r="S383" s="464"/>
      <c r="T383" s="464"/>
      <c r="U383" s="464"/>
    </row>
    <row r="384" spans="19:21" x14ac:dyDescent="0.25">
      <c r="S384" s="464"/>
      <c r="T384" s="464"/>
      <c r="U384" s="464"/>
    </row>
    <row r="385" spans="13:21" x14ac:dyDescent="0.25">
      <c r="S385" s="464"/>
      <c r="T385" s="464"/>
      <c r="U385" s="464"/>
    </row>
    <row r="386" spans="13:21" x14ac:dyDescent="0.25">
      <c r="S386" s="464"/>
      <c r="T386" s="464"/>
      <c r="U386" s="464"/>
    </row>
    <row r="387" spans="13:21" x14ac:dyDescent="0.25">
      <c r="M387" s="466">
        <v>1</v>
      </c>
      <c r="S387" s="464"/>
      <c r="T387" s="464"/>
      <c r="U387" s="464"/>
    </row>
    <row r="388" spans="13:21" x14ac:dyDescent="0.25">
      <c r="S388" s="464"/>
      <c r="T388" s="464"/>
      <c r="U388" s="464"/>
    </row>
    <row r="389" spans="13:21" x14ac:dyDescent="0.25">
      <c r="S389" s="464"/>
      <c r="T389" s="464"/>
      <c r="U389" s="464"/>
    </row>
    <row r="390" spans="13:21" x14ac:dyDescent="0.25">
      <c r="S390" s="464"/>
      <c r="T390" s="464"/>
      <c r="U390" s="464"/>
    </row>
    <row r="391" spans="13:21" x14ac:dyDescent="0.25">
      <c r="S391" s="464"/>
      <c r="T391" s="464"/>
      <c r="U391" s="464"/>
    </row>
    <row r="392" spans="13:21" x14ac:dyDescent="0.25">
      <c r="S392" s="464"/>
      <c r="T392" s="464"/>
      <c r="U392" s="464"/>
    </row>
    <row r="393" spans="13:21" x14ac:dyDescent="0.25">
      <c r="S393" s="464"/>
      <c r="T393" s="464"/>
      <c r="U393" s="464"/>
    </row>
    <row r="394" spans="13:21" x14ac:dyDescent="0.25">
      <c r="S394" s="464"/>
      <c r="T394" s="464"/>
      <c r="U394" s="464"/>
    </row>
    <row r="395" spans="13:21" x14ac:dyDescent="0.25">
      <c r="S395" s="464"/>
      <c r="T395" s="464"/>
      <c r="U395" s="464"/>
    </row>
    <row r="396" spans="13:21" x14ac:dyDescent="0.25">
      <c r="S396" s="464"/>
      <c r="T396" s="464"/>
      <c r="U396" s="464"/>
    </row>
    <row r="397" spans="13:21" x14ac:dyDescent="0.25">
      <c r="S397" s="464"/>
      <c r="T397" s="464"/>
      <c r="U397" s="464"/>
    </row>
    <row r="398" spans="13:21" x14ac:dyDescent="0.25">
      <c r="S398" s="464"/>
      <c r="T398" s="464"/>
      <c r="U398" s="464"/>
    </row>
    <row r="399" spans="13:21" x14ac:dyDescent="0.25">
      <c r="S399" s="464"/>
      <c r="T399" s="464"/>
      <c r="U399" s="464"/>
    </row>
    <row r="400" spans="13:21" x14ac:dyDescent="0.25">
      <c r="S400" s="464"/>
      <c r="T400" s="464"/>
      <c r="U400" s="464"/>
    </row>
    <row r="401" spans="19:21" x14ac:dyDescent="0.25">
      <c r="S401" s="464"/>
      <c r="T401" s="464"/>
      <c r="U401" s="464"/>
    </row>
    <row r="402" spans="19:21" x14ac:dyDescent="0.25">
      <c r="S402" s="464"/>
      <c r="T402" s="464"/>
      <c r="U402" s="464"/>
    </row>
    <row r="403" spans="19:21" x14ac:dyDescent="0.25">
      <c r="S403" s="464"/>
      <c r="T403" s="464"/>
      <c r="U403" s="464"/>
    </row>
    <row r="404" spans="19:21" x14ac:dyDescent="0.25">
      <c r="S404" s="464"/>
      <c r="T404" s="464"/>
      <c r="U404" s="464"/>
    </row>
    <row r="405" spans="19:21" x14ac:dyDescent="0.25">
      <c r="S405" s="464"/>
      <c r="T405" s="464"/>
      <c r="U405" s="464"/>
    </row>
    <row r="406" spans="19:21" x14ac:dyDescent="0.25">
      <c r="S406" s="464"/>
      <c r="T406" s="464"/>
      <c r="U406" s="464"/>
    </row>
    <row r="407" spans="19:21" x14ac:dyDescent="0.25">
      <c r="S407" s="464"/>
      <c r="T407" s="464"/>
      <c r="U407" s="464"/>
    </row>
    <row r="408" spans="19:21" x14ac:dyDescent="0.25">
      <c r="S408" s="464"/>
      <c r="T408" s="464"/>
      <c r="U408" s="464"/>
    </row>
    <row r="409" spans="19:21" x14ac:dyDescent="0.25">
      <c r="S409" s="464"/>
      <c r="T409" s="464"/>
      <c r="U409" s="464"/>
    </row>
    <row r="410" spans="19:21" x14ac:dyDescent="0.25">
      <c r="S410" s="464"/>
      <c r="T410" s="464"/>
      <c r="U410" s="464"/>
    </row>
    <row r="411" spans="19:21" x14ac:dyDescent="0.25">
      <c r="S411" s="464"/>
      <c r="T411" s="464"/>
      <c r="U411" s="464"/>
    </row>
    <row r="412" spans="19:21" x14ac:dyDescent="0.25">
      <c r="S412" s="464"/>
      <c r="T412" s="464"/>
      <c r="U412" s="464"/>
    </row>
    <row r="413" spans="19:21" x14ac:dyDescent="0.25">
      <c r="S413" s="464"/>
      <c r="T413" s="464"/>
      <c r="U413" s="464"/>
    </row>
    <row r="414" spans="19:21" x14ac:dyDescent="0.25">
      <c r="S414" s="464"/>
      <c r="T414" s="464"/>
      <c r="U414" s="464"/>
    </row>
    <row r="415" spans="19:21" x14ac:dyDescent="0.25">
      <c r="S415" s="464"/>
      <c r="T415" s="464"/>
      <c r="U415" s="464"/>
    </row>
    <row r="416" spans="19:21" x14ac:dyDescent="0.25">
      <c r="S416" s="464"/>
      <c r="T416" s="464"/>
      <c r="U416" s="464"/>
    </row>
    <row r="417" spans="19:21" x14ac:dyDescent="0.25">
      <c r="S417" s="464"/>
      <c r="T417" s="464"/>
      <c r="U417" s="464"/>
    </row>
    <row r="418" spans="19:21" x14ac:dyDescent="0.25">
      <c r="S418" s="464"/>
      <c r="T418" s="464"/>
      <c r="U418" s="464"/>
    </row>
    <row r="419" spans="19:21" x14ac:dyDescent="0.25">
      <c r="S419" s="464"/>
      <c r="T419" s="464"/>
      <c r="U419" s="464"/>
    </row>
    <row r="420" spans="19:21" x14ac:dyDescent="0.25">
      <c r="S420" s="464"/>
      <c r="T420" s="464"/>
      <c r="U420" s="464"/>
    </row>
    <row r="421" spans="19:21" x14ac:dyDescent="0.25">
      <c r="S421" s="464"/>
      <c r="T421" s="464"/>
      <c r="U421" s="464"/>
    </row>
    <row r="422" spans="19:21" x14ac:dyDescent="0.25">
      <c r="S422" s="464"/>
      <c r="T422" s="464"/>
      <c r="U422" s="464"/>
    </row>
    <row r="423" spans="19:21" x14ac:dyDescent="0.25">
      <c r="S423" s="464"/>
      <c r="T423" s="464"/>
      <c r="U423" s="464"/>
    </row>
    <row r="424" spans="19:21" x14ac:dyDescent="0.25">
      <c r="S424" s="464"/>
      <c r="T424" s="464"/>
      <c r="U424" s="464"/>
    </row>
    <row r="425" spans="19:21" x14ac:dyDescent="0.25">
      <c r="S425" s="464"/>
      <c r="T425" s="464"/>
      <c r="U425" s="464"/>
    </row>
    <row r="426" spans="19:21" x14ac:dyDescent="0.25">
      <c r="S426" s="464"/>
      <c r="T426" s="464"/>
      <c r="U426" s="464"/>
    </row>
    <row r="427" spans="19:21" x14ac:dyDescent="0.25">
      <c r="S427" s="464"/>
      <c r="T427" s="464"/>
      <c r="U427" s="464"/>
    </row>
    <row r="428" spans="19:21" x14ac:dyDescent="0.25">
      <c r="S428" s="464"/>
      <c r="T428" s="464"/>
      <c r="U428" s="464"/>
    </row>
    <row r="429" spans="19:21" x14ac:dyDescent="0.25">
      <c r="S429" s="464"/>
      <c r="T429" s="464"/>
      <c r="U429" s="464"/>
    </row>
    <row r="430" spans="19:21" x14ac:dyDescent="0.25">
      <c r="S430" s="464"/>
      <c r="T430" s="464"/>
      <c r="U430" s="464"/>
    </row>
    <row r="431" spans="19:21" x14ac:dyDescent="0.25">
      <c r="S431" s="464"/>
      <c r="T431" s="464"/>
      <c r="U431" s="464"/>
    </row>
    <row r="432" spans="19:21" x14ac:dyDescent="0.25">
      <c r="S432" s="464"/>
      <c r="T432" s="464"/>
      <c r="U432" s="464"/>
    </row>
    <row r="433" spans="19:21" x14ac:dyDescent="0.25">
      <c r="S433" s="464"/>
      <c r="T433" s="464"/>
      <c r="U433" s="464"/>
    </row>
    <row r="434" spans="19:21" x14ac:dyDescent="0.25">
      <c r="S434" s="464"/>
      <c r="T434" s="464"/>
      <c r="U434" s="464"/>
    </row>
    <row r="435" spans="19:21" x14ac:dyDescent="0.25">
      <c r="S435" s="464"/>
      <c r="T435" s="464"/>
      <c r="U435" s="464"/>
    </row>
    <row r="436" spans="19:21" x14ac:dyDescent="0.25">
      <c r="S436" s="464"/>
      <c r="T436" s="464"/>
      <c r="U436" s="464"/>
    </row>
    <row r="437" spans="19:21" x14ac:dyDescent="0.25">
      <c r="S437" s="464"/>
      <c r="T437" s="464"/>
      <c r="U437" s="464"/>
    </row>
    <row r="438" spans="19:21" x14ac:dyDescent="0.25">
      <c r="S438" s="464"/>
      <c r="T438" s="464"/>
      <c r="U438" s="464"/>
    </row>
    <row r="439" spans="19:21" x14ac:dyDescent="0.25">
      <c r="S439" s="464"/>
      <c r="T439" s="464"/>
      <c r="U439" s="464"/>
    </row>
    <row r="440" spans="19:21" x14ac:dyDescent="0.25">
      <c r="S440" s="464"/>
      <c r="T440" s="464"/>
      <c r="U440" s="464"/>
    </row>
    <row r="441" spans="19:21" x14ac:dyDescent="0.25">
      <c r="S441" s="464"/>
      <c r="T441" s="464"/>
      <c r="U441" s="464"/>
    </row>
    <row r="442" spans="19:21" x14ac:dyDescent="0.25">
      <c r="S442" s="464"/>
      <c r="T442" s="464"/>
      <c r="U442" s="464"/>
    </row>
    <row r="443" spans="19:21" x14ac:dyDescent="0.25">
      <c r="S443" s="464"/>
      <c r="T443" s="464"/>
      <c r="U443" s="464"/>
    </row>
    <row r="444" spans="19:21" x14ac:dyDescent="0.25">
      <c r="S444" s="464"/>
      <c r="T444" s="464"/>
      <c r="U444" s="464"/>
    </row>
    <row r="445" spans="19:21" x14ac:dyDescent="0.25">
      <c r="S445" s="464"/>
      <c r="T445" s="464"/>
      <c r="U445" s="464"/>
    </row>
    <row r="446" spans="19:21" x14ac:dyDescent="0.25">
      <c r="S446" s="464"/>
      <c r="T446" s="464"/>
      <c r="U446" s="464"/>
    </row>
    <row r="447" spans="19:21" x14ac:dyDescent="0.25">
      <c r="S447" s="464"/>
      <c r="T447" s="464"/>
      <c r="U447" s="464"/>
    </row>
    <row r="448" spans="19:21" x14ac:dyDescent="0.25">
      <c r="S448" s="464"/>
      <c r="T448" s="464"/>
      <c r="U448" s="464"/>
    </row>
    <row r="449" spans="19:21" x14ac:dyDescent="0.25">
      <c r="S449" s="464"/>
      <c r="T449" s="464"/>
      <c r="U449" s="464"/>
    </row>
    <row r="450" spans="19:21" x14ac:dyDescent="0.25">
      <c r="S450" s="464"/>
      <c r="T450" s="464"/>
      <c r="U450" s="464"/>
    </row>
    <row r="451" spans="19:21" x14ac:dyDescent="0.25">
      <c r="S451" s="464"/>
      <c r="T451" s="464"/>
      <c r="U451" s="464"/>
    </row>
    <row r="452" spans="19:21" x14ac:dyDescent="0.25">
      <c r="S452" s="464"/>
      <c r="T452" s="464"/>
      <c r="U452" s="464"/>
    </row>
    <row r="453" spans="19:21" x14ac:dyDescent="0.25">
      <c r="S453" s="464"/>
      <c r="T453" s="464"/>
      <c r="U453" s="464"/>
    </row>
    <row r="454" spans="19:21" x14ac:dyDescent="0.25">
      <c r="S454" s="464"/>
      <c r="T454" s="464"/>
      <c r="U454" s="464"/>
    </row>
    <row r="455" spans="19:21" x14ac:dyDescent="0.25">
      <c r="S455" s="464"/>
      <c r="T455" s="464"/>
      <c r="U455" s="464"/>
    </row>
    <row r="456" spans="19:21" x14ac:dyDescent="0.25">
      <c r="S456" s="464"/>
      <c r="T456" s="464"/>
      <c r="U456" s="464"/>
    </row>
    <row r="457" spans="19:21" x14ac:dyDescent="0.25">
      <c r="S457" s="464"/>
      <c r="T457" s="464"/>
      <c r="U457" s="464"/>
    </row>
    <row r="458" spans="19:21" x14ac:dyDescent="0.25">
      <c r="S458" s="464"/>
      <c r="T458" s="464"/>
      <c r="U458" s="464"/>
    </row>
    <row r="459" spans="19:21" x14ac:dyDescent="0.25">
      <c r="S459" s="464"/>
      <c r="T459" s="464"/>
      <c r="U459" s="464"/>
    </row>
    <row r="460" spans="19:21" x14ac:dyDescent="0.25">
      <c r="S460" s="464"/>
      <c r="T460" s="464"/>
      <c r="U460" s="464"/>
    </row>
    <row r="461" spans="19:21" x14ac:dyDescent="0.25">
      <c r="S461" s="464"/>
      <c r="T461" s="464"/>
      <c r="U461" s="464"/>
    </row>
    <row r="462" spans="19:21" x14ac:dyDescent="0.25">
      <c r="S462" s="464"/>
      <c r="T462" s="464"/>
      <c r="U462" s="464"/>
    </row>
    <row r="463" spans="19:21" x14ac:dyDescent="0.25">
      <c r="S463" s="464"/>
      <c r="T463" s="464"/>
      <c r="U463" s="464"/>
    </row>
    <row r="464" spans="19:21" x14ac:dyDescent="0.25">
      <c r="S464" s="464"/>
      <c r="T464" s="464"/>
      <c r="U464" s="464"/>
    </row>
    <row r="465" spans="19:21" x14ac:dyDescent="0.25">
      <c r="S465" s="464"/>
      <c r="T465" s="464"/>
      <c r="U465" s="464"/>
    </row>
    <row r="466" spans="19:21" x14ac:dyDescent="0.25">
      <c r="S466" s="464"/>
      <c r="T466" s="464"/>
      <c r="U466" s="464"/>
    </row>
    <row r="467" spans="19:21" x14ac:dyDescent="0.25">
      <c r="S467" s="464"/>
      <c r="T467" s="464"/>
      <c r="U467" s="464"/>
    </row>
    <row r="468" spans="19:21" x14ac:dyDescent="0.25">
      <c r="S468" s="464"/>
      <c r="T468" s="464"/>
      <c r="U468" s="464"/>
    </row>
    <row r="469" spans="19:21" x14ac:dyDescent="0.25">
      <c r="S469" s="464"/>
      <c r="T469" s="464"/>
      <c r="U469" s="464"/>
    </row>
    <row r="470" spans="19:21" x14ac:dyDescent="0.25">
      <c r="S470" s="464"/>
      <c r="T470" s="464"/>
      <c r="U470" s="464"/>
    </row>
    <row r="471" spans="19:21" x14ac:dyDescent="0.25">
      <c r="S471" s="464"/>
      <c r="T471" s="464"/>
      <c r="U471" s="464"/>
    </row>
    <row r="472" spans="19:21" x14ac:dyDescent="0.25">
      <c r="S472" s="464"/>
      <c r="T472" s="464"/>
      <c r="U472" s="464"/>
    </row>
    <row r="473" spans="19:21" x14ac:dyDescent="0.25">
      <c r="S473" s="464"/>
      <c r="T473" s="464"/>
      <c r="U473" s="464"/>
    </row>
    <row r="474" spans="19:21" x14ac:dyDescent="0.25">
      <c r="S474" s="464"/>
      <c r="T474" s="464"/>
      <c r="U474" s="464"/>
    </row>
    <row r="475" spans="19:21" x14ac:dyDescent="0.25">
      <c r="S475" s="464"/>
      <c r="T475" s="464"/>
      <c r="U475" s="464"/>
    </row>
    <row r="476" spans="19:21" x14ac:dyDescent="0.25">
      <c r="S476" s="464"/>
      <c r="T476" s="464"/>
      <c r="U476" s="464"/>
    </row>
    <row r="477" spans="19:21" x14ac:dyDescent="0.25">
      <c r="S477" s="464"/>
      <c r="T477" s="464"/>
      <c r="U477" s="464"/>
    </row>
    <row r="478" spans="19:21" x14ac:dyDescent="0.25">
      <c r="S478" s="464"/>
      <c r="T478" s="464"/>
      <c r="U478" s="464"/>
    </row>
    <row r="479" spans="19:21" x14ac:dyDescent="0.25">
      <c r="S479" s="464"/>
      <c r="T479" s="464"/>
      <c r="U479" s="464"/>
    </row>
    <row r="480" spans="19:21" x14ac:dyDescent="0.25">
      <c r="S480" s="464"/>
      <c r="T480" s="464"/>
      <c r="U480" s="464"/>
    </row>
    <row r="481" spans="19:21" x14ac:dyDescent="0.25">
      <c r="S481" s="464"/>
      <c r="T481" s="464"/>
      <c r="U481" s="464"/>
    </row>
    <row r="482" spans="19:21" x14ac:dyDescent="0.25">
      <c r="S482" s="464"/>
      <c r="T482" s="464"/>
      <c r="U482" s="464"/>
    </row>
    <row r="483" spans="19:21" x14ac:dyDescent="0.25">
      <c r="S483" s="464"/>
      <c r="T483" s="464"/>
      <c r="U483" s="464"/>
    </row>
    <row r="484" spans="19:21" x14ac:dyDescent="0.25">
      <c r="S484" s="464"/>
      <c r="T484" s="464"/>
      <c r="U484" s="464"/>
    </row>
    <row r="485" spans="19:21" x14ac:dyDescent="0.25">
      <c r="S485" s="464"/>
      <c r="T485" s="464"/>
      <c r="U485" s="464"/>
    </row>
    <row r="486" spans="19:21" x14ac:dyDescent="0.25">
      <c r="S486" s="464"/>
      <c r="T486" s="464"/>
      <c r="U486" s="464"/>
    </row>
    <row r="487" spans="19:21" x14ac:dyDescent="0.25">
      <c r="S487" s="464"/>
      <c r="T487" s="464"/>
      <c r="U487" s="464"/>
    </row>
    <row r="488" spans="19:21" x14ac:dyDescent="0.25">
      <c r="S488" s="464"/>
      <c r="T488" s="464"/>
      <c r="U488" s="464"/>
    </row>
    <row r="489" spans="19:21" x14ac:dyDescent="0.25">
      <c r="S489" s="464"/>
      <c r="T489" s="464"/>
      <c r="U489" s="464"/>
    </row>
    <row r="490" spans="19:21" x14ac:dyDescent="0.25">
      <c r="S490" s="464"/>
      <c r="T490" s="464"/>
      <c r="U490" s="464"/>
    </row>
    <row r="491" spans="19:21" x14ac:dyDescent="0.25">
      <c r="S491" s="464"/>
      <c r="T491" s="464"/>
      <c r="U491" s="464"/>
    </row>
    <row r="492" spans="19:21" x14ac:dyDescent="0.25">
      <c r="S492" s="464"/>
      <c r="T492" s="464"/>
      <c r="U492" s="464"/>
    </row>
    <row r="493" spans="19:21" x14ac:dyDescent="0.25">
      <c r="S493" s="464"/>
      <c r="T493" s="464"/>
      <c r="U493" s="464"/>
    </row>
    <row r="494" spans="19:21" x14ac:dyDescent="0.25">
      <c r="S494" s="464"/>
      <c r="T494" s="464"/>
      <c r="U494" s="464"/>
    </row>
    <row r="495" spans="19:21" x14ac:dyDescent="0.25">
      <c r="S495" s="464"/>
      <c r="T495" s="464"/>
      <c r="U495" s="464"/>
    </row>
    <row r="496" spans="19:21" x14ac:dyDescent="0.25">
      <c r="S496" s="464"/>
      <c r="T496" s="464"/>
      <c r="U496" s="464"/>
    </row>
    <row r="497" spans="19:21" x14ac:dyDescent="0.25">
      <c r="S497" s="464"/>
      <c r="T497" s="464"/>
      <c r="U497" s="464"/>
    </row>
    <row r="498" spans="19:21" x14ac:dyDescent="0.25">
      <c r="S498" s="464"/>
      <c r="T498" s="464"/>
      <c r="U498" s="464"/>
    </row>
    <row r="499" spans="19:21" x14ac:dyDescent="0.25">
      <c r="S499" s="464"/>
      <c r="T499" s="464"/>
      <c r="U499" s="464"/>
    </row>
    <row r="500" spans="19:21" x14ac:dyDescent="0.25">
      <c r="S500" s="464"/>
      <c r="T500" s="464"/>
      <c r="U500" s="464"/>
    </row>
    <row r="501" spans="19:21" x14ac:dyDescent="0.25">
      <c r="S501" s="464"/>
      <c r="T501" s="464"/>
      <c r="U501" s="464"/>
    </row>
    <row r="502" spans="19:21" x14ac:dyDescent="0.25">
      <c r="S502" s="464"/>
      <c r="T502" s="464"/>
      <c r="U502" s="464"/>
    </row>
    <row r="503" spans="19:21" x14ac:dyDescent="0.25">
      <c r="S503" s="464"/>
      <c r="T503" s="464"/>
      <c r="U503" s="464"/>
    </row>
    <row r="504" spans="19:21" x14ac:dyDescent="0.25">
      <c r="S504" s="464"/>
      <c r="T504" s="464"/>
      <c r="U504" s="464"/>
    </row>
    <row r="505" spans="19:21" x14ac:dyDescent="0.25">
      <c r="S505" s="464"/>
      <c r="T505" s="464"/>
      <c r="U505" s="464"/>
    </row>
    <row r="506" spans="19:21" x14ac:dyDescent="0.25">
      <c r="S506" s="464"/>
      <c r="T506" s="464"/>
      <c r="U506" s="464"/>
    </row>
    <row r="507" spans="19:21" x14ac:dyDescent="0.25">
      <c r="S507" s="464"/>
      <c r="T507" s="464"/>
      <c r="U507" s="464"/>
    </row>
    <row r="508" spans="19:21" x14ac:dyDescent="0.25">
      <c r="S508" s="464"/>
      <c r="T508" s="464"/>
      <c r="U508" s="464"/>
    </row>
    <row r="509" spans="19:21" x14ac:dyDescent="0.25">
      <c r="S509" s="464"/>
      <c r="T509" s="464"/>
      <c r="U509" s="464"/>
    </row>
    <row r="510" spans="19:21" x14ac:dyDescent="0.25">
      <c r="S510" s="464"/>
      <c r="T510" s="464"/>
      <c r="U510" s="464"/>
    </row>
    <row r="511" spans="19:21" x14ac:dyDescent="0.25">
      <c r="S511" s="464"/>
      <c r="T511" s="464"/>
      <c r="U511" s="464"/>
    </row>
    <row r="512" spans="19:21" x14ac:dyDescent="0.25">
      <c r="S512" s="464"/>
      <c r="T512" s="464"/>
      <c r="U512" s="464"/>
    </row>
    <row r="513" spans="19:21" x14ac:dyDescent="0.25">
      <c r="S513" s="464"/>
      <c r="T513" s="464"/>
      <c r="U513" s="464"/>
    </row>
    <row r="514" spans="19:21" x14ac:dyDescent="0.25">
      <c r="S514" s="464"/>
      <c r="T514" s="464"/>
      <c r="U514" s="464"/>
    </row>
    <row r="515" spans="19:21" x14ac:dyDescent="0.25">
      <c r="S515" s="464"/>
      <c r="T515" s="464"/>
      <c r="U515" s="464"/>
    </row>
    <row r="516" spans="19:21" x14ac:dyDescent="0.25">
      <c r="S516" s="464"/>
      <c r="T516" s="464"/>
      <c r="U516" s="464"/>
    </row>
    <row r="517" spans="19:21" x14ac:dyDescent="0.25">
      <c r="S517" s="464"/>
      <c r="T517" s="464"/>
      <c r="U517" s="464"/>
    </row>
    <row r="518" spans="19:21" x14ac:dyDescent="0.25">
      <c r="S518" s="464"/>
      <c r="T518" s="464"/>
      <c r="U518" s="464"/>
    </row>
    <row r="519" spans="19:21" x14ac:dyDescent="0.25">
      <c r="S519" s="464"/>
      <c r="T519" s="464"/>
      <c r="U519" s="464"/>
    </row>
    <row r="520" spans="19:21" x14ac:dyDescent="0.25">
      <c r="S520" s="464"/>
      <c r="T520" s="464"/>
      <c r="U520" s="464"/>
    </row>
    <row r="521" spans="19:21" x14ac:dyDescent="0.25">
      <c r="S521" s="464"/>
      <c r="T521" s="464"/>
      <c r="U521" s="464"/>
    </row>
    <row r="522" spans="19:21" x14ac:dyDescent="0.25">
      <c r="S522" s="464"/>
      <c r="T522" s="464"/>
      <c r="U522" s="464"/>
    </row>
    <row r="523" spans="19:21" x14ac:dyDescent="0.25">
      <c r="S523" s="464"/>
      <c r="T523" s="464"/>
      <c r="U523" s="464"/>
    </row>
    <row r="524" spans="19:21" x14ac:dyDescent="0.25">
      <c r="S524" s="464"/>
      <c r="T524" s="464"/>
      <c r="U524" s="464"/>
    </row>
    <row r="525" spans="19:21" x14ac:dyDescent="0.25">
      <c r="S525" s="464"/>
      <c r="T525" s="464"/>
      <c r="U525" s="464"/>
    </row>
    <row r="526" spans="19:21" x14ac:dyDescent="0.25">
      <c r="S526" s="464"/>
      <c r="T526" s="464"/>
      <c r="U526" s="464"/>
    </row>
    <row r="527" spans="19:21" x14ac:dyDescent="0.25">
      <c r="S527" s="464"/>
      <c r="T527" s="464"/>
      <c r="U527" s="464"/>
    </row>
    <row r="528" spans="19:21" x14ac:dyDescent="0.25">
      <c r="S528" s="464"/>
      <c r="T528" s="464"/>
      <c r="U528" s="464"/>
    </row>
    <row r="529" spans="19:21" x14ac:dyDescent="0.25">
      <c r="S529" s="464"/>
      <c r="T529" s="464"/>
      <c r="U529" s="464"/>
    </row>
    <row r="530" spans="19:21" x14ac:dyDescent="0.25">
      <c r="S530" s="464"/>
      <c r="T530" s="464"/>
      <c r="U530" s="464"/>
    </row>
    <row r="531" spans="19:21" x14ac:dyDescent="0.25">
      <c r="S531" s="464"/>
      <c r="T531" s="464"/>
      <c r="U531" s="464"/>
    </row>
    <row r="532" spans="19:21" x14ac:dyDescent="0.25">
      <c r="S532" s="464"/>
      <c r="T532" s="464"/>
      <c r="U532" s="464"/>
    </row>
    <row r="533" spans="19:21" x14ac:dyDescent="0.25">
      <c r="S533" s="464"/>
      <c r="T533" s="464"/>
      <c r="U533" s="464"/>
    </row>
    <row r="534" spans="19:21" x14ac:dyDescent="0.25">
      <c r="S534" s="464"/>
      <c r="T534" s="464"/>
      <c r="U534" s="464"/>
    </row>
    <row r="535" spans="19:21" x14ac:dyDescent="0.25">
      <c r="S535" s="464"/>
      <c r="T535" s="464"/>
      <c r="U535" s="464"/>
    </row>
    <row r="536" spans="19:21" x14ac:dyDescent="0.25">
      <c r="S536" s="464"/>
      <c r="T536" s="464"/>
      <c r="U536" s="464"/>
    </row>
    <row r="537" spans="19:21" x14ac:dyDescent="0.25">
      <c r="S537" s="464"/>
      <c r="T537" s="464"/>
      <c r="U537" s="464"/>
    </row>
    <row r="538" spans="19:21" x14ac:dyDescent="0.25">
      <c r="S538" s="464"/>
      <c r="T538" s="464"/>
      <c r="U538" s="464"/>
    </row>
    <row r="539" spans="19:21" x14ac:dyDescent="0.25">
      <c r="S539" s="464"/>
      <c r="T539" s="464"/>
      <c r="U539" s="464"/>
    </row>
    <row r="540" spans="19:21" x14ac:dyDescent="0.25">
      <c r="S540" s="464"/>
      <c r="T540" s="464"/>
      <c r="U540" s="464"/>
    </row>
    <row r="541" spans="19:21" x14ac:dyDescent="0.25">
      <c r="S541" s="464"/>
      <c r="T541" s="464"/>
      <c r="U541" s="464"/>
    </row>
    <row r="542" spans="19:21" x14ac:dyDescent="0.25">
      <c r="S542" s="464"/>
      <c r="T542" s="464"/>
      <c r="U542" s="464"/>
    </row>
    <row r="543" spans="19:21" x14ac:dyDescent="0.25">
      <c r="S543" s="464"/>
      <c r="T543" s="464"/>
      <c r="U543" s="464"/>
    </row>
    <row r="544" spans="19:21" x14ac:dyDescent="0.25">
      <c r="S544" s="464"/>
      <c r="T544" s="464"/>
      <c r="U544" s="464"/>
    </row>
    <row r="545" spans="19:21" x14ac:dyDescent="0.25">
      <c r="S545" s="464"/>
      <c r="T545" s="464"/>
      <c r="U545" s="464"/>
    </row>
    <row r="546" spans="19:21" x14ac:dyDescent="0.25">
      <c r="S546" s="464"/>
      <c r="T546" s="464"/>
      <c r="U546" s="464"/>
    </row>
    <row r="547" spans="19:21" x14ac:dyDescent="0.25">
      <c r="S547" s="464"/>
      <c r="T547" s="464"/>
      <c r="U547" s="464"/>
    </row>
    <row r="548" spans="19:21" x14ac:dyDescent="0.25">
      <c r="S548" s="464"/>
      <c r="T548" s="464"/>
      <c r="U548" s="464"/>
    </row>
    <row r="549" spans="19:21" x14ac:dyDescent="0.25">
      <c r="S549" s="464"/>
      <c r="T549" s="464"/>
      <c r="U549" s="464"/>
    </row>
    <row r="550" spans="19:21" x14ac:dyDescent="0.25">
      <c r="S550" s="464"/>
      <c r="T550" s="464"/>
      <c r="U550" s="464"/>
    </row>
    <row r="551" spans="19:21" x14ac:dyDescent="0.25">
      <c r="S551" s="464"/>
      <c r="T551" s="464"/>
      <c r="U551" s="464"/>
    </row>
    <row r="552" spans="19:21" x14ac:dyDescent="0.25">
      <c r="S552" s="464"/>
      <c r="T552" s="464"/>
      <c r="U552" s="464"/>
    </row>
    <row r="553" spans="19:21" x14ac:dyDescent="0.25">
      <c r="S553" s="464"/>
      <c r="T553" s="464"/>
      <c r="U553" s="464"/>
    </row>
    <row r="554" spans="19:21" x14ac:dyDescent="0.25">
      <c r="S554" s="464"/>
      <c r="T554" s="464"/>
      <c r="U554" s="464"/>
    </row>
    <row r="555" spans="19:21" x14ac:dyDescent="0.25">
      <c r="S555" s="464"/>
      <c r="T555" s="464"/>
      <c r="U555" s="464"/>
    </row>
    <row r="556" spans="19:21" x14ac:dyDescent="0.25">
      <c r="S556" s="464"/>
      <c r="T556" s="464"/>
      <c r="U556" s="464"/>
    </row>
    <row r="557" spans="19:21" x14ac:dyDescent="0.25">
      <c r="S557" s="464"/>
      <c r="T557" s="464"/>
      <c r="U557" s="464"/>
    </row>
    <row r="558" spans="19:21" x14ac:dyDescent="0.25">
      <c r="S558" s="464"/>
      <c r="T558" s="464"/>
      <c r="U558" s="464"/>
    </row>
    <row r="559" spans="19:21" x14ac:dyDescent="0.25">
      <c r="S559" s="464"/>
      <c r="T559" s="464"/>
      <c r="U559" s="464"/>
    </row>
    <row r="560" spans="19:21" x14ac:dyDescent="0.25">
      <c r="S560" s="464"/>
      <c r="T560" s="464"/>
      <c r="U560" s="464"/>
    </row>
    <row r="561" spans="19:21" x14ac:dyDescent="0.25">
      <c r="S561" s="464"/>
      <c r="T561" s="464"/>
      <c r="U561" s="464"/>
    </row>
    <row r="562" spans="19:21" x14ac:dyDescent="0.25">
      <c r="S562" s="464"/>
      <c r="T562" s="464"/>
      <c r="U562" s="464"/>
    </row>
    <row r="563" spans="19:21" x14ac:dyDescent="0.25">
      <c r="S563" s="464"/>
      <c r="T563" s="464"/>
      <c r="U563" s="464"/>
    </row>
    <row r="564" spans="19:21" x14ac:dyDescent="0.25">
      <c r="S564" s="464"/>
      <c r="T564" s="464"/>
      <c r="U564" s="464"/>
    </row>
    <row r="565" spans="19:21" x14ac:dyDescent="0.25">
      <c r="S565" s="464"/>
      <c r="T565" s="464"/>
      <c r="U565" s="464"/>
    </row>
    <row r="566" spans="19:21" x14ac:dyDescent="0.25">
      <c r="S566" s="464"/>
      <c r="T566" s="464"/>
      <c r="U566" s="464"/>
    </row>
    <row r="567" spans="19:21" x14ac:dyDescent="0.25">
      <c r="S567" s="464"/>
      <c r="T567" s="464"/>
      <c r="U567" s="464"/>
    </row>
    <row r="568" spans="19:21" x14ac:dyDescent="0.25">
      <c r="S568" s="464"/>
      <c r="T568" s="464"/>
      <c r="U568" s="464"/>
    </row>
    <row r="569" spans="19:21" x14ac:dyDescent="0.25">
      <c r="S569" s="464"/>
      <c r="T569" s="464"/>
      <c r="U569" s="464"/>
    </row>
    <row r="570" spans="19:21" x14ac:dyDescent="0.25">
      <c r="S570" s="464"/>
      <c r="T570" s="464"/>
      <c r="U570" s="464"/>
    </row>
    <row r="571" spans="19:21" x14ac:dyDescent="0.25">
      <c r="S571" s="464"/>
      <c r="T571" s="464"/>
      <c r="U571" s="464"/>
    </row>
    <row r="572" spans="19:21" x14ac:dyDescent="0.25">
      <c r="S572" s="464"/>
      <c r="T572" s="464"/>
      <c r="U572" s="464"/>
    </row>
    <row r="573" spans="19:21" x14ac:dyDescent="0.25">
      <c r="S573" s="464"/>
      <c r="T573" s="464"/>
      <c r="U573" s="464"/>
    </row>
    <row r="574" spans="19:21" x14ac:dyDescent="0.25">
      <c r="S574" s="464"/>
      <c r="T574" s="464"/>
      <c r="U574" s="464"/>
    </row>
    <row r="575" spans="19:21" x14ac:dyDescent="0.25">
      <c r="S575" s="464"/>
      <c r="T575" s="464"/>
      <c r="U575" s="464"/>
    </row>
    <row r="576" spans="19:21" x14ac:dyDescent="0.25">
      <c r="S576" s="464"/>
      <c r="T576" s="464"/>
      <c r="U576" s="464"/>
    </row>
    <row r="577" spans="19:21" x14ac:dyDescent="0.25">
      <c r="S577" s="464"/>
      <c r="T577" s="464"/>
      <c r="U577" s="464"/>
    </row>
    <row r="578" spans="19:21" x14ac:dyDescent="0.25">
      <c r="S578" s="464"/>
      <c r="T578" s="464"/>
      <c r="U578" s="464"/>
    </row>
    <row r="579" spans="19:21" x14ac:dyDescent="0.25">
      <c r="S579" s="464"/>
      <c r="T579" s="464"/>
      <c r="U579" s="464"/>
    </row>
    <row r="580" spans="19:21" x14ac:dyDescent="0.25">
      <c r="S580" s="464"/>
      <c r="T580" s="464"/>
      <c r="U580" s="464"/>
    </row>
    <row r="581" spans="19:21" x14ac:dyDescent="0.25">
      <c r="S581" s="464"/>
      <c r="T581" s="464"/>
      <c r="U581" s="464"/>
    </row>
    <row r="582" spans="19:21" x14ac:dyDescent="0.25">
      <c r="S582" s="464"/>
      <c r="T582" s="464"/>
      <c r="U582" s="464"/>
    </row>
    <row r="583" spans="19:21" x14ac:dyDescent="0.25">
      <c r="S583" s="464"/>
      <c r="T583" s="464"/>
      <c r="U583" s="464"/>
    </row>
    <row r="584" spans="19:21" x14ac:dyDescent="0.25">
      <c r="S584" s="464"/>
      <c r="T584" s="464"/>
      <c r="U584" s="464"/>
    </row>
    <row r="585" spans="19:21" x14ac:dyDescent="0.25">
      <c r="S585" s="464"/>
      <c r="T585" s="464"/>
      <c r="U585" s="464"/>
    </row>
    <row r="586" spans="19:21" x14ac:dyDescent="0.25">
      <c r="S586" s="464"/>
      <c r="T586" s="464"/>
      <c r="U586" s="464"/>
    </row>
    <row r="587" spans="19:21" x14ac:dyDescent="0.25">
      <c r="S587" s="464"/>
      <c r="T587" s="464"/>
      <c r="U587" s="464"/>
    </row>
    <row r="588" spans="19:21" x14ac:dyDescent="0.25">
      <c r="S588" s="464"/>
      <c r="T588" s="464"/>
      <c r="U588" s="464"/>
    </row>
    <row r="589" spans="19:21" x14ac:dyDescent="0.25">
      <c r="S589" s="464"/>
      <c r="T589" s="464"/>
      <c r="U589" s="464"/>
    </row>
    <row r="590" spans="19:21" x14ac:dyDescent="0.25">
      <c r="S590" s="464"/>
      <c r="T590" s="464"/>
      <c r="U590" s="464"/>
    </row>
    <row r="591" spans="19:21" x14ac:dyDescent="0.25">
      <c r="S591" s="464"/>
      <c r="T591" s="464"/>
      <c r="U591" s="464"/>
    </row>
    <row r="592" spans="19:21" x14ac:dyDescent="0.25">
      <c r="S592" s="464"/>
      <c r="T592" s="464"/>
      <c r="U592" s="464"/>
    </row>
    <row r="593" spans="19:21" x14ac:dyDescent="0.25">
      <c r="S593" s="464"/>
      <c r="T593" s="464"/>
      <c r="U593" s="464"/>
    </row>
    <row r="594" spans="19:21" x14ac:dyDescent="0.25">
      <c r="S594" s="464"/>
      <c r="T594" s="464"/>
      <c r="U594" s="464"/>
    </row>
    <row r="595" spans="19:21" x14ac:dyDescent="0.25">
      <c r="S595" s="464"/>
      <c r="T595" s="464"/>
      <c r="U595" s="464"/>
    </row>
    <row r="596" spans="19:21" x14ac:dyDescent="0.25">
      <c r="S596" s="464"/>
      <c r="T596" s="464"/>
      <c r="U596" s="464"/>
    </row>
    <row r="597" spans="19:21" x14ac:dyDescent="0.25">
      <c r="S597" s="464"/>
      <c r="T597" s="464"/>
      <c r="U597" s="464"/>
    </row>
    <row r="598" spans="19:21" x14ac:dyDescent="0.25">
      <c r="S598" s="464"/>
      <c r="T598" s="464"/>
      <c r="U598" s="464"/>
    </row>
    <row r="599" spans="19:21" x14ac:dyDescent="0.25">
      <c r="S599" s="464"/>
      <c r="T599" s="464"/>
      <c r="U599" s="464"/>
    </row>
    <row r="600" spans="19:21" x14ac:dyDescent="0.25">
      <c r="S600" s="464"/>
      <c r="T600" s="464"/>
      <c r="U600" s="464"/>
    </row>
    <row r="601" spans="19:21" x14ac:dyDescent="0.25">
      <c r="S601" s="464"/>
      <c r="T601" s="464"/>
      <c r="U601" s="464"/>
    </row>
    <row r="602" spans="19:21" x14ac:dyDescent="0.25">
      <c r="S602" s="464"/>
      <c r="T602" s="464"/>
      <c r="U602" s="464"/>
    </row>
    <row r="603" spans="19:21" x14ac:dyDescent="0.25">
      <c r="S603" s="464"/>
      <c r="T603" s="464"/>
      <c r="U603" s="464"/>
    </row>
    <row r="604" spans="19:21" x14ac:dyDescent="0.25">
      <c r="S604" s="464"/>
      <c r="T604" s="464"/>
      <c r="U604" s="464"/>
    </row>
    <row r="605" spans="19:21" x14ac:dyDescent="0.25">
      <c r="S605" s="464"/>
      <c r="T605" s="464"/>
      <c r="U605" s="464"/>
    </row>
    <row r="606" spans="19:21" x14ac:dyDescent="0.25">
      <c r="S606" s="464"/>
      <c r="T606" s="464"/>
      <c r="U606" s="464"/>
    </row>
    <row r="607" spans="19:21" x14ac:dyDescent="0.25">
      <c r="S607" s="464"/>
      <c r="T607" s="464"/>
      <c r="U607" s="464"/>
    </row>
    <row r="608" spans="19:21" x14ac:dyDescent="0.25">
      <c r="S608" s="464"/>
      <c r="T608" s="464"/>
      <c r="U608" s="464"/>
    </row>
    <row r="609" spans="19:21" x14ac:dyDescent="0.25">
      <c r="S609" s="464"/>
      <c r="T609" s="464"/>
      <c r="U609" s="464"/>
    </row>
    <row r="610" spans="19:21" x14ac:dyDescent="0.25">
      <c r="S610" s="464"/>
      <c r="T610" s="464"/>
      <c r="U610" s="464"/>
    </row>
    <row r="611" spans="19:21" x14ac:dyDescent="0.25">
      <c r="S611" s="464"/>
      <c r="T611" s="464"/>
      <c r="U611" s="464"/>
    </row>
    <row r="612" spans="19:21" x14ac:dyDescent="0.25">
      <c r="S612" s="464"/>
      <c r="T612" s="464"/>
      <c r="U612" s="464"/>
    </row>
    <row r="613" spans="19:21" x14ac:dyDescent="0.25">
      <c r="S613" s="464"/>
      <c r="T613" s="464"/>
      <c r="U613" s="464"/>
    </row>
    <row r="614" spans="19:21" x14ac:dyDescent="0.25">
      <c r="S614" s="464"/>
      <c r="T614" s="464"/>
      <c r="U614" s="464"/>
    </row>
    <row r="615" spans="19:21" x14ac:dyDescent="0.25">
      <c r="S615" s="464"/>
      <c r="T615" s="464"/>
      <c r="U615" s="464"/>
    </row>
    <row r="616" spans="19:21" x14ac:dyDescent="0.25">
      <c r="S616" s="464"/>
      <c r="T616" s="464"/>
      <c r="U616" s="464"/>
    </row>
    <row r="617" spans="19:21" x14ac:dyDescent="0.25">
      <c r="S617" s="464"/>
      <c r="T617" s="464"/>
      <c r="U617" s="464"/>
    </row>
    <row r="618" spans="19:21" x14ac:dyDescent="0.25">
      <c r="S618" s="464"/>
      <c r="T618" s="464"/>
      <c r="U618" s="464"/>
    </row>
    <row r="619" spans="19:21" x14ac:dyDescent="0.25">
      <c r="S619" s="464"/>
      <c r="T619" s="464"/>
      <c r="U619" s="464"/>
    </row>
    <row r="620" spans="19:21" x14ac:dyDescent="0.25">
      <c r="S620" s="464"/>
      <c r="T620" s="464"/>
      <c r="U620" s="464"/>
    </row>
    <row r="621" spans="19:21" x14ac:dyDescent="0.25">
      <c r="S621" s="464"/>
      <c r="T621" s="464"/>
      <c r="U621" s="464"/>
    </row>
    <row r="622" spans="19:21" x14ac:dyDescent="0.25">
      <c r="S622" s="464"/>
      <c r="T622" s="464"/>
      <c r="U622" s="464"/>
    </row>
    <row r="623" spans="19:21" x14ac:dyDescent="0.25">
      <c r="S623" s="464"/>
      <c r="T623" s="464"/>
      <c r="U623" s="464"/>
    </row>
    <row r="624" spans="19:21" x14ac:dyDescent="0.25">
      <c r="S624" s="464"/>
      <c r="T624" s="464"/>
      <c r="U624" s="464"/>
    </row>
    <row r="625" spans="19:21" x14ac:dyDescent="0.25">
      <c r="S625" s="464"/>
      <c r="T625" s="464"/>
      <c r="U625" s="464"/>
    </row>
    <row r="626" spans="19:21" x14ac:dyDescent="0.25">
      <c r="S626" s="464"/>
      <c r="T626" s="464"/>
      <c r="U626" s="464"/>
    </row>
    <row r="627" spans="19:21" x14ac:dyDescent="0.25">
      <c r="S627" s="464"/>
      <c r="T627" s="464"/>
      <c r="U627" s="464"/>
    </row>
    <row r="628" spans="19:21" x14ac:dyDescent="0.25">
      <c r="S628" s="464"/>
      <c r="T628" s="464"/>
      <c r="U628" s="464"/>
    </row>
    <row r="629" spans="19:21" x14ac:dyDescent="0.25">
      <c r="S629" s="464"/>
      <c r="T629" s="464"/>
      <c r="U629" s="464"/>
    </row>
    <row r="630" spans="19:21" x14ac:dyDescent="0.25">
      <c r="S630" s="464"/>
      <c r="T630" s="464"/>
      <c r="U630" s="464"/>
    </row>
    <row r="631" spans="19:21" x14ac:dyDescent="0.25">
      <c r="S631" s="464"/>
      <c r="T631" s="464"/>
      <c r="U631" s="464"/>
    </row>
    <row r="632" spans="19:21" x14ac:dyDescent="0.25">
      <c r="S632" s="464"/>
      <c r="T632" s="464"/>
      <c r="U632" s="464"/>
    </row>
    <row r="633" spans="19:21" x14ac:dyDescent="0.25">
      <c r="S633" s="464"/>
      <c r="T633" s="464"/>
      <c r="U633" s="464"/>
    </row>
    <row r="634" spans="19:21" x14ac:dyDescent="0.25">
      <c r="S634" s="464"/>
      <c r="T634" s="464"/>
      <c r="U634" s="464"/>
    </row>
    <row r="635" spans="19:21" x14ac:dyDescent="0.25">
      <c r="S635" s="464"/>
      <c r="T635" s="464"/>
      <c r="U635" s="464"/>
    </row>
    <row r="636" spans="19:21" x14ac:dyDescent="0.25">
      <c r="S636" s="464"/>
      <c r="T636" s="464"/>
      <c r="U636" s="464"/>
    </row>
    <row r="637" spans="19:21" x14ac:dyDescent="0.25">
      <c r="S637" s="464"/>
      <c r="T637" s="464"/>
      <c r="U637" s="464"/>
    </row>
    <row r="638" spans="19:21" x14ac:dyDescent="0.25">
      <c r="S638" s="464"/>
      <c r="T638" s="464"/>
      <c r="U638" s="464"/>
    </row>
    <row r="639" spans="19:21" x14ac:dyDescent="0.25">
      <c r="S639" s="464"/>
      <c r="T639" s="464"/>
      <c r="U639" s="464"/>
    </row>
    <row r="640" spans="19:21" x14ac:dyDescent="0.25">
      <c r="S640" s="464"/>
      <c r="T640" s="464"/>
      <c r="U640" s="464"/>
    </row>
    <row r="641" spans="19:21" x14ac:dyDescent="0.25">
      <c r="S641" s="464"/>
      <c r="T641" s="464"/>
      <c r="U641" s="464"/>
    </row>
    <row r="642" spans="19:21" x14ac:dyDescent="0.25">
      <c r="S642" s="464"/>
      <c r="T642" s="464"/>
      <c r="U642" s="464"/>
    </row>
    <row r="643" spans="19:21" x14ac:dyDescent="0.25">
      <c r="S643" s="464"/>
      <c r="T643" s="464"/>
      <c r="U643" s="464"/>
    </row>
    <row r="644" spans="19:21" x14ac:dyDescent="0.25">
      <c r="S644" s="464"/>
      <c r="T644" s="464"/>
      <c r="U644" s="464"/>
    </row>
    <row r="645" spans="19:21" x14ac:dyDescent="0.25">
      <c r="S645" s="464"/>
      <c r="T645" s="464"/>
      <c r="U645" s="464"/>
    </row>
    <row r="646" spans="19:21" x14ac:dyDescent="0.25">
      <c r="S646" s="464"/>
      <c r="T646" s="464"/>
      <c r="U646" s="464"/>
    </row>
    <row r="647" spans="19:21" x14ac:dyDescent="0.25">
      <c r="S647" s="464"/>
      <c r="T647" s="464"/>
      <c r="U647" s="464"/>
    </row>
    <row r="648" spans="19:21" x14ac:dyDescent="0.25">
      <c r="S648" s="464"/>
      <c r="T648" s="464"/>
      <c r="U648" s="464"/>
    </row>
    <row r="649" spans="19:21" x14ac:dyDescent="0.25">
      <c r="S649" s="464"/>
      <c r="T649" s="464"/>
      <c r="U649" s="464"/>
    </row>
    <row r="650" spans="19:21" x14ac:dyDescent="0.25">
      <c r="S650" s="464"/>
      <c r="T650" s="464"/>
      <c r="U650" s="464"/>
    </row>
    <row r="651" spans="19:21" x14ac:dyDescent="0.25">
      <c r="S651" s="464"/>
      <c r="T651" s="464"/>
      <c r="U651" s="464"/>
    </row>
    <row r="652" spans="19:21" x14ac:dyDescent="0.25">
      <c r="S652" s="464"/>
      <c r="T652" s="464"/>
      <c r="U652" s="464"/>
    </row>
    <row r="653" spans="19:21" x14ac:dyDescent="0.25">
      <c r="S653" s="464"/>
      <c r="T653" s="464"/>
      <c r="U653" s="464"/>
    </row>
    <row r="654" spans="19:21" x14ac:dyDescent="0.25">
      <c r="S654" s="464"/>
      <c r="T654" s="464"/>
      <c r="U654" s="464"/>
    </row>
    <row r="655" spans="19:21" x14ac:dyDescent="0.25">
      <c r="S655" s="464"/>
      <c r="T655" s="464"/>
      <c r="U655" s="464"/>
    </row>
    <row r="656" spans="19:21" x14ac:dyDescent="0.25">
      <c r="S656" s="464"/>
      <c r="T656" s="464"/>
      <c r="U656" s="464"/>
    </row>
    <row r="657" spans="19:21" x14ac:dyDescent="0.25">
      <c r="S657" s="464"/>
      <c r="T657" s="464"/>
      <c r="U657" s="464"/>
    </row>
    <row r="658" spans="19:21" x14ac:dyDescent="0.25">
      <c r="S658" s="464"/>
      <c r="T658" s="464"/>
      <c r="U658" s="464"/>
    </row>
    <row r="659" spans="19:21" x14ac:dyDescent="0.25">
      <c r="S659" s="464"/>
      <c r="T659" s="464"/>
      <c r="U659" s="464"/>
    </row>
    <row r="660" spans="19:21" x14ac:dyDescent="0.25">
      <c r="S660" s="464"/>
      <c r="T660" s="464"/>
      <c r="U660" s="464"/>
    </row>
    <row r="661" spans="19:21" x14ac:dyDescent="0.25">
      <c r="S661" s="464"/>
      <c r="T661" s="464"/>
      <c r="U661" s="464"/>
    </row>
    <row r="662" spans="19:21" x14ac:dyDescent="0.25">
      <c r="S662" s="464"/>
      <c r="T662" s="464"/>
      <c r="U662" s="464"/>
    </row>
    <row r="663" spans="19:21" x14ac:dyDescent="0.25">
      <c r="S663" s="464"/>
      <c r="T663" s="464"/>
      <c r="U663" s="464"/>
    </row>
    <row r="664" spans="19:21" x14ac:dyDescent="0.25">
      <c r="S664" s="464"/>
      <c r="T664" s="464"/>
      <c r="U664" s="464"/>
    </row>
    <row r="665" spans="19:21" x14ac:dyDescent="0.25">
      <c r="S665" s="464"/>
      <c r="T665" s="464"/>
      <c r="U665" s="464"/>
    </row>
    <row r="666" spans="19:21" x14ac:dyDescent="0.25">
      <c r="S666" s="464"/>
      <c r="T666" s="464"/>
      <c r="U666" s="464"/>
    </row>
    <row r="667" spans="19:21" x14ac:dyDescent="0.25">
      <c r="S667" s="464"/>
      <c r="T667" s="464"/>
      <c r="U667" s="464"/>
    </row>
    <row r="668" spans="19:21" x14ac:dyDescent="0.25">
      <c r="S668" s="464"/>
      <c r="T668" s="464"/>
      <c r="U668" s="464"/>
    </row>
    <row r="669" spans="19:21" x14ac:dyDescent="0.25">
      <c r="S669" s="464"/>
      <c r="T669" s="464"/>
      <c r="U669" s="464"/>
    </row>
    <row r="670" spans="19:21" x14ac:dyDescent="0.25">
      <c r="S670" s="464"/>
      <c r="T670" s="464"/>
      <c r="U670" s="464"/>
    </row>
    <row r="671" spans="19:21" x14ac:dyDescent="0.25">
      <c r="S671" s="464"/>
      <c r="T671" s="464"/>
      <c r="U671" s="464"/>
    </row>
    <row r="672" spans="19:21" x14ac:dyDescent="0.25">
      <c r="S672" s="464"/>
      <c r="T672" s="464"/>
      <c r="U672" s="464"/>
    </row>
    <row r="673" spans="19:21" x14ac:dyDescent="0.25">
      <c r="S673" s="464"/>
      <c r="T673" s="464"/>
      <c r="U673" s="464"/>
    </row>
    <row r="674" spans="19:21" x14ac:dyDescent="0.25">
      <c r="S674" s="464"/>
      <c r="T674" s="464"/>
      <c r="U674" s="464"/>
    </row>
    <row r="675" spans="19:21" x14ac:dyDescent="0.25">
      <c r="S675" s="464"/>
      <c r="T675" s="464"/>
      <c r="U675" s="464"/>
    </row>
    <row r="676" spans="19:21" x14ac:dyDescent="0.25">
      <c r="S676" s="464"/>
      <c r="T676" s="464"/>
      <c r="U676" s="464"/>
    </row>
    <row r="677" spans="19:21" x14ac:dyDescent="0.25">
      <c r="S677" s="464"/>
      <c r="T677" s="464"/>
      <c r="U677" s="464"/>
    </row>
    <row r="678" spans="19:21" x14ac:dyDescent="0.25">
      <c r="S678" s="464"/>
      <c r="T678" s="464"/>
      <c r="U678" s="464"/>
    </row>
    <row r="679" spans="19:21" x14ac:dyDescent="0.25">
      <c r="S679" s="464"/>
      <c r="T679" s="464"/>
      <c r="U679" s="464"/>
    </row>
    <row r="680" spans="19:21" x14ac:dyDescent="0.25">
      <c r="S680" s="464"/>
      <c r="T680" s="464"/>
      <c r="U680" s="464"/>
    </row>
    <row r="681" spans="19:21" x14ac:dyDescent="0.25">
      <c r="S681" s="464"/>
      <c r="T681" s="464"/>
      <c r="U681" s="464"/>
    </row>
    <row r="682" spans="19:21" x14ac:dyDescent="0.25">
      <c r="S682" s="464"/>
      <c r="T682" s="464"/>
      <c r="U682" s="464"/>
    </row>
    <row r="683" spans="19:21" x14ac:dyDescent="0.25">
      <c r="S683" s="464"/>
      <c r="T683" s="464"/>
      <c r="U683" s="464"/>
    </row>
    <row r="684" spans="19:21" x14ac:dyDescent="0.25">
      <c r="S684" s="464"/>
      <c r="T684" s="464"/>
      <c r="U684" s="464"/>
    </row>
    <row r="685" spans="19:21" x14ac:dyDescent="0.25">
      <c r="S685" s="464"/>
      <c r="T685" s="464"/>
      <c r="U685" s="464"/>
    </row>
    <row r="686" spans="19:21" x14ac:dyDescent="0.25">
      <c r="S686" s="464"/>
      <c r="T686" s="464"/>
      <c r="U686" s="464"/>
    </row>
    <row r="687" spans="19:21" x14ac:dyDescent="0.25">
      <c r="S687" s="464"/>
      <c r="T687" s="464"/>
      <c r="U687" s="464"/>
    </row>
    <row r="688" spans="19:21" x14ac:dyDescent="0.25">
      <c r="S688" s="464"/>
      <c r="T688" s="464"/>
      <c r="U688" s="464"/>
    </row>
    <row r="689" spans="19:21" x14ac:dyDescent="0.25">
      <c r="S689" s="464"/>
      <c r="T689" s="464"/>
      <c r="U689" s="464"/>
    </row>
    <row r="690" spans="19:21" x14ac:dyDescent="0.25">
      <c r="S690" s="464"/>
      <c r="T690" s="464"/>
      <c r="U690" s="464"/>
    </row>
    <row r="691" spans="19:21" x14ac:dyDescent="0.25">
      <c r="S691" s="464"/>
      <c r="T691" s="464"/>
      <c r="U691" s="464"/>
    </row>
    <row r="692" spans="19:21" x14ac:dyDescent="0.25">
      <c r="S692" s="464"/>
      <c r="T692" s="464"/>
      <c r="U692" s="464"/>
    </row>
    <row r="693" spans="19:21" x14ac:dyDescent="0.25">
      <c r="S693" s="464"/>
      <c r="T693" s="464"/>
      <c r="U693" s="464"/>
    </row>
    <row r="694" spans="19:21" x14ac:dyDescent="0.25">
      <c r="S694" s="464"/>
      <c r="T694" s="464"/>
      <c r="U694" s="464"/>
    </row>
    <row r="695" spans="19:21" x14ac:dyDescent="0.25">
      <c r="S695" s="464"/>
      <c r="T695" s="464"/>
      <c r="U695" s="464"/>
    </row>
    <row r="696" spans="19:21" x14ac:dyDescent="0.25">
      <c r="S696" s="464"/>
      <c r="T696" s="464"/>
      <c r="U696" s="464"/>
    </row>
    <row r="697" spans="19:21" x14ac:dyDescent="0.25">
      <c r="S697" s="464"/>
      <c r="T697" s="464"/>
      <c r="U697" s="464"/>
    </row>
    <row r="698" spans="19:21" x14ac:dyDescent="0.25">
      <c r="S698" s="464"/>
      <c r="T698" s="464"/>
      <c r="U698" s="464"/>
    </row>
    <row r="699" spans="19:21" x14ac:dyDescent="0.25">
      <c r="S699" s="464"/>
      <c r="T699" s="464"/>
      <c r="U699" s="464"/>
    </row>
    <row r="700" spans="19:21" x14ac:dyDescent="0.25">
      <c r="S700" s="464"/>
      <c r="T700" s="464"/>
      <c r="U700" s="464"/>
    </row>
    <row r="701" spans="19:21" x14ac:dyDescent="0.25">
      <c r="S701" s="464"/>
      <c r="T701" s="464"/>
      <c r="U701" s="464"/>
    </row>
    <row r="702" spans="19:21" x14ac:dyDescent="0.25">
      <c r="S702" s="464"/>
      <c r="T702" s="464"/>
      <c r="U702" s="464"/>
    </row>
    <row r="703" spans="19:21" x14ac:dyDescent="0.25">
      <c r="S703" s="464"/>
      <c r="T703" s="464"/>
      <c r="U703" s="464"/>
    </row>
    <row r="704" spans="19:21" x14ac:dyDescent="0.25">
      <c r="S704" s="464"/>
      <c r="T704" s="464"/>
      <c r="U704" s="464"/>
    </row>
    <row r="705" spans="19:21" x14ac:dyDescent="0.25">
      <c r="S705" s="464"/>
      <c r="T705" s="464"/>
      <c r="U705" s="464"/>
    </row>
    <row r="706" spans="19:21" x14ac:dyDescent="0.25">
      <c r="S706" s="464"/>
      <c r="T706" s="464"/>
      <c r="U706" s="464"/>
    </row>
    <row r="707" spans="19:21" x14ac:dyDescent="0.25">
      <c r="S707" s="464"/>
      <c r="T707" s="464"/>
      <c r="U707" s="464"/>
    </row>
    <row r="708" spans="19:21" x14ac:dyDescent="0.25">
      <c r="S708" s="464"/>
      <c r="T708" s="464"/>
      <c r="U708" s="464"/>
    </row>
    <row r="709" spans="19:21" x14ac:dyDescent="0.25">
      <c r="S709" s="464"/>
      <c r="T709" s="464"/>
      <c r="U709" s="464"/>
    </row>
    <row r="710" spans="19:21" x14ac:dyDescent="0.25">
      <c r="S710" s="464"/>
      <c r="T710" s="464"/>
      <c r="U710" s="464"/>
    </row>
    <row r="711" spans="19:21" x14ac:dyDescent="0.25">
      <c r="S711" s="464"/>
      <c r="T711" s="464"/>
      <c r="U711" s="464"/>
    </row>
    <row r="712" spans="19:21" x14ac:dyDescent="0.25">
      <c r="S712" s="464"/>
      <c r="T712" s="464"/>
      <c r="U712" s="464"/>
    </row>
    <row r="713" spans="19:21" x14ac:dyDescent="0.25">
      <c r="S713" s="464"/>
      <c r="T713" s="464"/>
      <c r="U713" s="464"/>
    </row>
    <row r="714" spans="19:21" x14ac:dyDescent="0.25">
      <c r="S714" s="464"/>
      <c r="T714" s="464"/>
      <c r="U714" s="464"/>
    </row>
    <row r="715" spans="19:21" x14ac:dyDescent="0.25">
      <c r="S715" s="464"/>
      <c r="T715" s="464"/>
      <c r="U715" s="464"/>
    </row>
    <row r="716" spans="19:21" x14ac:dyDescent="0.25">
      <c r="S716" s="464"/>
      <c r="T716" s="464"/>
      <c r="U716" s="464"/>
    </row>
    <row r="717" spans="19:21" x14ac:dyDescent="0.25">
      <c r="S717" s="464"/>
      <c r="T717" s="464"/>
      <c r="U717" s="464"/>
    </row>
    <row r="718" spans="19:21" x14ac:dyDescent="0.25">
      <c r="S718" s="464"/>
      <c r="T718" s="464"/>
      <c r="U718" s="464"/>
    </row>
    <row r="719" spans="19:21" x14ac:dyDescent="0.25">
      <c r="S719" s="464"/>
      <c r="T719" s="464"/>
      <c r="U719" s="464"/>
    </row>
    <row r="720" spans="19:21" x14ac:dyDescent="0.25">
      <c r="S720" s="464"/>
      <c r="T720" s="464"/>
      <c r="U720" s="464"/>
    </row>
    <row r="721" spans="19:21" x14ac:dyDescent="0.25">
      <c r="S721" s="464"/>
      <c r="T721" s="464"/>
      <c r="U721" s="464"/>
    </row>
    <row r="722" spans="19:21" x14ac:dyDescent="0.25">
      <c r="S722" s="464"/>
      <c r="T722" s="464"/>
      <c r="U722" s="464"/>
    </row>
    <row r="723" spans="19:21" x14ac:dyDescent="0.25">
      <c r="S723" s="464"/>
      <c r="T723" s="464"/>
      <c r="U723" s="464"/>
    </row>
    <row r="724" spans="19:21" x14ac:dyDescent="0.25">
      <c r="S724" s="464"/>
      <c r="T724" s="464"/>
      <c r="U724" s="464"/>
    </row>
    <row r="725" spans="19:21" x14ac:dyDescent="0.25">
      <c r="S725" s="464"/>
      <c r="T725" s="464"/>
      <c r="U725" s="464"/>
    </row>
    <row r="726" spans="19:21" x14ac:dyDescent="0.25">
      <c r="S726" s="464"/>
      <c r="T726" s="464"/>
      <c r="U726" s="464"/>
    </row>
    <row r="727" spans="19:21" x14ac:dyDescent="0.25">
      <c r="S727" s="464"/>
      <c r="T727" s="464"/>
      <c r="U727" s="464"/>
    </row>
    <row r="728" spans="19:21" x14ac:dyDescent="0.25">
      <c r="S728" s="464"/>
      <c r="T728" s="464"/>
      <c r="U728" s="464"/>
    </row>
    <row r="729" spans="19:21" x14ac:dyDescent="0.25">
      <c r="S729" s="464"/>
      <c r="T729" s="464"/>
      <c r="U729" s="464"/>
    </row>
    <row r="730" spans="19:21" x14ac:dyDescent="0.25">
      <c r="S730" s="464"/>
      <c r="T730" s="464"/>
      <c r="U730" s="464"/>
    </row>
    <row r="731" spans="19:21" x14ac:dyDescent="0.25">
      <c r="S731" s="464"/>
      <c r="T731" s="464"/>
      <c r="U731" s="464"/>
    </row>
    <row r="732" spans="19:21" x14ac:dyDescent="0.25">
      <c r="S732" s="464"/>
      <c r="T732" s="464"/>
      <c r="U732" s="464"/>
    </row>
    <row r="733" spans="19:21" x14ac:dyDescent="0.25">
      <c r="S733" s="464"/>
      <c r="T733" s="464"/>
      <c r="U733" s="464"/>
    </row>
    <row r="734" spans="19:21" x14ac:dyDescent="0.25">
      <c r="S734" s="464"/>
      <c r="T734" s="464"/>
      <c r="U734" s="464"/>
    </row>
    <row r="735" spans="19:21" x14ac:dyDescent="0.25">
      <c r="S735" s="464"/>
      <c r="T735" s="464"/>
      <c r="U735" s="464"/>
    </row>
    <row r="736" spans="19:21" x14ac:dyDescent="0.25">
      <c r="S736" s="464"/>
      <c r="T736" s="464"/>
      <c r="U736" s="464"/>
    </row>
    <row r="737" spans="19:21" x14ac:dyDescent="0.25">
      <c r="S737" s="464"/>
      <c r="T737" s="464"/>
      <c r="U737" s="464"/>
    </row>
    <row r="738" spans="19:21" x14ac:dyDescent="0.25">
      <c r="S738" s="464"/>
      <c r="T738" s="464"/>
      <c r="U738" s="464"/>
    </row>
    <row r="739" spans="19:21" x14ac:dyDescent="0.25">
      <c r="S739" s="464"/>
      <c r="T739" s="464"/>
      <c r="U739" s="464"/>
    </row>
    <row r="740" spans="19:21" x14ac:dyDescent="0.25">
      <c r="S740" s="464"/>
      <c r="T740" s="464"/>
      <c r="U740" s="464"/>
    </row>
    <row r="741" spans="19:21" x14ac:dyDescent="0.25">
      <c r="S741" s="464"/>
      <c r="T741" s="464"/>
      <c r="U741" s="464"/>
    </row>
    <row r="742" spans="19:21" x14ac:dyDescent="0.25">
      <c r="S742" s="464"/>
      <c r="T742" s="464"/>
      <c r="U742" s="464"/>
    </row>
    <row r="743" spans="19:21" x14ac:dyDescent="0.25">
      <c r="S743" s="464"/>
      <c r="T743" s="464"/>
      <c r="U743" s="464"/>
    </row>
    <row r="744" spans="19:21" x14ac:dyDescent="0.25">
      <c r="S744" s="464"/>
      <c r="T744" s="464"/>
      <c r="U744" s="464"/>
    </row>
    <row r="745" spans="19:21" x14ac:dyDescent="0.25">
      <c r="S745" s="464"/>
      <c r="T745" s="464"/>
      <c r="U745" s="464"/>
    </row>
    <row r="746" spans="19:21" x14ac:dyDescent="0.25">
      <c r="S746" s="464"/>
      <c r="T746" s="464"/>
      <c r="U746" s="464"/>
    </row>
    <row r="747" spans="19:21" x14ac:dyDescent="0.25">
      <c r="S747" s="464"/>
      <c r="T747" s="464"/>
      <c r="U747" s="464"/>
    </row>
    <row r="748" spans="19:21" x14ac:dyDescent="0.25">
      <c r="S748" s="464"/>
      <c r="T748" s="464"/>
      <c r="U748" s="464"/>
    </row>
    <row r="749" spans="19:21" x14ac:dyDescent="0.25">
      <c r="S749" s="464"/>
      <c r="T749" s="464"/>
      <c r="U749" s="464"/>
    </row>
    <row r="750" spans="19:21" x14ac:dyDescent="0.25">
      <c r="S750" s="464"/>
      <c r="T750" s="464"/>
      <c r="U750" s="464"/>
    </row>
    <row r="751" spans="19:21" x14ac:dyDescent="0.25">
      <c r="S751" s="464"/>
      <c r="T751" s="464"/>
      <c r="U751" s="464"/>
    </row>
    <row r="752" spans="19:21" x14ac:dyDescent="0.25">
      <c r="S752" s="464"/>
      <c r="T752" s="464"/>
      <c r="U752" s="464"/>
    </row>
    <row r="753" spans="19:21" x14ac:dyDescent="0.25">
      <c r="S753" s="464"/>
      <c r="T753" s="464"/>
      <c r="U753" s="464"/>
    </row>
    <row r="754" spans="19:21" x14ac:dyDescent="0.25">
      <c r="S754" s="464"/>
      <c r="T754" s="464"/>
      <c r="U754" s="464"/>
    </row>
    <row r="755" spans="19:21" x14ac:dyDescent="0.25">
      <c r="S755" s="464"/>
      <c r="T755" s="464"/>
      <c r="U755" s="464"/>
    </row>
    <row r="756" spans="19:21" x14ac:dyDescent="0.25">
      <c r="S756" s="464"/>
      <c r="T756" s="464"/>
      <c r="U756" s="464"/>
    </row>
    <row r="757" spans="19:21" x14ac:dyDescent="0.25">
      <c r="S757" s="464"/>
      <c r="T757" s="464"/>
      <c r="U757" s="464"/>
    </row>
    <row r="758" spans="19:21" x14ac:dyDescent="0.25">
      <c r="S758" s="464"/>
      <c r="T758" s="464"/>
      <c r="U758" s="464"/>
    </row>
    <row r="759" spans="19:21" x14ac:dyDescent="0.25">
      <c r="S759" s="464"/>
      <c r="T759" s="464"/>
      <c r="U759" s="464"/>
    </row>
    <row r="760" spans="19:21" x14ac:dyDescent="0.25">
      <c r="S760" s="464"/>
      <c r="T760" s="464"/>
      <c r="U760" s="464"/>
    </row>
    <row r="761" spans="19:21" x14ac:dyDescent="0.25">
      <c r="S761" s="464"/>
      <c r="T761" s="464"/>
      <c r="U761" s="464"/>
    </row>
    <row r="762" spans="19:21" x14ac:dyDescent="0.25">
      <c r="S762" s="464"/>
      <c r="T762" s="464"/>
      <c r="U762" s="464"/>
    </row>
    <row r="763" spans="19:21" x14ac:dyDescent="0.25">
      <c r="S763" s="464"/>
      <c r="T763" s="464"/>
      <c r="U763" s="464"/>
    </row>
    <row r="764" spans="19:21" x14ac:dyDescent="0.25">
      <c r="S764" s="464"/>
      <c r="T764" s="464"/>
      <c r="U764" s="464"/>
    </row>
    <row r="765" spans="19:21" x14ac:dyDescent="0.25">
      <c r="S765" s="464"/>
      <c r="T765" s="464"/>
      <c r="U765" s="464"/>
    </row>
    <row r="766" spans="19:21" x14ac:dyDescent="0.25">
      <c r="S766" s="464"/>
      <c r="T766" s="464"/>
      <c r="U766" s="464"/>
    </row>
    <row r="767" spans="19:21" x14ac:dyDescent="0.25">
      <c r="S767" s="464"/>
      <c r="T767" s="464"/>
      <c r="U767" s="464"/>
    </row>
    <row r="768" spans="19:21" x14ac:dyDescent="0.25">
      <c r="S768" s="464"/>
      <c r="T768" s="464"/>
      <c r="U768" s="464"/>
    </row>
    <row r="769" spans="19:21" x14ac:dyDescent="0.25">
      <c r="S769" s="464"/>
      <c r="T769" s="464"/>
      <c r="U769" s="464"/>
    </row>
    <row r="770" spans="19:21" x14ac:dyDescent="0.25">
      <c r="S770" s="464"/>
      <c r="T770" s="464"/>
      <c r="U770" s="464"/>
    </row>
    <row r="771" spans="19:21" x14ac:dyDescent="0.25">
      <c r="S771" s="464"/>
      <c r="T771" s="464"/>
      <c r="U771" s="464"/>
    </row>
    <row r="772" spans="19:21" x14ac:dyDescent="0.25">
      <c r="S772" s="464"/>
      <c r="T772" s="464"/>
      <c r="U772" s="464"/>
    </row>
    <row r="773" spans="19:21" x14ac:dyDescent="0.25">
      <c r="S773" s="464"/>
      <c r="T773" s="464"/>
      <c r="U773" s="464"/>
    </row>
    <row r="774" spans="19:21" x14ac:dyDescent="0.25">
      <c r="S774" s="464"/>
      <c r="T774" s="464"/>
      <c r="U774" s="464"/>
    </row>
    <row r="775" spans="19:21" x14ac:dyDescent="0.25">
      <c r="S775" s="464"/>
      <c r="T775" s="464"/>
      <c r="U775" s="464"/>
    </row>
    <row r="776" spans="19:21" x14ac:dyDescent="0.25">
      <c r="S776" s="464"/>
      <c r="T776" s="464"/>
      <c r="U776" s="464"/>
    </row>
    <row r="777" spans="19:21" x14ac:dyDescent="0.25">
      <c r="S777" s="464"/>
      <c r="T777" s="464"/>
      <c r="U777" s="464"/>
    </row>
    <row r="778" spans="19:21" x14ac:dyDescent="0.25">
      <c r="S778" s="464"/>
      <c r="T778" s="464"/>
      <c r="U778" s="464"/>
    </row>
    <row r="779" spans="19:21" x14ac:dyDescent="0.25">
      <c r="S779" s="464"/>
      <c r="T779" s="464"/>
      <c r="U779" s="464"/>
    </row>
    <row r="780" spans="19:21" x14ac:dyDescent="0.25">
      <c r="S780" s="464"/>
      <c r="T780" s="464"/>
      <c r="U780" s="464"/>
    </row>
    <row r="781" spans="19:21" x14ac:dyDescent="0.25">
      <c r="S781" s="464"/>
      <c r="T781" s="464"/>
      <c r="U781" s="464"/>
    </row>
    <row r="782" spans="19:21" x14ac:dyDescent="0.25">
      <c r="S782" s="464"/>
      <c r="T782" s="464"/>
      <c r="U782" s="464"/>
    </row>
    <row r="783" spans="19:21" x14ac:dyDescent="0.25">
      <c r="S783" s="464"/>
      <c r="T783" s="464"/>
      <c r="U783" s="464"/>
    </row>
    <row r="784" spans="19:21" x14ac:dyDescent="0.25">
      <c r="S784" s="464"/>
      <c r="T784" s="464"/>
      <c r="U784" s="464"/>
    </row>
    <row r="785" spans="19:21" x14ac:dyDescent="0.25">
      <c r="S785" s="464"/>
      <c r="T785" s="464"/>
      <c r="U785" s="464"/>
    </row>
    <row r="786" spans="19:21" x14ac:dyDescent="0.25">
      <c r="S786" s="464"/>
      <c r="T786" s="464"/>
      <c r="U786" s="464"/>
    </row>
    <row r="787" spans="19:21" x14ac:dyDescent="0.25">
      <c r="S787" s="464"/>
      <c r="T787" s="464"/>
      <c r="U787" s="464"/>
    </row>
    <row r="788" spans="19:21" x14ac:dyDescent="0.25">
      <c r="S788" s="464"/>
      <c r="T788" s="464"/>
      <c r="U788" s="464"/>
    </row>
    <row r="789" spans="19:21" x14ac:dyDescent="0.25">
      <c r="S789" s="464"/>
      <c r="T789" s="464"/>
      <c r="U789" s="464"/>
    </row>
    <row r="790" spans="19:21" x14ac:dyDescent="0.25">
      <c r="S790" s="464"/>
      <c r="T790" s="464"/>
      <c r="U790" s="464"/>
    </row>
    <row r="791" spans="19:21" x14ac:dyDescent="0.25">
      <c r="S791" s="464"/>
      <c r="T791" s="464"/>
      <c r="U791" s="464"/>
    </row>
    <row r="792" spans="19:21" x14ac:dyDescent="0.25">
      <c r="S792" s="464"/>
      <c r="T792" s="464"/>
      <c r="U792" s="464"/>
    </row>
    <row r="793" spans="19:21" x14ac:dyDescent="0.25">
      <c r="S793" s="464"/>
      <c r="T793" s="464"/>
      <c r="U793" s="464"/>
    </row>
    <row r="794" spans="19:21" x14ac:dyDescent="0.25">
      <c r="S794" s="464"/>
      <c r="T794" s="464"/>
      <c r="U794" s="464"/>
    </row>
    <row r="795" spans="19:21" x14ac:dyDescent="0.25">
      <c r="S795" s="464"/>
      <c r="T795" s="464"/>
      <c r="U795" s="464"/>
    </row>
    <row r="796" spans="19:21" x14ac:dyDescent="0.25">
      <c r="S796" s="464"/>
      <c r="T796" s="464"/>
      <c r="U796" s="464"/>
    </row>
    <row r="797" spans="19:21" x14ac:dyDescent="0.25">
      <c r="S797" s="464"/>
      <c r="T797" s="464"/>
      <c r="U797" s="464"/>
    </row>
    <row r="798" spans="19:21" x14ac:dyDescent="0.25">
      <c r="S798" s="464"/>
      <c r="T798" s="464"/>
      <c r="U798" s="464"/>
    </row>
    <row r="799" spans="19:21" x14ac:dyDescent="0.25">
      <c r="S799" s="464"/>
      <c r="T799" s="464"/>
      <c r="U799" s="464"/>
    </row>
    <row r="800" spans="19:21" x14ac:dyDescent="0.25">
      <c r="S800" s="464"/>
      <c r="T800" s="464"/>
      <c r="U800" s="464"/>
    </row>
    <row r="801" spans="19:21" x14ac:dyDescent="0.25">
      <c r="S801" s="464"/>
      <c r="T801" s="464"/>
      <c r="U801" s="464"/>
    </row>
    <row r="802" spans="19:21" x14ac:dyDescent="0.25">
      <c r="S802" s="464"/>
      <c r="T802" s="464"/>
      <c r="U802" s="464"/>
    </row>
    <row r="803" spans="19:21" x14ac:dyDescent="0.25">
      <c r="S803" s="464"/>
      <c r="T803" s="464"/>
      <c r="U803" s="464"/>
    </row>
    <row r="804" spans="19:21" x14ac:dyDescent="0.25">
      <c r="S804" s="464"/>
      <c r="T804" s="464"/>
      <c r="U804" s="464"/>
    </row>
    <row r="805" spans="19:21" x14ac:dyDescent="0.25">
      <c r="S805" s="464"/>
      <c r="T805" s="464"/>
      <c r="U805" s="464"/>
    </row>
    <row r="806" spans="19:21" x14ac:dyDescent="0.25">
      <c r="S806" s="464"/>
      <c r="T806" s="464"/>
      <c r="U806" s="464"/>
    </row>
    <row r="807" spans="19:21" x14ac:dyDescent="0.25">
      <c r="S807" s="464"/>
      <c r="T807" s="464"/>
      <c r="U807" s="464"/>
    </row>
    <row r="808" spans="19:21" x14ac:dyDescent="0.25">
      <c r="S808" s="464"/>
      <c r="T808" s="464"/>
      <c r="U808" s="464"/>
    </row>
    <row r="809" spans="19:21" x14ac:dyDescent="0.25">
      <c r="S809" s="464"/>
      <c r="T809" s="464"/>
      <c r="U809" s="464"/>
    </row>
    <row r="810" spans="19:21" x14ac:dyDescent="0.25">
      <c r="S810" s="464"/>
      <c r="T810" s="464"/>
      <c r="U810" s="464"/>
    </row>
    <row r="811" spans="19:21" x14ac:dyDescent="0.25">
      <c r="S811" s="464"/>
      <c r="T811" s="464"/>
      <c r="U811" s="464"/>
    </row>
    <row r="812" spans="19:21" x14ac:dyDescent="0.25">
      <c r="S812" s="464"/>
      <c r="T812" s="464"/>
      <c r="U812" s="464"/>
    </row>
    <row r="813" spans="19:21" x14ac:dyDescent="0.25">
      <c r="S813" s="464"/>
      <c r="T813" s="464"/>
      <c r="U813" s="464"/>
    </row>
    <row r="814" spans="19:21" x14ac:dyDescent="0.25">
      <c r="S814" s="464"/>
      <c r="T814" s="464"/>
      <c r="U814" s="464"/>
    </row>
    <row r="815" spans="19:21" x14ac:dyDescent="0.25">
      <c r="S815" s="464"/>
      <c r="T815" s="464"/>
      <c r="U815" s="464"/>
    </row>
    <row r="816" spans="19:21" x14ac:dyDescent="0.25">
      <c r="S816" s="464"/>
      <c r="T816" s="464"/>
      <c r="U816" s="464"/>
    </row>
    <row r="817" spans="19:21" x14ac:dyDescent="0.25">
      <c r="S817" s="464"/>
      <c r="T817" s="464"/>
      <c r="U817" s="464"/>
    </row>
    <row r="818" spans="19:21" x14ac:dyDescent="0.25">
      <c r="S818" s="464"/>
      <c r="T818" s="464"/>
      <c r="U818" s="464"/>
    </row>
    <row r="819" spans="19:21" x14ac:dyDescent="0.25">
      <c r="S819" s="464"/>
      <c r="T819" s="464"/>
      <c r="U819" s="464"/>
    </row>
    <row r="820" spans="19:21" x14ac:dyDescent="0.25">
      <c r="S820" s="464"/>
      <c r="T820" s="464"/>
      <c r="U820" s="464"/>
    </row>
    <row r="821" spans="19:21" x14ac:dyDescent="0.25">
      <c r="S821" s="464"/>
      <c r="T821" s="464"/>
      <c r="U821" s="464"/>
    </row>
    <row r="822" spans="19:21" x14ac:dyDescent="0.25">
      <c r="S822" s="464"/>
      <c r="T822" s="464"/>
      <c r="U822" s="464"/>
    </row>
    <row r="823" spans="19:21" x14ac:dyDescent="0.25">
      <c r="S823" s="464"/>
      <c r="T823" s="464"/>
      <c r="U823" s="464"/>
    </row>
    <row r="824" spans="19:21" x14ac:dyDescent="0.25">
      <c r="S824" s="464"/>
      <c r="T824" s="464"/>
      <c r="U824" s="464"/>
    </row>
    <row r="825" spans="19:21" x14ac:dyDescent="0.25">
      <c r="S825" s="464"/>
      <c r="T825" s="464"/>
      <c r="U825" s="464"/>
    </row>
    <row r="826" spans="19:21" x14ac:dyDescent="0.25">
      <c r="S826" s="464"/>
      <c r="T826" s="464"/>
      <c r="U826" s="464"/>
    </row>
    <row r="827" spans="19:21" x14ac:dyDescent="0.25">
      <c r="S827" s="464"/>
      <c r="T827" s="464"/>
      <c r="U827" s="464"/>
    </row>
    <row r="828" spans="19:21" x14ac:dyDescent="0.25">
      <c r="S828" s="464"/>
      <c r="T828" s="464"/>
      <c r="U828" s="464"/>
    </row>
    <row r="829" spans="19:21" x14ac:dyDescent="0.25">
      <c r="S829" s="464"/>
      <c r="T829" s="464"/>
      <c r="U829" s="464"/>
    </row>
    <row r="830" spans="19:21" x14ac:dyDescent="0.25">
      <c r="S830" s="464"/>
      <c r="T830" s="464"/>
      <c r="U830" s="464"/>
    </row>
    <row r="831" spans="19:21" x14ac:dyDescent="0.25">
      <c r="S831" s="464"/>
      <c r="T831" s="464"/>
      <c r="U831" s="464"/>
    </row>
    <row r="832" spans="19:21" x14ac:dyDescent="0.25">
      <c r="S832" s="464"/>
      <c r="T832" s="464"/>
      <c r="U832" s="464"/>
    </row>
    <row r="833" spans="19:21" x14ac:dyDescent="0.25">
      <c r="S833" s="464"/>
      <c r="T833" s="464"/>
      <c r="U833" s="464"/>
    </row>
    <row r="834" spans="19:21" x14ac:dyDescent="0.25">
      <c r="S834" s="464"/>
      <c r="T834" s="464"/>
      <c r="U834" s="464"/>
    </row>
    <row r="835" spans="19:21" x14ac:dyDescent="0.25">
      <c r="S835" s="464"/>
      <c r="T835" s="464"/>
      <c r="U835" s="464"/>
    </row>
    <row r="836" spans="19:21" x14ac:dyDescent="0.25">
      <c r="S836" s="464"/>
      <c r="T836" s="464"/>
      <c r="U836" s="464"/>
    </row>
    <row r="837" spans="19:21" x14ac:dyDescent="0.25">
      <c r="S837" s="464"/>
      <c r="T837" s="464"/>
      <c r="U837" s="464"/>
    </row>
    <row r="838" spans="19:21" x14ac:dyDescent="0.25">
      <c r="S838" s="464"/>
      <c r="T838" s="464"/>
      <c r="U838" s="464"/>
    </row>
    <row r="839" spans="19:21" x14ac:dyDescent="0.25">
      <c r="S839" s="464"/>
      <c r="T839" s="464"/>
      <c r="U839" s="464"/>
    </row>
    <row r="840" spans="19:21" x14ac:dyDescent="0.25">
      <c r="S840" s="464"/>
      <c r="T840" s="464"/>
      <c r="U840" s="464"/>
    </row>
    <row r="841" spans="19:21" x14ac:dyDescent="0.25">
      <c r="S841" s="464"/>
      <c r="T841" s="464"/>
      <c r="U841" s="464"/>
    </row>
    <row r="842" spans="19:21" x14ac:dyDescent="0.25">
      <c r="S842" s="464"/>
      <c r="T842" s="464"/>
      <c r="U842" s="464"/>
    </row>
    <row r="843" spans="19:21" x14ac:dyDescent="0.25">
      <c r="S843" s="464"/>
      <c r="T843" s="464"/>
      <c r="U843" s="464"/>
    </row>
    <row r="844" spans="19:21" x14ac:dyDescent="0.25">
      <c r="S844" s="464"/>
      <c r="T844" s="464"/>
      <c r="U844" s="464"/>
    </row>
    <row r="845" spans="19:21" x14ac:dyDescent="0.25">
      <c r="S845" s="464"/>
      <c r="T845" s="464"/>
      <c r="U845" s="464"/>
    </row>
    <row r="846" spans="19:21" x14ac:dyDescent="0.25">
      <c r="S846" s="464"/>
      <c r="T846" s="464"/>
      <c r="U846" s="464"/>
    </row>
    <row r="847" spans="19:21" x14ac:dyDescent="0.25">
      <c r="S847" s="464"/>
      <c r="T847" s="464"/>
      <c r="U847" s="464"/>
    </row>
    <row r="848" spans="19:21" x14ac:dyDescent="0.25">
      <c r="S848" s="464"/>
      <c r="T848" s="464"/>
      <c r="U848" s="464"/>
    </row>
    <row r="849" spans="19:21" x14ac:dyDescent="0.25">
      <c r="S849" s="464"/>
      <c r="T849" s="464"/>
      <c r="U849" s="464"/>
    </row>
    <row r="850" spans="19:21" x14ac:dyDescent="0.25">
      <c r="S850" s="464"/>
      <c r="T850" s="464"/>
      <c r="U850" s="464"/>
    </row>
    <row r="851" spans="19:21" x14ac:dyDescent="0.25">
      <c r="S851" s="464"/>
      <c r="T851" s="464"/>
      <c r="U851" s="464"/>
    </row>
    <row r="852" spans="19:21" x14ac:dyDescent="0.25">
      <c r="S852" s="464"/>
      <c r="T852" s="464"/>
      <c r="U852" s="464"/>
    </row>
    <row r="853" spans="19:21" x14ac:dyDescent="0.25">
      <c r="S853" s="464"/>
      <c r="T853" s="464"/>
      <c r="U853" s="464"/>
    </row>
    <row r="854" spans="19:21" x14ac:dyDescent="0.25">
      <c r="S854" s="464"/>
      <c r="T854" s="464"/>
      <c r="U854" s="464"/>
    </row>
    <row r="855" spans="19:21" x14ac:dyDescent="0.25">
      <c r="S855" s="464"/>
      <c r="T855" s="464"/>
      <c r="U855" s="464"/>
    </row>
    <row r="856" spans="19:21" x14ac:dyDescent="0.25">
      <c r="S856" s="464"/>
      <c r="T856" s="464"/>
      <c r="U856" s="464"/>
    </row>
    <row r="857" spans="19:21" x14ac:dyDescent="0.25">
      <c r="S857" s="464"/>
      <c r="T857" s="464"/>
      <c r="U857" s="464"/>
    </row>
    <row r="858" spans="19:21" x14ac:dyDescent="0.25">
      <c r="S858" s="464"/>
      <c r="T858" s="464"/>
      <c r="U858" s="464"/>
    </row>
    <row r="859" spans="19:21" x14ac:dyDescent="0.25">
      <c r="S859" s="464"/>
      <c r="T859" s="464"/>
      <c r="U859" s="464"/>
    </row>
    <row r="860" spans="19:21" x14ac:dyDescent="0.25">
      <c r="S860" s="464"/>
      <c r="T860" s="464"/>
      <c r="U860" s="464"/>
    </row>
    <row r="861" spans="19:21" x14ac:dyDescent="0.25">
      <c r="S861" s="464"/>
      <c r="T861" s="464"/>
      <c r="U861" s="464"/>
    </row>
    <row r="862" spans="19:21" x14ac:dyDescent="0.25">
      <c r="S862" s="464"/>
      <c r="T862" s="464"/>
      <c r="U862" s="464"/>
    </row>
    <row r="863" spans="19:21" x14ac:dyDescent="0.25">
      <c r="S863" s="464"/>
      <c r="T863" s="464"/>
      <c r="U863" s="464"/>
    </row>
    <row r="864" spans="19:21" x14ac:dyDescent="0.25">
      <c r="S864" s="464"/>
      <c r="T864" s="464"/>
      <c r="U864" s="464"/>
    </row>
    <row r="865" spans="19:21" x14ac:dyDescent="0.25">
      <c r="S865" s="464"/>
      <c r="T865" s="464"/>
      <c r="U865" s="464"/>
    </row>
    <row r="866" spans="19:21" x14ac:dyDescent="0.25">
      <c r="S866" s="464"/>
      <c r="T866" s="464"/>
      <c r="U866" s="464"/>
    </row>
    <row r="867" spans="19:21" x14ac:dyDescent="0.25">
      <c r="S867" s="464"/>
      <c r="T867" s="464"/>
      <c r="U867" s="464"/>
    </row>
    <row r="868" spans="19:21" x14ac:dyDescent="0.25">
      <c r="S868" s="464"/>
      <c r="T868" s="464"/>
      <c r="U868" s="464"/>
    </row>
    <row r="869" spans="19:21" x14ac:dyDescent="0.25">
      <c r="S869" s="464"/>
      <c r="T869" s="464"/>
      <c r="U869" s="464"/>
    </row>
    <row r="870" spans="19:21" x14ac:dyDescent="0.25">
      <c r="S870" s="464"/>
      <c r="T870" s="464"/>
      <c r="U870" s="464"/>
    </row>
    <row r="871" spans="19:21" x14ac:dyDescent="0.25">
      <c r="S871" s="464"/>
      <c r="T871" s="464"/>
      <c r="U871" s="464"/>
    </row>
    <row r="872" spans="19:21" x14ac:dyDescent="0.25">
      <c r="S872" s="464"/>
      <c r="T872" s="464"/>
      <c r="U872" s="464"/>
    </row>
    <row r="873" spans="19:21" x14ac:dyDescent="0.25">
      <c r="S873" s="464"/>
      <c r="T873" s="464"/>
      <c r="U873" s="464"/>
    </row>
    <row r="874" spans="19:21" x14ac:dyDescent="0.25">
      <c r="S874" s="464"/>
      <c r="T874" s="464"/>
      <c r="U874" s="464"/>
    </row>
    <row r="875" spans="19:21" x14ac:dyDescent="0.25">
      <c r="S875" s="464"/>
      <c r="T875" s="464"/>
      <c r="U875" s="464"/>
    </row>
    <row r="876" spans="19:21" x14ac:dyDescent="0.25">
      <c r="S876" s="464"/>
      <c r="T876" s="464"/>
      <c r="U876" s="464"/>
    </row>
    <row r="877" spans="19:21" x14ac:dyDescent="0.25">
      <c r="S877" s="464"/>
      <c r="T877" s="464"/>
      <c r="U877" s="464"/>
    </row>
    <row r="878" spans="19:21" x14ac:dyDescent="0.25">
      <c r="S878" s="464"/>
      <c r="T878" s="464"/>
      <c r="U878" s="464"/>
    </row>
    <row r="879" spans="19:21" x14ac:dyDescent="0.25">
      <c r="S879" s="464"/>
      <c r="T879" s="464"/>
      <c r="U879" s="464"/>
    </row>
    <row r="880" spans="19:21" x14ac:dyDescent="0.25">
      <c r="S880" s="464"/>
      <c r="T880" s="464"/>
      <c r="U880" s="464"/>
    </row>
  </sheetData>
  <mergeCells count="143">
    <mergeCell ref="B3:B5"/>
    <mergeCell ref="AN10:AQ12"/>
    <mergeCell ref="I18:I19"/>
    <mergeCell ref="J18:J19"/>
    <mergeCell ref="J36:L37"/>
    <mergeCell ref="H39:J39"/>
    <mergeCell ref="J63:L64"/>
    <mergeCell ref="H60:I61"/>
    <mergeCell ref="J60:L61"/>
    <mergeCell ref="W3:AD4"/>
    <mergeCell ref="K18:K19"/>
    <mergeCell ref="N18:N19"/>
    <mergeCell ref="O18:O19"/>
    <mergeCell ref="P18:P19"/>
    <mergeCell ref="Q18:Q19"/>
    <mergeCell ref="AS10:AY12"/>
    <mergeCell ref="H10:I11"/>
    <mergeCell ref="J10:L11"/>
    <mergeCell ref="N10:O11"/>
    <mergeCell ref="P10:P11"/>
    <mergeCell ref="Q10:Q11"/>
    <mergeCell ref="J13:L14"/>
    <mergeCell ref="H16:J16"/>
    <mergeCell ref="W5:AD5"/>
    <mergeCell ref="W6:AD6"/>
    <mergeCell ref="AX24:AX25"/>
    <mergeCell ref="H33:I34"/>
    <mergeCell ref="J33:L34"/>
    <mergeCell ref="N33:O34"/>
    <mergeCell ref="P33:P34"/>
    <mergeCell ref="Q33:Q34"/>
    <mergeCell ref="AV24:AV25"/>
    <mergeCell ref="AW24:AW25"/>
    <mergeCell ref="AS51:AY52"/>
    <mergeCell ref="W25:AD26"/>
    <mergeCell ref="W27:AD27"/>
    <mergeCell ref="W28:AB28"/>
    <mergeCell ref="AX54:AX55"/>
    <mergeCell ref="AY54:AY55"/>
    <mergeCell ref="AN56:AQ59"/>
    <mergeCell ref="AN60:AQ61"/>
    <mergeCell ref="AW60:AY60"/>
    <mergeCell ref="AW61:AY62"/>
    <mergeCell ref="H79:I80"/>
    <mergeCell ref="J79:L80"/>
    <mergeCell ref="J82:L83"/>
    <mergeCell ref="O82:Q82"/>
    <mergeCell ref="AW63:AY65"/>
    <mergeCell ref="AV72:AV73"/>
    <mergeCell ref="AW72:AW73"/>
    <mergeCell ref="AX72:AX73"/>
    <mergeCell ref="AS79:AS80"/>
    <mergeCell ref="AC72:AD78"/>
    <mergeCell ref="W78:Y78"/>
    <mergeCell ref="O65:O70"/>
    <mergeCell ref="H66:J66"/>
    <mergeCell ref="I68:I69"/>
    <mergeCell ref="J68:J69"/>
    <mergeCell ref="K68:K69"/>
    <mergeCell ref="W64:AD64"/>
    <mergeCell ref="W65:AD65"/>
    <mergeCell ref="J259:L260"/>
    <mergeCell ref="J139:L140"/>
    <mergeCell ref="J142:L143"/>
    <mergeCell ref="H145:J145"/>
    <mergeCell ref="J242:L243"/>
    <mergeCell ref="H219:I220"/>
    <mergeCell ref="J222:L223"/>
    <mergeCell ref="J202:L203"/>
    <mergeCell ref="H205:J205"/>
    <mergeCell ref="J219:L220"/>
    <mergeCell ref="J207:J208"/>
    <mergeCell ref="K207:K208"/>
    <mergeCell ref="L207:L208"/>
    <mergeCell ref="H159:I160"/>
    <mergeCell ref="J159:L160"/>
    <mergeCell ref="J162:L163"/>
    <mergeCell ref="H185:J185"/>
    <mergeCell ref="H199:I200"/>
    <mergeCell ref="J199:L200"/>
    <mergeCell ref="H165:J165"/>
    <mergeCell ref="H179:I180"/>
    <mergeCell ref="J179:L180"/>
    <mergeCell ref="J182:L183"/>
    <mergeCell ref="AT214:AY215"/>
    <mergeCell ref="AT224:AX226"/>
    <mergeCell ref="AS144:AS153"/>
    <mergeCell ref="AT144:AT145"/>
    <mergeCell ref="AT198:AY198"/>
    <mergeCell ref="AS199:AY199"/>
    <mergeCell ref="AT202:AY205"/>
    <mergeCell ref="AU208:AY208"/>
    <mergeCell ref="AU209:AY209"/>
    <mergeCell ref="AU210:AY210"/>
    <mergeCell ref="AU211:AY211"/>
    <mergeCell ref="H288:I288"/>
    <mergeCell ref="H245:J245"/>
    <mergeCell ref="H259:I260"/>
    <mergeCell ref="AS135:AS140"/>
    <mergeCell ref="AT136:AY138"/>
    <mergeCell ref="AT113:AU113"/>
    <mergeCell ref="AV113:AW113"/>
    <mergeCell ref="H85:J85"/>
    <mergeCell ref="H99:I100"/>
    <mergeCell ref="J99:L100"/>
    <mergeCell ref="J102:L103"/>
    <mergeCell ref="H105:J105"/>
    <mergeCell ref="H119:I120"/>
    <mergeCell ref="J119:L120"/>
    <mergeCell ref="J122:L123"/>
    <mergeCell ref="H125:J125"/>
    <mergeCell ref="H139:I140"/>
    <mergeCell ref="O123:Q123"/>
    <mergeCell ref="AN102:AO103"/>
    <mergeCell ref="AP102:AQ103"/>
    <mergeCell ref="AV94:AV95"/>
    <mergeCell ref="AW94:AW95"/>
    <mergeCell ref="AU212:AY212"/>
    <mergeCell ref="AU213:AY213"/>
    <mergeCell ref="W66:X67"/>
    <mergeCell ref="AA66:AD68"/>
    <mergeCell ref="Y69:Y70"/>
    <mergeCell ref="AA69:AD71"/>
    <mergeCell ref="F289:F290"/>
    <mergeCell ref="H289:I289"/>
    <mergeCell ref="L290:L292"/>
    <mergeCell ref="F128:L130"/>
    <mergeCell ref="F133:L136"/>
    <mergeCell ref="J150:J152"/>
    <mergeCell ref="J153:J154"/>
    <mergeCell ref="J155:J156"/>
    <mergeCell ref="G207:G208"/>
    <mergeCell ref="H207:H208"/>
    <mergeCell ref="I207:I208"/>
    <mergeCell ref="J262:L263"/>
    <mergeCell ref="H265:J265"/>
    <mergeCell ref="H279:I280"/>
    <mergeCell ref="J279:L280"/>
    <mergeCell ref="J282:L283"/>
    <mergeCell ref="H285:J285"/>
    <mergeCell ref="H225:J225"/>
    <mergeCell ref="H239:I240"/>
    <mergeCell ref="J239:L240"/>
  </mergeCells>
  <conditionalFormatting sqref="K20:K26">
    <cfRule type="cellIs" dxfId="49" priority="10" operator="notEqual">
      <formula>1</formula>
    </cfRule>
  </conditionalFormatting>
  <conditionalFormatting sqref="K70:K76">
    <cfRule type="cellIs" dxfId="48" priority="7" operator="notEqual">
      <formula>1</formula>
    </cfRule>
  </conditionalFormatting>
  <conditionalFormatting sqref="AT146:AT147">
    <cfRule type="cellIs" dxfId="47" priority="4" operator="notEqual">
      <formula>1</formula>
    </cfRule>
  </conditionalFormatting>
  <conditionalFormatting sqref="AX26:AX28">
    <cfRule type="cellIs" dxfId="46" priority="2" operator="notEqual">
      <formula>1</formula>
    </cfRule>
  </conditionalFormatting>
  <conditionalFormatting sqref="AX74">
    <cfRule type="cellIs" dxfId="45" priority="3" operator="notEqual">
      <formula>1</formula>
    </cfRule>
  </conditionalFormatting>
  <hyperlinks>
    <hyperlink ref="AW182" r:id="rId1" xr:uid="{579863AD-FDA0-4338-9D77-A8B2B679156B}"/>
    <hyperlink ref="Z24" r:id="rId2" xr:uid="{B289587C-4949-4E74-8882-7B78874A3A7A}"/>
  </hyperlinks>
  <pageMargins left="0.7" right="0.7" top="0.75" bottom="0.75" header="0.3" footer="0.3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22A5-24A5-4A15-9842-FC171EAB6F3B}">
  <dimension ref="A1:BC465"/>
  <sheetViews>
    <sheetView topLeftCell="A17" zoomScaleNormal="100" workbookViewId="0">
      <selection activeCell="A15" sqref="A15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9" width="11.7109375" customWidth="1"/>
    <col min="10" max="10" width="11.855468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4.7109375" customWidth="1"/>
    <col min="16" max="16" width="11.7109375" customWidth="1"/>
    <col min="17" max="17" width="17.7109375" customWidth="1"/>
    <col min="18" max="18" width="3.42578125" customWidth="1"/>
    <col min="19" max="19" width="14.7109375" customWidth="1"/>
    <col min="20" max="20" width="11.7109375" customWidth="1"/>
    <col min="21" max="21" width="17.7109375" customWidth="1"/>
    <col min="22" max="22" width="4.140625" customWidth="1"/>
    <col min="23" max="23" width="10.7109375" style="27" customWidth="1"/>
    <col min="24" max="24" width="9.42578125" style="27" customWidth="1"/>
    <col min="25" max="25" width="99.7109375" style="27" customWidth="1"/>
    <col min="26" max="26" width="6" style="27" customWidth="1"/>
    <col min="27" max="27" width="5.7109375" style="27" customWidth="1"/>
    <col min="28" max="30" width="10.7109375" style="27" customWidth="1"/>
    <col min="32" max="32" width="7.5703125" style="465" customWidth="1"/>
    <col min="33" max="33" width="3.85546875" style="27" customWidth="1"/>
    <col min="34" max="38" width="11.7109375" style="465" customWidth="1"/>
    <col min="39" max="39" width="11.5703125" customWidth="1"/>
    <col min="40" max="40" width="19.7109375" style="465" customWidth="1"/>
    <col min="41" max="41" width="22" style="465" customWidth="1"/>
    <col min="42" max="42" width="25.7109375" style="465" customWidth="1"/>
    <col min="43" max="43" width="16.7109375" style="465" customWidth="1"/>
    <col min="44" max="44" width="3.7109375" style="27" customWidth="1"/>
    <col min="45" max="45" width="19.7109375" customWidth="1"/>
    <col min="46" max="46" width="18.7109375" customWidth="1"/>
    <col min="47" max="47" width="25.7109375" customWidth="1"/>
    <col min="48" max="48" width="16.7109375" customWidth="1"/>
    <col min="49" max="49" width="17" bestFit="1" customWidth="1"/>
    <col min="50" max="50" width="11.7109375" customWidth="1"/>
    <col min="51" max="51" width="28" customWidth="1"/>
    <col min="52" max="52" width="6.140625" customWidth="1"/>
    <col min="53" max="53" width="8.7109375" style="465" customWidth="1"/>
    <col min="54" max="54" width="11.42578125" style="464"/>
    <col min="55" max="55" width="43.5703125" style="464" customWidth="1"/>
  </cols>
  <sheetData>
    <row r="1" spans="1:55" ht="15.75" thickTop="1" x14ac:dyDescent="0.25">
      <c r="A1" s="1" t="str">
        <f>ADDRESS(ROW(),COLUMN(),4)</f>
        <v>A1</v>
      </c>
      <c r="B1" s="274" t="str">
        <f t="shared" ref="B1:Q1" si="0">SUBSTITUTE(ADDRESS(1,COLUMN(),4),"1","")</f>
        <v>B</v>
      </c>
      <c r="C1" s="274" t="str">
        <f t="shared" si="0"/>
        <v>C</v>
      </c>
      <c r="D1" s="274" t="str">
        <f t="shared" si="0"/>
        <v>D</v>
      </c>
      <c r="E1" s="274" t="str">
        <f t="shared" si="0"/>
        <v>E</v>
      </c>
      <c r="F1" s="274" t="str">
        <f t="shared" si="0"/>
        <v>F</v>
      </c>
      <c r="G1" s="274" t="str">
        <f t="shared" si="0"/>
        <v>G</v>
      </c>
      <c r="H1" s="274" t="str">
        <f t="shared" si="0"/>
        <v>H</v>
      </c>
      <c r="I1" s="274" t="str">
        <f t="shared" si="0"/>
        <v>I</v>
      </c>
      <c r="J1" s="274" t="str">
        <f t="shared" si="0"/>
        <v>J</v>
      </c>
      <c r="K1" s="274" t="str">
        <f t="shared" si="0"/>
        <v>K</v>
      </c>
      <c r="L1" s="274" t="str">
        <f t="shared" si="0"/>
        <v>L</v>
      </c>
      <c r="M1" s="274" t="str">
        <f t="shared" si="0"/>
        <v>M</v>
      </c>
      <c r="N1" s="274" t="str">
        <f t="shared" si="0"/>
        <v>N</v>
      </c>
      <c r="O1" s="274" t="str">
        <f t="shared" si="0"/>
        <v>O</v>
      </c>
      <c r="P1" s="274" t="str">
        <f t="shared" si="0"/>
        <v>P</v>
      </c>
      <c r="Q1" s="274" t="str">
        <f t="shared" si="0"/>
        <v>Q</v>
      </c>
      <c r="S1" s="274" t="str">
        <f>SUBSTITUTE(ADDRESS(1,COLUMN(),4),"1","")</f>
        <v>S</v>
      </c>
      <c r="T1" s="274" t="str">
        <f>SUBSTITUTE(ADDRESS(1,COLUMN(),4),"1","")</f>
        <v>T</v>
      </c>
      <c r="U1" s="274" t="str">
        <f>SUBSTITUTE(ADDRESS(1,COLUMN(),4),"1","")</f>
        <v>U</v>
      </c>
      <c r="W1" s="2522" t="str">
        <f t="shared" ref="W1:AD1" si="1">SUBSTITUTE(ADDRESS(1,COLUMN(),4),"1","")</f>
        <v>W</v>
      </c>
      <c r="X1" s="2522" t="str">
        <f t="shared" si="1"/>
        <v>X</v>
      </c>
      <c r="Y1" s="2522" t="str">
        <f t="shared" si="1"/>
        <v>Y</v>
      </c>
      <c r="Z1" s="2522"/>
      <c r="AA1" s="2522" t="str">
        <f t="shared" si="1"/>
        <v>AA</v>
      </c>
      <c r="AB1" s="2522" t="str">
        <f t="shared" si="1"/>
        <v>AB</v>
      </c>
      <c r="AC1" s="2522" t="str">
        <f t="shared" si="1"/>
        <v>AC</v>
      </c>
      <c r="AD1" s="2522" t="str">
        <f t="shared" si="1"/>
        <v>AD</v>
      </c>
      <c r="AF1" s="2" t="str">
        <f>SUBSTITUTE(ADDRESS(1,COLUMN(),4),"1","")</f>
        <v>AF</v>
      </c>
      <c r="AG1" s="3"/>
      <c r="AH1" s="2" t="str">
        <f t="shared" ref="AH1:AL1" si="2">SUBSTITUTE(ADDRESS(1,COLUMN(),4),"1","")</f>
        <v>AH</v>
      </c>
      <c r="AI1" s="2" t="str">
        <f t="shared" si="2"/>
        <v>AI</v>
      </c>
      <c r="AJ1" s="2" t="str">
        <f t="shared" si="2"/>
        <v>AJ</v>
      </c>
      <c r="AK1" s="2" t="str">
        <f t="shared" si="2"/>
        <v>AK</v>
      </c>
      <c r="AL1" s="2" t="str">
        <f t="shared" si="2"/>
        <v>AL</v>
      </c>
      <c r="AN1" s="2" t="str">
        <f t="shared" ref="AN1:AQ1" si="3">SUBSTITUTE(ADDRESS(1,COLUMN(),4),"1","")</f>
        <v>AN</v>
      </c>
      <c r="AO1" s="2" t="str">
        <f t="shared" si="3"/>
        <v>AO</v>
      </c>
      <c r="AP1" s="2" t="str">
        <f t="shared" si="3"/>
        <v>AP</v>
      </c>
      <c r="AQ1" s="2" t="str">
        <f t="shared" si="3"/>
        <v>AQ</v>
      </c>
      <c r="AR1" s="3"/>
      <c r="AS1" s="2" t="str">
        <f t="shared" ref="AS1:AY1" si="4">SUBSTITUTE(ADDRESS(1,COLUMN(),4),"1","")</f>
        <v>AS</v>
      </c>
      <c r="AT1" s="2" t="str">
        <f t="shared" si="4"/>
        <v>AT</v>
      </c>
      <c r="AU1" s="2" t="str">
        <f t="shared" si="4"/>
        <v>AU</v>
      </c>
      <c r="AV1" s="2" t="str">
        <f t="shared" si="4"/>
        <v>AV</v>
      </c>
      <c r="AW1" s="2" t="str">
        <f t="shared" si="4"/>
        <v>AW</v>
      </c>
      <c r="AX1" s="2" t="str">
        <f t="shared" si="4"/>
        <v>AX</v>
      </c>
      <c r="AY1" s="2" t="str">
        <f t="shared" si="4"/>
        <v>AY</v>
      </c>
      <c r="BA1" s="466">
        <v>1</v>
      </c>
      <c r="BB1" s="546" t="str">
        <f>SUBSTITUTE(ADDRESS(1,COLUMN(),4),"1","")</f>
        <v>BB</v>
      </c>
      <c r="BC1" s="547" t="str">
        <f>SUBSTITUTE(ADDRESS(1,COLUMN(),4),"1","")</f>
        <v>BC</v>
      </c>
    </row>
    <row r="2" spans="1:55" ht="15.75" thickBot="1" x14ac:dyDescent="0.3">
      <c r="A2" s="275">
        <f t="shared" ref="A2" ca="1" si="5">CELL("largeur",A2)</f>
        <v>11</v>
      </c>
      <c r="B2" s="4">
        <f t="shared" ref="B2:Q2" ca="1" si="6">CELL("largeur",B2)</f>
        <v>3</v>
      </c>
      <c r="C2" s="4">
        <f t="shared" ca="1" si="6"/>
        <v>2</v>
      </c>
      <c r="D2" s="4">
        <f t="shared" ca="1" si="6"/>
        <v>2</v>
      </c>
      <c r="E2" s="4">
        <f t="shared" ca="1" si="6"/>
        <v>2</v>
      </c>
      <c r="F2" s="4">
        <f t="shared" ca="1" si="6"/>
        <v>11</v>
      </c>
      <c r="G2" s="4">
        <f t="shared" ca="1" si="6"/>
        <v>11</v>
      </c>
      <c r="H2" s="4">
        <f t="shared" ca="1" si="6"/>
        <v>3</v>
      </c>
      <c r="I2" s="4">
        <f t="shared" ca="1" si="6"/>
        <v>11</v>
      </c>
      <c r="J2" s="4">
        <f t="shared" ca="1" si="6"/>
        <v>11</v>
      </c>
      <c r="K2" s="4">
        <f t="shared" ca="1" si="6"/>
        <v>12</v>
      </c>
      <c r="L2" s="4">
        <f t="shared" ca="1" si="6"/>
        <v>40</v>
      </c>
      <c r="M2" s="467">
        <f t="shared" ca="1" si="6"/>
        <v>1</v>
      </c>
      <c r="N2" s="4">
        <f t="shared" ca="1" si="6"/>
        <v>11</v>
      </c>
      <c r="O2" s="4">
        <f t="shared" ca="1" si="6"/>
        <v>14</v>
      </c>
      <c r="P2" s="4">
        <f t="shared" ca="1" si="6"/>
        <v>11</v>
      </c>
      <c r="Q2" s="4">
        <f t="shared" ca="1" si="6"/>
        <v>17</v>
      </c>
      <c r="S2" s="467">
        <f ca="1">CELL("largeur",S2)</f>
        <v>14</v>
      </c>
      <c r="T2" s="467">
        <f ca="1">CELL("largeur",T2)</f>
        <v>11</v>
      </c>
      <c r="U2" s="467">
        <f ca="1">CELL("largeur",U2)</f>
        <v>17</v>
      </c>
      <c r="W2" s="467">
        <f t="shared" ref="W2:AD2" ca="1" si="7">CELL("largeur",W2)</f>
        <v>10</v>
      </c>
      <c r="X2" s="467">
        <f t="shared" ca="1" si="7"/>
        <v>9</v>
      </c>
      <c r="Y2" s="467">
        <f t="shared" ca="1" si="7"/>
        <v>99</v>
      </c>
      <c r="Z2" s="467">
        <f t="shared" ca="1" si="7"/>
        <v>5</v>
      </c>
      <c r="AA2" s="467">
        <f t="shared" ca="1" si="7"/>
        <v>5</v>
      </c>
      <c r="AB2" s="467">
        <f t="shared" ca="1" si="7"/>
        <v>10</v>
      </c>
      <c r="AC2" s="467">
        <f t="shared" ca="1" si="7"/>
        <v>10</v>
      </c>
      <c r="AD2" s="467">
        <f t="shared" ca="1" si="7"/>
        <v>10</v>
      </c>
      <c r="AF2" s="467">
        <f ca="1">CELL("largeur",AF2)</f>
        <v>7</v>
      </c>
      <c r="AG2" s="3"/>
      <c r="AH2" s="467">
        <f t="shared" ref="AH2:AL2" ca="1" si="8">CELL("largeur",AH2)</f>
        <v>11</v>
      </c>
      <c r="AI2" s="467">
        <f t="shared" ca="1" si="8"/>
        <v>11</v>
      </c>
      <c r="AJ2" s="467">
        <f t="shared" ca="1" si="8"/>
        <v>11</v>
      </c>
      <c r="AK2" s="467">
        <f t="shared" ca="1" si="8"/>
        <v>11</v>
      </c>
      <c r="AL2" s="467">
        <f t="shared" ca="1" si="8"/>
        <v>11</v>
      </c>
      <c r="AN2" s="467">
        <f ca="1">CELL("largeur",AN2)</f>
        <v>19</v>
      </c>
      <c r="AO2" s="467">
        <f ca="1">CELL("largeur",AO2)</f>
        <v>21</v>
      </c>
      <c r="AP2" s="467">
        <f ca="1">CELL("largeur",AP2)</f>
        <v>25</v>
      </c>
      <c r="AQ2" s="467">
        <f ca="1">CELL("largeur",AQ2)</f>
        <v>16</v>
      </c>
      <c r="AR2" s="3"/>
      <c r="AS2" s="467">
        <f t="shared" ref="AS2:AY2" ca="1" si="9">CELL("largeur",AS2)</f>
        <v>19</v>
      </c>
      <c r="AT2" s="467">
        <f t="shared" ca="1" si="9"/>
        <v>18</v>
      </c>
      <c r="AU2" s="467">
        <f t="shared" ca="1" si="9"/>
        <v>25</v>
      </c>
      <c r="AV2" s="467">
        <f t="shared" ca="1" si="9"/>
        <v>16</v>
      </c>
      <c r="AW2" s="467">
        <f t="shared" ca="1" si="9"/>
        <v>16</v>
      </c>
      <c r="AX2" s="467">
        <f t="shared" ca="1" si="9"/>
        <v>11</v>
      </c>
      <c r="AY2" s="467">
        <f t="shared" ca="1" si="9"/>
        <v>27</v>
      </c>
      <c r="BA2" s="466">
        <v>1</v>
      </c>
      <c r="BB2" s="548"/>
      <c r="BC2" s="548" t="s">
        <v>340</v>
      </c>
    </row>
    <row r="3" spans="1:55" ht="23.25" x14ac:dyDescent="0.25">
      <c r="B3" s="3112" t="s">
        <v>0</v>
      </c>
      <c r="C3" s="5"/>
      <c r="D3" s="6"/>
      <c r="E3" s="6"/>
      <c r="F3" s="2708"/>
      <c r="G3" s="2708"/>
      <c r="H3" s="2708"/>
      <c r="I3" s="2708" t="s">
        <v>2333</v>
      </c>
      <c r="J3" s="2708"/>
      <c r="K3" s="2708"/>
      <c r="L3" s="2708"/>
      <c r="M3" s="2708"/>
      <c r="N3" s="2708"/>
      <c r="O3" s="7"/>
      <c r="P3" s="8" t="s">
        <v>1</v>
      </c>
      <c r="Q3" s="276" t="str">
        <f>BA463</f>
        <v>BA463</v>
      </c>
      <c r="W3" s="3265" t="s">
        <v>1384</v>
      </c>
      <c r="X3" s="3266"/>
      <c r="Y3" s="3266"/>
      <c r="Z3" s="3266"/>
      <c r="AA3" s="3266"/>
      <c r="AB3" s="3266"/>
      <c r="AC3" s="3266"/>
      <c r="AD3" s="3267"/>
      <c r="AF3" s="9"/>
      <c r="AG3" s="9"/>
      <c r="AH3" s="9"/>
      <c r="AI3" s="9"/>
      <c r="AJ3" s="9"/>
      <c r="AK3" s="9"/>
      <c r="AL3" s="9"/>
      <c r="AN3"/>
      <c r="AO3"/>
      <c r="AP3"/>
      <c r="AQ3"/>
      <c r="AR3"/>
      <c r="BA3" s="466">
        <v>1</v>
      </c>
      <c r="BB3" s="550">
        <f ca="1">COUNTA(A1:AZ462) + COUNTBLANK(A1:AZ462)</f>
        <v>24200</v>
      </c>
      <c r="BC3" s="551" t="str">
        <f>"cellules entre"&amp;" " &amp;A1&amp;" et  "&amp;BA463</f>
        <v>cellules entre A1 et  BA463</v>
      </c>
    </row>
    <row r="4" spans="1:55" ht="21" customHeight="1" x14ac:dyDescent="0.25">
      <c r="B4" s="3264"/>
      <c r="C4" s="1004"/>
      <c r="D4" s="641"/>
      <c r="E4" s="641"/>
      <c r="F4" s="644"/>
      <c r="G4" s="644"/>
      <c r="H4" s="644"/>
      <c r="I4" s="644"/>
      <c r="J4" s="644"/>
      <c r="K4" s="644"/>
      <c r="L4" s="644"/>
      <c r="M4" s="644"/>
      <c r="N4" s="644"/>
      <c r="O4" s="1005"/>
      <c r="P4" s="642"/>
      <c r="Q4" s="1003"/>
      <c r="W4" s="3268"/>
      <c r="X4" s="3146"/>
      <c r="Y4" s="3146"/>
      <c r="Z4" s="3146"/>
      <c r="AA4" s="3146"/>
      <c r="AB4" s="3146"/>
      <c r="AC4" s="3146"/>
      <c r="AD4" s="3269"/>
      <c r="AF4" s="9"/>
      <c r="AG4" s="9"/>
      <c r="AH4" s="9"/>
      <c r="AI4" s="9"/>
      <c r="AJ4" s="9"/>
      <c r="AK4" s="9"/>
      <c r="AL4" s="9"/>
      <c r="AN4"/>
      <c r="AO4"/>
      <c r="AP4"/>
      <c r="AQ4"/>
      <c r="AR4"/>
      <c r="BA4" s="466">
        <v>1</v>
      </c>
      <c r="BB4" s="550">
        <f ca="1">COUNTA(A1:AZ462)</f>
        <v>4071</v>
      </c>
      <c r="BC4" s="551" t="s">
        <v>341</v>
      </c>
    </row>
    <row r="5" spans="1:55" ht="21" customHeight="1" thickBot="1" x14ac:dyDescent="0.3">
      <c r="B5" s="3113"/>
      <c r="C5" s="10"/>
      <c r="D5" s="11"/>
      <c r="E5" s="11"/>
      <c r="F5" s="639" t="s">
        <v>2192</v>
      </c>
      <c r="G5" s="639"/>
      <c r="H5" s="639"/>
      <c r="I5" s="639"/>
      <c r="J5" s="639"/>
      <c r="K5" s="639"/>
      <c r="L5" s="639"/>
      <c r="M5" s="2815"/>
      <c r="N5" s="12"/>
      <c r="O5" s="2859" t="s">
        <v>2331</v>
      </c>
      <c r="P5" s="13"/>
      <c r="Q5" s="14"/>
      <c r="W5" s="3262" t="s">
        <v>1388</v>
      </c>
      <c r="X5" s="3151"/>
      <c r="Y5" s="3151"/>
      <c r="Z5" s="3151"/>
      <c r="AA5" s="3151"/>
      <c r="AB5" s="3151"/>
      <c r="AC5" s="3151"/>
      <c r="AD5" s="3263"/>
      <c r="AF5" s="645"/>
      <c r="AG5" s="3"/>
      <c r="AH5" s="645"/>
      <c r="AI5" s="645"/>
      <c r="AJ5" s="645"/>
      <c r="AK5" s="645"/>
      <c r="AL5" s="645"/>
      <c r="AR5" s="3"/>
      <c r="BA5" s="466">
        <v>1</v>
      </c>
      <c r="BB5" s="550">
        <f ca="1">COUNTBLANK(A1:AZ462)</f>
        <v>20129</v>
      </c>
      <c r="BC5" s="551" t="s">
        <v>342</v>
      </c>
    </row>
    <row r="6" spans="1:55" ht="21" customHeight="1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 t="s">
        <v>4</v>
      </c>
      <c r="W6" s="3262"/>
      <c r="X6" s="3151"/>
      <c r="Y6" s="3151"/>
      <c r="Z6" s="3151"/>
      <c r="AA6" s="3151"/>
      <c r="AB6" s="3151"/>
      <c r="AC6" s="3151"/>
      <c r="AD6" s="3263"/>
      <c r="AF6" s="645"/>
      <c r="AG6" s="3"/>
      <c r="AH6" s="645"/>
      <c r="AI6" s="645"/>
      <c r="AJ6" s="645"/>
      <c r="AK6" s="645"/>
      <c r="AL6" s="645"/>
      <c r="AR6" s="3"/>
      <c r="BA6" s="466">
        <v>1</v>
      </c>
      <c r="BB6" s="550" cm="1">
        <f t="array" ref="BB6">SUM(BA1:BA461+2)</f>
        <v>1383</v>
      </c>
      <c r="BC6" s="551" t="s">
        <v>274</v>
      </c>
    </row>
    <row r="7" spans="1:55" ht="21" customHeight="1" x14ac:dyDescent="0.25">
      <c r="B7" s="2646" t="s">
        <v>5</v>
      </c>
      <c r="C7" s="2694"/>
      <c r="D7" s="17"/>
      <c r="E7" s="17"/>
      <c r="F7" s="17"/>
      <c r="G7" s="17"/>
      <c r="H7" s="2695" t="s">
        <v>77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17"/>
      <c r="M7" s="9"/>
      <c r="N7" s="2857" t="str">
        <f ca="1">"Page N°"&amp;_xlfn.SHEET()</f>
        <v>Page N°7</v>
      </c>
      <c r="S7" s="9"/>
      <c r="T7" s="9"/>
      <c r="W7" s="2523"/>
      <c r="X7" s="42"/>
      <c r="Y7" s="42"/>
      <c r="Z7" s="42"/>
      <c r="AA7" s="42"/>
      <c r="AB7" s="42"/>
      <c r="AC7" s="42"/>
      <c r="AD7" s="2524"/>
      <c r="AF7" s="646" t="s">
        <v>376</v>
      </c>
      <c r="AG7" s="3"/>
      <c r="AH7" s="645"/>
      <c r="AI7" s="645"/>
      <c r="AJ7" s="645"/>
      <c r="AK7" s="645"/>
      <c r="AL7" s="645"/>
      <c r="AR7" s="3"/>
      <c r="BA7" s="466">
        <v>1</v>
      </c>
      <c r="BB7" s="550">
        <f>SUM(A463:AZ463)+1</f>
        <v>53</v>
      </c>
      <c r="BC7" s="551" t="s">
        <v>343</v>
      </c>
    </row>
    <row r="8" spans="1:55" ht="21" customHeight="1" x14ac:dyDescent="0.25">
      <c r="B8" s="17"/>
      <c r="C8" s="2645" t="s">
        <v>2267</v>
      </c>
      <c r="D8" s="2645"/>
      <c r="E8" s="2645"/>
      <c r="F8" s="2645"/>
      <c r="G8" s="2645"/>
      <c r="H8" s="20"/>
      <c r="J8" s="9"/>
      <c r="K8" s="21"/>
      <c r="L8" s="511"/>
      <c r="M8" s="9"/>
      <c r="N8" s="2635"/>
      <c r="O8" s="9"/>
      <c r="P8" s="9"/>
      <c r="Q8" s="9"/>
      <c r="S8" s="2710" t="s">
        <v>314</v>
      </c>
      <c r="T8" s="2710"/>
      <c r="U8" s="2710"/>
      <c r="V8" s="984"/>
      <c r="W8" s="2523"/>
      <c r="X8" s="42"/>
      <c r="Y8" s="42"/>
      <c r="Z8" s="42"/>
      <c r="AA8" s="42"/>
      <c r="AB8" s="42"/>
      <c r="AC8" s="42"/>
      <c r="AD8" s="2524"/>
      <c r="AE8" s="984"/>
      <c r="AF8" s="647" t="s">
        <v>377</v>
      </c>
      <c r="AG8" s="3"/>
      <c r="AH8" s="645"/>
      <c r="AI8" s="645"/>
      <c r="AJ8" s="645"/>
      <c r="AK8" s="645"/>
      <c r="AL8" s="645"/>
      <c r="AR8" s="3"/>
      <c r="BA8" s="466">
        <v>1</v>
      </c>
    </row>
    <row r="9" spans="1:55" ht="21" customHeight="1" thickBot="1" x14ac:dyDescent="0.3">
      <c r="B9" s="17"/>
      <c r="C9" s="2696" t="s">
        <v>2274</v>
      </c>
      <c r="D9" s="512"/>
      <c r="E9" s="512"/>
      <c r="F9" s="512"/>
      <c r="G9" s="19"/>
      <c r="H9" s="9"/>
      <c r="I9" s="9"/>
      <c r="J9" s="22"/>
      <c r="K9" s="9"/>
      <c r="L9" s="9"/>
      <c r="M9" s="9"/>
      <c r="N9" s="567"/>
      <c r="P9" s="9"/>
      <c r="Q9" s="9"/>
      <c r="S9" s="2856" t="s">
        <v>2330</v>
      </c>
      <c r="T9" s="93"/>
      <c r="U9" s="93"/>
      <c r="W9" s="2523"/>
      <c r="X9" s="42"/>
      <c r="Y9" s="42"/>
      <c r="Z9" s="42"/>
      <c r="AA9" s="42"/>
      <c r="AB9" s="42"/>
      <c r="AC9" s="42"/>
      <c r="AD9" s="2524"/>
      <c r="AF9" s="648" t="s">
        <v>6</v>
      </c>
      <c r="AG9" s="3"/>
      <c r="AH9" s="649" t="s">
        <v>378</v>
      </c>
      <c r="AI9" s="645"/>
      <c r="AJ9" s="645"/>
      <c r="AK9" s="645"/>
      <c r="AL9" s="645"/>
      <c r="AR9" s="3"/>
      <c r="AS9" s="465"/>
      <c r="AT9" s="465"/>
      <c r="AU9" s="465"/>
      <c r="AV9" s="465"/>
      <c r="AW9" s="465"/>
      <c r="AX9" s="465"/>
      <c r="AY9" s="465"/>
      <c r="BA9" s="466">
        <v>1</v>
      </c>
    </row>
    <row r="10" spans="1:55" ht="21" customHeight="1" x14ac:dyDescent="0.25">
      <c r="A10" s="510">
        <f>ROW()</f>
        <v>10</v>
      </c>
      <c r="B10" s="23" t="s">
        <v>7</v>
      </c>
      <c r="C10" s="456" t="str">
        <f>C16</f>
        <v>Famille à coller.N.Nom de votre recette.Recette mère ►.S.Saisissez le nom de la recette mère</v>
      </c>
      <c r="D10" s="457">
        <f>D16</f>
        <v>6</v>
      </c>
      <c r="E10" s="457" t="str">
        <f>E16</f>
        <v>couverts</v>
      </c>
      <c r="F10" s="279" t="s">
        <v>4</v>
      </c>
      <c r="G10" s="24" t="s">
        <v>8</v>
      </c>
      <c r="H10" s="3217" t="s">
        <v>206</v>
      </c>
      <c r="I10" s="3217"/>
      <c r="J10" s="3157" t="s">
        <v>10</v>
      </c>
      <c r="K10" s="3157"/>
      <c r="L10" s="3158"/>
      <c r="N10" s="3246" t="str">
        <f>H10</f>
        <v>Famille à coller</v>
      </c>
      <c r="O10" s="3247"/>
      <c r="P10" s="3250" t="str">
        <f>UPPER(LEFT(J10,1))</f>
        <v>N</v>
      </c>
      <c r="Q10" s="3252" t="s">
        <v>11</v>
      </c>
      <c r="S10" s="2744" t="s">
        <v>307</v>
      </c>
      <c r="T10" s="541">
        <v>0</v>
      </c>
      <c r="U10" s="560" t="s">
        <v>315</v>
      </c>
      <c r="W10" s="2523"/>
      <c r="X10" s="42"/>
      <c r="Y10" s="42"/>
      <c r="Z10" s="42"/>
      <c r="AA10" s="42"/>
      <c r="AB10" s="42"/>
      <c r="AC10" s="42"/>
      <c r="AD10" s="2524"/>
      <c r="AF10" s="23" t="str">
        <f t="shared" ref="AF10:AF41" si="10">B10</f>
        <v>A</v>
      </c>
      <c r="AG10" s="3"/>
      <c r="AH10" s="650" t="s">
        <v>379</v>
      </c>
      <c r="AI10" s="651"/>
      <c r="AJ10" s="651"/>
      <c r="AK10" s="652"/>
      <c r="AL10" s="652"/>
      <c r="AN10" s="2986" t="s">
        <v>2297</v>
      </c>
      <c r="AO10" s="2987"/>
      <c r="AP10" s="2987"/>
      <c r="AQ10" s="2988"/>
      <c r="AR10" s="3"/>
      <c r="AS10" s="2986" t="s">
        <v>416</v>
      </c>
      <c r="AT10" s="2987"/>
      <c r="AU10" s="2987"/>
      <c r="AV10" s="2987"/>
      <c r="AW10" s="2987"/>
      <c r="AX10" s="2987"/>
      <c r="AY10" s="2988"/>
      <c r="BA10" s="466">
        <v>1</v>
      </c>
    </row>
    <row r="11" spans="1:55" ht="21" customHeight="1" x14ac:dyDescent="0.25">
      <c r="B11" s="25" t="s">
        <v>7</v>
      </c>
      <c r="C11" s="458" t="str">
        <f>C16</f>
        <v>Famille à coller.N.Nom de votre recette.Recette mère ►.S.Saisissez le nom de la recette mère</v>
      </c>
      <c r="D11" s="459"/>
      <c r="E11" s="459"/>
      <c r="F11" s="281" t="s">
        <v>207</v>
      </c>
      <c r="G11" s="26" t="s">
        <v>12</v>
      </c>
      <c r="H11" s="3218"/>
      <c r="I11" s="3218"/>
      <c r="J11" s="3159"/>
      <c r="K11" s="3159"/>
      <c r="L11" s="3160"/>
      <c r="N11" s="3248"/>
      <c r="O11" s="3249"/>
      <c r="P11" s="3251"/>
      <c r="Q11" s="3253"/>
      <c r="S11" s="2744" t="s">
        <v>306</v>
      </c>
      <c r="T11" s="531">
        <v>0</v>
      </c>
      <c r="U11" s="561" t="s">
        <v>316</v>
      </c>
      <c r="W11" s="2523"/>
      <c r="X11" s="42"/>
      <c r="Y11" s="42"/>
      <c r="Z11" s="42"/>
      <c r="AA11" s="42"/>
      <c r="AB11" s="42"/>
      <c r="AC11" s="42"/>
      <c r="AD11" s="2524"/>
      <c r="AF11" s="25" t="str">
        <f t="shared" si="10"/>
        <v>A</v>
      </c>
      <c r="AG11" s="3"/>
      <c r="AH11" s="653" t="s">
        <v>380</v>
      </c>
      <c r="AI11" s="654"/>
      <c r="AJ11" s="654"/>
      <c r="AK11" s="654"/>
      <c r="AL11" s="654"/>
      <c r="AN11" s="2989"/>
      <c r="AO11" s="2990"/>
      <c r="AP11" s="2990"/>
      <c r="AQ11" s="2991"/>
      <c r="AR11" s="3"/>
      <c r="AS11" s="2989"/>
      <c r="AT11" s="2990"/>
      <c r="AU11" s="2990"/>
      <c r="AV11" s="2990"/>
      <c r="AW11" s="2990"/>
      <c r="AX11" s="2990"/>
      <c r="AY11" s="2991"/>
      <c r="BA11" s="466">
        <v>1</v>
      </c>
    </row>
    <row r="12" spans="1:55" ht="21" customHeight="1" x14ac:dyDescent="0.25">
      <c r="B12" s="25" t="s">
        <v>7</v>
      </c>
      <c r="C12" s="460" t="str">
        <f>C16</f>
        <v>Famille à coller.N.Nom de votre recette.Recette mère ►.S.Saisissez le nom de la recette mère</v>
      </c>
      <c r="D12" s="461"/>
      <c r="E12" s="462"/>
      <c r="F12" s="28"/>
      <c r="G12" s="29" t="s">
        <v>208</v>
      </c>
      <c r="H12" s="283"/>
      <c r="I12" s="30" t="s">
        <v>13</v>
      </c>
      <c r="J12" s="284" t="s">
        <v>14</v>
      </c>
      <c r="K12" s="9"/>
      <c r="L12" s="285"/>
      <c r="N12" s="2848"/>
      <c r="O12" s="31" t="s">
        <v>15</v>
      </c>
      <c r="P12" s="32">
        <v>20</v>
      </c>
      <c r="Q12" s="33" t="str">
        <f>Q13</f>
        <v>assiettes</v>
      </c>
      <c r="S12" s="2744" t="s">
        <v>305</v>
      </c>
      <c r="T12" s="531">
        <v>0</v>
      </c>
      <c r="U12" s="561" t="s">
        <v>317</v>
      </c>
      <c r="W12" s="2523"/>
      <c r="X12" s="42"/>
      <c r="Y12" s="42"/>
      <c r="Z12" s="42"/>
      <c r="AA12" s="42"/>
      <c r="AB12" s="42"/>
      <c r="AC12" s="42"/>
      <c r="AD12" s="2524"/>
      <c r="AF12" s="25" t="str">
        <f t="shared" si="10"/>
        <v>A</v>
      </c>
      <c r="AG12" s="3"/>
      <c r="AH12" s="654"/>
      <c r="AI12" s="651"/>
      <c r="AJ12" s="651"/>
      <c r="AK12" s="652"/>
      <c r="AL12" s="652"/>
      <c r="AN12" s="2989"/>
      <c r="AO12" s="2990"/>
      <c r="AP12" s="2990"/>
      <c r="AQ12" s="2991"/>
      <c r="AR12" s="3"/>
      <c r="AS12" s="2989"/>
      <c r="AT12" s="2990"/>
      <c r="AU12" s="2990"/>
      <c r="AV12" s="2990"/>
      <c r="AW12" s="2990"/>
      <c r="AX12" s="2990"/>
      <c r="AY12" s="2991"/>
      <c r="BA12" s="466">
        <v>1</v>
      </c>
    </row>
    <row r="13" spans="1:55" ht="21" customHeight="1" x14ac:dyDescent="0.25">
      <c r="B13" s="25" t="s">
        <v>7</v>
      </c>
      <c r="C13" s="428" t="str">
        <f>C16</f>
        <v>Famille à coller.N.Nom de votre recette.Recette mère ►.S.Saisissez le nom de la recette mère</v>
      </c>
      <c r="D13" s="428"/>
      <c r="E13" s="428"/>
      <c r="F13" s="36" t="s">
        <v>16</v>
      </c>
      <c r="G13" s="37"/>
      <c r="H13" s="37"/>
      <c r="I13" s="288" t="s">
        <v>17</v>
      </c>
      <c r="J13" s="3214" t="str">
        <f>F16</f>
        <v>Famille à coller.N.Nom de votre recette.Recette mère ►.S.Saisissez le nom de la recette mère</v>
      </c>
      <c r="K13" s="3214"/>
      <c r="L13" s="3215"/>
      <c r="M13" s="41"/>
      <c r="N13" s="2848"/>
      <c r="O13" s="38" t="s">
        <v>18</v>
      </c>
      <c r="P13" s="39">
        <v>18</v>
      </c>
      <c r="Q13" s="40" t="s">
        <v>19</v>
      </c>
      <c r="S13" s="53" t="s">
        <v>21</v>
      </c>
      <c r="T13" s="532">
        <f t="shared" ref="T13:T25" si="11">U13 / 1000</f>
        <v>1E-3</v>
      </c>
      <c r="U13" s="533">
        <v>1</v>
      </c>
      <c r="W13" s="2523"/>
      <c r="X13" s="42"/>
      <c r="Y13" s="42"/>
      <c r="Z13" s="42"/>
      <c r="AA13" s="42"/>
      <c r="AB13" s="42"/>
      <c r="AC13" s="42"/>
      <c r="AD13" s="2524"/>
      <c r="AF13" s="25" t="str">
        <f t="shared" si="10"/>
        <v>A</v>
      </c>
      <c r="AG13" s="3"/>
      <c r="AH13" s="653" t="s">
        <v>381</v>
      </c>
      <c r="AI13" s="654"/>
      <c r="AJ13" s="654"/>
      <c r="AK13" s="654"/>
      <c r="AL13" s="654"/>
      <c r="AN13" s="669" t="s">
        <v>417</v>
      </c>
      <c r="AO13" s="670"/>
      <c r="AP13" s="671"/>
      <c r="AQ13" s="672"/>
      <c r="AR13" s="673"/>
      <c r="AS13" s="674"/>
      <c r="AT13" s="675"/>
      <c r="AU13" s="675"/>
      <c r="AV13" s="675"/>
      <c r="AW13" s="675"/>
      <c r="AX13" s="675"/>
      <c r="AY13" s="676"/>
      <c r="BA13" s="466">
        <v>1</v>
      </c>
    </row>
    <row r="14" spans="1:55" ht="21" customHeight="1" x14ac:dyDescent="0.25">
      <c r="B14" s="25" t="s">
        <v>7</v>
      </c>
      <c r="C14" s="428" t="str">
        <f>C16</f>
        <v>Famille à coller.N.Nom de votre recette.Recette mère ►.S.Saisissez le nom de la recette mère</v>
      </c>
      <c r="D14" s="428"/>
      <c r="E14" s="428"/>
      <c r="F14" s="43">
        <v>6</v>
      </c>
      <c r="G14" s="44" t="s">
        <v>66</v>
      </c>
      <c r="H14" s="36"/>
      <c r="I14" s="36"/>
      <c r="J14" s="3214"/>
      <c r="K14" s="3214"/>
      <c r="L14" s="3215"/>
      <c r="M14" s="41"/>
      <c r="N14" s="2848"/>
      <c r="O14" s="45" t="s">
        <v>20</v>
      </c>
      <c r="P14" s="46"/>
      <c r="Q14" s="47"/>
      <c r="S14" s="597" t="s">
        <v>26</v>
      </c>
      <c r="T14" s="532">
        <f t="shared" si="11"/>
        <v>1</v>
      </c>
      <c r="U14" s="533">
        <v>1000</v>
      </c>
      <c r="W14" s="2523"/>
      <c r="X14" s="42"/>
      <c r="Y14" s="42"/>
      <c r="Z14" s="42"/>
      <c r="AA14" s="42"/>
      <c r="AB14" s="42"/>
      <c r="AC14" s="42"/>
      <c r="AD14" s="2524"/>
      <c r="AF14" s="25" t="str">
        <f t="shared" si="10"/>
        <v>A</v>
      </c>
      <c r="AG14" s="3"/>
      <c r="AH14" s="654"/>
      <c r="AI14" s="651"/>
      <c r="AJ14" s="651"/>
      <c r="AK14" s="652"/>
      <c r="AL14" s="652"/>
      <c r="AN14" s="677"/>
      <c r="AO14" s="678"/>
      <c r="AP14" s="678"/>
      <c r="AQ14" s="679"/>
      <c r="AR14" s="3"/>
      <c r="AS14" s="674"/>
      <c r="AT14" s="1008" t="s">
        <v>418</v>
      </c>
      <c r="AU14" s="675"/>
      <c r="AV14" s="675"/>
      <c r="AW14" s="675"/>
      <c r="AX14" s="675"/>
      <c r="AY14" s="676"/>
      <c r="BA14" s="466">
        <v>1</v>
      </c>
    </row>
    <row r="15" spans="1:55" ht="21" customHeight="1" x14ac:dyDescent="0.25">
      <c r="B15" s="25" t="s">
        <v>5</v>
      </c>
      <c r="C15" s="463" t="str">
        <f>C16</f>
        <v>Famille à coller.N.Nom de votre recette.Recette mère ►.S.Saisissez le nom de la recette mère</v>
      </c>
      <c r="D15" s="463"/>
      <c r="E15" s="463"/>
      <c r="F15" s="289"/>
      <c r="G15" s="48"/>
      <c r="H15" s="48"/>
      <c r="I15" s="48"/>
      <c r="J15" s="48"/>
      <c r="K15" s="48"/>
      <c r="L15" s="49"/>
      <c r="M15" s="41"/>
      <c r="N15" s="2755">
        <f>IF(OR(ISBLANK(P12), ISBLANK(P13)), 0, P12/P13)</f>
        <v>1.1111111111111112</v>
      </c>
      <c r="O15" s="51"/>
      <c r="P15" s="51"/>
      <c r="Q15" s="52" t="str">
        <f ca="1">IF(COUNTIF(C37:Q37,"&lt;0.5")=0,"Aucune colonne masquée",COUNTIF(C37:Q37,"&lt;0.5")&amp;" colonnes masquées : "&amp;(N16&amp;O16))</f>
        <v>Aucune colonne masquée</v>
      </c>
      <c r="S15" s="792" t="s">
        <v>304</v>
      </c>
      <c r="T15" s="532">
        <f t="shared" si="11"/>
        <v>0.25</v>
      </c>
      <c r="U15" s="533">
        <v>250</v>
      </c>
      <c r="W15" s="2523"/>
      <c r="X15" s="42"/>
      <c r="Y15" s="42"/>
      <c r="Z15" s="42"/>
      <c r="AA15" s="42"/>
      <c r="AB15" s="42"/>
      <c r="AC15" s="42"/>
      <c r="AD15" s="2524"/>
      <c r="AF15" s="25" t="str">
        <f t="shared" si="10"/>
        <v>►</v>
      </c>
      <c r="AG15" s="3"/>
      <c r="AH15" s="653" t="s">
        <v>382</v>
      </c>
      <c r="AI15" s="654"/>
      <c r="AJ15" s="654"/>
      <c r="AK15" s="654"/>
      <c r="AL15" s="654"/>
      <c r="AN15" s="669" t="s">
        <v>419</v>
      </c>
      <c r="AO15" s="670"/>
      <c r="AP15" s="671"/>
      <c r="AQ15" s="672"/>
      <c r="AR15" s="3"/>
      <c r="AS15" s="674"/>
      <c r="AT15" s="1009" t="s">
        <v>420</v>
      </c>
      <c r="AU15" s="675"/>
      <c r="AV15" s="675"/>
      <c r="AW15" s="675"/>
      <c r="AX15" s="675"/>
      <c r="AY15" s="676"/>
      <c r="BA15" s="466">
        <v>1</v>
      </c>
    </row>
    <row r="16" spans="1:55" ht="21" customHeight="1" thickBot="1" x14ac:dyDescent="0.3">
      <c r="B16" s="430" t="s">
        <v>5</v>
      </c>
      <c r="C16" s="431" t="str">
        <f>F16</f>
        <v>Famille à coller.N.Nom de votre recette.Recette mère ►.S.Saisissez le nom de la recette mère</v>
      </c>
      <c r="D16" s="431">
        <f>F14</f>
        <v>6</v>
      </c>
      <c r="E16" s="431" t="str">
        <f>G14</f>
        <v>couverts</v>
      </c>
      <c r="F16" s="43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2" t="s">
        <v>22</v>
      </c>
      <c r="H16" s="3216" t="s">
        <v>23</v>
      </c>
      <c r="I16" s="3216"/>
      <c r="J16" s="3216"/>
      <c r="K16" s="433" t="s">
        <v>24</v>
      </c>
      <c r="L16" s="434" t="s">
        <v>25</v>
      </c>
      <c r="M16" s="41"/>
      <c r="N16" s="2756" t="str">
        <f ca="1">IF(C37&lt;0.5,C36&amp;".","")&amp;IF(D37&lt;0.5,D36&amp;".","")&amp;IF(E37&lt;0.5,E36&amp;".","")&amp;IF(F37&lt;0.5,F36&amp;".","")&amp;IF(G37&lt;0.5,G36&amp;".","")&amp;IF(H37&lt;0.5,H36&amp;".","")&amp;IF(I37&lt;0.5,I36&amp;".","")&amp;IF(J37&lt;0.5,J36&amp;".","")&amp;IF(K37&lt;0.5,K36&amp;".","")</f>
        <v/>
      </c>
      <c r="O16" s="2831" t="str">
        <f ca="1">IF(L37&lt;0.5,L36&amp;".","")&amp;IF(M37&lt;0.5,M36&amp;".","")&amp;IF(N37&lt;0.5,N36&amp;".","")&amp;IF(O37&lt;0.5,O36&amp;".","")&amp;IF(P37&lt;0.5,P36&amp;".","")&amp;IF(Q37&lt;0.5,Q36&amp;".","")</f>
        <v/>
      </c>
      <c r="P16" s="55"/>
      <c r="Q16" s="52" t="str">
        <f>ROWS(B10:B38)-SUBTOTAL(103,B10:B38)&amp;" "&amp;"Lignes masquées"</f>
        <v>0 Lignes masquées</v>
      </c>
      <c r="S16" s="792" t="s">
        <v>303</v>
      </c>
      <c r="T16" s="532">
        <f t="shared" si="11"/>
        <v>0.5</v>
      </c>
      <c r="U16" s="533">
        <v>500</v>
      </c>
      <c r="W16" s="2523"/>
      <c r="X16" s="42"/>
      <c r="Y16" s="42"/>
      <c r="Z16" s="42"/>
      <c r="AA16" s="42"/>
      <c r="AB16" s="42"/>
      <c r="AC16" s="42"/>
      <c r="AD16" s="2524"/>
      <c r="AF16" s="430" t="str">
        <f t="shared" si="10"/>
        <v>►</v>
      </c>
      <c r="AG16" s="3"/>
      <c r="AH16" s="654"/>
      <c r="AI16" s="654"/>
      <c r="AJ16" s="654"/>
      <c r="AK16" s="654"/>
      <c r="AL16" s="654"/>
      <c r="AN16" s="677"/>
      <c r="AO16" s="678"/>
      <c r="AP16" s="678"/>
      <c r="AQ16" s="679"/>
      <c r="AR16" s="3"/>
      <c r="AS16" s="674"/>
      <c r="AT16" s="1009" t="s">
        <v>421</v>
      </c>
      <c r="AU16" s="675"/>
      <c r="AV16" s="675"/>
      <c r="AW16" s="675"/>
      <c r="AX16" s="675"/>
      <c r="AY16" s="676"/>
      <c r="BA16" s="466">
        <v>1</v>
      </c>
    </row>
    <row r="17" spans="2:53" ht="21" customHeight="1" thickTop="1" thickBot="1" x14ac:dyDescent="0.3">
      <c r="B17" s="443" t="s">
        <v>5</v>
      </c>
      <c r="C17" s="444" t="str">
        <f>C16</f>
        <v>Famille à coller.N.Nom de votre recette.Recette mère ►.S.Saisissez le nom de la recette mère</v>
      </c>
      <c r="D17" s="445"/>
      <c r="E17" s="445"/>
      <c r="F17" s="446" t="s">
        <v>27</v>
      </c>
      <c r="G17" s="446" t="s">
        <v>28</v>
      </c>
      <c r="H17" s="446" t="s">
        <v>29</v>
      </c>
      <c r="I17" s="446" t="s">
        <v>30</v>
      </c>
      <c r="J17" s="2858" t="s">
        <v>31</v>
      </c>
      <c r="K17" s="447" t="s">
        <v>32</v>
      </c>
      <c r="L17" s="448" t="s">
        <v>33</v>
      </c>
      <c r="N17" s="2759" t="s">
        <v>35</v>
      </c>
      <c r="O17" s="57" t="s">
        <v>36</v>
      </c>
      <c r="P17" s="57" t="s">
        <v>37</v>
      </c>
      <c r="Q17" s="58" t="s">
        <v>209</v>
      </c>
      <c r="S17" s="792" t="s">
        <v>302</v>
      </c>
      <c r="T17" s="532">
        <f t="shared" si="11"/>
        <v>0.33332999999999996</v>
      </c>
      <c r="U17" s="533">
        <v>333.33</v>
      </c>
      <c r="W17" s="2523"/>
      <c r="X17" s="42"/>
      <c r="Y17" s="42"/>
      <c r="Z17" s="42"/>
      <c r="AA17" s="42"/>
      <c r="AB17" s="42"/>
      <c r="AC17" s="42"/>
      <c r="AD17" s="2524"/>
      <c r="AF17" s="443" t="str">
        <f t="shared" si="10"/>
        <v>►</v>
      </c>
      <c r="AG17" s="3"/>
      <c r="AH17" s="655" t="s">
        <v>383</v>
      </c>
      <c r="AI17" s="656"/>
      <c r="AJ17" s="656"/>
      <c r="AK17" s="656"/>
      <c r="AL17" s="656"/>
      <c r="AN17" s="680" t="s">
        <v>422</v>
      </c>
      <c r="AO17" s="670"/>
      <c r="AP17" s="671"/>
      <c r="AQ17" s="672"/>
      <c r="AR17" s="3"/>
      <c r="AS17" s="674"/>
      <c r="AT17" s="1009" t="s">
        <v>423</v>
      </c>
      <c r="AU17" s="675"/>
      <c r="AV17" s="675"/>
      <c r="AW17" s="675"/>
      <c r="AX17" s="675"/>
      <c r="AY17" s="676"/>
      <c r="BA17" s="466">
        <v>1</v>
      </c>
    </row>
    <row r="18" spans="2:53" ht="21" customHeight="1" thickTop="1" x14ac:dyDescent="0.25">
      <c r="B18" s="25" t="s">
        <v>7</v>
      </c>
      <c r="C18" s="427" t="str">
        <f>C16</f>
        <v>Famille à coller.N.Nom de votre recette.Recette mère ►.S.Saisissez le nom de la recette mère</v>
      </c>
      <c r="D18" s="428"/>
      <c r="E18" s="428"/>
      <c r="F18" s="290" t="s">
        <v>38</v>
      </c>
      <c r="G18" s="59" t="s">
        <v>39</v>
      </c>
      <c r="H18" s="60"/>
      <c r="I18" s="3237" t="s">
        <v>40</v>
      </c>
      <c r="J18" s="3238" t="s">
        <v>41</v>
      </c>
      <c r="K18" s="3239" t="s">
        <v>42</v>
      </c>
      <c r="L18" s="61" t="s">
        <v>43</v>
      </c>
      <c r="M18" s="41"/>
      <c r="N18" s="3270" t="s">
        <v>44</v>
      </c>
      <c r="O18" s="3276" t="s">
        <v>45</v>
      </c>
      <c r="P18" s="3274" t="s">
        <v>46</v>
      </c>
      <c r="Q18" s="3175" t="s">
        <v>47</v>
      </c>
      <c r="S18" s="72" t="s">
        <v>52</v>
      </c>
      <c r="T18" s="534">
        <f t="shared" si="11"/>
        <v>1E-3</v>
      </c>
      <c r="U18" s="535">
        <v>1</v>
      </c>
      <c r="W18" s="2523"/>
      <c r="X18" s="42"/>
      <c r="Y18" s="42"/>
      <c r="Z18" s="42"/>
      <c r="AA18" s="42"/>
      <c r="AB18" s="42"/>
      <c r="AC18" s="42"/>
      <c r="AD18" s="2524"/>
      <c r="AF18" s="25" t="str">
        <f t="shared" si="10"/>
        <v>A</v>
      </c>
      <c r="AG18" s="3"/>
      <c r="AH18" s="655" t="s">
        <v>384</v>
      </c>
      <c r="AI18" s="651"/>
      <c r="AJ18" s="656"/>
      <c r="AK18" s="656"/>
      <c r="AL18" s="656"/>
      <c r="AN18" s="677"/>
      <c r="AO18" s="678"/>
      <c r="AP18" s="678"/>
      <c r="AQ18" s="679"/>
      <c r="AR18" s="3"/>
      <c r="AS18" s="674"/>
      <c r="AT18" s="1009" t="s">
        <v>424</v>
      </c>
      <c r="AU18" s="675"/>
      <c r="AV18" s="675"/>
      <c r="AW18" s="675"/>
      <c r="AX18" s="675"/>
      <c r="AY18" s="676"/>
      <c r="BA18" s="466">
        <v>1</v>
      </c>
    </row>
    <row r="19" spans="2:53" ht="21" customHeight="1" x14ac:dyDescent="0.25">
      <c r="B19" s="25" t="s">
        <v>7</v>
      </c>
      <c r="C19" s="427" t="str">
        <f>C16</f>
        <v>Famille à coller.N.Nom de votre recette.Recette mère ►.S.Saisissez le nom de la recette mère</v>
      </c>
      <c r="D19" s="428"/>
      <c r="E19" s="428"/>
      <c r="F19" s="293" t="s">
        <v>48</v>
      </c>
      <c r="G19" s="62" t="s">
        <v>49</v>
      </c>
      <c r="H19" s="63" t="s">
        <v>50</v>
      </c>
      <c r="I19" s="2993"/>
      <c r="J19" s="2995"/>
      <c r="K19" s="2997"/>
      <c r="L19" s="64" t="s">
        <v>51</v>
      </c>
      <c r="M19" s="41"/>
      <c r="N19" s="3271"/>
      <c r="O19" s="3277"/>
      <c r="P19" s="3275"/>
      <c r="Q19" s="3018"/>
      <c r="S19" s="72" t="s">
        <v>53</v>
      </c>
      <c r="T19" s="534">
        <f t="shared" si="11"/>
        <v>0.01</v>
      </c>
      <c r="U19" s="535">
        <v>10</v>
      </c>
      <c r="W19" s="2525"/>
      <c r="X19" s="2526" t="s">
        <v>2234</v>
      </c>
      <c r="Y19" s="1839"/>
      <c r="Z19" s="42"/>
      <c r="AA19" s="42"/>
      <c r="AB19" s="42"/>
      <c r="AC19" s="42"/>
      <c r="AD19" s="2524"/>
      <c r="AF19" s="25" t="str">
        <f t="shared" si="10"/>
        <v>A</v>
      </c>
      <c r="AG19" s="3"/>
      <c r="AH19" s="655" t="s">
        <v>385</v>
      </c>
      <c r="AI19" s="656"/>
      <c r="AJ19" s="656"/>
      <c r="AK19" s="656"/>
      <c r="AL19" s="656"/>
      <c r="AN19" s="680" t="s">
        <v>425</v>
      </c>
      <c r="AO19" s="670"/>
      <c r="AP19" s="671"/>
      <c r="AQ19" s="672"/>
      <c r="AR19" s="3"/>
      <c r="AS19" s="674"/>
      <c r="AT19" s="1009" t="s">
        <v>426</v>
      </c>
      <c r="AU19" s="675"/>
      <c r="AV19" s="675"/>
      <c r="AW19" s="675"/>
      <c r="AX19" s="675"/>
      <c r="AY19" s="676"/>
      <c r="BA19" s="466">
        <v>1</v>
      </c>
    </row>
    <row r="20" spans="2:53" ht="21" customHeight="1" x14ac:dyDescent="0.25">
      <c r="B20" s="25" t="s">
        <v>7</v>
      </c>
      <c r="C20" s="427" t="str">
        <f>C16</f>
        <v>Famille à coller.N.Nom de votre recette.Recette mère ►.S.Saisissez le nom de la recette mère</v>
      </c>
      <c r="D20" s="428">
        <f>D16</f>
        <v>6</v>
      </c>
      <c r="E20" s="428" t="str">
        <f>E16</f>
        <v>couverts</v>
      </c>
      <c r="F20" s="79"/>
      <c r="G20" s="65"/>
      <c r="H20" s="75" t="str">
        <f t="shared" ref="H20:H33" si="12">IF(OR(ISTEXT(F20), F20&lt;=0, I20&lt;=0), "", "de")</f>
        <v/>
      </c>
      <c r="I20" s="67"/>
      <c r="J20" s="562"/>
      <c r="K20" s="68">
        <v>1</v>
      </c>
      <c r="L20" s="69"/>
      <c r="M20" s="41"/>
      <c r="N20" s="2849">
        <f>IF(ISTEXT(F20), 0, IFERROR(INDEX(T10:T34, MATCH(J20, S10:S34, 0)) * I20 * IF(ISBLANK(F20), 1, F20), 0))</f>
        <v>0</v>
      </c>
      <c r="O20" s="2850">
        <f>IF(ISNUMBER(K20), N20*K20*N15, 0)</f>
        <v>0</v>
      </c>
      <c r="P20" s="70">
        <f>IF(AND(ISNUMBER(K20), ISNUMBER(F20)), F20 * K20 * N15, 0)</f>
        <v>0</v>
      </c>
      <c r="Q20" s="71">
        <f t="shared" ref="Q20:Q33" si="13">G20</f>
        <v>0</v>
      </c>
      <c r="S20" s="72" t="s">
        <v>54</v>
      </c>
      <c r="T20" s="534">
        <f t="shared" si="11"/>
        <v>0.1</v>
      </c>
      <c r="U20" s="535">
        <v>100</v>
      </c>
      <c r="W20" s="2527" t="s">
        <v>2235</v>
      </c>
      <c r="X20" s="42"/>
      <c r="Y20" s="42"/>
      <c r="Z20" s="42"/>
      <c r="AA20" s="42"/>
      <c r="AB20" s="42"/>
      <c r="AC20" s="42"/>
      <c r="AD20" s="2524"/>
      <c r="AF20" s="25" t="str">
        <f t="shared" si="10"/>
        <v>A</v>
      </c>
      <c r="AG20" s="3"/>
      <c r="AH20" s="655"/>
      <c r="AI20" s="656"/>
      <c r="AJ20" s="656"/>
      <c r="AK20" s="656"/>
      <c r="AL20" s="656"/>
      <c r="AN20" s="677"/>
      <c r="AO20" s="678"/>
      <c r="AP20" s="678"/>
      <c r="AQ20" s="679"/>
      <c r="AR20" s="3"/>
      <c r="AS20" s="674"/>
      <c r="AT20" s="675"/>
      <c r="AU20" s="675"/>
      <c r="AV20" s="675"/>
      <c r="AW20" s="675"/>
      <c r="AX20" s="675"/>
      <c r="AY20" s="676"/>
      <c r="BA20" s="466">
        <v>1</v>
      </c>
    </row>
    <row r="21" spans="2:53" ht="21" customHeight="1" x14ac:dyDescent="0.25">
      <c r="B21" s="73" t="str">
        <f t="shared" ref="B21:B33" si="14">IF(L21&lt;&gt;"","A","►")</f>
        <v>►</v>
      </c>
      <c r="C21" s="427" t="str">
        <f>C16</f>
        <v>Famille à coller.N.Nom de votre recette.Recette mère ►.S.Saisissez le nom de la recette mère</v>
      </c>
      <c r="D21" s="428">
        <f>D16</f>
        <v>6</v>
      </c>
      <c r="E21" s="428" t="str">
        <f>E16</f>
        <v>couverts</v>
      </c>
      <c r="F21" s="79"/>
      <c r="G21" s="65"/>
      <c r="H21" s="75" t="str">
        <f t="shared" si="12"/>
        <v/>
      </c>
      <c r="I21" s="67"/>
      <c r="J21" s="562"/>
      <c r="K21" s="68">
        <v>1</v>
      </c>
      <c r="L21" s="69"/>
      <c r="M21" s="41"/>
      <c r="N21" s="2849">
        <f>IF(ISTEXT(F21), 0, IFERROR(INDEX(T10:T34, MATCH(J21, S10:S34, 0)) * I21 * IF(ISBLANK(F21), 1, F21), 0))</f>
        <v>0</v>
      </c>
      <c r="O21" s="76">
        <f>IF(ISNUMBER(K21), N21*K21*N15, 0)</f>
        <v>0</v>
      </c>
      <c r="P21" s="77">
        <f>IF(AND(ISNUMBER(K21), ISNUMBER(F21)), F21 * K21 * N15, 0)</f>
        <v>0</v>
      </c>
      <c r="Q21" s="78">
        <f t="shared" si="13"/>
        <v>0</v>
      </c>
      <c r="S21" s="72" t="s">
        <v>55</v>
      </c>
      <c r="T21" s="534">
        <f t="shared" si="11"/>
        <v>1</v>
      </c>
      <c r="U21" s="535">
        <v>1000</v>
      </c>
      <c r="W21" s="2527" t="s">
        <v>1396</v>
      </c>
      <c r="X21" s="42"/>
      <c r="Y21" s="42"/>
      <c r="Z21" s="42"/>
      <c r="AA21" s="42"/>
      <c r="AB21" s="42"/>
      <c r="AC21" s="42"/>
      <c r="AD21" s="2524"/>
      <c r="AF21" s="73" t="str">
        <f t="shared" si="10"/>
        <v>►</v>
      </c>
      <c r="AG21" s="3"/>
      <c r="AH21" s="655"/>
      <c r="AI21" s="656"/>
      <c r="AJ21" s="656"/>
      <c r="AK21" s="656"/>
      <c r="AL21" s="656"/>
      <c r="AN21" s="682" t="s">
        <v>427</v>
      </c>
      <c r="AO21" s="670"/>
      <c r="AP21" s="671"/>
      <c r="AQ21" s="672"/>
      <c r="AR21" s="3"/>
      <c r="AS21" s="674"/>
      <c r="AT21" s="675"/>
      <c r="AU21" s="675"/>
      <c r="AV21" s="675"/>
      <c r="AW21" s="675"/>
      <c r="AX21" s="675"/>
      <c r="AY21" s="676"/>
      <c r="BA21" s="466">
        <v>1</v>
      </c>
    </row>
    <row r="22" spans="2:53" ht="21" customHeight="1" x14ac:dyDescent="0.25">
      <c r="B22" s="73" t="str">
        <f t="shared" si="14"/>
        <v>►</v>
      </c>
      <c r="C22" s="427" t="str">
        <f>C16</f>
        <v>Famille à coller.N.Nom de votre recette.Recette mère ►.S.Saisissez le nom de la recette mère</v>
      </c>
      <c r="D22" s="428">
        <f>D16</f>
        <v>6</v>
      </c>
      <c r="E22" s="428" t="str">
        <f>E16</f>
        <v>couverts</v>
      </c>
      <c r="F22" s="79"/>
      <c r="G22" s="80"/>
      <c r="H22" s="75" t="str">
        <f t="shared" si="12"/>
        <v/>
      </c>
      <c r="I22" s="67"/>
      <c r="J22" s="562"/>
      <c r="K22" s="68">
        <v>1</v>
      </c>
      <c r="L22" s="69"/>
      <c r="M22" s="41"/>
      <c r="N22" s="2849">
        <f>IF(ISTEXT(F22), 0, IFERROR(INDEX(T10:T34, MATCH(J22, S10:S34, 0)) * I22 * IF(ISBLANK(F22), 1, F22), 0))</f>
        <v>0</v>
      </c>
      <c r="O22" s="81">
        <f>IF(ISNUMBER(K22), N22*K22*N15, 0)</f>
        <v>0</v>
      </c>
      <c r="P22" s="82">
        <f>IF(AND(ISNUMBER(K22), ISNUMBER(F22)), F22 * K22 * N15, 0)</f>
        <v>0</v>
      </c>
      <c r="Q22" s="83">
        <f t="shared" si="13"/>
        <v>0</v>
      </c>
      <c r="S22" s="84" t="s">
        <v>56</v>
      </c>
      <c r="T22" s="534">
        <f t="shared" si="11"/>
        <v>0.25</v>
      </c>
      <c r="U22" s="535">
        <v>250</v>
      </c>
      <c r="W22" s="2527" t="s">
        <v>1401</v>
      </c>
      <c r="X22" s="42"/>
      <c r="Y22" s="42"/>
      <c r="Z22" s="42"/>
      <c r="AA22" s="42"/>
      <c r="AB22" s="42"/>
      <c r="AC22" s="42"/>
      <c r="AD22" s="2524"/>
      <c r="AF22" s="73" t="str">
        <f t="shared" si="10"/>
        <v>►</v>
      </c>
      <c r="AG22" s="3"/>
      <c r="AH22" s="654"/>
      <c r="AI22" s="654"/>
      <c r="AJ22" s="654"/>
      <c r="AK22" s="654"/>
      <c r="AL22" s="654"/>
      <c r="AN22" s="677"/>
      <c r="AO22" s="678"/>
      <c r="AP22" s="678"/>
      <c r="AQ22" s="679"/>
      <c r="AR22" s="3"/>
      <c r="AS22" s="674"/>
      <c r="AT22" s="1010" t="s">
        <v>428</v>
      </c>
      <c r="AU22" s="675"/>
      <c r="AV22" s="675"/>
      <c r="AW22" s="675"/>
      <c r="AX22" s="675"/>
      <c r="AY22" s="676"/>
      <c r="BA22" s="466">
        <v>1</v>
      </c>
    </row>
    <row r="23" spans="2:53" ht="21" customHeight="1" thickBot="1" x14ac:dyDescent="0.3">
      <c r="B23" s="73" t="str">
        <f t="shared" si="14"/>
        <v>A</v>
      </c>
      <c r="C23" s="427" t="str">
        <f>C16</f>
        <v>Famille à coller.N.Nom de votre recette.Recette mère ►.S.Saisissez le nom de la recette mère</v>
      </c>
      <c r="D23" s="428">
        <f>D16</f>
        <v>6</v>
      </c>
      <c r="E23" s="428" t="str">
        <f>E16</f>
        <v>couverts</v>
      </c>
      <c r="F23" s="79"/>
      <c r="G23" s="80"/>
      <c r="H23" s="75" t="str">
        <f t="shared" si="12"/>
        <v/>
      </c>
      <c r="I23" s="67"/>
      <c r="J23" s="562"/>
      <c r="K23" s="68">
        <v>1</v>
      </c>
      <c r="L23" s="69" t="s">
        <v>348</v>
      </c>
      <c r="M23" s="41"/>
      <c r="N23" s="2849">
        <f>IF(ISTEXT(F23), 0, IFERROR(INDEX(T10:T34, MATCH(J23, S10:S34, 0)) * I23 * IF(ISBLANK(F23), 1, F23), 0))</f>
        <v>0</v>
      </c>
      <c r="O23" s="76">
        <f>IF(ISNUMBER(K23), N23*K23*N15, 0)</f>
        <v>0</v>
      </c>
      <c r="P23" s="77">
        <f>IF(AND(ISNUMBER(K23), ISNUMBER(F23)), F23 * K23 * N15, 0)</f>
        <v>0</v>
      </c>
      <c r="Q23" s="78">
        <f t="shared" si="13"/>
        <v>0</v>
      </c>
      <c r="S23" s="84" t="s">
        <v>57</v>
      </c>
      <c r="T23" s="534">
        <f t="shared" si="11"/>
        <v>0.5</v>
      </c>
      <c r="U23" s="535">
        <v>500</v>
      </c>
      <c r="W23" s="2527" t="s">
        <v>1405</v>
      </c>
      <c r="X23" s="42"/>
      <c r="Y23" s="42"/>
      <c r="Z23" s="85" t="s">
        <v>1963</v>
      </c>
      <c r="AA23" s="42"/>
      <c r="AB23" s="42"/>
      <c r="AC23" s="42"/>
      <c r="AD23" s="2524"/>
      <c r="AF23" s="73" t="str">
        <f t="shared" si="10"/>
        <v>A</v>
      </c>
      <c r="AG23" s="3"/>
      <c r="AH23" s="654"/>
      <c r="AI23" s="654"/>
      <c r="AJ23" s="654"/>
      <c r="AK23" s="654"/>
      <c r="AL23" s="654"/>
      <c r="AN23" s="682" t="s">
        <v>429</v>
      </c>
      <c r="AO23" s="670"/>
      <c r="AP23" s="671"/>
      <c r="AQ23" s="672"/>
      <c r="AR23" s="3"/>
      <c r="AS23" s="674"/>
      <c r="AT23" s="675"/>
      <c r="AU23" s="675"/>
      <c r="AV23" s="675"/>
      <c r="AW23" s="675"/>
      <c r="AX23" s="675"/>
      <c r="AY23" s="676"/>
      <c r="BA23" s="466">
        <v>1</v>
      </c>
    </row>
    <row r="24" spans="2:53" ht="21" customHeight="1" thickTop="1" x14ac:dyDescent="0.25">
      <c r="B24" s="73" t="str">
        <f t="shared" si="14"/>
        <v>►</v>
      </c>
      <c r="C24" s="427" t="str">
        <f>C16</f>
        <v>Famille à coller.N.Nom de votre recette.Recette mère ►.S.Saisissez le nom de la recette mère</v>
      </c>
      <c r="D24" s="428">
        <f>D16</f>
        <v>6</v>
      </c>
      <c r="E24" s="428" t="str">
        <f>E16</f>
        <v>couverts</v>
      </c>
      <c r="F24" s="79"/>
      <c r="G24" s="80"/>
      <c r="H24" s="75" t="str">
        <f t="shared" si="12"/>
        <v/>
      </c>
      <c r="I24" s="67"/>
      <c r="J24" s="562"/>
      <c r="K24" s="68">
        <v>1</v>
      </c>
      <c r="L24" s="69"/>
      <c r="M24" s="41"/>
      <c r="N24" s="2849">
        <f>IF(ISTEXT(F24), 0, IFERROR(INDEX(T10:T34, MATCH(J24, S10:S34, 0)) * I24 * IF(ISBLANK(F24), 1, F24), 0))</f>
        <v>0</v>
      </c>
      <c r="O24" s="81">
        <f>IF(ISNUMBER(K24), N24*K24*N15, 0)</f>
        <v>0</v>
      </c>
      <c r="P24" s="82">
        <f>IF(AND(ISNUMBER(K24), ISNUMBER(F24)), F24 * K24 * N15, 0)</f>
        <v>0</v>
      </c>
      <c r="Q24" s="83">
        <f t="shared" si="13"/>
        <v>0</v>
      </c>
      <c r="S24" s="2763" t="s">
        <v>58</v>
      </c>
      <c r="T24" s="534">
        <f t="shared" si="11"/>
        <v>0.1</v>
      </c>
      <c r="U24" s="535">
        <v>100</v>
      </c>
      <c r="W24" s="2528" t="s">
        <v>1406</v>
      </c>
      <c r="X24" s="42"/>
      <c r="Y24" s="42"/>
      <c r="Z24" s="2529" t="s">
        <v>1964</v>
      </c>
      <c r="AA24" s="42"/>
      <c r="AB24" s="42"/>
      <c r="AC24" s="42"/>
      <c r="AD24" s="2524"/>
      <c r="AF24" s="73" t="str">
        <f t="shared" si="10"/>
        <v>►</v>
      </c>
      <c r="AG24" s="3"/>
      <c r="AH24" s="654"/>
      <c r="AI24" s="654"/>
      <c r="AJ24" s="654"/>
      <c r="AK24" s="654"/>
      <c r="AL24" s="654"/>
      <c r="AN24" s="677"/>
      <c r="AO24" s="678"/>
      <c r="AP24" s="678"/>
      <c r="AQ24" s="679"/>
      <c r="AR24" s="3"/>
      <c r="AS24" s="683" t="s">
        <v>38</v>
      </c>
      <c r="AT24" s="684" t="s">
        <v>39</v>
      </c>
      <c r="AU24" s="685"/>
      <c r="AV24" s="2992" t="s">
        <v>40</v>
      </c>
      <c r="AW24" s="2994" t="s">
        <v>41</v>
      </c>
      <c r="AX24" s="2996" t="s">
        <v>42</v>
      </c>
      <c r="AY24" s="686" t="s">
        <v>43</v>
      </c>
      <c r="BA24" s="466">
        <v>1</v>
      </c>
    </row>
    <row r="25" spans="2:53" ht="21" customHeight="1" x14ac:dyDescent="0.25">
      <c r="B25" s="73" t="str">
        <f t="shared" si="14"/>
        <v>►</v>
      </c>
      <c r="C25" s="427" t="str">
        <f>C16</f>
        <v>Famille à coller.N.Nom de votre recette.Recette mère ►.S.Saisissez le nom de la recette mère</v>
      </c>
      <c r="D25" s="428">
        <f>D16</f>
        <v>6</v>
      </c>
      <c r="E25" s="428" t="str">
        <f>E16</f>
        <v>couverts</v>
      </c>
      <c r="F25" s="79"/>
      <c r="G25" s="80"/>
      <c r="H25" s="75" t="str">
        <f t="shared" si="12"/>
        <v/>
      </c>
      <c r="I25" s="67"/>
      <c r="J25" s="562"/>
      <c r="K25" s="68">
        <v>1</v>
      </c>
      <c r="L25" s="69"/>
      <c r="M25" s="41"/>
      <c r="N25" s="2849">
        <f>IF(ISTEXT(F25), 0, IFERROR(INDEX(T10:T34, MATCH(J25, S10:S34, 0)) * I25 * IF(ISBLANK(F25), 1, F25), 0))</f>
        <v>0</v>
      </c>
      <c r="O25" s="76">
        <f>IF(ISNUMBER(K25), N25*K25*N15, 0)</f>
        <v>0</v>
      </c>
      <c r="P25" s="77">
        <f>IF(AND(ISNUMBER(K25), ISNUMBER(F25)), F25 * K25 * N15, 0)</f>
        <v>0</v>
      </c>
      <c r="Q25" s="78">
        <f t="shared" si="13"/>
        <v>0</v>
      </c>
      <c r="S25" s="2023" t="s">
        <v>59</v>
      </c>
      <c r="T25" s="534">
        <f t="shared" si="11"/>
        <v>4.9299999999999995E-3</v>
      </c>
      <c r="U25" s="536">
        <v>4.93</v>
      </c>
      <c r="W25" s="3254" t="s">
        <v>2236</v>
      </c>
      <c r="X25" s="3255"/>
      <c r="Y25" s="3255"/>
      <c r="Z25" s="3255"/>
      <c r="AA25" s="3255"/>
      <c r="AB25" s="3255"/>
      <c r="AC25" s="3255"/>
      <c r="AD25" s="3256"/>
      <c r="AF25" s="73" t="str">
        <f t="shared" si="10"/>
        <v>►</v>
      </c>
      <c r="AG25" s="3"/>
      <c r="AH25" s="654"/>
      <c r="AI25" s="654"/>
      <c r="AJ25" s="654"/>
      <c r="AK25" s="654"/>
      <c r="AL25" s="654"/>
      <c r="AN25" s="687" t="s">
        <v>430</v>
      </c>
      <c r="AO25" s="670"/>
      <c r="AP25" s="671"/>
      <c r="AQ25" s="672"/>
      <c r="AR25" s="3"/>
      <c r="AS25" s="688" t="s">
        <v>48</v>
      </c>
      <c r="AT25" s="62" t="s">
        <v>49</v>
      </c>
      <c r="AU25" s="63" t="s">
        <v>50</v>
      </c>
      <c r="AV25" s="2993"/>
      <c r="AW25" s="2995"/>
      <c r="AX25" s="2997"/>
      <c r="AY25" s="689" t="s">
        <v>51</v>
      </c>
      <c r="BA25" s="466">
        <v>1</v>
      </c>
    </row>
    <row r="26" spans="2:53" ht="21" customHeight="1" x14ac:dyDescent="0.25">
      <c r="B26" s="73" t="str">
        <f t="shared" si="14"/>
        <v>►</v>
      </c>
      <c r="C26" s="427" t="str">
        <f>C16</f>
        <v>Famille à coller.N.Nom de votre recette.Recette mère ►.S.Saisissez le nom de la recette mère</v>
      </c>
      <c r="D26" s="428">
        <f>D16</f>
        <v>6</v>
      </c>
      <c r="E26" s="428" t="str">
        <f>E16</f>
        <v>couverts</v>
      </c>
      <c r="F26" s="79"/>
      <c r="G26" s="80"/>
      <c r="H26" s="75" t="str">
        <f t="shared" si="12"/>
        <v/>
      </c>
      <c r="I26" s="67"/>
      <c r="J26" s="562"/>
      <c r="K26" s="68">
        <v>1</v>
      </c>
      <c r="L26" s="69"/>
      <c r="M26" s="41"/>
      <c r="N26" s="2849">
        <f>IF(ISTEXT(F26), 0, IFERROR(INDEX(T10:T34, MATCH(J26, S10:S34, 0)) * I26 * IF(ISBLANK(F26), 1, F26), 0))</f>
        <v>0</v>
      </c>
      <c r="O26" s="81">
        <f>IF(ISNUMBER(K26), N26*K26*N15, 0)</f>
        <v>0</v>
      </c>
      <c r="P26" s="82">
        <f>IF(AND(ISNUMBER(K26), ISNUMBER(F26)), F26 * K26 * N15, 0)</f>
        <v>0</v>
      </c>
      <c r="Q26" s="83">
        <f t="shared" si="13"/>
        <v>0</v>
      </c>
      <c r="S26" s="2023" t="s">
        <v>61</v>
      </c>
      <c r="T26" s="534">
        <f t="shared" ref="T26:T34" si="15">U26 / 1000</f>
        <v>1.4999999999999999E-2</v>
      </c>
      <c r="U26" s="535">
        <v>15</v>
      </c>
      <c r="W26" s="3124"/>
      <c r="X26" s="3120"/>
      <c r="Y26" s="3120"/>
      <c r="Z26" s="3120"/>
      <c r="AA26" s="3120"/>
      <c r="AB26" s="3120"/>
      <c r="AC26" s="3120"/>
      <c r="AD26" s="3125"/>
      <c r="AF26" s="73" t="str">
        <f t="shared" si="10"/>
        <v>►</v>
      </c>
      <c r="AG26" s="3"/>
      <c r="AH26" s="654"/>
      <c r="AI26" s="654"/>
      <c r="AJ26" s="654"/>
      <c r="AK26" s="654"/>
      <c r="AL26" s="654"/>
      <c r="AN26" s="677"/>
      <c r="AO26" s="678"/>
      <c r="AP26" s="678"/>
      <c r="AQ26" s="679"/>
      <c r="AR26" s="3"/>
      <c r="AS26" s="690"/>
      <c r="AT26" s="65"/>
      <c r="AU26" s="66" t="str">
        <f>IF(AND(AS26&gt;0,AV26&gt;0),"de","")</f>
        <v/>
      </c>
      <c r="AV26" s="67">
        <v>150</v>
      </c>
      <c r="AW26" s="53" t="s">
        <v>21</v>
      </c>
      <c r="AX26" s="68">
        <v>1</v>
      </c>
      <c r="AY26" s="691" t="s">
        <v>431</v>
      </c>
      <c r="BA26" s="466">
        <v>1</v>
      </c>
    </row>
    <row r="27" spans="2:53" ht="21" customHeight="1" x14ac:dyDescent="0.25">
      <c r="B27" s="73" t="str">
        <f t="shared" si="14"/>
        <v>►</v>
      </c>
      <c r="C27" s="427" t="str">
        <f>C16</f>
        <v>Famille à coller.N.Nom de votre recette.Recette mère ►.S.Saisissez le nom de la recette mère</v>
      </c>
      <c r="D27" s="428">
        <f>D16</f>
        <v>6</v>
      </c>
      <c r="E27" s="428" t="str">
        <f>E16</f>
        <v>couverts</v>
      </c>
      <c r="F27" s="79"/>
      <c r="G27" s="80"/>
      <c r="H27" s="75" t="str">
        <f t="shared" si="12"/>
        <v/>
      </c>
      <c r="I27" s="67"/>
      <c r="J27" s="562"/>
      <c r="K27" s="68">
        <v>1</v>
      </c>
      <c r="L27" s="69"/>
      <c r="M27" s="41"/>
      <c r="N27" s="2849">
        <f>IF(ISTEXT(F27), 0, IFERROR(INDEX(T10:T34, MATCH(J27, S10:S34, 0)) * I27 * IF(ISBLANK(F27), 1, F27), 0))</f>
        <v>0</v>
      </c>
      <c r="O27" s="76">
        <f>IF(ISNUMBER(K27), N27*K27*N15, 0)</f>
        <v>0</v>
      </c>
      <c r="P27" s="77">
        <f>IF(AND(ISNUMBER(K27), ISNUMBER(F27)), F27 * K27 * N15, 0)</f>
        <v>0</v>
      </c>
      <c r="Q27" s="78">
        <f t="shared" si="13"/>
        <v>0</v>
      </c>
      <c r="S27" s="2023" t="s">
        <v>60</v>
      </c>
      <c r="T27" s="534">
        <f t="shared" si="15"/>
        <v>5.0000000000000001E-3</v>
      </c>
      <c r="U27" s="535">
        <v>5</v>
      </c>
      <c r="W27" s="3257" t="s">
        <v>2237</v>
      </c>
      <c r="X27" s="3258"/>
      <c r="Y27" s="3258"/>
      <c r="Z27" s="3258"/>
      <c r="AA27" s="3258"/>
      <c r="AB27" s="3258"/>
      <c r="AC27" s="3258"/>
      <c r="AD27" s="3259"/>
      <c r="AF27" s="73" t="str">
        <f t="shared" si="10"/>
        <v>►</v>
      </c>
      <c r="AG27" s="3"/>
      <c r="AH27" s="654"/>
      <c r="AI27" s="654"/>
      <c r="AJ27" s="654"/>
      <c r="AK27" s="654"/>
      <c r="AL27" s="654"/>
      <c r="AN27" s="687" t="s">
        <v>41</v>
      </c>
      <c r="AO27" s="670"/>
      <c r="AP27" s="671"/>
      <c r="AQ27" s="672"/>
      <c r="AR27" s="3"/>
      <c r="AS27" s="690"/>
      <c r="AT27" s="65"/>
      <c r="AU27" s="66" t="s">
        <v>432</v>
      </c>
      <c r="AV27" s="67">
        <v>8</v>
      </c>
      <c r="AW27" s="53" t="s">
        <v>21</v>
      </c>
      <c r="AX27" s="68">
        <v>1</v>
      </c>
      <c r="AY27" s="691" t="s">
        <v>433</v>
      </c>
      <c r="BA27" s="466">
        <v>1</v>
      </c>
    </row>
    <row r="28" spans="2:53" ht="21" customHeight="1" x14ac:dyDescent="0.25">
      <c r="B28" s="73" t="str">
        <f t="shared" si="14"/>
        <v>►</v>
      </c>
      <c r="C28" s="427" t="str">
        <f>C16</f>
        <v>Famille à coller.N.Nom de votre recette.Recette mère ►.S.Saisissez le nom de la recette mère</v>
      </c>
      <c r="D28" s="428">
        <f>D16</f>
        <v>6</v>
      </c>
      <c r="E28" s="428" t="str">
        <f>E16</f>
        <v>couverts</v>
      </c>
      <c r="F28" s="79"/>
      <c r="G28" s="80"/>
      <c r="H28" s="75" t="str">
        <f t="shared" si="12"/>
        <v/>
      </c>
      <c r="I28" s="67"/>
      <c r="J28" s="562"/>
      <c r="K28" s="68">
        <v>1</v>
      </c>
      <c r="L28" s="69"/>
      <c r="M28" s="41"/>
      <c r="N28" s="2849">
        <f>IF(ISTEXT(F28), 0, IFERROR(INDEX(T10:T34, MATCH(J28, S10:S34, 0)) * I28 * IF(ISBLANK(F28), 1, F28), 0))</f>
        <v>0</v>
      </c>
      <c r="O28" s="81">
        <f>IF(ISNUMBER(K28), N28*K28*N15, 0)</f>
        <v>0</v>
      </c>
      <c r="P28" s="82">
        <f>IF(AND(ISNUMBER(K28), ISNUMBER(F28)), F28 * K28 * N15, 0)</f>
        <v>0</v>
      </c>
      <c r="Q28" s="83">
        <f t="shared" si="13"/>
        <v>0</v>
      </c>
      <c r="R28" s="464"/>
      <c r="S28" s="2023" t="s">
        <v>65</v>
      </c>
      <c r="T28" s="534">
        <f t="shared" si="15"/>
        <v>0.03</v>
      </c>
      <c r="U28" s="535">
        <v>30</v>
      </c>
      <c r="W28" s="3260" t="s">
        <v>2238</v>
      </c>
      <c r="X28" s="3261"/>
      <c r="Y28" s="3261"/>
      <c r="Z28" s="3261"/>
      <c r="AA28" s="3261"/>
      <c r="AB28" s="3261"/>
      <c r="AC28" s="2530"/>
      <c r="AD28" s="2531" t="str">
        <f>Z73</f>
        <v>◄ cellule Y73</v>
      </c>
      <c r="AF28" s="73" t="str">
        <f t="shared" si="10"/>
        <v>►</v>
      </c>
      <c r="AG28" s="3"/>
      <c r="AH28" s="655" t="s">
        <v>386</v>
      </c>
      <c r="AI28" s="651"/>
      <c r="AJ28" s="651"/>
      <c r="AK28" s="652"/>
      <c r="AL28" s="652"/>
      <c r="AN28" s="677"/>
      <c r="AO28" s="678"/>
      <c r="AP28" s="678"/>
      <c r="AQ28" s="679"/>
      <c r="AR28" s="3"/>
      <c r="AS28" s="690"/>
      <c r="AT28" s="65"/>
      <c r="AU28" s="75" t="s">
        <v>432</v>
      </c>
      <c r="AV28" s="67">
        <v>105</v>
      </c>
      <c r="AW28" s="53" t="s">
        <v>21</v>
      </c>
      <c r="AX28" s="68">
        <v>1</v>
      </c>
      <c r="AY28" s="691" t="s">
        <v>434</v>
      </c>
      <c r="BA28" s="466">
        <v>1</v>
      </c>
    </row>
    <row r="29" spans="2:53" ht="21" customHeight="1" x14ac:dyDescent="0.25">
      <c r="B29" s="73" t="str">
        <f t="shared" si="14"/>
        <v>►</v>
      </c>
      <c r="C29" s="427" t="str">
        <f>C16</f>
        <v>Famille à coller.N.Nom de votre recette.Recette mère ►.S.Saisissez le nom de la recette mère</v>
      </c>
      <c r="D29" s="428">
        <f>D16</f>
        <v>6</v>
      </c>
      <c r="E29" s="428" t="str">
        <f>E16</f>
        <v>couverts</v>
      </c>
      <c r="F29" s="79"/>
      <c r="G29" s="80"/>
      <c r="H29" s="75" t="str">
        <f t="shared" si="12"/>
        <v/>
      </c>
      <c r="I29" s="67"/>
      <c r="J29" s="562"/>
      <c r="K29" s="68">
        <v>1</v>
      </c>
      <c r="L29" s="69"/>
      <c r="M29" s="41"/>
      <c r="N29" s="2849">
        <f>IF(ISTEXT(F29), 0, IFERROR(INDEX(T10:T34, MATCH(J29, S10:S34, 0)) * I29 * IF(ISBLANK(F29), 1, F29), 0))</f>
        <v>0</v>
      </c>
      <c r="O29" s="76">
        <f>IF(ISNUMBER(K29), N29*K29*N15, 0)</f>
        <v>0</v>
      </c>
      <c r="P29" s="77">
        <f>IF(AND(ISNUMBER(K29), ISNUMBER(F29)), F29 * K29 * N15, 0)</f>
        <v>0</v>
      </c>
      <c r="Q29" s="78">
        <f t="shared" si="13"/>
        <v>0</v>
      </c>
      <c r="R29" s="464"/>
      <c r="S29" s="2023" t="s">
        <v>345</v>
      </c>
      <c r="T29" s="534">
        <f t="shared" si="15"/>
        <v>0.06</v>
      </c>
      <c r="U29" s="535">
        <v>60</v>
      </c>
      <c r="W29" s="1854" t="s">
        <v>1414</v>
      </c>
      <c r="X29" s="1850"/>
      <c r="Y29" s="1850"/>
      <c r="Z29" s="1850"/>
      <c r="AA29" s="1850"/>
      <c r="AB29" s="1850"/>
      <c r="AC29" s="1850"/>
      <c r="AD29" s="2532"/>
      <c r="AF29" s="73" t="str">
        <f t="shared" si="10"/>
        <v>►</v>
      </c>
      <c r="AG29" s="3"/>
      <c r="AH29" s="655" t="s">
        <v>387</v>
      </c>
      <c r="AI29" s="651"/>
      <c r="AJ29" s="651"/>
      <c r="AK29" s="652"/>
      <c r="AL29" s="652"/>
      <c r="AN29" s="692" t="s">
        <v>435</v>
      </c>
      <c r="AO29" s="693"/>
      <c r="AP29" s="671"/>
      <c r="AQ29" s="672"/>
      <c r="AR29" s="3"/>
      <c r="AS29" s="674"/>
      <c r="AT29" s="675"/>
      <c r="AU29" s="675"/>
      <c r="AV29" s="675"/>
      <c r="AW29" s="675"/>
      <c r="AX29" s="675"/>
      <c r="AY29" s="676"/>
      <c r="BA29" s="466">
        <v>1</v>
      </c>
    </row>
    <row r="30" spans="2:53" ht="21" customHeight="1" thickBot="1" x14ac:dyDescent="0.3">
      <c r="B30" s="73" t="str">
        <f t="shared" si="14"/>
        <v>►</v>
      </c>
      <c r="C30" s="427" t="str">
        <f>C16</f>
        <v>Famille à coller.N.Nom de votre recette.Recette mère ►.S.Saisissez le nom de la recette mère</v>
      </c>
      <c r="D30" s="428">
        <f>D16</f>
        <v>6</v>
      </c>
      <c r="E30" s="428" t="str">
        <f>E16</f>
        <v>couverts</v>
      </c>
      <c r="F30" s="79"/>
      <c r="G30" s="80"/>
      <c r="H30" s="75" t="str">
        <f t="shared" si="12"/>
        <v/>
      </c>
      <c r="I30" s="67"/>
      <c r="J30" s="562"/>
      <c r="K30" s="68">
        <v>1</v>
      </c>
      <c r="L30" s="69"/>
      <c r="M30" s="41"/>
      <c r="N30" s="2849">
        <f>IF(ISTEXT(F30), 0, IFERROR(INDEX(T10:T34, MATCH(J30, S10:S34, 0)) * I30 * IF(ISBLANK(F30), 1, F30), 0))</f>
        <v>0</v>
      </c>
      <c r="O30" s="81">
        <f>IF(ISNUMBER(K30), N30*K30*N15, 0)</f>
        <v>0</v>
      </c>
      <c r="P30" s="82">
        <f>IF(AND(ISNUMBER(K30), ISNUMBER(F30)), F30 * K30 * N15, 0)</f>
        <v>0</v>
      </c>
      <c r="Q30" s="83">
        <f t="shared" si="13"/>
        <v>0</v>
      </c>
      <c r="R30" s="464"/>
      <c r="S30" s="2023" t="s">
        <v>301</v>
      </c>
      <c r="T30" s="534">
        <f t="shared" si="15"/>
        <v>0.22500000000000001</v>
      </c>
      <c r="U30" s="535">
        <v>225</v>
      </c>
      <c r="W30" s="1854" t="s">
        <v>1414</v>
      </c>
      <c r="X30" s="1850"/>
      <c r="Y30" s="1850"/>
      <c r="Z30" s="1850"/>
      <c r="AA30" s="1850"/>
      <c r="AB30" s="1850"/>
      <c r="AC30" s="1850"/>
      <c r="AD30" s="2532"/>
      <c r="AF30" s="73" t="str">
        <f t="shared" si="10"/>
        <v>►</v>
      </c>
      <c r="AG30" s="3"/>
      <c r="AH30" s="654"/>
      <c r="AI30" s="654"/>
      <c r="AJ30" s="654"/>
      <c r="AK30" s="654"/>
      <c r="AL30" s="654"/>
      <c r="AN30" s="677"/>
      <c r="AO30" s="678"/>
      <c r="AP30" s="678"/>
      <c r="AQ30" s="679"/>
      <c r="AR30" s="3"/>
      <c r="AS30" s="674"/>
      <c r="AT30" s="1010" t="s">
        <v>436</v>
      </c>
      <c r="AU30" s="675"/>
      <c r="AV30" s="675"/>
      <c r="AW30" s="675"/>
      <c r="AX30" s="675"/>
      <c r="AY30" s="676"/>
      <c r="BA30" s="466">
        <v>1</v>
      </c>
    </row>
    <row r="31" spans="2:53" ht="21" customHeight="1" thickBot="1" x14ac:dyDescent="0.3">
      <c r="B31" s="73" t="str">
        <f t="shared" si="14"/>
        <v>►</v>
      </c>
      <c r="C31" s="427" t="str">
        <f t="shared" ref="C31:C33" si="16">C16</f>
        <v>Famille à coller.N.Nom de votre recette.Recette mère ►.S.Saisissez le nom de la recette mère</v>
      </c>
      <c r="D31" s="428">
        <f>D16</f>
        <v>6</v>
      </c>
      <c r="E31" s="428" t="str">
        <f>E16</f>
        <v>couverts</v>
      </c>
      <c r="F31" s="79"/>
      <c r="G31" s="80"/>
      <c r="H31" s="75" t="str">
        <f t="shared" si="12"/>
        <v/>
      </c>
      <c r="I31" s="67"/>
      <c r="J31" s="562"/>
      <c r="K31" s="68">
        <v>1</v>
      </c>
      <c r="L31" s="69"/>
      <c r="M31" s="41"/>
      <c r="N31" s="2849">
        <f>IF(ISTEXT(F31), 0, IFERROR(INDEX(T10:T34, MATCH(J31, S10:S34, 0)) * I31 * IF(ISBLANK(F31), 1, F31), 0))</f>
        <v>0</v>
      </c>
      <c r="O31" s="76">
        <f>IF(ISNUMBER(K31), N31*K31*N15, 0)</f>
        <v>0</v>
      </c>
      <c r="P31" s="77">
        <f>IF(AND(ISNUMBER(K31), ISNUMBER(F31)), F31 * K31 * N15, 0)</f>
        <v>0</v>
      </c>
      <c r="Q31" s="78">
        <f t="shared" si="13"/>
        <v>0</v>
      </c>
      <c r="R31" s="464"/>
      <c r="S31" s="2023" t="s">
        <v>300</v>
      </c>
      <c r="T31" s="534">
        <f t="shared" si="15"/>
        <v>0.11799999999999999</v>
      </c>
      <c r="U31" s="535">
        <v>118</v>
      </c>
      <c r="W31" s="1854"/>
      <c r="X31" s="1850"/>
      <c r="Y31" s="1850"/>
      <c r="Z31" s="1850"/>
      <c r="AA31" s="1850"/>
      <c r="AB31" s="1850"/>
      <c r="AC31" s="1850"/>
      <c r="AD31" s="2532"/>
      <c r="AF31" s="73" t="str">
        <f t="shared" si="10"/>
        <v>►</v>
      </c>
      <c r="AG31" s="3"/>
      <c r="AH31" s="654"/>
      <c r="AI31" s="654"/>
      <c r="AJ31" s="654"/>
      <c r="AK31" s="654"/>
      <c r="AL31" s="654"/>
      <c r="AN31" s="563" t="s">
        <v>314</v>
      </c>
      <c r="AO31" s="564"/>
      <c r="AP31" s="565"/>
      <c r="AQ31" s="679"/>
      <c r="AR31" s="3"/>
      <c r="AS31" s="1011" t="s">
        <v>27</v>
      </c>
      <c r="AT31" s="442">
        <v>9</v>
      </c>
      <c r="AU31" s="436" t="s">
        <v>67</v>
      </c>
      <c r="AV31" s="437"/>
      <c r="AW31" s="437"/>
      <c r="AX31" s="437"/>
      <c r="AY31" s="1012"/>
      <c r="BA31" s="466">
        <v>1</v>
      </c>
    </row>
    <row r="32" spans="2:53" ht="21" customHeight="1" thickBot="1" x14ac:dyDescent="0.3">
      <c r="B32" s="73" t="str">
        <f t="shared" si="14"/>
        <v>►</v>
      </c>
      <c r="C32" s="427" t="str">
        <f t="shared" si="16"/>
        <v>Famille à coller.N.Nom de votre recette.Recette mère ►.S.Saisissez le nom de la recette mère</v>
      </c>
      <c r="D32" s="428">
        <f>D16</f>
        <v>6</v>
      </c>
      <c r="E32" s="428" t="str">
        <f>E16</f>
        <v>couverts</v>
      </c>
      <c r="F32" s="79"/>
      <c r="G32" s="80"/>
      <c r="H32" s="75" t="str">
        <f t="shared" si="12"/>
        <v/>
      </c>
      <c r="I32" s="67"/>
      <c r="J32" s="562"/>
      <c r="K32" s="68">
        <v>1</v>
      </c>
      <c r="L32" s="69"/>
      <c r="M32" s="41"/>
      <c r="N32" s="2849">
        <f>IF(ISTEXT(F32), 0, IFERROR(INDEX(T10:T34, MATCH(J32, S10:S34, 0)) * I32 * IF(ISBLANK(F32), 1, F32), 0))</f>
        <v>0</v>
      </c>
      <c r="O32" s="81">
        <f>IF(ISNUMBER(K32), N32*K32*N15, 0)</f>
        <v>0</v>
      </c>
      <c r="P32" s="82">
        <f>IF(AND(ISNUMBER(K32), ISNUMBER(F32)), F32 * K32 * N15, 0)</f>
        <v>0</v>
      </c>
      <c r="Q32" s="83">
        <f t="shared" si="13"/>
        <v>0</v>
      </c>
      <c r="R32" s="464"/>
      <c r="S32" s="2023" t="s">
        <v>299</v>
      </c>
      <c r="T32" s="534">
        <f t="shared" si="15"/>
        <v>0.25</v>
      </c>
      <c r="U32" s="535">
        <v>250</v>
      </c>
      <c r="W32" s="1854"/>
      <c r="X32" s="1850"/>
      <c r="Y32" s="1850"/>
      <c r="Z32" s="464"/>
      <c r="AA32" s="464"/>
      <c r="AB32" s="464"/>
      <c r="AC32" s="1850"/>
      <c r="AD32" s="2532"/>
      <c r="AF32" s="73" t="str">
        <f t="shared" si="10"/>
        <v>►</v>
      </c>
      <c r="AG32" s="3"/>
      <c r="AH32" s="657" t="s">
        <v>388</v>
      </c>
      <c r="AI32" s="651"/>
      <c r="AJ32" s="651"/>
      <c r="AK32" s="652"/>
      <c r="AL32" s="652"/>
      <c r="AN32" s="982" t="s">
        <v>642</v>
      </c>
      <c r="AO32" s="980"/>
      <c r="AP32" s="981"/>
      <c r="AQ32" s="679"/>
      <c r="AR32" s="3"/>
      <c r="AS32" s="835" t="s">
        <v>68</v>
      </c>
      <c r="AT32" s="122"/>
      <c r="AU32" s="122"/>
      <c r="AV32" s="122"/>
      <c r="AW32" s="122"/>
      <c r="AX32" s="122"/>
      <c r="AY32" s="754"/>
      <c r="BA32" s="466">
        <v>1</v>
      </c>
    </row>
    <row r="33" spans="1:53" ht="21" customHeight="1" x14ac:dyDescent="0.25">
      <c r="B33" s="73" t="str">
        <f t="shared" si="14"/>
        <v>►</v>
      </c>
      <c r="C33" s="427" t="str">
        <f t="shared" si="16"/>
        <v>Famille à coller.N.Nom de votre recette.Recette mère ►.S.Saisissez le nom de la recette mère</v>
      </c>
      <c r="D33" s="428">
        <f>D16</f>
        <v>6</v>
      </c>
      <c r="E33" s="428" t="str">
        <f>E16</f>
        <v>couverts</v>
      </c>
      <c r="F33" s="79"/>
      <c r="G33" s="80"/>
      <c r="H33" s="75" t="str">
        <f t="shared" si="12"/>
        <v/>
      </c>
      <c r="I33" s="67"/>
      <c r="J33" s="562"/>
      <c r="K33" s="68">
        <v>1</v>
      </c>
      <c r="L33" s="69"/>
      <c r="N33" s="2849">
        <f>IF(ISTEXT(F33), 0, IFERROR(INDEX(T10:T34, MATCH(J33, S10:S34, 0)) * I33 * IF(ISBLANK(F33), 1, F33), 0))</f>
        <v>0</v>
      </c>
      <c r="O33" s="76">
        <f>IF(ISNUMBER(K33), N33*K33*N15, 0)</f>
        <v>0</v>
      </c>
      <c r="P33" s="77">
        <f>IF(AND(ISNUMBER(K33), ISNUMBER(F33)), F33 * K33 * N15, 0)</f>
        <v>0</v>
      </c>
      <c r="Q33" s="78">
        <f t="shared" si="13"/>
        <v>0</v>
      </c>
      <c r="R33" s="464"/>
      <c r="S33" s="2023" t="s">
        <v>63</v>
      </c>
      <c r="T33" s="534">
        <f t="shared" si="15"/>
        <v>0.15</v>
      </c>
      <c r="U33" s="535">
        <v>150</v>
      </c>
      <c r="W33" s="1854"/>
      <c r="X33" s="1850"/>
      <c r="Y33" s="1850"/>
      <c r="Z33" s="464"/>
      <c r="AA33" s="464"/>
      <c r="AB33" s="464"/>
      <c r="AC33" s="1850"/>
      <c r="AD33" s="2532"/>
      <c r="AF33" s="73" t="str">
        <f t="shared" si="10"/>
        <v>►</v>
      </c>
      <c r="AG33" s="3"/>
      <c r="AH33" s="658" t="s">
        <v>389</v>
      </c>
      <c r="AI33" s="651"/>
      <c r="AJ33" s="651"/>
      <c r="AK33" s="652"/>
      <c r="AL33" s="652"/>
      <c r="AN33" s="960" t="s">
        <v>307</v>
      </c>
      <c r="AO33" s="541">
        <v>0</v>
      </c>
      <c r="AP33" s="560" t="s">
        <v>315</v>
      </c>
      <c r="AQ33" s="679"/>
      <c r="AR33" s="3"/>
      <c r="AS33" s="1013" t="s">
        <v>69</v>
      </c>
      <c r="AT33" s="85"/>
      <c r="AU33" s="85"/>
      <c r="AV33" s="85"/>
      <c r="AW33" s="85"/>
      <c r="AX33" s="85"/>
      <c r="AY33" s="754"/>
      <c r="BA33" s="466">
        <v>1</v>
      </c>
    </row>
    <row r="34" spans="1:53" ht="21" customHeight="1" thickBot="1" x14ac:dyDescent="0.3">
      <c r="B34" s="86" t="s">
        <v>7</v>
      </c>
      <c r="C34" s="87" t="str">
        <f>C23</f>
        <v>Famille à coller.N.Nom de votre recette.Recette mère ►.S.Saisissez le nom de la recette mère</v>
      </c>
      <c r="D34" s="88">
        <f>D23</f>
        <v>6</v>
      </c>
      <c r="E34" s="89" t="str">
        <f>E23</f>
        <v>couverts</v>
      </c>
      <c r="F34" s="302" t="s">
        <v>62</v>
      </c>
      <c r="G34" s="90"/>
      <c r="H34" s="91"/>
      <c r="I34" s="91"/>
      <c r="J34" s="91"/>
      <c r="K34" s="91"/>
      <c r="L34" s="92"/>
      <c r="N34" s="2852">
        <f>SUM(N20:N33)</f>
        <v>0</v>
      </c>
      <c r="O34" s="2853">
        <f>SUM(O20:O33)</f>
        <v>0</v>
      </c>
      <c r="P34" s="575"/>
      <c r="Q34" s="576"/>
      <c r="R34" s="464"/>
      <c r="S34" s="2023" t="s">
        <v>298</v>
      </c>
      <c r="T34" s="534">
        <f t="shared" si="15"/>
        <v>0.35</v>
      </c>
      <c r="U34" s="535">
        <v>350</v>
      </c>
      <c r="W34" s="1854"/>
      <c r="X34" s="1850"/>
      <c r="Y34" s="1850"/>
      <c r="Z34" s="464"/>
      <c r="AA34" s="464"/>
      <c r="AB34" s="464"/>
      <c r="AC34" s="1850"/>
      <c r="AD34" s="2532"/>
      <c r="AF34" s="86" t="str">
        <f t="shared" si="10"/>
        <v>A</v>
      </c>
      <c r="AG34" s="3"/>
      <c r="AH34" s="654"/>
      <c r="AI34" s="654"/>
      <c r="AJ34" s="654"/>
      <c r="AK34" s="654"/>
      <c r="AL34" s="654"/>
      <c r="AN34" s="960" t="s">
        <v>306</v>
      </c>
      <c r="AO34" s="531">
        <v>0</v>
      </c>
      <c r="AP34" s="561" t="s">
        <v>316</v>
      </c>
      <c r="AQ34" s="679"/>
      <c r="AR34" s="3"/>
      <c r="AS34" s="1013"/>
      <c r="AT34" s="114"/>
      <c r="AU34" s="114"/>
      <c r="AV34" s="114"/>
      <c r="AW34" s="114"/>
      <c r="AX34" s="114"/>
      <c r="AY34" s="1014"/>
      <c r="BA34" s="466">
        <v>1</v>
      </c>
    </row>
    <row r="35" spans="1:53" ht="21" customHeight="1" x14ac:dyDescent="0.25">
      <c r="B35" s="94" t="s">
        <v>5</v>
      </c>
      <c r="C35" s="427" t="str">
        <f>C16</f>
        <v>Famille à coller.N.Nom de votre recette.Recette mère ►.S.Saisissez le nom de la recette mère</v>
      </c>
      <c r="D35" s="428">
        <f>D16</f>
        <v>6</v>
      </c>
      <c r="E35" s="428" t="str">
        <f>E16</f>
        <v>couverts</v>
      </c>
      <c r="F35" s="304" t="s">
        <v>3</v>
      </c>
      <c r="G35" s="305" t="str">
        <f ca="1">CELL("nomfichier")</f>
        <v>C:\Users\Joel\Desktop\ccr17.envoyé\[ff.A.16.colonnes.20.03.2025.xlsx]Répertoire.exemple</v>
      </c>
      <c r="H35" s="306"/>
      <c r="I35" s="307"/>
      <c r="J35" s="308"/>
      <c r="K35" s="307"/>
      <c r="L35" s="307"/>
      <c r="N35" s="309" t="s">
        <v>73</v>
      </c>
      <c r="O35" s="307"/>
      <c r="P35" s="307"/>
      <c r="Q35" s="310"/>
      <c r="R35" s="464"/>
      <c r="S35" s="464"/>
      <c r="T35" s="464"/>
      <c r="U35" s="464"/>
      <c r="W35" s="1854"/>
      <c r="X35" s="1850"/>
      <c r="Y35" s="1850"/>
      <c r="Z35" s="464"/>
      <c r="AA35" s="464"/>
      <c r="AB35" s="464"/>
      <c r="AC35" s="1850"/>
      <c r="AD35" s="2532"/>
      <c r="AF35" s="94" t="str">
        <f t="shared" si="10"/>
        <v>►</v>
      </c>
      <c r="AG35" s="3"/>
      <c r="AH35" s="654"/>
      <c r="AI35" s="654"/>
      <c r="AJ35" s="654"/>
      <c r="AK35" s="654"/>
      <c r="AL35" s="654"/>
      <c r="AN35" s="960" t="s">
        <v>305</v>
      </c>
      <c r="AO35" s="531">
        <v>0</v>
      </c>
      <c r="AP35" s="561" t="s">
        <v>317</v>
      </c>
      <c r="AQ35" s="679"/>
      <c r="AR35" s="3"/>
      <c r="AS35" s="1013"/>
      <c r="AT35" s="114"/>
      <c r="AU35" s="114"/>
      <c r="AV35" s="114"/>
      <c r="AW35" s="114"/>
      <c r="AX35" s="114"/>
      <c r="AY35" s="1014"/>
      <c r="BA35" s="466">
        <v>1</v>
      </c>
    </row>
    <row r="36" spans="1:53" ht="21" customHeight="1" x14ac:dyDescent="0.25">
      <c r="B36" s="94" t="s">
        <v>5</v>
      </c>
      <c r="C36" s="449" t="str">
        <f t="shared" ref="C36:Q36" si="17">SUBSTITUTE(ADDRESS(1,COLUMN(),4),"1","")</f>
        <v>C</v>
      </c>
      <c r="D36" s="449" t="str">
        <f t="shared" si="17"/>
        <v>D</v>
      </c>
      <c r="E36" s="449" t="str">
        <f t="shared" si="17"/>
        <v>E</v>
      </c>
      <c r="F36" s="95" t="str">
        <f t="shared" si="17"/>
        <v>F</v>
      </c>
      <c r="G36" s="95" t="str">
        <f t="shared" si="17"/>
        <v>G</v>
      </c>
      <c r="H36" s="95" t="str">
        <f t="shared" si="17"/>
        <v>H</v>
      </c>
      <c r="I36" s="95" t="str">
        <f t="shared" si="17"/>
        <v>I</v>
      </c>
      <c r="J36" s="95" t="str">
        <f t="shared" si="17"/>
        <v>J</v>
      </c>
      <c r="K36" s="95" t="str">
        <f t="shared" si="17"/>
        <v>K</v>
      </c>
      <c r="L36" s="95" t="str">
        <f t="shared" si="17"/>
        <v>L</v>
      </c>
      <c r="M36" s="95" t="str">
        <f t="shared" si="17"/>
        <v>M</v>
      </c>
      <c r="N36" s="95" t="str">
        <f t="shared" si="17"/>
        <v>N</v>
      </c>
      <c r="O36" s="95" t="str">
        <f t="shared" si="17"/>
        <v>O</v>
      </c>
      <c r="P36" s="95" t="str">
        <f t="shared" si="17"/>
        <v>P</v>
      </c>
      <c r="Q36" s="311" t="str">
        <f t="shared" si="17"/>
        <v>Q</v>
      </c>
      <c r="R36" s="464"/>
      <c r="S36" s="464"/>
      <c r="T36" s="464"/>
      <c r="U36" s="464"/>
      <c r="W36" s="1854"/>
      <c r="X36" s="1850"/>
      <c r="Y36" s="1850"/>
      <c r="Z36" s="464"/>
      <c r="AA36" s="464"/>
      <c r="AB36" s="464"/>
      <c r="AC36" s="1850"/>
      <c r="AD36" s="2532"/>
      <c r="AF36" s="94" t="str">
        <f t="shared" si="10"/>
        <v>►</v>
      </c>
      <c r="AG36" s="3"/>
      <c r="AH36" s="654"/>
      <c r="AI36" s="654"/>
      <c r="AJ36" s="654"/>
      <c r="AK36" s="654"/>
      <c r="AL36" s="654"/>
      <c r="AN36" s="961" t="s">
        <v>21</v>
      </c>
      <c r="AO36" s="532">
        <f t="shared" ref="AO36:AO47" si="18">AP36 / 1000</f>
        <v>1E-3</v>
      </c>
      <c r="AP36" s="533">
        <v>1</v>
      </c>
      <c r="AQ36" s="679"/>
      <c r="AR36" s="3"/>
      <c r="AS36" s="1015" t="s">
        <v>98</v>
      </c>
      <c r="AT36" s="518"/>
      <c r="AU36" s="518"/>
      <c r="AV36" s="518"/>
      <c r="AW36" s="518"/>
      <c r="AX36" s="518"/>
      <c r="AY36" s="1016" t="s">
        <v>127</v>
      </c>
      <c r="BA36" s="466">
        <v>1</v>
      </c>
    </row>
    <row r="37" spans="1:53" ht="21" customHeight="1" x14ac:dyDescent="0.25">
      <c r="B37" s="94" t="s">
        <v>7</v>
      </c>
      <c r="C37" s="450">
        <f t="shared" ref="C37:Q37" ca="1" si="19">CELL("largeur",C37)</f>
        <v>2</v>
      </c>
      <c r="D37" s="450">
        <f t="shared" ca="1" si="19"/>
        <v>2</v>
      </c>
      <c r="E37" s="450">
        <f t="shared" ca="1" si="19"/>
        <v>2</v>
      </c>
      <c r="F37" s="96">
        <f t="shared" ca="1" si="19"/>
        <v>11</v>
      </c>
      <c r="G37" s="96">
        <f t="shared" ca="1" si="19"/>
        <v>11</v>
      </c>
      <c r="H37" s="96">
        <f t="shared" ca="1" si="19"/>
        <v>3</v>
      </c>
      <c r="I37" s="96">
        <f t="shared" ca="1" si="19"/>
        <v>11</v>
      </c>
      <c r="J37" s="96">
        <f t="shared" ca="1" si="19"/>
        <v>11</v>
      </c>
      <c r="K37" s="96">
        <f t="shared" ca="1" si="19"/>
        <v>12</v>
      </c>
      <c r="L37" s="96">
        <f t="shared" ca="1" si="19"/>
        <v>40</v>
      </c>
      <c r="M37" s="96">
        <f t="shared" ca="1" si="19"/>
        <v>1</v>
      </c>
      <c r="N37" s="96">
        <f t="shared" ca="1" si="19"/>
        <v>11</v>
      </c>
      <c r="O37" s="96">
        <f t="shared" ca="1" si="19"/>
        <v>14</v>
      </c>
      <c r="P37" s="96">
        <f t="shared" ca="1" si="19"/>
        <v>11</v>
      </c>
      <c r="Q37" s="131">
        <f t="shared" ca="1" si="19"/>
        <v>17</v>
      </c>
      <c r="R37" s="464"/>
      <c r="S37" s="464"/>
      <c r="T37" s="464"/>
      <c r="U37" s="464"/>
      <c r="W37" s="1854"/>
      <c r="X37" s="1850"/>
      <c r="Y37" s="1850"/>
      <c r="Z37" s="464"/>
      <c r="AA37" s="464"/>
      <c r="AB37" s="464"/>
      <c r="AC37" s="1850"/>
      <c r="AD37" s="2532"/>
      <c r="AF37" s="94" t="str">
        <f t="shared" si="10"/>
        <v>A</v>
      </c>
      <c r="AG37" s="3"/>
      <c r="AH37" s="654"/>
      <c r="AI37" s="654"/>
      <c r="AJ37" s="654"/>
      <c r="AK37" s="654"/>
      <c r="AL37" s="654"/>
      <c r="AN37" s="962" t="s">
        <v>26</v>
      </c>
      <c r="AO37" s="532">
        <f t="shared" si="18"/>
        <v>1</v>
      </c>
      <c r="AP37" s="533">
        <v>1000</v>
      </c>
      <c r="AQ37" s="679"/>
      <c r="AR37" s="3"/>
      <c r="AS37" s="1017"/>
      <c r="AT37" s="146"/>
      <c r="AU37" s="146"/>
      <c r="AV37" s="146"/>
      <c r="AW37" s="146"/>
      <c r="AX37" s="146"/>
      <c r="AY37" s="1018" t="s">
        <v>128</v>
      </c>
      <c r="BA37" s="466">
        <v>1</v>
      </c>
    </row>
    <row r="38" spans="1:53" ht="21" customHeight="1" thickBot="1" x14ac:dyDescent="0.3">
      <c r="B38" s="97" t="s">
        <v>7</v>
      </c>
      <c r="C38" s="98">
        <v>2</v>
      </c>
      <c r="D38" s="98">
        <v>2</v>
      </c>
      <c r="E38" s="98">
        <v>2</v>
      </c>
      <c r="F38" s="98">
        <v>11</v>
      </c>
      <c r="G38" s="98">
        <v>11</v>
      </c>
      <c r="H38" s="98">
        <v>3</v>
      </c>
      <c r="I38" s="98">
        <v>11</v>
      </c>
      <c r="J38" s="98">
        <v>11</v>
      </c>
      <c r="K38" s="98">
        <v>12</v>
      </c>
      <c r="L38" s="98">
        <v>40</v>
      </c>
      <c r="M38" s="98">
        <v>1</v>
      </c>
      <c r="N38" s="98">
        <v>11</v>
      </c>
      <c r="O38" s="98">
        <v>14</v>
      </c>
      <c r="P38" s="98">
        <v>11</v>
      </c>
      <c r="Q38" s="99">
        <v>17</v>
      </c>
      <c r="R38" s="464"/>
      <c r="S38" s="464"/>
      <c r="T38" s="464"/>
      <c r="U38" s="464"/>
      <c r="W38" s="1854"/>
      <c r="X38" s="1850"/>
      <c r="Y38" s="1850"/>
      <c r="Z38" s="1850"/>
      <c r="AA38" s="1850"/>
      <c r="AB38" s="1850"/>
      <c r="AC38" s="1850"/>
      <c r="AD38" s="2532"/>
      <c r="AF38" s="97" t="str">
        <f t="shared" si="10"/>
        <v>A</v>
      </c>
      <c r="AG38" s="3"/>
      <c r="AH38" s="654"/>
      <c r="AI38" s="654"/>
      <c r="AJ38" s="654"/>
      <c r="AK38" s="654"/>
      <c r="AL38" s="654"/>
      <c r="AN38" s="805" t="s">
        <v>304</v>
      </c>
      <c r="AO38" s="532">
        <f t="shared" si="18"/>
        <v>0.25</v>
      </c>
      <c r="AP38" s="533">
        <v>250</v>
      </c>
      <c r="AQ38" s="679"/>
      <c r="AR38" s="3"/>
      <c r="AS38" s="1019"/>
      <c r="AT38" s="146"/>
      <c r="AU38" s="146"/>
      <c r="AV38" s="146"/>
      <c r="AW38" s="146"/>
      <c r="AX38" s="146"/>
      <c r="AY38" s="1018" t="s">
        <v>266</v>
      </c>
      <c r="BA38" s="466">
        <v>1</v>
      </c>
    </row>
    <row r="39" spans="1:53" ht="21" customHeight="1" thickBot="1" x14ac:dyDescent="0.3">
      <c r="B39" s="312" t="s">
        <v>7</v>
      </c>
      <c r="R39" s="464"/>
      <c r="S39" s="464"/>
      <c r="T39" s="464"/>
      <c r="U39" s="464"/>
      <c r="W39" s="1854"/>
      <c r="X39" s="1850"/>
      <c r="Y39" s="1850"/>
      <c r="Z39" s="1850"/>
      <c r="AA39" s="1850"/>
      <c r="AB39" s="1850"/>
      <c r="AC39" s="1850"/>
      <c r="AD39" s="2532"/>
      <c r="AF39" s="312" t="str">
        <f t="shared" si="10"/>
        <v>A</v>
      </c>
      <c r="AG39" s="3"/>
      <c r="AH39" s="654"/>
      <c r="AI39" s="654"/>
      <c r="AJ39" s="654"/>
      <c r="AK39" s="654"/>
      <c r="AL39" s="654"/>
      <c r="AN39" s="805" t="s">
        <v>303</v>
      </c>
      <c r="AO39" s="532">
        <f t="shared" si="18"/>
        <v>0.5</v>
      </c>
      <c r="AP39" s="533">
        <v>500</v>
      </c>
      <c r="AQ39" s="679"/>
      <c r="AR39" s="3"/>
      <c r="AS39" s="1020"/>
      <c r="AT39" s="265"/>
      <c r="AU39" s="265" t="s">
        <v>73</v>
      </c>
      <c r="AV39" s="266"/>
      <c r="AW39" s="266"/>
      <c r="AX39" s="266"/>
      <c r="AY39" s="1021"/>
      <c r="BA39" s="466">
        <v>1</v>
      </c>
    </row>
    <row r="40" spans="1:53" ht="21" customHeight="1" thickBot="1" x14ac:dyDescent="0.3">
      <c r="A40" s="506">
        <f>ROW()</f>
        <v>40</v>
      </c>
      <c r="B40" s="23" t="s">
        <v>7</v>
      </c>
      <c r="C40" s="456" t="str">
        <f>C46</f>
        <v>Famille à coller.N.Nom de votre recette.Recette mère ►.S.Saisissez le nom de la recette mère</v>
      </c>
      <c r="D40" s="457">
        <f>D46</f>
        <v>6</v>
      </c>
      <c r="E40" s="457" t="str">
        <f>E46</f>
        <v>couverts</v>
      </c>
      <c r="F40" s="279" t="s">
        <v>4</v>
      </c>
      <c r="G40" s="24" t="s">
        <v>8</v>
      </c>
      <c r="H40" s="3217" t="s">
        <v>206</v>
      </c>
      <c r="I40" s="3217"/>
      <c r="J40" s="3157" t="s">
        <v>10</v>
      </c>
      <c r="K40" s="3157"/>
      <c r="L40" s="3158"/>
      <c r="N40" s="3246" t="str">
        <f>H40</f>
        <v>Famille à coller</v>
      </c>
      <c r="O40" s="3247"/>
      <c r="P40" s="3250" t="str">
        <f>UPPER(LEFT(J40,1))</f>
        <v>N</v>
      </c>
      <c r="Q40" s="3252" t="s">
        <v>11</v>
      </c>
      <c r="R40" s="464"/>
      <c r="S40" s="464"/>
      <c r="T40" s="464"/>
      <c r="U40" s="464"/>
      <c r="W40" s="1854"/>
      <c r="X40" s="1850"/>
      <c r="Y40" s="1850"/>
      <c r="Z40" s="1850"/>
      <c r="AA40" s="1850"/>
      <c r="AB40" s="1850"/>
      <c r="AC40" s="1850"/>
      <c r="AD40" s="2532"/>
      <c r="AF40" s="23" t="str">
        <f t="shared" si="10"/>
        <v>A</v>
      </c>
      <c r="AG40" s="3"/>
      <c r="AH40" s="655" t="s">
        <v>390</v>
      </c>
      <c r="AI40" s="651"/>
      <c r="AJ40" s="651"/>
      <c r="AK40" s="652"/>
      <c r="AL40" s="652"/>
      <c r="AN40" s="805" t="s">
        <v>302</v>
      </c>
      <c r="AO40" s="532">
        <f t="shared" si="18"/>
        <v>0.33332999999999996</v>
      </c>
      <c r="AP40" s="533">
        <v>333.33</v>
      </c>
      <c r="AQ40" s="679"/>
      <c r="AR40" s="3"/>
      <c r="AS40" s="1022" t="s">
        <v>62</v>
      </c>
      <c r="AT40" s="270"/>
      <c r="AU40" s="271"/>
      <c r="AV40" s="272"/>
      <c r="AW40" s="272"/>
      <c r="AX40" s="272"/>
      <c r="AY40" s="1023"/>
      <c r="BA40" s="466">
        <v>1</v>
      </c>
    </row>
    <row r="41" spans="1:53" ht="21" customHeight="1" x14ac:dyDescent="0.25">
      <c r="B41" s="25" t="s">
        <v>7</v>
      </c>
      <c r="C41" s="458" t="str">
        <f>C46</f>
        <v>Famille à coller.N.Nom de votre recette.Recette mère ►.S.Saisissez le nom de la recette mère</v>
      </c>
      <c r="D41" s="459"/>
      <c r="E41" s="459"/>
      <c r="F41" s="281" t="s">
        <v>207</v>
      </c>
      <c r="G41" s="26" t="s">
        <v>12</v>
      </c>
      <c r="H41" s="3218"/>
      <c r="I41" s="3218"/>
      <c r="J41" s="3159"/>
      <c r="K41" s="3159"/>
      <c r="L41" s="3160"/>
      <c r="N41" s="3248"/>
      <c r="O41" s="3249"/>
      <c r="P41" s="3251"/>
      <c r="Q41" s="3253"/>
      <c r="R41" s="464"/>
      <c r="S41" s="464"/>
      <c r="T41" s="464"/>
      <c r="U41" s="464"/>
      <c r="W41" s="1854"/>
      <c r="X41" s="1850"/>
      <c r="Y41" s="1850"/>
      <c r="Z41" s="1850"/>
      <c r="AA41" s="1850"/>
      <c r="AB41" s="1850"/>
      <c r="AC41" s="1850"/>
      <c r="AD41" s="2532"/>
      <c r="AF41" s="25" t="str">
        <f t="shared" si="10"/>
        <v>A</v>
      </c>
      <c r="AG41" s="3"/>
      <c r="AH41" s="655" t="s">
        <v>391</v>
      </c>
      <c r="AI41" s="651"/>
      <c r="AJ41" s="651"/>
      <c r="AK41" s="652"/>
      <c r="AL41" s="652"/>
      <c r="AN41" s="963" t="s">
        <v>52</v>
      </c>
      <c r="AO41" s="534">
        <f t="shared" si="18"/>
        <v>1E-3</v>
      </c>
      <c r="AP41" s="535">
        <v>1</v>
      </c>
      <c r="AQ41" s="679"/>
      <c r="AR41" s="3"/>
      <c r="AS41" s="835" t="s">
        <v>651</v>
      </c>
      <c r="AT41" s="1036"/>
      <c r="AU41" s="313"/>
      <c r="AV41" s="1037"/>
      <c r="AW41" s="1037"/>
      <c r="AX41" s="1037"/>
      <c r="AY41" s="1035"/>
      <c r="BA41" s="466">
        <v>1</v>
      </c>
    </row>
    <row r="42" spans="1:53" ht="21" customHeight="1" x14ac:dyDescent="0.25">
      <c r="B42" s="25" t="s">
        <v>7</v>
      </c>
      <c r="C42" s="460" t="str">
        <f>C46</f>
        <v>Famille à coller.N.Nom de votre recette.Recette mère ►.S.Saisissez le nom de la recette mère</v>
      </c>
      <c r="D42" s="461"/>
      <c r="E42" s="462"/>
      <c r="F42" s="28"/>
      <c r="G42" s="29" t="s">
        <v>208</v>
      </c>
      <c r="H42" s="283"/>
      <c r="I42" s="30" t="s">
        <v>13</v>
      </c>
      <c r="J42" s="284" t="s">
        <v>14</v>
      </c>
      <c r="K42" s="9"/>
      <c r="L42" s="285"/>
      <c r="N42" s="2755"/>
      <c r="O42" s="51"/>
      <c r="P42" s="51"/>
      <c r="Q42" s="52" t="str">
        <f ca="1">IF(COUNTIF(C67:Q67,"&lt;0.5")=0,"Aucune colonne masquée",COUNTIF(C67:Q67,"&lt;0.5")&amp;" colonnes masquées : "&amp;(N43&amp;O43))</f>
        <v>Aucune colonne masquée</v>
      </c>
      <c r="R42" s="464"/>
      <c r="S42" s="464"/>
      <c r="T42" s="464"/>
      <c r="U42" s="464"/>
      <c r="W42" s="1854"/>
      <c r="X42" s="1850"/>
      <c r="Y42" s="1850"/>
      <c r="Z42" s="1850"/>
      <c r="AA42" s="1850"/>
      <c r="AB42" s="1850"/>
      <c r="AC42" s="1850"/>
      <c r="AD42" s="2532"/>
      <c r="AF42" s="25" t="str">
        <f t="shared" ref="AF42:AF68" si="20">B42</f>
        <v>A</v>
      </c>
      <c r="AG42" s="3"/>
      <c r="AH42" s="655" t="s">
        <v>392</v>
      </c>
      <c r="AI42" s="651"/>
      <c r="AJ42" s="651"/>
      <c r="AK42" s="652"/>
      <c r="AL42" s="652"/>
      <c r="AN42" s="963" t="s">
        <v>53</v>
      </c>
      <c r="AO42" s="534">
        <f t="shared" si="18"/>
        <v>0.01</v>
      </c>
      <c r="AP42" s="535">
        <v>10</v>
      </c>
      <c r="AQ42" s="679"/>
      <c r="AR42" s="3"/>
      <c r="AS42" s="835" t="s">
        <v>650</v>
      </c>
      <c r="AT42" s="1036"/>
      <c r="AU42" s="313"/>
      <c r="AV42" s="1037"/>
      <c r="AW42" s="1037"/>
      <c r="AX42" s="1037"/>
      <c r="AY42" s="1035"/>
      <c r="BA42" s="466">
        <v>1</v>
      </c>
    </row>
    <row r="43" spans="1:53" ht="21" customHeight="1" thickBot="1" x14ac:dyDescent="0.3">
      <c r="B43" s="25" t="s">
        <v>7</v>
      </c>
      <c r="C43" s="428" t="str">
        <f>C46</f>
        <v>Famille à coller.N.Nom de votre recette.Recette mère ►.S.Saisissez le nom de la recette mère</v>
      </c>
      <c r="D43" s="428"/>
      <c r="E43" s="428"/>
      <c r="F43" s="36" t="s">
        <v>16</v>
      </c>
      <c r="G43" s="37"/>
      <c r="H43" s="37"/>
      <c r="I43" s="288" t="s">
        <v>17</v>
      </c>
      <c r="J43" s="3214" t="str">
        <f>F46</f>
        <v>Famille à coller.N.Nom de votre recette.Recette mère ►.S.Saisissez le nom de la recette mère</v>
      </c>
      <c r="K43" s="3214"/>
      <c r="L43" s="3215"/>
      <c r="N43" s="2756" t="str">
        <f ca="1">IF(C67&lt;0.5,C66&amp;".","")&amp;IF(D67&lt;0.5,D66&amp;".","")&amp;IF(E67&lt;0.5,E66&amp;".","")&amp;IF(F67&lt;0.5,F66&amp;".","")&amp;IF(G67&lt;0.5,G66&amp;".","")&amp;IF(H67&lt;0.5,H66&amp;".","")&amp;IF(I67&lt;0.5,I66&amp;".","")&amp;IF(J67&lt;0.5,J66&amp;".","")&amp;IF(K67&lt;0.5,K66&amp;".","")</f>
        <v/>
      </c>
      <c r="O43" s="2831" t="str">
        <f ca="1">IF(L67&lt;0.5,L66&amp;".","")&amp;IF(M67&lt;0.5,M66&amp;".","")&amp;IF(N67&lt;0.5,N66&amp;".","")&amp;IF(O67&lt;0.5,O66&amp;".","")&amp;IF(P67&lt;0.5,P66&amp;".","")&amp;IF(Q67&lt;0.5,Q66&amp;".","")</f>
        <v/>
      </c>
      <c r="P43" s="55"/>
      <c r="Q43" s="52" t="str">
        <f>ROWS(B40:B68)-SUBTOTAL(103,B40:B68)&amp;" "&amp;"Lignes masquées"</f>
        <v>0 Lignes masquées</v>
      </c>
      <c r="R43" s="464"/>
      <c r="S43" s="464"/>
      <c r="T43" s="464"/>
      <c r="U43" s="464"/>
      <c r="W43" s="1854"/>
      <c r="X43" s="1850"/>
      <c r="Y43" s="1850"/>
      <c r="Z43" s="1850"/>
      <c r="AA43" s="1850"/>
      <c r="AB43" s="1850"/>
      <c r="AC43" s="1850"/>
      <c r="AD43" s="2532"/>
      <c r="AF43" s="25" t="str">
        <f t="shared" si="20"/>
        <v>A</v>
      </c>
      <c r="AG43" s="3"/>
      <c r="AH43" s="654"/>
      <c r="AI43" s="654"/>
      <c r="AJ43" s="654"/>
      <c r="AK43" s="654"/>
      <c r="AL43" s="654"/>
      <c r="AN43" s="963" t="s">
        <v>54</v>
      </c>
      <c r="AO43" s="534">
        <f t="shared" si="18"/>
        <v>0.1</v>
      </c>
      <c r="AP43" s="535">
        <v>100</v>
      </c>
      <c r="AQ43" s="679"/>
      <c r="AR43" s="3"/>
      <c r="AS43" s="1042" t="s">
        <v>5</v>
      </c>
      <c r="AT43" s="444" t="s">
        <v>649</v>
      </c>
      <c r="AU43" s="445"/>
      <c r="AV43" s="445"/>
      <c r="AW43" s="446" t="s">
        <v>27</v>
      </c>
      <c r="AX43" s="446" t="s">
        <v>28</v>
      </c>
      <c r="AY43" s="1035"/>
      <c r="BA43" s="466">
        <v>1</v>
      </c>
    </row>
    <row r="44" spans="1:53" ht="21" customHeight="1" thickTop="1" thickBot="1" x14ac:dyDescent="0.3">
      <c r="B44" s="25" t="s">
        <v>7</v>
      </c>
      <c r="C44" s="428" t="str">
        <f>C46</f>
        <v>Famille à coller.N.Nom de votre recette.Recette mère ►.S.Saisissez le nom de la recette mère</v>
      </c>
      <c r="D44" s="428"/>
      <c r="E44" s="428"/>
      <c r="F44" s="43">
        <v>6</v>
      </c>
      <c r="G44" s="44" t="s">
        <v>66</v>
      </c>
      <c r="H44" s="36"/>
      <c r="I44" s="36"/>
      <c r="J44" s="3214"/>
      <c r="K44" s="3214"/>
      <c r="L44" s="3215"/>
      <c r="N44" s="2844" t="s">
        <v>35</v>
      </c>
      <c r="O44" s="101" t="s">
        <v>36</v>
      </c>
      <c r="P44" s="101" t="s">
        <v>37</v>
      </c>
      <c r="Q44" s="102" t="s">
        <v>209</v>
      </c>
      <c r="R44" s="464"/>
      <c r="S44" s="464"/>
      <c r="T44" s="464"/>
      <c r="U44" s="464"/>
      <c r="W44" s="1854"/>
      <c r="X44" s="1850"/>
      <c r="Y44" s="1850"/>
      <c r="Z44" s="1850"/>
      <c r="AA44" s="1850"/>
      <c r="AB44" s="1850"/>
      <c r="AC44" s="1850"/>
      <c r="AD44" s="2532"/>
      <c r="AF44" s="25" t="str">
        <f t="shared" si="20"/>
        <v>A</v>
      </c>
      <c r="AG44" s="3"/>
      <c r="AH44" s="654"/>
      <c r="AI44" s="654"/>
      <c r="AJ44" s="654"/>
      <c r="AK44" s="654"/>
      <c r="AL44" s="654"/>
      <c r="AN44" s="963" t="s">
        <v>55</v>
      </c>
      <c r="AO44" s="534">
        <f t="shared" si="18"/>
        <v>1</v>
      </c>
      <c r="AP44" s="535">
        <v>1000</v>
      </c>
      <c r="AQ44" s="679"/>
      <c r="AR44" s="3"/>
      <c r="AS44" s="1043" t="s">
        <v>7</v>
      </c>
      <c r="AT44" s="427" t="s">
        <v>649</v>
      </c>
      <c r="AU44" s="428"/>
      <c r="AV44" s="428"/>
      <c r="AW44" s="290" t="s">
        <v>38</v>
      </c>
      <c r="AX44" s="59" t="s">
        <v>39</v>
      </c>
      <c r="AY44" s="1035"/>
      <c r="BA44" s="466">
        <v>1</v>
      </c>
    </row>
    <row r="45" spans="1:53" ht="21" customHeight="1" thickTop="1" x14ac:dyDescent="0.25">
      <c r="B45" s="25" t="s">
        <v>5</v>
      </c>
      <c r="C45" s="428" t="str">
        <f>C46</f>
        <v>Famille à coller.N.Nom de votre recette.Recette mère ►.S.Saisissez le nom de la recette mère</v>
      </c>
      <c r="D45" s="428"/>
      <c r="E45" s="428"/>
      <c r="F45" s="289"/>
      <c r="G45" s="48"/>
      <c r="H45" s="48"/>
      <c r="I45" s="48"/>
      <c r="J45" s="48"/>
      <c r="K45" s="48"/>
      <c r="L45" s="429"/>
      <c r="N45" s="2845" t="s">
        <v>217</v>
      </c>
      <c r="O45" s="110"/>
      <c r="P45" s="110"/>
      <c r="Q45" s="103"/>
      <c r="R45" s="464"/>
      <c r="S45" s="464"/>
      <c r="T45" s="464"/>
      <c r="U45" s="464"/>
      <c r="W45" s="1854"/>
      <c r="X45" s="1850"/>
      <c r="Y45" s="1850"/>
      <c r="Z45" s="1850"/>
      <c r="AA45" s="1850"/>
      <c r="AB45" s="1850"/>
      <c r="AC45" s="1850"/>
      <c r="AD45" s="2532"/>
      <c r="AF45" s="25" t="str">
        <f t="shared" si="20"/>
        <v>►</v>
      </c>
      <c r="AG45" s="3"/>
      <c r="AH45" s="654"/>
      <c r="AI45" s="654"/>
      <c r="AJ45" s="654"/>
      <c r="AK45" s="654"/>
      <c r="AL45" s="654"/>
      <c r="AN45" s="964" t="s">
        <v>56</v>
      </c>
      <c r="AO45" s="534">
        <f t="shared" si="18"/>
        <v>0.25</v>
      </c>
      <c r="AP45" s="535">
        <v>250</v>
      </c>
      <c r="AQ45" s="679"/>
      <c r="AR45" s="3"/>
      <c r="AS45" s="1043" t="s">
        <v>7</v>
      </c>
      <c r="AT45" s="427" t="s">
        <v>649</v>
      </c>
      <c r="AU45" s="428"/>
      <c r="AV45" s="428"/>
      <c r="AW45" s="293" t="s">
        <v>48</v>
      </c>
      <c r="AX45" s="62" t="s">
        <v>49</v>
      </c>
      <c r="AY45" s="1035"/>
      <c r="BA45" s="466">
        <v>1</v>
      </c>
    </row>
    <row r="46" spans="1:53" ht="21" customHeight="1" x14ac:dyDescent="0.25">
      <c r="B46" s="430" t="s">
        <v>5</v>
      </c>
      <c r="C46" s="431" t="str">
        <f>F46</f>
        <v>Famille à coller.N.Nom de votre recette.Recette mère ►.S.Saisissez le nom de la recette mère</v>
      </c>
      <c r="D46" s="431">
        <f>F44</f>
        <v>6</v>
      </c>
      <c r="E46" s="431" t="str">
        <f>G44</f>
        <v>couverts</v>
      </c>
      <c r="F46" s="435" t="str">
        <f>UPPER(LEFT(H40,1))&amp;LOWER(MID(H40,2,999))&amp;"."&amp;UPPER(LEFT(J40,1))&amp;"."&amp;UPPER(LEFT(J40,1))&amp;LOWER(MID(J40,2,999))&amp;"."&amp;IF(ISTEXT(L46),K46&amp;"."&amp;UPPER(LEFT(L46,1))&amp;"."&amp;UPPER(LEFT(L46,1))&amp;LOWER(MID(L46,2,999)),G46)</f>
        <v>Famille à coller.N.Nom de votre recette.Recette mère ►.S.Saisissez le nom de la recette mère</v>
      </c>
      <c r="G46" s="432" t="s">
        <v>22</v>
      </c>
      <c r="H46" s="3216" t="s">
        <v>23</v>
      </c>
      <c r="I46" s="3216"/>
      <c r="J46" s="3216"/>
      <c r="K46" s="433" t="s">
        <v>24</v>
      </c>
      <c r="L46" s="434" t="s">
        <v>25</v>
      </c>
      <c r="N46" s="2832"/>
      <c r="O46" s="2818"/>
      <c r="P46" s="2818"/>
      <c r="Q46" s="2819"/>
      <c r="R46" s="464"/>
      <c r="S46" s="464"/>
      <c r="T46" s="464"/>
      <c r="U46" s="464"/>
      <c r="W46" s="1854"/>
      <c r="X46" s="1850"/>
      <c r="Y46" s="1850"/>
      <c r="Z46" s="1850"/>
      <c r="AA46" s="1850"/>
      <c r="AB46" s="1850"/>
      <c r="AC46" s="1850"/>
      <c r="AD46" s="2532"/>
      <c r="AF46" s="430" t="str">
        <f t="shared" si="20"/>
        <v>►</v>
      </c>
      <c r="AG46" s="3"/>
      <c r="AH46" s="654"/>
      <c r="AI46" s="654"/>
      <c r="AJ46" s="654"/>
      <c r="AK46" s="654"/>
      <c r="AL46" s="654"/>
      <c r="AN46" s="964" t="s">
        <v>57</v>
      </c>
      <c r="AO46" s="534">
        <f t="shared" si="18"/>
        <v>0.5</v>
      </c>
      <c r="AP46" s="535">
        <v>500</v>
      </c>
      <c r="AQ46" s="679"/>
      <c r="AR46" s="3"/>
      <c r="AS46" s="1043" t="s">
        <v>7</v>
      </c>
      <c r="AT46" s="427" t="s">
        <v>649</v>
      </c>
      <c r="AU46" s="428">
        <v>6</v>
      </c>
      <c r="AV46" s="428" t="s">
        <v>66</v>
      </c>
      <c r="AW46" s="79"/>
      <c r="AX46" s="65"/>
      <c r="AY46" s="1035"/>
      <c r="BA46" s="466">
        <v>1</v>
      </c>
    </row>
    <row r="47" spans="1:53" ht="21" customHeight="1" x14ac:dyDescent="0.25">
      <c r="B47" s="439" t="s">
        <v>7</v>
      </c>
      <c r="C47" s="440" t="str">
        <f>C46</f>
        <v>Famille à coller.N.Nom de votre recette.Recette mère ►.S.Saisissez le nom de la recette mère</v>
      </c>
      <c r="D47" s="440"/>
      <c r="E47" s="440"/>
      <c r="F47" s="441" t="s">
        <v>27</v>
      </c>
      <c r="G47" s="442">
        <v>9</v>
      </c>
      <c r="H47" s="436" t="s">
        <v>67</v>
      </c>
      <c r="I47" s="437"/>
      <c r="J47" s="437"/>
      <c r="K47" s="437"/>
      <c r="L47" s="438"/>
      <c r="N47" s="2832"/>
      <c r="O47" s="2818"/>
      <c r="P47" s="2818"/>
      <c r="Q47" s="2819"/>
      <c r="R47" s="464"/>
      <c r="S47" s="464"/>
      <c r="T47" s="464"/>
      <c r="U47" s="464"/>
      <c r="W47" s="1854"/>
      <c r="X47" s="1850"/>
      <c r="Y47" s="1850"/>
      <c r="Z47" s="1850"/>
      <c r="AA47" s="1850"/>
      <c r="AB47" s="1850"/>
      <c r="AC47" s="1850"/>
      <c r="AD47" s="2532"/>
      <c r="AF47" s="439" t="str">
        <f t="shared" si="20"/>
        <v>A</v>
      </c>
      <c r="AG47" s="3"/>
      <c r="AH47" s="654"/>
      <c r="AI47" s="654"/>
      <c r="AJ47" s="654"/>
      <c r="AK47" s="654"/>
      <c r="AL47" s="654"/>
      <c r="AN47" s="965" t="s">
        <v>58</v>
      </c>
      <c r="AO47" s="534">
        <f t="shared" si="18"/>
        <v>0.1</v>
      </c>
      <c r="AP47" s="535">
        <v>100</v>
      </c>
      <c r="AQ47" s="679"/>
      <c r="AR47" s="3"/>
      <c r="AS47" s="1044" t="s">
        <v>5</v>
      </c>
      <c r="AT47" s="427" t="s">
        <v>649</v>
      </c>
      <c r="AU47" s="428">
        <v>6</v>
      </c>
      <c r="AV47" s="428" t="s">
        <v>66</v>
      </c>
      <c r="AW47" s="79"/>
      <c r="AX47" s="65"/>
      <c r="AY47" s="1035"/>
      <c r="BA47" s="466">
        <v>1</v>
      </c>
    </row>
    <row r="48" spans="1:53" ht="21" customHeight="1" x14ac:dyDescent="0.25">
      <c r="B48" s="104" t="s">
        <v>7</v>
      </c>
      <c r="C48" s="451" t="str">
        <f>C46</f>
        <v>Famille à coller.N.Nom de votre recette.Recette mère ►.S.Saisissez le nom de la recette mère</v>
      </c>
      <c r="D48" s="451"/>
      <c r="E48" s="451"/>
      <c r="F48" s="264" t="s">
        <v>68</v>
      </c>
      <c r="G48" s="122"/>
      <c r="H48" s="122"/>
      <c r="I48" s="122"/>
      <c r="J48" s="122"/>
      <c r="K48" s="122"/>
      <c r="L48" s="112"/>
      <c r="N48" s="2832"/>
      <c r="O48" s="2818"/>
      <c r="P48" s="2818"/>
      <c r="Q48" s="2819"/>
      <c r="R48" s="464"/>
      <c r="S48" s="464"/>
      <c r="T48" s="464"/>
      <c r="U48" s="464"/>
      <c r="W48" s="1854"/>
      <c r="X48" s="1850"/>
      <c r="Y48" s="1850"/>
      <c r="Z48" s="1850"/>
      <c r="AA48" s="1850"/>
      <c r="AB48" s="1850"/>
      <c r="AC48" s="1850"/>
      <c r="AD48" s="2532"/>
      <c r="AF48" s="104" t="str">
        <f t="shared" si="20"/>
        <v>A</v>
      </c>
      <c r="AG48" s="3"/>
      <c r="AH48" s="654"/>
      <c r="AI48" s="654"/>
      <c r="AJ48" s="654"/>
      <c r="AK48" s="654"/>
      <c r="AL48" s="654"/>
      <c r="AN48" s="716"/>
      <c r="AO48" s="464"/>
      <c r="AP48" s="464"/>
      <c r="AQ48" s="679"/>
      <c r="AR48" s="3"/>
      <c r="AS48" s="1044" t="str">
        <f>IF(BC52&lt;&gt;"","A","►")</f>
        <v>►</v>
      </c>
      <c r="AT48" s="427" t="s">
        <v>649</v>
      </c>
      <c r="AU48" s="428">
        <v>6</v>
      </c>
      <c r="AV48" s="428" t="s">
        <v>66</v>
      </c>
      <c r="AW48" s="79"/>
      <c r="AX48" s="80"/>
      <c r="AY48" s="1035"/>
      <c r="BA48" s="466">
        <v>1</v>
      </c>
    </row>
    <row r="49" spans="2:53" ht="21" customHeight="1" thickBot="1" x14ac:dyDescent="0.3">
      <c r="B49" s="73" t="str">
        <f t="shared" ref="B49:B59" si="21">IF(OR(F49&lt;&gt;"",G49&lt;&gt; "",H49&lt;&gt;"",I49&lt;&gt;""),"A", "►")</f>
        <v>A</v>
      </c>
      <c r="C49" s="451" t="str">
        <f>C46</f>
        <v>Famille à coller.N.Nom de votre recette.Recette mère ►.S.Saisissez le nom de la recette mère</v>
      </c>
      <c r="D49" s="451"/>
      <c r="E49" s="451"/>
      <c r="F49" s="205" t="s">
        <v>69</v>
      </c>
      <c r="G49" s="85"/>
      <c r="H49" s="85"/>
      <c r="I49" s="85"/>
      <c r="J49" s="85"/>
      <c r="K49" s="85"/>
      <c r="L49" s="112"/>
      <c r="N49" s="2832"/>
      <c r="O49" s="2818"/>
      <c r="P49" s="2818"/>
      <c r="Q49" s="2819"/>
      <c r="R49" s="464"/>
      <c r="S49" s="464"/>
      <c r="T49" s="464"/>
      <c r="U49" s="464"/>
      <c r="W49" s="1854"/>
      <c r="X49" s="1850"/>
      <c r="Y49" s="1850"/>
      <c r="Z49" s="1850"/>
      <c r="AA49" s="1850"/>
      <c r="AB49" s="1850"/>
      <c r="AC49" s="1850"/>
      <c r="AD49" s="2532"/>
      <c r="AF49" s="73" t="str">
        <f t="shared" si="20"/>
        <v>A</v>
      </c>
      <c r="AG49" s="3"/>
      <c r="AH49" s="654"/>
      <c r="AI49" s="654"/>
      <c r="AJ49" s="654"/>
      <c r="AK49" s="654"/>
      <c r="AL49" s="654"/>
      <c r="AN49" s="716"/>
      <c r="AO49" s="696" t="s">
        <v>438</v>
      </c>
      <c r="AP49" s="697"/>
      <c r="AQ49" s="679"/>
      <c r="AR49" s="3"/>
      <c r="AS49" s="1045" t="s">
        <v>7</v>
      </c>
      <c r="AT49" s="87">
        <f>AT41</f>
        <v>0</v>
      </c>
      <c r="AU49" s="88">
        <f>AU41</f>
        <v>0</v>
      </c>
      <c r="AV49" s="89">
        <f>AV41</f>
        <v>0</v>
      </c>
      <c r="AW49" s="302" t="s">
        <v>62</v>
      </c>
      <c r="AX49" s="90"/>
      <c r="AY49" s="1035"/>
      <c r="BA49" s="466">
        <v>1</v>
      </c>
    </row>
    <row r="50" spans="2:53" ht="21" customHeight="1" x14ac:dyDescent="0.25">
      <c r="B50" s="73" t="str">
        <f t="shared" si="21"/>
        <v>►</v>
      </c>
      <c r="C50" s="451" t="str">
        <f>C46</f>
        <v>Famille à coller.N.Nom de votre recette.Recette mère ►.S.Saisissez le nom de la recette mère</v>
      </c>
      <c r="D50" s="451">
        <f>D46</f>
        <v>6</v>
      </c>
      <c r="E50" s="451" t="str">
        <f>E46</f>
        <v>couverts</v>
      </c>
      <c r="F50" s="205"/>
      <c r="G50" s="114"/>
      <c r="H50" s="114"/>
      <c r="I50" s="114"/>
      <c r="J50" s="114"/>
      <c r="K50" s="114"/>
      <c r="L50" s="115"/>
      <c r="N50" s="2770" t="s">
        <v>70</v>
      </c>
      <c r="O50" s="117"/>
      <c r="P50" s="117"/>
      <c r="Q50" s="111"/>
      <c r="R50" s="464"/>
      <c r="S50" s="464"/>
      <c r="T50" s="464"/>
      <c r="U50" s="464"/>
      <c r="W50" s="1854"/>
      <c r="X50" s="1850"/>
      <c r="Y50" s="1850"/>
      <c r="Z50" s="1850"/>
      <c r="AA50" s="1850"/>
      <c r="AB50" s="1850"/>
      <c r="AC50" s="1850"/>
      <c r="AD50" s="2532"/>
      <c r="AF50" s="73" t="str">
        <f t="shared" si="20"/>
        <v>►</v>
      </c>
      <c r="AG50" s="3"/>
      <c r="AH50" s="659" t="s">
        <v>393</v>
      </c>
      <c r="AI50" s="654"/>
      <c r="AJ50" s="654"/>
      <c r="AK50" s="654"/>
      <c r="AL50" s="654"/>
      <c r="AN50" s="716"/>
      <c r="AO50" s="699" t="s">
        <v>439</v>
      </c>
      <c r="AP50" s="698" t="s">
        <v>440</v>
      </c>
      <c r="AQ50" s="679"/>
      <c r="AR50" s="3"/>
      <c r="AS50" s="1046"/>
      <c r="AT50" s="1038"/>
      <c r="AU50" s="1039"/>
      <c r="AV50" s="1040"/>
      <c r="AW50" s="1041"/>
      <c r="AX50" s="1036"/>
      <c r="AY50" s="1035"/>
      <c r="BA50" s="466">
        <v>1</v>
      </c>
    </row>
    <row r="51" spans="2:53" ht="21" customHeight="1" x14ac:dyDescent="0.25">
      <c r="B51" s="73" t="str">
        <f t="shared" si="21"/>
        <v>►</v>
      </c>
      <c r="C51" s="451" t="str">
        <f>C46</f>
        <v>Famille à coller.N.Nom de votre recette.Recette mère ►.S.Saisissez le nom de la recette mère</v>
      </c>
      <c r="D51" s="451">
        <f>D46</f>
        <v>6</v>
      </c>
      <c r="E51" s="451" t="str">
        <f>E46</f>
        <v>couverts</v>
      </c>
      <c r="F51" s="205"/>
      <c r="G51" s="114"/>
      <c r="H51" s="114"/>
      <c r="I51" s="114"/>
      <c r="J51" s="114"/>
      <c r="K51" s="114"/>
      <c r="L51" s="115"/>
      <c r="M51" s="41"/>
      <c r="N51" s="2776" t="s">
        <v>71</v>
      </c>
      <c r="O51" s="119"/>
      <c r="P51" s="117"/>
      <c r="Q51" s="111"/>
      <c r="R51" s="464"/>
      <c r="S51" s="464"/>
      <c r="T51" s="464"/>
      <c r="U51" s="464"/>
      <c r="W51" s="1854"/>
      <c r="X51" s="1850"/>
      <c r="Y51" s="1850"/>
      <c r="Z51" s="1850"/>
      <c r="AA51" s="1850"/>
      <c r="AB51" s="1850"/>
      <c r="AC51" s="1850"/>
      <c r="AD51" s="2532"/>
      <c r="AF51" s="73" t="str">
        <f t="shared" si="20"/>
        <v>►</v>
      </c>
      <c r="AG51" s="3"/>
      <c r="AH51" s="660" t="s">
        <v>394</v>
      </c>
      <c r="AI51" s="656"/>
      <c r="AJ51" s="656"/>
      <c r="AK51" s="656"/>
      <c r="AL51" s="656"/>
      <c r="AM51" t="s">
        <v>4</v>
      </c>
      <c r="AN51" s="716"/>
      <c r="AO51" s="699" t="s">
        <v>441</v>
      </c>
      <c r="AP51" s="698" t="s">
        <v>442</v>
      </c>
      <c r="AQ51" s="679"/>
      <c r="AR51" s="3"/>
      <c r="AS51" s="2998" t="s">
        <v>459</v>
      </c>
      <c r="AT51" s="2999"/>
      <c r="AU51" s="2999"/>
      <c r="AV51" s="2999"/>
      <c r="AW51" s="2999"/>
      <c r="AX51" s="2999"/>
      <c r="AY51" s="3000"/>
      <c r="BA51" s="466">
        <v>1</v>
      </c>
    </row>
    <row r="52" spans="2:53" ht="21" customHeight="1" x14ac:dyDescent="0.25">
      <c r="B52" s="73" t="str">
        <f t="shared" si="21"/>
        <v>►</v>
      </c>
      <c r="C52" s="451" t="str">
        <f>C46</f>
        <v>Famille à coller.N.Nom de votre recette.Recette mère ►.S.Saisissez le nom de la recette mère</v>
      </c>
      <c r="D52" s="451">
        <f>D46</f>
        <v>6</v>
      </c>
      <c r="E52" s="451" t="str">
        <f>E46</f>
        <v>couverts</v>
      </c>
      <c r="F52" s="205"/>
      <c r="G52" s="114"/>
      <c r="H52" s="114"/>
      <c r="I52" s="114"/>
      <c r="J52" s="114"/>
      <c r="K52" s="114"/>
      <c r="L52" s="115"/>
      <c r="M52" s="41"/>
      <c r="N52" s="2834"/>
      <c r="O52" s="2820"/>
      <c r="P52" s="2820"/>
      <c r="Q52" s="2821"/>
      <c r="R52" s="464"/>
      <c r="S52" s="464"/>
      <c r="T52" s="464"/>
      <c r="U52" s="464"/>
      <c r="W52" s="1854"/>
      <c r="X52" s="1850"/>
      <c r="Y52" s="1850"/>
      <c r="Z52" s="1850"/>
      <c r="AA52" s="1850"/>
      <c r="AB52" s="1850"/>
      <c r="AC52" s="1850"/>
      <c r="AD52" s="2532"/>
      <c r="AF52" s="73" t="str">
        <f t="shared" si="20"/>
        <v>►</v>
      </c>
      <c r="AG52" s="3"/>
      <c r="AH52" s="659" t="s">
        <v>395</v>
      </c>
      <c r="AI52" s="656"/>
      <c r="AJ52" s="656"/>
      <c r="AK52" s="656"/>
      <c r="AL52" s="656"/>
      <c r="AN52" s="716"/>
      <c r="AO52" s="699" t="s">
        <v>443</v>
      </c>
      <c r="AP52" s="698" t="s">
        <v>444</v>
      </c>
      <c r="AQ52" s="679"/>
      <c r="AR52" s="3"/>
      <c r="AS52" s="2998"/>
      <c r="AT52" s="2999"/>
      <c r="AU52" s="2999"/>
      <c r="AV52" s="2999"/>
      <c r="AW52" s="2999"/>
      <c r="AX52" s="2999"/>
      <c r="AY52" s="3000"/>
      <c r="BA52" s="466">
        <v>1</v>
      </c>
    </row>
    <row r="53" spans="2:53" ht="21" customHeight="1" thickBot="1" x14ac:dyDescent="0.3">
      <c r="B53" s="73" t="str">
        <f t="shared" si="21"/>
        <v>►</v>
      </c>
      <c r="C53" s="451" t="str">
        <f>C46</f>
        <v>Famille à coller.N.Nom de votre recette.Recette mère ►.S.Saisissez le nom de la recette mère</v>
      </c>
      <c r="D53" s="451">
        <f>D46</f>
        <v>6</v>
      </c>
      <c r="E53" s="451" t="str">
        <f>E46</f>
        <v>couverts</v>
      </c>
      <c r="F53" s="205"/>
      <c r="G53" s="114"/>
      <c r="H53" s="114"/>
      <c r="I53" s="114"/>
      <c r="J53" s="114"/>
      <c r="K53" s="114"/>
      <c r="L53" s="115"/>
      <c r="M53" s="41"/>
      <c r="N53" s="2834"/>
      <c r="O53" s="2820"/>
      <c r="P53" s="2820"/>
      <c r="Q53" s="2821"/>
      <c r="R53" s="464"/>
      <c r="S53" s="464"/>
      <c r="T53" s="464"/>
      <c r="U53" s="464"/>
      <c r="W53" s="1854"/>
      <c r="X53" s="1850"/>
      <c r="Y53" s="1850"/>
      <c r="Z53" s="1850"/>
      <c r="AA53" s="1850"/>
      <c r="AB53" s="1850"/>
      <c r="AC53" s="1850"/>
      <c r="AD53" s="2532"/>
      <c r="AF53" s="73" t="str">
        <f t="shared" si="20"/>
        <v>►</v>
      </c>
      <c r="AG53" s="3"/>
      <c r="AH53" s="660" t="s">
        <v>396</v>
      </c>
      <c r="AI53" s="656"/>
      <c r="AJ53" s="656"/>
      <c r="AK53" s="656"/>
      <c r="AL53" s="656"/>
      <c r="AN53" s="716"/>
      <c r="AO53" s="699" t="s">
        <v>445</v>
      </c>
      <c r="AP53" s="698" t="s">
        <v>446</v>
      </c>
      <c r="AQ53" s="679"/>
      <c r="AR53" s="3"/>
      <c r="AS53" s="715"/>
      <c r="AT53" s="1025" t="s">
        <v>461</v>
      </c>
      <c r="AU53" s="1024"/>
      <c r="AV53" s="1024"/>
      <c r="AW53" s="1024"/>
      <c r="AX53" s="1024"/>
      <c r="AY53" s="713"/>
      <c r="BA53" s="466">
        <v>1</v>
      </c>
    </row>
    <row r="54" spans="2:53" ht="21" customHeight="1" x14ac:dyDescent="0.25">
      <c r="B54" s="73" t="str">
        <f t="shared" si="21"/>
        <v>►</v>
      </c>
      <c r="C54" s="451" t="str">
        <f>C46</f>
        <v>Famille à coller.N.Nom de votre recette.Recette mère ►.S.Saisissez le nom de la recette mère</v>
      </c>
      <c r="D54" s="451">
        <f>D46</f>
        <v>6</v>
      </c>
      <c r="E54" s="451" t="str">
        <f>E46</f>
        <v>couverts</v>
      </c>
      <c r="F54" s="205"/>
      <c r="G54" s="114"/>
      <c r="H54" s="114"/>
      <c r="I54" s="114"/>
      <c r="J54" s="114" t="s">
        <v>351</v>
      </c>
      <c r="K54" s="114"/>
      <c r="L54" s="115"/>
      <c r="M54" s="41"/>
      <c r="N54" s="2834"/>
      <c r="O54" s="2820"/>
      <c r="P54" s="2820"/>
      <c r="Q54" s="2821"/>
      <c r="R54" s="464"/>
      <c r="S54" s="464"/>
      <c r="T54" s="464"/>
      <c r="U54" s="464"/>
      <c r="W54" s="1854"/>
      <c r="X54" s="1850"/>
      <c r="Y54" s="1850"/>
      <c r="Z54" s="1850"/>
      <c r="AA54" s="1850"/>
      <c r="AB54" s="1850"/>
      <c r="AC54" s="1850"/>
      <c r="AD54" s="2532"/>
      <c r="AF54" s="73" t="str">
        <f t="shared" si="20"/>
        <v>►</v>
      </c>
      <c r="AG54" s="3"/>
      <c r="AH54" s="659" t="s">
        <v>397</v>
      </c>
      <c r="AI54" s="654"/>
      <c r="AJ54" s="654"/>
      <c r="AK54" s="654"/>
      <c r="AL54" s="654"/>
      <c r="AN54" s="716"/>
      <c r="AO54" s="700" t="s">
        <v>447</v>
      </c>
      <c r="AP54" s="701" t="s">
        <v>448</v>
      </c>
      <c r="AQ54" s="679"/>
      <c r="AR54" s="3"/>
      <c r="AS54" s="718" t="s">
        <v>7</v>
      </c>
      <c r="AT54" s="719" t="s">
        <v>462</v>
      </c>
      <c r="AU54" s="720">
        <v>18</v>
      </c>
      <c r="AV54" s="720" t="s">
        <v>19</v>
      </c>
      <c r="AW54" s="471" t="s">
        <v>277</v>
      </c>
      <c r="AX54" s="3001" t="s">
        <v>463</v>
      </c>
      <c r="AY54" s="3003" t="s">
        <v>464</v>
      </c>
      <c r="BA54" s="466">
        <v>1</v>
      </c>
    </row>
    <row r="55" spans="2:53" ht="21" customHeight="1" x14ac:dyDescent="0.25">
      <c r="B55" s="73" t="str">
        <f t="shared" si="21"/>
        <v>►</v>
      </c>
      <c r="C55" s="451" t="str">
        <f>C46</f>
        <v>Famille à coller.N.Nom de votre recette.Recette mère ►.S.Saisissez le nom de la recette mère</v>
      </c>
      <c r="D55" s="451">
        <f>D46</f>
        <v>6</v>
      </c>
      <c r="E55" s="451" t="str">
        <f>E46</f>
        <v>couverts</v>
      </c>
      <c r="F55" s="205"/>
      <c r="G55" s="114"/>
      <c r="H55" s="114"/>
      <c r="I55" s="114"/>
      <c r="J55" s="114"/>
      <c r="K55" s="114"/>
      <c r="L55" s="115"/>
      <c r="M55" s="41"/>
      <c r="N55" s="2796" t="s">
        <v>72</v>
      </c>
      <c r="O55" s="120"/>
      <c r="P55" s="117"/>
      <c r="Q55" s="118"/>
      <c r="R55" s="464"/>
      <c r="S55" s="464"/>
      <c r="T55" s="464"/>
      <c r="U55" s="464"/>
      <c r="W55" s="1854"/>
      <c r="X55" s="1850"/>
      <c r="Y55" s="1850"/>
      <c r="Z55" s="1850"/>
      <c r="AA55" s="1850"/>
      <c r="AB55" s="1850"/>
      <c r="AC55" s="1850"/>
      <c r="AD55" s="2532"/>
      <c r="AF55" s="73" t="str">
        <f t="shared" si="20"/>
        <v>►</v>
      </c>
      <c r="AG55" s="3"/>
      <c r="AH55" s="660" t="s">
        <v>398</v>
      </c>
      <c r="AI55" s="651"/>
      <c r="AJ55" s="651"/>
      <c r="AK55" s="651"/>
      <c r="AL55" s="652"/>
      <c r="AN55" s="702" t="s">
        <v>449</v>
      </c>
      <c r="AO55" s="703"/>
      <c r="AP55" s="704"/>
      <c r="AQ55" s="705"/>
      <c r="AR55" s="673"/>
      <c r="AS55" s="721" t="s">
        <v>7</v>
      </c>
      <c r="AT55" s="1026" t="s">
        <v>462</v>
      </c>
      <c r="AU55" s="1027"/>
      <c r="AV55" s="1027"/>
      <c r="AW55" s="1028" t="s">
        <v>277</v>
      </c>
      <c r="AX55" s="3002"/>
      <c r="AY55" s="3004"/>
      <c r="BA55" s="466">
        <v>1</v>
      </c>
    </row>
    <row r="56" spans="2:53" ht="21" customHeight="1" x14ac:dyDescent="0.25">
      <c r="B56" s="73" t="str">
        <f t="shared" si="21"/>
        <v>►</v>
      </c>
      <c r="C56" s="451" t="str">
        <f>C46</f>
        <v>Famille à coller.N.Nom de votre recette.Recette mère ►.S.Saisissez le nom de la recette mère</v>
      </c>
      <c r="D56" s="451">
        <f>D46</f>
        <v>6</v>
      </c>
      <c r="E56" s="451" t="str">
        <f>E46</f>
        <v>couverts</v>
      </c>
      <c r="F56" s="205"/>
      <c r="G56" s="114"/>
      <c r="H56" s="114"/>
      <c r="I56" s="114"/>
      <c r="J56" s="114"/>
      <c r="K56" s="114"/>
      <c r="L56" s="115"/>
      <c r="M56" s="41"/>
      <c r="N56" s="2846"/>
      <c r="O56" s="2841"/>
      <c r="P56" s="2841"/>
      <c r="Q56" s="2842"/>
      <c r="R56" s="464"/>
      <c r="S56" s="464"/>
      <c r="T56" s="464"/>
      <c r="U56" s="464"/>
      <c r="W56" s="1854"/>
      <c r="X56" s="1850"/>
      <c r="Y56" s="1850"/>
      <c r="Z56" s="1850"/>
      <c r="AA56" s="1850"/>
      <c r="AB56" s="1850"/>
      <c r="AC56" s="1850"/>
      <c r="AD56" s="2532"/>
      <c r="AF56" s="73" t="str">
        <f t="shared" si="20"/>
        <v>►</v>
      </c>
      <c r="AG56" s="3"/>
      <c r="AH56" s="654"/>
      <c r="AI56" s="654"/>
      <c r="AJ56" s="654"/>
      <c r="AK56" s="654"/>
      <c r="AL56" s="654"/>
      <c r="AN56" s="3005" t="s">
        <v>450</v>
      </c>
      <c r="AO56" s="3006"/>
      <c r="AP56" s="3006"/>
      <c r="AQ56" s="3007"/>
      <c r="AR56" s="673"/>
      <c r="AS56" s="721" t="s">
        <v>7</v>
      </c>
      <c r="AT56" s="1047" t="s">
        <v>462</v>
      </c>
      <c r="AU56" s="1047"/>
      <c r="AV56" s="1048" t="s">
        <v>465</v>
      </c>
      <c r="AW56" s="1049"/>
      <c r="AX56" s="1050"/>
      <c r="AY56" s="722" t="s">
        <v>13</v>
      </c>
      <c r="BA56" s="466">
        <v>1</v>
      </c>
    </row>
    <row r="57" spans="2:53" ht="21" customHeight="1" x14ac:dyDescent="0.25">
      <c r="B57" s="73" t="str">
        <f t="shared" si="21"/>
        <v>►</v>
      </c>
      <c r="C57" s="451" t="str">
        <f>C46</f>
        <v>Famille à coller.N.Nom de votre recette.Recette mère ►.S.Saisissez le nom de la recette mère</v>
      </c>
      <c r="D57" s="451">
        <f>D46</f>
        <v>6</v>
      </c>
      <c r="E57" s="451" t="str">
        <f>E46</f>
        <v>couverts</v>
      </c>
      <c r="F57" s="205"/>
      <c r="G57" s="114"/>
      <c r="H57" s="114"/>
      <c r="I57" s="114"/>
      <c r="J57" s="114"/>
      <c r="K57" s="114"/>
      <c r="L57" s="115"/>
      <c r="M57" s="41"/>
      <c r="N57" s="2846"/>
      <c r="O57" s="2841"/>
      <c r="P57" s="2841"/>
      <c r="Q57" s="2842"/>
      <c r="R57" s="464"/>
      <c r="S57" s="464"/>
      <c r="T57" s="464"/>
      <c r="U57" s="464"/>
      <c r="W57" s="1854"/>
      <c r="X57" s="1850"/>
      <c r="Y57" s="1850"/>
      <c r="Z57" s="1850"/>
      <c r="AA57" s="1850"/>
      <c r="AB57" s="1850"/>
      <c r="AC57" s="1850"/>
      <c r="AD57" s="2532"/>
      <c r="AF57" s="73" t="str">
        <f t="shared" si="20"/>
        <v>►</v>
      </c>
      <c r="AG57" s="3"/>
      <c r="AH57" s="654"/>
      <c r="AI57" s="654"/>
      <c r="AJ57" s="654"/>
      <c r="AK57" s="654"/>
      <c r="AL57" s="654"/>
      <c r="AN57" s="3005"/>
      <c r="AO57" s="3006"/>
      <c r="AP57" s="3006"/>
      <c r="AQ57" s="3007"/>
      <c r="AR57" s="673"/>
      <c r="AS57" s="721" t="s">
        <v>7</v>
      </c>
      <c r="AT57" s="34" t="s">
        <v>462</v>
      </c>
      <c r="AU57" s="34"/>
      <c r="AV57" s="35"/>
      <c r="AW57" s="37"/>
      <c r="AX57" s="37"/>
      <c r="AY57" s="724"/>
      <c r="BA57" s="466">
        <v>1</v>
      </c>
    </row>
    <row r="58" spans="2:53" ht="21" customHeight="1" x14ac:dyDescent="0.25">
      <c r="B58" s="73" t="str">
        <f t="shared" si="21"/>
        <v>►</v>
      </c>
      <c r="C58" s="451" t="str">
        <f>C46</f>
        <v>Famille à coller.N.Nom de votre recette.Recette mère ►.S.Saisissez le nom de la recette mère</v>
      </c>
      <c r="D58" s="451">
        <f>D46</f>
        <v>6</v>
      </c>
      <c r="E58" s="451" t="str">
        <f>E46</f>
        <v>couverts</v>
      </c>
      <c r="F58" s="205"/>
      <c r="G58" s="114"/>
      <c r="H58" s="114"/>
      <c r="I58" s="114"/>
      <c r="J58" s="114"/>
      <c r="K58" s="114"/>
      <c r="L58" s="115"/>
      <c r="M58" s="41"/>
      <c r="N58" s="2846"/>
      <c r="O58" s="2841"/>
      <c r="P58" s="2841"/>
      <c r="Q58" s="2842"/>
      <c r="R58" s="464"/>
      <c r="S58" s="464"/>
      <c r="T58" s="464"/>
      <c r="U58" s="464"/>
      <c r="W58" s="1854"/>
      <c r="X58" s="1850"/>
      <c r="Y58" s="1850"/>
      <c r="Z58" s="1850"/>
      <c r="AA58" s="1850"/>
      <c r="AB58" s="1850"/>
      <c r="AC58" s="1850"/>
      <c r="AD58" s="2532"/>
      <c r="AF58" s="73" t="str">
        <f t="shared" si="20"/>
        <v>►</v>
      </c>
      <c r="AG58" s="3"/>
      <c r="AH58" s="654"/>
      <c r="AI58" s="654"/>
      <c r="AJ58" s="654"/>
      <c r="AK58" s="654"/>
      <c r="AL58" s="654"/>
      <c r="AN58" s="3005"/>
      <c r="AO58" s="3006"/>
      <c r="AP58" s="3006"/>
      <c r="AQ58" s="3007"/>
      <c r="AR58" s="673"/>
      <c r="AS58" s="721" t="s">
        <v>7</v>
      </c>
      <c r="AT58" s="34" t="s">
        <v>462</v>
      </c>
      <c r="AU58" s="34"/>
      <c r="AV58" s="35"/>
      <c r="AW58" s="43">
        <v>18</v>
      </c>
      <c r="AX58" s="44" t="s">
        <v>19</v>
      </c>
      <c r="AY58" s="725" t="s">
        <v>16</v>
      </c>
      <c r="BA58" s="466">
        <v>1</v>
      </c>
    </row>
    <row r="59" spans="2:53" ht="21" customHeight="1" x14ac:dyDescent="0.25">
      <c r="B59" s="73" t="str">
        <f t="shared" si="21"/>
        <v>►</v>
      </c>
      <c r="C59" s="451" t="str">
        <f>C46</f>
        <v>Famille à coller.N.Nom de votre recette.Recette mère ►.S.Saisissez le nom de la recette mère</v>
      </c>
      <c r="D59" s="451">
        <f>D46</f>
        <v>6</v>
      </c>
      <c r="E59" s="451" t="str">
        <f>E46</f>
        <v>couverts</v>
      </c>
      <c r="F59" s="205"/>
      <c r="G59" s="114"/>
      <c r="H59" s="114"/>
      <c r="I59" s="114"/>
      <c r="J59" s="114"/>
      <c r="K59" s="114"/>
      <c r="L59" s="115"/>
      <c r="M59" s="41"/>
      <c r="N59" s="2802" t="s">
        <v>218</v>
      </c>
      <c r="O59" s="315"/>
      <c r="P59" s="314"/>
      <c r="Q59" s="118"/>
      <c r="R59" s="464"/>
      <c r="S59" s="464"/>
      <c r="T59" s="464"/>
      <c r="U59" s="464"/>
      <c r="W59" s="1854"/>
      <c r="X59" s="1850"/>
      <c r="Y59" s="1850"/>
      <c r="Z59" s="1850"/>
      <c r="AA59" s="1850"/>
      <c r="AB59" s="1850"/>
      <c r="AC59" s="1850"/>
      <c r="AD59" s="2532"/>
      <c r="AF59" s="73" t="str">
        <f t="shared" si="20"/>
        <v>►</v>
      </c>
      <c r="AG59" s="3"/>
      <c r="AH59" s="654"/>
      <c r="AI59" s="654"/>
      <c r="AJ59" s="654"/>
      <c r="AK59" s="654"/>
      <c r="AL59" s="654"/>
      <c r="AN59" s="3005"/>
      <c r="AO59" s="3006"/>
      <c r="AP59" s="3006"/>
      <c r="AQ59" s="3007"/>
      <c r="AR59" s="673"/>
      <c r="AS59" s="721" t="s">
        <v>5</v>
      </c>
      <c r="AT59" s="34" t="s">
        <v>462</v>
      </c>
      <c r="AU59" s="34"/>
      <c r="AV59" s="35"/>
      <c r="AW59" s="468" t="s">
        <v>275</v>
      </c>
      <c r="AX59" s="9"/>
      <c r="AY59" s="727"/>
      <c r="BA59" s="466">
        <v>1</v>
      </c>
    </row>
    <row r="60" spans="2:53" ht="21" customHeight="1" x14ac:dyDescent="0.25">
      <c r="B60" s="116" t="s">
        <v>7</v>
      </c>
      <c r="C60" s="451" t="str">
        <f>C46</f>
        <v>Famille à coller.N.Nom de votre recette.Recette mère ►.S.Saisissez le nom de la recette mère</v>
      </c>
      <c r="D60" s="451">
        <f>D46</f>
        <v>6</v>
      </c>
      <c r="E60" s="451" t="str">
        <f>E46</f>
        <v>couverts</v>
      </c>
      <c r="F60" s="517" t="s">
        <v>98</v>
      </c>
      <c r="G60" s="518"/>
      <c r="H60" s="518"/>
      <c r="I60" s="518"/>
      <c r="J60" s="518"/>
      <c r="K60" s="519"/>
      <c r="L60" s="520" t="s">
        <v>127</v>
      </c>
      <c r="M60" s="41"/>
      <c r="N60" s="2837"/>
      <c r="O60" s="2828"/>
      <c r="P60" s="2839"/>
      <c r="Q60" s="2843"/>
      <c r="R60" s="464"/>
      <c r="S60" s="464"/>
      <c r="T60" s="464"/>
      <c r="U60" s="464"/>
      <c r="W60" s="1854"/>
      <c r="X60" s="1850"/>
      <c r="Y60" s="1850"/>
      <c r="Z60" s="1850"/>
      <c r="AA60" s="1850"/>
      <c r="AB60" s="1850"/>
      <c r="AC60" s="1850"/>
      <c r="AD60" s="2532"/>
      <c r="AF60" s="116" t="str">
        <f t="shared" si="20"/>
        <v>A</v>
      </c>
      <c r="AG60" s="3"/>
      <c r="AH60" s="654"/>
      <c r="AI60" s="654"/>
      <c r="AJ60" s="654"/>
      <c r="AK60" s="654"/>
      <c r="AL60" s="654"/>
      <c r="AN60" s="3008" t="s">
        <v>451</v>
      </c>
      <c r="AO60" s="3009"/>
      <c r="AP60" s="3009"/>
      <c r="AQ60" s="3010"/>
      <c r="AR60" s="673"/>
      <c r="AS60" s="674"/>
      <c r="AT60" s="675"/>
      <c r="AU60" s="675"/>
      <c r="AV60" s="675"/>
      <c r="AW60" s="3052" t="s">
        <v>23</v>
      </c>
      <c r="AX60" s="3052"/>
      <c r="AY60" s="3053"/>
      <c r="BA60" s="466">
        <v>1</v>
      </c>
    </row>
    <row r="61" spans="2:53" ht="21" customHeight="1" x14ac:dyDescent="0.25">
      <c r="B61" s="116" t="s">
        <v>7</v>
      </c>
      <c r="C61" s="451" t="str">
        <f>C46</f>
        <v>Famille à coller.N.Nom de votre recette.Recette mère ►.S.Saisissez le nom de la recette mère</v>
      </c>
      <c r="D61" s="451">
        <f>D46</f>
        <v>6</v>
      </c>
      <c r="E61" s="451" t="str">
        <f>E46</f>
        <v>couverts</v>
      </c>
      <c r="F61" s="145"/>
      <c r="G61" s="146"/>
      <c r="H61" s="146"/>
      <c r="I61" s="146"/>
      <c r="J61" s="146"/>
      <c r="K61" s="472"/>
      <c r="L61" s="147" t="s">
        <v>128</v>
      </c>
      <c r="M61" s="41"/>
      <c r="N61" s="2837"/>
      <c r="O61" s="2828"/>
      <c r="P61" s="2839"/>
      <c r="Q61" s="2843"/>
      <c r="R61" s="464"/>
      <c r="S61" s="464"/>
      <c r="T61" s="464"/>
      <c r="U61" s="464"/>
      <c r="W61" s="1854"/>
      <c r="X61" s="1850"/>
      <c r="Y61" s="1850"/>
      <c r="Z61" s="1850"/>
      <c r="AA61" s="1850"/>
      <c r="AB61" s="1850"/>
      <c r="AC61" s="1850"/>
      <c r="AD61" s="2532"/>
      <c r="AF61" s="116" t="str">
        <f t="shared" si="20"/>
        <v>A</v>
      </c>
      <c r="AG61" s="3"/>
      <c r="AH61" s="654"/>
      <c r="AI61" s="654"/>
      <c r="AJ61" s="654"/>
      <c r="AK61" s="654"/>
      <c r="AL61" s="654"/>
      <c r="AN61" s="3008"/>
      <c r="AO61" s="3009"/>
      <c r="AP61" s="3009"/>
      <c r="AQ61" s="3010"/>
      <c r="AR61" s="673"/>
      <c r="AS61" s="728"/>
      <c r="AT61" s="729" t="s">
        <v>470</v>
      </c>
      <c r="AU61" s="730" t="s">
        <v>464</v>
      </c>
      <c r="AV61" s="730"/>
      <c r="AW61" s="3054" t="s">
        <v>471</v>
      </c>
      <c r="AX61" s="3054"/>
      <c r="AY61" s="3055"/>
      <c r="BA61" s="466">
        <v>1</v>
      </c>
    </row>
    <row r="62" spans="2:53" ht="21" customHeight="1" x14ac:dyDescent="0.25">
      <c r="B62" s="116" t="s">
        <v>7</v>
      </c>
      <c r="C62" s="451" t="str">
        <f>C53</f>
        <v>Famille à coller.N.Nom de votre recette.Recette mère ►.S.Saisissez le nom de la recette mère</v>
      </c>
      <c r="D62" s="451">
        <f>D53</f>
        <v>6</v>
      </c>
      <c r="E62" s="451" t="str">
        <f>E53</f>
        <v>couverts</v>
      </c>
      <c r="F62" s="566"/>
      <c r="G62" s="146"/>
      <c r="H62" s="146"/>
      <c r="I62" s="146"/>
      <c r="J62" s="146"/>
      <c r="K62" s="472"/>
      <c r="L62" s="147" t="s">
        <v>266</v>
      </c>
      <c r="M62" s="41"/>
      <c r="N62" s="2837"/>
      <c r="O62" s="2828"/>
      <c r="P62" s="2829"/>
      <c r="Q62" s="2843"/>
      <c r="R62" s="464"/>
      <c r="S62" s="464"/>
      <c r="T62" s="464"/>
      <c r="U62" s="464"/>
      <c r="W62" s="1854"/>
      <c r="X62" s="1850"/>
      <c r="Y62" s="1850"/>
      <c r="Z62" s="1850"/>
      <c r="AA62" s="1850"/>
      <c r="AB62" s="1850"/>
      <c r="AC62" s="1850"/>
      <c r="AD62" s="2532"/>
      <c r="AF62" s="116" t="str">
        <f t="shared" si="20"/>
        <v>A</v>
      </c>
      <c r="AG62" s="3"/>
      <c r="AH62" s="654"/>
      <c r="AI62" s="654"/>
      <c r="AJ62" s="654"/>
      <c r="AK62" s="654"/>
      <c r="AL62" s="654"/>
      <c r="AN62" s="966"/>
      <c r="AO62" s="464"/>
      <c r="AP62" s="671"/>
      <c r="AQ62" s="672"/>
      <c r="AR62" s="673"/>
      <c r="AS62" s="728"/>
      <c r="AT62" s="729" t="s">
        <v>473</v>
      </c>
      <c r="AU62" s="731" t="s">
        <v>474</v>
      </c>
      <c r="AV62" s="675"/>
      <c r="AW62" s="3054"/>
      <c r="AX62" s="3054"/>
      <c r="AY62" s="3055"/>
      <c r="BA62" s="466">
        <v>1</v>
      </c>
    </row>
    <row r="63" spans="2:53" ht="21" customHeight="1" thickBot="1" x14ac:dyDescent="0.3">
      <c r="B63" s="116" t="s">
        <v>7</v>
      </c>
      <c r="C63" s="451" t="str">
        <f>C46</f>
        <v>Famille à coller.N.Nom de votre recette.Recette mère ►.S.Saisissez le nom de la recette mère</v>
      </c>
      <c r="D63" s="451">
        <f>D46</f>
        <v>6</v>
      </c>
      <c r="E63" s="451" t="str">
        <f>E46</f>
        <v>couverts</v>
      </c>
      <c r="F63" s="265"/>
      <c r="G63" s="265"/>
      <c r="H63" s="265" t="s">
        <v>73</v>
      </c>
      <c r="I63" s="266"/>
      <c r="J63" s="267"/>
      <c r="K63" s="267"/>
      <c r="L63" s="268"/>
      <c r="M63" s="41"/>
      <c r="N63" s="2837"/>
      <c r="O63" s="2828"/>
      <c r="P63" s="2839"/>
      <c r="Q63" s="2830"/>
      <c r="R63" s="464"/>
      <c r="S63" s="464"/>
      <c r="T63" s="464"/>
      <c r="U63" s="464"/>
      <c r="W63" s="1854"/>
      <c r="X63" s="1850"/>
      <c r="Y63" s="1850"/>
      <c r="Z63" s="1850"/>
      <c r="AA63" s="1850"/>
      <c r="AB63" s="1850"/>
      <c r="AC63" s="1850"/>
      <c r="AD63" s="2532"/>
      <c r="AF63" s="116" t="str">
        <f t="shared" si="20"/>
        <v>A</v>
      </c>
      <c r="AG63" s="3"/>
      <c r="AH63" s="654"/>
      <c r="AI63" s="654"/>
      <c r="AJ63" s="654"/>
      <c r="AK63" s="654"/>
      <c r="AL63" s="654"/>
      <c r="AN63" s="706" t="s">
        <v>42</v>
      </c>
      <c r="AO63" s="707" t="s">
        <v>452</v>
      </c>
      <c r="AP63" s="704"/>
      <c r="AQ63" s="672"/>
      <c r="AR63" s="673"/>
      <c r="AS63" s="728"/>
      <c r="AT63" s="729" t="s">
        <v>476</v>
      </c>
      <c r="AU63" s="732" t="s">
        <v>463</v>
      </c>
      <c r="AV63" s="675"/>
      <c r="AW63" s="3056" t="str">
        <f>"Recette *"&amp;AU61&amp;"/ Famille* "&amp;AU63&amp;"/ Auteur* "&amp;AU62&amp;" /Recette Mère ► "&amp;AV66</f>
        <v>Recette *CHIBOUST PAMPLEMOUSSE/ Famille* Dessert assiette/ Auteur* Jean-Jacques Borne MOF 1994 /Recette Mère ► MILLE-FEUILLE meringue et chiboust pamplemousse aux fraises des bois</v>
      </c>
      <c r="AX63" s="3056"/>
      <c r="AY63" s="3057"/>
      <c r="BA63" s="466">
        <v>1</v>
      </c>
    </row>
    <row r="64" spans="2:53" ht="21" customHeight="1" thickBot="1" x14ac:dyDescent="0.3">
      <c r="B64" s="123" t="s">
        <v>7</v>
      </c>
      <c r="C64" s="455" t="str">
        <f>C46</f>
        <v>Famille à coller.N.Nom de votre recette.Recette mère ►.S.Saisissez le nom de la recette mère</v>
      </c>
      <c r="D64" s="455">
        <f>D46</f>
        <v>6</v>
      </c>
      <c r="E64" s="455" t="str">
        <f>E46</f>
        <v>couverts</v>
      </c>
      <c r="F64" s="269" t="s">
        <v>62</v>
      </c>
      <c r="G64" s="270"/>
      <c r="H64" s="271"/>
      <c r="I64" s="272"/>
      <c r="J64" s="271"/>
      <c r="K64" s="271"/>
      <c r="L64" s="273"/>
      <c r="M64" s="41"/>
      <c r="N64" s="2837"/>
      <c r="O64" s="2828"/>
      <c r="P64" s="2839"/>
      <c r="Q64" s="2840"/>
      <c r="R64" s="464"/>
      <c r="S64" s="464"/>
      <c r="T64" s="464"/>
      <c r="U64" s="464"/>
      <c r="W64" s="3240" t="s">
        <v>1374</v>
      </c>
      <c r="X64" s="3241"/>
      <c r="Y64" s="3241"/>
      <c r="Z64" s="3241"/>
      <c r="AA64" s="3241"/>
      <c r="AB64" s="3241"/>
      <c r="AC64" s="3241"/>
      <c r="AD64" s="3242"/>
      <c r="AF64" s="123" t="str">
        <f t="shared" si="20"/>
        <v>A</v>
      </c>
      <c r="AG64" s="3"/>
      <c r="AH64" s="654"/>
      <c r="AI64" s="659" t="s">
        <v>399</v>
      </c>
      <c r="AJ64" s="654"/>
      <c r="AK64" s="654"/>
      <c r="AL64" s="654"/>
      <c r="AN64" s="708" t="s">
        <v>453</v>
      </c>
      <c r="AO64" s="707"/>
      <c r="AP64" s="704"/>
      <c r="AQ64" s="672"/>
      <c r="AR64" s="673"/>
      <c r="AS64" s="728"/>
      <c r="AT64" s="729" t="s">
        <v>478</v>
      </c>
      <c r="AU64" s="733" t="s">
        <v>479</v>
      </c>
      <c r="AV64" s="675"/>
      <c r="AW64" s="3056"/>
      <c r="AX64" s="3056"/>
      <c r="AY64" s="3057"/>
      <c r="BA64" s="466">
        <v>1</v>
      </c>
    </row>
    <row r="65" spans="2:53" ht="21" customHeight="1" x14ac:dyDescent="0.25">
      <c r="B65" s="94" t="s">
        <v>5</v>
      </c>
      <c r="C65" s="452" t="str">
        <f>C46</f>
        <v>Famille à coller.N.Nom de votre recette.Recette mère ►.S.Saisissez le nom de la recette mère</v>
      </c>
      <c r="D65" s="452">
        <f>D46</f>
        <v>6</v>
      </c>
      <c r="E65" s="451" t="str">
        <f>E46</f>
        <v>couverts</v>
      </c>
      <c r="F65" s="125"/>
      <c r="G65" s="126"/>
      <c r="H65" s="125" t="s">
        <v>3</v>
      </c>
      <c r="I65" s="127" t="s">
        <v>75</v>
      </c>
      <c r="J65" s="128"/>
      <c r="K65" s="128"/>
      <c r="L65" s="128"/>
      <c r="M65" s="41"/>
      <c r="N65" s="128"/>
      <c r="O65" s="128"/>
      <c r="P65" s="128"/>
      <c r="Q65" s="318" t="s">
        <v>4</v>
      </c>
      <c r="R65" s="464"/>
      <c r="S65" s="464"/>
      <c r="T65" s="464"/>
      <c r="U65" s="464"/>
      <c r="W65" s="3243" t="s">
        <v>2239</v>
      </c>
      <c r="X65" s="3244"/>
      <c r="Y65" s="3244"/>
      <c r="Z65" s="3244"/>
      <c r="AA65" s="3244"/>
      <c r="AB65" s="3244"/>
      <c r="AC65" s="3244"/>
      <c r="AD65" s="3245"/>
      <c r="AF65" s="94" t="str">
        <f t="shared" si="20"/>
        <v>►</v>
      </c>
      <c r="AG65" s="3"/>
      <c r="AH65" s="654"/>
      <c r="AI65" s="659" t="s">
        <v>400</v>
      </c>
      <c r="AJ65" s="654"/>
      <c r="AK65" s="654"/>
      <c r="AL65" s="654"/>
      <c r="AN65" s="709" t="s">
        <v>454</v>
      </c>
      <c r="AO65" s="710"/>
      <c r="AP65" s="671"/>
      <c r="AQ65" s="672"/>
      <c r="AR65" s="673"/>
      <c r="AS65" s="674"/>
      <c r="AT65" s="675"/>
      <c r="AU65" s="675"/>
      <c r="AV65" s="675"/>
      <c r="AW65" s="3056"/>
      <c r="AX65" s="3056"/>
      <c r="AY65" s="3057"/>
      <c r="BA65" s="466">
        <v>1</v>
      </c>
    </row>
    <row r="66" spans="2:53" ht="21" customHeight="1" x14ac:dyDescent="0.25">
      <c r="B66" s="319" t="s">
        <v>5</v>
      </c>
      <c r="C66" s="453" t="str">
        <f t="shared" ref="C66:Q66" si="22">SUBSTITUTE(ADDRESS(1,COLUMN(),4),"1","")</f>
        <v>C</v>
      </c>
      <c r="D66" s="453" t="str">
        <f t="shared" si="22"/>
        <v>D</v>
      </c>
      <c r="E66" s="453" t="str">
        <f t="shared" si="22"/>
        <v>E</v>
      </c>
      <c r="F66" s="129" t="str">
        <f t="shared" si="22"/>
        <v>F</v>
      </c>
      <c r="G66" s="129" t="str">
        <f t="shared" si="22"/>
        <v>G</v>
      </c>
      <c r="H66" s="129" t="str">
        <f t="shared" si="22"/>
        <v>H</v>
      </c>
      <c r="I66" s="129" t="str">
        <f t="shared" si="22"/>
        <v>I</v>
      </c>
      <c r="J66" s="129" t="str">
        <f t="shared" si="22"/>
        <v>J</v>
      </c>
      <c r="K66" s="129" t="str">
        <f t="shared" si="22"/>
        <v>K</v>
      </c>
      <c r="L66" s="129" t="str">
        <f t="shared" si="22"/>
        <v>L</v>
      </c>
      <c r="M66" s="129" t="str">
        <f t="shared" si="22"/>
        <v>M</v>
      </c>
      <c r="N66" s="129" t="str">
        <f t="shared" si="22"/>
        <v>N</v>
      </c>
      <c r="O66" s="129" t="str">
        <f t="shared" si="22"/>
        <v>O</v>
      </c>
      <c r="P66" s="129" t="str">
        <f t="shared" si="22"/>
        <v>P</v>
      </c>
      <c r="Q66" s="130" t="str">
        <f t="shared" si="22"/>
        <v>Q</v>
      </c>
      <c r="R66" s="464"/>
      <c r="S66" s="464"/>
      <c r="T66" s="464"/>
      <c r="U66" s="464"/>
      <c r="W66" s="3188" t="s">
        <v>2240</v>
      </c>
      <c r="X66" s="3189"/>
      <c r="Y66" s="2533" t="str">
        <f ca="1">"Largeur de cette colonne = "&amp;CELL("largeur",Y69)</f>
        <v>Largeur de cette colonne = 99</v>
      </c>
      <c r="Z66" s="2534"/>
      <c r="AA66" s="3192" t="s">
        <v>2241</v>
      </c>
      <c r="AB66" s="3192"/>
      <c r="AC66" s="3192"/>
      <c r="AD66" s="3193"/>
      <c r="AF66" s="319" t="str">
        <f t="shared" si="20"/>
        <v>►</v>
      </c>
      <c r="AG66" s="3"/>
      <c r="AH66" s="654"/>
      <c r="AI66" s="654"/>
      <c r="AJ66" s="654"/>
      <c r="AK66" s="654"/>
      <c r="AL66" s="661" t="s">
        <v>401</v>
      </c>
      <c r="AN66" s="711" t="s">
        <v>455</v>
      </c>
      <c r="AO66" s="712"/>
      <c r="AP66" s="671"/>
      <c r="AQ66" s="672"/>
      <c r="AR66" s="673"/>
      <c r="AS66" s="736"/>
      <c r="AT66" s="737"/>
      <c r="AU66" s="738" t="s">
        <v>481</v>
      </c>
      <c r="AV66" s="739" t="s">
        <v>482</v>
      </c>
      <c r="AW66" s="740"/>
      <c r="AX66" s="740"/>
      <c r="AY66" s="741"/>
      <c r="BA66" s="466">
        <v>1</v>
      </c>
    </row>
    <row r="67" spans="2:53" ht="21" customHeight="1" x14ac:dyDescent="0.25">
      <c r="B67" s="319" t="s">
        <v>5</v>
      </c>
      <c r="C67" s="454">
        <f t="shared" ref="C67:Q67" ca="1" si="23">CELL("largeur",C67)</f>
        <v>2</v>
      </c>
      <c r="D67" s="454">
        <f t="shared" ca="1" si="23"/>
        <v>2</v>
      </c>
      <c r="E67" s="454">
        <f t="shared" ca="1" si="23"/>
        <v>2</v>
      </c>
      <c r="F67" s="96">
        <f t="shared" ca="1" si="23"/>
        <v>11</v>
      </c>
      <c r="G67" s="96">
        <f t="shared" ca="1" si="23"/>
        <v>11</v>
      </c>
      <c r="H67" s="96">
        <f t="shared" ca="1" si="23"/>
        <v>3</v>
      </c>
      <c r="I67" s="96">
        <f t="shared" ca="1" si="23"/>
        <v>11</v>
      </c>
      <c r="J67" s="96">
        <f t="shared" ca="1" si="23"/>
        <v>11</v>
      </c>
      <c r="K67" s="96">
        <f t="shared" ca="1" si="23"/>
        <v>12</v>
      </c>
      <c r="L67" s="96">
        <f t="shared" ca="1" si="23"/>
        <v>40</v>
      </c>
      <c r="M67" s="96">
        <f t="shared" ca="1" si="23"/>
        <v>1</v>
      </c>
      <c r="N67" s="96">
        <f t="shared" ca="1" si="23"/>
        <v>11</v>
      </c>
      <c r="O67" s="96">
        <f t="shared" ca="1" si="23"/>
        <v>14</v>
      </c>
      <c r="P67" s="96">
        <f t="shared" ca="1" si="23"/>
        <v>11</v>
      </c>
      <c r="Q67" s="131">
        <f t="shared" ca="1" si="23"/>
        <v>17</v>
      </c>
      <c r="R67" s="464"/>
      <c r="S67" s="464"/>
      <c r="T67" s="464"/>
      <c r="U67" s="464"/>
      <c r="W67" s="3190"/>
      <c r="X67" s="3191"/>
      <c r="Y67" s="2535" t="str">
        <f ca="1">IF(W68&lt;&gt;W71,W72,X72&amp;W71)</f>
        <v>Largeur du postit99</v>
      </c>
      <c r="Z67" s="2534"/>
      <c r="AA67" s="3194"/>
      <c r="AB67" s="3194"/>
      <c r="AC67" s="3194"/>
      <c r="AD67" s="3195"/>
      <c r="AF67" s="319" t="str">
        <f t="shared" si="20"/>
        <v>►</v>
      </c>
      <c r="AG67" s="3"/>
      <c r="AH67" s="654"/>
      <c r="AI67" s="654"/>
      <c r="AJ67" s="654"/>
      <c r="AK67" s="654"/>
      <c r="AL67" s="661"/>
      <c r="AN67" s="711" t="s">
        <v>456</v>
      </c>
      <c r="AO67" s="712"/>
      <c r="AP67" s="671"/>
      <c r="AQ67" s="672"/>
      <c r="AR67" s="673"/>
      <c r="AS67" s="674"/>
      <c r="AT67" s="744"/>
      <c r="AU67" s="675"/>
      <c r="AV67" s="675"/>
      <c r="AW67" s="675"/>
      <c r="AX67" s="675"/>
      <c r="AY67" s="676"/>
      <c r="BA67" s="466">
        <v>1</v>
      </c>
    </row>
    <row r="68" spans="2:53" ht="21" customHeight="1" thickBot="1" x14ac:dyDescent="0.3">
      <c r="B68" s="320" t="s">
        <v>7</v>
      </c>
      <c r="C68" s="321">
        <v>2</v>
      </c>
      <c r="D68" s="321">
        <v>2</v>
      </c>
      <c r="E68" s="321">
        <v>2</v>
      </c>
      <c r="F68" s="321">
        <v>11</v>
      </c>
      <c r="G68" s="321">
        <v>11</v>
      </c>
      <c r="H68" s="321">
        <v>3</v>
      </c>
      <c r="I68" s="321">
        <v>11</v>
      </c>
      <c r="J68" s="321">
        <v>11</v>
      </c>
      <c r="K68" s="321">
        <v>12</v>
      </c>
      <c r="L68" s="321">
        <v>40</v>
      </c>
      <c r="M68" s="321">
        <v>1</v>
      </c>
      <c r="N68" s="321">
        <v>11</v>
      </c>
      <c r="O68" s="321">
        <v>14</v>
      </c>
      <c r="P68" s="321">
        <v>11</v>
      </c>
      <c r="Q68" s="322">
        <v>17</v>
      </c>
      <c r="R68" s="464"/>
      <c r="S68" s="464"/>
      <c r="T68" s="464"/>
      <c r="U68" s="464"/>
      <c r="W68" s="2536">
        <f ca="1">SUM(F2:L2)</f>
        <v>99</v>
      </c>
      <c r="Y68" s="2537" t="s">
        <v>2242</v>
      </c>
      <c r="Z68" s="2534"/>
      <c r="AA68" s="3194"/>
      <c r="AB68" s="3194"/>
      <c r="AC68" s="3194"/>
      <c r="AD68" s="3195"/>
      <c r="AF68" s="320" t="str">
        <f t="shared" si="20"/>
        <v>A</v>
      </c>
      <c r="AG68" s="3"/>
      <c r="AH68" s="667">
        <v>11</v>
      </c>
      <c r="AI68" s="667">
        <v>11</v>
      </c>
      <c r="AJ68" s="667">
        <v>11</v>
      </c>
      <c r="AK68" s="667">
        <v>11</v>
      </c>
      <c r="AL68" s="667">
        <v>11</v>
      </c>
      <c r="AN68" s="711" t="s">
        <v>457</v>
      </c>
      <c r="AO68" s="712"/>
      <c r="AP68" s="671"/>
      <c r="AQ68" s="672"/>
      <c r="AR68" s="673"/>
      <c r="AS68" s="747" t="s">
        <v>427</v>
      </c>
      <c r="AT68" s="744"/>
      <c r="AU68" s="675"/>
      <c r="AV68" s="675"/>
      <c r="AW68" s="675"/>
      <c r="AX68" s="675"/>
      <c r="AY68" s="676"/>
      <c r="BA68" s="466">
        <v>1</v>
      </c>
    </row>
    <row r="69" spans="2:53" ht="21" customHeight="1" x14ac:dyDescent="0.25">
      <c r="B69" s="2589" t="s">
        <v>7</v>
      </c>
      <c r="C69" s="9"/>
      <c r="D69" s="9"/>
      <c r="E69" s="9"/>
      <c r="F69" s="9"/>
      <c r="G69" s="9"/>
      <c r="H69" s="9"/>
      <c r="I69" s="9"/>
      <c r="J69" s="9"/>
      <c r="K69" s="9"/>
      <c r="L69" s="9"/>
      <c r="N69" s="9"/>
      <c r="O69" s="9"/>
      <c r="P69" s="9"/>
      <c r="Q69" s="9"/>
      <c r="R69" s="464"/>
      <c r="S69" s="464"/>
      <c r="T69" s="464"/>
      <c r="U69" s="464"/>
      <c r="W69" s="2538">
        <f>SUM(COUNTIF(Z81:Z132,"&gt;0"))</f>
        <v>10</v>
      </c>
      <c r="X69" s="2539"/>
      <c r="Y69" s="3177">
        <v>90</v>
      </c>
      <c r="Z69" s="2540"/>
      <c r="AA69" s="3196" t="s">
        <v>2243</v>
      </c>
      <c r="AB69" s="3196"/>
      <c r="AC69" s="3196"/>
      <c r="AD69" s="3197"/>
      <c r="AF69"/>
      <c r="AG69" s="3"/>
      <c r="AH69" s="467">
        <f ca="1">CELL("largeur",AH69)</f>
        <v>11</v>
      </c>
      <c r="AI69" s="467">
        <f ca="1">CELL("largeur",AI69)</f>
        <v>11</v>
      </c>
      <c r="AJ69" s="467">
        <f ca="1">CELL("largeur",AJ69)</f>
        <v>11</v>
      </c>
      <c r="AK69" s="467">
        <f ca="1">CELL("largeur",AK69)</f>
        <v>11</v>
      </c>
      <c r="AL69" s="467">
        <f ca="1">CELL("largeur",AL69)</f>
        <v>11</v>
      </c>
      <c r="AN69" s="711" t="s">
        <v>458</v>
      </c>
      <c r="AO69" s="712"/>
      <c r="AP69" s="671"/>
      <c r="AQ69" s="672"/>
      <c r="AR69" s="673"/>
      <c r="AS69" s="674"/>
      <c r="AT69" s="744"/>
      <c r="AU69" s="675"/>
      <c r="AV69" s="675"/>
      <c r="AW69" s="675"/>
      <c r="AX69" s="675"/>
      <c r="AY69" s="676"/>
      <c r="BA69" s="466">
        <v>1</v>
      </c>
    </row>
    <row r="70" spans="2:53" ht="21" customHeight="1" x14ac:dyDescent="0.25">
      <c r="B70" s="2590" t="s">
        <v>7</v>
      </c>
      <c r="C70" s="9"/>
      <c r="D70" s="9"/>
      <c r="E70" s="9"/>
      <c r="F70" s="9"/>
      <c r="G70" s="9"/>
      <c r="H70" s="9"/>
      <c r="I70" s="9"/>
      <c r="J70" s="9"/>
      <c r="K70" s="9"/>
      <c r="L70" s="9"/>
      <c r="N70" s="9"/>
      <c r="O70" s="9"/>
      <c r="P70" s="9"/>
      <c r="Q70" s="9"/>
      <c r="R70" s="464"/>
      <c r="S70" s="464"/>
      <c r="T70" s="464"/>
      <c r="U70" s="464"/>
      <c r="W70" s="2541" t="s">
        <v>2244</v>
      </c>
      <c r="X70" s="122"/>
      <c r="Y70" s="3177"/>
      <c r="Z70" s="2540"/>
      <c r="AA70" s="3196"/>
      <c r="AB70" s="3196"/>
      <c r="AC70" s="3196"/>
      <c r="AD70" s="3197"/>
      <c r="AF70"/>
      <c r="AG70" s="3"/>
      <c r="AH70"/>
      <c r="AI70"/>
      <c r="AJ70"/>
      <c r="AK70"/>
      <c r="AL70"/>
      <c r="AN70" s="711" t="s">
        <v>460</v>
      </c>
      <c r="AO70" s="714"/>
      <c r="AP70" s="671"/>
      <c r="AQ70" s="672"/>
      <c r="AR70" s="673"/>
      <c r="AS70" s="749"/>
      <c r="AT70" s="750"/>
      <c r="AU70" s="751"/>
      <c r="AV70" s="750"/>
      <c r="AW70" s="750"/>
      <c r="AX70" s="750"/>
      <c r="AY70" s="752"/>
      <c r="BA70" s="466">
        <v>1</v>
      </c>
    </row>
    <row r="71" spans="2:53" ht="21" customHeight="1" thickBot="1" x14ac:dyDescent="0.3">
      <c r="B71" s="2590" t="s">
        <v>7</v>
      </c>
      <c r="C71" s="9"/>
      <c r="D71" s="9"/>
      <c r="E71" s="9"/>
      <c r="F71" s="9"/>
      <c r="G71" s="9"/>
      <c r="H71" s="9"/>
      <c r="I71" s="9"/>
      <c r="J71" s="9"/>
      <c r="K71" s="9"/>
      <c r="L71" s="9"/>
      <c r="N71" s="9"/>
      <c r="O71" s="9"/>
      <c r="P71" s="9"/>
      <c r="Q71" s="9"/>
      <c r="R71" s="464"/>
      <c r="S71" s="464"/>
      <c r="T71" s="464"/>
      <c r="U71" s="464"/>
      <c r="W71" s="2536" cm="1">
        <f t="array" aca="1" ref="W71:X71" ca="1">CELL("largeur",Y69)</f>
        <v>99</v>
      </c>
      <c r="X71" s="2542" t="b">
        <f ca="1"/>
        <v>0</v>
      </c>
      <c r="Y71" s="2543" t="s">
        <v>2245</v>
      </c>
      <c r="Z71" s="2540"/>
      <c r="AA71" s="3196"/>
      <c r="AB71" s="3196"/>
      <c r="AC71" s="3196"/>
      <c r="AD71" s="3197"/>
      <c r="AF71"/>
      <c r="AG71" s="3"/>
      <c r="AH71"/>
      <c r="AI71"/>
      <c r="AJ71"/>
      <c r="AK71"/>
      <c r="AL71"/>
      <c r="AN71" s="711"/>
      <c r="AO71" s="714"/>
      <c r="AP71" s="671"/>
      <c r="AQ71" s="672"/>
      <c r="AR71" s="673"/>
      <c r="AS71" s="753" t="s">
        <v>487</v>
      </c>
      <c r="AT71" s="85"/>
      <c r="AU71" s="85"/>
      <c r="AV71" s="85"/>
      <c r="AW71" s="9"/>
      <c r="AX71" s="85"/>
      <c r="AY71" s="754"/>
      <c r="BA71" s="466">
        <v>1</v>
      </c>
    </row>
    <row r="72" spans="2:53" ht="21" customHeight="1" thickTop="1" thickBot="1" x14ac:dyDescent="0.3">
      <c r="B72" s="2591" t="s">
        <v>7</v>
      </c>
      <c r="C72" s="9"/>
      <c r="D72" s="9"/>
      <c r="E72" s="9"/>
      <c r="F72" s="9"/>
      <c r="G72" s="9"/>
      <c r="H72" s="9"/>
      <c r="I72" s="9"/>
      <c r="J72" s="9"/>
      <c r="K72" s="9"/>
      <c r="L72" s="9"/>
      <c r="N72" s="9"/>
      <c r="O72" s="9"/>
      <c r="P72" s="9"/>
      <c r="Q72" s="9"/>
      <c r="R72" s="464"/>
      <c r="S72" s="464"/>
      <c r="T72" s="464"/>
      <c r="U72" s="464"/>
      <c r="W72" s="2544" t="s">
        <v>2253</v>
      </c>
      <c r="X72" s="2545" t="s">
        <v>2254</v>
      </c>
      <c r="Y72" s="2546" t="s">
        <v>2246</v>
      </c>
      <c r="Z72" s="2547"/>
      <c r="AA72" s="2548"/>
      <c r="AB72" s="2548"/>
      <c r="AC72" s="3232" t="s">
        <v>2247</v>
      </c>
      <c r="AD72" s="3233"/>
      <c r="AF72"/>
      <c r="AG72" s="3"/>
      <c r="AH72"/>
      <c r="AI72"/>
      <c r="AJ72"/>
      <c r="AK72"/>
      <c r="AL72"/>
      <c r="AN72" s="716"/>
      <c r="AO72" s="723" t="s">
        <v>32</v>
      </c>
      <c r="AP72" s="122" t="s">
        <v>42</v>
      </c>
      <c r="AQ72" s="717"/>
      <c r="AR72" s="673"/>
      <c r="AS72" s="755" t="s">
        <v>38</v>
      </c>
      <c r="AT72" s="756" t="s">
        <v>39</v>
      </c>
      <c r="AU72" s="757"/>
      <c r="AV72" s="3021" t="s">
        <v>40</v>
      </c>
      <c r="AW72" s="3023" t="s">
        <v>41</v>
      </c>
      <c r="AX72" s="3059" t="s">
        <v>42</v>
      </c>
      <c r="AY72" s="759" t="s">
        <v>43</v>
      </c>
      <c r="BA72" s="466">
        <v>1</v>
      </c>
    </row>
    <row r="73" spans="2:53" ht="21" customHeight="1" x14ac:dyDescent="0.25">
      <c r="B73" s="23" t="s">
        <v>7</v>
      </c>
      <c r="C73" s="456" t="str">
        <f>C79</f>
        <v>Famille à coller.N.Nom de votre recette.Recette mère ►.S.Saisissez le nom de la recette mère</v>
      </c>
      <c r="D73" s="457">
        <f>D79</f>
        <v>6</v>
      </c>
      <c r="E73" s="457" t="str">
        <f>E79</f>
        <v>couverts</v>
      </c>
      <c r="F73" s="279" t="s">
        <v>4</v>
      </c>
      <c r="G73" s="24" t="s">
        <v>8</v>
      </c>
      <c r="H73" s="3217" t="s">
        <v>206</v>
      </c>
      <c r="I73" s="3217"/>
      <c r="J73" s="3157" t="s">
        <v>10</v>
      </c>
      <c r="K73" s="3157"/>
      <c r="L73" s="3158"/>
      <c r="N73" s="2405" t="s">
        <v>77</v>
      </c>
      <c r="O73" s="502" t="s">
        <v>294</v>
      </c>
      <c r="P73" s="501"/>
      <c r="R73" s="464"/>
      <c r="S73" s="464"/>
      <c r="T73" s="464"/>
      <c r="U73" s="464"/>
      <c r="W73" s="2549" t="str">
        <f t="shared" ref="W73:W76" si="24">LEN(Y73) - LEN(SUBSTITUTE(Y73, " ", "")) + 1&amp;" Mots"</f>
        <v>99 Mots</v>
      </c>
      <c r="X73" s="2550">
        <f>LEN(Y73)</f>
        <v>553</v>
      </c>
      <c r="Y73" s="2551" t="s">
        <v>2248</v>
      </c>
      <c r="Z73" s="2552" t="str">
        <f t="shared" ref="Z73:Z76" si="25">"◄ cellule "&amp;ADDRESS(ROW(Y73),COLUMN(Y73),4)</f>
        <v>◄ cellule Y73</v>
      </c>
      <c r="AA73" s="2552"/>
      <c r="AB73" s="2553"/>
      <c r="AC73" s="3232"/>
      <c r="AD73" s="3233"/>
      <c r="AF73"/>
      <c r="AG73" s="3"/>
      <c r="AH73"/>
      <c r="AI73"/>
      <c r="AJ73"/>
      <c r="AK73"/>
      <c r="AL73"/>
      <c r="AN73" s="716"/>
      <c r="AO73" s="124" t="s">
        <v>466</v>
      </c>
      <c r="AP73" s="122"/>
      <c r="AQ73" s="717"/>
      <c r="AR73" s="673"/>
      <c r="AS73" s="688" t="s">
        <v>48</v>
      </c>
      <c r="AT73" s="62" t="s">
        <v>49</v>
      </c>
      <c r="AU73" s="63" t="s">
        <v>50</v>
      </c>
      <c r="AV73" s="2993"/>
      <c r="AW73" s="3058"/>
      <c r="AX73" s="3060"/>
      <c r="AY73" s="762" t="s">
        <v>51</v>
      </c>
      <c r="BA73" s="466">
        <v>1</v>
      </c>
    </row>
    <row r="74" spans="2:53" ht="21" customHeight="1" x14ac:dyDescent="0.25">
      <c r="B74" s="25" t="s">
        <v>7</v>
      </c>
      <c r="C74" s="458" t="str">
        <f>C79</f>
        <v>Famille à coller.N.Nom de votre recette.Recette mère ►.S.Saisissez le nom de la recette mère</v>
      </c>
      <c r="D74" s="459"/>
      <c r="E74" s="459"/>
      <c r="F74" s="281" t="s">
        <v>207</v>
      </c>
      <c r="G74" s="26" t="s">
        <v>12</v>
      </c>
      <c r="H74" s="3218"/>
      <c r="I74" s="3218"/>
      <c r="J74" s="3159"/>
      <c r="K74" s="3159"/>
      <c r="L74" s="3160"/>
      <c r="O74" s="469" t="s">
        <v>276</v>
      </c>
      <c r="P74" s="27"/>
      <c r="R74" s="464"/>
      <c r="S74" s="464"/>
      <c r="T74" s="464"/>
      <c r="U74" s="464"/>
      <c r="W74" s="2549" t="str">
        <f t="shared" si="24"/>
        <v>16 Mots</v>
      </c>
      <c r="X74" s="2550">
        <f t="shared" ref="X74:X77" si="26">LEN(Y74)</f>
        <v>86</v>
      </c>
      <c r="Y74" s="2551" t="s">
        <v>2255</v>
      </c>
      <c r="Z74" s="2552" t="str">
        <f t="shared" si="25"/>
        <v>◄ cellule Y74</v>
      </c>
      <c r="AA74" s="2552"/>
      <c r="AB74" s="2553"/>
      <c r="AC74" s="3232"/>
      <c r="AD74" s="3233"/>
      <c r="AF74"/>
      <c r="AG74" s="3"/>
      <c r="AH74"/>
      <c r="AI74"/>
      <c r="AJ74"/>
      <c r="AK74"/>
      <c r="AL74"/>
      <c r="AN74" s="716"/>
      <c r="AO74" s="726" t="s">
        <v>467</v>
      </c>
      <c r="AP74" s="122"/>
      <c r="AQ74" s="717"/>
      <c r="AR74" s="673"/>
      <c r="AS74" s="763">
        <v>27</v>
      </c>
      <c r="AT74" s="80" t="s">
        <v>490</v>
      </c>
      <c r="AU74" s="764" t="s">
        <v>50</v>
      </c>
      <c r="AV74" s="67">
        <v>20</v>
      </c>
      <c r="AW74" s="53" t="s">
        <v>21</v>
      </c>
      <c r="AX74" s="765">
        <v>1</v>
      </c>
      <c r="AY74" s="766" t="s">
        <v>434</v>
      </c>
      <c r="BA74" s="466">
        <v>1</v>
      </c>
    </row>
    <row r="75" spans="2:53" ht="21" customHeight="1" x14ac:dyDescent="0.25">
      <c r="B75" s="25" t="s">
        <v>7</v>
      </c>
      <c r="C75" s="460" t="str">
        <f>C79</f>
        <v>Famille à coller.N.Nom de votre recette.Recette mère ►.S.Saisissez le nom de la recette mère</v>
      </c>
      <c r="D75" s="461"/>
      <c r="E75" s="462"/>
      <c r="F75" s="28"/>
      <c r="G75" s="29" t="s">
        <v>208</v>
      </c>
      <c r="H75" s="283"/>
      <c r="I75" s="30" t="s">
        <v>13</v>
      </c>
      <c r="J75" s="284" t="s">
        <v>14</v>
      </c>
      <c r="K75" s="9"/>
      <c r="L75" s="285"/>
      <c r="N75" s="41"/>
      <c r="R75" s="464"/>
      <c r="S75" s="464"/>
      <c r="T75" s="464"/>
      <c r="U75" s="464"/>
      <c r="W75" s="2549" t="str">
        <f t="shared" si="24"/>
        <v>17 Mots</v>
      </c>
      <c r="X75" s="2550">
        <f t="shared" si="26"/>
        <v>84</v>
      </c>
      <c r="Y75" s="2551" t="s">
        <v>2256</v>
      </c>
      <c r="Z75" s="2552" t="str">
        <f t="shared" si="25"/>
        <v>◄ cellule Y75</v>
      </c>
      <c r="AA75" s="2552"/>
      <c r="AB75" s="2553"/>
      <c r="AC75" s="3232"/>
      <c r="AD75" s="3233"/>
      <c r="AF75"/>
      <c r="AG75" s="3"/>
      <c r="AH75"/>
      <c r="AI75"/>
      <c r="AJ75"/>
      <c r="AK75"/>
      <c r="AL75"/>
      <c r="AN75" s="716"/>
      <c r="AO75" s="726" t="s">
        <v>468</v>
      </c>
      <c r="AP75" s="122"/>
      <c r="AQ75" s="717"/>
      <c r="AR75" s="673"/>
      <c r="AS75" s="753"/>
      <c r="AT75" s="85"/>
      <c r="AU75" s="85"/>
      <c r="AV75" s="85"/>
      <c r="AW75" s="9"/>
      <c r="AX75" s="85"/>
      <c r="AY75" s="754"/>
      <c r="BA75" s="466">
        <v>1</v>
      </c>
    </row>
    <row r="76" spans="2:53" ht="21" customHeight="1" x14ac:dyDescent="0.25">
      <c r="B76" s="25" t="s">
        <v>7</v>
      </c>
      <c r="C76" s="428" t="str">
        <f>C79</f>
        <v>Famille à coller.N.Nom de votre recette.Recette mère ►.S.Saisissez le nom de la recette mère</v>
      </c>
      <c r="D76" s="428"/>
      <c r="E76" s="428"/>
      <c r="F76" s="36" t="s">
        <v>16</v>
      </c>
      <c r="G76" s="37"/>
      <c r="H76" s="37"/>
      <c r="I76" s="288" t="s">
        <v>17</v>
      </c>
      <c r="J76" s="3214" t="str">
        <f>F79</f>
        <v>Famille à coller.N.Nom de votre recette.Recette mère ►.S.Saisissez le nom de la recette mère</v>
      </c>
      <c r="K76" s="3214"/>
      <c r="L76" s="3215"/>
      <c r="N76" s="41"/>
      <c r="R76" s="464"/>
      <c r="S76" s="464"/>
      <c r="T76" s="464"/>
      <c r="U76" s="464"/>
      <c r="W76" s="2549" t="str">
        <f t="shared" si="24"/>
        <v>7 Mots</v>
      </c>
      <c r="X76" s="2550">
        <f t="shared" si="26"/>
        <v>43</v>
      </c>
      <c r="Y76" s="2551" t="s">
        <v>2257</v>
      </c>
      <c r="Z76" s="2552" t="str">
        <f t="shared" si="25"/>
        <v>◄ cellule Y76</v>
      </c>
      <c r="AA76" s="2552"/>
      <c r="AB76" s="2553"/>
      <c r="AC76" s="3232"/>
      <c r="AD76" s="3233"/>
      <c r="AF76"/>
      <c r="AG76" s="3"/>
      <c r="AH76"/>
      <c r="AI76"/>
      <c r="AJ76"/>
      <c r="AK76"/>
      <c r="AL76"/>
      <c r="AN76" s="716" t="s">
        <v>469</v>
      </c>
      <c r="AO76" s="122"/>
      <c r="AP76" s="122"/>
      <c r="AQ76" s="717"/>
      <c r="AR76" s="673"/>
      <c r="AS76" s="768" t="s">
        <v>50</v>
      </c>
      <c r="AT76" s="769" t="s">
        <v>492</v>
      </c>
      <c r="AU76" s="769"/>
      <c r="AV76" s="769"/>
      <c r="AW76" s="9"/>
      <c r="AX76" s="85"/>
      <c r="AY76" s="754"/>
      <c r="BA76" s="466">
        <v>1</v>
      </c>
    </row>
    <row r="77" spans="2:53" ht="21" customHeight="1" x14ac:dyDescent="0.25">
      <c r="B77" s="25" t="s">
        <v>7</v>
      </c>
      <c r="C77" s="428" t="str">
        <f>C79</f>
        <v>Famille à coller.N.Nom de votre recette.Recette mère ►.S.Saisissez le nom de la recette mère</v>
      </c>
      <c r="D77" s="428"/>
      <c r="E77" s="428"/>
      <c r="F77" s="43">
        <v>6</v>
      </c>
      <c r="G77" s="44" t="s">
        <v>66</v>
      </c>
      <c r="H77" s="36"/>
      <c r="I77" s="36"/>
      <c r="J77" s="3214"/>
      <c r="K77" s="3214"/>
      <c r="L77" s="3215"/>
      <c r="O77" s="570" t="s">
        <v>293</v>
      </c>
      <c r="P77" s="500"/>
      <c r="Q77" s="499"/>
      <c r="R77" s="464"/>
      <c r="S77" s="464"/>
      <c r="T77" s="464"/>
      <c r="U77" s="464"/>
      <c r="W77" s="2544"/>
      <c r="X77" s="2550">
        <f t="shared" si="26"/>
        <v>1</v>
      </c>
      <c r="Y77" s="2552" t="s">
        <v>4</v>
      </c>
      <c r="Z77" s="2547"/>
      <c r="AA77" s="2548"/>
      <c r="AB77" s="2548"/>
      <c r="AC77" s="3232"/>
      <c r="AD77" s="3233"/>
      <c r="AF77"/>
      <c r="AG77" s="3"/>
      <c r="AH77"/>
      <c r="AI77"/>
      <c r="AJ77"/>
      <c r="AK77"/>
      <c r="AL77"/>
      <c r="AN77" s="716" t="s">
        <v>472</v>
      </c>
      <c r="AO77" s="122"/>
      <c r="AP77" s="122"/>
      <c r="AQ77" s="717"/>
      <c r="AR77" s="673"/>
      <c r="AS77" s="753" t="s">
        <v>494</v>
      </c>
      <c r="AT77" s="85"/>
      <c r="AU77" s="85"/>
      <c r="AV77" s="85"/>
      <c r="AW77" s="9"/>
      <c r="AX77" s="85"/>
      <c r="AY77" s="754"/>
      <c r="BA77" s="466">
        <v>1</v>
      </c>
    </row>
    <row r="78" spans="2:53" ht="21" customHeight="1" thickBot="1" x14ac:dyDescent="0.3">
      <c r="B78" s="25" t="s">
        <v>5</v>
      </c>
      <c r="C78" s="463" t="str">
        <f>C79</f>
        <v>Famille à coller.N.Nom de votre recette.Recette mère ►.S.Saisissez le nom de la recette mère</v>
      </c>
      <c r="D78" s="463"/>
      <c r="E78" s="463"/>
      <c r="F78" s="289"/>
      <c r="G78" s="48"/>
      <c r="H78" s="48"/>
      <c r="I78" s="48"/>
      <c r="J78" s="48"/>
      <c r="K78" s="48"/>
      <c r="L78" s="49"/>
      <c r="O78" s="3236" t="s">
        <v>292</v>
      </c>
      <c r="P78" s="498" t="s">
        <v>291</v>
      </c>
      <c r="Q78" s="497"/>
      <c r="R78" s="464"/>
      <c r="S78" s="464"/>
      <c r="T78" s="464"/>
      <c r="U78" s="464"/>
      <c r="W78" s="3234" t="s">
        <v>2249</v>
      </c>
      <c r="X78" s="3235"/>
      <c r="Y78" s="3235"/>
      <c r="Z78" s="2547"/>
      <c r="AA78" s="2548"/>
      <c r="AB78" s="2548"/>
      <c r="AC78" s="3232"/>
      <c r="AD78" s="3233"/>
      <c r="AF78"/>
      <c r="AG78" s="3"/>
      <c r="AH78"/>
      <c r="AI78"/>
      <c r="AJ78"/>
      <c r="AK78"/>
      <c r="AL78"/>
      <c r="AN78" s="716" t="s">
        <v>475</v>
      </c>
      <c r="AO78" s="122"/>
      <c r="AP78" s="122"/>
      <c r="AQ78" s="717"/>
      <c r="AR78" s="673"/>
      <c r="AS78" s="772"/>
      <c r="AT78" s="85"/>
      <c r="AU78" s="85"/>
      <c r="AV78" s="85"/>
      <c r="AW78" s="9"/>
      <c r="AX78" s="773" t="s">
        <v>435</v>
      </c>
      <c r="AY78" s="754"/>
      <c r="BA78" s="466">
        <v>1</v>
      </c>
    </row>
    <row r="79" spans="2:53" ht="21" customHeight="1" thickTop="1" thickBot="1" x14ac:dyDescent="0.3">
      <c r="B79" s="430" t="s">
        <v>5</v>
      </c>
      <c r="C79" s="431" t="str">
        <f>F79</f>
        <v>Famille à coller.N.Nom de votre recette.Recette mère ►.S.Saisissez le nom de la recette mère</v>
      </c>
      <c r="D79" s="431">
        <f>F77</f>
        <v>6</v>
      </c>
      <c r="E79" s="431" t="str">
        <f>G77</f>
        <v>couverts</v>
      </c>
      <c r="F79" s="435" t="str">
        <f>UPPER(LEFT(H73,1))&amp;LOWER(MID(H73,2,999))&amp;"."&amp;UPPER(LEFT(J73,1))&amp;"."&amp;UPPER(LEFT(J73,1))&amp;LOWER(MID(J73,2,999))&amp;"."&amp;IF(ISTEXT(L79),K79&amp;"."&amp;UPPER(LEFT(L79,1))&amp;"."&amp;UPPER(LEFT(L79,1))&amp;LOWER(MID(L79,2,999)),G79)</f>
        <v>Famille à coller.N.Nom de votre recette.Recette mère ►.S.Saisissez le nom de la recette mère</v>
      </c>
      <c r="G79" s="432" t="s">
        <v>22</v>
      </c>
      <c r="H79" s="3216" t="s">
        <v>23</v>
      </c>
      <c r="I79" s="3216"/>
      <c r="J79" s="3216"/>
      <c r="K79" s="433" t="s">
        <v>24</v>
      </c>
      <c r="L79" s="434" t="s">
        <v>25</v>
      </c>
      <c r="O79" s="3236"/>
      <c r="P79" s="498" t="s">
        <v>290</v>
      </c>
      <c r="Q79" s="497"/>
      <c r="R79" s="464"/>
      <c r="S79" s="464"/>
      <c r="T79" s="464"/>
      <c r="U79" s="464"/>
      <c r="W79" s="2554" t="s">
        <v>1451</v>
      </c>
      <c r="X79" s="2555" t="str">
        <f>"ligne " &amp;ROW()</f>
        <v>ligne 79</v>
      </c>
      <c r="Y79" s="2556" t="s">
        <v>5</v>
      </c>
      <c r="Z79" s="2557" t="s">
        <v>4</v>
      </c>
      <c r="AA79" s="2558" t="s">
        <v>1376</v>
      </c>
      <c r="AB79" s="2558"/>
      <c r="AC79" s="2558"/>
      <c r="AD79" s="2559"/>
      <c r="AF79"/>
      <c r="AG79" s="3"/>
      <c r="AH79"/>
      <c r="AI79"/>
      <c r="AJ79"/>
      <c r="AK79"/>
      <c r="AL79"/>
      <c r="AN79" s="716" t="s">
        <v>477</v>
      </c>
      <c r="AO79" s="122"/>
      <c r="AP79" s="122"/>
      <c r="AQ79" s="717"/>
      <c r="AR79" s="673"/>
      <c r="AS79" s="3019" t="s">
        <v>40</v>
      </c>
      <c r="AT79" s="758" t="s">
        <v>41</v>
      </c>
      <c r="AU79" s="775" t="s">
        <v>43</v>
      </c>
      <c r="AV79" s="776" t="s">
        <v>74</v>
      </c>
      <c r="AW79" s="9"/>
      <c r="AX79" s="777" t="s">
        <v>497</v>
      </c>
      <c r="AY79" s="754"/>
      <c r="BA79" s="466">
        <v>1</v>
      </c>
    </row>
    <row r="80" spans="2:53" ht="21" customHeight="1" thickTop="1" x14ac:dyDescent="0.25">
      <c r="B80" s="443" t="s">
        <v>5</v>
      </c>
      <c r="C80" s="444" t="str">
        <f>C79</f>
        <v>Famille à coller.N.Nom de votre recette.Recette mère ►.S.Saisissez le nom de la recette mère</v>
      </c>
      <c r="D80" s="445"/>
      <c r="E80" s="445"/>
      <c r="F80" s="446" t="s">
        <v>27</v>
      </c>
      <c r="G80" s="446" t="s">
        <v>28</v>
      </c>
      <c r="H80" s="446" t="s">
        <v>29</v>
      </c>
      <c r="I80" s="446" t="s">
        <v>30</v>
      </c>
      <c r="J80" s="446" t="s">
        <v>31</v>
      </c>
      <c r="K80" s="447" t="s">
        <v>32</v>
      </c>
      <c r="L80" s="448" t="s">
        <v>33</v>
      </c>
      <c r="O80" s="3236"/>
      <c r="P80" s="498" t="s">
        <v>289</v>
      </c>
      <c r="Q80" s="497"/>
      <c r="R80" s="464"/>
      <c r="S80" s="464"/>
      <c r="T80" s="464"/>
      <c r="U80" s="464"/>
      <c r="W80" s="2560">
        <f>SUM(W81:W132)</f>
        <v>754</v>
      </c>
      <c r="X80" s="2561">
        <v>0</v>
      </c>
      <c r="Y80" s="2562" t="str">
        <f>"colonne  "&amp;SUBSTITUTE(ADDRESS(1,COLUMN(),4),"1","")</f>
        <v>colonne  Y</v>
      </c>
      <c r="Z80" s="2557" t="s">
        <v>4</v>
      </c>
      <c r="AA80" s="2563" t="s">
        <v>2250</v>
      </c>
      <c r="AB80" s="2564" t="s">
        <v>2251</v>
      </c>
      <c r="AC80" s="2564" t="s">
        <v>2252</v>
      </c>
      <c r="AD80" s="2565"/>
      <c r="AF80"/>
      <c r="AG80" s="3"/>
      <c r="AH80"/>
      <c r="AI80"/>
      <c r="AJ80"/>
      <c r="AK80"/>
      <c r="AL80"/>
      <c r="AN80" s="793"/>
      <c r="AO80" s="794"/>
      <c r="AP80" s="671"/>
      <c r="AQ80" s="672"/>
      <c r="AR80" s="673"/>
      <c r="AS80" s="3020"/>
      <c r="AT80" s="630"/>
      <c r="AU80" s="779" t="s">
        <v>51</v>
      </c>
      <c r="AV80" s="780"/>
      <c r="AW80" s="9"/>
      <c r="AX80" s="781" t="s">
        <v>499</v>
      </c>
      <c r="AY80" s="754"/>
      <c r="BA80" s="466">
        <v>1</v>
      </c>
    </row>
    <row r="81" spans="2:53" ht="21" customHeight="1" x14ac:dyDescent="0.25">
      <c r="B81" s="25" t="s">
        <v>7</v>
      </c>
      <c r="C81" s="427" t="str">
        <f>C79</f>
        <v>Famille à coller.N.Nom de votre recette.Recette mère ►.S.Saisissez le nom de la recette mère</v>
      </c>
      <c r="D81" s="428"/>
      <c r="E81" s="428"/>
      <c r="F81" s="290" t="s">
        <v>38</v>
      </c>
      <c r="G81" s="59" t="s">
        <v>39</v>
      </c>
      <c r="H81" s="60"/>
      <c r="I81" s="3237" t="s">
        <v>40</v>
      </c>
      <c r="J81" s="3238" t="s">
        <v>41</v>
      </c>
      <c r="K81" s="3239" t="s">
        <v>42</v>
      </c>
      <c r="L81" s="61" t="s">
        <v>43</v>
      </c>
      <c r="O81" s="3236"/>
      <c r="P81" s="498" t="s">
        <v>288</v>
      </c>
      <c r="Q81" s="497"/>
      <c r="R81" s="464"/>
      <c r="S81" s="464"/>
      <c r="T81" s="464"/>
      <c r="U81" s="464"/>
      <c r="W81" s="1981">
        <f>IF(Y81=Y79,1,LEN(Y81))</f>
        <v>99</v>
      </c>
      <c r="X81" s="2566" cm="1">
        <f t="array" ref="X81">IF(AA81="", "", IFERROR(MAX(IF(ISNUMBER(X80:X80), X80:X80)) + 1, ""))</f>
        <v>1</v>
      </c>
      <c r="Y81" s="135" t="str" cm="1">
        <f t="array" ref="Y81">IFERROR(INDEX(AA81:AA132, MATCH(ROW()-MIN(ROW(AA81:AA132))+1, X81:X132, 0)), "")</f>
        <v>1  Le texte collé dans le cadre est découpé en plusieurs lignes en fonction du nombre de caractères</v>
      </c>
      <c r="Z81" s="2567">
        <f t="shared" ref="Z81:Z132" si="27">IF(W81&gt;0,1,0)</f>
        <v>1</v>
      </c>
      <c r="AA81" s="2568" t="str">
        <f t="shared" ref="AA81:AA132" si="28">IFERROR(IF(AC81=0, "", AC81), "")</f>
        <v>1  Le texte collé dans le cadre est découpé en plusieurs lignes en fonction du nombre de caractères</v>
      </c>
      <c r="AB81" s="2569" t="str">
        <f>Y73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1" s="2570" t="str">
        <f>IF(AND(AB81&lt;&gt;"", AB85&lt;&gt;""), IF(LEN(AB81)&lt;AB85, AB81, IFERROR(LEFT(AB84, IF(ISNUMBER(FIND(" ", AB84)), FIND(" ", AB84 &amp; " ", AB85) - 1, LEN(AB84))), "")), "")</f>
        <v>1  Le texte collé dans le cadre est découpé en plusieurs lignes en fonction du nombre de caractères</v>
      </c>
      <c r="AD81" s="1828" t="str">
        <f>IF(AC81="","",RIGHT(AB84,LEN(AB84)-LEN(AC81)-1))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1"/>
      <c r="AG81" s="3"/>
      <c r="AH81"/>
      <c r="AI81"/>
      <c r="AJ81"/>
      <c r="AK81"/>
      <c r="AL81"/>
      <c r="AN81" s="734">
        <v>3</v>
      </c>
      <c r="AO81" s="735" t="s">
        <v>480</v>
      </c>
      <c r="AP81" s="671"/>
      <c r="AQ81" s="672"/>
      <c r="AR81" s="673"/>
      <c r="AS81" s="785">
        <v>20</v>
      </c>
      <c r="AT81" s="53" t="s">
        <v>21</v>
      </c>
      <c r="AU81" s="786" t="s">
        <v>434</v>
      </c>
      <c r="AV81" s="787" t="s">
        <v>500</v>
      </c>
      <c r="AW81" s="9"/>
      <c r="AX81" s="474" t="s">
        <v>279</v>
      </c>
      <c r="AY81" s="754"/>
      <c r="BA81" s="466">
        <v>1</v>
      </c>
    </row>
    <row r="82" spans="2:53" ht="21" customHeight="1" x14ac:dyDescent="0.25">
      <c r="B82" s="25" t="s">
        <v>7</v>
      </c>
      <c r="C82" s="427" t="str">
        <f>C79</f>
        <v>Famille à coller.N.Nom de votre recette.Recette mère ►.S.Saisissez le nom de la recette mère</v>
      </c>
      <c r="D82" s="428"/>
      <c r="E82" s="428"/>
      <c r="F82" s="293" t="s">
        <v>48</v>
      </c>
      <c r="G82" s="62" t="s">
        <v>49</v>
      </c>
      <c r="H82" s="63" t="s">
        <v>50</v>
      </c>
      <c r="I82" s="2993"/>
      <c r="J82" s="2995"/>
      <c r="K82" s="2997"/>
      <c r="L82" s="64" t="s">
        <v>51</v>
      </c>
      <c r="O82" s="3236"/>
      <c r="P82" s="498" t="s">
        <v>287</v>
      </c>
      <c r="Q82" s="497"/>
      <c r="R82" s="464"/>
      <c r="S82" s="464"/>
      <c r="T82" s="464"/>
      <c r="U82" s="464"/>
      <c r="W82" s="1981">
        <f>IF(Y82=Y79,1,LEN(Y82))</f>
        <v>84</v>
      </c>
      <c r="X82" s="2566" cm="1">
        <f t="array" ref="X82">IF(AA82="", "", IFERROR(MAX(IF(ISNUMBER(X80:X81), X80:X81)) + 1, ""))</f>
        <v>2</v>
      </c>
      <c r="Y82" s="135" t="str" cm="1">
        <f t="array" ref="Y82">IFERROR(INDEX(AA81:AA132, MATCH(ROW()-MIN(ROW(AA81:AA132))+1, X81:X132, 0)), "")</f>
        <v>saisis Factionnement sans couper les mots et ajusté à la largeur de votre colonne en</v>
      </c>
      <c r="Z82" s="2567">
        <f t="shared" si="27"/>
        <v>1</v>
      </c>
      <c r="AA82" s="2568" t="str">
        <f t="shared" si="28"/>
        <v>saisis Factionnement sans couper les mots et ajusté à la largeur de votre colonne en</v>
      </c>
      <c r="AB82" s="1832" t="str">
        <f>SUBSTITUTE(SUBSTITUTE(SUBSTITUTE(SUBSTITUTE(SUBSTITUTE(AB81,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2" s="1833" t="str">
        <f>IF(LEN(AD81)&lt;=AB85,AD81,LEFT(AD81,FIND("#",SUBSTITUTE(LEFT(AD81,AB85+1)," ","#",LEN(LEFT(AD81,AB85+1))-LEN(SUBSTITUTE(LEFT(AD81,AB85+1)," ",""))))-1))</f>
        <v>saisis Factionnement sans couper les mots et ajusté à la largeur de votre colonne en</v>
      </c>
      <c r="AD82" s="1834" t="str">
        <f t="shared" ref="AD82:AD93" si="29">IF(AC82="","",IFERROR(RIGHT(AD81,LEN(AD81)-LEN(AC82)-1),""))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2"/>
      <c r="AG82" s="3"/>
      <c r="AH82"/>
      <c r="AI82"/>
      <c r="AJ82"/>
      <c r="AK82"/>
      <c r="AL82"/>
      <c r="AN82" s="742" t="s">
        <v>483</v>
      </c>
      <c r="AO82" s="743"/>
      <c r="AP82" s="671"/>
      <c r="AQ82" s="672"/>
      <c r="AR82" s="673"/>
      <c r="AS82" s="788">
        <v>1.75</v>
      </c>
      <c r="AT82" s="789" t="s">
        <v>26</v>
      </c>
      <c r="AU82" s="786" t="s">
        <v>76</v>
      </c>
      <c r="AV82" s="787" t="s">
        <v>501</v>
      </c>
      <c r="AW82" s="9"/>
      <c r="AX82" s="53" t="s">
        <v>21</v>
      </c>
      <c r="AY82" s="754"/>
      <c r="BA82" s="466">
        <v>1</v>
      </c>
    </row>
    <row r="83" spans="2:53" ht="21" customHeight="1" x14ac:dyDescent="0.25">
      <c r="B83" s="25" t="s">
        <v>7</v>
      </c>
      <c r="C83" s="427" t="str">
        <f>C79</f>
        <v>Famille à coller.N.Nom de votre recette.Recette mère ►.S.Saisissez le nom de la recette mère</v>
      </c>
      <c r="D83" s="428">
        <f>D79</f>
        <v>6</v>
      </c>
      <c r="E83" s="428" t="str">
        <f>E79</f>
        <v>couverts</v>
      </c>
      <c r="F83" s="79"/>
      <c r="G83" s="65"/>
      <c r="H83" s="75" t="str">
        <f t="shared" ref="H83:H96" si="30">IF(OR(ISTEXT(F83), F83&lt;=0, I83&lt;=0), "", "de")</f>
        <v/>
      </c>
      <c r="I83" s="67"/>
      <c r="J83" s="562"/>
      <c r="K83" s="68">
        <v>1</v>
      </c>
      <c r="L83" s="69"/>
      <c r="O83" s="3236"/>
      <c r="P83" s="498" t="s">
        <v>286</v>
      </c>
      <c r="Q83" s="497"/>
      <c r="R83" s="464"/>
      <c r="S83" s="464"/>
      <c r="T83" s="464"/>
      <c r="U83" s="464"/>
      <c r="W83" s="1981">
        <f>IF(Y83=Y79,1,LEN(Y83))</f>
        <v>90</v>
      </c>
      <c r="X83" s="2566" cm="1">
        <f t="array" ref="X83">IF(AA83="", "", IFERROR(MAX(IF(ISNUMBER(X80:X82), X80:X82)) + 1, ""))</f>
        <v>3</v>
      </c>
      <c r="Y83" s="135" t="str" cm="1">
        <f t="array" ref="Y83">IFERROR(INDEX(AA81:AA132, MATCH(ROW()-MIN(ROW(AA81:AA132))+1, X81:X132, 0)), "")</f>
        <v>supprimant les lignes vides Saisissez un nombre de caractères pour que le texte ne déborde</v>
      </c>
      <c r="Z83" s="2567">
        <f t="shared" si="27"/>
        <v>1</v>
      </c>
      <c r="AA83" s="2568" t="str">
        <f t="shared" si="28"/>
        <v>supprimant les lignes vides Saisissez un nombre de caractères pour que le texte ne déborde</v>
      </c>
      <c r="AB83" s="1832" t="str">
        <f>IFERROR(SUBSTITUTE(SUBSTITUTE(SUBSTITUTE(SUBSTITUTE(SUBSTITUTE(SUBSTITUTE(AB82, ",", " "), ".", " "), ";", " "), "-", " "), ":", " "), "?", " "), AB82)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3" s="1833" t="str">
        <f>IF(LEN(AD82)&lt;=AB85,AD82,LEFT(AD82,FIND("#",SUBSTITUTE(LEFT(AD82,AB85+1)," ","#",LEN(LEFT(AD82,AB85+1))-LEN(SUBSTITUTE(LEFT(AD82,AB85+1)," ",""))))-1))</f>
        <v>supprimant les lignes vides Saisissez un nombre de caractères pour que le texte ne déborde</v>
      </c>
      <c r="AD83" s="1834" t="str">
        <f t="shared" si="29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3"/>
      <c r="AG83" s="3"/>
      <c r="AH83"/>
      <c r="AI83"/>
      <c r="AJ83"/>
      <c r="AK83"/>
      <c r="AL83"/>
      <c r="AN83" s="967"/>
      <c r="AO83" s="979"/>
      <c r="AP83" s="671"/>
      <c r="AQ83" s="672"/>
      <c r="AR83" s="673"/>
      <c r="AS83" s="785">
        <v>1.345</v>
      </c>
      <c r="AT83" s="84" t="s">
        <v>57</v>
      </c>
      <c r="AU83" s="786" t="s">
        <v>502</v>
      </c>
      <c r="AV83" s="787" t="s">
        <v>503</v>
      </c>
      <c r="AW83" s="9"/>
      <c r="AX83" s="789" t="s">
        <v>26</v>
      </c>
      <c r="AY83" s="754"/>
      <c r="BA83" s="466">
        <v>1</v>
      </c>
    </row>
    <row r="84" spans="2:53" ht="21" customHeight="1" x14ac:dyDescent="0.25">
      <c r="B84" s="73" t="str">
        <f t="shared" ref="B84:B96" si="31">IF(L84&lt;&gt;"","A","►")</f>
        <v>►</v>
      </c>
      <c r="C84" s="427" t="str">
        <f>C79</f>
        <v>Famille à coller.N.Nom de votre recette.Recette mère ►.S.Saisissez le nom de la recette mère</v>
      </c>
      <c r="D84" s="428">
        <f>D79</f>
        <v>6</v>
      </c>
      <c r="E84" s="428" t="str">
        <f>E79</f>
        <v>couverts</v>
      </c>
      <c r="F84" s="79"/>
      <c r="G84" s="65"/>
      <c r="H84" s="75" t="str">
        <f t="shared" si="30"/>
        <v/>
      </c>
      <c r="I84" s="67"/>
      <c r="J84" s="562"/>
      <c r="K84" s="68">
        <v>1</v>
      </c>
      <c r="L84" s="69"/>
      <c r="O84" s="496" t="s">
        <v>285</v>
      </c>
      <c r="P84" s="495"/>
      <c r="Q84" s="494"/>
      <c r="R84" s="464"/>
      <c r="S84" s="464"/>
      <c r="T84" s="464"/>
      <c r="U84" s="464"/>
      <c r="W84" s="1981">
        <f>IF(Y84=Y79,1,LEN(Y84))</f>
        <v>87</v>
      </c>
      <c r="X84" s="2566" cm="1">
        <f t="array" ref="X84">IF(AA84="", "", IFERROR(MAX(IF(ISNUMBER(X80:X83), X80:X83)) + 1, ""))</f>
        <v>4</v>
      </c>
      <c r="Y84" s="135" t="str" cm="1">
        <f t="array" ref="Y84">IFERROR(INDEX(AA81:AA132, MATCH(ROW()-MIN(ROW(AA81:AA132))+1, X81:X132, 0)), "")</f>
        <v>pas de la colonne ►avec une police Calibri taille 11 vous aurez davantage de caractères</v>
      </c>
      <c r="Z84" s="2567">
        <f t="shared" si="27"/>
        <v>1</v>
      </c>
      <c r="AA84" s="2568" t="str">
        <f t="shared" si="28"/>
        <v>pas de la colonne ►avec une police Calibri taille 11 vous aurez davantage de caractères</v>
      </c>
      <c r="AB84" s="1832" t="str">
        <f>IFERROR(SUBSTITUTE(SUBSTITUTE(SUBSTITUTE(SUBSTITUTE(AB83, " , ", " "), ";", " "), "  ", " "), " ", " "), AB83)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4" s="1833" t="str">
        <f>IF(LEN(AD83)&lt;=AB85,AD83,LEFT(AD83,FIND("#",SUBSTITUTE(LEFT(AD83,AB85+1)," ","#",LEN(LEFT(AD83,AB85+1))-LEN(SUBSTITUTE(LEFT(AD83,AB85+1)," ",""))))-1))</f>
        <v>pas de la colonne ►avec une police Calibri taille 11 vous aurez davantage de caractères</v>
      </c>
      <c r="AD84" s="1834" t="str">
        <f t="shared" si="29"/>
        <v>par lignes à vous de choisir votre police ►Lorsque vous masquez des lignes ou colonnes ou que vous saisssez une nouvelle valeur appuyez sur la touche F9 pour forcer Excel à recalculer</v>
      </c>
      <c r="AF84"/>
      <c r="AG84" s="3"/>
      <c r="AH84"/>
      <c r="AI84"/>
      <c r="AJ84"/>
      <c r="AK84"/>
      <c r="AL84"/>
      <c r="AN84" s="745" t="s">
        <v>484</v>
      </c>
      <c r="AO84" s="746"/>
      <c r="AP84" s="671"/>
      <c r="AQ84" s="672"/>
      <c r="AR84" s="673"/>
      <c r="AS84" s="785">
        <v>3</v>
      </c>
      <c r="AT84" s="792" t="s">
        <v>505</v>
      </c>
      <c r="AU84" s="786" t="s">
        <v>506</v>
      </c>
      <c r="AV84" s="787" t="s">
        <v>507</v>
      </c>
      <c r="AW84" s="9"/>
      <c r="AX84" s="72" t="s">
        <v>55</v>
      </c>
      <c r="AY84" s="754"/>
      <c r="BA84" s="466">
        <v>1</v>
      </c>
    </row>
    <row r="85" spans="2:53" ht="21" customHeight="1" x14ac:dyDescent="0.25">
      <c r="B85" s="73" t="str">
        <f t="shared" si="31"/>
        <v>►</v>
      </c>
      <c r="C85" s="427" t="str">
        <f>C79</f>
        <v>Famille à coller.N.Nom de votre recette.Recette mère ►.S.Saisissez le nom de la recette mère</v>
      </c>
      <c r="D85" s="428">
        <f>D79</f>
        <v>6</v>
      </c>
      <c r="E85" s="428" t="str">
        <f>E79</f>
        <v>couverts</v>
      </c>
      <c r="F85" s="79"/>
      <c r="G85" s="80"/>
      <c r="H85" s="75" t="str">
        <f t="shared" si="30"/>
        <v/>
      </c>
      <c r="I85" s="67"/>
      <c r="J85" s="562"/>
      <c r="K85" s="68">
        <v>1</v>
      </c>
      <c r="L85" s="69"/>
      <c r="R85" s="464"/>
      <c r="S85" s="464"/>
      <c r="T85" s="464"/>
      <c r="U85" s="464"/>
      <c r="W85" s="1981">
        <f>IF(Y85=Y79,1,LEN(Y85))</f>
        <v>89</v>
      </c>
      <c r="X85" s="2566" cm="1">
        <f t="array" ref="X85">IF(AA85="", "", IFERROR(MAX(IF(ISNUMBER(X80:X84), X80:X84)) + 1, ""))</f>
        <v>5</v>
      </c>
      <c r="Y85" s="135" t="str" cm="1">
        <f t="array" ref="Y85">IFERROR(INDEX(AA81:AA132, MATCH(ROW()-MIN(ROW(AA81:AA132))+1, X81:X132, 0)), "")</f>
        <v>par lignes à vous de choisir votre police ►Lorsque vous masquez des lignes ou colonnes ou</v>
      </c>
      <c r="Z85" s="2567">
        <f t="shared" si="27"/>
        <v>1</v>
      </c>
      <c r="AA85" s="2568" t="str">
        <f t="shared" si="28"/>
        <v>par lignes à vous de choisir votre police ►Lorsque vous masquez des lignes ou colonnes ou</v>
      </c>
      <c r="AB85" s="1837">
        <f>Y69</f>
        <v>90</v>
      </c>
      <c r="AC85" s="1833" t="str">
        <f>IF(LEN(AD84)&lt;=AB85,AD84,LEFT(AD84,FIND("#",SUBSTITUTE(LEFT(AD84,AB85+1)," ","#",LEN(LEFT(AD84,AB85+1))-LEN(SUBSTITUTE(LEFT(AD84,AB85+1)," ",""))))-1))</f>
        <v>par lignes à vous de choisir votre police ►Lorsque vous masquez des lignes ou colonnes ou</v>
      </c>
      <c r="AD85" s="1834" t="str">
        <f t="shared" si="29"/>
        <v>que vous saisssez une nouvelle valeur appuyez sur la touche F9 pour forcer Excel à recalculer</v>
      </c>
      <c r="AF85"/>
      <c r="AG85"/>
      <c r="AH85"/>
      <c r="AI85"/>
      <c r="AJ85"/>
      <c r="AK85"/>
      <c r="AL85"/>
      <c r="AN85" s="742" t="s">
        <v>485</v>
      </c>
      <c r="AO85" s="746"/>
      <c r="AP85" s="671"/>
      <c r="AQ85" s="672"/>
      <c r="AR85" s="673"/>
      <c r="AS85" s="795">
        <v>2.5</v>
      </c>
      <c r="AT85" s="84" t="s">
        <v>437</v>
      </c>
      <c r="AU85" s="786" t="s">
        <v>508</v>
      </c>
      <c r="AV85" s="787" t="s">
        <v>509</v>
      </c>
      <c r="AW85" s="9"/>
      <c r="AX85" s="72" t="s">
        <v>53</v>
      </c>
      <c r="AY85" s="754"/>
      <c r="BA85" s="466">
        <v>1</v>
      </c>
    </row>
    <row r="86" spans="2:53" ht="21" customHeight="1" x14ac:dyDescent="0.25">
      <c r="B86" s="73" t="str">
        <f t="shared" si="31"/>
        <v>►</v>
      </c>
      <c r="C86" s="427" t="str">
        <f>C79</f>
        <v>Famille à coller.N.Nom de votre recette.Recette mère ►.S.Saisissez le nom de la recette mère</v>
      </c>
      <c r="D86" s="428">
        <f>D79</f>
        <v>6</v>
      </c>
      <c r="E86" s="428" t="str">
        <f>E79</f>
        <v>couverts</v>
      </c>
      <c r="F86" s="79"/>
      <c r="G86" s="80"/>
      <c r="H86" s="75" t="str">
        <f t="shared" si="30"/>
        <v/>
      </c>
      <c r="I86" s="67"/>
      <c r="J86" s="562"/>
      <c r="K86" s="68">
        <v>1</v>
      </c>
      <c r="L86" s="69"/>
      <c r="O86" s="3219" t="s">
        <v>79</v>
      </c>
      <c r="P86" s="3220"/>
      <c r="Q86" s="3221"/>
      <c r="R86" s="464"/>
      <c r="S86" s="464"/>
      <c r="T86" s="464"/>
      <c r="U86" s="464"/>
      <c r="W86" s="1981">
        <f>IF(Y86=Y79,1,LEN(Y86))</f>
        <v>82</v>
      </c>
      <c r="X86" s="2566" cm="1">
        <f t="array" ref="X86">IF(AA86="", "", IFERROR(MAX(IF(ISNUMBER(X80:X85), X80:X85)) + 1, ""))</f>
        <v>6</v>
      </c>
      <c r="Y86" s="135" t="str" cm="1">
        <f t="array" ref="Y86">IFERROR(INDEX(AA81:AA132, MATCH(ROW()-MIN(ROW(AA81:AA132))+1, X81:X132, 0)), "")</f>
        <v>que vous saisssez une nouvelle valeur appuyez sur la touche F9 pour forcer Excel à</v>
      </c>
      <c r="Z86" s="2567">
        <f t="shared" si="27"/>
        <v>1</v>
      </c>
      <c r="AA86" s="2568" t="str">
        <f t="shared" si="28"/>
        <v>que vous saisssez une nouvelle valeur appuyez sur la touche F9 pour forcer Excel à</v>
      </c>
      <c r="AB86" s="1841"/>
      <c r="AC86" s="1833" t="str">
        <f>IF(LEN(AD85)&lt;=AB85,AD85,LEFT(AD85,FIND("#",SUBSTITUTE(LEFT(AD85,AB85+1)," ","#",LEN(LEFT(AD85,AB85+1))-LEN(SUBSTITUTE(LEFT(AD85,AB85+1)," ",""))))-1))</f>
        <v>que vous saisssez une nouvelle valeur appuyez sur la touche F9 pour forcer Excel à</v>
      </c>
      <c r="AD86" s="1834" t="str">
        <f t="shared" si="29"/>
        <v>recalculer</v>
      </c>
      <c r="AF86"/>
      <c r="AG86"/>
      <c r="AH86"/>
      <c r="AI86"/>
      <c r="AJ86"/>
      <c r="AK86"/>
      <c r="AL86"/>
      <c r="AN86" s="748">
        <v>10</v>
      </c>
      <c r="AO86" s="132" t="s">
        <v>66</v>
      </c>
      <c r="AP86" s="671"/>
      <c r="AQ86" s="672"/>
      <c r="AR86" s="673"/>
      <c r="AS86" s="796"/>
      <c r="AW86" s="9"/>
      <c r="AX86" s="72" t="s">
        <v>54</v>
      </c>
      <c r="AY86" s="754"/>
      <c r="BA86" s="466">
        <v>1</v>
      </c>
    </row>
    <row r="87" spans="2:53" ht="21" customHeight="1" x14ac:dyDescent="0.25">
      <c r="B87" s="73" t="str">
        <f t="shared" si="31"/>
        <v>A</v>
      </c>
      <c r="C87" s="427" t="str">
        <f>C79</f>
        <v>Famille à coller.N.Nom de votre recette.Recette mère ►.S.Saisissez le nom de la recette mère</v>
      </c>
      <c r="D87" s="428">
        <f>D79</f>
        <v>6</v>
      </c>
      <c r="E87" s="428" t="str">
        <f>E79</f>
        <v>couverts</v>
      </c>
      <c r="F87" s="79"/>
      <c r="G87" s="80"/>
      <c r="H87" s="75" t="str">
        <f t="shared" si="30"/>
        <v/>
      </c>
      <c r="I87" s="67"/>
      <c r="J87" s="562"/>
      <c r="K87" s="68">
        <v>1</v>
      </c>
      <c r="L87" s="69" t="s">
        <v>348</v>
      </c>
      <c r="M87" s="27"/>
      <c r="O87" s="488"/>
      <c r="P87" s="487" t="s">
        <v>284</v>
      </c>
      <c r="Q87" s="493">
        <v>1</v>
      </c>
      <c r="R87" s="464"/>
      <c r="S87" s="464"/>
      <c r="T87" s="464"/>
      <c r="U87" s="464"/>
      <c r="W87" s="1981">
        <f>IF(Y87=Y79,1,LEN(Y87))</f>
        <v>10</v>
      </c>
      <c r="X87" s="2566" cm="1">
        <f t="array" ref="X87">IF(AA87="", "", IFERROR(MAX(IF(ISNUMBER(X80:X86), X80:X86)) + 1, ""))</f>
        <v>7</v>
      </c>
      <c r="Y87" s="135" t="str" cm="1">
        <f t="array" ref="Y87">IFERROR(INDEX(AA81:AA132, MATCH(ROW()-MIN(ROW(AA81:AA132))+1, X81:X132, 0)), "")</f>
        <v>recalculer</v>
      </c>
      <c r="Z87" s="2567">
        <f t="shared" si="27"/>
        <v>1</v>
      </c>
      <c r="AA87" s="2568" t="str">
        <f t="shared" si="28"/>
        <v>recalculer</v>
      </c>
      <c r="AB87" s="1841"/>
      <c r="AC87" s="1833" t="str">
        <f>IF(LEN(AD86)&lt;=AB85,AD86,LEFT(AD86,FIND("#",SUBSTITUTE(LEFT(AD86,AB85+1)," ","#",LEN(LEFT(AD86,AB85+1))-LEN(SUBSTITUTE(LEFT(AD86,AB85+1)," ",""))))-1))</f>
        <v>recalculer</v>
      </c>
      <c r="AD87" s="1834" t="str">
        <f t="shared" si="29"/>
        <v/>
      </c>
      <c r="AF87"/>
      <c r="AG87"/>
      <c r="AH87"/>
      <c r="AI87"/>
      <c r="AJ87"/>
      <c r="AK87"/>
      <c r="AL87"/>
      <c r="AN87" s="742" t="s">
        <v>486</v>
      </c>
      <c r="AO87" s="746"/>
      <c r="AP87" s="671"/>
      <c r="AQ87" s="672"/>
      <c r="AR87" s="673"/>
      <c r="AS87" s="809"/>
      <c r="AT87" s="9"/>
      <c r="AU87" s="9"/>
      <c r="AV87" s="9"/>
      <c r="AW87" s="810"/>
      <c r="AX87" s="72" t="s">
        <v>52</v>
      </c>
      <c r="AY87" s="754"/>
      <c r="BA87" s="466">
        <v>1</v>
      </c>
    </row>
    <row r="88" spans="2:53" ht="21" customHeight="1" x14ac:dyDescent="0.25">
      <c r="B88" s="73" t="str">
        <f t="shared" si="31"/>
        <v>►</v>
      </c>
      <c r="C88" s="427" t="str">
        <f>C79</f>
        <v>Famille à coller.N.Nom de votre recette.Recette mère ►.S.Saisissez le nom de la recette mère</v>
      </c>
      <c r="D88" s="428">
        <f>D79</f>
        <v>6</v>
      </c>
      <c r="E88" s="428" t="str">
        <f>E79</f>
        <v>couverts</v>
      </c>
      <c r="F88" s="79"/>
      <c r="G88" s="80"/>
      <c r="H88" s="75" t="str">
        <f t="shared" si="30"/>
        <v/>
      </c>
      <c r="I88" s="67"/>
      <c r="J88" s="562"/>
      <c r="K88" s="68">
        <v>1</v>
      </c>
      <c r="L88" s="69"/>
      <c r="M88" s="27"/>
      <c r="O88" s="484" t="s">
        <v>80</v>
      </c>
      <c r="P88" s="134">
        <v>100</v>
      </c>
      <c r="Q88" s="492">
        <f>IF(MOD(Q87*1000/P88,1)=0,Q87*1000/P88,IF(MOD(Q87*1000/P88,1)&lt;0.5,INT(Q87*1000/P88),INT(Q87*1000/P88)+1))</f>
        <v>10</v>
      </c>
      <c r="R88" s="464"/>
      <c r="S88" s="464"/>
      <c r="T88" s="464"/>
      <c r="U88" s="464"/>
      <c r="W88" s="1981">
        <f>IF(Y88=Y79,1,LEN(Y88))</f>
        <v>86</v>
      </c>
      <c r="X88" s="2566" t="str" cm="1">
        <f t="array" ref="X88">IF(AA88="", "", IFERROR(MAX(IF(ISNUMBER(X80:X87), X80:X87)) + 1, ""))</f>
        <v/>
      </c>
      <c r="Y88" s="135" t="str" cm="1">
        <f t="array" ref="Y88">IFERROR(INDEX(AA81:AA132, MATCH(ROW()-MIN(ROW(AA81:AA132))+1, X81:X132, 0)), "")</f>
        <v>► Saisissez ou coller les lignes du brouillon que vous voulez couper dans ces 4 lignes</v>
      </c>
      <c r="Z88" s="2567">
        <f t="shared" si="27"/>
        <v>1</v>
      </c>
      <c r="AA88" s="2568" t="str">
        <f t="shared" si="28"/>
        <v/>
      </c>
      <c r="AB88" s="1841"/>
      <c r="AC88" s="1833" t="str">
        <f>IF(LEN(AD87)&lt;=AB85,AD87,LEFT(AD87,FIND("#",SUBSTITUTE(LEFT(AD87,AB85+1)," ","#",LEN(LEFT(AD87,AB85+1))-LEN(SUBSTITUTE(LEFT(AD87,AB85+1)," ",""))))-1))</f>
        <v/>
      </c>
      <c r="AD88" s="1834" t="str">
        <f t="shared" si="29"/>
        <v/>
      </c>
      <c r="AF88"/>
      <c r="AG88" s="3"/>
      <c r="AH88"/>
      <c r="AI88"/>
      <c r="AJ88"/>
      <c r="AK88"/>
      <c r="AL88"/>
      <c r="AN88" s="748">
        <v>5</v>
      </c>
      <c r="AP88" s="671"/>
      <c r="AQ88" s="672"/>
      <c r="AR88" s="673"/>
      <c r="AS88" s="711"/>
      <c r="AT88" s="750" t="s">
        <v>519</v>
      </c>
      <c r="AU88" s="750"/>
      <c r="AV88" s="750"/>
      <c r="AW88" s="810"/>
      <c r="AX88" s="84" t="s">
        <v>57</v>
      </c>
      <c r="AY88" s="754"/>
      <c r="BA88" s="466">
        <v>1</v>
      </c>
    </row>
    <row r="89" spans="2:53" ht="21" customHeight="1" x14ac:dyDescent="0.25">
      <c r="B89" s="73" t="str">
        <f t="shared" si="31"/>
        <v>►</v>
      </c>
      <c r="C89" s="427" t="str">
        <f>C79</f>
        <v>Famille à coller.N.Nom de votre recette.Recette mère ►.S.Saisissez le nom de la recette mère</v>
      </c>
      <c r="D89" s="428">
        <f>D79</f>
        <v>6</v>
      </c>
      <c r="E89" s="428" t="str">
        <f>E79</f>
        <v>couverts</v>
      </c>
      <c r="F89" s="79"/>
      <c r="G89" s="80"/>
      <c r="H89" s="75" t="str">
        <f t="shared" si="30"/>
        <v/>
      </c>
      <c r="I89" s="67"/>
      <c r="J89" s="562"/>
      <c r="K89" s="68">
        <v>1</v>
      </c>
      <c r="L89" s="69"/>
      <c r="M89" s="27"/>
      <c r="O89" s="484" t="s">
        <v>81</v>
      </c>
      <c r="P89" s="134">
        <v>120</v>
      </c>
      <c r="Q89" s="492">
        <f>IF(MOD(Q87*1000/P89,1)=0,Q87*1000/P89,IF(MOD(Q87*1000/P89,1)&lt;0.5,INT(Q87*1000/P89),INT(Q87*1000/P89)+1))</f>
        <v>8</v>
      </c>
      <c r="R89" s="464"/>
      <c r="S89" s="464"/>
      <c r="T89" s="464"/>
      <c r="U89" s="464"/>
      <c r="W89" s="1981">
        <f>IF(Y89=Y79,1,LEN(Y89))</f>
        <v>84</v>
      </c>
      <c r="X89" s="2566" t="str" cm="1">
        <f t="array" ref="X89">IF(AA89="", "", IFERROR(MAX(IF(ISNUMBER(X80:X88), X80:X88)) + 1, ""))</f>
        <v/>
      </c>
      <c r="Y89" s="135" t="str" cm="1">
        <f t="array" ref="Y89">IFERROR(INDEX(AA81:AA132, MATCH(ROW()-MIN(ROW(AA81:AA132))+1, X81:X132, 0)), "")</f>
        <v xml:space="preserve"> et saisissez un nombre de caractères pour que le texte ne déborde pas de la colonne</v>
      </c>
      <c r="Z89" s="2567">
        <f t="shared" si="27"/>
        <v>1</v>
      </c>
      <c r="AA89" s="2568" t="str">
        <f t="shared" si="28"/>
        <v/>
      </c>
      <c r="AB89" s="1841"/>
      <c r="AC89" s="1833" t="str">
        <f>IF(LEN(AD88)&lt;=AB85,AD88,LEFT(AD88,FIND("#",SUBSTITUTE(LEFT(AD88,AB85+1)," ","#",LEN(LEFT(AD88,AB85+1))-LEN(SUBSTITUTE(LEFT(AD88,AB85+1)," ",""))))-1))</f>
        <v/>
      </c>
      <c r="AD89" s="1834" t="str">
        <f t="shared" si="29"/>
        <v/>
      </c>
      <c r="AF89"/>
      <c r="AG89" s="3"/>
      <c r="AH89"/>
      <c r="AI89"/>
      <c r="AJ89"/>
      <c r="AK89"/>
      <c r="AL89"/>
      <c r="AN89" s="760" t="s">
        <v>20</v>
      </c>
      <c r="AO89" s="46" t="s">
        <v>488</v>
      </c>
      <c r="AP89" s="761"/>
      <c r="AQ89" s="672"/>
      <c r="AR89" s="673"/>
      <c r="AS89" s="753"/>
      <c r="AU89" s="85"/>
      <c r="AV89" s="85"/>
      <c r="AW89" s="9"/>
      <c r="AX89" s="84" t="s">
        <v>56</v>
      </c>
      <c r="AY89" s="754"/>
      <c r="BA89" s="466">
        <v>1</v>
      </c>
    </row>
    <row r="90" spans="2:53" ht="21" customHeight="1" x14ac:dyDescent="0.25">
      <c r="B90" s="73" t="str">
        <f t="shared" si="31"/>
        <v>►</v>
      </c>
      <c r="C90" s="427" t="str">
        <f>C79</f>
        <v>Famille à coller.N.Nom de votre recette.Recette mère ►.S.Saisissez le nom de la recette mère</v>
      </c>
      <c r="D90" s="428">
        <f>D79</f>
        <v>6</v>
      </c>
      <c r="E90" s="428" t="str">
        <f>E79</f>
        <v>couverts</v>
      </c>
      <c r="F90" s="79"/>
      <c r="G90" s="80"/>
      <c r="H90" s="75" t="str">
        <f t="shared" si="30"/>
        <v/>
      </c>
      <c r="I90" s="67"/>
      <c r="J90" s="562"/>
      <c r="K90" s="68">
        <v>1</v>
      </c>
      <c r="L90" s="69"/>
      <c r="M90" s="27"/>
      <c r="O90" s="485" t="s">
        <v>82</v>
      </c>
      <c r="P90" s="134">
        <v>180</v>
      </c>
      <c r="Q90" s="492">
        <f>IF(MOD(Q87*1000/P90,1)=0,Q87*1000/P90,IF(MOD(Q87*1000/P90,1)&lt;0.5,INT(Q87*1000/P90),INT(Q87*1000/P90)+1))</f>
        <v>6</v>
      </c>
      <c r="R90" s="464"/>
      <c r="S90" s="464"/>
      <c r="T90" s="464"/>
      <c r="U90" s="464"/>
      <c r="W90" s="1981">
        <f>IF(Y90=Y79,1,LEN(Y90))</f>
        <v>43</v>
      </c>
      <c r="X90" s="2566" t="str" cm="1">
        <f t="array" ref="X90">IF(AA90="", "", IFERROR(MAX(IF(ISNUMBER(X80:X89), X80:X89)) + 1, ""))</f>
        <v/>
      </c>
      <c r="Y90" s="135" t="str" cm="1">
        <f t="array" ref="Y90">IFERROR(INDEX(AA81:AA132, MATCH(ROW()-MIN(ROW(AA81:AA132))+1, X81:X132, 0)), "")</f>
        <v>►Police  choisissez celle qui vous convient</v>
      </c>
      <c r="Z90" s="2567">
        <f t="shared" si="27"/>
        <v>1</v>
      </c>
      <c r="AA90" s="2568" t="str">
        <f t="shared" si="28"/>
        <v/>
      </c>
      <c r="AB90" s="1841"/>
      <c r="AC90" s="1833" t="str">
        <f>IF(LEN(AD89)&lt;=AB85,AD89,LEFT(AD89,FIND("#",SUBSTITUTE(LEFT(AD89,AB85+1)," ","#",LEN(LEFT(AD89,AB85+1))-LEN(SUBSTITUTE(LEFT(AD89,AB85+1)," ",""))))-1))</f>
        <v/>
      </c>
      <c r="AD90" s="1834" t="str">
        <f t="shared" si="29"/>
        <v/>
      </c>
      <c r="AF90"/>
      <c r="AG90" s="3"/>
      <c r="AH90"/>
      <c r="AI90"/>
      <c r="AJ90"/>
      <c r="AK90"/>
      <c r="AL90"/>
      <c r="AN90" s="709" t="s">
        <v>489</v>
      </c>
      <c r="AO90" s="746"/>
      <c r="AP90" s="704"/>
      <c r="AQ90" s="705"/>
      <c r="AR90" s="673"/>
      <c r="AS90" s="753" t="s">
        <v>487</v>
      </c>
      <c r="AU90" s="9"/>
      <c r="AV90" s="9"/>
      <c r="AW90" s="9"/>
      <c r="AX90" s="792" t="s">
        <v>304</v>
      </c>
      <c r="AY90" s="754"/>
      <c r="BA90" s="466">
        <v>1</v>
      </c>
    </row>
    <row r="91" spans="2:53" ht="21" customHeight="1" x14ac:dyDescent="0.25">
      <c r="B91" s="73" t="str">
        <f t="shared" si="31"/>
        <v>►</v>
      </c>
      <c r="C91" s="427" t="str">
        <f>C79</f>
        <v>Famille à coller.N.Nom de votre recette.Recette mère ►.S.Saisissez le nom de la recette mère</v>
      </c>
      <c r="D91" s="428">
        <f>D79</f>
        <v>6</v>
      </c>
      <c r="E91" s="428" t="str">
        <f>E79</f>
        <v>couverts</v>
      </c>
      <c r="F91" s="79"/>
      <c r="G91" s="80"/>
      <c r="H91" s="75" t="str">
        <f t="shared" si="30"/>
        <v/>
      </c>
      <c r="I91" s="67"/>
      <c r="J91" s="562"/>
      <c r="K91" s="68">
        <v>1</v>
      </c>
      <c r="L91" s="69"/>
      <c r="M91" s="27"/>
      <c r="O91" s="484" t="s">
        <v>83</v>
      </c>
      <c r="P91" s="134">
        <v>180</v>
      </c>
      <c r="Q91" s="492">
        <f>IF(MOD(Q87*1000/P91,1)=0,Q87*1000/P91,IF(MOD(Q87*1000/P91,1)&lt;0.5,INT(Q87*1000/P91),INT(Q87*1000/P91)+1))</f>
        <v>6</v>
      </c>
      <c r="R91" s="464"/>
      <c r="S91" s="464"/>
      <c r="T91" s="464"/>
      <c r="U91" s="464"/>
      <c r="W91" s="1981">
        <f>IF(Y91=Y79,1,LEN(Y91))</f>
        <v>0</v>
      </c>
      <c r="X91" s="2566" t="str" cm="1">
        <f t="array" ref="X91">IF(AA91="", "", IFERROR(MAX(IF(ISNUMBER(X80:X90), X80:X90)) + 1, ""))</f>
        <v/>
      </c>
      <c r="Y91" s="135" t="str" cm="1">
        <f t="array" ref="Y91">IFERROR(INDEX(AA81:AA132, MATCH(ROW()-MIN(ROW(AA81:AA132))+1, X81:X132, 0)), "")</f>
        <v/>
      </c>
      <c r="Z91" s="2567">
        <f t="shared" si="27"/>
        <v>0</v>
      </c>
      <c r="AA91" s="2568" t="str">
        <f t="shared" si="28"/>
        <v/>
      </c>
      <c r="AB91" s="1841"/>
      <c r="AC91" s="1833" t="str">
        <f>IF(LEN(AD90)&lt;=AB85,AD90,LEFT(AD90,FIND("#",SUBSTITUTE(LEFT(AD90,AB85+1)," ","#",LEN(LEFT(AD90,AB85+1))-LEN(SUBSTITUTE(LEFT(AD90,AB85+1)," ",""))))-1))</f>
        <v/>
      </c>
      <c r="AD91" s="1834" t="str">
        <f t="shared" si="29"/>
        <v/>
      </c>
      <c r="AF91"/>
      <c r="AG91" s="3"/>
      <c r="AH91"/>
      <c r="AI91"/>
      <c r="AJ91"/>
      <c r="AK91"/>
      <c r="AL91"/>
      <c r="AN91" s="767" t="s">
        <v>491</v>
      </c>
      <c r="AO91" s="746"/>
      <c r="AP91" s="704"/>
      <c r="AQ91" s="705"/>
      <c r="AR91" s="673"/>
      <c r="AS91" s="711" t="s">
        <v>520</v>
      </c>
      <c r="AU91" s="9"/>
      <c r="AV91" s="9"/>
      <c r="AW91" s="9"/>
      <c r="AX91" s="597" t="s">
        <v>303</v>
      </c>
      <c r="AY91" s="754"/>
      <c r="BA91" s="466">
        <v>1</v>
      </c>
    </row>
    <row r="92" spans="2:53" ht="21" customHeight="1" x14ac:dyDescent="0.25">
      <c r="B92" s="73" t="str">
        <f t="shared" si="31"/>
        <v>►</v>
      </c>
      <c r="C92" s="427" t="str">
        <f>C79</f>
        <v>Famille à coller.N.Nom de votre recette.Recette mère ►.S.Saisissez le nom de la recette mère</v>
      </c>
      <c r="D92" s="428">
        <f>D79</f>
        <v>6</v>
      </c>
      <c r="E92" s="428" t="str">
        <f>E79</f>
        <v>couverts</v>
      </c>
      <c r="F92" s="79"/>
      <c r="G92" s="80"/>
      <c r="H92" s="75" t="str">
        <f t="shared" si="30"/>
        <v/>
      </c>
      <c r="I92" s="67"/>
      <c r="J92" s="562"/>
      <c r="K92" s="68">
        <v>1</v>
      </c>
      <c r="L92" s="69"/>
      <c r="N92" s="464"/>
      <c r="O92" s="484" t="s">
        <v>84</v>
      </c>
      <c r="P92" s="134">
        <v>200</v>
      </c>
      <c r="Q92" s="492">
        <f>IF(MOD(Q87*1000/P92,1)=0,Q87*1000/P92,IF(MOD(Q87*1000/P92,1)&lt;0.5,INT(Q87*1000/P92),INT(Q87*1000/P92)+1))</f>
        <v>5</v>
      </c>
      <c r="R92" s="464"/>
      <c r="S92" s="464"/>
      <c r="T92" s="464"/>
      <c r="U92" s="464"/>
      <c r="W92" s="1981">
        <f>IF(Y92=Y79,1,LEN(Y92))</f>
        <v>0</v>
      </c>
      <c r="X92" s="2566" t="str" cm="1">
        <f t="array" ref="X92">IF(AA92="", "", IFERROR(MAX(IF(ISNUMBER(X80:X91), X80:X91)) + 1, ""))</f>
        <v/>
      </c>
      <c r="Y92" s="135" t="str" cm="1">
        <f t="array" ref="Y92">IFERROR(INDEX(AA81:AA132, MATCH(ROW()-MIN(ROW(AA81:AA132))+1, X81:X132, 0)), "")</f>
        <v/>
      </c>
      <c r="Z92" s="2567">
        <f t="shared" si="27"/>
        <v>0</v>
      </c>
      <c r="AA92" s="2568" t="str">
        <f t="shared" si="28"/>
        <v/>
      </c>
      <c r="AB92" s="1841"/>
      <c r="AC92" s="1833" t="str">
        <f>IF(LEN(AD91)&lt;=AB85,AD91,LEFT(AD91,FIND("#",SUBSTITUTE(LEFT(AD91,AB85+1)," ","#",LEN(LEFT(AD91,AB85+1))-LEN(SUBSTITUTE(LEFT(AD91,AB85+1)," ",""))))-1))</f>
        <v/>
      </c>
      <c r="AD92" s="1834" t="str">
        <f t="shared" si="29"/>
        <v/>
      </c>
      <c r="AF92"/>
      <c r="AG92" s="3"/>
      <c r="AH92"/>
      <c r="AI92"/>
      <c r="AJ92"/>
      <c r="AK92"/>
      <c r="AL92"/>
      <c r="AN92" s="767"/>
      <c r="AO92" s="746"/>
      <c r="AP92" s="704"/>
      <c r="AQ92" s="705"/>
      <c r="AR92" s="673"/>
      <c r="AS92" s="711" t="s">
        <v>521</v>
      </c>
      <c r="AU92" s="9"/>
      <c r="AV92" s="9"/>
      <c r="AW92" s="9"/>
      <c r="AX92" s="9"/>
      <c r="AY92" s="754"/>
      <c r="BA92" s="466">
        <v>1</v>
      </c>
    </row>
    <row r="93" spans="2:53" ht="21" customHeight="1" thickBot="1" x14ac:dyDescent="0.3">
      <c r="B93" s="73" t="str">
        <f t="shared" si="31"/>
        <v>►</v>
      </c>
      <c r="C93" s="427" t="str">
        <f>C79</f>
        <v>Famille à coller.N.Nom de votre recette.Recette mère ►.S.Saisissez le nom de la recette mère</v>
      </c>
      <c r="D93" s="428">
        <f>D79</f>
        <v>6</v>
      </c>
      <c r="E93" s="428" t="str">
        <f>E79</f>
        <v>couverts</v>
      </c>
      <c r="F93" s="79"/>
      <c r="G93" s="80"/>
      <c r="H93" s="75" t="str">
        <f t="shared" si="30"/>
        <v/>
      </c>
      <c r="I93" s="67"/>
      <c r="J93" s="562"/>
      <c r="K93" s="68">
        <v>1</v>
      </c>
      <c r="L93" s="69"/>
      <c r="N93" s="464"/>
      <c r="O93" s="484" t="s">
        <v>282</v>
      </c>
      <c r="P93" s="134">
        <v>110</v>
      </c>
      <c r="Q93" s="492">
        <f>IF(MOD(Q87*1000/P93,1)=0,Q87*1000/P93,IF(MOD(Q87*1000/P93,1)&lt;0.5,INT(Q87*1000/P93),INT(Q87*1000/P93)+1))</f>
        <v>9</v>
      </c>
      <c r="R93" s="464"/>
      <c r="S93" s="464"/>
      <c r="T93" s="464"/>
      <c r="U93" s="464"/>
      <c r="W93" s="1981">
        <f>IF(Y93=Y79,1,LEN(Y93))</f>
        <v>0</v>
      </c>
      <c r="X93" s="2566" t="str" cm="1">
        <f t="array" ref="X93">IF(AA93="", "", IFERROR(MAX(IF(ISNUMBER(X80:X92), X80:X92)) + 1, ""))</f>
        <v/>
      </c>
      <c r="Y93" s="135" t="str" cm="1">
        <f t="array" ref="Y93">IFERROR(INDEX(AA81:AA132, MATCH(ROW()-MIN(ROW(AA81:AA132))+1, X81:X132, 0)), "")</f>
        <v/>
      </c>
      <c r="Z93" s="2567">
        <f t="shared" si="27"/>
        <v>0</v>
      </c>
      <c r="AA93" s="2568" t="str">
        <f t="shared" si="28"/>
        <v/>
      </c>
      <c r="AB93" s="1841"/>
      <c r="AC93" s="1833" t="str">
        <f>IF(LEN(AD92)&lt;=AB85,AD92,LEFT(AD92,FIND("#",SUBSTITUTE(LEFT(AD92,AB85+1)," ","#",LEN(LEFT(AD92,AB85+1))-LEN(SUBSTITUTE(LEFT(AD92,AB85+1)," ",""))))-1))</f>
        <v/>
      </c>
      <c r="AD93" s="1834" t="str">
        <f t="shared" si="29"/>
        <v/>
      </c>
      <c r="AF93"/>
      <c r="AG93" s="3"/>
      <c r="AH93"/>
      <c r="AI93"/>
      <c r="AJ93"/>
      <c r="AK93"/>
      <c r="AL93"/>
      <c r="AN93" s="767"/>
      <c r="AO93" s="746"/>
      <c r="AP93" s="704"/>
      <c r="AQ93" s="705"/>
      <c r="AR93" s="673"/>
      <c r="AS93" s="711"/>
      <c r="AT93" s="9"/>
      <c r="AU93" s="9"/>
      <c r="AV93" s="9"/>
      <c r="AW93" s="9"/>
      <c r="AX93" s="9"/>
      <c r="AY93" s="754"/>
      <c r="BA93" s="466">
        <v>1</v>
      </c>
    </row>
    <row r="94" spans="2:53" ht="21" customHeight="1" thickTop="1" x14ac:dyDescent="0.25">
      <c r="B94" s="73" t="str">
        <f t="shared" si="31"/>
        <v>►</v>
      </c>
      <c r="C94" s="427" t="str">
        <f>C79</f>
        <v>Famille à coller.N.Nom de votre recette.Recette mère ►.S.Saisissez le nom de la recette mère</v>
      </c>
      <c r="D94" s="428">
        <f>D79</f>
        <v>6</v>
      </c>
      <c r="E94" s="428" t="str">
        <f>E79</f>
        <v>couverts</v>
      </c>
      <c r="F94" s="79"/>
      <c r="G94" s="80"/>
      <c r="H94" s="75" t="str">
        <f t="shared" si="30"/>
        <v/>
      </c>
      <c r="I94" s="67"/>
      <c r="J94" s="562"/>
      <c r="K94" s="68">
        <v>1</v>
      </c>
      <c r="L94" s="69"/>
      <c r="N94" s="464"/>
      <c r="O94" s="484" t="s">
        <v>281</v>
      </c>
      <c r="P94" s="134">
        <v>90</v>
      </c>
      <c r="Q94" s="492">
        <f>IF(MOD(Q87*1000/P94,1)=0,Q87*1000/P94,IF(MOD(Q87*1000/P94,1)&lt;0.5,INT(Q87*1000/P94),INT(Q87*1000/P94)+1))</f>
        <v>11</v>
      </c>
      <c r="R94" s="464"/>
      <c r="S94" s="464"/>
      <c r="T94" s="464"/>
      <c r="U94" s="464"/>
      <c r="W94" s="1981">
        <f>IF(Y94=Y79,1,LEN(Y94))</f>
        <v>0</v>
      </c>
      <c r="X94" s="2566" cm="1">
        <f t="array" ref="X94">IF(AA94="", "", IFERROR(MAX(IF(ISNUMBER(X80:X93), X80:X93)) + 1, ""))</f>
        <v>8</v>
      </c>
      <c r="Y94" s="135" t="str" cm="1">
        <f t="array" ref="Y94">IFERROR(INDEX(AA81:AA132, MATCH(ROW()-MIN(ROW(AA81:AA132))+1, X81:X132, 0)), "")</f>
        <v/>
      </c>
      <c r="Z94" s="2567">
        <f t="shared" si="27"/>
        <v>0</v>
      </c>
      <c r="AA94" s="2571" t="str">
        <f t="shared" si="28"/>
        <v>► Saisissez ou coller les lignes du brouillon que vous voulez couper dans ces 4 lignes</v>
      </c>
      <c r="AB94" s="2569" t="str">
        <f>Y74</f>
        <v>► Saisissez ou coller les lignes du brouillon que vous voulez couper dans ces 4 lignes</v>
      </c>
      <c r="AC94" s="2574" t="str">
        <f>IF(AND(AB94&lt;&gt;"", AB98&lt;&gt;""), IF(LEN(AB94)&lt;AB98, AB94, IFERROR(LEFT(AB97, IF(ISNUMBER(FIND(" ", AB97)), FIND(" ", AB97 &amp; " ", AB98) - 1, LEN(AB97))), "")), "")</f>
        <v>► Saisissez ou coller les lignes du brouillon que vous voulez couper dans ces 4 lignes</v>
      </c>
      <c r="AD94" s="2572" t="e">
        <f>IF(AC94="","",RIGHT(AB97,LEN(AB97)-LEN(AC94)-1))</f>
        <v>#VALUE!</v>
      </c>
      <c r="AF94"/>
      <c r="AG94" s="3"/>
      <c r="AH94"/>
      <c r="AI94"/>
      <c r="AJ94"/>
      <c r="AK94"/>
      <c r="AL94"/>
      <c r="AN94" s="709" t="s">
        <v>493</v>
      </c>
      <c r="AO94" s="746"/>
      <c r="AP94" s="704"/>
      <c r="AQ94" s="705"/>
      <c r="AR94" s="673"/>
      <c r="AS94" s="755" t="s">
        <v>38</v>
      </c>
      <c r="AT94" s="756" t="s">
        <v>39</v>
      </c>
      <c r="AU94" s="757"/>
      <c r="AV94" s="3021" t="s">
        <v>40</v>
      </c>
      <c r="AW94" s="3023" t="s">
        <v>41</v>
      </c>
      <c r="AX94" s="1029" t="s">
        <v>43</v>
      </c>
      <c r="AY94" s="1032"/>
      <c r="BA94" s="466">
        <v>1</v>
      </c>
    </row>
    <row r="95" spans="2:53" ht="21" customHeight="1" x14ac:dyDescent="0.25">
      <c r="B95" s="73" t="str">
        <f t="shared" si="31"/>
        <v>►</v>
      </c>
      <c r="C95" s="427" t="str">
        <f>C80</f>
        <v>Famille à coller.N.Nom de votre recette.Recette mère ►.S.Saisissez le nom de la recette mère</v>
      </c>
      <c r="D95" s="428">
        <f>D79</f>
        <v>6</v>
      </c>
      <c r="E95" s="428" t="str">
        <f>E79</f>
        <v>couverts</v>
      </c>
      <c r="F95" s="79"/>
      <c r="G95" s="80"/>
      <c r="H95" s="75" t="str">
        <f t="shared" si="30"/>
        <v/>
      </c>
      <c r="I95" s="67"/>
      <c r="J95" s="562"/>
      <c r="K95" s="68">
        <v>1</v>
      </c>
      <c r="L95" s="69"/>
      <c r="N95" s="464"/>
      <c r="O95" s="484" t="s">
        <v>280</v>
      </c>
      <c r="P95" s="134">
        <v>115</v>
      </c>
      <c r="Q95" s="492">
        <f>IF(MOD(Q87*1000/P95,1)=0,Q87*1000/P95,IF(MOD(Q87*1000/P95,1)&lt;0.5,INT(Q87*1000/P95),INT(Q87*1000/P95)+1))</f>
        <v>9</v>
      </c>
      <c r="R95" s="464"/>
      <c r="S95" s="464"/>
      <c r="T95" s="464"/>
      <c r="U95" s="464"/>
      <c r="W95" s="1981">
        <f>IF(Y95=Y79,1,LEN(Y95))</f>
        <v>0</v>
      </c>
      <c r="X95" s="2566" t="str" cm="1">
        <f t="array" ref="X95">IF(AA95="", "", IFERROR(MAX(IF(ISNUMBER(X80:X94), X80:X94)) + 1, ""))</f>
        <v/>
      </c>
      <c r="Y95" s="135" t="str" cm="1">
        <f t="array" ref="Y95">IFERROR(INDEX(AA81:AA132, MATCH(ROW()-MIN(ROW(AA81:AA132))+1, X81:X132, 0)), "")</f>
        <v/>
      </c>
      <c r="Z95" s="2567">
        <f t="shared" si="27"/>
        <v>0</v>
      </c>
      <c r="AA95" s="2571" t="str">
        <f t="shared" si="28"/>
        <v/>
      </c>
      <c r="AB95" s="2573" t="str">
        <f>SUBSTITUTE(SUBSTITUTE(SUBSTITUTE(SUBSTITUTE(SUBSTITUTE(AB94, ",", "♦"), ";", "♦"), ".", "♦"), " ♦", " "), "♦", " ")</f>
        <v>► Saisissez ou coller les lignes du brouillon que vous voulez couper dans ces 4 lignes</v>
      </c>
      <c r="AC95" s="2574" t="e">
        <f>IF(LEN(AD94)&lt;=AB98, AD94, IFERROR(LEFT(AD94, FIND("#", SUBSTITUTE(LEFT(AD94, AB98+1), " ", "#", LEN(LEFT(AD94, AB98+1))-LEN(SUBSTITUTE(LEFT(AD94, AB98+1), " ", ""))))-1), AD94))</f>
        <v>#VALUE!</v>
      </c>
      <c r="AD95" s="2572" t="e">
        <f t="shared" ref="AD95:AD106" si="32">IF(AC95="","",IFERROR(RIGHT(AD94,LEN(AD94)-LEN(AC95)-1),""))</f>
        <v>#VALUE!</v>
      </c>
      <c r="AF95"/>
      <c r="AG95" s="3"/>
      <c r="AH95"/>
      <c r="AI95"/>
      <c r="AJ95"/>
      <c r="AK95"/>
      <c r="AL95"/>
      <c r="AN95" s="770" t="s">
        <v>495</v>
      </c>
      <c r="AO95" s="771"/>
      <c r="AP95" s="671"/>
      <c r="AQ95" s="672"/>
      <c r="AR95" s="791"/>
      <c r="AS95" s="811" t="s">
        <v>48</v>
      </c>
      <c r="AT95" s="812" t="s">
        <v>49</v>
      </c>
      <c r="AU95" s="75" t="s">
        <v>50</v>
      </c>
      <c r="AV95" s="3022"/>
      <c r="AW95" s="3024"/>
      <c r="AX95" s="1030" t="s">
        <v>51</v>
      </c>
      <c r="AY95" s="1033"/>
      <c r="BA95" s="466">
        <v>1</v>
      </c>
    </row>
    <row r="96" spans="2:53" ht="21" customHeight="1" x14ac:dyDescent="0.25">
      <c r="B96" s="73" t="str">
        <f t="shared" si="31"/>
        <v>►</v>
      </c>
      <c r="C96" s="427" t="str">
        <f>C81</f>
        <v>Famille à coller.N.Nom de votre recette.Recette mère ►.S.Saisissez le nom de la recette mère</v>
      </c>
      <c r="D96" s="428">
        <f>D79</f>
        <v>6</v>
      </c>
      <c r="E96" s="428" t="str">
        <f>E79</f>
        <v>couverts</v>
      </c>
      <c r="F96" s="79"/>
      <c r="G96" s="80"/>
      <c r="H96" s="75" t="str">
        <f t="shared" si="30"/>
        <v/>
      </c>
      <c r="I96" s="67"/>
      <c r="J96" s="562"/>
      <c r="K96" s="68">
        <v>1</v>
      </c>
      <c r="L96" s="69"/>
      <c r="N96" s="464"/>
      <c r="O96" s="481" t="str">
        <f>"cellule "&amp;ADDRESS(ROW(Q87),COLUMN(Q87),4)&amp;"  vous pouvez saisir un autre poids"</f>
        <v>cellule Q87  vous pouvez saisir un autre poids</v>
      </c>
      <c r="P96" s="480"/>
      <c r="Q96" s="479"/>
      <c r="R96" s="464"/>
      <c r="S96" s="464"/>
      <c r="T96" s="464"/>
      <c r="U96" s="464"/>
      <c r="W96" s="1981">
        <f>IF(Y96=Y79,1,LEN(Y96))</f>
        <v>0</v>
      </c>
      <c r="X96" s="2566" t="str" cm="1">
        <f t="array" ref="X96">IF(AA96="", "", IFERROR(MAX(IF(ISNUMBER(X80:X95), X80:X95)) + 1, ""))</f>
        <v/>
      </c>
      <c r="Y96" s="135" t="str" cm="1">
        <f t="array" ref="Y96">IFERROR(INDEX(AA81:AA132, MATCH(ROW()-MIN(ROW(AA81:AA132))+1, X81:X132, 0)), "")</f>
        <v/>
      </c>
      <c r="Z96" s="2567">
        <f t="shared" si="27"/>
        <v>0</v>
      </c>
      <c r="AA96" s="2571" t="str">
        <f t="shared" si="28"/>
        <v/>
      </c>
      <c r="AB96" s="2573" t="str">
        <f>IFERROR(SUBSTITUTE(SUBSTITUTE(SUBSTITUTE(SUBSTITUTE(SUBSTITUTE(SUBSTITUTE(AB95, ",", " "), ".", " "), ";", " "), "-", " "), ":", " "), "?", " "), AB95)</f>
        <v>► Saisissez ou coller les lignes du brouillon que vous voulez couper dans ces 4 lignes</v>
      </c>
      <c r="AC96" s="2574" t="e">
        <f>IF(LEN(AD95)&lt;=AB98,AD95,LEFT(AD95,FIND("#",SUBSTITUTE(LEFT(AD95,AB98+1)," ","#",LEN(LEFT(AD95,AB98+1))-LEN(SUBSTITUTE(LEFT(AD95,AB98+1)," ",""))))-1))</f>
        <v>#VALUE!</v>
      </c>
      <c r="AD96" s="2572" t="e">
        <f t="shared" si="32"/>
        <v>#VALUE!</v>
      </c>
      <c r="AF96"/>
      <c r="AG96" s="3"/>
      <c r="AH96"/>
      <c r="AI96"/>
      <c r="AJ96"/>
      <c r="AK96"/>
      <c r="AL96"/>
      <c r="AN96" s="774" t="s">
        <v>496</v>
      </c>
      <c r="AO96" s="771"/>
      <c r="AP96" s="671"/>
      <c r="AQ96" s="672"/>
      <c r="AR96" s="791"/>
      <c r="AS96" s="813">
        <v>27</v>
      </c>
      <c r="AT96" s="814" t="s">
        <v>490</v>
      </c>
      <c r="AU96" s="815" t="s">
        <v>50</v>
      </c>
      <c r="AV96" s="816">
        <v>20</v>
      </c>
      <c r="AW96" s="817" t="s">
        <v>21</v>
      </c>
      <c r="AX96" s="1031" t="s">
        <v>434</v>
      </c>
      <c r="AY96" s="1034"/>
      <c r="BA96" s="466">
        <v>1</v>
      </c>
    </row>
    <row r="97" spans="2:53" ht="21" customHeight="1" thickBot="1" x14ac:dyDescent="0.3">
      <c r="B97" s="86" t="s">
        <v>7</v>
      </c>
      <c r="C97" s="87" t="str">
        <f>C86</f>
        <v>Famille à coller.N.Nom de votre recette.Recette mère ►.S.Saisissez le nom de la recette mère</v>
      </c>
      <c r="D97" s="88">
        <f>D86</f>
        <v>6</v>
      </c>
      <c r="E97" s="89" t="str">
        <f>E86</f>
        <v>couverts</v>
      </c>
      <c r="F97" s="302" t="s">
        <v>62</v>
      </c>
      <c r="G97" s="90"/>
      <c r="H97" s="91"/>
      <c r="I97" s="91"/>
      <c r="J97" s="91"/>
      <c r="K97" s="91"/>
      <c r="L97" s="92"/>
      <c r="N97" s="464"/>
      <c r="O97" s="478" t="str">
        <f>"cellule "&amp;ADDRESS(ROW(Q87),COLUMN(Q87),4)&amp;"  format = 0.0 Kg pour"</f>
        <v>cellule Q87  format = 0.0 Kg pour</v>
      </c>
      <c r="P97" s="477"/>
      <c r="Q97" s="491"/>
      <c r="R97" s="464"/>
      <c r="S97" s="464"/>
      <c r="T97" s="464"/>
      <c r="U97" s="464"/>
      <c r="W97" s="1981">
        <f>IF(Y97=Y79,1,LEN(Y97))</f>
        <v>0</v>
      </c>
      <c r="X97" s="2566" t="str" cm="1">
        <f t="array" ref="X97">IF(AA97="", "", IFERROR(MAX(IF(ISNUMBER(X80:X96), X80:X96)) + 1, ""))</f>
        <v/>
      </c>
      <c r="Y97" s="135" t="str" cm="1">
        <f t="array" ref="Y97">IFERROR(INDEX(AA81:AA132, MATCH(ROW()-MIN(ROW(AA81:AA132))+1, X81:X132, 0)), "")</f>
        <v/>
      </c>
      <c r="Z97" s="2567">
        <f t="shared" si="27"/>
        <v>0</v>
      </c>
      <c r="AA97" s="2571" t="str">
        <f t="shared" si="28"/>
        <v/>
      </c>
      <c r="AB97" s="2573" t="str">
        <f>IFERROR(SUBSTITUTE(SUBSTITUTE(SUBSTITUTE(SUBSTITUTE(AB96, " , ", " "), ";", " "), "  ", " "), " ", " "), AB96)</f>
        <v>► Saisissez ou coller les lignes du brouillon que vous voulez couper dans ces 4 lignes</v>
      </c>
      <c r="AC97" s="2574" t="e">
        <f>IF(LEN(AD96)&lt;=AB98,AD96,LEFT(AD96,FIND("#",SUBSTITUTE(LEFT(AD96,AB98+1)," ","#",LEN(LEFT(AD96,AB98+1))-LEN(SUBSTITUTE(LEFT(AD96,AB98+1)," ",""))))-1))</f>
        <v>#VALUE!</v>
      </c>
      <c r="AD97" s="2572" t="e">
        <f t="shared" si="32"/>
        <v>#VALUE!</v>
      </c>
      <c r="AF97"/>
      <c r="AG97" s="3"/>
      <c r="AH97"/>
      <c r="AI97"/>
      <c r="AJ97"/>
      <c r="AK97"/>
      <c r="AL97"/>
      <c r="AN97" s="778" t="s">
        <v>498</v>
      </c>
      <c r="AO97" s="771"/>
      <c r="AP97" s="671"/>
      <c r="AQ97" s="672"/>
      <c r="AS97" s="813"/>
      <c r="AT97" s="814" t="s">
        <v>522</v>
      </c>
      <c r="AU97" s="815"/>
      <c r="AV97" s="816">
        <v>1</v>
      </c>
      <c r="AW97" s="818" t="s">
        <v>505</v>
      </c>
      <c r="AX97" s="1031" t="s">
        <v>523</v>
      </c>
      <c r="AY97" s="1034"/>
      <c r="BA97" s="466">
        <v>1</v>
      </c>
    </row>
    <row r="98" spans="2:53" ht="21" customHeight="1" thickBot="1" x14ac:dyDescent="0.3">
      <c r="B98" s="100" t="s">
        <v>7</v>
      </c>
      <c r="N98" s="464"/>
      <c r="R98" s="464"/>
      <c r="S98" s="464"/>
      <c r="T98" s="464"/>
      <c r="U98" s="464"/>
      <c r="W98" s="1981">
        <f>IF(Y98=Y79,1,LEN(Y98))</f>
        <v>0</v>
      </c>
      <c r="X98" s="2566" t="str" cm="1">
        <f t="array" ref="X98">IF(AA98="", "", IFERROR(MAX(IF(ISNUMBER(X80:X97), X80:X97)) + 1, ""))</f>
        <v/>
      </c>
      <c r="Y98" s="135" t="str" cm="1">
        <f t="array" ref="Y98">IFERROR(INDEX(AA81:AA132, MATCH(ROW()-MIN(ROW(AA81:AA132))+1, X81:X132, 0)), "")</f>
        <v/>
      </c>
      <c r="Z98" s="2567">
        <f t="shared" si="27"/>
        <v>0</v>
      </c>
      <c r="AA98" s="2571" t="str">
        <f t="shared" si="28"/>
        <v/>
      </c>
      <c r="AB98" s="1837">
        <f>Y69</f>
        <v>90</v>
      </c>
      <c r="AC98" s="2574" t="e">
        <f>IF(LEN(AD97)&lt;=AB98,AD97,LEFT(AD97,FIND("#",SUBSTITUTE(LEFT(AD97,AB98+1)," ","#",LEN(LEFT(AD97,AB98+1))-LEN(SUBSTITUTE(LEFT(AD97,AB98+1)," ",""))))-1))</f>
        <v>#VALUE!</v>
      </c>
      <c r="AD98" s="2572" t="e">
        <f t="shared" si="32"/>
        <v>#VALUE!</v>
      </c>
      <c r="AF98"/>
      <c r="AG98" s="3"/>
      <c r="AH98"/>
      <c r="AI98"/>
      <c r="AJ98"/>
      <c r="AK98"/>
      <c r="AL98"/>
      <c r="AN98" s="782">
        <v>16</v>
      </c>
      <c r="AO98" s="783" t="s">
        <v>66</v>
      </c>
      <c r="AP98" s="671"/>
      <c r="AQ98" s="784"/>
      <c r="AS98" s="819"/>
      <c r="AT98" s="814" t="s">
        <v>524</v>
      </c>
      <c r="AU98" s="815"/>
      <c r="AV98" s="816">
        <v>1</v>
      </c>
      <c r="AW98" s="820" t="s">
        <v>525</v>
      </c>
      <c r="AX98" s="1031" t="s">
        <v>526</v>
      </c>
      <c r="AY98" s="1034"/>
      <c r="BA98" s="466">
        <v>1</v>
      </c>
    </row>
    <row r="99" spans="2:53" ht="21" customHeight="1" x14ac:dyDescent="0.25">
      <c r="B99" s="23" t="s">
        <v>7</v>
      </c>
      <c r="C99" s="456" t="str">
        <f>C105</f>
        <v>Famille à coller.N.Nom de votre recette.Recette mère ►.S.Saisissez le nom de la recette mère</v>
      </c>
      <c r="D99" s="457">
        <f>D105</f>
        <v>6</v>
      </c>
      <c r="E99" s="457" t="str">
        <f>E105</f>
        <v>couverts</v>
      </c>
      <c r="F99" s="279" t="s">
        <v>4</v>
      </c>
      <c r="G99" s="24" t="s">
        <v>8</v>
      </c>
      <c r="H99" s="3217" t="s">
        <v>206</v>
      </c>
      <c r="I99" s="3217"/>
      <c r="J99" s="3157" t="s">
        <v>10</v>
      </c>
      <c r="K99" s="3157"/>
      <c r="L99" s="3158"/>
      <c r="N99" s="522" t="s">
        <v>77</v>
      </c>
      <c r="O99" s="470" t="s">
        <v>346</v>
      </c>
      <c r="P99" s="470"/>
      <c r="Q99" s="470"/>
      <c r="R99" s="464"/>
      <c r="S99" s="464"/>
      <c r="T99" s="464"/>
      <c r="U99" s="464"/>
      <c r="W99" s="1981">
        <f>IF(Y99=Y79,1,LEN(Y99))</f>
        <v>0</v>
      </c>
      <c r="X99" s="2566" t="str" cm="1">
        <f t="array" ref="X99">IF(AA99="", "", IFERROR(MAX(IF(ISNUMBER(X80:X98), X80:X98)) + 1, ""))</f>
        <v/>
      </c>
      <c r="Y99" s="135" t="str" cm="1">
        <f t="array" ref="Y99">IFERROR(INDEX(AA81:AA132, MATCH(ROW()-MIN(ROW(AA81:AA132))+1, X81:X132, 0)), "")</f>
        <v/>
      </c>
      <c r="Z99" s="2567">
        <f t="shared" si="27"/>
        <v>0</v>
      </c>
      <c r="AA99" s="2571" t="str">
        <f t="shared" si="28"/>
        <v/>
      </c>
      <c r="AB99" s="2575"/>
      <c r="AC99" s="2574" t="e">
        <f>IF(LEN(AD98)&lt;=AB98,AD98,LEFT(AD98,FIND("#",SUBSTITUTE(LEFT(AD98,AB98+1)," ","#",LEN(LEFT(AD98,AB98+1))-LEN(SUBSTITUTE(LEFT(AD98,AB98+1)," ",""))))-1))</f>
        <v>#VALUE!</v>
      </c>
      <c r="AD99" s="2572" t="e">
        <f t="shared" si="32"/>
        <v>#VALUE!</v>
      </c>
      <c r="AF99"/>
      <c r="AG99" s="3"/>
      <c r="AH99"/>
      <c r="AI99"/>
      <c r="AJ99"/>
      <c r="AK99"/>
      <c r="AL99"/>
      <c r="AN99" s="782">
        <v>25</v>
      </c>
      <c r="AO99" s="783" t="s">
        <v>488</v>
      </c>
      <c r="AP99" s="671"/>
      <c r="AQ99" s="784"/>
      <c r="AS99" s="819"/>
      <c r="AT99" s="814"/>
      <c r="AU99" s="815"/>
      <c r="AV99" s="816">
        <v>3</v>
      </c>
      <c r="AW99" s="821" t="s">
        <v>56</v>
      </c>
      <c r="AX99" s="1031" t="s">
        <v>502</v>
      </c>
      <c r="AY99" s="1034"/>
      <c r="BA99" s="466">
        <v>1</v>
      </c>
    </row>
    <row r="100" spans="2:53" ht="21" customHeight="1" x14ac:dyDescent="0.25">
      <c r="B100" s="25" t="s">
        <v>7</v>
      </c>
      <c r="C100" s="458" t="str">
        <f>C105</f>
        <v>Famille à coller.N.Nom de votre recette.Recette mère ►.S.Saisissez le nom de la recette mère</v>
      </c>
      <c r="D100" s="459"/>
      <c r="E100" s="459"/>
      <c r="F100" s="281" t="s">
        <v>207</v>
      </c>
      <c r="G100" s="26" t="s">
        <v>12</v>
      </c>
      <c r="H100" s="3218"/>
      <c r="I100" s="3218"/>
      <c r="J100" s="3159"/>
      <c r="K100" s="3159"/>
      <c r="L100" s="3160"/>
      <c r="N100" s="464"/>
      <c r="O100" s="469" t="s">
        <v>276</v>
      </c>
      <c r="R100" s="464"/>
      <c r="S100" s="464"/>
      <c r="T100" s="464"/>
      <c r="U100" s="464"/>
      <c r="W100" s="1981">
        <f>IF(Y100=Y79,1,LEN(Y100))</f>
        <v>0</v>
      </c>
      <c r="X100" s="2566" t="str" cm="1">
        <f t="array" ref="X100">IF(AA100="", "", IFERROR(MAX(IF(ISNUMBER(X80:X99), X80:X99)) + 1, ""))</f>
        <v/>
      </c>
      <c r="Y100" s="135" t="str" cm="1">
        <f t="array" ref="Y100">IFERROR(INDEX(AA81:AA132, MATCH(ROW()-MIN(ROW(AA81:AA132))+1, X81:X132, 0)), "")</f>
        <v/>
      </c>
      <c r="Z100" s="2567">
        <f t="shared" si="27"/>
        <v>0</v>
      </c>
      <c r="AA100" s="2571" t="str">
        <f t="shared" si="28"/>
        <v/>
      </c>
      <c r="AB100" s="2575"/>
      <c r="AC100" s="2574" t="e">
        <f>IF(LEN(AD99)&lt;=AB98,AD99,LEFT(AD99,FIND("#",SUBSTITUTE(LEFT(AD99,AB98+1)," ","#",LEN(LEFT(AD99,AB98+1))-LEN(SUBSTITUTE(LEFT(AD99,AB98+1)," ",""))))-1))</f>
        <v>#VALUE!</v>
      </c>
      <c r="AD100" s="2572" t="e">
        <f t="shared" si="32"/>
        <v>#VALUE!</v>
      </c>
      <c r="AF100"/>
      <c r="AG100" s="3"/>
      <c r="AH100"/>
      <c r="AI100"/>
      <c r="AJ100"/>
      <c r="AK100"/>
      <c r="AL100"/>
      <c r="AN100" s="968" t="str">
        <f>AN94</f>
        <v>augmentez ou diminuez la valeur saisie</v>
      </c>
      <c r="AO100" s="133"/>
      <c r="AP100" s="671"/>
      <c r="AQ100" s="705"/>
      <c r="AS100" s="819">
        <v>0.25</v>
      </c>
      <c r="AT100" s="814" t="s">
        <v>527</v>
      </c>
      <c r="AU100" s="815"/>
      <c r="AV100" s="816"/>
      <c r="AW100" s="824"/>
      <c r="AX100" s="1031" t="s">
        <v>528</v>
      </c>
      <c r="AY100" s="1034"/>
      <c r="BA100" s="466">
        <v>1</v>
      </c>
    </row>
    <row r="101" spans="2:53" ht="21" customHeight="1" thickBot="1" x14ac:dyDescent="0.3">
      <c r="B101" s="25" t="s">
        <v>7</v>
      </c>
      <c r="C101" s="460" t="str">
        <f>C105</f>
        <v>Famille à coller.N.Nom de votre recette.Recette mère ►.S.Saisissez le nom de la recette mère</v>
      </c>
      <c r="D101" s="461"/>
      <c r="E101" s="462"/>
      <c r="F101" s="28"/>
      <c r="G101" s="29" t="s">
        <v>208</v>
      </c>
      <c r="H101" s="283"/>
      <c r="I101" s="30" t="s">
        <v>13</v>
      </c>
      <c r="J101" s="284" t="s">
        <v>14</v>
      </c>
      <c r="K101" s="9"/>
      <c r="L101" s="285"/>
      <c r="N101" s="464"/>
      <c r="R101" s="464"/>
      <c r="S101" s="464"/>
      <c r="T101" s="464"/>
      <c r="U101" s="464"/>
      <c r="W101" s="1981">
        <f>IF(Y101=Y79,1,LEN(Y101))</f>
        <v>0</v>
      </c>
      <c r="X101" s="2566" t="str" cm="1">
        <f t="array" ref="X101">IF(AA101="", "", IFERROR(MAX(IF(ISNUMBER(X80:X100), X80:X100)) + 1, ""))</f>
        <v/>
      </c>
      <c r="Y101" s="135" t="str" cm="1">
        <f t="array" ref="Y101">IFERROR(INDEX(AA81:AA132, MATCH(ROW()-MIN(ROW(AA81:AA132))+1, X81:X132, 0)), "")</f>
        <v/>
      </c>
      <c r="Z101" s="2567">
        <f t="shared" si="27"/>
        <v>0</v>
      </c>
      <c r="AA101" s="2571" t="str">
        <f t="shared" si="28"/>
        <v/>
      </c>
      <c r="AB101" s="2575"/>
      <c r="AC101" s="2574" t="e">
        <f>IF(LEN(AD100)&lt;=AB98,AD100,LEFT(AD100,FIND("#",SUBSTITUTE(LEFT(AD100,AB98+1)," ","#",LEN(LEFT(AD100,AB98+1))-LEN(SUBSTITUTE(LEFT(AD100,AB98+1)," ",""))))-1))</f>
        <v>#VALUE!</v>
      </c>
      <c r="AD101" s="2572" t="e">
        <f t="shared" si="32"/>
        <v>#VALUE!</v>
      </c>
      <c r="AF101"/>
      <c r="AG101" s="3"/>
      <c r="AH101"/>
      <c r="AI101"/>
      <c r="AJ101"/>
      <c r="AK101"/>
      <c r="AL101"/>
      <c r="AN101" s="716"/>
      <c r="AO101" s="122"/>
      <c r="AP101" s="122"/>
      <c r="AQ101" s="717"/>
      <c r="AS101" s="819">
        <v>0.5</v>
      </c>
      <c r="AT101" s="814" t="s">
        <v>524</v>
      </c>
      <c r="AU101" s="815"/>
      <c r="AV101" s="816"/>
      <c r="AW101" s="824"/>
      <c r="AX101" s="1031" t="s">
        <v>526</v>
      </c>
      <c r="AY101" s="1034"/>
      <c r="BA101" s="466">
        <v>1</v>
      </c>
    </row>
    <row r="102" spans="2:53" ht="21" customHeight="1" thickTop="1" x14ac:dyDescent="0.25">
      <c r="B102" s="25" t="s">
        <v>7</v>
      </c>
      <c r="C102" s="428" t="str">
        <f>C105</f>
        <v>Famille à coller.N.Nom de votre recette.Recette mère ►.S.Saisissez le nom de la recette mère</v>
      </c>
      <c r="D102" s="428"/>
      <c r="E102" s="428"/>
      <c r="F102" s="36" t="s">
        <v>16</v>
      </c>
      <c r="G102" s="37"/>
      <c r="H102" s="37"/>
      <c r="I102" s="288" t="s">
        <v>17</v>
      </c>
      <c r="J102" s="3214" t="str">
        <f>F105</f>
        <v>Famille à coller.N.Nom de votre recette.Recette mère ►.S.Saisissez le nom de la recette mère</v>
      </c>
      <c r="K102" s="3214"/>
      <c r="L102" s="3215"/>
      <c r="N102" s="464"/>
      <c r="R102" s="464"/>
      <c r="S102" s="464"/>
      <c r="T102" s="464"/>
      <c r="U102" s="464"/>
      <c r="W102" s="1981">
        <f>IF(Y102=Y79,1,LEN(Y102))</f>
        <v>0</v>
      </c>
      <c r="X102" s="2566" t="str" cm="1">
        <f t="array" ref="X102">IF(AA102="", "", IFERROR(MAX(IF(ISNUMBER(X80:X101), X80:X101)) + 1, ""))</f>
        <v/>
      </c>
      <c r="Y102" s="135" t="str" cm="1">
        <f t="array" ref="Y102">IFERROR(INDEX(AA81:AA132, MATCH(ROW()-MIN(ROW(AA81:AA132))+1, X81:X132, 0)), "")</f>
        <v/>
      </c>
      <c r="Z102" s="2567">
        <f t="shared" si="27"/>
        <v>0</v>
      </c>
      <c r="AA102" s="2571" t="str">
        <f t="shared" si="28"/>
        <v/>
      </c>
      <c r="AB102" s="2575"/>
      <c r="AC102" s="2574" t="e">
        <f>IF(LEN(AD101)&lt;=AB98,AD101,LEFT(AD101,FIND("#",SUBSTITUTE(LEFT(AD101,AB98+1)," ","#",LEN(LEFT(AD101,AB98+1))-LEN(SUBSTITUTE(LEFT(AD101,AB98+1)," ",""))))-1))</f>
        <v>#VALUE!</v>
      </c>
      <c r="AD102" s="2572" t="e">
        <f t="shared" si="32"/>
        <v>#VALUE!</v>
      </c>
      <c r="AF102"/>
      <c r="AG102" s="3"/>
      <c r="AH102"/>
      <c r="AI102"/>
      <c r="AJ102"/>
      <c r="AK102"/>
      <c r="AL102"/>
      <c r="AN102" s="3011" t="s">
        <v>510</v>
      </c>
      <c r="AO102" s="3012"/>
      <c r="AP102" s="3015" t="s">
        <v>78</v>
      </c>
      <c r="AQ102" s="3016"/>
      <c r="AS102" s="819">
        <v>0.75</v>
      </c>
      <c r="AT102" s="814" t="s">
        <v>529</v>
      </c>
      <c r="AU102" s="815"/>
      <c r="AV102" s="816"/>
      <c r="AW102" s="824"/>
      <c r="AX102" s="1031" t="s">
        <v>530</v>
      </c>
      <c r="AY102" s="1034"/>
      <c r="BA102" s="466">
        <v>1</v>
      </c>
    </row>
    <row r="103" spans="2:53" ht="21" customHeight="1" x14ac:dyDescent="0.25">
      <c r="B103" s="25" t="s">
        <v>7</v>
      </c>
      <c r="C103" s="428" t="str">
        <f>C105</f>
        <v>Famille à coller.N.Nom de votre recette.Recette mère ►.S.Saisissez le nom de la recette mère</v>
      </c>
      <c r="D103" s="428"/>
      <c r="E103" s="428"/>
      <c r="F103" s="43">
        <v>6</v>
      </c>
      <c r="G103" s="44" t="s">
        <v>66</v>
      </c>
      <c r="H103" s="36"/>
      <c r="I103" s="36"/>
      <c r="J103" s="3214"/>
      <c r="K103" s="3214"/>
      <c r="L103" s="3215"/>
      <c r="N103" s="464"/>
      <c r="O103" s="3228" t="s">
        <v>94</v>
      </c>
      <c r="P103" s="3229"/>
      <c r="Q103" s="3230"/>
      <c r="R103" s="464"/>
      <c r="S103" s="464"/>
      <c r="T103" s="464"/>
      <c r="U103" s="464"/>
      <c r="W103" s="1981">
        <f>IF(Y103=Y79,1,LEN(Y103))</f>
        <v>0</v>
      </c>
      <c r="X103" s="2566" t="str" cm="1">
        <f t="array" ref="X103">IF(AA103="", "", IFERROR(MAX(IF(ISNUMBER(X80:X102), X80:X102)) + 1, ""))</f>
        <v/>
      </c>
      <c r="Y103" s="135" t="str" cm="1">
        <f t="array" ref="Y103">IFERROR(INDEX(AA81:AA132, MATCH(ROW()-MIN(ROW(AA81:AA132))+1, X81:X132, 0)), "")</f>
        <v/>
      </c>
      <c r="Z103" s="2567">
        <f t="shared" si="27"/>
        <v>0</v>
      </c>
      <c r="AA103" s="2571" t="str">
        <f t="shared" si="28"/>
        <v/>
      </c>
      <c r="AB103" s="2575"/>
      <c r="AC103" s="2574" t="e">
        <f>IF(LEN(AD102)&lt;=AB98,AD102,LEFT(AD102,FIND("#",SUBSTITUTE(LEFT(AD102,AB98+1)," ","#",LEN(LEFT(AD102,AB98+1))-LEN(SUBSTITUTE(LEFT(AD102,AB98+1)," ",""))))-1))</f>
        <v>#VALUE!</v>
      </c>
      <c r="AD103" s="2572" t="e">
        <f t="shared" si="32"/>
        <v>#VALUE!</v>
      </c>
      <c r="AF103"/>
      <c r="AG103" s="3"/>
      <c r="AH103"/>
      <c r="AI103"/>
      <c r="AJ103"/>
      <c r="AK103"/>
      <c r="AL103"/>
      <c r="AN103" s="3013"/>
      <c r="AO103" s="3014"/>
      <c r="AP103" s="3017"/>
      <c r="AQ103" s="3018"/>
      <c r="AS103" s="763">
        <v>2</v>
      </c>
      <c r="AT103" s="825" t="s">
        <v>531</v>
      </c>
      <c r="AU103" s="815"/>
      <c r="AV103" s="816"/>
      <c r="AW103" s="824"/>
      <c r="AX103" s="1031"/>
      <c r="AY103" s="1034"/>
      <c r="BA103" s="466">
        <v>1</v>
      </c>
    </row>
    <row r="104" spans="2:53" ht="21" customHeight="1" x14ac:dyDescent="0.25">
      <c r="B104" s="25" t="s">
        <v>5</v>
      </c>
      <c r="C104" s="428" t="str">
        <f>C105</f>
        <v>Famille à coller.N.Nom de votre recette.Recette mère ►.S.Saisissez le nom de la recette mère</v>
      </c>
      <c r="D104" s="428"/>
      <c r="E104" s="428"/>
      <c r="F104" s="289"/>
      <c r="G104" s="48"/>
      <c r="H104" s="48"/>
      <c r="I104" s="48"/>
      <c r="J104" s="48"/>
      <c r="K104" s="48"/>
      <c r="L104" s="429"/>
      <c r="N104" s="464"/>
      <c r="O104" s="488"/>
      <c r="P104" s="487" t="s">
        <v>283</v>
      </c>
      <c r="Q104" s="486">
        <v>1</v>
      </c>
      <c r="R104" s="464"/>
      <c r="S104" s="464"/>
      <c r="T104" s="464"/>
      <c r="U104" s="464"/>
      <c r="W104" s="1981">
        <f>IF(Y104=Y79,1,LEN(Y104))</f>
        <v>0</v>
      </c>
      <c r="X104" s="2566" t="str" cm="1">
        <f t="array" ref="X104">IF(AA104="", "", IFERROR(MAX(IF(ISNUMBER(X80:X103), X80:X103)) + 1, ""))</f>
        <v/>
      </c>
      <c r="Y104" s="135" t="str" cm="1">
        <f t="array" ref="Y104">IFERROR(INDEX(AA81:AA132, MATCH(ROW()-MIN(ROW(AA81:AA132))+1, X81:X132, 0)), "")</f>
        <v/>
      </c>
      <c r="Z104" s="2567">
        <f t="shared" si="27"/>
        <v>0</v>
      </c>
      <c r="AA104" s="2571" t="str">
        <f t="shared" si="28"/>
        <v/>
      </c>
      <c r="AB104" s="2575"/>
      <c r="AC104" s="2574" t="e">
        <f>IF(LEN(AD103)&lt;=AB98,AD103,LEFT(AD103,FIND("#",SUBSTITUTE(LEFT(AD103,AB98+1)," ","#",LEN(LEFT(AD103,AB98+1))-LEN(SUBSTITUTE(LEFT(AD103,AB98+1)," ",""))))-1))</f>
        <v>#VALUE!</v>
      </c>
      <c r="AD104" s="2572" t="e">
        <f t="shared" si="32"/>
        <v>#VALUE!</v>
      </c>
      <c r="AF104"/>
      <c r="AG104" s="3"/>
      <c r="AH104"/>
      <c r="AI104"/>
      <c r="AJ104"/>
      <c r="AK104"/>
      <c r="AL104"/>
      <c r="AN104" s="964" t="s">
        <v>57</v>
      </c>
      <c r="AO104" s="84" t="s">
        <v>56</v>
      </c>
      <c r="AP104" s="969" t="s">
        <v>511</v>
      </c>
      <c r="AQ104" s="970" t="s">
        <v>512</v>
      </c>
      <c r="AS104" s="763">
        <v>1</v>
      </c>
      <c r="AT104" s="695" t="s">
        <v>306</v>
      </c>
      <c r="AU104" s="815"/>
      <c r="AV104" s="816"/>
      <c r="AW104" s="824"/>
      <c r="AX104" s="1031" t="s">
        <v>532</v>
      </c>
      <c r="AY104" s="1034"/>
      <c r="BA104" s="466">
        <v>1</v>
      </c>
    </row>
    <row r="105" spans="2:53" ht="21" customHeight="1" x14ac:dyDescent="0.25">
      <c r="B105" s="430" t="s">
        <v>5</v>
      </c>
      <c r="C105" s="431" t="str">
        <f>F105</f>
        <v>Famille à coller.N.Nom de votre recette.Recette mère ►.S.Saisissez le nom de la recette mère</v>
      </c>
      <c r="D105" s="431">
        <f>F103</f>
        <v>6</v>
      </c>
      <c r="E105" s="431" t="str">
        <f>G103</f>
        <v>couverts</v>
      </c>
      <c r="F105" s="435" t="str">
        <f>UPPER(LEFT(H99,1))&amp;LOWER(MID(H99,2,999))&amp;"."&amp;UPPER(LEFT(J99,1))&amp;"."&amp;UPPER(LEFT(J99,1))&amp;LOWER(MID(J99,2,999))&amp;"."&amp;IF(ISTEXT(L105),K105&amp;"."&amp;UPPER(LEFT(L105,1))&amp;"."&amp;UPPER(LEFT(L105,1))&amp;LOWER(MID(L105,2,999)),G105)</f>
        <v>Famille à coller.N.Nom de votre recette.Recette mère ►.S.Saisissez le nom de la recette mère</v>
      </c>
      <c r="G105" s="432" t="s">
        <v>22</v>
      </c>
      <c r="H105" s="3216" t="s">
        <v>23</v>
      </c>
      <c r="I105" s="3216"/>
      <c r="J105" s="3216"/>
      <c r="K105" s="433" t="s">
        <v>24</v>
      </c>
      <c r="L105" s="434" t="s">
        <v>25</v>
      </c>
      <c r="M105" s="27"/>
      <c r="N105" s="464"/>
      <c r="O105" s="484" t="s">
        <v>80</v>
      </c>
      <c r="P105" s="483">
        <v>10</v>
      </c>
      <c r="Q105" s="482">
        <f>Q104/P105*1000</f>
        <v>100</v>
      </c>
      <c r="R105" s="464"/>
      <c r="S105" s="464"/>
      <c r="T105" s="464"/>
      <c r="U105" s="464"/>
      <c r="W105" s="1981">
        <f>IF(Y105=Y79,1,LEN(Y105))</f>
        <v>0</v>
      </c>
      <c r="X105" s="2566" t="str" cm="1">
        <f t="array" ref="X105">IF(AA105="", "", IFERROR(MAX(IF(ISNUMBER(X80:X104), X80:X104)) + 1, ""))</f>
        <v/>
      </c>
      <c r="Y105" s="135" t="str" cm="1">
        <f t="array" ref="Y105">IFERROR(INDEX(AA81:AA132, MATCH(ROW()-MIN(ROW(AA81:AA132))+1, X81:X132, 0)), "")</f>
        <v/>
      </c>
      <c r="Z105" s="2567">
        <f t="shared" si="27"/>
        <v>0</v>
      </c>
      <c r="AA105" s="2571" t="str">
        <f t="shared" si="28"/>
        <v/>
      </c>
      <c r="AB105" s="2575"/>
      <c r="AC105" s="2574" t="e">
        <f>IF(LEN(AD104)&lt;=AB98,AD104,LEFT(AD104,FIND("#",SUBSTITUTE(LEFT(AD104,AB98+1)," ","#",LEN(LEFT(AD104,AB98+1))-LEN(SUBSTITUTE(LEFT(AD104,AB98+1)," ",""))))-1))</f>
        <v>#VALUE!</v>
      </c>
      <c r="AD105" s="2572" t="e">
        <f t="shared" si="32"/>
        <v>#VALUE!</v>
      </c>
      <c r="AF105"/>
      <c r="AG105" s="3"/>
      <c r="AH105"/>
      <c r="AI105"/>
      <c r="AJ105"/>
      <c r="AK105"/>
      <c r="AL105"/>
      <c r="AN105" s="801">
        <v>0.25</v>
      </c>
      <c r="AO105" s="802">
        <v>0.5</v>
      </c>
      <c r="AP105" s="971" t="s">
        <v>643</v>
      </c>
      <c r="AQ105" s="972"/>
      <c r="AS105" s="826"/>
      <c r="AT105" s="20" t="s">
        <v>521</v>
      </c>
      <c r="AU105" s="9"/>
      <c r="AV105" s="9"/>
      <c r="AW105" s="9"/>
      <c r="AX105" s="9"/>
      <c r="AY105" s="754"/>
      <c r="BA105" s="466">
        <v>1</v>
      </c>
    </row>
    <row r="106" spans="2:53" ht="21" customHeight="1" x14ac:dyDescent="0.25">
      <c r="B106" s="439" t="s">
        <v>7</v>
      </c>
      <c r="C106" s="440" t="str">
        <f>C105</f>
        <v>Famille à coller.N.Nom de votre recette.Recette mère ►.S.Saisissez le nom de la recette mère</v>
      </c>
      <c r="D106" s="440"/>
      <c r="E106" s="440"/>
      <c r="F106" s="441" t="s">
        <v>27</v>
      </c>
      <c r="G106" s="442">
        <v>9</v>
      </c>
      <c r="H106" s="436" t="s">
        <v>67</v>
      </c>
      <c r="I106" s="437"/>
      <c r="J106" s="437"/>
      <c r="K106" s="437"/>
      <c r="L106" s="438"/>
      <c r="M106" s="27"/>
      <c r="N106" s="464"/>
      <c r="O106" s="484" t="s">
        <v>81</v>
      </c>
      <c r="P106" s="483">
        <v>8</v>
      </c>
      <c r="Q106" s="482">
        <f>Q104/P106*1000</f>
        <v>125</v>
      </c>
      <c r="R106" s="464"/>
      <c r="S106" s="464"/>
      <c r="T106" s="464"/>
      <c r="U106" s="464"/>
      <c r="W106" s="1981">
        <f>IF(Y106=Y79,1,LEN(Y106))</f>
        <v>0</v>
      </c>
      <c r="X106" s="2566" t="str" cm="1">
        <f t="array" ref="X106">IF(AA106="", "", IFERROR(MAX(IF(ISNUMBER(X80:X105), X80:X105)) + 1, ""))</f>
        <v/>
      </c>
      <c r="Y106" s="135" t="str" cm="1">
        <f t="array" ref="Y106">IFERROR(INDEX(AA81:AA132, MATCH(ROW()-MIN(ROW(AA81:AA132))+1, X81:X132, 0)), "")</f>
        <v/>
      </c>
      <c r="Z106" s="2567">
        <f t="shared" si="27"/>
        <v>0</v>
      </c>
      <c r="AA106" s="2571" t="str">
        <f t="shared" si="28"/>
        <v/>
      </c>
      <c r="AB106" s="2575"/>
      <c r="AC106" s="2574" t="e">
        <f>IF(LEN(AD105)&lt;=AB98,AD105,LEFT(AD105,FIND("#",SUBSTITUTE(LEFT(AD105,AB98+1)," ","#",LEN(LEFT(AD105,AB98+1))-LEN(SUBSTITUTE(LEFT(AD105,AB98+1)," ",""))))-1))</f>
        <v>#VALUE!</v>
      </c>
      <c r="AD106" s="2572" t="e">
        <f t="shared" si="32"/>
        <v>#VALUE!</v>
      </c>
      <c r="AF106"/>
      <c r="AG106" s="3"/>
      <c r="AH106"/>
      <c r="AI106"/>
      <c r="AJ106"/>
      <c r="AK106"/>
      <c r="AL106"/>
      <c r="AN106" s="716"/>
      <c r="AO106" s="122"/>
      <c r="AP106" s="122"/>
      <c r="AQ106" s="717"/>
      <c r="AS106" s="827"/>
      <c r="AT106" s="828"/>
      <c r="AU106" s="9"/>
      <c r="AV106" s="9"/>
      <c r="AW106" s="9"/>
      <c r="AX106" s="9"/>
      <c r="AY106" s="754"/>
      <c r="BA106" s="466">
        <v>1</v>
      </c>
    </row>
    <row r="107" spans="2:53" ht="21" customHeight="1" x14ac:dyDescent="0.25">
      <c r="B107" s="104" t="s">
        <v>7</v>
      </c>
      <c r="C107" s="451" t="str">
        <f>C105</f>
        <v>Famille à coller.N.Nom de votre recette.Recette mère ►.S.Saisissez le nom de la recette mère</v>
      </c>
      <c r="D107" s="451"/>
      <c r="E107" s="451"/>
      <c r="F107" s="264" t="s">
        <v>68</v>
      </c>
      <c r="G107" s="122"/>
      <c r="H107" s="122"/>
      <c r="I107" s="122"/>
      <c r="J107" s="122"/>
      <c r="K107" s="122"/>
      <c r="L107" s="112"/>
      <c r="M107" s="27"/>
      <c r="N107" s="464"/>
      <c r="O107" s="485" t="s">
        <v>82</v>
      </c>
      <c r="P107" s="483">
        <v>5</v>
      </c>
      <c r="Q107" s="482">
        <f>Q104/P107*1000</f>
        <v>200</v>
      </c>
      <c r="R107" s="464"/>
      <c r="S107" s="464"/>
      <c r="T107" s="464"/>
      <c r="U107" s="464"/>
      <c r="W107" s="1981">
        <f>IF(Y107=Y79,1,LEN(Y107))</f>
        <v>0</v>
      </c>
      <c r="X107" s="2566" cm="1">
        <f t="array" ref="X107">IF(AA107="", "", IFERROR(MAX(IF(ISNUMBER(X80:X106), X80:X106)) + 1, ""))</f>
        <v>9</v>
      </c>
      <c r="Y107" s="135" t="str" cm="1">
        <f t="array" ref="Y107">IFERROR(INDEX(AA81:AA132, MATCH(ROW()-MIN(ROW(AA81:AA132))+1, X81:X132, 0)), "")</f>
        <v/>
      </c>
      <c r="Z107" s="2567">
        <f t="shared" si="27"/>
        <v>0</v>
      </c>
      <c r="AA107" s="2568" t="str">
        <f t="shared" si="28"/>
        <v xml:space="preserve"> et saisissez un nombre de caractères pour que le texte ne déborde pas de la colonne</v>
      </c>
      <c r="AB107" s="2569" t="str">
        <f>Y75</f>
        <v xml:space="preserve"> et saisissez un nombre de caractères pour que le texte ne déborde pas de la colonne</v>
      </c>
      <c r="AC107" s="1833" t="str">
        <f>IF(AND(AB107&lt;&gt;"", AB111&lt;&gt;""), IF(LEN(AB107)&lt;AB111, AB107, IFERROR(LEFT(AB110, IF(ISNUMBER(FIND(" ", AB110)), FIND(" ", AB110 &amp; " ", AB111) - 1, LEN(AB110))), "")), "")</f>
        <v xml:space="preserve"> et saisissez un nombre de caractères pour que le texte ne déborde pas de la colonne</v>
      </c>
      <c r="AD107" s="1828" t="e">
        <f>IF(AC107="","",RIGHT(AB110,LEN(AB110)-LEN(AC107)-1))</f>
        <v>#VALUE!</v>
      </c>
      <c r="AF107"/>
      <c r="AG107" s="3"/>
      <c r="AH107"/>
      <c r="AI107"/>
      <c r="AJ107"/>
      <c r="AK107"/>
      <c r="AL107"/>
      <c r="AN107" s="805" t="s">
        <v>505</v>
      </c>
      <c r="AO107" s="597" t="s">
        <v>525</v>
      </c>
      <c r="AP107" s="973" t="s">
        <v>514</v>
      </c>
      <c r="AQ107" s="974" t="s">
        <v>515</v>
      </c>
      <c r="AS107" s="829"/>
      <c r="AT107" s="828" t="s">
        <v>533</v>
      </c>
      <c r="AU107" s="9"/>
      <c r="AV107" s="9"/>
      <c r="AW107" s="9"/>
      <c r="AX107" s="9"/>
      <c r="AY107" s="754"/>
      <c r="BA107" s="466">
        <v>1</v>
      </c>
    </row>
    <row r="108" spans="2:53" ht="21" customHeight="1" x14ac:dyDescent="0.25">
      <c r="B108" s="73" t="str">
        <f t="shared" ref="B108:B118" si="33">IF(OR(F108&lt;&gt;"",G108&lt;&gt; "",H108&lt;&gt;"",I108&lt;&gt;""),"A", "►")</f>
        <v>A</v>
      </c>
      <c r="C108" s="451" t="str">
        <f>C105</f>
        <v>Famille à coller.N.Nom de votre recette.Recette mère ►.S.Saisissez le nom de la recette mère</v>
      </c>
      <c r="D108" s="451"/>
      <c r="E108" s="451"/>
      <c r="F108" s="205" t="s">
        <v>69</v>
      </c>
      <c r="G108" s="85"/>
      <c r="H108" s="85"/>
      <c r="I108" s="85"/>
      <c r="J108" s="85"/>
      <c r="K108" s="85"/>
      <c r="L108" s="112"/>
      <c r="M108" s="27"/>
      <c r="N108" s="464"/>
      <c r="O108" s="484" t="s">
        <v>83</v>
      </c>
      <c r="P108" s="483">
        <v>6</v>
      </c>
      <c r="Q108" s="482">
        <f>Q104/P108*1000</f>
        <v>166.66666666666666</v>
      </c>
      <c r="R108" s="464"/>
      <c r="S108" s="464"/>
      <c r="T108" s="464"/>
      <c r="U108" s="464"/>
      <c r="W108" s="1981">
        <f>IF(Y108=Y79,1,LEN(Y108))</f>
        <v>0</v>
      </c>
      <c r="X108" s="2566" t="str" cm="1">
        <f t="array" ref="X108">IF(AA108="", "", IFERROR(MAX(IF(ISNUMBER(X80:X107), X80:X107)) + 1, ""))</f>
        <v/>
      </c>
      <c r="Y108" s="135" t="str" cm="1">
        <f t="array" ref="Y108">IFERROR(INDEX(AA81:AA132, MATCH(ROW()-MIN(ROW(AA81:AA132))+1, X81:X132, 0)), "")</f>
        <v/>
      </c>
      <c r="Z108" s="2567">
        <f t="shared" si="27"/>
        <v>0</v>
      </c>
      <c r="AA108" s="2568" t="str">
        <f t="shared" si="28"/>
        <v/>
      </c>
      <c r="AB108" s="1832" t="str">
        <f>SUBSTITUTE(SUBSTITUTE(SUBSTITUTE(SUBSTITUTE(SUBSTITUTE(AB107, ",", "♦"), ";", "♦"), ".", "♦"), " ♦", " "), "♦", " ")</f>
        <v xml:space="preserve"> et saisissez un nombre de caractères pour que le texte ne déborde pas de la colonne</v>
      </c>
      <c r="AC108" s="1833" t="e">
        <f>IF(LEN(AD107)&lt;=AB111,AD107,LEFT(AD107,FIND("#",SUBSTITUTE(LEFT(AD107,AB111+1)," ","#",LEN(LEFT(AD107,AB111+1))-LEN(SUBSTITUTE(LEFT(AD107,AB111+1)," ",""))))-1))</f>
        <v>#VALUE!</v>
      </c>
      <c r="AD108" s="1834" t="e">
        <f t="shared" ref="AD108:AD119" si="34">IF(AC108="","",IFERROR(RIGHT(AD107,LEN(AD107)-LEN(AC108)-1),""))</f>
        <v>#VALUE!</v>
      </c>
      <c r="AF108"/>
      <c r="AG108" s="3"/>
      <c r="AH108"/>
      <c r="AI108"/>
      <c r="AJ108"/>
      <c r="AK108"/>
      <c r="AL108"/>
      <c r="AN108" s="801">
        <v>0.25</v>
      </c>
      <c r="AO108" s="802">
        <v>0.5</v>
      </c>
      <c r="AP108" s="971" t="s">
        <v>644</v>
      </c>
      <c r="AQ108" s="972"/>
      <c r="AS108" s="829" t="s">
        <v>451</v>
      </c>
      <c r="AT108" s="828"/>
      <c r="AU108" s="9"/>
      <c r="AV108" s="9"/>
      <c r="AW108" s="9"/>
      <c r="AX108" s="9"/>
      <c r="AY108" s="754"/>
      <c r="BA108" s="466">
        <v>1</v>
      </c>
    </row>
    <row r="109" spans="2:53" ht="21" customHeight="1" x14ac:dyDescent="0.25">
      <c r="B109" s="73" t="str">
        <f t="shared" si="33"/>
        <v>►</v>
      </c>
      <c r="C109" s="451" t="str">
        <f>C105</f>
        <v>Famille à coller.N.Nom de votre recette.Recette mère ►.S.Saisissez le nom de la recette mère</v>
      </c>
      <c r="D109" s="451">
        <f>D105</f>
        <v>6</v>
      </c>
      <c r="E109" s="451" t="str">
        <f>E105</f>
        <v>couverts</v>
      </c>
      <c r="F109" s="205"/>
      <c r="G109" s="114"/>
      <c r="H109" s="114"/>
      <c r="I109" s="114"/>
      <c r="J109" s="114"/>
      <c r="K109" s="114"/>
      <c r="L109" s="115"/>
      <c r="M109" s="27"/>
      <c r="N109" s="464"/>
      <c r="O109" s="484" t="s">
        <v>84</v>
      </c>
      <c r="P109" s="483">
        <v>10</v>
      </c>
      <c r="Q109" s="482">
        <f>Q104/P109*1000</f>
        <v>100</v>
      </c>
      <c r="R109" s="464"/>
      <c r="S109" s="464"/>
      <c r="T109" s="464"/>
      <c r="U109" s="464"/>
      <c r="W109" s="1981">
        <f>IF(Y109=Y79,1,LEN(Y109))</f>
        <v>0</v>
      </c>
      <c r="X109" s="2566" t="str" cm="1">
        <f t="array" ref="X109">IF(AA109="", "", IFERROR(MAX(IF(ISNUMBER(X80:X108), X80:X108)) + 1, ""))</f>
        <v/>
      </c>
      <c r="Y109" s="135" t="str" cm="1">
        <f t="array" ref="Y109">IFERROR(INDEX(AA81:AA132, MATCH(ROW()-MIN(ROW(AA81:AA132))+1, X81:X132, 0)), "")</f>
        <v/>
      </c>
      <c r="Z109" s="2567">
        <f t="shared" si="27"/>
        <v>0</v>
      </c>
      <c r="AA109" s="2568" t="str">
        <f t="shared" si="28"/>
        <v/>
      </c>
      <c r="AB109" s="1832" t="str">
        <f>IFERROR(SUBSTITUTE(SUBSTITUTE(SUBSTITUTE(SUBSTITUTE(SUBSTITUTE(SUBSTITUTE(AB108, ",", " "), ".", " "), ";", " "), "-", " "), ":", " "), "?", " "), AB108)</f>
        <v xml:space="preserve"> et saisissez un nombre de caractères pour que le texte ne déborde pas de la colonne</v>
      </c>
      <c r="AC109" s="1833" t="e">
        <f>IF(LEN(AD108)&lt;=AB111,AD108,LEFT(AD108,FIND("#",SUBSTITUTE(LEFT(AD108,AB111+1)," ","#",LEN(LEFT(AD108,AB111+1))-LEN(SUBSTITUTE(LEFT(AD108,AB111+1)," ",""))))-1))</f>
        <v>#VALUE!</v>
      </c>
      <c r="AD109" s="1834" t="e">
        <f t="shared" si="34"/>
        <v>#VALUE!</v>
      </c>
      <c r="AF109"/>
      <c r="AG109" s="3"/>
      <c r="AH109"/>
      <c r="AI109"/>
      <c r="AJ109"/>
      <c r="AK109"/>
      <c r="AL109"/>
      <c r="AN109" s="716" t="s">
        <v>517</v>
      </c>
      <c r="AO109" s="122" t="s">
        <v>518</v>
      </c>
      <c r="AP109" s="122"/>
      <c r="AQ109" s="717"/>
      <c r="AS109" s="827"/>
      <c r="AT109" s="735"/>
      <c r="AU109" s="9"/>
      <c r="AV109" s="9"/>
      <c r="AW109" s="9"/>
      <c r="AX109" s="9"/>
      <c r="AY109" s="754"/>
      <c r="BA109" s="466">
        <v>1</v>
      </c>
    </row>
    <row r="110" spans="2:53" ht="21" customHeight="1" x14ac:dyDescent="0.25">
      <c r="B110" s="73" t="str">
        <f t="shared" si="33"/>
        <v>►</v>
      </c>
      <c r="C110" s="451" t="str">
        <f>C105</f>
        <v>Famille à coller.N.Nom de votre recette.Recette mère ►.S.Saisissez le nom de la recette mère</v>
      </c>
      <c r="D110" s="451">
        <f>D105</f>
        <v>6</v>
      </c>
      <c r="E110" s="451" t="str">
        <f>E105</f>
        <v>couverts</v>
      </c>
      <c r="F110" s="205"/>
      <c r="G110" s="114"/>
      <c r="H110" s="114"/>
      <c r="I110" s="114"/>
      <c r="J110" s="114"/>
      <c r="K110" s="114"/>
      <c r="L110" s="115"/>
      <c r="M110" s="27"/>
      <c r="N110" s="464"/>
      <c r="O110" s="484" t="s">
        <v>282</v>
      </c>
      <c r="P110" s="483">
        <v>10</v>
      </c>
      <c r="Q110" s="482">
        <f>Q104/P110*1000</f>
        <v>100</v>
      </c>
      <c r="R110" s="464"/>
      <c r="S110" s="464"/>
      <c r="T110" s="464"/>
      <c r="U110" s="464"/>
      <c r="W110" s="1981">
        <f>IF(Y110=Y79,1,LEN(Y110))</f>
        <v>0</v>
      </c>
      <c r="X110" s="2566" t="str" cm="1">
        <f t="array" ref="X110">IF(AA110="", "", IFERROR(MAX(IF(ISNUMBER(X80:X109), X80:X109)) + 1, ""))</f>
        <v/>
      </c>
      <c r="Y110" s="135" t="str" cm="1">
        <f t="array" ref="Y110">IFERROR(INDEX(AA81:AA132, MATCH(ROW()-MIN(ROW(AA81:AA132))+1, X81:X132, 0)), "")</f>
        <v/>
      </c>
      <c r="Z110" s="2567">
        <f t="shared" si="27"/>
        <v>0</v>
      </c>
      <c r="AA110" s="2568" t="str">
        <f t="shared" si="28"/>
        <v/>
      </c>
      <c r="AB110" s="1832" t="str">
        <f>IFERROR(SUBSTITUTE(SUBSTITUTE(SUBSTITUTE(SUBSTITUTE(AB109, " , ", " "), ";", " "), "  ", " "), " ", " "), AB109)</f>
        <v xml:space="preserve"> et saisissez un nombre de caractères pour que le texte ne déborde pas de la colonne</v>
      </c>
      <c r="AC110" s="1833" t="e">
        <f>IF(LEN(AD109)&lt;=AB111,AD109,LEFT(AD109,FIND("#",SUBSTITUTE(LEFT(AD109,AB111+1)," ","#",LEN(LEFT(AD109,AB111+1))-LEN(SUBSTITUTE(LEFT(AD109,AB111+1)," ",""))))-1))</f>
        <v>#VALUE!</v>
      </c>
      <c r="AD110" s="1834" t="e">
        <f t="shared" si="34"/>
        <v>#VALUE!</v>
      </c>
      <c r="AF110"/>
      <c r="AG110"/>
      <c r="AH110"/>
      <c r="AI110"/>
      <c r="AJ110"/>
      <c r="AK110"/>
      <c r="AL110"/>
      <c r="AN110" s="975"/>
      <c r="AO110" s="976"/>
      <c r="AP110" s="976"/>
      <c r="AQ110" s="977"/>
      <c r="AS110" s="827"/>
      <c r="AT110" s="735" t="s">
        <v>534</v>
      </c>
      <c r="AU110" s="9"/>
      <c r="AV110" s="9"/>
      <c r="AW110" s="9"/>
      <c r="AX110" s="9"/>
      <c r="AY110" s="754"/>
      <c r="BA110" s="466">
        <v>1</v>
      </c>
    </row>
    <row r="111" spans="2:53" ht="21" customHeight="1" x14ac:dyDescent="0.25">
      <c r="B111" s="73" t="str">
        <f t="shared" si="33"/>
        <v>►</v>
      </c>
      <c r="C111" s="451" t="str">
        <f>C105</f>
        <v>Famille à coller.N.Nom de votre recette.Recette mère ►.S.Saisissez le nom de la recette mère</v>
      </c>
      <c r="D111" s="451">
        <f>D105</f>
        <v>6</v>
      </c>
      <c r="E111" s="451" t="str">
        <f>E105</f>
        <v>couverts</v>
      </c>
      <c r="F111" s="205"/>
      <c r="G111" s="114"/>
      <c r="H111" s="114"/>
      <c r="I111" s="114"/>
      <c r="J111" s="114"/>
      <c r="K111" s="114"/>
      <c r="L111" s="115"/>
      <c r="M111" s="27"/>
      <c r="N111" s="464"/>
      <c r="O111" s="484" t="s">
        <v>281</v>
      </c>
      <c r="P111" s="483">
        <v>10</v>
      </c>
      <c r="Q111" s="482">
        <f>Q104/P111*1000</f>
        <v>100</v>
      </c>
      <c r="R111" s="464"/>
      <c r="S111" s="464"/>
      <c r="T111" s="464"/>
      <c r="U111" s="464"/>
      <c r="W111" s="1981">
        <f>IF(Y111=Y79,1,LEN(Y111))</f>
        <v>0</v>
      </c>
      <c r="X111" s="2566" t="str" cm="1">
        <f t="array" ref="X111">IF(AA111="", "", IFERROR(MAX(IF(ISNUMBER(X80:X110), X80:X110)) + 1, ""))</f>
        <v/>
      </c>
      <c r="Y111" s="135" t="str" cm="1">
        <f t="array" ref="Y111">IFERROR(INDEX(AA81:AA132, MATCH(ROW()-MIN(ROW(AA81:AA132))+1, X81:X132, 0)), "")</f>
        <v/>
      </c>
      <c r="Z111" s="2567">
        <f t="shared" si="27"/>
        <v>0</v>
      </c>
      <c r="AA111" s="2568" t="str">
        <f t="shared" si="28"/>
        <v/>
      </c>
      <c r="AB111" s="1837">
        <f>Y69</f>
        <v>90</v>
      </c>
      <c r="AC111" s="1833" t="e">
        <f>IF(LEN(AD110)&lt;=AB111,AD110,LEFT(AD110,FIND("#",SUBSTITUTE(LEFT(AD110,AB111+1)," ","#",LEN(LEFT(AD110,AB111+1))-LEN(SUBSTITUTE(LEFT(AD110,AB111+1)," ",""))))-1))</f>
        <v>#VALUE!</v>
      </c>
      <c r="AD111" s="1834" t="e">
        <f t="shared" si="34"/>
        <v>#VALUE!</v>
      </c>
      <c r="AF111"/>
      <c r="AG111"/>
      <c r="AH111"/>
      <c r="AI111"/>
      <c r="AJ111"/>
      <c r="AK111"/>
      <c r="AL111"/>
      <c r="AN111" s="790"/>
      <c r="AO111" s="746"/>
      <c r="AP111" s="704"/>
      <c r="AQ111" s="705"/>
      <c r="AS111" s="830" t="s">
        <v>535</v>
      </c>
      <c r="AT111" s="9"/>
      <c r="AU111" s="9"/>
      <c r="AV111" s="9"/>
      <c r="AW111" s="9"/>
      <c r="AX111" s="9"/>
      <c r="AY111" s="754"/>
      <c r="BA111" s="466">
        <v>1</v>
      </c>
    </row>
    <row r="112" spans="2:53" ht="21" customHeight="1" thickBot="1" x14ac:dyDescent="0.3">
      <c r="B112" s="73" t="str">
        <f t="shared" si="33"/>
        <v>►</v>
      </c>
      <c r="C112" s="451" t="str">
        <f>C105</f>
        <v>Famille à coller.N.Nom de votre recette.Recette mère ►.S.Saisissez le nom de la recette mère</v>
      </c>
      <c r="D112" s="451">
        <f>D105</f>
        <v>6</v>
      </c>
      <c r="E112" s="451" t="str">
        <f>E105</f>
        <v>couverts</v>
      </c>
      <c r="F112" s="205"/>
      <c r="G112" s="114"/>
      <c r="H112" s="114"/>
      <c r="I112" s="114"/>
      <c r="J112" s="114"/>
      <c r="K112" s="114"/>
      <c r="L112" s="115" t="s">
        <v>351</v>
      </c>
      <c r="M112" s="27"/>
      <c r="N112" s="464"/>
      <c r="O112" s="484" t="s">
        <v>280</v>
      </c>
      <c r="P112" s="483">
        <v>10</v>
      </c>
      <c r="Q112" s="482">
        <f>Q104/P112*1000</f>
        <v>100</v>
      </c>
      <c r="R112" s="464"/>
      <c r="S112" s="464"/>
      <c r="T112" s="464"/>
      <c r="U112" s="464"/>
      <c r="W112" s="1981">
        <f>IF(Y112=Y79,1,LEN(Y112))</f>
        <v>0</v>
      </c>
      <c r="X112" s="2566" t="str" cm="1">
        <f t="array" ref="X112">IF(AA112="", "", IFERROR(MAX(IF(ISNUMBER(X80:X111), X80:X111)) + 1, ""))</f>
        <v/>
      </c>
      <c r="Y112" s="135" t="str" cm="1">
        <f t="array" ref="Y112">IFERROR(INDEX(AA81:AA132, MATCH(ROW()-MIN(ROW(AA81:AA132))+1, X81:X132, 0)), "")</f>
        <v/>
      </c>
      <c r="Z112" s="2567">
        <f t="shared" si="27"/>
        <v>0</v>
      </c>
      <c r="AA112" s="2568" t="str">
        <f t="shared" si="28"/>
        <v/>
      </c>
      <c r="AB112" s="1841"/>
      <c r="AC112" s="1833" t="e">
        <f>IF(LEN(AD111)&lt;=AB111,AD111,LEFT(AD111,FIND("#",SUBSTITUTE(LEFT(AD111,AB111+1)," ","#",LEN(LEFT(AD111,AB111+1))-LEN(SUBSTITUTE(LEFT(AD111,AB111+1)," ",""))))-1))</f>
        <v>#VALUE!</v>
      </c>
      <c r="AD112" s="1834" t="e">
        <f t="shared" si="34"/>
        <v>#VALUE!</v>
      </c>
      <c r="AF112"/>
      <c r="AG112"/>
      <c r="AH112"/>
      <c r="AI112"/>
      <c r="AJ112"/>
      <c r="AK112"/>
      <c r="AL112"/>
      <c r="AN112" s="790" t="s">
        <v>504</v>
      </c>
      <c r="AO112" s="746"/>
      <c r="AP112" s="704"/>
      <c r="AQ112" s="705"/>
      <c r="AS112" s="827"/>
      <c r="AT112" s="9"/>
      <c r="AU112" s="9"/>
      <c r="AV112" s="9"/>
      <c r="AW112" s="9"/>
      <c r="AX112" s="9"/>
      <c r="AY112" s="754"/>
      <c r="BA112" s="466">
        <v>1</v>
      </c>
    </row>
    <row r="113" spans="2:53" ht="21" customHeight="1" thickTop="1" x14ac:dyDescent="0.25">
      <c r="B113" s="73" t="str">
        <f t="shared" si="33"/>
        <v>►</v>
      </c>
      <c r="C113" s="451" t="str">
        <f>C105</f>
        <v>Famille à coller.N.Nom de votre recette.Recette mère ►.S.Saisissez le nom de la recette mère</v>
      </c>
      <c r="D113" s="451">
        <f>D105</f>
        <v>6</v>
      </c>
      <c r="E113" s="451" t="str">
        <f>E105</f>
        <v>couverts</v>
      </c>
      <c r="F113" s="205"/>
      <c r="G113" s="114"/>
      <c r="H113" s="114"/>
      <c r="I113" s="114"/>
      <c r="J113" s="114"/>
      <c r="K113" s="114"/>
      <c r="L113" s="115"/>
      <c r="M113" s="27"/>
      <c r="N113" s="464"/>
      <c r="O113" s="481" t="str">
        <f>"cellule "&amp;ADDRESS(ROW(Q104),COLUMN(Q104),4)&amp;"  vous pouvez saisir un autre poids"</f>
        <v>cellule Q104  vous pouvez saisir un autre poids</v>
      </c>
      <c r="P113" s="480"/>
      <c r="Q113" s="479"/>
      <c r="R113" s="464"/>
      <c r="S113" s="464"/>
      <c r="T113" s="464"/>
      <c r="U113" s="464"/>
      <c r="W113" s="1981">
        <f>IF(Y113=Y79,1,LEN(Y113))</f>
        <v>0</v>
      </c>
      <c r="X113" s="2566" t="str" cm="1">
        <f t="array" ref="X113">IF(AA113="", "", IFERROR(MAX(IF(ISNUMBER(X80:X112), X80:X112)) + 1, ""))</f>
        <v/>
      </c>
      <c r="Y113" s="135" t="str" cm="1">
        <f t="array" ref="Y113">IFERROR(INDEX(AA81:AA132, MATCH(ROW()-MIN(ROW(AA81:AA132))+1, X81:X132, 0)), "")</f>
        <v/>
      </c>
      <c r="Z113" s="2567">
        <f t="shared" si="27"/>
        <v>0</v>
      </c>
      <c r="AA113" s="2568" t="str">
        <f t="shared" si="28"/>
        <v/>
      </c>
      <c r="AB113" s="1841"/>
      <c r="AC113" s="1833" t="e">
        <f>IF(LEN(AD112)&lt;=AB111,AD112,LEFT(AD112,FIND("#",SUBSTITUTE(LEFT(AD112,AB111+1)," ","#",LEN(LEFT(AD112,AB111+1))-LEN(SUBSTITUTE(LEFT(AD112,AB111+1)," ",""))))-1))</f>
        <v>#VALUE!</v>
      </c>
      <c r="AD113" s="1834" t="e">
        <f t="shared" si="34"/>
        <v>#VALUE!</v>
      </c>
      <c r="AF113"/>
      <c r="AG113"/>
      <c r="AH113"/>
      <c r="AI113"/>
      <c r="AJ113"/>
      <c r="AK113"/>
      <c r="AL113"/>
      <c r="AN113" s="978" t="s">
        <v>645</v>
      </c>
      <c r="AO113" s="794"/>
      <c r="AP113" s="671"/>
      <c r="AQ113" s="672"/>
      <c r="AS113" s="827"/>
      <c r="AT113" s="3051" t="s">
        <v>510</v>
      </c>
      <c r="AU113" s="3012"/>
      <c r="AV113" s="3015" t="s">
        <v>78</v>
      </c>
      <c r="AW113" s="3015"/>
      <c r="AX113" s="9"/>
      <c r="AY113" s="754"/>
      <c r="BA113" s="466">
        <v>1</v>
      </c>
    </row>
    <row r="114" spans="2:53" ht="21" customHeight="1" x14ac:dyDescent="0.25">
      <c r="B114" s="73" t="str">
        <f t="shared" si="33"/>
        <v>►</v>
      </c>
      <c r="C114" s="451" t="str">
        <f>C105</f>
        <v>Famille à coller.N.Nom de votre recette.Recette mère ►.S.Saisissez le nom de la recette mère</v>
      </c>
      <c r="D114" s="451">
        <f>D105</f>
        <v>6</v>
      </c>
      <c r="E114" s="451" t="str">
        <f>E105</f>
        <v>couverts</v>
      </c>
      <c r="F114" s="205"/>
      <c r="G114" s="114"/>
      <c r="H114" s="114"/>
      <c r="I114" s="114"/>
      <c r="J114" s="114"/>
      <c r="K114" s="114"/>
      <c r="L114" s="115"/>
      <c r="M114" s="27"/>
      <c r="N114" s="464"/>
      <c r="O114" s="478" t="str">
        <f>"cellule "&amp;ADDRESS(ROW(Q104),COLUMN(Q104),4)&amp;"  format = 0.0 Kg "</f>
        <v xml:space="preserve">cellule Q104  format = 0.0 Kg </v>
      </c>
      <c r="P114" s="477"/>
      <c r="Q114" s="476"/>
      <c r="R114" s="464"/>
      <c r="S114" s="464"/>
      <c r="T114" s="464"/>
      <c r="U114" s="464"/>
      <c r="W114" s="1981">
        <f>IF(Y114=Y79,1,LEN(Y114))</f>
        <v>0</v>
      </c>
      <c r="X114" s="2566" t="str" cm="1">
        <f t="array" ref="X114">IF(AA114="", "", IFERROR(MAX(IF(ISNUMBER(X80:X113), X80:X113)) + 1, ""))</f>
        <v/>
      </c>
      <c r="Y114" s="135" t="str" cm="1">
        <f t="array" ref="Y114">IFERROR(INDEX(AA81:AA132, MATCH(ROW()-MIN(ROW(AA81:AA132))+1, X81:X132, 0)), "")</f>
        <v/>
      </c>
      <c r="Z114" s="2567">
        <f t="shared" si="27"/>
        <v>0</v>
      </c>
      <c r="AA114" s="2568" t="str">
        <f t="shared" si="28"/>
        <v/>
      </c>
      <c r="AB114" s="1841"/>
      <c r="AC114" s="1833" t="e">
        <f>IF(LEN(AD113)&lt;=AB111,AD113,LEFT(AD113,FIND("#",SUBSTITUTE(LEFT(AD113,AB111+1)," ","#",LEN(LEFT(AD113,AB111+1))-LEN(SUBSTITUTE(LEFT(AD113,AB111+1)," ",""))))-1))</f>
        <v>#VALUE!</v>
      </c>
      <c r="AD114" s="1834" t="e">
        <f t="shared" si="34"/>
        <v>#VALUE!</v>
      </c>
      <c r="AF114"/>
      <c r="AG114"/>
      <c r="AH114"/>
      <c r="AI114"/>
      <c r="AJ114"/>
      <c r="AK114"/>
      <c r="AL114"/>
      <c r="AN114" s="831"/>
      <c r="AO114" s="678"/>
      <c r="AP114" s="678"/>
      <c r="AQ114" s="679"/>
      <c r="AS114" s="827"/>
      <c r="AT114" s="694" t="s">
        <v>57</v>
      </c>
      <c r="AU114" s="797" t="s">
        <v>56</v>
      </c>
      <c r="AV114" s="798" t="s">
        <v>511</v>
      </c>
      <c r="AW114" s="799" t="s">
        <v>512</v>
      </c>
      <c r="AX114" s="9"/>
      <c r="AY114" s="754"/>
      <c r="BA114" s="466">
        <v>1</v>
      </c>
    </row>
    <row r="115" spans="2:53" ht="21" customHeight="1" x14ac:dyDescent="0.25">
      <c r="B115" s="73" t="str">
        <f t="shared" si="33"/>
        <v>►</v>
      </c>
      <c r="C115" s="451" t="str">
        <f>C105</f>
        <v>Famille à coller.N.Nom de votre recette.Recette mère ►.S.Saisissez le nom de la recette mère</v>
      </c>
      <c r="D115" s="451">
        <f>D105</f>
        <v>6</v>
      </c>
      <c r="E115" s="451" t="str">
        <f>E105</f>
        <v>couverts</v>
      </c>
      <c r="F115" s="205"/>
      <c r="G115" s="114"/>
      <c r="H115" s="114"/>
      <c r="I115" s="114"/>
      <c r="J115" s="114"/>
      <c r="K115" s="114"/>
      <c r="L115" s="115"/>
      <c r="M115" s="27"/>
      <c r="R115" s="464"/>
      <c r="S115" s="464"/>
      <c r="T115" s="464"/>
      <c r="U115" s="464"/>
      <c r="W115" s="1981">
        <f>IF(Y115=Y79,1,LEN(Y115))</f>
        <v>0</v>
      </c>
      <c r="X115" s="2566" t="str" cm="1">
        <f t="array" ref="X115">IF(AA115="", "", IFERROR(MAX(IF(ISNUMBER(X80:X114), X80:X114)) + 1, ""))</f>
        <v/>
      </c>
      <c r="Y115" s="135" t="str" cm="1">
        <f t="array" ref="Y115">IFERROR(INDEX(AA81:AA132, MATCH(ROW()-MIN(ROW(AA81:AA132))+1, X81:X132, 0)), "")</f>
        <v/>
      </c>
      <c r="Z115" s="2567">
        <f t="shared" si="27"/>
        <v>0</v>
      </c>
      <c r="AA115" s="2568" t="str">
        <f t="shared" si="28"/>
        <v/>
      </c>
      <c r="AB115" s="1841"/>
      <c r="AC115" s="1833" t="e">
        <f>IF(LEN(AD114)&lt;=AB111,AD114,LEFT(AD114,FIND("#",SUBSTITUTE(LEFT(AD114,AB111+1)," ","#",LEN(LEFT(AD114,AB111+1))-LEN(SUBSTITUTE(LEFT(AD114,AB111+1)," ",""))))-1))</f>
        <v>#VALUE!</v>
      </c>
      <c r="AD115" s="1834" t="e">
        <f t="shared" si="34"/>
        <v>#VALUE!</v>
      </c>
      <c r="AF115"/>
      <c r="AG115"/>
      <c r="AH115"/>
      <c r="AI115"/>
      <c r="AJ115"/>
      <c r="AK115"/>
      <c r="AL115"/>
      <c r="AN115" s="832" t="s">
        <v>536</v>
      </c>
      <c r="AO115" s="833" t="s">
        <v>537</v>
      </c>
      <c r="AP115" s="678"/>
      <c r="AQ115" s="679"/>
      <c r="AS115" s="827"/>
      <c r="AT115" s="836">
        <v>0.25</v>
      </c>
      <c r="AU115" s="802">
        <v>0.5</v>
      </c>
      <c r="AV115" s="803" t="s">
        <v>513</v>
      </c>
      <c r="AW115" s="804"/>
      <c r="AX115" s="9"/>
      <c r="AY115" s="754"/>
      <c r="BA115" s="466">
        <v>1</v>
      </c>
    </row>
    <row r="116" spans="2:53" ht="21" customHeight="1" x14ac:dyDescent="0.25">
      <c r="B116" s="73" t="str">
        <f t="shared" si="33"/>
        <v>►</v>
      </c>
      <c r="C116" s="451" t="str">
        <f>C105</f>
        <v>Famille à coller.N.Nom de votre recette.Recette mère ►.S.Saisissez le nom de la recette mère</v>
      </c>
      <c r="D116" s="451">
        <f>D105</f>
        <v>6</v>
      </c>
      <c r="E116" s="451" t="str">
        <f>E105</f>
        <v>couverts</v>
      </c>
      <c r="F116" s="205"/>
      <c r="G116" s="114"/>
      <c r="H116" s="114"/>
      <c r="I116" s="114"/>
      <c r="J116" s="114"/>
      <c r="K116" s="114"/>
      <c r="L116" s="115"/>
      <c r="N116" s="27"/>
      <c r="R116" s="464"/>
      <c r="S116" s="464"/>
      <c r="T116" s="464"/>
      <c r="U116" s="464"/>
      <c r="W116" s="1981">
        <f>IF(Y116=Y79,1,LEN(Y116))</f>
        <v>0</v>
      </c>
      <c r="X116" s="2566" t="str" cm="1">
        <f t="array" ref="X116">IF(AA116="", "", IFERROR(MAX(IF(ISNUMBER(X80:X115), X80:X115)) + 1, ""))</f>
        <v/>
      </c>
      <c r="Y116" s="135" t="str" cm="1">
        <f t="array" ref="Y116">IFERROR(INDEX(AA81:AA132, MATCH(ROW()-MIN(ROW(AA81:AA132))+1, X81:X132, 0)), "")</f>
        <v/>
      </c>
      <c r="Z116" s="2567">
        <f t="shared" si="27"/>
        <v>0</v>
      </c>
      <c r="AA116" s="2568" t="str">
        <f t="shared" si="28"/>
        <v/>
      </c>
      <c r="AB116" s="1841"/>
      <c r="AC116" s="1833" t="e">
        <f>IF(LEN(AD115)&lt;=AB111,AD115,LEFT(AD115,FIND("#",SUBSTITUTE(LEFT(AD115,AB111+1)," ","#",LEN(LEFT(AD115,AB111+1))-LEN(SUBSTITUTE(LEFT(AD115,AB111+1)," ",""))))-1))</f>
        <v>#VALUE!</v>
      </c>
      <c r="AD116" s="1834" t="e">
        <f t="shared" si="34"/>
        <v>#VALUE!</v>
      </c>
      <c r="AF116"/>
      <c r="AG116"/>
      <c r="AH116"/>
      <c r="AI116"/>
      <c r="AJ116"/>
      <c r="AK116"/>
      <c r="AL116"/>
      <c r="AN116" s="834" t="s">
        <v>538</v>
      </c>
      <c r="AO116" s="678"/>
      <c r="AP116" s="678"/>
      <c r="AQ116" s="679"/>
      <c r="AS116" s="827"/>
      <c r="AT116" s="837" t="s">
        <v>505</v>
      </c>
      <c r="AU116" s="838" t="s">
        <v>525</v>
      </c>
      <c r="AV116" s="798" t="s">
        <v>514</v>
      </c>
      <c r="AW116" s="806" t="s">
        <v>515</v>
      </c>
      <c r="AX116" s="9"/>
      <c r="AY116" s="754"/>
      <c r="BA116" s="466">
        <v>1</v>
      </c>
    </row>
    <row r="117" spans="2:53" ht="21" customHeight="1" x14ac:dyDescent="0.25">
      <c r="B117" s="73" t="str">
        <f t="shared" si="33"/>
        <v>►</v>
      </c>
      <c r="C117" s="451" t="str">
        <f>C105</f>
        <v>Famille à coller.N.Nom de votre recette.Recette mère ►.S.Saisissez le nom de la recette mère</v>
      </c>
      <c r="D117" s="451">
        <f>D105</f>
        <v>6</v>
      </c>
      <c r="E117" s="451" t="str">
        <f>E105</f>
        <v>couverts</v>
      </c>
      <c r="F117" s="205"/>
      <c r="G117" s="114"/>
      <c r="H117" s="114"/>
      <c r="I117" s="114"/>
      <c r="J117" s="114"/>
      <c r="K117" s="114"/>
      <c r="L117" s="115"/>
      <c r="R117" s="464"/>
      <c r="S117" s="464"/>
      <c r="T117" s="464"/>
      <c r="U117" s="464"/>
      <c r="W117" s="1981">
        <f>IF(Y117=Y79,1,LEN(Y117))</f>
        <v>0</v>
      </c>
      <c r="X117" s="2566" t="str" cm="1">
        <f t="array" ref="X117">IF(AA117="", "", IFERROR(MAX(IF(ISNUMBER(X80:X116), X80:X116)) + 1, ""))</f>
        <v/>
      </c>
      <c r="Y117" s="135" t="str" cm="1">
        <f t="array" ref="Y117">IFERROR(INDEX(AA81:AA132, MATCH(ROW()-MIN(ROW(AA81:AA132))+1, X81:X132, 0)), "")</f>
        <v/>
      </c>
      <c r="Z117" s="2567">
        <f t="shared" si="27"/>
        <v>0</v>
      </c>
      <c r="AA117" s="2568" t="str">
        <f t="shared" si="28"/>
        <v/>
      </c>
      <c r="AB117" s="1841"/>
      <c r="AC117" s="1833" t="e">
        <f>IF(LEN(AD116)&lt;=AB111,AD116,LEFT(AD116,FIND("#",SUBSTITUTE(LEFT(AD116,AB111+1)," ","#",LEN(LEFT(AD116,AB111+1))-LEN(SUBSTITUTE(LEFT(AD116,AB111+1)," ",""))))-1))</f>
        <v>#VALUE!</v>
      </c>
      <c r="AD117" s="1834" t="e">
        <f t="shared" si="34"/>
        <v>#VALUE!</v>
      </c>
      <c r="AF117"/>
      <c r="AG117"/>
      <c r="AH117"/>
      <c r="AI117"/>
      <c r="AJ117"/>
      <c r="AK117"/>
      <c r="AL117"/>
      <c r="AN117" s="831"/>
      <c r="AO117" s="678"/>
      <c r="AP117" s="678"/>
      <c r="AQ117" s="679"/>
      <c r="AS117" s="827"/>
      <c r="AT117" s="836">
        <v>0.25</v>
      </c>
      <c r="AU117" s="802">
        <v>0.5</v>
      </c>
      <c r="AV117" s="803" t="s">
        <v>516</v>
      </c>
      <c r="AW117" s="804"/>
      <c r="AX117" s="9"/>
      <c r="AY117" s="754"/>
      <c r="BA117" s="466">
        <v>1</v>
      </c>
    </row>
    <row r="118" spans="2:53" ht="21" customHeight="1" x14ac:dyDescent="0.25">
      <c r="B118" s="73" t="str">
        <f t="shared" si="33"/>
        <v>►</v>
      </c>
      <c r="C118" s="451" t="str">
        <f>C105</f>
        <v>Famille à coller.N.Nom de votre recette.Recette mère ►.S.Saisissez le nom de la recette mère</v>
      </c>
      <c r="D118" s="451">
        <f>D105</f>
        <v>6</v>
      </c>
      <c r="E118" s="451" t="str">
        <f>E105</f>
        <v>couverts</v>
      </c>
      <c r="F118" s="205"/>
      <c r="G118" s="114"/>
      <c r="H118" s="114"/>
      <c r="I118" s="114"/>
      <c r="J118" s="114"/>
      <c r="K118" s="114"/>
      <c r="L118" s="115"/>
      <c r="R118" s="464"/>
      <c r="S118" s="464"/>
      <c r="T118" s="464"/>
      <c r="U118" s="464"/>
      <c r="W118" s="1981">
        <f>IF(Y118=Y79,1,LEN(Y118))</f>
        <v>0</v>
      </c>
      <c r="X118" s="2566" t="str" cm="1">
        <f t="array" ref="X118">IF(AA118="", "", IFERROR(MAX(IF(ISNUMBER(X80:X117), X80:X117)) + 1, ""))</f>
        <v/>
      </c>
      <c r="Y118" s="135" t="str" cm="1">
        <f t="array" ref="Y118">IFERROR(INDEX(AA81:AA132, MATCH(ROW()-MIN(ROW(AA81:AA132))+1, X81:X132, 0)), "")</f>
        <v/>
      </c>
      <c r="Z118" s="2567">
        <f t="shared" si="27"/>
        <v>0</v>
      </c>
      <c r="AA118" s="2568" t="str">
        <f t="shared" si="28"/>
        <v/>
      </c>
      <c r="AB118" s="1841"/>
      <c r="AC118" s="1833" t="e">
        <f>IF(LEN(AD117)&lt;=AB111,AD117,LEFT(AD117,FIND("#",SUBSTITUTE(LEFT(AD117,AB111+1)," ","#",LEN(LEFT(AD117,AB111+1))-LEN(SUBSTITUTE(LEFT(AD117,AB111+1)," ",""))))-1))</f>
        <v>#VALUE!</v>
      </c>
      <c r="AD118" s="1834" t="e">
        <f t="shared" si="34"/>
        <v>#VALUE!</v>
      </c>
      <c r="AF118"/>
      <c r="AG118"/>
      <c r="AH118"/>
      <c r="AI118"/>
      <c r="AJ118"/>
      <c r="AK118"/>
      <c r="AL118"/>
      <c r="AN118" s="716" t="s">
        <v>539</v>
      </c>
      <c r="AO118" s="122"/>
      <c r="AP118" s="122"/>
      <c r="AQ118" s="717"/>
      <c r="AS118" s="827"/>
      <c r="AT118" s="839" t="s">
        <v>517</v>
      </c>
      <c r="AU118" s="122" t="s">
        <v>518</v>
      </c>
      <c r="AV118" s="122"/>
      <c r="AW118" s="122"/>
      <c r="AX118" s="9"/>
      <c r="AY118" s="754"/>
      <c r="BA118" s="466">
        <v>1</v>
      </c>
    </row>
    <row r="119" spans="2:53" ht="21" customHeight="1" thickBot="1" x14ac:dyDescent="0.3">
      <c r="B119" s="116" t="s">
        <v>7</v>
      </c>
      <c r="C119" s="451" t="str">
        <f>C105</f>
        <v>Famille à coller.N.Nom de votre recette.Recette mère ►.S.Saisissez le nom de la recette mère</v>
      </c>
      <c r="D119" s="451">
        <f>D105</f>
        <v>6</v>
      </c>
      <c r="E119" s="451" t="str">
        <f>E105</f>
        <v>couverts</v>
      </c>
      <c r="F119" s="517" t="s">
        <v>98</v>
      </c>
      <c r="G119" s="518"/>
      <c r="H119" s="518"/>
      <c r="I119" s="518"/>
      <c r="J119" s="518"/>
      <c r="K119" s="519"/>
      <c r="L119" s="520" t="s">
        <v>127</v>
      </c>
      <c r="R119" s="464"/>
      <c r="S119" s="464"/>
      <c r="T119" s="464"/>
      <c r="U119" s="464"/>
      <c r="W119" s="1981">
        <f>IF(Y119=Y79,1,LEN(Y119))</f>
        <v>0</v>
      </c>
      <c r="X119" s="2566" t="str" cm="1">
        <f t="array" ref="X119">IF(AA119="", "", IFERROR(MAX(IF(ISNUMBER(X80:X118), X80:X118)) + 1, ""))</f>
        <v/>
      </c>
      <c r="Y119" s="135" t="str" cm="1">
        <f t="array" ref="Y119">IFERROR(INDEX(AA81:AA132, MATCH(ROW()-MIN(ROW(AA81:AA132))+1, X81:X132, 0)), "")</f>
        <v/>
      </c>
      <c r="Z119" s="2567">
        <f t="shared" si="27"/>
        <v>0</v>
      </c>
      <c r="AA119" s="2568" t="str">
        <f t="shared" si="28"/>
        <v/>
      </c>
      <c r="AB119" s="1841"/>
      <c r="AC119" s="1833" t="e">
        <f>IF(LEN(AD118)&lt;=AB111,AD118,LEFT(AD118,FIND("#",SUBSTITUTE(LEFT(AD118,AB111+1)," ","#",LEN(LEFT(AD118,AB111+1))-LEN(SUBSTITUTE(LEFT(AD118,AB111+1)," ",""))))-1))</f>
        <v>#VALUE!</v>
      </c>
      <c r="AD119" s="1834" t="e">
        <f t="shared" si="34"/>
        <v>#VALUE!</v>
      </c>
      <c r="AF119"/>
      <c r="AG119"/>
      <c r="AH119"/>
      <c r="AI119"/>
      <c r="AJ119"/>
      <c r="AK119"/>
      <c r="AL119"/>
      <c r="AN119" s="842">
        <v>12</v>
      </c>
      <c r="AO119" s="122" t="s">
        <v>540</v>
      </c>
      <c r="AP119" s="122"/>
      <c r="AQ119" s="717"/>
      <c r="AR119" s="464"/>
      <c r="AS119" s="827"/>
      <c r="AT119" s="840" t="s">
        <v>449</v>
      </c>
      <c r="AU119" s="807"/>
      <c r="AV119" s="808"/>
      <c r="AW119" s="808"/>
      <c r="AX119" s="9"/>
      <c r="AY119" s="754"/>
      <c r="BA119" s="466">
        <v>1</v>
      </c>
    </row>
    <row r="120" spans="2:53" ht="21" customHeight="1" x14ac:dyDescent="0.25">
      <c r="B120" s="116" t="s">
        <v>7</v>
      </c>
      <c r="C120" s="451" t="str">
        <f>C105</f>
        <v>Famille à coller.N.Nom de votre recette.Recette mère ►.S.Saisissez le nom de la recette mère</v>
      </c>
      <c r="D120" s="451">
        <f>D105</f>
        <v>6</v>
      </c>
      <c r="E120" s="451" t="str">
        <f>E105</f>
        <v>couverts</v>
      </c>
      <c r="F120" s="145"/>
      <c r="G120" s="146"/>
      <c r="H120" s="146"/>
      <c r="I120" s="146"/>
      <c r="J120" s="146"/>
      <c r="K120" s="472"/>
      <c r="L120" s="147" t="s">
        <v>128</v>
      </c>
      <c r="R120" s="464"/>
      <c r="S120" s="464"/>
      <c r="T120" s="464"/>
      <c r="U120" s="464"/>
      <c r="W120" s="1981">
        <f>IF(Y120=Y79,1,LEN(Y120))</f>
        <v>0</v>
      </c>
      <c r="X120" s="2566" cm="1">
        <f t="array" ref="X120">IF(AA120="", "", IFERROR(MAX(IF(ISNUMBER(X80:X119), X80:X119)) + 1, ""))</f>
        <v>10</v>
      </c>
      <c r="Y120" s="135" t="str" cm="1">
        <f t="array" ref="Y120">IFERROR(INDEX(AA81:AA132, MATCH(ROW()-MIN(ROW(AA81:AA132))+1, X81:X132, 0)), "")</f>
        <v/>
      </c>
      <c r="Z120" s="2567">
        <f t="shared" si="27"/>
        <v>0</v>
      </c>
      <c r="AA120" s="2571" t="str">
        <f t="shared" si="28"/>
        <v>►Police  choisissez celle qui vous convient</v>
      </c>
      <c r="AB120" s="2569" t="str">
        <f>Y76</f>
        <v>►Police  choisissez celle qui vous convient</v>
      </c>
      <c r="AC120" s="2574" t="str">
        <f>IF(AND(AB120&lt;&gt;"", AB124&lt;&gt;""), IF(LEN(AB120)&lt;AB124, AB120, IFERROR(LEFT(AB123, IF(ISNUMBER(FIND(" ", AB123)), FIND(" ", AB123 &amp; " ", AB124) - 1, LEN(AB123))), "")), "")</f>
        <v>►Police  choisissez celle qui vous convient</v>
      </c>
      <c r="AD120" s="2572" t="e">
        <f>IF(AC120="","",RIGHT(AB123,LEN(AB123)-LEN(AC120)-1))</f>
        <v>#VALUE!</v>
      </c>
      <c r="AF120"/>
      <c r="AG120"/>
      <c r="AH120"/>
      <c r="AI120"/>
      <c r="AJ120"/>
      <c r="AK120"/>
      <c r="AL120"/>
      <c r="AN120" s="844">
        <f ca="1">CELL("largeur",AN120)</f>
        <v>19</v>
      </c>
      <c r="AO120" s="122" t="s">
        <v>542</v>
      </c>
      <c r="AP120" s="122"/>
      <c r="AQ120" s="717"/>
      <c r="AR120" s="464"/>
      <c r="AS120" s="827"/>
      <c r="AT120" s="9"/>
      <c r="AU120" s="9"/>
      <c r="AV120" s="9"/>
      <c r="AW120" s="9"/>
      <c r="AX120" s="9"/>
      <c r="AY120" s="754"/>
      <c r="BA120" s="466">
        <v>1</v>
      </c>
    </row>
    <row r="121" spans="2:53" ht="21" customHeight="1" x14ac:dyDescent="0.25">
      <c r="B121" s="116" t="s">
        <v>7</v>
      </c>
      <c r="C121" s="451" t="str">
        <f>C112</f>
        <v>Famille à coller.N.Nom de votre recette.Recette mère ►.S.Saisissez le nom de la recette mère</v>
      </c>
      <c r="D121" s="451">
        <f>D112</f>
        <v>6</v>
      </c>
      <c r="E121" s="451" t="str">
        <f>E112</f>
        <v>couverts</v>
      </c>
      <c r="F121" s="566"/>
      <c r="G121" s="146"/>
      <c r="H121" s="146"/>
      <c r="I121" s="146"/>
      <c r="J121" s="146"/>
      <c r="K121" s="472"/>
      <c r="L121" s="147" t="s">
        <v>266</v>
      </c>
      <c r="R121" s="464"/>
      <c r="S121" s="464"/>
      <c r="T121" s="464"/>
      <c r="U121" s="464"/>
      <c r="W121" s="1981">
        <f>IF(Y121=Y79,1,LEN(Y121))</f>
        <v>0</v>
      </c>
      <c r="X121" s="2566" t="str" cm="1">
        <f t="array" ref="X121">IF(AA121="", "", IFERROR(MAX(IF(ISNUMBER(X80:X120), X80:X120)) + 1, ""))</f>
        <v/>
      </c>
      <c r="Y121" s="135" t="str" cm="1">
        <f t="array" ref="Y121">IFERROR(INDEX(AA81:AA132, MATCH(ROW()-MIN(ROW(AA81:AA132))+1, X81:X132, 0)), "")</f>
        <v/>
      </c>
      <c r="Z121" s="2567">
        <f t="shared" si="27"/>
        <v>0</v>
      </c>
      <c r="AA121" s="2571" t="str">
        <f t="shared" si="28"/>
        <v/>
      </c>
      <c r="AB121" s="2573" t="str">
        <f>SUBSTITUTE(SUBSTITUTE(SUBSTITUTE(SUBSTITUTE(SUBSTITUTE(AB120, ",", "♦"), ";", "♦"), ".", "♦"), " ♦", " "), "♦", " ")</f>
        <v>►Police  choisissez celle qui vous convient</v>
      </c>
      <c r="AC121" s="2574" t="e">
        <f>IF(LEN(AD120)&lt;=AB124,AD120,LEFT(AD120,FIND("#",SUBSTITUTE(LEFT(AD120,AB124+1)," ","#",LEN(LEFT(AD120,AB124+1))-LEN(SUBSTITUTE(LEFT(AD120,AB124+1)," ",""))))-1))</f>
        <v>#VALUE!</v>
      </c>
      <c r="AD121" s="2572" t="e">
        <f t="shared" ref="AD121:AD132" si="35">IF(AC121="","",IFERROR(RIGHT(AD120,LEN(AD120)-LEN(AC121)-1),""))</f>
        <v>#VALUE!</v>
      </c>
      <c r="AF121"/>
      <c r="AG121"/>
      <c r="AH121"/>
      <c r="AI121"/>
      <c r="AJ121"/>
      <c r="AK121"/>
      <c r="AL121"/>
      <c r="AN121" s="716" t="s">
        <v>544</v>
      </c>
      <c r="AO121" s="122"/>
      <c r="AP121" s="122"/>
      <c r="AQ121" s="717"/>
      <c r="AR121" s="464"/>
      <c r="AS121" s="711"/>
      <c r="AT121" s="750" t="s">
        <v>519</v>
      </c>
      <c r="AU121" s="750"/>
      <c r="AV121" s="750"/>
      <c r="AW121" s="810"/>
      <c r="AX121" s="9"/>
      <c r="AY121" s="754"/>
      <c r="BA121" s="466">
        <v>1</v>
      </c>
    </row>
    <row r="122" spans="2:53" ht="21" customHeight="1" x14ac:dyDescent="0.25">
      <c r="B122" s="116" t="s">
        <v>7</v>
      </c>
      <c r="C122" s="451" t="str">
        <f>C105</f>
        <v>Famille à coller.N.Nom de votre recette.Recette mère ►.S.Saisissez le nom de la recette mère</v>
      </c>
      <c r="D122" s="451">
        <f>D105</f>
        <v>6</v>
      </c>
      <c r="E122" s="451" t="str">
        <f>E105</f>
        <v>couverts</v>
      </c>
      <c r="F122" s="265"/>
      <c r="G122" s="265"/>
      <c r="H122" s="265" t="s">
        <v>73</v>
      </c>
      <c r="I122" s="266"/>
      <c r="J122" s="267"/>
      <c r="K122" s="267"/>
      <c r="L122" s="268"/>
      <c r="R122" s="464"/>
      <c r="S122" s="464"/>
      <c r="T122" s="464"/>
      <c r="U122" s="464"/>
      <c r="W122" s="1981">
        <f>IF(Y122=Y79,1,LEN(Y122))</f>
        <v>0</v>
      </c>
      <c r="X122" s="2566" t="str" cm="1">
        <f t="array" ref="X122">IF(AA122="", "", IFERROR(MAX(IF(ISNUMBER(X80:X121), X80:X121)) + 1, ""))</f>
        <v/>
      </c>
      <c r="Y122" s="135" t="str" cm="1">
        <f t="array" ref="Y122">IFERROR(INDEX(AA81:AA132, MATCH(ROW()-MIN(ROW(AA81:AA132))+1, X81:X132, 0)), "")</f>
        <v/>
      </c>
      <c r="Z122" s="2567">
        <f t="shared" si="27"/>
        <v>0</v>
      </c>
      <c r="AA122" s="2571" t="str">
        <f t="shared" si="28"/>
        <v/>
      </c>
      <c r="AB122" s="2573" t="str">
        <f>IFERROR(SUBSTITUTE(SUBSTITUTE(SUBSTITUTE(SUBSTITUTE(SUBSTITUTE(SUBSTITUTE(AB121, ",", " "), ".", " "), ";", " "), "-", " "), ":", " "), "?", " "), AB121)</f>
        <v>►Police  choisissez celle qui vous convient</v>
      </c>
      <c r="AC122" s="2574" t="e">
        <f>IF(LEN(AD121)&lt;=AB124,AD121,LEFT(AD121,FIND("#",SUBSTITUTE(LEFT(AD121,AB124+1)," ","#",LEN(LEFT(AD121,AB124+1))-LEN(SUBSTITUTE(LEFT(AD121,AB124+1)," ",""))))-1))</f>
        <v>#VALUE!</v>
      </c>
      <c r="AD122" s="2572" t="e">
        <f t="shared" si="35"/>
        <v>#VALUE!</v>
      </c>
      <c r="AF122"/>
      <c r="AG122"/>
      <c r="AH122"/>
      <c r="AI122"/>
      <c r="AJ122"/>
      <c r="AK122"/>
      <c r="AL122"/>
      <c r="AN122" s="716" t="s">
        <v>545</v>
      </c>
      <c r="AO122" s="122"/>
      <c r="AP122" s="122"/>
      <c r="AQ122" s="717"/>
      <c r="AR122" s="464"/>
      <c r="AS122" s="753"/>
      <c r="AU122" s="85"/>
      <c r="AV122" s="85"/>
      <c r="AW122" s="9"/>
      <c r="AX122" s="9"/>
      <c r="AY122" s="754"/>
      <c r="BA122" s="466">
        <v>1</v>
      </c>
    </row>
    <row r="123" spans="2:53" ht="21" customHeight="1" thickBot="1" x14ac:dyDescent="0.3">
      <c r="B123" s="123" t="s">
        <v>7</v>
      </c>
      <c r="C123" s="455" t="str">
        <f>C105</f>
        <v>Famille à coller.N.Nom de votre recette.Recette mère ►.S.Saisissez le nom de la recette mère</v>
      </c>
      <c r="D123" s="455">
        <f>D105</f>
        <v>6</v>
      </c>
      <c r="E123" s="455" t="str">
        <f>E105</f>
        <v>couverts</v>
      </c>
      <c r="F123" s="269" t="s">
        <v>62</v>
      </c>
      <c r="G123" s="270"/>
      <c r="H123" s="271"/>
      <c r="I123" s="272"/>
      <c r="J123" s="271"/>
      <c r="K123" s="271"/>
      <c r="L123" s="273"/>
      <c r="R123" s="464"/>
      <c r="S123" s="464"/>
      <c r="T123" s="464"/>
      <c r="U123" s="464"/>
      <c r="W123" s="1981">
        <f>IF(Y123=Y79,1,LEN(Y123))</f>
        <v>0</v>
      </c>
      <c r="X123" s="2566" t="str" cm="1">
        <f t="array" ref="X123">IF(AA123="", "", IFERROR(MAX(IF(ISNUMBER(X80:X122), X80:X122)) + 1, ""))</f>
        <v/>
      </c>
      <c r="Y123" s="135" t="str" cm="1">
        <f t="array" ref="Y123">IFERROR(INDEX(AA81:AA132, MATCH(ROW()-MIN(ROW(AA81:AA132))+1, X81:X132, 0)), "")</f>
        <v/>
      </c>
      <c r="Z123" s="2567">
        <f t="shared" si="27"/>
        <v>0</v>
      </c>
      <c r="AA123" s="2571" t="str">
        <f t="shared" si="28"/>
        <v/>
      </c>
      <c r="AB123" s="2573" t="str">
        <f>IFERROR(SUBSTITUTE(SUBSTITUTE(SUBSTITUTE(SUBSTITUTE(AB122, " , ", " "), ";", " "), "  ", " "), " ", " "), AB122)</f>
        <v>►Police choisissez celle qui vous convient</v>
      </c>
      <c r="AC123" s="2574" t="e">
        <f>IF(LEN(AD122)&lt;=AB124,AD122,LEFT(AD122,FIND("#",SUBSTITUTE(LEFT(AD122,AB124+1)," ","#",LEN(LEFT(AD122,AB124+1))-LEN(SUBSTITUTE(LEFT(AD122,AB124+1)," ",""))))-1))</f>
        <v>#VALUE!</v>
      </c>
      <c r="AD123" s="2572" t="e">
        <f t="shared" si="35"/>
        <v>#VALUE!</v>
      </c>
      <c r="AF123"/>
      <c r="AG123"/>
      <c r="AH123"/>
      <c r="AI123"/>
      <c r="AJ123"/>
      <c r="AK123"/>
      <c r="AL123"/>
      <c r="AN123" s="716" t="s">
        <v>546</v>
      </c>
      <c r="AO123" s="822"/>
      <c r="AP123" s="822"/>
      <c r="AQ123" s="823"/>
      <c r="AR123" s="464"/>
      <c r="AS123" s="753"/>
      <c r="AT123" s="85" t="s">
        <v>487</v>
      </c>
      <c r="AU123" s="9"/>
      <c r="AV123" s="9"/>
      <c r="AW123" s="9"/>
      <c r="AX123" s="9"/>
      <c r="AY123" s="754"/>
      <c r="BA123" s="466">
        <v>1</v>
      </c>
    </row>
    <row r="124" spans="2:53" ht="21" customHeight="1" thickBot="1" x14ac:dyDescent="0.3">
      <c r="B124" s="100" t="s">
        <v>7</v>
      </c>
      <c r="R124" s="464"/>
      <c r="S124" s="464"/>
      <c r="T124" s="464"/>
      <c r="U124" s="464"/>
      <c r="W124" s="1981">
        <f>IF(Y124=Y79,1,LEN(Y124))</f>
        <v>0</v>
      </c>
      <c r="X124" s="2566" t="str" cm="1">
        <f t="array" ref="X124">IF(AA124="", "", IFERROR(MAX(IF(ISNUMBER(X80:X123), X80:X123)) + 1, ""))</f>
        <v/>
      </c>
      <c r="Y124" s="135" t="str" cm="1">
        <f t="array" ref="Y124">IFERROR(INDEX(AA81:AA132, MATCH(ROW()-MIN(ROW(AA81:AA132))+1, X81:X132, 0)), "")</f>
        <v/>
      </c>
      <c r="Z124" s="2567">
        <f t="shared" si="27"/>
        <v>0</v>
      </c>
      <c r="AA124" s="2571" t="str">
        <f t="shared" si="28"/>
        <v/>
      </c>
      <c r="AB124" s="1837">
        <f>Y69</f>
        <v>90</v>
      </c>
      <c r="AC124" s="2574" t="e">
        <f>IF(LEN(AD123)&lt;=AB124,AD123,LEFT(AD123,FIND("#",SUBSTITUTE(LEFT(AD123,AB124+1)," ","#",LEN(LEFT(AD123,AB124+1))-LEN(SUBSTITUTE(LEFT(AD123,AB124+1)," ",""))))-1))</f>
        <v>#VALUE!</v>
      </c>
      <c r="AD124" s="2572" t="e">
        <f t="shared" si="35"/>
        <v>#VALUE!</v>
      </c>
      <c r="AF124"/>
      <c r="AG124"/>
      <c r="AH124"/>
      <c r="AI124"/>
      <c r="AJ124"/>
      <c r="AK124"/>
      <c r="AL124"/>
      <c r="AN124" s="845"/>
      <c r="AO124" s="822"/>
      <c r="AP124" s="822"/>
      <c r="AQ124" s="823"/>
      <c r="AR124" s="464"/>
      <c r="AS124" s="711"/>
      <c r="AT124" s="841" t="s">
        <v>520</v>
      </c>
      <c r="AU124" s="9"/>
      <c r="AV124" s="9"/>
      <c r="AW124" s="9"/>
      <c r="AX124" s="9"/>
      <c r="AY124" s="754"/>
      <c r="BA124" s="466">
        <v>1</v>
      </c>
    </row>
    <row r="125" spans="2:53" ht="21" customHeight="1" x14ac:dyDescent="0.25">
      <c r="B125" s="23" t="s">
        <v>7</v>
      </c>
      <c r="C125" s="456" t="str">
        <f>C131</f>
        <v>Famille à coller.N.Nom de votre recette.Recette mère ►.S.Saisissez le nom de la recette mère</v>
      </c>
      <c r="D125" s="457">
        <f>D131</f>
        <v>6</v>
      </c>
      <c r="E125" s="457" t="str">
        <f>E131</f>
        <v>couverts</v>
      </c>
      <c r="F125" s="279" t="s">
        <v>4</v>
      </c>
      <c r="G125" s="24" t="s">
        <v>8</v>
      </c>
      <c r="H125" s="3217" t="s">
        <v>206</v>
      </c>
      <c r="I125" s="3217"/>
      <c r="J125" s="3157" t="s">
        <v>10</v>
      </c>
      <c r="K125" s="3157"/>
      <c r="L125" s="3158"/>
      <c r="N125" s="522" t="s">
        <v>77</v>
      </c>
      <c r="O125" s="470" t="s">
        <v>346</v>
      </c>
      <c r="P125" s="470"/>
      <c r="Q125" s="470"/>
      <c r="R125" s="464"/>
      <c r="S125" s="464"/>
      <c r="T125" s="464"/>
      <c r="U125" s="464"/>
      <c r="W125" s="1981">
        <f>IF(Y125=Y79,1,LEN(Y125))</f>
        <v>0</v>
      </c>
      <c r="X125" s="2566" t="str" cm="1">
        <f t="array" ref="X125">IF(AA125="", "", IFERROR(MAX(IF(ISNUMBER(X80:X124), X80:X124)) + 1, ""))</f>
        <v/>
      </c>
      <c r="Y125" s="135" t="str" cm="1">
        <f t="array" ref="Y125">IFERROR(INDEX(AA81:AA132, MATCH(ROW()-MIN(ROW(AA81:AA132))+1, X81:X132, 0)), "")</f>
        <v/>
      </c>
      <c r="Z125" s="2567">
        <f t="shared" si="27"/>
        <v>0</v>
      </c>
      <c r="AA125" s="2571" t="str">
        <f t="shared" si="28"/>
        <v/>
      </c>
      <c r="AB125" s="2575"/>
      <c r="AC125" s="2574" t="e">
        <f>IF(LEN(AD124)&lt;=AB124,AD124,LEFT(AD124,FIND("#",SUBSTITUTE(LEFT(AD124,AB124+1)," ","#",LEN(LEFT(AD124,AB124+1))-LEN(SUBSTITUTE(LEFT(AD124,AB124+1)," ",""))))-1))</f>
        <v>#VALUE!</v>
      </c>
      <c r="AD125" s="2572" t="e">
        <f t="shared" si="35"/>
        <v>#VALUE!</v>
      </c>
      <c r="AF125"/>
      <c r="AG125"/>
      <c r="AH125"/>
      <c r="AI125"/>
      <c r="AJ125"/>
      <c r="AK125"/>
      <c r="AL125"/>
      <c r="AN125" s="847" t="s">
        <v>5</v>
      </c>
      <c r="AO125" s="678" t="s">
        <v>549</v>
      </c>
      <c r="AP125" s="678"/>
      <c r="AQ125" s="823"/>
      <c r="AR125" s="464"/>
      <c r="AS125" s="711"/>
      <c r="AT125" s="841" t="s">
        <v>521</v>
      </c>
      <c r="AU125" s="9"/>
      <c r="AV125" s="9"/>
      <c r="AW125" s="9"/>
      <c r="AX125" s="9"/>
      <c r="AY125" s="754"/>
      <c r="BA125" s="466">
        <v>1</v>
      </c>
    </row>
    <row r="126" spans="2:53" ht="21" customHeight="1" x14ac:dyDescent="0.25">
      <c r="B126" s="25" t="s">
        <v>7</v>
      </c>
      <c r="C126" s="458" t="str">
        <f>C131</f>
        <v>Famille à coller.N.Nom de votre recette.Recette mère ►.S.Saisissez le nom de la recette mère</v>
      </c>
      <c r="D126" s="459"/>
      <c r="E126" s="459"/>
      <c r="F126" s="281" t="s">
        <v>207</v>
      </c>
      <c r="G126" s="26" t="s">
        <v>12</v>
      </c>
      <c r="H126" s="3218"/>
      <c r="I126" s="3218"/>
      <c r="J126" s="3159"/>
      <c r="K126" s="3159"/>
      <c r="L126" s="3160"/>
      <c r="O126" s="469" t="s">
        <v>276</v>
      </c>
      <c r="P126" s="464"/>
      <c r="R126" s="464"/>
      <c r="S126" s="464"/>
      <c r="T126" s="464"/>
      <c r="U126" s="464"/>
      <c r="W126" s="1981">
        <f>IF(Y126=Y79,1,LEN(Y126))</f>
        <v>0</v>
      </c>
      <c r="X126" s="2566" t="str" cm="1">
        <f t="array" ref="X126">IF(AA126="", "", IFERROR(MAX(IF(ISNUMBER(X80:X125), X80:X125)) + 1, ""))</f>
        <v/>
      </c>
      <c r="Y126" s="135" t="str" cm="1">
        <f t="array" ref="Y126">IFERROR(INDEX(AA81:AA132, MATCH(ROW()-MIN(ROW(AA81:AA132))+1, X81:X132, 0)), "")</f>
        <v/>
      </c>
      <c r="Z126" s="2567">
        <f t="shared" si="27"/>
        <v>0</v>
      </c>
      <c r="AA126" s="2571" t="str">
        <f t="shared" si="28"/>
        <v/>
      </c>
      <c r="AB126" s="2575"/>
      <c r="AC126" s="2574" t="e">
        <f>IF(LEN(AD125)&lt;=AB124,AD125,LEFT(AD125,FIND("#",SUBSTITUTE(LEFT(AD125,AB124+1)," ","#",LEN(LEFT(AD125,AB124+1))-LEN(SUBSTITUTE(LEFT(AD125,AB124+1)," ",""))))-1))</f>
        <v>#VALUE!</v>
      </c>
      <c r="AD126" s="2572" t="e">
        <f t="shared" si="35"/>
        <v>#VALUE!</v>
      </c>
      <c r="AF126"/>
      <c r="AG126"/>
      <c r="AH126"/>
      <c r="AI126"/>
      <c r="AJ126"/>
      <c r="AK126"/>
      <c r="AL126"/>
      <c r="AN126" s="677"/>
      <c r="AO126" s="678" t="s">
        <v>550</v>
      </c>
      <c r="AP126" s="822"/>
      <c r="AQ126" s="823"/>
      <c r="AR126" s="464"/>
      <c r="AS126" s="827"/>
      <c r="AT126" s="9"/>
      <c r="AU126" s="9"/>
      <c r="AV126" s="9"/>
      <c r="AW126" s="9"/>
      <c r="AX126" s="9"/>
      <c r="AY126" s="754"/>
      <c r="BA126" s="466">
        <v>1</v>
      </c>
    </row>
    <row r="127" spans="2:53" ht="21" customHeight="1" x14ac:dyDescent="0.25">
      <c r="B127" s="25" t="s">
        <v>7</v>
      </c>
      <c r="C127" s="460" t="str">
        <f>C131</f>
        <v>Famille à coller.N.Nom de votre recette.Recette mère ►.S.Saisissez le nom de la recette mère</v>
      </c>
      <c r="D127" s="461"/>
      <c r="E127" s="462"/>
      <c r="F127" s="28"/>
      <c r="G127" s="29" t="s">
        <v>208</v>
      </c>
      <c r="H127" s="283"/>
      <c r="I127" s="30" t="s">
        <v>13</v>
      </c>
      <c r="J127" s="284" t="s">
        <v>14</v>
      </c>
      <c r="K127" s="9"/>
      <c r="L127" s="285"/>
      <c r="R127" s="464"/>
      <c r="S127" s="464"/>
      <c r="T127" s="464"/>
      <c r="U127" s="464"/>
      <c r="W127" s="1981">
        <f>IF(Y127=Y79,1,LEN(Y127))</f>
        <v>0</v>
      </c>
      <c r="X127" s="2566" t="str" cm="1">
        <f t="array" ref="X127">IF(AA127="", "", IFERROR(MAX(IF(ISNUMBER(X80:X126), X80:X126)) + 1, ""))</f>
        <v/>
      </c>
      <c r="Y127" s="135" t="str" cm="1">
        <f t="array" ref="Y127">IFERROR(INDEX(AA81:AA132, MATCH(ROW()-MIN(ROW(AA81:AA132))+1, X81:X132, 0)), "")</f>
        <v/>
      </c>
      <c r="Z127" s="2567">
        <f t="shared" si="27"/>
        <v>0</v>
      </c>
      <c r="AA127" s="2571" t="str">
        <f t="shared" si="28"/>
        <v/>
      </c>
      <c r="AB127" s="2575"/>
      <c r="AC127" s="2574" t="e">
        <f>IF(LEN(AD126)&lt;=AB124,AD126,LEFT(AD126,FIND("#",SUBSTITUTE(LEFT(AD126,AB124+1)," ","#",LEN(LEFT(AD126,AB124+1))-LEN(SUBSTITUTE(LEFT(AD126,AB124+1)," ",""))))-1))</f>
        <v>#VALUE!</v>
      </c>
      <c r="AD127" s="2572" t="e">
        <f t="shared" si="35"/>
        <v>#VALUE!</v>
      </c>
      <c r="AF127"/>
      <c r="AG127"/>
      <c r="AH127"/>
      <c r="AI127"/>
      <c r="AJ127"/>
      <c r="AK127"/>
      <c r="AL127"/>
      <c r="AN127" s="677"/>
      <c r="AO127" s="822"/>
      <c r="AP127" s="822"/>
      <c r="AQ127" s="823"/>
      <c r="AR127" s="464"/>
      <c r="AS127" s="827"/>
      <c r="AT127" s="9"/>
      <c r="AU127" s="9"/>
      <c r="AV127" s="9"/>
      <c r="AW127" s="9"/>
      <c r="AX127" s="9"/>
      <c r="AY127" s="754"/>
      <c r="BA127" s="466">
        <v>1</v>
      </c>
    </row>
    <row r="128" spans="2:53" ht="21" customHeight="1" x14ac:dyDescent="0.25">
      <c r="B128" s="25" t="s">
        <v>7</v>
      </c>
      <c r="C128" s="428" t="str">
        <f>C131</f>
        <v>Famille à coller.N.Nom de votre recette.Recette mère ►.S.Saisissez le nom de la recette mère</v>
      </c>
      <c r="D128" s="428"/>
      <c r="E128" s="428"/>
      <c r="F128" s="36" t="s">
        <v>16</v>
      </c>
      <c r="G128" s="37"/>
      <c r="H128" s="37"/>
      <c r="I128" s="288" t="s">
        <v>17</v>
      </c>
      <c r="J128" s="3214" t="str">
        <f>F131</f>
        <v>Famille à coller.N.Nom de votre recette.Recette mère ►.S.Saisissez le nom de la recette mère</v>
      </c>
      <c r="K128" s="3214"/>
      <c r="L128" s="3215"/>
      <c r="R128" s="464"/>
      <c r="S128" s="464"/>
      <c r="T128" s="464"/>
      <c r="U128" s="464"/>
      <c r="W128" s="1981">
        <f>IF(Y128=Y79,1,LEN(Y128))</f>
        <v>0</v>
      </c>
      <c r="X128" s="2566" t="str" cm="1">
        <f t="array" ref="X128">IF(AA128="", "", IFERROR(MAX(IF(ISNUMBER(X80:X127), X80:X127)) + 1, ""))</f>
        <v/>
      </c>
      <c r="Y128" s="135" t="str" cm="1">
        <f t="array" ref="Y128">IFERROR(INDEX(AA81:AA132, MATCH(ROW()-MIN(ROW(AA81:AA132))+1, X81:X132, 0)), "")</f>
        <v/>
      </c>
      <c r="Z128" s="2567">
        <f t="shared" si="27"/>
        <v>0</v>
      </c>
      <c r="AA128" s="2571" t="str">
        <f t="shared" si="28"/>
        <v/>
      </c>
      <c r="AB128" s="2575"/>
      <c r="AC128" s="2574" t="e">
        <f>IF(LEN(AD127)&lt;=AB124,AD127,LEFT(AD127,FIND("#",SUBSTITUTE(LEFT(AD127,AB124+1)," ","#",LEN(LEFT(AD127,AB124+1))-LEN(SUBSTITUTE(LEFT(AD127,AB124+1)," ",""))))-1))</f>
        <v>#VALUE!</v>
      </c>
      <c r="AD128" s="2572" t="e">
        <f t="shared" si="35"/>
        <v>#VALUE!</v>
      </c>
      <c r="AF128"/>
      <c r="AG128"/>
      <c r="AH128"/>
      <c r="AI128"/>
      <c r="AJ128"/>
      <c r="AK128"/>
      <c r="AL128"/>
      <c r="AN128" s="848" t="s">
        <v>551</v>
      </c>
      <c r="AO128" s="849"/>
      <c r="AP128" s="822"/>
      <c r="AQ128" s="823"/>
      <c r="AR128" s="464"/>
      <c r="AS128" s="827"/>
      <c r="AT128" s="9"/>
      <c r="AU128" s="9"/>
      <c r="AV128" s="9"/>
      <c r="AW128" s="9"/>
      <c r="AX128" s="9"/>
      <c r="AY128" s="754"/>
      <c r="BA128" s="466">
        <v>1</v>
      </c>
    </row>
    <row r="129" spans="2:53" ht="21" customHeight="1" x14ac:dyDescent="0.25">
      <c r="B129" s="25" t="s">
        <v>7</v>
      </c>
      <c r="C129" s="428" t="str">
        <f>C131</f>
        <v>Famille à coller.N.Nom de votre recette.Recette mère ►.S.Saisissez le nom de la recette mère</v>
      </c>
      <c r="D129" s="428"/>
      <c r="E129" s="428"/>
      <c r="F129" s="43">
        <v>6</v>
      </c>
      <c r="G129" s="44" t="s">
        <v>66</v>
      </c>
      <c r="H129" s="36"/>
      <c r="I129" s="36"/>
      <c r="J129" s="3214"/>
      <c r="K129" s="3214"/>
      <c r="L129" s="3215"/>
      <c r="R129" s="464"/>
      <c r="S129" s="464"/>
      <c r="T129" s="464"/>
      <c r="U129" s="464"/>
      <c r="W129" s="1981">
        <f>IF(Y129=Y79,1,LEN(Y129))</f>
        <v>0</v>
      </c>
      <c r="X129" s="2566" t="str" cm="1">
        <f t="array" ref="X129">IF(AA129="", "", IFERROR(MAX(IF(ISNUMBER(X80:X128), X80:X128)) + 1, ""))</f>
        <v/>
      </c>
      <c r="Y129" s="135" t="str" cm="1">
        <f t="array" ref="Y129">IFERROR(INDEX(AA81:AA132, MATCH(ROW()-MIN(ROW(AA81:AA132))+1, X81:X132, 0)), "")</f>
        <v/>
      </c>
      <c r="Z129" s="2567">
        <f t="shared" si="27"/>
        <v>0</v>
      </c>
      <c r="AA129" s="2571" t="str">
        <f t="shared" si="28"/>
        <v/>
      </c>
      <c r="AB129" s="2575"/>
      <c r="AC129" s="2574" t="e">
        <f>IF(LEN(AD128)&lt;=AB124,AD128,LEFT(AD128,FIND("#",SUBSTITUTE(LEFT(AD128,AB124+1)," ","#",LEN(LEFT(AD128,AB124+1))-LEN(SUBSTITUTE(LEFT(AD128,AB124+1)," ",""))))-1))</f>
        <v>#VALUE!</v>
      </c>
      <c r="AD129" s="2572" t="e">
        <f t="shared" si="35"/>
        <v>#VALUE!</v>
      </c>
      <c r="AF129"/>
      <c r="AG129"/>
      <c r="AH129"/>
      <c r="AI129"/>
      <c r="AJ129"/>
      <c r="AK129"/>
      <c r="AL129"/>
      <c r="AN129" s="850" t="s">
        <v>554</v>
      </c>
      <c r="AO129" s="851"/>
      <c r="AP129" s="822"/>
      <c r="AQ129" s="823"/>
      <c r="AR129" s="464"/>
      <c r="AS129" s="827"/>
      <c r="AT129" s="9"/>
      <c r="AU129" s="9"/>
      <c r="AV129" s="9"/>
      <c r="AW129" s="9"/>
      <c r="AX129" s="9"/>
      <c r="AY129" s="754"/>
      <c r="BA129" s="466">
        <v>1</v>
      </c>
    </row>
    <row r="130" spans="2:53" ht="21" customHeight="1" x14ac:dyDescent="0.25">
      <c r="B130" s="25" t="s">
        <v>5</v>
      </c>
      <c r="C130" s="428" t="str">
        <f>C131</f>
        <v>Famille à coller.N.Nom de votre recette.Recette mère ►.S.Saisissez le nom de la recette mère</v>
      </c>
      <c r="D130" s="428"/>
      <c r="E130" s="428"/>
      <c r="F130" s="289"/>
      <c r="G130" s="48"/>
      <c r="H130" s="48"/>
      <c r="I130" s="48"/>
      <c r="J130" s="48"/>
      <c r="K130" s="48"/>
      <c r="L130" s="429"/>
      <c r="R130" s="464"/>
      <c r="S130" s="464"/>
      <c r="T130" s="464"/>
      <c r="U130" s="464"/>
      <c r="W130" s="1981">
        <f>IF(Y130=Y79,1,LEN(Y130))</f>
        <v>0</v>
      </c>
      <c r="X130" s="2566" t="str" cm="1">
        <f t="array" ref="X130">IF(AA130="", "", IFERROR(MAX(IF(ISNUMBER(X80:X129), X80:X129)) + 1, ""))</f>
        <v/>
      </c>
      <c r="Y130" s="135" t="str" cm="1">
        <f t="array" ref="Y130">IFERROR(INDEX(AA81:AA132, MATCH(ROW()-MIN(ROW(AA81:AA132))+1, X81:X132, 0)), "")</f>
        <v/>
      </c>
      <c r="Z130" s="2567">
        <f t="shared" si="27"/>
        <v>0</v>
      </c>
      <c r="AA130" s="2571" t="str">
        <f t="shared" si="28"/>
        <v/>
      </c>
      <c r="AB130" s="2575"/>
      <c r="AC130" s="2574" t="e">
        <f>IF(LEN(AD129)&lt;=AB124,AD129,LEFT(AD129,FIND("#",SUBSTITUTE(LEFT(AD129,AB124+1)," ","#",LEN(LEFT(AD129,AB124+1))-LEN(SUBSTITUTE(LEFT(AD129,AB124+1)," ",""))))-1))</f>
        <v>#VALUE!</v>
      </c>
      <c r="AD130" s="2572" t="e">
        <f t="shared" si="35"/>
        <v>#VALUE!</v>
      </c>
      <c r="AF130"/>
      <c r="AG130"/>
      <c r="AH130"/>
      <c r="AI130"/>
      <c r="AJ130"/>
      <c r="AK130"/>
      <c r="AL130"/>
      <c r="AN130" s="852" t="s">
        <v>7</v>
      </c>
      <c r="AO130" s="851"/>
      <c r="AP130" s="822"/>
      <c r="AQ130" s="823"/>
      <c r="AR130" s="464"/>
      <c r="AS130" s="827"/>
      <c r="AT130" s="9"/>
      <c r="AU130" s="9"/>
      <c r="AV130" s="9"/>
      <c r="AW130" s="9"/>
      <c r="AX130" s="9"/>
      <c r="AY130" s="754"/>
      <c r="BA130" s="466">
        <v>1</v>
      </c>
    </row>
    <row r="131" spans="2:53" ht="21" customHeight="1" thickBot="1" x14ac:dyDescent="0.3">
      <c r="B131" s="430" t="s">
        <v>5</v>
      </c>
      <c r="C131" s="431" t="str">
        <f>F131</f>
        <v>Famille à coller.N.Nom de votre recette.Recette mère ►.S.Saisissez le nom de la recette mère</v>
      </c>
      <c r="D131" s="431">
        <f>F129</f>
        <v>6</v>
      </c>
      <c r="E131" s="431" t="str">
        <f>G129</f>
        <v>couverts</v>
      </c>
      <c r="F131" s="435" t="str">
        <f>UPPER(LEFT(H125,1))&amp;LOWER(MID(H125,2,999))&amp;"."&amp;UPPER(LEFT(J125,1))&amp;"."&amp;UPPER(LEFT(J125,1))&amp;LOWER(MID(J125,2,999))&amp;"."&amp;IF(ISTEXT(L131),K131&amp;"."&amp;UPPER(LEFT(L131,1))&amp;"."&amp;UPPER(LEFT(L131,1))&amp;LOWER(MID(L131,2,999)),G131)</f>
        <v>Famille à coller.N.Nom de votre recette.Recette mère ►.S.Saisissez le nom de la recette mère</v>
      </c>
      <c r="G131" s="432" t="s">
        <v>22</v>
      </c>
      <c r="H131" s="3216" t="s">
        <v>23</v>
      </c>
      <c r="I131" s="3216"/>
      <c r="J131" s="3216"/>
      <c r="K131" s="433" t="s">
        <v>24</v>
      </c>
      <c r="L131" s="434" t="s">
        <v>25</v>
      </c>
      <c r="O131" s="596"/>
      <c r="R131" s="464"/>
      <c r="S131" s="464"/>
      <c r="T131" s="464"/>
      <c r="U131" s="464"/>
      <c r="W131" s="1981">
        <f>IF(Y131=Y79,1,LEN(Y131))</f>
        <v>0</v>
      </c>
      <c r="X131" s="2566" t="str" cm="1">
        <f t="array" ref="X131">IF(AA131="", "", IFERROR(MAX(IF(ISNUMBER(X80:X130), X80:X130)) + 1, ""))</f>
        <v/>
      </c>
      <c r="Y131" s="135" t="str" cm="1">
        <f t="array" ref="Y131">IFERROR(INDEX(AA81:AA132, MATCH(ROW()-MIN(ROW(AA81:AA132))+1, X81:X132, 0)), "")</f>
        <v/>
      </c>
      <c r="Z131" s="2567">
        <f t="shared" si="27"/>
        <v>0</v>
      </c>
      <c r="AA131" s="2571" t="str">
        <f t="shared" si="28"/>
        <v/>
      </c>
      <c r="AB131" s="2575"/>
      <c r="AC131" s="2574" t="e">
        <f>IF(LEN(AD130)&lt;=AB124,AD130,LEFT(AD130,FIND("#",SUBSTITUTE(LEFT(AD130,AB124+1)," ","#",LEN(LEFT(AD130,AB124+1))-LEN(SUBSTITUTE(LEFT(AD130,AB124+1)," ",""))))-1))</f>
        <v>#VALUE!</v>
      </c>
      <c r="AD131" s="2572" t="e">
        <f t="shared" si="35"/>
        <v>#VALUE!</v>
      </c>
      <c r="AF131"/>
      <c r="AG131"/>
      <c r="AH131"/>
      <c r="AI131"/>
      <c r="AJ131"/>
      <c r="AK131"/>
      <c r="AL131"/>
      <c r="AN131" s="848" t="s">
        <v>380</v>
      </c>
      <c r="AO131" s="849"/>
      <c r="AP131" s="822"/>
      <c r="AQ131" s="823"/>
      <c r="AR131" s="464"/>
      <c r="AS131" s="827"/>
      <c r="AT131" s="9"/>
      <c r="AU131" s="9"/>
      <c r="AV131" s="9"/>
      <c r="AW131" s="9"/>
      <c r="AX131" s="9"/>
      <c r="AY131" s="754"/>
      <c r="BA131" s="466">
        <v>1</v>
      </c>
    </row>
    <row r="132" spans="2:53" ht="21" customHeight="1" thickTop="1" thickBot="1" x14ac:dyDescent="0.3">
      <c r="B132" s="439" t="s">
        <v>7</v>
      </c>
      <c r="C132" s="440" t="str">
        <f>C131</f>
        <v>Famille à coller.N.Nom de votre recette.Recette mère ►.S.Saisissez le nom de la recette mère</v>
      </c>
      <c r="D132" s="440"/>
      <c r="E132" s="440"/>
      <c r="F132" s="105" t="s">
        <v>27</v>
      </c>
      <c r="G132" s="106">
        <v>1</v>
      </c>
      <c r="H132" s="107" t="s">
        <v>99</v>
      </c>
      <c r="I132" s="108"/>
      <c r="J132" s="108"/>
      <c r="K132" s="399" t="s">
        <v>85</v>
      </c>
      <c r="L132" s="109"/>
      <c r="O132" s="596"/>
      <c r="R132" s="464"/>
      <c r="S132" s="464"/>
      <c r="T132" s="464"/>
      <c r="U132" s="464"/>
      <c r="W132" s="1981">
        <f>IF(Y132=Y79,1,LEN(Y132))</f>
        <v>0</v>
      </c>
      <c r="X132" s="2566" t="str" cm="1">
        <f t="array" ref="X132">IF(AA132="", "", IFERROR(MAX(IF(ISNUMBER(X80:X131), X80:X131)) + 1, ""))</f>
        <v/>
      </c>
      <c r="Y132" s="135" t="str" cm="1">
        <f t="array" ref="Y132">IFERROR(INDEX(AA81:AA132, MATCH(ROW()-MIN(ROW(AA81:AA132))+1, X81:X132, 0)), "")</f>
        <v/>
      </c>
      <c r="Z132" s="2576">
        <f t="shared" si="27"/>
        <v>0</v>
      </c>
      <c r="AA132" s="2577" t="str">
        <f t="shared" si="28"/>
        <v/>
      </c>
      <c r="AB132" s="2578"/>
      <c r="AC132" s="2579" t="e">
        <f>IF(LEN(AD131)&lt;=AB124,AD131,LEFT(AD131,FIND("#",SUBSTITUTE(LEFT(AD131,AB124+1)," ","#",LEN(LEFT(AD131,AB124+1))-LEN(SUBSTITUTE(LEFT(AD131,AB124+1)," ",""))))-1))</f>
        <v>#VALUE!</v>
      </c>
      <c r="AD132" s="2586" t="e">
        <f t="shared" si="35"/>
        <v>#VALUE!</v>
      </c>
      <c r="AF132"/>
      <c r="AG132"/>
      <c r="AH132"/>
      <c r="AI132"/>
      <c r="AJ132"/>
      <c r="AK132"/>
      <c r="AL132"/>
      <c r="AN132" s="848" t="s">
        <v>381</v>
      </c>
      <c r="AO132" s="849"/>
      <c r="AP132" s="822"/>
      <c r="AQ132" s="823"/>
      <c r="AR132" s="464"/>
      <c r="AS132" s="827"/>
      <c r="AT132" s="9"/>
      <c r="AU132" s="9"/>
      <c r="AV132" s="9"/>
      <c r="AW132" s="9"/>
      <c r="AX132" s="9"/>
      <c r="AY132" s="754"/>
      <c r="BA132" s="466">
        <v>1</v>
      </c>
    </row>
    <row r="133" spans="2:53" ht="21" customHeight="1" thickTop="1" thickBot="1" x14ac:dyDescent="0.3">
      <c r="B133" s="73" t="str">
        <f t="shared" ref="B133:B146" si="36">IF(F133&lt;&gt;"","A","►")</f>
        <v>A</v>
      </c>
      <c r="C133" s="451" t="str">
        <f>C131</f>
        <v>Famille à coller.N.Nom de votre recette.Recette mère ►.S.Saisissez le nom de la recette mère</v>
      </c>
      <c r="D133" s="451"/>
      <c r="E133" s="451"/>
      <c r="F133" s="136" t="s">
        <v>86</v>
      </c>
      <c r="G133" s="137" t="s">
        <v>87</v>
      </c>
      <c r="H133" s="85"/>
      <c r="I133" s="85"/>
      <c r="J133" s="85"/>
      <c r="K133" s="85"/>
      <c r="L133" s="112"/>
      <c r="O133" s="596"/>
      <c r="R133" s="464"/>
      <c r="S133" s="464"/>
      <c r="T133" s="464"/>
      <c r="U133" s="464"/>
      <c r="W133" s="2580">
        <v>10</v>
      </c>
      <c r="X133" s="2581">
        <v>9</v>
      </c>
      <c r="Y133" s="2581" t="s">
        <v>2258</v>
      </c>
      <c r="Z133" s="2581">
        <v>4</v>
      </c>
      <c r="AA133" s="2581">
        <v>5</v>
      </c>
      <c r="AB133" s="2581">
        <v>11</v>
      </c>
      <c r="AC133" s="2581">
        <v>15</v>
      </c>
      <c r="AD133" s="2582">
        <v>11</v>
      </c>
      <c r="AF133"/>
      <c r="AG133"/>
      <c r="AH133"/>
      <c r="AI133"/>
      <c r="AJ133"/>
      <c r="AK133"/>
      <c r="AL133"/>
      <c r="AN133" s="848" t="s">
        <v>382</v>
      </c>
      <c r="AO133" s="849"/>
      <c r="AP133" s="122"/>
      <c r="AQ133" s="679"/>
      <c r="AR133" s="464"/>
      <c r="AS133" s="749"/>
      <c r="AT133" s="750"/>
      <c r="AU133" s="751"/>
      <c r="AV133" s="750"/>
      <c r="AW133" s="750"/>
      <c r="AX133" s="750"/>
      <c r="AY133" s="752"/>
      <c r="BA133" s="466">
        <v>1</v>
      </c>
    </row>
    <row r="134" spans="2:53" ht="21" customHeight="1" thickTop="1" thickBot="1" x14ac:dyDescent="0.3">
      <c r="B134" s="73" t="str">
        <f t="shared" si="36"/>
        <v>A</v>
      </c>
      <c r="C134" s="451" t="str">
        <f>C131</f>
        <v>Famille à coller.N.Nom de votre recette.Recette mère ►.S.Saisissez le nom de la recette mère</v>
      </c>
      <c r="D134" s="451"/>
      <c r="E134" s="451"/>
      <c r="F134" s="136" t="s">
        <v>86</v>
      </c>
      <c r="G134" s="137" t="s">
        <v>89</v>
      </c>
      <c r="H134" s="139"/>
      <c r="I134" s="139"/>
      <c r="J134" s="113"/>
      <c r="K134" s="114"/>
      <c r="L134" s="115"/>
      <c r="O134" s="475" t="s">
        <v>27</v>
      </c>
      <c r="R134" s="464"/>
      <c r="S134" s="464"/>
      <c r="T134" s="464"/>
      <c r="U134" s="464"/>
      <c r="W134" s="2583">
        <f t="shared" ref="W134:AD134" ca="1" si="37">CELL("largeur",W134)</f>
        <v>10</v>
      </c>
      <c r="X134" s="2584">
        <f t="shared" ca="1" si="37"/>
        <v>9</v>
      </c>
      <c r="Y134" s="2584">
        <f t="shared" ca="1" si="37"/>
        <v>99</v>
      </c>
      <c r="Z134" s="2584">
        <f t="shared" ca="1" si="37"/>
        <v>5</v>
      </c>
      <c r="AA134" s="2584">
        <f t="shared" ca="1" si="37"/>
        <v>5</v>
      </c>
      <c r="AB134" s="2584">
        <f t="shared" ca="1" si="37"/>
        <v>10</v>
      </c>
      <c r="AC134" s="2584">
        <f t="shared" ca="1" si="37"/>
        <v>10</v>
      </c>
      <c r="AD134" s="2585">
        <f t="shared" ca="1" si="37"/>
        <v>10</v>
      </c>
      <c r="AF134"/>
      <c r="AG134"/>
      <c r="AH134"/>
      <c r="AI134"/>
      <c r="AJ134"/>
      <c r="AK134"/>
      <c r="AL134"/>
      <c r="AN134" s="716"/>
      <c r="AO134" s="122"/>
      <c r="AP134" s="122"/>
      <c r="AQ134" s="717"/>
      <c r="AR134" s="464"/>
      <c r="AS134" s="827"/>
      <c r="AT134" s="800"/>
      <c r="AU134" s="800"/>
      <c r="AV134" s="808"/>
      <c r="AW134" s="808"/>
      <c r="AX134" s="85"/>
      <c r="AY134" s="754"/>
      <c r="BA134" s="466">
        <v>1</v>
      </c>
    </row>
    <row r="135" spans="2:53" ht="21" customHeight="1" thickTop="1" x14ac:dyDescent="0.25">
      <c r="B135" s="73" t="str">
        <f t="shared" si="36"/>
        <v>A</v>
      </c>
      <c r="C135" s="451" t="str">
        <f>C131</f>
        <v>Famille à coller.N.Nom de votre recette.Recette mère ►.S.Saisissez le nom de la recette mère</v>
      </c>
      <c r="D135" s="451">
        <f>D131</f>
        <v>6</v>
      </c>
      <c r="E135" s="451" t="str">
        <f>E131</f>
        <v>couverts</v>
      </c>
      <c r="F135" s="136" t="s">
        <v>86</v>
      </c>
      <c r="G135" s="137" t="s">
        <v>91</v>
      </c>
      <c r="H135" s="85"/>
      <c r="I135" s="85"/>
      <c r="J135" s="114"/>
      <c r="K135" s="114"/>
      <c r="L135" s="115"/>
      <c r="O135" s="474" t="s">
        <v>279</v>
      </c>
      <c r="R135" s="464"/>
      <c r="S135" s="464"/>
      <c r="T135" s="464"/>
      <c r="U135" s="464"/>
      <c r="AF135"/>
      <c r="AG135"/>
      <c r="AH135"/>
      <c r="AI135"/>
      <c r="AJ135"/>
      <c r="AK135"/>
      <c r="AL135"/>
      <c r="AN135" s="709" t="s">
        <v>558</v>
      </c>
      <c r="AO135" s="746"/>
      <c r="AP135" s="746"/>
      <c r="AQ135" s="856"/>
      <c r="AR135" s="464"/>
      <c r="AS135" s="3034" t="s">
        <v>39</v>
      </c>
      <c r="AT135" s="843" t="s">
        <v>541</v>
      </c>
      <c r="AU135" s="746"/>
      <c r="AV135" s="746"/>
      <c r="AW135" s="810"/>
      <c r="AX135" s="9"/>
      <c r="AY135" s="754"/>
      <c r="BA135" s="466">
        <v>1</v>
      </c>
    </row>
    <row r="136" spans="2:53" ht="21" customHeight="1" x14ac:dyDescent="0.25">
      <c r="B136" s="73" t="str">
        <f t="shared" si="36"/>
        <v>A</v>
      </c>
      <c r="C136" s="451" t="str">
        <f>C131</f>
        <v>Famille à coller.N.Nom de votre recette.Recette mère ►.S.Saisissez le nom de la recette mère</v>
      </c>
      <c r="D136" s="451">
        <f>D131</f>
        <v>6</v>
      </c>
      <c r="E136" s="451" t="str">
        <f>E131</f>
        <v>couverts</v>
      </c>
      <c r="F136" s="136" t="s">
        <v>86</v>
      </c>
      <c r="G136" s="137" t="s">
        <v>92</v>
      </c>
      <c r="H136" s="85"/>
      <c r="I136" s="85"/>
      <c r="J136" s="114"/>
      <c r="K136" s="114"/>
      <c r="L136" s="115"/>
      <c r="O136" s="136" t="s">
        <v>86</v>
      </c>
      <c r="R136" s="464"/>
      <c r="S136" s="464"/>
      <c r="T136" s="464"/>
      <c r="U136" s="464"/>
      <c r="AF136"/>
      <c r="AG136"/>
      <c r="AH136"/>
      <c r="AI136"/>
      <c r="AJ136"/>
      <c r="AK136"/>
      <c r="AL136"/>
      <c r="AN136" s="709" t="s">
        <v>560</v>
      </c>
      <c r="AO136" s="746"/>
      <c r="AP136" s="746"/>
      <c r="AQ136" s="856"/>
      <c r="AR136" s="464"/>
      <c r="AS136" s="3034"/>
      <c r="AT136" s="3035" t="s">
        <v>543</v>
      </c>
      <c r="AU136" s="3035"/>
      <c r="AV136" s="3035"/>
      <c r="AW136" s="3035"/>
      <c r="AX136" s="3035"/>
      <c r="AY136" s="3036"/>
      <c r="BA136" s="466">
        <v>1</v>
      </c>
    </row>
    <row r="137" spans="2:53" ht="21" customHeight="1" x14ac:dyDescent="0.25">
      <c r="B137" s="73" t="str">
        <f t="shared" si="36"/>
        <v>A</v>
      </c>
      <c r="C137" s="451" t="str">
        <f>C131</f>
        <v>Famille à coller.N.Nom de votre recette.Recette mère ►.S.Saisissez le nom de la recette mère</v>
      </c>
      <c r="D137" s="451">
        <f>D131</f>
        <v>6</v>
      </c>
      <c r="E137" s="451" t="str">
        <f>E131</f>
        <v>couverts</v>
      </c>
      <c r="F137" s="136" t="s">
        <v>86</v>
      </c>
      <c r="G137" s="137" t="s">
        <v>93</v>
      </c>
      <c r="H137" s="85"/>
      <c r="I137" s="85"/>
      <c r="J137" s="114"/>
      <c r="K137" s="114"/>
      <c r="L137" s="115"/>
      <c r="O137" s="138" t="s">
        <v>88</v>
      </c>
      <c r="R137" s="464"/>
      <c r="S137" s="464"/>
      <c r="T137" s="464"/>
      <c r="U137" s="464"/>
      <c r="AF137"/>
      <c r="AG137"/>
      <c r="AH137"/>
      <c r="AI137"/>
      <c r="AJ137"/>
      <c r="AK137"/>
      <c r="AL137"/>
      <c r="AN137" s="831"/>
      <c r="AQ137" s="858"/>
      <c r="AR137" s="464"/>
      <c r="AS137" s="3034"/>
      <c r="AT137" s="3035"/>
      <c r="AU137" s="3035"/>
      <c r="AV137" s="3035"/>
      <c r="AW137" s="3035"/>
      <c r="AX137" s="3035"/>
      <c r="AY137" s="3036"/>
      <c r="BA137" s="466">
        <v>1</v>
      </c>
    </row>
    <row r="138" spans="2:53" ht="21" customHeight="1" thickBot="1" x14ac:dyDescent="0.3">
      <c r="B138" s="73" t="str">
        <f t="shared" si="36"/>
        <v>A</v>
      </c>
      <c r="C138" s="451" t="str">
        <f>C131</f>
        <v>Famille à coller.N.Nom de votre recette.Recette mère ►.S.Saisissez le nom de la recette mère</v>
      </c>
      <c r="D138" s="451">
        <f>D131</f>
        <v>6</v>
      </c>
      <c r="E138" s="451" t="str">
        <f>E131</f>
        <v>couverts</v>
      </c>
      <c r="F138" s="136" t="s">
        <v>86</v>
      </c>
      <c r="G138" s="141" t="s">
        <v>96</v>
      </c>
      <c r="H138" s="85"/>
      <c r="I138" s="139"/>
      <c r="J138" s="114"/>
      <c r="K138" s="114"/>
      <c r="L138" s="115"/>
      <c r="O138" s="140" t="s">
        <v>90</v>
      </c>
      <c r="R138" s="464"/>
      <c r="S138" s="464"/>
      <c r="T138" s="464"/>
      <c r="U138" s="464"/>
      <c r="Y138" s="2699" t="s">
        <v>2288</v>
      </c>
      <c r="AF138"/>
      <c r="AG138"/>
      <c r="AH138"/>
      <c r="AI138"/>
      <c r="AJ138"/>
      <c r="AK138"/>
      <c r="AL138"/>
      <c r="AN138" s="859">
        <v>19</v>
      </c>
      <c r="AO138" s="860">
        <v>18</v>
      </c>
      <c r="AP138" s="860">
        <v>25</v>
      </c>
      <c r="AQ138" s="861">
        <v>16</v>
      </c>
      <c r="AR138" s="464"/>
      <c r="AS138" s="3034"/>
      <c r="AT138" s="3035"/>
      <c r="AU138" s="3035"/>
      <c r="AV138" s="3035"/>
      <c r="AW138" s="3035"/>
      <c r="AX138" s="3035"/>
      <c r="AY138" s="3036"/>
      <c r="BA138" s="466">
        <v>1</v>
      </c>
    </row>
    <row r="139" spans="2:53" ht="21" customHeight="1" x14ac:dyDescent="0.25">
      <c r="B139" s="73" t="str">
        <f t="shared" si="36"/>
        <v>A</v>
      </c>
      <c r="C139" s="451" t="str">
        <f>C131</f>
        <v>Famille à coller.N.Nom de votre recette.Recette mère ►.S.Saisissez le nom de la recette mère</v>
      </c>
      <c r="D139" s="451">
        <f>D131</f>
        <v>6</v>
      </c>
      <c r="E139" s="451" t="str">
        <f>E131</f>
        <v>couverts</v>
      </c>
      <c r="F139" s="136" t="s">
        <v>86</v>
      </c>
      <c r="G139" s="137" t="s">
        <v>97</v>
      </c>
      <c r="H139" s="85"/>
      <c r="I139" s="85"/>
      <c r="J139" s="114"/>
      <c r="K139" s="114"/>
      <c r="L139" s="115"/>
      <c r="O139" s="140" t="s">
        <v>278</v>
      </c>
      <c r="R139" s="464"/>
      <c r="S139" s="464"/>
      <c r="T139" s="464"/>
      <c r="U139" s="464"/>
      <c r="Y139" s="2700" t="s">
        <v>2289</v>
      </c>
      <c r="AF139"/>
      <c r="AG139"/>
      <c r="AH139"/>
      <c r="AI139"/>
      <c r="AJ139"/>
      <c r="AK139"/>
      <c r="AL139"/>
      <c r="AN139" s="467">
        <f ca="1">CELL("largeur",AN139)</f>
        <v>19</v>
      </c>
      <c r="AO139" s="467">
        <f ca="1">CELL("largeur",AO139)</f>
        <v>21</v>
      </c>
      <c r="AP139" s="467">
        <f ca="1">CELL("largeur",AP139)</f>
        <v>25</v>
      </c>
      <c r="AQ139" s="467">
        <f ca="1">CELL("largeur",AQ139)</f>
        <v>16</v>
      </c>
      <c r="AR139" s="464"/>
      <c r="AS139" s="3034"/>
      <c r="AT139" s="746" t="s">
        <v>547</v>
      </c>
      <c r="AU139" s="746"/>
      <c r="AV139" s="746"/>
      <c r="AW139" s="746"/>
      <c r="AX139" s="9"/>
      <c r="AY139" s="754"/>
      <c r="BA139" s="466">
        <v>1</v>
      </c>
    </row>
    <row r="140" spans="2:53" ht="21" customHeight="1" x14ac:dyDescent="0.25">
      <c r="B140" s="73" t="str">
        <f t="shared" si="36"/>
        <v>A</v>
      </c>
      <c r="C140" s="451" t="str">
        <f>C131</f>
        <v>Famille à coller.N.Nom de votre recette.Recette mère ►.S.Saisissez le nom de la recette mère</v>
      </c>
      <c r="D140" s="451">
        <f>D131</f>
        <v>6</v>
      </c>
      <c r="E140" s="451" t="str">
        <f>E131</f>
        <v>couverts</v>
      </c>
      <c r="F140" s="136" t="s">
        <v>86</v>
      </c>
      <c r="G140" s="137" t="s">
        <v>100</v>
      </c>
      <c r="H140" s="85"/>
      <c r="I140" s="85"/>
      <c r="J140" s="114"/>
      <c r="K140" s="114"/>
      <c r="L140" s="115"/>
      <c r="R140" s="464"/>
      <c r="S140" s="464"/>
      <c r="T140" s="464"/>
      <c r="U140" s="464"/>
      <c r="Y140" s="2701" t="s">
        <v>2290</v>
      </c>
      <c r="AF140"/>
      <c r="AG140"/>
      <c r="AH140"/>
      <c r="AI140"/>
      <c r="AJ140"/>
      <c r="AK140"/>
      <c r="AL140"/>
      <c r="AR140" s="464"/>
      <c r="AS140" s="3034"/>
      <c r="AT140" s="746" t="s">
        <v>548</v>
      </c>
      <c r="AU140" s="846"/>
      <c r="AV140" s="846"/>
      <c r="AW140" s="846"/>
      <c r="AX140" s="9"/>
      <c r="AY140" s="754"/>
      <c r="BA140" s="466">
        <v>1</v>
      </c>
    </row>
    <row r="141" spans="2:53" ht="21" customHeight="1" x14ac:dyDescent="0.25">
      <c r="B141" s="73" t="str">
        <f t="shared" si="36"/>
        <v>A</v>
      </c>
      <c r="C141" s="451" t="str">
        <f>C131</f>
        <v>Famille à coller.N.Nom de votre recette.Recette mère ►.S.Saisissez le nom de la recette mère</v>
      </c>
      <c r="D141" s="451">
        <f>D131</f>
        <v>6</v>
      </c>
      <c r="E141" s="451" t="str">
        <f>E131</f>
        <v>couverts</v>
      </c>
      <c r="F141" s="136" t="s">
        <v>86</v>
      </c>
      <c r="G141" s="137" t="s">
        <v>101</v>
      </c>
      <c r="H141" s="85"/>
      <c r="I141" s="85"/>
      <c r="J141" s="114"/>
      <c r="K141" s="114"/>
      <c r="L141" s="115"/>
      <c r="R141" s="464"/>
      <c r="S141" s="464"/>
      <c r="T141" s="464"/>
      <c r="U141" s="464"/>
      <c r="Y141" s="2702" t="s">
        <v>2291</v>
      </c>
      <c r="AF141"/>
      <c r="AG141"/>
      <c r="AH141"/>
      <c r="AI141"/>
      <c r="AJ141"/>
      <c r="AK141"/>
      <c r="AL141"/>
      <c r="AN141" s="27"/>
      <c r="AO141" s="27"/>
      <c r="AP141" s="27"/>
      <c r="AQ141" s="27"/>
      <c r="AR141" s="464"/>
      <c r="AS141" s="827"/>
      <c r="AT141" s="800"/>
      <c r="AU141" s="800"/>
      <c r="AV141" s="808"/>
      <c r="AW141" s="808"/>
      <c r="AX141" s="85"/>
      <c r="AY141" s="754"/>
      <c r="BA141" s="466">
        <v>1</v>
      </c>
    </row>
    <row r="142" spans="2:53" ht="21" customHeight="1" x14ac:dyDescent="0.25">
      <c r="B142" s="73" t="str">
        <f t="shared" si="36"/>
        <v>A</v>
      </c>
      <c r="C142" s="451" t="str">
        <f>C131</f>
        <v>Famille à coller.N.Nom de votre recette.Recette mère ►.S.Saisissez le nom de la recette mère</v>
      </c>
      <c r="D142" s="451">
        <f>D131</f>
        <v>6</v>
      </c>
      <c r="E142" s="451" t="str">
        <f>E131</f>
        <v>couverts</v>
      </c>
      <c r="F142" s="136" t="s">
        <v>86</v>
      </c>
      <c r="G142" s="137" t="s">
        <v>102</v>
      </c>
      <c r="H142" s="85"/>
      <c r="I142" s="85"/>
      <c r="J142" s="114"/>
      <c r="K142" s="114"/>
      <c r="L142" s="115"/>
      <c r="R142" s="464"/>
      <c r="S142" s="464"/>
      <c r="T142" s="464"/>
      <c r="U142" s="464"/>
      <c r="Y142" s="2703" t="s">
        <v>2292</v>
      </c>
      <c r="AF142"/>
      <c r="AG142"/>
      <c r="AH142"/>
      <c r="AI142"/>
      <c r="AJ142"/>
      <c r="AK142"/>
      <c r="AL142"/>
      <c r="AN142" s="27"/>
      <c r="AO142" s="27"/>
      <c r="AP142" s="27"/>
      <c r="AQ142" s="27"/>
      <c r="AR142" s="464"/>
      <c r="AS142" s="749"/>
      <c r="AT142" s="750"/>
      <c r="AU142" s="751"/>
      <c r="AV142" s="750"/>
      <c r="AW142" s="750"/>
      <c r="AX142" s="750"/>
      <c r="AY142" s="752"/>
      <c r="BA142" s="466">
        <v>1</v>
      </c>
    </row>
    <row r="143" spans="2:53" ht="21" customHeight="1" thickBot="1" x14ac:dyDescent="0.3">
      <c r="B143" s="73" t="str">
        <f t="shared" si="36"/>
        <v>A</v>
      </c>
      <c r="C143" s="451" t="str">
        <f>C131</f>
        <v>Famille à coller.N.Nom de votre recette.Recette mère ►.S.Saisissez le nom de la recette mère</v>
      </c>
      <c r="D143" s="451">
        <f>D131</f>
        <v>6</v>
      </c>
      <c r="E143" s="451" t="str">
        <f>E131</f>
        <v>couverts</v>
      </c>
      <c r="F143" s="136" t="s">
        <v>86</v>
      </c>
      <c r="G143" s="137" t="s">
        <v>103</v>
      </c>
      <c r="H143" s="85"/>
      <c r="I143" s="85"/>
      <c r="J143" s="114"/>
      <c r="K143" s="114"/>
      <c r="L143" s="115"/>
      <c r="R143" s="464"/>
      <c r="S143" s="464"/>
      <c r="T143" s="464"/>
      <c r="U143" s="464"/>
      <c r="Y143" s="2704" t="s">
        <v>2293</v>
      </c>
      <c r="AF143"/>
      <c r="AG143"/>
      <c r="AH143"/>
      <c r="AI143"/>
      <c r="AJ143"/>
      <c r="AK143"/>
      <c r="AL143"/>
      <c r="AN143" s="27"/>
      <c r="AO143" s="27"/>
      <c r="AP143" s="27"/>
      <c r="AQ143" s="27"/>
      <c r="AR143" s="464"/>
      <c r="AS143" s="827"/>
      <c r="AT143" s="800"/>
      <c r="AU143" s="800"/>
      <c r="AV143" s="808"/>
      <c r="AW143" s="808"/>
      <c r="AX143" s="85"/>
      <c r="AY143" s="754"/>
      <c r="BA143" s="466">
        <v>1</v>
      </c>
    </row>
    <row r="144" spans="2:53" ht="21" customHeight="1" thickTop="1" x14ac:dyDescent="0.25">
      <c r="B144" s="73" t="str">
        <f t="shared" si="36"/>
        <v>A</v>
      </c>
      <c r="C144" s="451" t="str">
        <f>C131</f>
        <v>Famille à coller.N.Nom de votre recette.Recette mère ►.S.Saisissez le nom de la recette mère</v>
      </c>
      <c r="D144" s="451">
        <f>D131</f>
        <v>6</v>
      </c>
      <c r="E144" s="451" t="str">
        <f>E131</f>
        <v>couverts</v>
      </c>
      <c r="F144" s="136" t="s">
        <v>86</v>
      </c>
      <c r="G144" s="137" t="s">
        <v>104</v>
      </c>
      <c r="H144" s="85"/>
      <c r="I144" s="85"/>
      <c r="J144" s="114"/>
      <c r="K144" s="114"/>
      <c r="L144" s="115"/>
      <c r="R144" s="464"/>
      <c r="S144" s="464"/>
      <c r="T144" s="464"/>
      <c r="U144" s="464"/>
      <c r="Y144" s="2705" t="s">
        <v>2294</v>
      </c>
      <c r="AF144"/>
      <c r="AG144"/>
      <c r="AH144"/>
      <c r="AI144"/>
      <c r="AJ144"/>
      <c r="AK144"/>
      <c r="AL144"/>
      <c r="AN144" s="27"/>
      <c r="AO144" s="27"/>
      <c r="AP144" s="27"/>
      <c r="AQ144" s="27"/>
      <c r="AR144" s="464"/>
      <c r="AS144" s="3037" t="s">
        <v>552</v>
      </c>
      <c r="AT144" s="3038" t="s">
        <v>553</v>
      </c>
      <c r="AU144" s="707" t="s">
        <v>452</v>
      </c>
      <c r="AV144" s="678"/>
      <c r="AW144" s="678"/>
      <c r="AX144" s="678"/>
      <c r="AY144" s="754"/>
      <c r="BA144" s="466">
        <v>1</v>
      </c>
    </row>
    <row r="145" spans="2:53" ht="21" customHeight="1" x14ac:dyDescent="0.25">
      <c r="B145" s="73" t="str">
        <f t="shared" si="36"/>
        <v>A</v>
      </c>
      <c r="C145" s="451" t="str">
        <f>C131</f>
        <v>Famille à coller.N.Nom de votre recette.Recette mère ►.S.Saisissez le nom de la recette mère</v>
      </c>
      <c r="D145" s="451">
        <f>D131</f>
        <v>6</v>
      </c>
      <c r="E145" s="451" t="str">
        <f>E131</f>
        <v>couverts</v>
      </c>
      <c r="F145" s="136" t="s">
        <v>86</v>
      </c>
      <c r="G145" s="137" t="s">
        <v>105</v>
      </c>
      <c r="H145" s="85"/>
      <c r="I145" s="85"/>
      <c r="J145" s="114"/>
      <c r="K145" s="114"/>
      <c r="L145" s="115"/>
      <c r="R145" s="464"/>
      <c r="S145" s="464"/>
      <c r="T145" s="464"/>
      <c r="U145" s="464"/>
      <c r="Y145" s="2706" t="s">
        <v>2295</v>
      </c>
      <c r="AF145"/>
      <c r="AG145"/>
      <c r="AH145"/>
      <c r="AI145"/>
      <c r="AJ145"/>
      <c r="AK145"/>
      <c r="AL145"/>
      <c r="AN145" s="27"/>
      <c r="AO145" s="27"/>
      <c r="AP145" s="27"/>
      <c r="AQ145" s="27"/>
      <c r="AR145" s="464"/>
      <c r="AS145" s="3037"/>
      <c r="AT145" s="3039"/>
      <c r="AU145" s="707" t="s">
        <v>453</v>
      </c>
      <c r="AV145" s="678"/>
      <c r="AW145" s="678"/>
      <c r="AX145" s="678"/>
      <c r="AY145" s="754"/>
      <c r="BA145" s="466">
        <v>1</v>
      </c>
    </row>
    <row r="146" spans="2:53" ht="21" customHeight="1" x14ac:dyDescent="0.25">
      <c r="B146" s="73" t="str">
        <f t="shared" si="36"/>
        <v>►</v>
      </c>
      <c r="C146" s="451" t="str">
        <f>C131</f>
        <v>Famille à coller.N.Nom de votre recette.Recette mère ►.S.Saisissez le nom de la recette mère</v>
      </c>
      <c r="D146" s="451">
        <f>D131</f>
        <v>6</v>
      </c>
      <c r="E146" s="451" t="str">
        <f>E131</f>
        <v>couverts</v>
      </c>
      <c r="F146" s="136"/>
      <c r="G146" s="137"/>
      <c r="H146" s="85"/>
      <c r="I146" s="85"/>
      <c r="J146" s="114"/>
      <c r="K146" s="114"/>
      <c r="L146" s="115"/>
      <c r="R146" s="464"/>
      <c r="S146" s="464"/>
      <c r="T146" s="464"/>
      <c r="U146" s="464"/>
      <c r="Y146" s="2707" t="s">
        <v>2296</v>
      </c>
      <c r="AF146"/>
      <c r="AG146"/>
      <c r="AH146"/>
      <c r="AI146"/>
      <c r="AJ146"/>
      <c r="AK146"/>
      <c r="AL146"/>
      <c r="AN146" s="27"/>
      <c r="AO146" s="27"/>
      <c r="AP146" s="27"/>
      <c r="AQ146" s="27"/>
      <c r="AR146" s="464"/>
      <c r="AS146" s="3037"/>
      <c r="AT146" s="853">
        <v>1</v>
      </c>
      <c r="AU146" s="85"/>
      <c r="AV146" s="678"/>
      <c r="AW146" s="678"/>
      <c r="AX146" s="678"/>
      <c r="AY146" s="754"/>
      <c r="BA146" s="466">
        <v>1</v>
      </c>
    </row>
    <row r="147" spans="2:53" ht="21" customHeight="1" x14ac:dyDescent="0.25">
      <c r="B147" s="116" t="s">
        <v>7</v>
      </c>
      <c r="C147" s="451" t="str">
        <f>C138</f>
        <v>Famille à coller.N.Nom de votre recette.Recette mère ►.S.Saisissez le nom de la recette mère</v>
      </c>
      <c r="D147" s="451">
        <f>D138</f>
        <v>6</v>
      </c>
      <c r="E147" s="451" t="str">
        <f>E138</f>
        <v>couverts</v>
      </c>
      <c r="F147" s="403"/>
      <c r="G147" s="334"/>
      <c r="H147" s="85"/>
      <c r="I147" s="85"/>
      <c r="J147" s="114"/>
      <c r="K147" s="114"/>
      <c r="L147" s="115"/>
      <c r="R147" s="464"/>
      <c r="S147" s="464"/>
      <c r="T147" s="464"/>
      <c r="U147" s="464"/>
      <c r="AF147"/>
      <c r="AG147"/>
      <c r="AH147"/>
      <c r="AI147"/>
      <c r="AJ147"/>
      <c r="AK147"/>
      <c r="AL147"/>
      <c r="AN147" s="27"/>
      <c r="AO147" s="27"/>
      <c r="AP147" s="27"/>
      <c r="AQ147" s="27"/>
      <c r="AR147" s="464"/>
      <c r="AS147" s="3037"/>
      <c r="AT147" s="68">
        <v>2</v>
      </c>
      <c r="AU147" s="9"/>
      <c r="AV147" s="678"/>
      <c r="AW147" s="678"/>
      <c r="AX147" s="678"/>
      <c r="AY147" s="754"/>
      <c r="BA147" s="466">
        <v>1</v>
      </c>
    </row>
    <row r="148" spans="2:53" ht="21" customHeight="1" x14ac:dyDescent="0.25">
      <c r="B148" s="116" t="s">
        <v>7</v>
      </c>
      <c r="C148" s="451" t="str">
        <f>C131</f>
        <v>Famille à coller.N.Nom de votre recette.Recette mère ►.S.Saisissez le nom de la recette mère</v>
      </c>
      <c r="D148" s="451">
        <f>D131</f>
        <v>6</v>
      </c>
      <c r="E148" s="451" t="str">
        <f>E131</f>
        <v>couverts</v>
      </c>
      <c r="F148" s="265"/>
      <c r="G148" s="265"/>
      <c r="H148" s="265" t="s">
        <v>73</v>
      </c>
      <c r="I148" s="266"/>
      <c r="J148" s="267"/>
      <c r="K148" s="267"/>
      <c r="L148" s="268"/>
      <c r="R148" s="464"/>
      <c r="S148" s="464"/>
      <c r="T148" s="464"/>
      <c r="U148" s="464"/>
      <c r="AF148"/>
      <c r="AG148"/>
      <c r="AH148"/>
      <c r="AI148"/>
      <c r="AJ148"/>
      <c r="AK148"/>
      <c r="AL148"/>
      <c r="AN148" s="27"/>
      <c r="AO148" s="27"/>
      <c r="AP148" s="27"/>
      <c r="AQ148" s="27"/>
      <c r="AR148" s="464"/>
      <c r="AS148" s="3037"/>
      <c r="AT148" s="854" t="s">
        <v>555</v>
      </c>
      <c r="AU148" s="710"/>
      <c r="AV148" s="678"/>
      <c r="AW148" s="678"/>
      <c r="AX148" s="678"/>
      <c r="AY148" s="754"/>
      <c r="BA148" s="466">
        <v>1</v>
      </c>
    </row>
    <row r="149" spans="2:53" ht="21" customHeight="1" thickBot="1" x14ac:dyDescent="0.3">
      <c r="B149" s="123" t="s">
        <v>7</v>
      </c>
      <c r="C149" s="455" t="str">
        <f>C131</f>
        <v>Famille à coller.N.Nom de votre recette.Recette mère ►.S.Saisissez le nom de la recette mère</v>
      </c>
      <c r="D149" s="455">
        <f>D131</f>
        <v>6</v>
      </c>
      <c r="E149" s="455" t="str">
        <f>E131</f>
        <v>couverts</v>
      </c>
      <c r="F149" s="269" t="s">
        <v>62</v>
      </c>
      <c r="G149" s="270"/>
      <c r="H149" s="271"/>
      <c r="I149" s="272"/>
      <c r="J149" s="271"/>
      <c r="K149" s="271"/>
      <c r="L149" s="273"/>
      <c r="R149" s="464"/>
      <c r="S149" s="464"/>
      <c r="T149" s="464"/>
      <c r="U149" s="464"/>
      <c r="AF149"/>
      <c r="AG149"/>
      <c r="AH149"/>
      <c r="AI149"/>
      <c r="AJ149"/>
      <c r="AK149"/>
      <c r="AL149"/>
      <c r="AN149" s="27"/>
      <c r="AO149" s="27"/>
      <c r="AP149" s="27"/>
      <c r="AQ149" s="27"/>
      <c r="AR149" s="464"/>
      <c r="AS149" s="3037"/>
      <c r="AT149" s="855" t="s">
        <v>556</v>
      </c>
      <c r="AU149" s="712"/>
      <c r="AV149" s="678"/>
      <c r="AW149" s="678"/>
      <c r="AX149" s="678"/>
      <c r="AY149" s="754"/>
      <c r="BA149" s="466">
        <v>1</v>
      </c>
    </row>
    <row r="150" spans="2:53" ht="21" customHeight="1" thickBot="1" x14ac:dyDescent="0.3">
      <c r="B150" s="100" t="s">
        <v>7</v>
      </c>
      <c r="R150" s="464"/>
      <c r="S150" s="464"/>
      <c r="T150" s="464"/>
      <c r="U150" s="464"/>
      <c r="AF150"/>
      <c r="AG150"/>
      <c r="AH150"/>
      <c r="AI150"/>
      <c r="AJ150"/>
      <c r="AK150"/>
      <c r="AL150"/>
      <c r="AN150" s="27"/>
      <c r="AO150" s="27"/>
      <c r="AP150" s="27"/>
      <c r="AQ150" s="27"/>
      <c r="AR150" s="464"/>
      <c r="AS150" s="3037"/>
      <c r="AT150" s="855" t="s">
        <v>557</v>
      </c>
      <c r="AU150" s="712"/>
      <c r="AV150" s="678"/>
      <c r="AW150" s="678"/>
      <c r="AX150" s="678"/>
      <c r="AY150" s="754"/>
      <c r="BA150" s="466">
        <v>1</v>
      </c>
    </row>
    <row r="151" spans="2:53" ht="21" customHeight="1" x14ac:dyDescent="0.25">
      <c r="B151" s="23" t="s">
        <v>7</v>
      </c>
      <c r="C151" s="456" t="str">
        <f>C157</f>
        <v>Famille à coller.N.Nom de votre recette.Recette mère ►.S.Saisissez le nom de la recette mère</v>
      </c>
      <c r="D151" s="457">
        <f>D157</f>
        <v>6</v>
      </c>
      <c r="E151" s="457" t="str">
        <f>E157</f>
        <v>couverts</v>
      </c>
      <c r="F151" s="279" t="s">
        <v>4</v>
      </c>
      <c r="G151" s="24" t="s">
        <v>8</v>
      </c>
      <c r="H151" s="3217" t="s">
        <v>206</v>
      </c>
      <c r="I151" s="3217"/>
      <c r="J151" s="3157" t="s">
        <v>10</v>
      </c>
      <c r="K151" s="3157"/>
      <c r="L151" s="3158"/>
      <c r="N151" s="522" t="s">
        <v>77</v>
      </c>
      <c r="O151" s="470" t="s">
        <v>346</v>
      </c>
      <c r="P151" s="470"/>
      <c r="Q151" s="470"/>
      <c r="R151" s="464"/>
      <c r="S151" s="464"/>
      <c r="T151" s="464"/>
      <c r="U151" s="464"/>
      <c r="AF151"/>
      <c r="AG151"/>
      <c r="AH151"/>
      <c r="AI151"/>
      <c r="AJ151"/>
      <c r="AK151"/>
      <c r="AL151"/>
      <c r="AN151" s="27"/>
      <c r="AO151" s="27"/>
      <c r="AP151" s="27"/>
      <c r="AQ151" s="27"/>
      <c r="AR151" s="464"/>
      <c r="AS151" s="3037"/>
      <c r="AT151" t="s">
        <v>559</v>
      </c>
      <c r="AU151" s="712"/>
      <c r="AV151" s="678"/>
      <c r="AW151" s="678"/>
      <c r="AX151" s="678"/>
      <c r="AY151" s="754"/>
      <c r="BA151" s="466">
        <v>1</v>
      </c>
    </row>
    <row r="152" spans="2:53" ht="21" customHeight="1" x14ac:dyDescent="0.25">
      <c r="B152" s="25" t="s">
        <v>7</v>
      </c>
      <c r="C152" s="458" t="str">
        <f>C157</f>
        <v>Famille à coller.N.Nom de votre recette.Recette mère ►.S.Saisissez le nom de la recette mère</v>
      </c>
      <c r="D152" s="459"/>
      <c r="E152" s="459"/>
      <c r="F152" s="281" t="s">
        <v>207</v>
      </c>
      <c r="G152" s="26" t="s">
        <v>12</v>
      </c>
      <c r="H152" s="3218"/>
      <c r="I152" s="3218"/>
      <c r="J152" s="3159"/>
      <c r="K152" s="3159"/>
      <c r="L152" s="3160"/>
      <c r="O152" s="469" t="s">
        <v>276</v>
      </c>
      <c r="P152" s="464"/>
      <c r="R152" s="464"/>
      <c r="S152" s="464"/>
      <c r="T152" s="464"/>
      <c r="U152" s="464"/>
      <c r="AF152"/>
      <c r="AG152"/>
      <c r="AH152"/>
      <c r="AI152"/>
      <c r="AJ152"/>
      <c r="AK152"/>
      <c r="AL152"/>
      <c r="AN152" s="27"/>
      <c r="AO152" s="27"/>
      <c r="AP152" s="27"/>
      <c r="AQ152" s="27"/>
      <c r="AR152" s="464"/>
      <c r="AS152" s="3037"/>
      <c r="AT152" s="857" t="s">
        <v>561</v>
      </c>
      <c r="AU152" s="712"/>
      <c r="AV152" s="678"/>
      <c r="AW152" s="678"/>
      <c r="AX152" s="678"/>
      <c r="AY152" s="754"/>
      <c r="BA152" s="466">
        <v>1</v>
      </c>
    </row>
    <row r="153" spans="2:53" ht="21" customHeight="1" x14ac:dyDescent="0.25">
      <c r="B153" s="25" t="s">
        <v>7</v>
      </c>
      <c r="C153" s="460" t="str">
        <f>C157</f>
        <v>Famille à coller.N.Nom de votre recette.Recette mère ►.S.Saisissez le nom de la recette mère</v>
      </c>
      <c r="D153" s="461"/>
      <c r="E153" s="462"/>
      <c r="F153" s="28"/>
      <c r="G153" s="29" t="s">
        <v>208</v>
      </c>
      <c r="H153" s="283"/>
      <c r="I153" s="30" t="s">
        <v>13</v>
      </c>
      <c r="J153" s="284" t="s">
        <v>14</v>
      </c>
      <c r="K153" s="9"/>
      <c r="L153" s="285"/>
      <c r="R153" s="464"/>
      <c r="S153" s="464"/>
      <c r="T153" s="464"/>
      <c r="U153" s="464"/>
      <c r="AF153"/>
      <c r="AG153"/>
      <c r="AH153"/>
      <c r="AI153"/>
      <c r="AJ153"/>
      <c r="AK153"/>
      <c r="AL153"/>
      <c r="AN153" s="27"/>
      <c r="AO153" s="27"/>
      <c r="AP153" s="27"/>
      <c r="AQ153" s="27"/>
      <c r="AR153" s="464"/>
      <c r="AS153" s="3037"/>
      <c r="AT153" s="855" t="s">
        <v>562</v>
      </c>
      <c r="AU153" s="714"/>
      <c r="AV153" s="678"/>
      <c r="AW153" s="678"/>
      <c r="AX153" s="678"/>
      <c r="AY153" s="754"/>
      <c r="BA153" s="466">
        <v>1</v>
      </c>
    </row>
    <row r="154" spans="2:53" ht="21" customHeight="1" x14ac:dyDescent="0.25">
      <c r="B154" s="25" t="s">
        <v>7</v>
      </c>
      <c r="C154" s="428" t="str">
        <f>C157</f>
        <v>Famille à coller.N.Nom de votre recette.Recette mère ►.S.Saisissez le nom de la recette mère</v>
      </c>
      <c r="D154" s="428"/>
      <c r="E154" s="428"/>
      <c r="F154" s="36" t="s">
        <v>16</v>
      </c>
      <c r="G154" s="37"/>
      <c r="H154" s="37"/>
      <c r="I154" s="288" t="s">
        <v>17</v>
      </c>
      <c r="J154" s="3214" t="str">
        <f>F157</f>
        <v>Famille à coller.N.Nom de votre recette.Recette mère ►.S.Saisissez le nom de la recette mère</v>
      </c>
      <c r="K154" s="3214"/>
      <c r="L154" s="3215"/>
      <c r="R154" s="464"/>
      <c r="S154" s="464"/>
      <c r="T154" s="464"/>
      <c r="U154" s="464"/>
      <c r="AF154"/>
      <c r="AG154"/>
      <c r="AH154"/>
      <c r="AI154"/>
      <c r="AJ154"/>
      <c r="AK154"/>
      <c r="AL154"/>
      <c r="AN154" s="27"/>
      <c r="AO154" s="27"/>
      <c r="AP154" s="27"/>
      <c r="AQ154" s="27"/>
      <c r="AR154" s="464"/>
      <c r="AS154" s="827"/>
      <c r="AT154" s="9"/>
      <c r="AU154" s="9"/>
      <c r="AV154" s="9"/>
      <c r="AW154" s="9"/>
      <c r="AX154" s="9"/>
      <c r="AY154" s="862"/>
      <c r="BA154" s="466">
        <v>1</v>
      </c>
    </row>
    <row r="155" spans="2:53" ht="21" customHeight="1" x14ac:dyDescent="0.25">
      <c r="B155" s="25" t="s">
        <v>7</v>
      </c>
      <c r="C155" s="428" t="str">
        <f>C157</f>
        <v>Famille à coller.N.Nom de votre recette.Recette mère ►.S.Saisissez le nom de la recette mère</v>
      </c>
      <c r="D155" s="428"/>
      <c r="E155" s="428"/>
      <c r="F155" s="43">
        <v>6</v>
      </c>
      <c r="G155" s="44" t="s">
        <v>66</v>
      </c>
      <c r="H155" s="36"/>
      <c r="I155" s="36"/>
      <c r="J155" s="3214"/>
      <c r="K155" s="3214"/>
      <c r="L155" s="3215"/>
      <c r="R155" s="464"/>
      <c r="S155" s="464"/>
      <c r="T155" s="464"/>
      <c r="U155" s="464"/>
      <c r="AF155"/>
      <c r="AG155"/>
      <c r="AH155"/>
      <c r="AI155"/>
      <c r="AJ155"/>
      <c r="AK155"/>
      <c r="AL155"/>
      <c r="AN155" s="27"/>
      <c r="AO155" s="27"/>
      <c r="AP155" s="27"/>
      <c r="AQ155" s="27"/>
      <c r="AR155" s="464"/>
      <c r="AS155" s="827"/>
      <c r="AT155" s="9"/>
      <c r="AU155" s="9"/>
      <c r="AV155" s="9"/>
      <c r="AW155" s="9"/>
      <c r="AX155" s="9"/>
      <c r="AY155" s="862"/>
      <c r="BA155" s="466">
        <v>1</v>
      </c>
    </row>
    <row r="156" spans="2:53" ht="21" customHeight="1" x14ac:dyDescent="0.25">
      <c r="B156" s="25" t="s">
        <v>5</v>
      </c>
      <c r="C156" s="428" t="str">
        <f>C157</f>
        <v>Famille à coller.N.Nom de votre recette.Recette mère ►.S.Saisissez le nom de la recette mère</v>
      </c>
      <c r="D156" s="428"/>
      <c r="E156" s="428"/>
      <c r="F156" s="289"/>
      <c r="G156" s="48"/>
      <c r="H156" s="48"/>
      <c r="I156" s="48"/>
      <c r="J156" s="48"/>
      <c r="K156" s="48"/>
      <c r="L156" s="429"/>
      <c r="R156" s="464"/>
      <c r="S156" s="464"/>
      <c r="T156" s="464"/>
      <c r="U156" s="464"/>
      <c r="AF156"/>
      <c r="AG156"/>
      <c r="AH156"/>
      <c r="AI156"/>
      <c r="AJ156"/>
      <c r="AK156"/>
      <c r="AL156"/>
      <c r="AN156" s="27"/>
      <c r="AO156" s="27"/>
      <c r="AP156" s="27"/>
      <c r="AQ156" s="27"/>
      <c r="AR156" s="464"/>
      <c r="AS156" s="827"/>
      <c r="AT156" s="9"/>
      <c r="AU156" s="9"/>
      <c r="AV156" s="9"/>
      <c r="AW156" s="9"/>
      <c r="AX156" s="9"/>
      <c r="AY156" s="862"/>
      <c r="BA156" s="466">
        <v>1</v>
      </c>
    </row>
    <row r="157" spans="2:53" ht="21" customHeight="1" thickBot="1" x14ac:dyDescent="0.3">
      <c r="B157" s="430" t="s">
        <v>5</v>
      </c>
      <c r="C157" s="431" t="str">
        <f>F157</f>
        <v>Famille à coller.N.Nom de votre recette.Recette mère ►.S.Saisissez le nom de la recette mère</v>
      </c>
      <c r="D157" s="431">
        <f>F155</f>
        <v>6</v>
      </c>
      <c r="E157" s="431" t="str">
        <f>G155</f>
        <v>couverts</v>
      </c>
      <c r="F157" s="435" t="str">
        <f>UPPER(LEFT(H151,1))&amp;LOWER(MID(H151,2,999))&amp;"."&amp;UPPER(LEFT(J151,1))&amp;"."&amp;UPPER(LEFT(J151,1))&amp;LOWER(MID(J151,2,999))&amp;"."&amp;IF(ISTEXT(L157),K157&amp;"."&amp;UPPER(LEFT(L157,1))&amp;"."&amp;UPPER(LEFT(L157,1))&amp;LOWER(MID(L157,2,999)),G157)</f>
        <v>Famille à coller.N.Nom de votre recette.Recette mère ►.S.Saisissez le nom de la recette mère</v>
      </c>
      <c r="G157" s="432" t="s">
        <v>22</v>
      </c>
      <c r="H157" s="3216" t="s">
        <v>23</v>
      </c>
      <c r="I157" s="3216"/>
      <c r="J157" s="3216"/>
      <c r="K157" s="433" t="s">
        <v>24</v>
      </c>
      <c r="L157" s="434" t="s">
        <v>25</v>
      </c>
      <c r="R157" s="464"/>
      <c r="S157" s="464"/>
      <c r="T157" s="464"/>
      <c r="U157" s="464"/>
      <c r="AF157"/>
      <c r="AG157"/>
      <c r="AH157"/>
      <c r="AI157"/>
      <c r="AJ157"/>
      <c r="AK157"/>
      <c r="AL157"/>
      <c r="AN157" s="27"/>
      <c r="AO157" s="27"/>
      <c r="AP157" s="27"/>
      <c r="AQ157" s="27"/>
      <c r="AR157" s="464"/>
      <c r="AS157" s="827"/>
      <c r="AT157" s="9"/>
      <c r="AU157" s="9"/>
      <c r="AV157" s="9"/>
      <c r="AW157" s="9"/>
      <c r="AX157" s="9"/>
      <c r="AY157" s="862"/>
      <c r="BA157" s="466">
        <v>1</v>
      </c>
    </row>
    <row r="158" spans="2:53" ht="21" customHeight="1" thickTop="1" thickBot="1" x14ac:dyDescent="0.3">
      <c r="B158" s="439" t="s">
        <v>7</v>
      </c>
      <c r="C158" s="440" t="str">
        <f>C157</f>
        <v>Famille à coller.N.Nom de votre recette.Recette mère ►.S.Saisissez le nom de la recette mère</v>
      </c>
      <c r="D158" s="440"/>
      <c r="E158" s="440"/>
      <c r="F158" s="56" t="s">
        <v>27</v>
      </c>
      <c r="G158" s="106">
        <v>5</v>
      </c>
      <c r="H158" s="394" t="s">
        <v>166</v>
      </c>
      <c r="I158" s="395"/>
      <c r="J158" s="395"/>
      <c r="K158" s="395"/>
      <c r="L158" s="396"/>
      <c r="R158" s="464"/>
      <c r="S158" s="464"/>
      <c r="T158" s="464"/>
      <c r="U158" s="464"/>
      <c r="AF158"/>
      <c r="AG158"/>
      <c r="AH158"/>
      <c r="AI158"/>
      <c r="AJ158"/>
      <c r="AK158"/>
      <c r="AL158"/>
      <c r="AN158" s="27"/>
      <c r="AO158" s="27"/>
      <c r="AP158" s="27"/>
      <c r="AQ158" s="27"/>
      <c r="AR158" s="464"/>
      <c r="AS158" s="827"/>
      <c r="AT158" s="9"/>
      <c r="AU158" s="9"/>
      <c r="AV158" s="9"/>
      <c r="AW158" s="9"/>
      <c r="AX158" s="9"/>
      <c r="AY158" s="862"/>
      <c r="BA158" s="466">
        <v>1</v>
      </c>
    </row>
    <row r="159" spans="2:53" ht="21" customHeight="1" thickTop="1" x14ac:dyDescent="0.25">
      <c r="B159" s="104" t="s">
        <v>7</v>
      </c>
      <c r="C159" s="451" t="str">
        <f>C157</f>
        <v>Famille à coller.N.Nom de votre recette.Recette mère ►.S.Saisissez le nom de la recette mère</v>
      </c>
      <c r="D159" s="451"/>
      <c r="E159" s="451"/>
      <c r="F159" s="404" t="s">
        <v>261</v>
      </c>
      <c r="G159" s="85"/>
      <c r="H159" s="405"/>
      <c r="I159" s="122"/>
      <c r="J159" s="122"/>
      <c r="K159" s="122"/>
      <c r="L159" s="112"/>
      <c r="R159" s="464"/>
      <c r="S159" s="464"/>
      <c r="T159" s="464"/>
      <c r="U159" s="464"/>
      <c r="AF159"/>
      <c r="AG159"/>
      <c r="AH159"/>
      <c r="AI159"/>
      <c r="AJ159"/>
      <c r="AK159"/>
      <c r="AL159"/>
      <c r="AN159" s="27"/>
      <c r="AO159" s="27"/>
      <c r="AP159" s="27"/>
      <c r="AQ159" s="27"/>
      <c r="AR159" s="464"/>
      <c r="AS159" s="827"/>
      <c r="AT159" s="9"/>
      <c r="AU159" s="9"/>
      <c r="AV159" s="9"/>
      <c r="AW159" s="9"/>
      <c r="AX159" s="9"/>
      <c r="AY159" s="862"/>
      <c r="BA159" s="466">
        <v>1</v>
      </c>
    </row>
    <row r="160" spans="2:53" ht="21" customHeight="1" x14ac:dyDescent="0.25">
      <c r="B160" s="104" t="s">
        <v>7</v>
      </c>
      <c r="C160" s="451" t="str">
        <f>C157</f>
        <v>Famille à coller.N.Nom de votre recette.Recette mère ►.S.Saisissez le nom de la recette mère</v>
      </c>
      <c r="D160" s="451"/>
      <c r="E160" s="451"/>
      <c r="F160" s="3200" t="s">
        <v>167</v>
      </c>
      <c r="G160" s="3201"/>
      <c r="H160" s="3201"/>
      <c r="I160" s="3201"/>
      <c r="J160" s="3201"/>
      <c r="K160" s="3201"/>
      <c r="L160" s="3202"/>
      <c r="R160" s="464"/>
      <c r="S160" s="464"/>
      <c r="T160" s="464"/>
      <c r="U160" s="464"/>
      <c r="AF160"/>
      <c r="AG160"/>
      <c r="AH160"/>
      <c r="AI160"/>
      <c r="AJ160"/>
      <c r="AK160"/>
      <c r="AL160"/>
      <c r="AN160" s="27"/>
      <c r="AO160" s="27"/>
      <c r="AP160" s="27"/>
      <c r="AQ160" s="27"/>
      <c r="AR160" s="464"/>
      <c r="AS160" s="827"/>
      <c r="AT160" s="9"/>
      <c r="AU160" s="9"/>
      <c r="AV160" s="9"/>
      <c r="AW160" s="9"/>
      <c r="AX160" s="9"/>
      <c r="AY160" s="862"/>
      <c r="BA160" s="466">
        <v>1</v>
      </c>
    </row>
    <row r="161" spans="2:53" ht="21" customHeight="1" x14ac:dyDescent="0.25">
      <c r="B161" s="104" t="s">
        <v>7</v>
      </c>
      <c r="C161" s="451" t="str">
        <f>C157</f>
        <v>Famille à coller.N.Nom de votre recette.Recette mère ►.S.Saisissez le nom de la recette mère</v>
      </c>
      <c r="D161" s="451">
        <f>D157</f>
        <v>6</v>
      </c>
      <c r="E161" s="451" t="str">
        <f>E157</f>
        <v>couverts</v>
      </c>
      <c r="F161" s="3200"/>
      <c r="G161" s="3201"/>
      <c r="H161" s="3201"/>
      <c r="I161" s="3201"/>
      <c r="J161" s="3201"/>
      <c r="K161" s="3201"/>
      <c r="L161" s="3202"/>
      <c r="R161" s="464"/>
      <c r="S161" s="464"/>
      <c r="T161" s="464"/>
      <c r="U161" s="464"/>
      <c r="AF161"/>
      <c r="AG161"/>
      <c r="AH161"/>
      <c r="AI161"/>
      <c r="AJ161"/>
      <c r="AK161"/>
      <c r="AL161"/>
      <c r="AN161" s="27"/>
      <c r="AO161" s="27"/>
      <c r="AP161" s="27"/>
      <c r="AQ161" s="27"/>
      <c r="AR161" s="464"/>
      <c r="AS161" s="827"/>
      <c r="AT161" s="9"/>
      <c r="AU161" s="9"/>
      <c r="AV161" s="9"/>
      <c r="AW161" s="9"/>
      <c r="AX161" s="9"/>
      <c r="AY161" s="862"/>
      <c r="BA161" s="466">
        <v>1</v>
      </c>
    </row>
    <row r="162" spans="2:53" ht="21" customHeight="1" x14ac:dyDescent="0.25">
      <c r="B162" s="104" t="s">
        <v>7</v>
      </c>
      <c r="C162" s="451" t="str">
        <f>C157</f>
        <v>Famille à coller.N.Nom de votre recette.Recette mère ►.S.Saisissez le nom de la recette mère</v>
      </c>
      <c r="D162" s="451">
        <f>D157</f>
        <v>6</v>
      </c>
      <c r="E162" s="451" t="str">
        <f>E157</f>
        <v>couverts</v>
      </c>
      <c r="F162" s="3200"/>
      <c r="G162" s="3201"/>
      <c r="H162" s="3201"/>
      <c r="I162" s="3201"/>
      <c r="J162" s="3201"/>
      <c r="K162" s="3201"/>
      <c r="L162" s="3202"/>
      <c r="R162" s="464"/>
      <c r="S162" s="464"/>
      <c r="T162" s="464"/>
      <c r="U162" s="464"/>
      <c r="AF162"/>
      <c r="AG162"/>
      <c r="AH162"/>
      <c r="AI162"/>
      <c r="AJ162"/>
      <c r="AK162"/>
      <c r="AL162"/>
      <c r="AN162" s="27"/>
      <c r="AO162" s="27"/>
      <c r="AP162" s="27"/>
      <c r="AQ162" s="27"/>
      <c r="AR162" s="464"/>
      <c r="AS162" s="827"/>
      <c r="AT162" s="9"/>
      <c r="AU162" s="9"/>
      <c r="AV162" s="9"/>
      <c r="AW162" s="9"/>
      <c r="AX162" s="9"/>
      <c r="AY162" s="862"/>
      <c r="BA162" s="466">
        <v>1</v>
      </c>
    </row>
    <row r="163" spans="2:53" ht="21" customHeight="1" x14ac:dyDescent="0.25">
      <c r="B163" s="104" t="s">
        <v>7</v>
      </c>
      <c r="C163" s="451" t="str">
        <f>C157</f>
        <v>Famille à coller.N.Nom de votre recette.Recette mère ►.S.Saisissez le nom de la recette mère</v>
      </c>
      <c r="D163" s="451">
        <f>D157</f>
        <v>6</v>
      </c>
      <c r="E163" s="451" t="str">
        <f>E157</f>
        <v>couverts</v>
      </c>
      <c r="F163" s="397" t="s">
        <v>262</v>
      </c>
      <c r="G163" s="114"/>
      <c r="H163" s="114"/>
      <c r="I163" s="114"/>
      <c r="J163" s="114"/>
      <c r="K163" s="114"/>
      <c r="L163" s="115"/>
      <c r="R163" s="464"/>
      <c r="S163" s="464"/>
      <c r="T163" s="464"/>
      <c r="U163" s="464"/>
      <c r="AF163"/>
      <c r="AG163"/>
      <c r="AH163"/>
      <c r="AI163"/>
      <c r="AJ163"/>
      <c r="AK163"/>
      <c r="AL163"/>
      <c r="AN163" s="27"/>
      <c r="AO163" s="27"/>
      <c r="AP163" s="27"/>
      <c r="AQ163" s="27"/>
      <c r="AR163" s="464"/>
      <c r="AS163" s="827"/>
      <c r="AT163" s="9"/>
      <c r="AU163" s="9"/>
      <c r="AV163" s="9"/>
      <c r="AW163" s="9"/>
      <c r="AX163" s="9"/>
      <c r="AY163" s="862"/>
      <c r="BA163" s="466">
        <v>1</v>
      </c>
    </row>
    <row r="164" spans="2:53" ht="21" customHeight="1" x14ac:dyDescent="0.25">
      <c r="B164" s="104" t="s">
        <v>7</v>
      </c>
      <c r="C164" s="451" t="str">
        <f>C157</f>
        <v>Famille à coller.N.Nom de votre recette.Recette mère ►.S.Saisissez le nom de la recette mère</v>
      </c>
      <c r="D164" s="451">
        <f>D157</f>
        <v>6</v>
      </c>
      <c r="E164" s="451" t="str">
        <f>E157</f>
        <v>couverts</v>
      </c>
      <c r="F164" s="398" t="s">
        <v>263</v>
      </c>
      <c r="G164" s="350"/>
      <c r="H164" s="350"/>
      <c r="I164" s="350"/>
      <c r="J164" s="350"/>
      <c r="K164" s="350"/>
      <c r="L164" s="351"/>
      <c r="R164" s="464"/>
      <c r="S164" s="464"/>
      <c r="T164" s="464"/>
      <c r="U164" s="464"/>
      <c r="AF164"/>
      <c r="AG164"/>
      <c r="AH164"/>
      <c r="AI164"/>
      <c r="AJ164"/>
      <c r="AK164"/>
      <c r="AL164"/>
      <c r="AN164" s="27"/>
      <c r="AO164" s="27"/>
      <c r="AP164" s="27"/>
      <c r="AQ164" s="27"/>
      <c r="AR164" s="464"/>
      <c r="AS164" s="827"/>
      <c r="AT164" s="9"/>
      <c r="AU164" s="9"/>
      <c r="AV164" s="9"/>
      <c r="AW164" s="9"/>
      <c r="AX164" s="9"/>
      <c r="AY164" s="862"/>
      <c r="BA164" s="466">
        <v>1</v>
      </c>
    </row>
    <row r="165" spans="2:53" ht="21" customHeight="1" x14ac:dyDescent="0.25">
      <c r="B165" s="104" t="s">
        <v>7</v>
      </c>
      <c r="C165" s="451" t="str">
        <f>C157</f>
        <v>Famille à coller.N.Nom de votre recette.Recette mère ►.S.Saisissez le nom de la recette mère</v>
      </c>
      <c r="D165" s="451">
        <f>D157</f>
        <v>6</v>
      </c>
      <c r="E165" s="451" t="str">
        <f>E157</f>
        <v>couverts</v>
      </c>
      <c r="F165" s="3203" t="s">
        <v>264</v>
      </c>
      <c r="G165" s="3204"/>
      <c r="H165" s="3204"/>
      <c r="I165" s="3204"/>
      <c r="J165" s="3204"/>
      <c r="K165" s="3204"/>
      <c r="L165" s="3205"/>
      <c r="R165" s="464"/>
      <c r="S165" s="464"/>
      <c r="T165" s="464"/>
      <c r="U165" s="464"/>
      <c r="AF165"/>
      <c r="AG165"/>
      <c r="AH165"/>
      <c r="AI165"/>
      <c r="AJ165"/>
      <c r="AK165"/>
      <c r="AL165"/>
      <c r="AN165" s="27"/>
      <c r="AO165" s="27"/>
      <c r="AP165" s="27"/>
      <c r="AQ165" s="27"/>
      <c r="AR165" s="464"/>
      <c r="AS165" s="827"/>
      <c r="AT165" s="9"/>
      <c r="AU165" s="9"/>
      <c r="AV165" s="9"/>
      <c r="AW165" s="9"/>
      <c r="AX165" s="9"/>
      <c r="AY165" s="862"/>
      <c r="BA165" s="466">
        <v>1</v>
      </c>
    </row>
    <row r="166" spans="2:53" ht="21" customHeight="1" x14ac:dyDescent="0.25">
      <c r="B166" s="104" t="s">
        <v>7</v>
      </c>
      <c r="C166" s="451" t="str">
        <f>C157</f>
        <v>Famille à coller.N.Nom de votre recette.Recette mère ►.S.Saisissez le nom de la recette mère</v>
      </c>
      <c r="D166" s="451">
        <f>D157</f>
        <v>6</v>
      </c>
      <c r="E166" s="451" t="str">
        <f>E157</f>
        <v>couverts</v>
      </c>
      <c r="F166" s="3203"/>
      <c r="G166" s="3204"/>
      <c r="H166" s="3204"/>
      <c r="I166" s="3204"/>
      <c r="J166" s="3204"/>
      <c r="K166" s="3204"/>
      <c r="L166" s="3205"/>
      <c r="R166" s="464"/>
      <c r="S166" s="464"/>
      <c r="T166" s="464"/>
      <c r="U166" s="464"/>
      <c r="AF166"/>
      <c r="AG166"/>
      <c r="AH166"/>
      <c r="AI166"/>
      <c r="AJ166"/>
      <c r="AK166"/>
      <c r="AL166"/>
      <c r="AN166" s="27"/>
      <c r="AO166" s="27"/>
      <c r="AP166" s="27"/>
      <c r="AQ166" s="27"/>
      <c r="AR166" s="464"/>
      <c r="AS166" s="749"/>
      <c r="AT166" s="863" t="s">
        <v>563</v>
      </c>
      <c r="AU166" s="751"/>
      <c r="AV166" s="750"/>
      <c r="AW166" s="750"/>
      <c r="AX166" s="750"/>
      <c r="AY166" s="752"/>
      <c r="BA166" s="466">
        <v>1</v>
      </c>
    </row>
    <row r="167" spans="2:53" ht="21" customHeight="1" x14ac:dyDescent="0.25">
      <c r="B167" s="104" t="s">
        <v>7</v>
      </c>
      <c r="C167" s="451" t="str">
        <f>C157</f>
        <v>Famille à coller.N.Nom de votre recette.Recette mère ►.S.Saisissez le nom de la recette mère</v>
      </c>
      <c r="D167" s="451">
        <f>D157</f>
        <v>6</v>
      </c>
      <c r="E167" s="451" t="str">
        <f>E157</f>
        <v>couverts</v>
      </c>
      <c r="F167" s="3203"/>
      <c r="G167" s="3204"/>
      <c r="H167" s="3204"/>
      <c r="I167" s="3204"/>
      <c r="J167" s="3204"/>
      <c r="K167" s="3204"/>
      <c r="L167" s="3205"/>
      <c r="R167" s="464"/>
      <c r="S167" s="464"/>
      <c r="T167" s="464"/>
      <c r="U167" s="464"/>
      <c r="AF167"/>
      <c r="AG167"/>
      <c r="AH167"/>
      <c r="AI167"/>
      <c r="AJ167"/>
      <c r="AK167"/>
      <c r="AL167"/>
      <c r="AN167" s="27"/>
      <c r="AO167" s="27"/>
      <c r="AP167" s="27"/>
      <c r="AQ167" s="27"/>
      <c r="AR167" s="464"/>
      <c r="AS167" s="827"/>
      <c r="AV167" s="9"/>
      <c r="AW167" s="9"/>
      <c r="AX167" s="9"/>
      <c r="AY167" s="862"/>
      <c r="BA167" s="466">
        <v>1</v>
      </c>
    </row>
    <row r="168" spans="2:53" ht="21" customHeight="1" x14ac:dyDescent="0.25">
      <c r="B168" s="104" t="s">
        <v>7</v>
      </c>
      <c r="C168" s="451" t="str">
        <f>C157</f>
        <v>Famille à coller.N.Nom de votre recette.Recette mère ►.S.Saisissez le nom de la recette mère</v>
      </c>
      <c r="D168" s="451">
        <f>D157</f>
        <v>6</v>
      </c>
      <c r="E168" s="451" t="str">
        <f>E157</f>
        <v>couverts</v>
      </c>
      <c r="F168" s="3203"/>
      <c r="G168" s="3204"/>
      <c r="H168" s="3204"/>
      <c r="I168" s="3204"/>
      <c r="J168" s="3204"/>
      <c r="K168" s="3204"/>
      <c r="L168" s="3205"/>
      <c r="R168" s="464"/>
      <c r="S168" s="464"/>
      <c r="T168" s="464"/>
      <c r="U168" s="464"/>
      <c r="AF168"/>
      <c r="AG168"/>
      <c r="AH168"/>
      <c r="AI168"/>
      <c r="AJ168"/>
      <c r="AK168"/>
      <c r="AL168"/>
      <c r="AN168" s="27"/>
      <c r="AO168" s="27"/>
      <c r="AP168" s="27"/>
      <c r="AQ168" s="27"/>
      <c r="AR168" s="464"/>
      <c r="AS168" s="827"/>
      <c r="AT168" s="864">
        <v>149.92240344353021</v>
      </c>
      <c r="AU168" s="865">
        <v>8</v>
      </c>
      <c r="AV168" s="9"/>
      <c r="AW168" s="85" t="s">
        <v>564</v>
      </c>
      <c r="AX168" s="9"/>
      <c r="AY168" s="862"/>
      <c r="BA168" s="466">
        <v>1</v>
      </c>
    </row>
    <row r="169" spans="2:53" ht="21" customHeight="1" x14ac:dyDescent="0.25">
      <c r="B169" s="104" t="s">
        <v>7</v>
      </c>
      <c r="C169" s="451" t="str">
        <f>C157</f>
        <v>Famille à coller.N.Nom de votre recette.Recette mère ►.S.Saisissez le nom de la recette mère</v>
      </c>
      <c r="D169" s="451">
        <f>D157</f>
        <v>6</v>
      </c>
      <c r="E169" s="451" t="str">
        <f>E157</f>
        <v>couverts</v>
      </c>
      <c r="F169" s="517" t="s">
        <v>98</v>
      </c>
      <c r="G169" s="518"/>
      <c r="H169" s="518"/>
      <c r="I169" s="518"/>
      <c r="J169" s="518"/>
      <c r="K169" s="519"/>
      <c r="L169" s="520"/>
      <c r="R169" s="464"/>
      <c r="S169" s="464"/>
      <c r="T169" s="464"/>
      <c r="U169" s="464"/>
      <c r="AF169"/>
      <c r="AG169"/>
      <c r="AH169"/>
      <c r="AI169"/>
      <c r="AJ169"/>
      <c r="AK169"/>
      <c r="AL169"/>
      <c r="AN169" s="27"/>
      <c r="AO169" s="27"/>
      <c r="AP169" s="27"/>
      <c r="AQ169" s="27"/>
      <c r="AR169" s="464"/>
      <c r="AS169" s="827"/>
      <c r="AT169" s="866">
        <v>1.28</v>
      </c>
      <c r="AU169" s="867">
        <v>7</v>
      </c>
      <c r="AV169" s="9"/>
      <c r="AW169" s="85" t="s">
        <v>565</v>
      </c>
      <c r="AX169" s="9"/>
      <c r="AY169" s="862"/>
      <c r="BA169" s="466">
        <v>1</v>
      </c>
    </row>
    <row r="170" spans="2:53" ht="21" customHeight="1" x14ac:dyDescent="0.25">
      <c r="B170" s="73" t="str">
        <f>IF(OR(F170&lt;&gt;"",G170&lt;&gt; "",H170&lt;&gt;"",I170&lt;&gt;""),"A", "►")</f>
        <v>►</v>
      </c>
      <c r="C170" s="451" t="str">
        <f>C157</f>
        <v>Famille à coller.N.Nom de votre recette.Recette mère ►.S.Saisissez le nom de la recette mère</v>
      </c>
      <c r="D170" s="451">
        <f>D157</f>
        <v>6</v>
      </c>
      <c r="E170" s="451" t="str">
        <f>E157</f>
        <v>couverts</v>
      </c>
      <c r="F170" s="410"/>
      <c r="G170" s="375"/>
      <c r="H170" s="375"/>
      <c r="I170" s="375"/>
      <c r="J170" s="375"/>
      <c r="K170" s="375"/>
      <c r="L170" s="387"/>
      <c r="R170" s="464"/>
      <c r="S170" s="464"/>
      <c r="T170" s="464"/>
      <c r="U170" s="464"/>
      <c r="AF170"/>
      <c r="AG170"/>
      <c r="AH170"/>
      <c r="AI170"/>
      <c r="AJ170"/>
      <c r="AK170"/>
      <c r="AL170"/>
      <c r="AN170" s="27"/>
      <c r="AO170" s="27"/>
      <c r="AP170" s="27"/>
      <c r="AQ170" s="27"/>
      <c r="AR170" s="464"/>
      <c r="AS170" s="827"/>
      <c r="AT170" s="868">
        <v>3</v>
      </c>
      <c r="AU170" s="869">
        <v>0.38194444444444442</v>
      </c>
      <c r="AV170" s="9"/>
      <c r="AW170" s="870" t="s">
        <v>566</v>
      </c>
      <c r="AX170" s="871" t="s">
        <v>567</v>
      </c>
      <c r="AY170" s="872" t="s">
        <v>568</v>
      </c>
      <c r="BA170" s="466">
        <v>1</v>
      </c>
    </row>
    <row r="171" spans="2:53" ht="21" customHeight="1" x14ac:dyDescent="0.25">
      <c r="B171" s="73" t="str">
        <f>IF(OR(F171&lt;&gt;"",G171&lt;&gt; "",H171&lt;&gt;"",I171&lt;&gt;""),"A", "►")</f>
        <v>►</v>
      </c>
      <c r="C171" s="451" t="str">
        <f>C157</f>
        <v>Famille à coller.N.Nom de votre recette.Recette mère ►.S.Saisissez le nom de la recette mère</v>
      </c>
      <c r="D171" s="451">
        <f>D157</f>
        <v>6</v>
      </c>
      <c r="E171" s="451" t="str">
        <f>E157</f>
        <v>couverts</v>
      </c>
      <c r="F171" s="569"/>
      <c r="G171" s="146"/>
      <c r="H171" s="146"/>
      <c r="I171" s="146"/>
      <c r="J171" s="146"/>
      <c r="K171" s="472"/>
      <c r="L171" s="147" t="s">
        <v>127</v>
      </c>
      <c r="R171" s="464"/>
      <c r="S171" s="464"/>
      <c r="T171" s="464"/>
      <c r="U171" s="464"/>
      <c r="AF171"/>
      <c r="AG171"/>
      <c r="AH171"/>
      <c r="AI171"/>
      <c r="AJ171"/>
      <c r="AK171"/>
      <c r="AL171"/>
      <c r="AN171" s="27"/>
      <c r="AO171" s="27"/>
      <c r="AP171" s="27"/>
      <c r="AQ171" s="27"/>
      <c r="AR171" s="464"/>
      <c r="AS171" s="716"/>
      <c r="AT171" s="873">
        <v>2</v>
      </c>
      <c r="AU171" s="874">
        <v>6</v>
      </c>
      <c r="AV171" s="9"/>
      <c r="AW171" s="875" t="s">
        <v>569</v>
      </c>
      <c r="AX171" s="876" t="s">
        <v>570</v>
      </c>
      <c r="AY171" s="877" t="s">
        <v>571</v>
      </c>
      <c r="BA171" s="466">
        <v>1</v>
      </c>
    </row>
    <row r="172" spans="2:53" ht="21" customHeight="1" x14ac:dyDescent="0.25">
      <c r="B172" s="73" t="str">
        <f>IF(OR(F172&lt;&gt;"",G172&lt;&gt; "",H172&lt;&gt;"",I172&lt;&gt;""),"A", "►")</f>
        <v>►</v>
      </c>
      <c r="C172" s="451" t="str">
        <f>C157</f>
        <v>Famille à coller.N.Nom de votre recette.Recette mère ►.S.Saisissez le nom de la recette mère</v>
      </c>
      <c r="D172" s="451">
        <f>D157</f>
        <v>6</v>
      </c>
      <c r="E172" s="451" t="str">
        <f>E157</f>
        <v>couverts</v>
      </c>
      <c r="F172" s="145"/>
      <c r="G172" s="146"/>
      <c r="H172" s="146"/>
      <c r="I172" s="146"/>
      <c r="J172" s="146"/>
      <c r="K172" s="472"/>
      <c r="L172" s="147" t="s">
        <v>128</v>
      </c>
      <c r="R172" s="464"/>
      <c r="S172" s="464"/>
      <c r="T172" s="464"/>
      <c r="U172" s="464"/>
      <c r="AF172"/>
      <c r="AG172"/>
      <c r="AH172"/>
      <c r="AI172"/>
      <c r="AJ172"/>
      <c r="AK172"/>
      <c r="AL172"/>
      <c r="AN172" s="27"/>
      <c r="AO172" s="27"/>
      <c r="AP172" s="27"/>
      <c r="AQ172" s="27"/>
      <c r="AR172" s="464"/>
      <c r="AS172" s="709"/>
      <c r="AT172" s="878">
        <v>2</v>
      </c>
      <c r="AU172" s="879">
        <f>ROW()</f>
        <v>172</v>
      </c>
      <c r="AV172" s="9"/>
      <c r="AY172" s="148"/>
      <c r="BA172" s="466">
        <v>1</v>
      </c>
    </row>
    <row r="173" spans="2:53" ht="21" customHeight="1" x14ac:dyDescent="0.25">
      <c r="B173" s="73" t="str">
        <f>IF(OR(F173&lt;&gt;"",G173&lt;&gt; "",H173&lt;&gt;"",I173&lt;&gt;""),"A", "►")</f>
        <v>►</v>
      </c>
      <c r="C173" s="451" t="str">
        <f>C164</f>
        <v>Famille à coller.N.Nom de votre recette.Recette mère ►.S.Saisissez le nom de la recette mère</v>
      </c>
      <c r="D173" s="451">
        <f>D164</f>
        <v>6</v>
      </c>
      <c r="E173" s="451" t="str">
        <f>E164</f>
        <v>couverts</v>
      </c>
      <c r="F173" s="566"/>
      <c r="G173" s="146"/>
      <c r="H173" s="146"/>
      <c r="I173" s="146"/>
      <c r="J173" s="146"/>
      <c r="K173" s="472"/>
      <c r="L173" s="147" t="s">
        <v>266</v>
      </c>
      <c r="R173" s="464"/>
      <c r="S173" s="464"/>
      <c r="T173" s="464"/>
      <c r="U173" s="464"/>
      <c r="AF173"/>
      <c r="AG173"/>
      <c r="AH173"/>
      <c r="AI173"/>
      <c r="AJ173"/>
      <c r="AK173"/>
      <c r="AL173"/>
      <c r="AN173" s="27"/>
      <c r="AO173" s="27"/>
      <c r="AP173" s="27"/>
      <c r="AQ173" s="27"/>
      <c r="AR173" s="464"/>
      <c r="AS173" s="796"/>
      <c r="AT173" s="880">
        <v>5</v>
      </c>
      <c r="AU173" s="881"/>
      <c r="AV173" s="9"/>
      <c r="AW173" s="882" t="s">
        <v>572</v>
      </c>
      <c r="AX173" s="883" t="s">
        <v>573</v>
      </c>
      <c r="AY173" s="884" t="s">
        <v>574</v>
      </c>
      <c r="BA173" s="466">
        <v>1</v>
      </c>
    </row>
    <row r="174" spans="2:53" ht="21" customHeight="1" x14ac:dyDescent="0.25">
      <c r="B174" s="116" t="s">
        <v>7</v>
      </c>
      <c r="C174" s="451" t="str">
        <f>C157</f>
        <v>Famille à coller.N.Nom de votre recette.Recette mère ►.S.Saisissez le nom de la recette mère</v>
      </c>
      <c r="D174" s="451">
        <f>D157</f>
        <v>6</v>
      </c>
      <c r="E174" s="451" t="str">
        <f>E157</f>
        <v>couverts</v>
      </c>
      <c r="F174" s="265"/>
      <c r="G174" s="265"/>
      <c r="H174" s="265" t="s">
        <v>73</v>
      </c>
      <c r="I174" s="266"/>
      <c r="J174" s="267"/>
      <c r="K174" s="267"/>
      <c r="L174" s="268"/>
      <c r="R174" s="464"/>
      <c r="S174" s="464"/>
      <c r="T174" s="464"/>
      <c r="U174" s="464"/>
      <c r="AF174"/>
      <c r="AG174"/>
      <c r="AH174"/>
      <c r="AI174"/>
      <c r="AJ174"/>
      <c r="AK174"/>
      <c r="AL174"/>
      <c r="AN174" s="27"/>
      <c r="AO174" s="27"/>
      <c r="AP174" s="27"/>
      <c r="AQ174" s="27"/>
      <c r="AR174" s="464"/>
      <c r="AS174" s="677"/>
      <c r="AT174" s="885">
        <v>12</v>
      </c>
      <c r="AU174" s="886">
        <f>ROW()</f>
        <v>174</v>
      </c>
      <c r="AV174" s="9"/>
      <c r="AW174" s="887" t="s">
        <v>575</v>
      </c>
      <c r="AX174" s="888" t="s">
        <v>576</v>
      </c>
      <c r="AY174" s="889" t="s">
        <v>577</v>
      </c>
      <c r="BA174" s="466">
        <v>1</v>
      </c>
    </row>
    <row r="175" spans="2:53" ht="21" customHeight="1" thickBot="1" x14ac:dyDescent="0.3">
      <c r="B175" s="123" t="s">
        <v>7</v>
      </c>
      <c r="C175" s="455" t="str">
        <f>C157</f>
        <v>Famille à coller.N.Nom de votre recette.Recette mère ►.S.Saisissez le nom de la recette mère</v>
      </c>
      <c r="D175" s="455">
        <f>D157</f>
        <v>6</v>
      </c>
      <c r="E175" s="455" t="str">
        <f>E157</f>
        <v>couverts</v>
      </c>
      <c r="F175" s="269" t="s">
        <v>62</v>
      </c>
      <c r="G175" s="270"/>
      <c r="H175" s="271"/>
      <c r="I175" s="272"/>
      <c r="J175" s="271"/>
      <c r="K175" s="271"/>
      <c r="L175" s="273"/>
      <c r="R175" s="464"/>
      <c r="S175" s="464"/>
      <c r="T175" s="464"/>
      <c r="U175" s="464"/>
      <c r="AF175"/>
      <c r="AG175"/>
      <c r="AH175"/>
      <c r="AI175"/>
      <c r="AJ175"/>
      <c r="AK175"/>
      <c r="AL175"/>
      <c r="AN175" s="27"/>
      <c r="AO175" s="27"/>
      <c r="AP175" s="27"/>
      <c r="AQ175" s="27"/>
      <c r="AR175" s="464"/>
      <c r="AS175" s="677"/>
      <c r="AT175" s="465"/>
      <c r="AU175" s="465"/>
      <c r="AV175" s="9"/>
      <c r="AY175" s="148"/>
      <c r="BA175" s="466">
        <v>1</v>
      </c>
    </row>
    <row r="176" spans="2:53" ht="21" customHeight="1" thickBot="1" x14ac:dyDescent="0.3">
      <c r="B176" s="100" t="s">
        <v>7</v>
      </c>
      <c r="R176" s="464"/>
      <c r="S176" s="464"/>
      <c r="T176" s="464"/>
      <c r="U176" s="464"/>
      <c r="AF176"/>
      <c r="AG176"/>
      <c r="AH176"/>
      <c r="AI176"/>
      <c r="AJ176"/>
      <c r="AK176"/>
      <c r="AL176"/>
      <c r="AN176" s="27"/>
      <c r="AO176" s="27"/>
      <c r="AP176" s="27"/>
      <c r="AQ176" s="27"/>
      <c r="AR176" s="464"/>
      <c r="AS176" s="677"/>
      <c r="AT176" s="890" t="s">
        <v>578</v>
      </c>
      <c r="AU176" s="890" t="s">
        <v>579</v>
      </c>
      <c r="AV176" s="9"/>
      <c r="AW176" s="891" t="s">
        <v>580</v>
      </c>
      <c r="AX176" s="892" t="s">
        <v>581</v>
      </c>
      <c r="AY176" s="893" t="s">
        <v>582</v>
      </c>
      <c r="BA176" s="466">
        <v>1</v>
      </c>
    </row>
    <row r="177" spans="2:53" ht="21" customHeight="1" x14ac:dyDescent="0.25">
      <c r="B177" s="23" t="s">
        <v>7</v>
      </c>
      <c r="C177" s="456" t="str">
        <f>C183</f>
        <v>Famille à coller.N.Nom de votre recette.Recette mère ►.S.Saisissez le nom de la recette mère</v>
      </c>
      <c r="D177" s="457">
        <f>D183</f>
        <v>6</v>
      </c>
      <c r="E177" s="457" t="str">
        <f>E183</f>
        <v>couverts</v>
      </c>
      <c r="F177" s="279" t="s">
        <v>4</v>
      </c>
      <c r="G177" s="24" t="s">
        <v>8</v>
      </c>
      <c r="H177" s="3217" t="s">
        <v>206</v>
      </c>
      <c r="I177" s="3217"/>
      <c r="J177" s="3157" t="s">
        <v>10</v>
      </c>
      <c r="K177" s="3157"/>
      <c r="L177" s="3158"/>
      <c r="N177" s="522" t="s">
        <v>77</v>
      </c>
      <c r="O177" s="470" t="s">
        <v>346</v>
      </c>
      <c r="P177" s="470"/>
      <c r="Q177" s="470"/>
      <c r="R177" s="464"/>
      <c r="S177" s="464"/>
      <c r="T177" s="464"/>
      <c r="U177" s="464"/>
      <c r="AF177"/>
      <c r="AG177"/>
      <c r="AH177"/>
      <c r="AI177"/>
      <c r="AJ177"/>
      <c r="AK177"/>
      <c r="AL177"/>
      <c r="AN177" s="27"/>
      <c r="AO177" s="27"/>
      <c r="AP177" s="27"/>
      <c r="AQ177" s="27"/>
      <c r="AR177" s="464"/>
      <c r="AS177" s="677"/>
      <c r="AT177" s="890" t="s">
        <v>583</v>
      </c>
      <c r="AU177" s="890" t="s">
        <v>584</v>
      </c>
      <c r="AV177" s="9"/>
      <c r="AW177" s="894" t="s">
        <v>585</v>
      </c>
      <c r="AX177" s="895" t="s">
        <v>586</v>
      </c>
      <c r="AY177" s="896" t="s">
        <v>587</v>
      </c>
      <c r="BA177" s="466">
        <v>1</v>
      </c>
    </row>
    <row r="178" spans="2:53" ht="21" customHeight="1" x14ac:dyDescent="0.25">
      <c r="B178" s="25" t="s">
        <v>7</v>
      </c>
      <c r="C178" s="458" t="str">
        <f>C183</f>
        <v>Famille à coller.N.Nom de votre recette.Recette mère ►.S.Saisissez le nom de la recette mère</v>
      </c>
      <c r="D178" s="459"/>
      <c r="E178" s="459"/>
      <c r="F178" s="281" t="s">
        <v>207</v>
      </c>
      <c r="G178" s="26" t="s">
        <v>12</v>
      </c>
      <c r="H178" s="3218"/>
      <c r="I178" s="3218"/>
      <c r="J178" s="3159"/>
      <c r="K178" s="3159"/>
      <c r="L178" s="3160"/>
      <c r="O178" s="469" t="s">
        <v>276</v>
      </c>
      <c r="P178" s="464"/>
      <c r="R178" s="464"/>
      <c r="S178" s="464"/>
      <c r="T178" s="464"/>
      <c r="U178" s="464"/>
      <c r="AF178"/>
      <c r="AG178"/>
      <c r="AH178"/>
      <c r="AI178"/>
      <c r="AJ178"/>
      <c r="AK178"/>
      <c r="AL178"/>
      <c r="AN178" s="27"/>
      <c r="AO178" s="27"/>
      <c r="AP178" s="27"/>
      <c r="AQ178" s="27"/>
      <c r="AR178" s="464"/>
      <c r="AS178" s="677"/>
      <c r="AT178" s="890" t="s">
        <v>588</v>
      </c>
      <c r="AU178" s="890" t="s">
        <v>589</v>
      </c>
      <c r="AV178" s="9"/>
      <c r="AW178" s="9"/>
      <c r="AX178" s="9"/>
      <c r="AY178" s="862"/>
      <c r="BA178" s="466">
        <v>1</v>
      </c>
    </row>
    <row r="179" spans="2:53" ht="21" customHeight="1" x14ac:dyDescent="0.25">
      <c r="B179" s="25" t="s">
        <v>7</v>
      </c>
      <c r="C179" s="460" t="str">
        <f>C183</f>
        <v>Famille à coller.N.Nom de votre recette.Recette mère ►.S.Saisissez le nom de la recette mère</v>
      </c>
      <c r="D179" s="461"/>
      <c r="E179" s="462"/>
      <c r="F179" s="28"/>
      <c r="G179" s="29" t="s">
        <v>208</v>
      </c>
      <c r="H179" s="283"/>
      <c r="I179" s="30" t="s">
        <v>13</v>
      </c>
      <c r="J179" s="284" t="s">
        <v>14</v>
      </c>
      <c r="K179" s="9"/>
      <c r="L179" s="285"/>
      <c r="R179" s="464"/>
      <c r="S179" s="464"/>
      <c r="T179" s="464"/>
      <c r="U179" s="464"/>
      <c r="AF179"/>
      <c r="AG179"/>
      <c r="AH179"/>
      <c r="AI179"/>
      <c r="AJ179"/>
      <c r="AK179"/>
      <c r="AL179"/>
      <c r="AN179" s="27"/>
      <c r="AO179" s="27"/>
      <c r="AP179" s="27"/>
      <c r="AQ179" s="27"/>
      <c r="AR179" s="464"/>
      <c r="AS179" s="809"/>
      <c r="AT179" s="890" t="s">
        <v>590</v>
      </c>
      <c r="AU179" s="890" t="s">
        <v>591</v>
      </c>
      <c r="AV179" s="9"/>
      <c r="AW179" s="897" t="s">
        <v>592</v>
      </c>
      <c r="AX179" s="898" t="s">
        <v>593</v>
      </c>
      <c r="AY179" s="862"/>
      <c r="BA179" s="466">
        <v>1</v>
      </c>
    </row>
    <row r="180" spans="2:53" ht="21" customHeight="1" x14ac:dyDescent="0.25">
      <c r="B180" s="25" t="s">
        <v>7</v>
      </c>
      <c r="C180" s="428" t="str">
        <f>C183</f>
        <v>Famille à coller.N.Nom de votre recette.Recette mère ►.S.Saisissez le nom de la recette mère</v>
      </c>
      <c r="D180" s="428"/>
      <c r="E180" s="428"/>
      <c r="F180" s="36" t="s">
        <v>16</v>
      </c>
      <c r="G180" s="37"/>
      <c r="H180" s="37"/>
      <c r="I180" s="288" t="s">
        <v>17</v>
      </c>
      <c r="J180" s="3214" t="str">
        <f>F183</f>
        <v>Famille à coller.N.Nom de votre recette.Recette mère ►.S.Saisissez le nom de la recette mère</v>
      </c>
      <c r="K180" s="3214"/>
      <c r="L180" s="3215"/>
      <c r="R180" s="464"/>
      <c r="S180" s="464"/>
      <c r="T180" s="464"/>
      <c r="U180" s="464"/>
      <c r="AF180"/>
      <c r="AG180"/>
      <c r="AH180"/>
      <c r="AI180"/>
      <c r="AJ180"/>
      <c r="AK180"/>
      <c r="AL180"/>
      <c r="AN180" s="27"/>
      <c r="AO180" s="27"/>
      <c r="AP180" s="27"/>
      <c r="AQ180" s="27"/>
      <c r="AR180" s="465"/>
      <c r="AS180" s="809"/>
      <c r="AT180" s="890" t="s">
        <v>594</v>
      </c>
      <c r="AU180" s="890" t="s">
        <v>595</v>
      </c>
      <c r="AV180" s="9"/>
      <c r="AW180" s="9"/>
      <c r="AX180" s="9"/>
      <c r="AY180" s="862"/>
      <c r="BA180" s="466">
        <v>1</v>
      </c>
    </row>
    <row r="181" spans="2:53" ht="21" customHeight="1" x14ac:dyDescent="0.25">
      <c r="B181" s="25" t="s">
        <v>7</v>
      </c>
      <c r="C181" s="428" t="str">
        <f>C183</f>
        <v>Famille à coller.N.Nom de votre recette.Recette mère ►.S.Saisissez le nom de la recette mère</v>
      </c>
      <c r="D181" s="428"/>
      <c r="E181" s="428"/>
      <c r="F181" s="43">
        <v>6</v>
      </c>
      <c r="G181" s="44" t="s">
        <v>66</v>
      </c>
      <c r="H181" s="36"/>
      <c r="I181" s="36"/>
      <c r="J181" s="3214"/>
      <c r="K181" s="3214"/>
      <c r="L181" s="3215"/>
      <c r="R181" s="464"/>
      <c r="S181" s="464"/>
      <c r="T181" s="464"/>
      <c r="U181" s="464"/>
      <c r="AF181"/>
      <c r="AG181"/>
      <c r="AH181"/>
      <c r="AI181"/>
      <c r="AJ181"/>
      <c r="AK181"/>
      <c r="AL181"/>
      <c r="AN181" s="27"/>
      <c r="AO181" s="27"/>
      <c r="AP181" s="27"/>
      <c r="AQ181" s="27"/>
      <c r="AR181" s="465"/>
      <c r="AS181" s="809"/>
      <c r="AT181" s="890" t="s">
        <v>596</v>
      </c>
      <c r="AU181" s="881">
        <v>1</v>
      </c>
      <c r="AV181" s="9"/>
      <c r="AW181" s="9" t="s">
        <v>597</v>
      </c>
      <c r="AX181" s="9"/>
      <c r="AY181" s="862"/>
      <c r="BA181" s="466">
        <v>1</v>
      </c>
    </row>
    <row r="182" spans="2:53" ht="21" customHeight="1" x14ac:dyDescent="0.25">
      <c r="B182" s="25" t="s">
        <v>5</v>
      </c>
      <c r="C182" s="428" t="str">
        <f>C183</f>
        <v>Famille à coller.N.Nom de votre recette.Recette mère ►.S.Saisissez le nom de la recette mère</v>
      </c>
      <c r="D182" s="428"/>
      <c r="E182" s="428"/>
      <c r="F182" s="289"/>
      <c r="G182" s="48"/>
      <c r="H182" s="48"/>
      <c r="I182" s="48"/>
      <c r="J182" s="48"/>
      <c r="K182" s="48"/>
      <c r="L182" s="429"/>
      <c r="R182" s="464"/>
      <c r="S182" s="464"/>
      <c r="T182" s="464"/>
      <c r="U182" s="464"/>
      <c r="AF182"/>
      <c r="AG182"/>
      <c r="AH182"/>
      <c r="AI182"/>
      <c r="AJ182"/>
      <c r="AK182"/>
      <c r="AL182"/>
      <c r="AN182" s="27"/>
      <c r="AO182" s="27"/>
      <c r="AP182" s="27"/>
      <c r="AQ182" s="27"/>
      <c r="AR182" s="465"/>
      <c r="AS182" s="809"/>
      <c r="AT182" s="890" t="s">
        <v>598</v>
      </c>
      <c r="AU182" s="890" t="s">
        <v>599</v>
      </c>
      <c r="AV182" s="899" t="s">
        <v>600</v>
      </c>
      <c r="AW182" s="900" t="s">
        <v>601</v>
      </c>
      <c r="AX182" s="9"/>
      <c r="AY182" s="862" t="s">
        <v>4</v>
      </c>
      <c r="BA182" s="466">
        <v>1</v>
      </c>
    </row>
    <row r="183" spans="2:53" ht="21" customHeight="1" thickBot="1" x14ac:dyDescent="0.3">
      <c r="B183" s="430" t="s">
        <v>5</v>
      </c>
      <c r="C183" s="431" t="str">
        <f>F183</f>
        <v>Famille à coller.N.Nom de votre recette.Recette mère ►.S.Saisissez le nom de la recette mère</v>
      </c>
      <c r="D183" s="431">
        <f>F181</f>
        <v>6</v>
      </c>
      <c r="E183" s="431" t="str">
        <f>G181</f>
        <v>couverts</v>
      </c>
      <c r="F183" s="435" t="str">
        <f>UPPER(LEFT(H177,1))&amp;LOWER(MID(H177,2,999))&amp;"."&amp;UPPER(LEFT(J177,1))&amp;"."&amp;UPPER(LEFT(J177,1))&amp;LOWER(MID(J177,2,999))&amp;"."&amp;IF(ISTEXT(L183),K183&amp;"."&amp;UPPER(LEFT(L183,1))&amp;"."&amp;UPPER(LEFT(L183,1))&amp;LOWER(MID(L183,2,999)),G183)</f>
        <v>Famille à coller.N.Nom de votre recette.Recette mère ►.S.Saisissez le nom de la recette mère</v>
      </c>
      <c r="G183" s="432" t="s">
        <v>22</v>
      </c>
      <c r="H183" s="3216" t="s">
        <v>23</v>
      </c>
      <c r="I183" s="3216"/>
      <c r="J183" s="3216"/>
      <c r="K183" s="433" t="s">
        <v>24</v>
      </c>
      <c r="L183" s="434" t="s">
        <v>25</v>
      </c>
      <c r="R183" s="464"/>
      <c r="S183" s="464"/>
      <c r="T183" s="464"/>
      <c r="U183" s="464"/>
      <c r="AF183"/>
      <c r="AG183"/>
      <c r="AH183"/>
      <c r="AI183"/>
      <c r="AJ183"/>
      <c r="AK183"/>
      <c r="AL183"/>
      <c r="AN183" s="27"/>
      <c r="AO183" s="27"/>
      <c r="AP183" s="27"/>
      <c r="AQ183" s="27"/>
      <c r="AR183" s="465"/>
      <c r="AS183" s="827"/>
      <c r="AT183" s="9"/>
      <c r="AU183" s="9"/>
      <c r="AV183" s="9"/>
      <c r="AW183" s="9"/>
      <c r="AX183" s="9"/>
      <c r="AY183" s="862"/>
      <c r="BA183" s="466">
        <v>1</v>
      </c>
    </row>
    <row r="184" spans="2:53" ht="21" customHeight="1" thickTop="1" thickBot="1" x14ac:dyDescent="0.3">
      <c r="B184" s="439" t="s">
        <v>7</v>
      </c>
      <c r="C184" s="440" t="str">
        <f>C183</f>
        <v>Famille à coller.N.Nom de votre recette.Recette mère ►.S.Saisissez le nom de la recette mère</v>
      </c>
      <c r="D184" s="440"/>
      <c r="E184" s="440"/>
      <c r="F184" s="105" t="s">
        <v>27</v>
      </c>
      <c r="G184" s="106">
        <v>1</v>
      </c>
      <c r="H184" s="107" t="s">
        <v>99</v>
      </c>
      <c r="I184" s="108"/>
      <c r="J184" s="108"/>
      <c r="K184" s="108"/>
      <c r="L184" s="109"/>
      <c r="R184" s="464"/>
      <c r="S184" s="464"/>
      <c r="T184" s="464"/>
      <c r="U184" s="464"/>
      <c r="AF184"/>
      <c r="AG184"/>
      <c r="AH184"/>
      <c r="AI184"/>
      <c r="AJ184"/>
      <c r="AK184"/>
      <c r="AL184"/>
      <c r="AN184" s="27"/>
      <c r="AO184" s="27"/>
      <c r="AP184" s="27"/>
      <c r="AQ184" s="27"/>
      <c r="AR184" s="465"/>
      <c r="AS184" s="827"/>
      <c r="AT184" s="9"/>
      <c r="AU184" s="9"/>
      <c r="AV184" s="9"/>
      <c r="AW184" s="9"/>
      <c r="AX184" s="9"/>
      <c r="AY184" s="862"/>
      <c r="BA184" s="466">
        <v>1</v>
      </c>
    </row>
    <row r="185" spans="2:53" ht="21" customHeight="1" thickTop="1" x14ac:dyDescent="0.25">
      <c r="B185" s="104" t="s">
        <v>7</v>
      </c>
      <c r="C185" s="451" t="str">
        <f>C183</f>
        <v>Famille à coller.N.Nom de votre recette.Recette mère ►.S.Saisissez le nom de la recette mère</v>
      </c>
      <c r="D185" s="451"/>
      <c r="E185" s="451"/>
      <c r="F185" s="187" t="s">
        <v>168</v>
      </c>
      <c r="G185" s="188"/>
      <c r="H185" s="188"/>
      <c r="I185" s="188"/>
      <c r="J185" s="188"/>
      <c r="K185" s="188"/>
      <c r="L185" s="189"/>
      <c r="R185" s="464"/>
      <c r="S185" s="464"/>
      <c r="T185" s="464"/>
      <c r="U185" s="464"/>
      <c r="AF185"/>
      <c r="AG185"/>
      <c r="AH185"/>
      <c r="AI185"/>
      <c r="AJ185"/>
      <c r="AK185"/>
      <c r="AL185"/>
      <c r="AN185" s="27"/>
      <c r="AO185" s="27"/>
      <c r="AP185" s="27"/>
      <c r="AQ185" s="27"/>
      <c r="AR185" s="465"/>
      <c r="AS185" s="827"/>
      <c r="AT185" s="901" t="s">
        <v>602</v>
      </c>
      <c r="AU185" s="9"/>
      <c r="AV185" s="9"/>
      <c r="AW185" s="9"/>
      <c r="AX185" s="9"/>
      <c r="AY185" s="862"/>
      <c r="BA185" s="466">
        <v>1</v>
      </c>
    </row>
    <row r="186" spans="2:53" ht="21" customHeight="1" x14ac:dyDescent="0.25">
      <c r="B186" s="104" t="s">
        <v>7</v>
      </c>
      <c r="C186" s="451" t="str">
        <f>C183</f>
        <v>Famille à coller.N.Nom de votre recette.Recette mère ►.S.Saisissez le nom de la recette mère</v>
      </c>
      <c r="D186" s="451"/>
      <c r="E186" s="451"/>
      <c r="F186" s="181"/>
      <c r="G186" s="190" t="s">
        <v>150</v>
      </c>
      <c r="H186" s="113"/>
      <c r="I186" s="113"/>
      <c r="J186" s="113"/>
      <c r="K186" s="191" t="s">
        <v>169</v>
      </c>
      <c r="L186" s="192"/>
      <c r="R186" s="464"/>
      <c r="S186" s="464"/>
      <c r="T186" s="464"/>
      <c r="U186" s="464"/>
      <c r="AF186"/>
      <c r="AG186"/>
      <c r="AH186"/>
      <c r="AI186"/>
      <c r="AJ186"/>
      <c r="AK186"/>
      <c r="AL186"/>
      <c r="AN186" s="27"/>
      <c r="AO186" s="27"/>
      <c r="AP186" s="27"/>
      <c r="AQ186" s="27"/>
      <c r="AR186" s="465"/>
      <c r="AS186" s="827"/>
      <c r="AT186" s="902" t="s">
        <v>603</v>
      </c>
      <c r="AU186" s="9"/>
      <c r="AV186" s="9"/>
      <c r="AW186" s="9"/>
      <c r="AX186" s="9"/>
      <c r="AY186" s="862"/>
      <c r="BA186" s="466">
        <v>1</v>
      </c>
    </row>
    <row r="187" spans="2:53" ht="21" customHeight="1" x14ac:dyDescent="0.25">
      <c r="B187" s="73" t="str">
        <f t="shared" ref="B187:B194" si="38">IF(OR(F187&lt;&gt;"",K187&lt;&gt; ""),"A", "►")</f>
        <v>A</v>
      </c>
      <c r="C187" s="451" t="str">
        <f>C183</f>
        <v>Famille à coller.N.Nom de votre recette.Recette mère ►.S.Saisissez le nom de la recette mère</v>
      </c>
      <c r="D187" s="451">
        <f>D183</f>
        <v>6</v>
      </c>
      <c r="E187" s="451" t="str">
        <f>E183</f>
        <v>couverts</v>
      </c>
      <c r="F187" s="181"/>
      <c r="G187" s="193" t="s">
        <v>153</v>
      </c>
      <c r="H187" s="114"/>
      <c r="I187" s="114"/>
      <c r="J187" s="114"/>
      <c r="K187" s="136" t="s">
        <v>86</v>
      </c>
      <c r="L187" s="194" t="s">
        <v>170</v>
      </c>
      <c r="R187" s="464"/>
      <c r="S187" s="464"/>
      <c r="T187" s="464"/>
      <c r="U187" s="464"/>
      <c r="AF187"/>
      <c r="AG187"/>
      <c r="AH187"/>
      <c r="AI187"/>
      <c r="AJ187"/>
      <c r="AK187"/>
      <c r="AL187"/>
      <c r="AN187" s="27"/>
      <c r="AO187" s="27"/>
      <c r="AP187" s="27"/>
      <c r="AQ187" s="27"/>
      <c r="AR187" s="465"/>
      <c r="AS187" s="827"/>
      <c r="AT187" s="902" t="s">
        <v>604</v>
      </c>
      <c r="AU187" s="9"/>
      <c r="AV187" s="9"/>
      <c r="AW187" s="9"/>
      <c r="AX187" s="9"/>
      <c r="AY187" s="862"/>
      <c r="BA187" s="466">
        <v>1</v>
      </c>
    </row>
    <row r="188" spans="2:53" ht="21" customHeight="1" x14ac:dyDescent="0.25">
      <c r="B188" s="73" t="str">
        <f t="shared" si="38"/>
        <v>A</v>
      </c>
      <c r="C188" s="451" t="str">
        <f>C183</f>
        <v>Famille à coller.N.Nom de votre recette.Recette mère ►.S.Saisissez le nom de la recette mère</v>
      </c>
      <c r="D188" s="451">
        <f>D183</f>
        <v>6</v>
      </c>
      <c r="E188" s="451" t="str">
        <f>E183</f>
        <v>couverts</v>
      </c>
      <c r="F188" s="181">
        <v>3</v>
      </c>
      <c r="G188" s="193" t="s">
        <v>154</v>
      </c>
      <c r="H188" s="114"/>
      <c r="I188" s="114"/>
      <c r="J188" s="114"/>
      <c r="K188" s="195"/>
      <c r="L188" s="194" t="s">
        <v>171</v>
      </c>
      <c r="R188" s="464"/>
      <c r="S188" s="464"/>
      <c r="T188" s="464"/>
      <c r="U188" s="464"/>
      <c r="AF188"/>
      <c r="AG188"/>
      <c r="AH188"/>
      <c r="AI188"/>
      <c r="AJ188"/>
      <c r="AK188"/>
      <c r="AL188"/>
      <c r="AN188" s="27"/>
      <c r="AO188" s="27"/>
      <c r="AP188" s="27"/>
      <c r="AQ188" s="27"/>
      <c r="AR188" s="465"/>
      <c r="AS188" s="827"/>
      <c r="AT188" s="903" t="s">
        <v>605</v>
      </c>
      <c r="AU188" s="9"/>
      <c r="AV188" s="9"/>
      <c r="AW188" s="9"/>
      <c r="AX188" s="9"/>
      <c r="AY188" s="862"/>
      <c r="BA188" s="466">
        <v>1</v>
      </c>
    </row>
    <row r="189" spans="2:53" ht="21" customHeight="1" x14ac:dyDescent="0.25">
      <c r="B189" s="73" t="str">
        <f t="shared" si="38"/>
        <v>►</v>
      </c>
      <c r="C189" s="451" t="str">
        <f>C183</f>
        <v>Famille à coller.N.Nom de votre recette.Recette mère ►.S.Saisissez le nom de la recette mère</v>
      </c>
      <c r="D189" s="451">
        <f>D183</f>
        <v>6</v>
      </c>
      <c r="E189" s="451" t="str">
        <f>E183</f>
        <v>couverts</v>
      </c>
      <c r="F189" s="181"/>
      <c r="G189" s="193" t="s">
        <v>156</v>
      </c>
      <c r="H189" s="114"/>
      <c r="I189" s="114"/>
      <c r="J189" s="114"/>
      <c r="K189" s="196"/>
      <c r="L189" s="197" t="s">
        <v>172</v>
      </c>
      <c r="R189" s="464"/>
      <c r="S189" s="464"/>
      <c r="T189" s="464"/>
      <c r="U189" s="464"/>
      <c r="AF189"/>
      <c r="AG189"/>
      <c r="AH189"/>
      <c r="AI189"/>
      <c r="AJ189"/>
      <c r="AK189"/>
      <c r="AL189"/>
      <c r="AN189" s="27"/>
      <c r="AO189" s="27"/>
      <c r="AP189" s="27"/>
      <c r="AQ189" s="27"/>
      <c r="AR189" s="465"/>
      <c r="AS189" s="827"/>
      <c r="AT189" s="904" t="s">
        <v>606</v>
      </c>
      <c r="AU189" s="9"/>
      <c r="AV189" s="9"/>
      <c r="AW189" s="9"/>
      <c r="AX189" s="9"/>
      <c r="AY189" s="862"/>
      <c r="BA189" s="466">
        <v>1</v>
      </c>
    </row>
    <row r="190" spans="2:53" ht="21" customHeight="1" x14ac:dyDescent="0.25">
      <c r="B190" s="73" t="str">
        <f t="shared" si="38"/>
        <v>A</v>
      </c>
      <c r="C190" s="451" t="str">
        <f>C183</f>
        <v>Famille à coller.N.Nom de votre recette.Recette mère ►.S.Saisissez le nom de la recette mère</v>
      </c>
      <c r="D190" s="451">
        <f>D183</f>
        <v>6</v>
      </c>
      <c r="E190" s="451" t="str">
        <f>E183</f>
        <v>couverts</v>
      </c>
      <c r="F190" s="181">
        <v>1</v>
      </c>
      <c r="G190" s="193" t="s">
        <v>157</v>
      </c>
      <c r="H190" s="114"/>
      <c r="I190" s="114"/>
      <c r="J190" s="114"/>
      <c r="K190" s="195"/>
      <c r="L190" s="194" t="s">
        <v>170</v>
      </c>
      <c r="R190" s="464"/>
      <c r="S190" s="464"/>
      <c r="T190" s="464"/>
      <c r="U190" s="464"/>
      <c r="AF190"/>
      <c r="AG190"/>
      <c r="AH190"/>
      <c r="AI190"/>
      <c r="AJ190"/>
      <c r="AK190"/>
      <c r="AL190"/>
      <c r="AN190" s="27"/>
      <c r="AO190" s="27"/>
      <c r="AP190" s="27"/>
      <c r="AQ190" s="27"/>
      <c r="AR190" s="465"/>
      <c r="AS190" s="827"/>
      <c r="AY190" s="862"/>
      <c r="BA190" s="466">
        <v>1</v>
      </c>
    </row>
    <row r="191" spans="2:53" ht="21" customHeight="1" x14ac:dyDescent="0.25">
      <c r="B191" s="73" t="str">
        <f t="shared" si="38"/>
        <v>►</v>
      </c>
      <c r="C191" s="451" t="str">
        <f>C183</f>
        <v>Famille à coller.N.Nom de votre recette.Recette mère ►.S.Saisissez le nom de la recette mère</v>
      </c>
      <c r="D191" s="451">
        <f>D183</f>
        <v>6</v>
      </c>
      <c r="E191" s="451" t="str">
        <f>E183</f>
        <v>couverts</v>
      </c>
      <c r="F191" s="181"/>
      <c r="G191" s="193" t="s">
        <v>159</v>
      </c>
      <c r="H191" s="114"/>
      <c r="I191" s="114"/>
      <c r="J191" s="114"/>
      <c r="K191" s="195"/>
      <c r="L191" s="194" t="s">
        <v>173</v>
      </c>
      <c r="R191" s="464"/>
      <c r="S191" s="464"/>
      <c r="T191" s="464"/>
      <c r="U191" s="464"/>
      <c r="AF191"/>
      <c r="AG191"/>
      <c r="AH191"/>
      <c r="AI191"/>
      <c r="AJ191"/>
      <c r="AK191"/>
      <c r="AL191"/>
      <c r="AN191" s="27"/>
      <c r="AO191" s="27"/>
      <c r="AP191" s="27"/>
      <c r="AQ191" s="27"/>
      <c r="AR191" s="465"/>
      <c r="AS191" s="749"/>
      <c r="AT191" s="863" t="s">
        <v>607</v>
      </c>
      <c r="AU191" s="751"/>
      <c r="AV191" s="750"/>
      <c r="AW191" s="750"/>
      <c r="AX191" s="750"/>
      <c r="AY191" s="752"/>
      <c r="BA191" s="466">
        <v>1</v>
      </c>
    </row>
    <row r="192" spans="2:53" ht="21" customHeight="1" x14ac:dyDescent="0.25">
      <c r="B192" s="73" t="str">
        <f t="shared" si="38"/>
        <v>A</v>
      </c>
      <c r="C192" s="451" t="str">
        <f>C183</f>
        <v>Famille à coller.N.Nom de votre recette.Recette mère ►.S.Saisissez le nom de la recette mère</v>
      </c>
      <c r="D192" s="451">
        <f>D183</f>
        <v>6</v>
      </c>
      <c r="E192" s="451" t="str">
        <f>E183</f>
        <v>couverts</v>
      </c>
      <c r="F192" s="181"/>
      <c r="G192" s="193" t="s">
        <v>161</v>
      </c>
      <c r="H192" s="114"/>
      <c r="I192" s="114"/>
      <c r="J192" s="114"/>
      <c r="K192" s="140" t="s">
        <v>90</v>
      </c>
      <c r="L192" s="194" t="s">
        <v>171</v>
      </c>
      <c r="R192" s="464"/>
      <c r="S192" s="464"/>
      <c r="T192" s="464"/>
      <c r="U192" s="464"/>
      <c r="AF192"/>
      <c r="AG192"/>
      <c r="AH192"/>
      <c r="AI192"/>
      <c r="AJ192"/>
      <c r="AK192"/>
      <c r="AL192"/>
      <c r="AN192" s="27"/>
      <c r="AO192" s="27"/>
      <c r="AP192" s="27"/>
      <c r="AQ192" s="27"/>
      <c r="AR192" s="465"/>
      <c r="AS192" s="809"/>
      <c r="AT192" s="880"/>
      <c r="AU192" s="810"/>
      <c r="AV192" s="9"/>
      <c r="AW192" s="9"/>
      <c r="AX192" s="9"/>
      <c r="AY192" s="862"/>
      <c r="BA192" s="466">
        <v>1</v>
      </c>
    </row>
    <row r="193" spans="2:53" ht="21" customHeight="1" x14ac:dyDescent="0.25">
      <c r="B193" s="73" t="str">
        <f t="shared" si="38"/>
        <v>►</v>
      </c>
      <c r="C193" s="451" t="str">
        <f>C183</f>
        <v>Famille à coller.N.Nom de votre recette.Recette mère ►.S.Saisissez le nom de la recette mère</v>
      </c>
      <c r="D193" s="451">
        <f>D183</f>
        <v>6</v>
      </c>
      <c r="E193" s="451" t="str">
        <f>E183</f>
        <v>couverts</v>
      </c>
      <c r="F193" s="181"/>
      <c r="G193" s="193" t="s">
        <v>162</v>
      </c>
      <c r="H193" s="114"/>
      <c r="I193" s="114"/>
      <c r="J193" s="114"/>
      <c r="K193" s="196"/>
      <c r="L193" s="198" t="s">
        <v>174</v>
      </c>
      <c r="R193" s="464"/>
      <c r="S193" s="464"/>
      <c r="T193" s="464"/>
      <c r="U193" s="464"/>
      <c r="AF193"/>
      <c r="AG193"/>
      <c r="AH193"/>
      <c r="AI193"/>
      <c r="AJ193"/>
      <c r="AK193"/>
      <c r="AL193"/>
      <c r="AN193" s="27"/>
      <c r="AO193" s="27"/>
      <c r="AP193" s="27"/>
      <c r="AQ193" s="27"/>
      <c r="AR193" s="465"/>
      <c r="AS193" s="809"/>
      <c r="AT193" s="905" t="s">
        <v>608</v>
      </c>
      <c r="AU193" s="678"/>
      <c r="AV193" s="678"/>
      <c r="AW193" s="678"/>
      <c r="AX193" s="9"/>
      <c r="AY193" s="862"/>
      <c r="BA193" s="466">
        <v>1</v>
      </c>
    </row>
    <row r="194" spans="2:53" ht="21" customHeight="1" thickBot="1" x14ac:dyDescent="0.3">
      <c r="B194" s="73" t="str">
        <f t="shared" si="38"/>
        <v>A</v>
      </c>
      <c r="C194" s="451" t="str">
        <f>C183</f>
        <v>Famille à coller.N.Nom de votre recette.Recette mère ►.S.Saisissez le nom de la recette mère</v>
      </c>
      <c r="D194" s="451">
        <f>D183</f>
        <v>6</v>
      </c>
      <c r="E194" s="451" t="str">
        <f>E183</f>
        <v>couverts</v>
      </c>
      <c r="F194" s="186"/>
      <c r="G194" s="193" t="s">
        <v>164</v>
      </c>
      <c r="H194" s="114"/>
      <c r="I194" s="114"/>
      <c r="J194" s="114"/>
      <c r="K194" s="138" t="s">
        <v>88</v>
      </c>
      <c r="L194" s="194" t="s">
        <v>175</v>
      </c>
      <c r="R194" s="464"/>
      <c r="S194" s="464"/>
      <c r="T194" s="464"/>
      <c r="U194" s="464"/>
      <c r="AF194"/>
      <c r="AG194"/>
      <c r="AH194"/>
      <c r="AI194"/>
      <c r="AJ194"/>
      <c r="AK194"/>
      <c r="AL194"/>
      <c r="AN194" s="27"/>
      <c r="AO194" s="27"/>
      <c r="AP194" s="27"/>
      <c r="AQ194" s="27"/>
      <c r="AR194" s="465"/>
      <c r="AS194" s="831"/>
      <c r="AT194" s="906" t="s">
        <v>6</v>
      </c>
      <c r="AU194" s="678" t="s">
        <v>609</v>
      </c>
      <c r="AV194" s="678"/>
      <c r="AW194" s="678"/>
      <c r="AX194" s="9"/>
      <c r="AY194" s="862"/>
      <c r="BA194" s="466">
        <v>1</v>
      </c>
    </row>
    <row r="195" spans="2:53" ht="21" customHeight="1" thickTop="1" x14ac:dyDescent="0.25">
      <c r="B195" s="104" t="s">
        <v>7</v>
      </c>
      <c r="C195" s="451" t="str">
        <f>C183</f>
        <v>Famille à coller.N.Nom de votre recette.Recette mère ►.S.Saisissez le nom de la recette mère</v>
      </c>
      <c r="D195" s="451">
        <f>D183</f>
        <v>6</v>
      </c>
      <c r="E195" s="451" t="str">
        <f>E183</f>
        <v>couverts</v>
      </c>
      <c r="F195" s="199" t="str">
        <f>SUM(F186:F194) &amp; " / " &amp; (COUNTA(F186:F194) * 3)</f>
        <v>4 / 6</v>
      </c>
      <c r="G195" s="114" t="s">
        <v>176</v>
      </c>
      <c r="H195" s="114"/>
      <c r="I195" s="114"/>
      <c r="J195" s="114"/>
      <c r="K195" s="195"/>
      <c r="L195" s="194" t="s">
        <v>171</v>
      </c>
      <c r="R195" s="464"/>
      <c r="S195" s="464"/>
      <c r="T195" s="464"/>
      <c r="U195" s="464"/>
      <c r="AF195"/>
      <c r="AG195"/>
      <c r="AH195"/>
      <c r="AI195"/>
      <c r="AJ195"/>
      <c r="AK195"/>
      <c r="AL195"/>
      <c r="AN195" s="27"/>
      <c r="AO195" s="27"/>
      <c r="AP195" s="27"/>
      <c r="AQ195" s="27"/>
      <c r="AR195" s="465"/>
      <c r="AS195" s="809"/>
      <c r="AT195" s="907" t="str">
        <f>IF(COLUMN()-COLUMN(AT195)+1&lt;=26, CHAR(64+COLUMN()-COLUMN(AT195)+1), CHAR(64+INT((COLUMN()-COLUMN(AT195))/26))&amp;CHAR(64+MOD(COLUMN()-COLUMN(AT195)-1,26)+1))</f>
        <v>A</v>
      </c>
      <c r="AU195" s="678"/>
      <c r="AV195" s="678"/>
      <c r="AW195" s="678"/>
      <c r="AX195" s="9"/>
      <c r="AY195" s="862"/>
      <c r="BA195" s="466">
        <v>1</v>
      </c>
    </row>
    <row r="196" spans="2:53" ht="21" customHeight="1" x14ac:dyDescent="0.25">
      <c r="B196" s="104" t="s">
        <v>7</v>
      </c>
      <c r="C196" s="451" t="str">
        <f>C183</f>
        <v>Famille à coller.N.Nom de votre recette.Recette mère ►.S.Saisissez le nom de la recette mère</v>
      </c>
      <c r="D196" s="451">
        <f>D183</f>
        <v>6</v>
      </c>
      <c r="E196" s="451" t="str">
        <f>E183</f>
        <v>couverts</v>
      </c>
      <c r="F196" s="200" t="str">
        <f>SUM(F186:F194) &amp;"/ "&amp;F197</f>
        <v>4/ 27</v>
      </c>
      <c r="G196" s="201" t="s">
        <v>165</v>
      </c>
      <c r="H196" s="114"/>
      <c r="I196" s="114"/>
      <c r="J196" s="114"/>
      <c r="K196" s="202"/>
      <c r="L196" s="198" t="s">
        <v>177</v>
      </c>
      <c r="R196" s="464"/>
      <c r="S196" s="464"/>
      <c r="T196" s="464"/>
      <c r="U196" s="464"/>
      <c r="AF196"/>
      <c r="AG196"/>
      <c r="AH196"/>
      <c r="AI196"/>
      <c r="AJ196"/>
      <c r="AK196"/>
      <c r="AL196"/>
      <c r="AN196" s="27"/>
      <c r="AO196" s="27"/>
      <c r="AP196" s="27"/>
      <c r="AQ196" s="27"/>
      <c r="AR196" s="465"/>
      <c r="AS196" s="809"/>
      <c r="AT196" s="908" t="s">
        <v>610</v>
      </c>
      <c r="AU196" s="678"/>
      <c r="AV196" s="678"/>
      <c r="AW196" s="678"/>
      <c r="AX196" s="9"/>
      <c r="AY196" s="862"/>
      <c r="BA196" s="466">
        <v>1</v>
      </c>
    </row>
    <row r="197" spans="2:53" ht="21" customHeight="1" thickBot="1" x14ac:dyDescent="0.3">
      <c r="B197" s="104" t="s">
        <v>7</v>
      </c>
      <c r="C197" s="451" t="str">
        <f>C183</f>
        <v>Famille à coller.N.Nom de votre recette.Recette mère ►.S.Saisissez le nom de la recette mère</v>
      </c>
      <c r="D197" s="451">
        <f>D183</f>
        <v>6</v>
      </c>
      <c r="E197" s="451" t="str">
        <f>E183</f>
        <v>couverts</v>
      </c>
      <c r="F197" s="203">
        <v>27</v>
      </c>
      <c r="G197" s="204" t="s">
        <v>178</v>
      </c>
      <c r="H197" s="114"/>
      <c r="I197" s="114"/>
      <c r="J197" s="114"/>
      <c r="K197" s="195"/>
      <c r="L197" s="194" t="s">
        <v>179</v>
      </c>
      <c r="R197" s="464"/>
      <c r="S197" s="464"/>
      <c r="T197" s="464"/>
      <c r="U197" s="464"/>
      <c r="AF197"/>
      <c r="AG197"/>
      <c r="AH197"/>
      <c r="AI197"/>
      <c r="AJ197"/>
      <c r="AK197"/>
      <c r="AL197"/>
      <c r="AN197" s="27"/>
      <c r="AO197" s="27"/>
      <c r="AP197" s="27"/>
      <c r="AQ197" s="27"/>
      <c r="AR197" s="465"/>
      <c r="AS197" s="827"/>
      <c r="AT197" s="9"/>
      <c r="AU197" s="9"/>
      <c r="AV197" s="9"/>
      <c r="AW197" s="9"/>
      <c r="AX197" s="9"/>
      <c r="AY197" s="862"/>
      <c r="BA197" s="466">
        <v>1</v>
      </c>
    </row>
    <row r="198" spans="2:53" ht="21" customHeight="1" thickTop="1" x14ac:dyDescent="0.3">
      <c r="B198" s="104" t="s">
        <v>7</v>
      </c>
      <c r="C198" s="451" t="str">
        <f>C183</f>
        <v>Famille à coller.N.Nom de votre recette.Recette mère ►.S.Saisissez le nom de la recette mère</v>
      </c>
      <c r="D198" s="451">
        <f>D183</f>
        <v>6</v>
      </c>
      <c r="E198" s="451" t="str">
        <f>E183</f>
        <v>couverts</v>
      </c>
      <c r="F198" s="205" t="s">
        <v>180</v>
      </c>
      <c r="G198" s="114"/>
      <c r="H198" s="114"/>
      <c r="I198" s="114"/>
      <c r="J198" s="114"/>
      <c r="K198" s="195"/>
      <c r="L198" s="412" t="s">
        <v>181</v>
      </c>
      <c r="R198" s="464"/>
      <c r="S198" s="464"/>
      <c r="T198" s="464"/>
      <c r="U198" s="464"/>
      <c r="AF198"/>
      <c r="AG198"/>
      <c r="AH198"/>
      <c r="AI198"/>
      <c r="AJ198"/>
      <c r="AK198"/>
      <c r="AL198"/>
      <c r="AN198" s="27"/>
      <c r="AO198" s="27"/>
      <c r="AP198" s="27"/>
      <c r="AQ198" s="27"/>
      <c r="AR198" s="465"/>
      <c r="AS198" s="909" t="s">
        <v>0</v>
      </c>
      <c r="AT198" s="3044" t="s">
        <v>611</v>
      </c>
      <c r="AU198" s="3044"/>
      <c r="AV198" s="3044"/>
      <c r="AW198" s="3044"/>
      <c r="AX198" s="3044"/>
      <c r="AY198" s="3045"/>
      <c r="BA198" s="466">
        <v>1</v>
      </c>
    </row>
    <row r="199" spans="2:53" ht="21" customHeight="1" x14ac:dyDescent="0.25">
      <c r="B199" s="116" t="s">
        <v>7</v>
      </c>
      <c r="C199" s="451" t="str">
        <f>C190</f>
        <v>Famille à coller.N.Nom de votre recette.Recette mère ►.S.Saisissez le nom de la recette mère</v>
      </c>
      <c r="D199" s="451">
        <f>D190</f>
        <v>6</v>
      </c>
      <c r="E199" s="451" t="str">
        <f>E190</f>
        <v>couverts</v>
      </c>
      <c r="F199" s="413"/>
      <c r="G199" s="414"/>
      <c r="H199" s="414"/>
      <c r="I199" s="414"/>
      <c r="J199" s="414"/>
      <c r="K199" s="414"/>
      <c r="L199" s="415"/>
      <c r="R199" s="464"/>
      <c r="S199" s="464"/>
      <c r="T199" s="464"/>
      <c r="U199" s="464"/>
      <c r="AF199"/>
      <c r="AG199"/>
      <c r="AH199"/>
      <c r="AI199"/>
      <c r="AJ199"/>
      <c r="AK199"/>
      <c r="AL199"/>
      <c r="AN199" s="27"/>
      <c r="AO199" s="27"/>
      <c r="AP199" s="27"/>
      <c r="AQ199" s="27"/>
      <c r="AR199" s="465"/>
      <c r="AS199" s="3046" t="s">
        <v>612</v>
      </c>
      <c r="AT199" s="3047"/>
      <c r="AU199" s="3047"/>
      <c r="AV199" s="3047"/>
      <c r="AW199" s="3047"/>
      <c r="AX199" s="3047"/>
      <c r="AY199" s="3048"/>
      <c r="BA199" s="466">
        <v>1</v>
      </c>
    </row>
    <row r="200" spans="2:53" ht="21" customHeight="1" thickBot="1" x14ac:dyDescent="0.3">
      <c r="B200" s="116" t="s">
        <v>7</v>
      </c>
      <c r="C200" s="451" t="str">
        <f>C183</f>
        <v>Famille à coller.N.Nom de votre recette.Recette mère ►.S.Saisissez le nom de la recette mère</v>
      </c>
      <c r="D200" s="451">
        <f>D183</f>
        <v>6</v>
      </c>
      <c r="E200" s="451" t="str">
        <f>E183</f>
        <v>couverts</v>
      </c>
      <c r="F200" s="265"/>
      <c r="G200" s="265"/>
      <c r="H200" s="265" t="s">
        <v>73</v>
      </c>
      <c r="I200" s="266"/>
      <c r="J200" s="267"/>
      <c r="K200" s="267"/>
      <c r="L200" s="268"/>
      <c r="R200" s="464"/>
      <c r="S200" s="464"/>
      <c r="T200" s="464"/>
      <c r="U200" s="464"/>
      <c r="AF200"/>
      <c r="AG200"/>
      <c r="AH200"/>
      <c r="AI200"/>
      <c r="AJ200"/>
      <c r="AK200"/>
      <c r="AL200"/>
      <c r="AN200" s="27"/>
      <c r="AO200" s="27"/>
      <c r="AP200" s="27"/>
      <c r="AQ200" s="27"/>
      <c r="AR200" s="465"/>
      <c r="AS200" s="910"/>
      <c r="AT200" s="911" t="s">
        <v>613</v>
      </c>
      <c r="AU200" s="912" t="s">
        <v>614</v>
      </c>
      <c r="AV200" s="913" t="s">
        <v>615</v>
      </c>
      <c r="AW200" s="914" t="s">
        <v>616</v>
      </c>
      <c r="AX200" s="9"/>
      <c r="AY200" s="915" t="s">
        <v>617</v>
      </c>
      <c r="BA200" s="466">
        <v>1</v>
      </c>
    </row>
    <row r="201" spans="2:53" ht="21" customHeight="1" thickTop="1" thickBot="1" x14ac:dyDescent="0.3">
      <c r="B201" s="123" t="s">
        <v>7</v>
      </c>
      <c r="C201" s="455" t="str">
        <f>C183</f>
        <v>Famille à coller.N.Nom de votre recette.Recette mère ►.S.Saisissez le nom de la recette mère</v>
      </c>
      <c r="D201" s="455">
        <f>D183</f>
        <v>6</v>
      </c>
      <c r="E201" s="455" t="str">
        <f>E183</f>
        <v>couverts</v>
      </c>
      <c r="F201" s="269" t="s">
        <v>62</v>
      </c>
      <c r="G201" s="270"/>
      <c r="H201" s="271"/>
      <c r="I201" s="272"/>
      <c r="J201" s="271"/>
      <c r="K201" s="271"/>
      <c r="L201" s="273"/>
      <c r="R201" s="464"/>
      <c r="S201" s="464"/>
      <c r="T201" s="464"/>
      <c r="U201" s="464"/>
      <c r="AF201"/>
      <c r="AG201"/>
      <c r="AH201"/>
      <c r="AI201"/>
      <c r="AJ201"/>
      <c r="AK201"/>
      <c r="AL201"/>
      <c r="AN201" s="27"/>
      <c r="AO201" s="27"/>
      <c r="AP201" s="27"/>
      <c r="AQ201" s="27"/>
      <c r="AR201" s="465"/>
      <c r="AS201" s="910"/>
      <c r="AT201" s="916" t="s">
        <v>618</v>
      </c>
      <c r="AU201" s="917">
        <f>LEN(AT201) - LEN(SUBSTITUTE(AT201, " ", "")) + 1</f>
        <v>45</v>
      </c>
      <c r="AV201" s="917">
        <f>LEN(AT201)</f>
        <v>263</v>
      </c>
      <c r="AW201" s="918">
        <v>70</v>
      </c>
      <c r="AY201" s="919" t="str">
        <f>TEXT(ROUND(LEN(AT201)/AW201, 1), "0.0") &amp; " lignes"</f>
        <v>3.8 lignes</v>
      </c>
      <c r="BA201" s="466">
        <v>1</v>
      </c>
    </row>
    <row r="202" spans="2:53" ht="21" customHeight="1" thickBot="1" x14ac:dyDescent="0.3">
      <c r="B202" s="100" t="s">
        <v>7</v>
      </c>
      <c r="R202" s="464"/>
      <c r="S202" s="464"/>
      <c r="T202" s="464"/>
      <c r="U202" s="464"/>
      <c r="AF202"/>
      <c r="AG202"/>
      <c r="AH202"/>
      <c r="AI202"/>
      <c r="AJ202"/>
      <c r="AK202"/>
      <c r="AL202"/>
      <c r="AN202" s="27"/>
      <c r="AO202" s="27"/>
      <c r="AP202" s="27"/>
      <c r="AQ202" s="27"/>
      <c r="AR202" s="465"/>
      <c r="AS202" s="910"/>
      <c r="AT202" s="3049" t="str">
        <f>AT201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U202" s="3049"/>
      <c r="AV202" s="3049"/>
      <c r="AW202" s="3049"/>
      <c r="AX202" s="3049"/>
      <c r="AY202" s="3050"/>
      <c r="BA202" s="466">
        <v>1</v>
      </c>
    </row>
    <row r="203" spans="2:53" ht="21" customHeight="1" x14ac:dyDescent="0.25">
      <c r="B203" s="23" t="s">
        <v>7</v>
      </c>
      <c r="C203" s="456" t="str">
        <f>C209</f>
        <v>Famille à coller.N.Nom de votre recette.Recette mère ►.S.Saisissez le nom de la recette mère</v>
      </c>
      <c r="D203" s="457">
        <f>D209</f>
        <v>6</v>
      </c>
      <c r="E203" s="457" t="str">
        <f>E209</f>
        <v>couverts</v>
      </c>
      <c r="F203" s="279" t="s">
        <v>4</v>
      </c>
      <c r="G203" s="24" t="s">
        <v>8</v>
      </c>
      <c r="H203" s="3217" t="s">
        <v>206</v>
      </c>
      <c r="I203" s="3217"/>
      <c r="J203" s="3157" t="s">
        <v>10</v>
      </c>
      <c r="K203" s="3157"/>
      <c r="L203" s="3158"/>
      <c r="N203" s="522" t="s">
        <v>77</v>
      </c>
      <c r="O203" s="470" t="s">
        <v>346</v>
      </c>
      <c r="P203" s="470"/>
      <c r="Q203" s="470"/>
      <c r="R203" s="464"/>
      <c r="S203" s="464"/>
      <c r="T203" s="464"/>
      <c r="U203" s="464"/>
      <c r="AF203"/>
      <c r="AG203"/>
      <c r="AH203"/>
      <c r="AI203"/>
      <c r="AJ203"/>
      <c r="AK203"/>
      <c r="AL203"/>
      <c r="AN203" s="27"/>
      <c r="AO203" s="27"/>
      <c r="AP203" s="27"/>
      <c r="AQ203" s="27"/>
      <c r="AR203" s="465"/>
      <c r="AS203" s="910"/>
      <c r="AT203" s="3049"/>
      <c r="AU203" s="3049"/>
      <c r="AV203" s="3049"/>
      <c r="AW203" s="3049"/>
      <c r="AX203" s="3049"/>
      <c r="AY203" s="3050"/>
      <c r="BA203" s="466">
        <v>1</v>
      </c>
    </row>
    <row r="204" spans="2:53" ht="21" customHeight="1" x14ac:dyDescent="0.25">
      <c r="B204" s="25" t="s">
        <v>7</v>
      </c>
      <c r="C204" s="458" t="str">
        <f>C209</f>
        <v>Famille à coller.N.Nom de votre recette.Recette mère ►.S.Saisissez le nom de la recette mère</v>
      </c>
      <c r="D204" s="459"/>
      <c r="E204" s="459"/>
      <c r="F204" s="281" t="s">
        <v>207</v>
      </c>
      <c r="G204" s="26" t="s">
        <v>12</v>
      </c>
      <c r="H204" s="3218"/>
      <c r="I204" s="3218"/>
      <c r="J204" s="3159"/>
      <c r="K204" s="3159"/>
      <c r="L204" s="3160"/>
      <c r="O204" s="469" t="s">
        <v>276</v>
      </c>
      <c r="P204" s="464"/>
      <c r="R204" s="464"/>
      <c r="S204" s="464"/>
      <c r="T204" s="464"/>
      <c r="U204" s="464"/>
      <c r="AF204"/>
      <c r="AG204"/>
      <c r="AH204"/>
      <c r="AI204"/>
      <c r="AJ204"/>
      <c r="AK204"/>
      <c r="AL204"/>
      <c r="AN204" s="27"/>
      <c r="AO204" s="27"/>
      <c r="AP204" s="27"/>
      <c r="AQ204" s="27"/>
      <c r="AR204" s="465"/>
      <c r="AS204" s="910"/>
      <c r="AT204" s="3049"/>
      <c r="AU204" s="3049"/>
      <c r="AV204" s="3049"/>
      <c r="AW204" s="3049"/>
      <c r="AX204" s="3049"/>
      <c r="AY204" s="3050"/>
      <c r="BA204" s="466">
        <v>1</v>
      </c>
    </row>
    <row r="205" spans="2:53" ht="21" customHeight="1" x14ac:dyDescent="0.25">
      <c r="B205" s="25" t="s">
        <v>7</v>
      </c>
      <c r="C205" s="460" t="str">
        <f>C209</f>
        <v>Famille à coller.N.Nom de votre recette.Recette mère ►.S.Saisissez le nom de la recette mère</v>
      </c>
      <c r="D205" s="461"/>
      <c r="E205" s="462"/>
      <c r="F205" s="28"/>
      <c r="G205" s="29" t="s">
        <v>208</v>
      </c>
      <c r="H205" s="283"/>
      <c r="I205" s="30" t="s">
        <v>13</v>
      </c>
      <c r="J205" s="284" t="s">
        <v>14</v>
      </c>
      <c r="K205" s="9"/>
      <c r="L205" s="285"/>
      <c r="R205" s="464"/>
      <c r="S205" s="464"/>
      <c r="T205" s="464"/>
      <c r="U205" s="464"/>
      <c r="AF205"/>
      <c r="AG205"/>
      <c r="AH205"/>
      <c r="AI205"/>
      <c r="AJ205"/>
      <c r="AK205"/>
      <c r="AL205"/>
      <c r="AN205" s="27"/>
      <c r="AO205" s="27"/>
      <c r="AP205" s="27"/>
      <c r="AQ205" s="27"/>
      <c r="AR205" s="465"/>
      <c r="AS205" s="910"/>
      <c r="AT205" s="3049"/>
      <c r="AU205" s="3049"/>
      <c r="AV205" s="3049"/>
      <c r="AW205" s="3049"/>
      <c r="AX205" s="3049"/>
      <c r="AY205" s="3050"/>
      <c r="BA205" s="466">
        <v>1</v>
      </c>
    </row>
    <row r="206" spans="2:53" ht="21" customHeight="1" x14ac:dyDescent="0.25">
      <c r="B206" s="25" t="s">
        <v>7</v>
      </c>
      <c r="C206" s="428" t="str">
        <f>C209</f>
        <v>Famille à coller.N.Nom de votre recette.Recette mère ►.S.Saisissez le nom de la recette mère</v>
      </c>
      <c r="D206" s="428"/>
      <c r="E206" s="428"/>
      <c r="F206" s="36" t="s">
        <v>16</v>
      </c>
      <c r="G206" s="37"/>
      <c r="H206" s="37"/>
      <c r="I206" s="288" t="s">
        <v>17</v>
      </c>
      <c r="J206" s="3214" t="str">
        <f>F209</f>
        <v>Famille à coller.N.Nom de votre recette.Recette mère ►.S.Saisissez le nom de la recette mère</v>
      </c>
      <c r="K206" s="3214"/>
      <c r="L206" s="3215"/>
      <c r="M206" s="465"/>
      <c r="R206" s="464"/>
      <c r="S206" s="464"/>
      <c r="T206" s="464"/>
      <c r="U206" s="464"/>
      <c r="AF206"/>
      <c r="AG206"/>
      <c r="AH206"/>
      <c r="AI206"/>
      <c r="AJ206"/>
      <c r="AK206"/>
      <c r="AL206"/>
      <c r="AN206" s="27"/>
      <c r="AO206" s="27"/>
      <c r="AP206" s="27"/>
      <c r="AQ206" s="27"/>
      <c r="AR206" s="464"/>
      <c r="AS206" s="910"/>
      <c r="AT206" s="920"/>
      <c r="AV206" s="162" t="s">
        <v>619</v>
      </c>
      <c r="AW206" s="133" t="str">
        <f>AW201&amp;" caractères"</f>
        <v>70 caractères</v>
      </c>
      <c r="AY206" s="921" t="str">
        <f>AY201</f>
        <v>3.8 lignes</v>
      </c>
      <c r="BA206" s="466">
        <v>1</v>
      </c>
    </row>
    <row r="207" spans="2:53" ht="21" customHeight="1" x14ac:dyDescent="0.25">
      <c r="B207" s="25" t="s">
        <v>7</v>
      </c>
      <c r="C207" s="428" t="str">
        <f>C209</f>
        <v>Famille à coller.N.Nom de votre recette.Recette mère ►.S.Saisissez le nom de la recette mère</v>
      </c>
      <c r="D207" s="428"/>
      <c r="E207" s="428"/>
      <c r="F207" s="43">
        <v>6</v>
      </c>
      <c r="G207" s="44" t="s">
        <v>66</v>
      </c>
      <c r="H207" s="36"/>
      <c r="I207" s="36"/>
      <c r="J207" s="3214"/>
      <c r="K207" s="3214"/>
      <c r="L207" s="3215"/>
      <c r="R207" s="464"/>
      <c r="S207" s="464"/>
      <c r="T207" s="464"/>
      <c r="U207" s="464"/>
      <c r="AF207"/>
      <c r="AG207"/>
      <c r="AH207"/>
      <c r="AI207"/>
      <c r="AJ207"/>
      <c r="AK207"/>
      <c r="AL207"/>
      <c r="AN207" s="27"/>
      <c r="AO207" s="27"/>
      <c r="AP207" s="27"/>
      <c r="AQ207" s="27"/>
      <c r="AR207" s="464"/>
      <c r="AS207" s="910"/>
      <c r="AT207" s="922" t="s">
        <v>620</v>
      </c>
      <c r="AU207" s="923"/>
      <c r="AV207" s="924"/>
      <c r="AW207" s="924"/>
      <c r="AX207" s="924"/>
      <c r="AY207" s="925"/>
      <c r="BA207" s="466">
        <v>1</v>
      </c>
    </row>
    <row r="208" spans="2:53" ht="21" customHeight="1" x14ac:dyDescent="0.25">
      <c r="B208" s="25" t="s">
        <v>5</v>
      </c>
      <c r="C208" s="428" t="str">
        <f>C209</f>
        <v>Famille à coller.N.Nom de votre recette.Recette mère ►.S.Saisissez le nom de la recette mère</v>
      </c>
      <c r="D208" s="428"/>
      <c r="E208" s="428"/>
      <c r="F208" s="289"/>
      <c r="G208" s="48"/>
      <c r="H208" s="48"/>
      <c r="I208" s="48"/>
      <c r="J208" s="48"/>
      <c r="K208" s="48"/>
      <c r="L208" s="429"/>
      <c r="R208" s="464"/>
      <c r="S208" s="464"/>
      <c r="T208" s="464"/>
      <c r="U208" s="464"/>
      <c r="AF208"/>
      <c r="AG208"/>
      <c r="AH208"/>
      <c r="AI208"/>
      <c r="AJ208"/>
      <c r="AK208"/>
      <c r="AL208"/>
      <c r="AN208" s="27"/>
      <c r="AO208" s="27"/>
      <c r="AP208" s="27"/>
      <c r="AQ208" s="27"/>
      <c r="AR208" s="464"/>
      <c r="AS208" s="926" t="str">
        <f t="shared" ref="AS208:AS213" si="39">LEN(AU208)&amp;" car."</f>
        <v>72 car.</v>
      </c>
      <c r="AT208" s="927" t="s">
        <v>621</v>
      </c>
      <c r="AU208" s="3040" t="str">
        <f>LEFT(AT201,FIND(" ",AT201&amp;" ",AW201)-1) &amp; ".."</f>
        <v>Épluchez l’ail et les oignons. Coupez-les en petits morceaux. Égouttez..</v>
      </c>
      <c r="AV208" s="3040"/>
      <c r="AW208" s="3040"/>
      <c r="AX208" s="3040"/>
      <c r="AY208" s="3041"/>
      <c r="BA208" s="466">
        <v>1</v>
      </c>
    </row>
    <row r="209" spans="2:53" ht="21" customHeight="1" thickBot="1" x14ac:dyDescent="0.3">
      <c r="B209" s="430" t="s">
        <v>5</v>
      </c>
      <c r="C209" s="431" t="str">
        <f>F209</f>
        <v>Famille à coller.N.Nom de votre recette.Recette mère ►.S.Saisissez le nom de la recette mère</v>
      </c>
      <c r="D209" s="431">
        <f>F207</f>
        <v>6</v>
      </c>
      <c r="E209" s="431" t="str">
        <f>G207</f>
        <v>couverts</v>
      </c>
      <c r="F209" s="435" t="str">
        <f>UPPER(LEFT(H203,1))&amp;LOWER(MID(H203,2,999))&amp;"."&amp;UPPER(LEFT(J203,1))&amp;"."&amp;UPPER(LEFT(J203,1))&amp;LOWER(MID(J203,2,999))&amp;"."&amp;IF(ISTEXT(L209),K209&amp;"."&amp;UPPER(LEFT(L209,1))&amp;"."&amp;UPPER(LEFT(L209,1))&amp;LOWER(MID(L209,2,999)),G209)</f>
        <v>Famille à coller.N.Nom de votre recette.Recette mère ►.S.Saisissez le nom de la recette mère</v>
      </c>
      <c r="G209" s="432" t="s">
        <v>22</v>
      </c>
      <c r="H209" s="3216" t="s">
        <v>23</v>
      </c>
      <c r="I209" s="3216"/>
      <c r="J209" s="3216"/>
      <c r="K209" s="433" t="s">
        <v>24</v>
      </c>
      <c r="L209" s="434" t="s">
        <v>25</v>
      </c>
      <c r="R209" s="464"/>
      <c r="S209" s="464"/>
      <c r="T209" s="464"/>
      <c r="U209" s="464"/>
      <c r="AF209"/>
      <c r="AG209"/>
      <c r="AH209"/>
      <c r="AI209"/>
      <c r="AJ209"/>
      <c r="AK209"/>
      <c r="AL209"/>
      <c r="AN209" s="27"/>
      <c r="AO209" s="27"/>
      <c r="AP209" s="27"/>
      <c r="AQ209" s="27"/>
      <c r="AR209" s="464"/>
      <c r="AS209" s="926" t="str">
        <f t="shared" si="39"/>
        <v>74 car.</v>
      </c>
      <c r="AT209" s="927" t="s">
        <v>622</v>
      </c>
      <c r="AU209" s="3040" t="str">
        <f>LEFT(RIGHT(AT201,LEN(AT201)-LEN(AU208)-2),FIND(" ",RIGHT(AT201,LEN(AT201)-LEN(AU208)-2)&amp;" ",AW201)-1) &amp; ".."</f>
        <v xml:space="preserve"> champignons. Dans votre Cookeo, faites roussir la viande et les lardons..</v>
      </c>
      <c r="AV209" s="3040"/>
      <c r="AW209" s="3040"/>
      <c r="AX209" s="3040"/>
      <c r="AY209" s="3041"/>
      <c r="BA209" s="466">
        <v>1</v>
      </c>
    </row>
    <row r="210" spans="2:53" ht="21" customHeight="1" thickTop="1" thickBot="1" x14ac:dyDescent="0.3">
      <c r="B210" s="23" t="s">
        <v>7</v>
      </c>
      <c r="C210" s="440" t="str">
        <f>C209</f>
        <v>Famille à coller.N.Nom de votre recette.Recette mère ►.S.Saisissez le nom de la recette mère</v>
      </c>
      <c r="D210" s="440"/>
      <c r="E210" s="440"/>
      <c r="F210" s="56" t="s">
        <v>27</v>
      </c>
      <c r="G210" s="106">
        <v>2</v>
      </c>
      <c r="H210" s="107" t="s">
        <v>271</v>
      </c>
      <c r="I210" s="108"/>
      <c r="J210" s="206" t="s">
        <v>182</v>
      </c>
      <c r="K210" s="108"/>
      <c r="L210" s="109"/>
      <c r="R210" s="464"/>
      <c r="S210" s="464"/>
      <c r="T210" s="464"/>
      <c r="U210" s="464"/>
      <c r="AF210"/>
      <c r="AG210"/>
      <c r="AH210"/>
      <c r="AI210"/>
      <c r="AJ210"/>
      <c r="AK210"/>
      <c r="AL210"/>
      <c r="AN210" s="27"/>
      <c r="AO210" s="27"/>
      <c r="AP210" s="27"/>
      <c r="AQ210" s="27"/>
      <c r="AR210" s="464"/>
      <c r="AS210" s="926" t="str">
        <f t="shared" si="39"/>
        <v>70 car.</v>
      </c>
      <c r="AT210" s="927" t="s">
        <v>623</v>
      </c>
      <c r="AU210" s="3040" t="str">
        <f>LEFT(RIGHT(AT201,LEN(AT201)-LEN(AU208)-LEN(AU209)),AW201)</f>
        <v xml:space="preserve"> avec le morceau de beurre sur le mode « dorer » / 3 min (préchauffage</v>
      </c>
      <c r="AV210" s="3040"/>
      <c r="AW210" s="3040"/>
      <c r="AX210" s="3040"/>
      <c r="AY210" s="3041"/>
      <c r="BA210" s="466">
        <v>1</v>
      </c>
    </row>
    <row r="211" spans="2:53" ht="21" customHeight="1" thickTop="1" x14ac:dyDescent="0.25">
      <c r="B211" s="104" t="s">
        <v>7</v>
      </c>
      <c r="C211" s="451" t="str">
        <f>C209</f>
        <v>Famille à coller.N.Nom de votre recette.Recette mère ►.S.Saisissez le nom de la recette mère</v>
      </c>
      <c r="D211" s="451"/>
      <c r="E211" s="451"/>
      <c r="F211" s="187" t="s">
        <v>168</v>
      </c>
      <c r="G211" s="188"/>
      <c r="H211" s="352"/>
      <c r="I211" s="352"/>
      <c r="J211" s="353"/>
      <c r="K211" s="352"/>
      <c r="L211" s="354"/>
      <c r="R211" s="464"/>
      <c r="S211" s="464"/>
      <c r="T211" s="464"/>
      <c r="U211" s="464"/>
      <c r="AF211"/>
      <c r="AG211"/>
      <c r="AH211"/>
      <c r="AI211"/>
      <c r="AJ211"/>
      <c r="AK211"/>
      <c r="AL211"/>
      <c r="AN211" s="27"/>
      <c r="AO211" s="27"/>
      <c r="AP211" s="27"/>
      <c r="AQ211" s="27"/>
      <c r="AR211" s="464"/>
      <c r="AS211" s="926" t="str">
        <f t="shared" si="39"/>
        <v>47 car.</v>
      </c>
      <c r="AT211" s="927" t="s">
        <v>624</v>
      </c>
      <c r="AU211" s="3040" t="str">
        <f>LEFT(RIGHT(AT201,LEN(AT201)-LEN(AU208)-LEN(AU209)-LEN(AU210)),AW201)</f>
        <v xml:space="preserve"> inclus), en remuant avec une cuillère en bois.</v>
      </c>
      <c r="AV211" s="3040"/>
      <c r="AW211" s="3040"/>
      <c r="AX211" s="3040"/>
      <c r="AY211" s="3041"/>
      <c r="BA211" s="466">
        <v>1</v>
      </c>
    </row>
    <row r="212" spans="2:53" ht="21" customHeight="1" x14ac:dyDescent="0.25">
      <c r="B212" s="104" t="s">
        <v>7</v>
      </c>
      <c r="C212" s="451" t="str">
        <f>C209</f>
        <v>Famille à coller.N.Nom de votre recette.Recette mère ►.S.Saisissez le nom de la recette mère</v>
      </c>
      <c r="D212" s="451"/>
      <c r="E212" s="451"/>
      <c r="F212" s="355" t="s">
        <v>144</v>
      </c>
      <c r="G212" s="356" t="s">
        <v>145</v>
      </c>
      <c r="H212" s="113"/>
      <c r="I212" s="357" t="s">
        <v>146</v>
      </c>
      <c r="J212" s="358" t="s">
        <v>147</v>
      </c>
      <c r="K212" s="114"/>
      <c r="L212" s="115"/>
      <c r="R212" s="464"/>
      <c r="S212" s="464"/>
      <c r="T212" s="464"/>
      <c r="U212" s="464"/>
      <c r="AF212"/>
      <c r="AG212"/>
      <c r="AH212"/>
      <c r="AI212"/>
      <c r="AJ212"/>
      <c r="AK212"/>
      <c r="AL212"/>
      <c r="AN212" s="27"/>
      <c r="AO212" s="27"/>
      <c r="AP212" s="27"/>
      <c r="AQ212" s="27"/>
      <c r="AR212" s="464"/>
      <c r="AS212" s="926" t="str">
        <f t="shared" si="39"/>
        <v>0 car.</v>
      </c>
      <c r="AT212" s="927" t="s">
        <v>625</v>
      </c>
      <c r="AU212" s="3040" t="str">
        <f>LEFT(RIGHT(AT201,LEN(AT201)-LEN(AU208)-LEN(AU209)-LEN(AU210)-LEN(AU211)),AW201)</f>
        <v/>
      </c>
      <c r="AV212" s="3040"/>
      <c r="AW212" s="3040"/>
      <c r="AX212" s="3040"/>
      <c r="AY212" s="3041"/>
      <c r="BA212" s="466">
        <v>1</v>
      </c>
    </row>
    <row r="213" spans="2:53" ht="21" customHeight="1" x14ac:dyDescent="0.25">
      <c r="B213" s="73" t="str">
        <f>IF(OR(F213&lt;&gt;"",G213&lt;&gt; "",I213&lt;&gt;"",J213&lt;&gt;""),"A", "►")</f>
        <v>►</v>
      </c>
      <c r="C213" s="451" t="str">
        <f>C209</f>
        <v>Famille à coller.N.Nom de votre recette.Recette mère ►.S.Saisissez le nom de la recette mère</v>
      </c>
      <c r="D213" s="451">
        <f>D209</f>
        <v>6</v>
      </c>
      <c r="E213" s="451" t="str">
        <f>E209</f>
        <v>couverts</v>
      </c>
      <c r="F213" s="359"/>
      <c r="G213" s="360"/>
      <c r="H213" s="114"/>
      <c r="I213" s="361"/>
      <c r="J213" s="362"/>
      <c r="K213" s="262" t="s">
        <v>150</v>
      </c>
      <c r="L213" s="115"/>
      <c r="R213" s="464"/>
      <c r="S213" s="464"/>
      <c r="T213" s="464"/>
      <c r="U213" s="464"/>
      <c r="AF213"/>
      <c r="AG213"/>
      <c r="AH213"/>
      <c r="AI213"/>
      <c r="AJ213"/>
      <c r="AK213"/>
      <c r="AL213"/>
      <c r="AN213" s="27"/>
      <c r="AO213" s="27"/>
      <c r="AP213" s="27"/>
      <c r="AQ213" s="27"/>
      <c r="AR213" s="464"/>
      <c r="AS213" s="926" t="str">
        <f t="shared" si="39"/>
        <v>0 car.</v>
      </c>
      <c r="AT213" s="927" t="s">
        <v>626</v>
      </c>
      <c r="AU213" s="3040" t="str">
        <f>LEFT(RIGHT(AT201,LEN(AT201)-LEN(AU208)-LEN(AU209)-LEN(AU210)-LEN(AU211)-LEN(AU212)),AW201)</f>
        <v/>
      </c>
      <c r="AV213" s="3040"/>
      <c r="AW213" s="3040"/>
      <c r="AX213" s="3040"/>
      <c r="AY213" s="3041"/>
      <c r="BA213" s="466">
        <v>1</v>
      </c>
    </row>
    <row r="214" spans="2:53" ht="21" customHeight="1" x14ac:dyDescent="0.25">
      <c r="B214" s="73" t="str">
        <f>IF(OR(F214&lt;&gt;"",G214&lt;&gt; "",I214&lt;&gt;"",J214&lt;&gt;""),"A", "►")</f>
        <v>A</v>
      </c>
      <c r="C214" s="451" t="str">
        <f>C209</f>
        <v>Famille à coller.N.Nom de votre recette.Recette mère ►.S.Saisissez le nom de la recette mère</v>
      </c>
      <c r="D214" s="451">
        <f>D209</f>
        <v>6</v>
      </c>
      <c r="E214" s="451" t="str">
        <f>E209</f>
        <v>couverts</v>
      </c>
      <c r="F214" s="359">
        <v>3</v>
      </c>
      <c r="G214" s="360"/>
      <c r="H214" s="114"/>
      <c r="I214" s="361"/>
      <c r="J214" s="362"/>
      <c r="K214" s="262" t="s">
        <v>154</v>
      </c>
      <c r="L214" s="115"/>
      <c r="R214" s="464"/>
      <c r="S214" s="464"/>
      <c r="T214" s="464"/>
      <c r="U214" s="464"/>
      <c r="AF214"/>
      <c r="AG214"/>
      <c r="AH214"/>
      <c r="AI214"/>
      <c r="AJ214"/>
      <c r="AK214"/>
      <c r="AL214"/>
      <c r="AN214" s="27"/>
      <c r="AO214" s="27"/>
      <c r="AP214" s="27"/>
      <c r="AQ214" s="27"/>
      <c r="AR214" s="464"/>
      <c r="AS214" s="910"/>
      <c r="AT214" s="3042" t="s">
        <v>627</v>
      </c>
      <c r="AU214" s="3042"/>
      <c r="AV214" s="3042"/>
      <c r="AW214" s="3042"/>
      <c r="AX214" s="3042"/>
      <c r="AY214" s="3043"/>
      <c r="BA214" s="466">
        <v>1</v>
      </c>
    </row>
    <row r="215" spans="2:53" ht="21" customHeight="1" x14ac:dyDescent="0.25">
      <c r="B215" s="73" t="str">
        <f>IF(OR(F215&lt;&gt;"",G215&lt;&gt; "",I215&lt;&gt;"",J215&lt;&gt;""),"A", "►")</f>
        <v>►</v>
      </c>
      <c r="C215" s="451" t="str">
        <f>C209</f>
        <v>Famille à coller.N.Nom de votre recette.Recette mère ►.S.Saisissez le nom de la recette mère</v>
      </c>
      <c r="D215" s="451">
        <f>D209</f>
        <v>6</v>
      </c>
      <c r="E215" s="451" t="str">
        <f>E209</f>
        <v>couverts</v>
      </c>
      <c r="F215" s="359"/>
      <c r="G215" s="360"/>
      <c r="H215" s="114"/>
      <c r="I215" s="361"/>
      <c r="J215" s="362"/>
      <c r="K215" s="262" t="s">
        <v>156</v>
      </c>
      <c r="L215" s="115"/>
      <c r="R215" s="464"/>
      <c r="S215" s="464"/>
      <c r="T215" s="464"/>
      <c r="U215" s="464"/>
      <c r="AF215"/>
      <c r="AG215"/>
      <c r="AH215"/>
      <c r="AI215"/>
      <c r="AJ215"/>
      <c r="AK215"/>
      <c r="AL215"/>
      <c r="AN215" s="27"/>
      <c r="AO215" s="27"/>
      <c r="AP215" s="27"/>
      <c r="AQ215" s="27"/>
      <c r="AR215" s="464"/>
      <c r="AS215" s="910"/>
      <c r="AT215" s="3042"/>
      <c r="AU215" s="3042"/>
      <c r="AV215" s="3042"/>
      <c r="AW215" s="3042"/>
      <c r="AX215" s="3042"/>
      <c r="AY215" s="3043"/>
      <c r="BA215" s="466">
        <v>1</v>
      </c>
    </row>
    <row r="216" spans="2:53" ht="21" customHeight="1" x14ac:dyDescent="0.25">
      <c r="B216" s="73" t="str">
        <f>IF(OR(F216&lt;&gt;"",G216&lt;&gt; "",I216&lt;&gt;"",J216&lt;&gt;""),"A", "►")</f>
        <v>A</v>
      </c>
      <c r="C216" s="451" t="str">
        <f>C209</f>
        <v>Famille à coller.N.Nom de votre recette.Recette mère ►.S.Saisissez le nom de la recette mère</v>
      </c>
      <c r="D216" s="451">
        <f>D209</f>
        <v>6</v>
      </c>
      <c r="E216" s="451" t="str">
        <f>E209</f>
        <v>couverts</v>
      </c>
      <c r="F216" s="359">
        <v>2</v>
      </c>
      <c r="G216" s="360"/>
      <c r="H216" s="114"/>
      <c r="I216" s="361"/>
      <c r="J216" s="362"/>
      <c r="K216" s="262" t="s">
        <v>157</v>
      </c>
      <c r="L216" s="115"/>
      <c r="R216" s="464"/>
      <c r="S216" s="464"/>
      <c r="T216" s="464"/>
      <c r="U216" s="464"/>
      <c r="AF216"/>
      <c r="AG216"/>
      <c r="AH216"/>
      <c r="AI216"/>
      <c r="AJ216"/>
      <c r="AK216"/>
      <c r="AL216"/>
      <c r="AN216" s="27"/>
      <c r="AO216" s="27"/>
      <c r="AP216" s="27"/>
      <c r="AQ216" s="27"/>
      <c r="AR216" s="464"/>
      <c r="AS216" s="749"/>
      <c r="AT216" s="863"/>
      <c r="AU216" s="751"/>
      <c r="AV216" s="750"/>
      <c r="AW216" s="750"/>
      <c r="AX216" s="750"/>
      <c r="AY216" s="752"/>
      <c r="BA216" s="466">
        <v>1</v>
      </c>
    </row>
    <row r="217" spans="2:53" ht="21" customHeight="1" x14ac:dyDescent="0.25">
      <c r="B217" s="73" t="str">
        <f>IF(OR(F217&lt;&gt;"",G217&lt;&gt; "",I217&lt;&gt;"",J217&lt;&gt;""),"A", "►")</f>
        <v>►</v>
      </c>
      <c r="C217" s="451" t="str">
        <f>C209</f>
        <v>Famille à coller.N.Nom de votre recette.Recette mère ►.S.Saisissez le nom de la recette mère</v>
      </c>
      <c r="D217" s="451">
        <f>D209</f>
        <v>6</v>
      </c>
      <c r="E217" s="451" t="str">
        <f>E209</f>
        <v>couverts</v>
      </c>
      <c r="F217" s="363"/>
      <c r="G217" s="364"/>
      <c r="H217" s="114"/>
      <c r="I217" s="365"/>
      <c r="J217" s="366"/>
      <c r="K217" s="262" t="s">
        <v>161</v>
      </c>
      <c r="L217" s="115"/>
      <c r="R217" s="464"/>
      <c r="S217" s="464"/>
      <c r="T217" s="464"/>
      <c r="U217" s="464"/>
      <c r="AF217"/>
      <c r="AG217"/>
      <c r="AH217"/>
      <c r="AI217"/>
      <c r="AJ217"/>
      <c r="AK217"/>
      <c r="AL217"/>
      <c r="AN217" s="27"/>
      <c r="AO217" s="27"/>
      <c r="AP217" s="27"/>
      <c r="AQ217" s="27"/>
      <c r="AR217" s="464"/>
      <c r="AS217" s="928" t="s">
        <v>628</v>
      </c>
      <c r="AT217" s="9"/>
      <c r="AU217" s="9"/>
      <c r="AV217" s="9"/>
      <c r="AW217" s="9"/>
      <c r="AX217" s="9"/>
      <c r="AY217" s="862"/>
      <c r="BA217" s="466">
        <v>1</v>
      </c>
    </row>
    <row r="218" spans="2:53" ht="21" customHeight="1" x14ac:dyDescent="0.25">
      <c r="B218" s="104" t="s">
        <v>7</v>
      </c>
      <c r="C218" s="451" t="str">
        <f>C209</f>
        <v>Famille à coller.N.Nom de votre recette.Recette mère ►.S.Saisissez le nom de la recette mère</v>
      </c>
      <c r="D218" s="451">
        <f>D209</f>
        <v>6</v>
      </c>
      <c r="E218" s="451" t="str">
        <f>E209</f>
        <v>couverts</v>
      </c>
      <c r="F218" s="367" t="str">
        <f>SUM(F213:F217) &amp; " / " &amp; (COUNTA(F213:F217) * 3)</f>
        <v>5 / 6</v>
      </c>
      <c r="G218" s="368" t="str">
        <f>SUM(G213:G217) &amp; " / " &amp; (COUNTA(G213:G217) * 3)</f>
        <v>0 / 0</v>
      </c>
      <c r="H218" s="114"/>
      <c r="I218" s="367" t="str">
        <f>SUM(I213:I217) &amp; " / " &amp; (COUNTA(I213:I217) * 3)</f>
        <v>0 / 0</v>
      </c>
      <c r="J218" s="368" t="str">
        <f>SUM(J213:J217) &amp; " / " &amp; (COUNTA(J213:J217) * 3)</f>
        <v>0 / 0</v>
      </c>
      <c r="K218" s="114" t="s">
        <v>176</v>
      </c>
      <c r="L218" s="115"/>
      <c r="R218" s="464"/>
      <c r="S218" s="464"/>
      <c r="T218" s="464"/>
      <c r="U218" s="464"/>
      <c r="AF218"/>
      <c r="AG218"/>
      <c r="AH218"/>
      <c r="AI218"/>
      <c r="AJ218"/>
      <c r="AK218"/>
      <c r="AL218"/>
      <c r="AN218" s="27"/>
      <c r="AO218" s="27"/>
      <c r="AP218" s="27"/>
      <c r="AQ218" s="27"/>
      <c r="AR218" s="464"/>
      <c r="AS218" s="929">
        <v>3.472222222222222E-3</v>
      </c>
      <c r="AT218" s="930" t="s">
        <v>629</v>
      </c>
      <c r="AU218" s="931"/>
      <c r="AV218" s="932" t="s">
        <v>630</v>
      </c>
      <c r="AW218" s="933">
        <v>1.0416666666666666E-2</v>
      </c>
      <c r="AX218" s="932"/>
      <c r="AY218" s="934"/>
      <c r="BA218" s="466">
        <v>1</v>
      </c>
    </row>
    <row r="219" spans="2:53" ht="21" customHeight="1" x14ac:dyDescent="0.25">
      <c r="B219" s="104" t="s">
        <v>7</v>
      </c>
      <c r="C219" s="451" t="str">
        <f>C209</f>
        <v>Famille à coller.N.Nom de votre recette.Recette mère ►.S.Saisissez le nom de la recette mère</v>
      </c>
      <c r="D219" s="451">
        <f>D209</f>
        <v>6</v>
      </c>
      <c r="E219" s="451" t="str">
        <f>E209</f>
        <v>couverts</v>
      </c>
      <c r="F219" s="369" t="str">
        <f>SUM(F213:F217) &amp;"/ "&amp;F220</f>
        <v>5/ 15</v>
      </c>
      <c r="G219" s="370" t="str">
        <f>SUM(G213:G217) &amp;"/ "&amp;G220</f>
        <v>0/ 15</v>
      </c>
      <c r="H219" s="114"/>
      <c r="I219" s="369" t="str">
        <f>SUM(I213:I217) &amp;"/ "&amp;I220</f>
        <v>0/ 15</v>
      </c>
      <c r="J219" s="370" t="str">
        <f>SUM(J213:J217) &amp;"/ "&amp;J220</f>
        <v>0/ 15</v>
      </c>
      <c r="K219" s="201" t="s">
        <v>165</v>
      </c>
      <c r="L219" s="115"/>
      <c r="R219" s="464"/>
      <c r="S219" s="464"/>
      <c r="T219" s="464"/>
      <c r="U219" s="464"/>
      <c r="AF219"/>
      <c r="AG219"/>
      <c r="AH219"/>
      <c r="AI219"/>
      <c r="AJ219"/>
      <c r="AK219"/>
      <c r="AL219"/>
      <c r="AN219" s="27"/>
      <c r="AO219" s="27"/>
      <c r="AP219" s="27"/>
      <c r="AQ219" s="27"/>
      <c r="AR219" s="464"/>
      <c r="AS219" s="935" t="s">
        <v>631</v>
      </c>
      <c r="AT219" s="936">
        <v>2.0833333333333332E-2</v>
      </c>
      <c r="AU219" s="937"/>
      <c r="AV219" s="938" t="s">
        <v>632</v>
      </c>
      <c r="AW219" s="939">
        <f>AS218+AW218+AT219</f>
        <v>3.4722222222222224E-2</v>
      </c>
      <c r="AX219" s="937"/>
      <c r="AY219" s="940"/>
      <c r="BA219" s="466">
        <v>1</v>
      </c>
    </row>
    <row r="220" spans="2:53" ht="21" customHeight="1" x14ac:dyDescent="0.25">
      <c r="B220" s="104" t="s">
        <v>7</v>
      </c>
      <c r="C220" s="451" t="str">
        <f>C209</f>
        <v>Famille à coller.N.Nom de votre recette.Recette mère ►.S.Saisissez le nom de la recette mère</v>
      </c>
      <c r="D220" s="451">
        <f>D209</f>
        <v>6</v>
      </c>
      <c r="E220" s="451" t="str">
        <f>E209</f>
        <v>couverts</v>
      </c>
      <c r="F220" s="371">
        <v>15</v>
      </c>
      <c r="G220" s="372">
        <v>15</v>
      </c>
      <c r="H220" s="114"/>
      <c r="I220" s="371">
        <v>15</v>
      </c>
      <c r="J220" s="372">
        <v>15</v>
      </c>
      <c r="K220" s="204" t="s">
        <v>178</v>
      </c>
      <c r="L220" s="115"/>
      <c r="R220" s="464"/>
      <c r="S220" s="464"/>
      <c r="T220" s="464"/>
      <c r="U220" s="464"/>
      <c r="AF220"/>
      <c r="AG220"/>
      <c r="AH220"/>
      <c r="AI220"/>
      <c r="AJ220"/>
      <c r="AK220"/>
      <c r="AL220"/>
      <c r="AN220" s="27"/>
      <c r="AO220" s="27"/>
      <c r="AP220" s="27"/>
      <c r="AQ220" s="27"/>
      <c r="AR220" s="464"/>
      <c r="AS220" s="827"/>
      <c r="AT220" s="9"/>
      <c r="AU220" s="9"/>
      <c r="AV220" s="9"/>
      <c r="AW220" s="9"/>
      <c r="AX220" s="9"/>
      <c r="AY220" s="862"/>
      <c r="BA220" s="466">
        <v>1</v>
      </c>
    </row>
    <row r="221" spans="2:53" ht="21" customHeight="1" x14ac:dyDescent="0.25">
      <c r="B221" s="104" t="s">
        <v>5</v>
      </c>
      <c r="C221" s="451" t="str">
        <f>C209</f>
        <v>Famille à coller.N.Nom de votre recette.Recette mère ►.S.Saisissez le nom de la recette mère</v>
      </c>
      <c r="D221" s="451">
        <f>D209</f>
        <v>6</v>
      </c>
      <c r="E221" s="451" t="str">
        <f>E209</f>
        <v>couverts</v>
      </c>
      <c r="F221" s="988" t="s">
        <v>188</v>
      </c>
      <c r="I221" s="417"/>
      <c r="J221" s="417"/>
      <c r="K221" s="417"/>
      <c r="L221" s="418"/>
      <c r="R221" s="464"/>
      <c r="S221" s="464"/>
      <c r="T221" s="464"/>
      <c r="U221" s="464"/>
      <c r="AF221"/>
      <c r="AG221"/>
      <c r="AH221"/>
      <c r="AI221"/>
      <c r="AJ221"/>
      <c r="AK221"/>
      <c r="AL221"/>
      <c r="AN221" s="27"/>
      <c r="AO221" s="27"/>
      <c r="AP221" s="27"/>
      <c r="AQ221" s="27"/>
      <c r="AR221" s="464"/>
      <c r="AS221" s="796"/>
      <c r="AT221" s="941" t="s">
        <v>633</v>
      </c>
      <c r="AU221" s="942" t="s">
        <v>634</v>
      </c>
      <c r="AV221" s="943"/>
      <c r="AW221" s="941"/>
      <c r="AX221" s="941" t="s">
        <v>635</v>
      </c>
      <c r="AY221" s="944" t="s">
        <v>634</v>
      </c>
      <c r="BA221" s="466">
        <v>1</v>
      </c>
    </row>
    <row r="222" spans="2:53" ht="21" customHeight="1" x14ac:dyDescent="0.25">
      <c r="B222" s="104" t="s">
        <v>5</v>
      </c>
      <c r="C222" s="451" t="str">
        <f>C209</f>
        <v>Famille à coller.N.Nom de votre recette.Recette mère ►.S.Saisissez le nom de la recette mère</v>
      </c>
      <c r="D222" s="451">
        <f>D209</f>
        <v>6</v>
      </c>
      <c r="E222" s="451" t="str">
        <f>E209</f>
        <v>couverts</v>
      </c>
      <c r="F222" s="989" t="s">
        <v>189</v>
      </c>
      <c r="I222" s="417"/>
      <c r="J222" s="417"/>
      <c r="K222" s="417"/>
      <c r="L222" s="418"/>
      <c r="R222" s="464"/>
      <c r="S222" s="464"/>
      <c r="T222" s="464"/>
      <c r="U222" s="464"/>
      <c r="AF222"/>
      <c r="AG222"/>
      <c r="AH222"/>
      <c r="AI222"/>
      <c r="AJ222"/>
      <c r="AK222"/>
      <c r="AL222"/>
      <c r="AN222" s="27"/>
      <c r="AO222" s="27"/>
      <c r="AP222" s="27"/>
      <c r="AQ222" s="27"/>
      <c r="AR222" s="464"/>
      <c r="AS222" s="827"/>
      <c r="AT222" s="9"/>
      <c r="AU222" s="9"/>
      <c r="AV222" s="9"/>
      <c r="AW222" s="9"/>
      <c r="AX222" s="9"/>
      <c r="AY222" s="862"/>
      <c r="BA222" s="466">
        <v>1</v>
      </c>
    </row>
    <row r="223" spans="2:53" ht="21" customHeight="1" thickBot="1" x14ac:dyDescent="0.3">
      <c r="B223" s="104" t="s">
        <v>5</v>
      </c>
      <c r="C223" s="451" t="str">
        <f>C209</f>
        <v>Famille à coller.N.Nom de votre recette.Recette mère ►.S.Saisissez le nom de la recette mère</v>
      </c>
      <c r="D223" s="451">
        <f>D209</f>
        <v>6</v>
      </c>
      <c r="E223" s="451" t="str">
        <f>E209</f>
        <v>couverts</v>
      </c>
      <c r="F223" s="989" t="s">
        <v>191</v>
      </c>
      <c r="I223" s="417"/>
      <c r="J223" s="417"/>
      <c r="K223" s="417"/>
      <c r="L223" s="418"/>
      <c r="R223" s="464"/>
      <c r="S223" s="464"/>
      <c r="T223" s="464"/>
      <c r="U223" s="464"/>
      <c r="AF223"/>
      <c r="AG223"/>
      <c r="AH223"/>
      <c r="AI223"/>
      <c r="AJ223"/>
      <c r="AK223"/>
      <c r="AL223"/>
      <c r="AN223" s="27"/>
      <c r="AO223" s="27"/>
      <c r="AP223" s="27"/>
      <c r="AQ223" s="27"/>
      <c r="AR223" s="464"/>
      <c r="AS223" s="753"/>
      <c r="AT223" s="945" t="s">
        <v>636</v>
      </c>
      <c r="AU223" s="946"/>
      <c r="AV223" s="946"/>
      <c r="AW223" s="946"/>
      <c r="AX223" s="947"/>
      <c r="AY223" s="754"/>
      <c r="BA223" s="466">
        <v>1</v>
      </c>
    </row>
    <row r="224" spans="2:53" ht="21" customHeight="1" thickTop="1" x14ac:dyDescent="0.25">
      <c r="B224" s="73" t="str">
        <f>IF(OR(F224&lt;&gt;"",G224&lt;&gt; "",I224&lt;&gt;"",J224&lt;&gt;""),"A", "►")</f>
        <v>►</v>
      </c>
      <c r="C224" s="451" t="str">
        <f>C209</f>
        <v>Famille à coller.N.Nom de votre recette.Recette mère ►.S.Saisissez le nom de la recette mère</v>
      </c>
      <c r="D224" s="451">
        <f>D209</f>
        <v>6</v>
      </c>
      <c r="E224" s="451" t="str">
        <f>E209</f>
        <v>couverts</v>
      </c>
      <c r="F224" s="261"/>
      <c r="G224" s="114"/>
      <c r="H224" s="114"/>
      <c r="I224" s="114"/>
      <c r="J224" s="114"/>
      <c r="K224" s="114"/>
      <c r="L224" s="115"/>
      <c r="R224" s="464"/>
      <c r="S224" s="464"/>
      <c r="T224" s="464"/>
      <c r="U224" s="464"/>
      <c r="AF224"/>
      <c r="AG224"/>
      <c r="AH224"/>
      <c r="AI224"/>
      <c r="AJ224"/>
      <c r="AK224"/>
      <c r="AL224"/>
      <c r="AR224" s="465"/>
      <c r="AS224" s="753"/>
      <c r="AT224" s="3025" t="s">
        <v>637</v>
      </c>
      <c r="AU224" s="3026"/>
      <c r="AV224" s="3026"/>
      <c r="AW224" s="3026"/>
      <c r="AX224" s="3027"/>
      <c r="AY224" s="754"/>
      <c r="BA224" s="466">
        <v>1</v>
      </c>
    </row>
    <row r="225" spans="2:53" ht="21" customHeight="1" x14ac:dyDescent="0.25">
      <c r="B225" s="73" t="str">
        <f>IF(OR(F225&lt;&gt;"",G225&lt;&gt; "",I225&lt;&gt;"",J225&lt;&gt;""),"A", "►")</f>
        <v>►</v>
      </c>
      <c r="C225" s="451" t="str">
        <f>C216</f>
        <v>Famille à coller.N.Nom de votre recette.Recette mère ►.S.Saisissez le nom de la recette mère</v>
      </c>
      <c r="D225" s="451">
        <f>D216</f>
        <v>6</v>
      </c>
      <c r="E225" s="451" t="str">
        <f>E216</f>
        <v>couverts</v>
      </c>
      <c r="F225" s="419"/>
      <c r="G225" s="114"/>
      <c r="H225" s="114"/>
      <c r="I225" s="114"/>
      <c r="J225" s="114"/>
      <c r="K225" s="114"/>
      <c r="L225" s="115"/>
      <c r="R225" s="464"/>
      <c r="S225" s="464"/>
      <c r="T225" s="464"/>
      <c r="U225" s="464"/>
      <c r="AF225"/>
      <c r="AG225"/>
      <c r="AH225"/>
      <c r="AI225"/>
      <c r="AJ225"/>
      <c r="AK225"/>
      <c r="AL225"/>
      <c r="AR225" s="465"/>
      <c r="AS225" s="753"/>
      <c r="AT225" s="3028"/>
      <c r="AU225" s="3029"/>
      <c r="AV225" s="3029"/>
      <c r="AW225" s="3029"/>
      <c r="AX225" s="3030"/>
      <c r="AY225" s="754"/>
      <c r="BA225" s="466">
        <v>1</v>
      </c>
    </row>
    <row r="226" spans="2:53" ht="21" customHeight="1" thickBot="1" x14ac:dyDescent="0.3">
      <c r="B226" s="104" t="s">
        <v>7</v>
      </c>
      <c r="C226" s="451" t="str">
        <f>C209</f>
        <v>Famille à coller.N.Nom de votre recette.Recette mère ►.S.Saisissez le nom de la recette mère</v>
      </c>
      <c r="D226" s="451">
        <f>D209</f>
        <v>6</v>
      </c>
      <c r="E226" s="451" t="str">
        <f>E209</f>
        <v>couverts</v>
      </c>
      <c r="F226" s="265"/>
      <c r="G226" s="265"/>
      <c r="H226" s="265" t="s">
        <v>73</v>
      </c>
      <c r="I226" s="266"/>
      <c r="J226" s="267"/>
      <c r="K226" s="267"/>
      <c r="L226" s="268"/>
      <c r="R226" s="464"/>
      <c r="S226" s="464"/>
      <c r="T226" s="464"/>
      <c r="U226" s="464"/>
      <c r="AF226"/>
      <c r="AG226"/>
      <c r="AH226"/>
      <c r="AI226"/>
      <c r="AJ226"/>
      <c r="AK226"/>
      <c r="AL226"/>
      <c r="AR226" s="464"/>
      <c r="AS226" s="753"/>
      <c r="AT226" s="3031"/>
      <c r="AU226" s="3032"/>
      <c r="AV226" s="3032"/>
      <c r="AW226" s="3032"/>
      <c r="AX226" s="3033"/>
      <c r="AY226" s="754"/>
      <c r="BA226" s="466">
        <v>1</v>
      </c>
    </row>
    <row r="227" spans="2:53" ht="21" customHeight="1" thickTop="1" thickBot="1" x14ac:dyDescent="0.3">
      <c r="B227" s="123" t="s">
        <v>7</v>
      </c>
      <c r="C227" s="455" t="str">
        <f>C209</f>
        <v>Famille à coller.N.Nom de votre recette.Recette mère ►.S.Saisissez le nom de la recette mère</v>
      </c>
      <c r="D227" s="455">
        <f>D209</f>
        <v>6</v>
      </c>
      <c r="E227" s="455" t="str">
        <f>E209</f>
        <v>couverts</v>
      </c>
      <c r="F227" s="269" t="s">
        <v>62</v>
      </c>
      <c r="G227" s="270"/>
      <c r="H227" s="271"/>
      <c r="I227" s="272"/>
      <c r="J227" s="271"/>
      <c r="K227" s="271"/>
      <c r="L227" s="273"/>
      <c r="R227" s="464"/>
      <c r="S227" s="464"/>
      <c r="T227" s="464"/>
      <c r="U227" s="464"/>
      <c r="AF227"/>
      <c r="AG227"/>
      <c r="AH227"/>
      <c r="AI227"/>
      <c r="AJ227"/>
      <c r="AK227"/>
      <c r="AL227"/>
      <c r="AR227" s="464"/>
      <c r="AS227" s="753"/>
      <c r="AT227" s="948" t="str">
        <f>LEN(SUBSTITUTE(AT224," ",""))&amp;" caractères plus "&amp;(LEN(AT224)-LEN(SUBSTITUTE(AT224," ","")))&amp;" espaces = "&amp;LEN(AT224)</f>
        <v>178 caractères plus 38 espaces = 216</v>
      </c>
      <c r="AU227" s="949"/>
      <c r="AV227" s="949"/>
      <c r="AW227" s="949"/>
      <c r="AX227" s="949"/>
      <c r="AY227" s="754"/>
      <c r="BA227" s="466">
        <v>1</v>
      </c>
    </row>
    <row r="228" spans="2:53" ht="21" customHeight="1" thickBot="1" x14ac:dyDescent="0.3">
      <c r="B228" s="100" t="s">
        <v>7</v>
      </c>
      <c r="R228" s="464"/>
      <c r="S228" s="464"/>
      <c r="T228" s="464"/>
      <c r="U228" s="464"/>
      <c r="AF228"/>
      <c r="AG228"/>
      <c r="AH228"/>
      <c r="AI228"/>
      <c r="AJ228"/>
      <c r="AK228"/>
      <c r="AL228"/>
      <c r="AR228" s="464"/>
      <c r="AS228" s="796"/>
      <c r="AX228" s="9"/>
      <c r="AY228" s="862"/>
      <c r="BA228" s="466">
        <v>1</v>
      </c>
    </row>
    <row r="229" spans="2:53" ht="21" customHeight="1" x14ac:dyDescent="0.25">
      <c r="B229" s="23" t="s">
        <v>7</v>
      </c>
      <c r="C229" s="456" t="str">
        <f>C235</f>
        <v>Famille à coller.N.Nom de votre recette.Recette mère ►.S.Saisissez le nom de la recette mère</v>
      </c>
      <c r="D229" s="457">
        <f>D235</f>
        <v>6</v>
      </c>
      <c r="E229" s="457" t="str">
        <f>E235</f>
        <v>couverts</v>
      </c>
      <c r="F229" s="279" t="s">
        <v>4</v>
      </c>
      <c r="G229" s="24" t="s">
        <v>8</v>
      </c>
      <c r="H229" s="3217" t="s">
        <v>206</v>
      </c>
      <c r="I229" s="3217"/>
      <c r="J229" s="3157" t="s">
        <v>10</v>
      </c>
      <c r="K229" s="3157"/>
      <c r="L229" s="3158"/>
      <c r="N229" s="522" t="s">
        <v>77</v>
      </c>
      <c r="O229" s="470" t="s">
        <v>346</v>
      </c>
      <c r="P229" s="470"/>
      <c r="Q229" s="470"/>
      <c r="R229" s="464"/>
      <c r="S229" s="464"/>
      <c r="T229" s="464"/>
      <c r="U229" s="464"/>
      <c r="AF229"/>
      <c r="AG229"/>
      <c r="AH229"/>
      <c r="AI229"/>
      <c r="AJ229"/>
      <c r="AK229"/>
      <c r="AL229"/>
      <c r="AR229" s="464"/>
      <c r="AS229" s="950" t="s">
        <v>638</v>
      </c>
      <c r="AT229" s="951" t="s">
        <v>639</v>
      </c>
      <c r="AU229" s="678"/>
      <c r="AV229" s="9"/>
      <c r="AW229" s="9"/>
      <c r="AX229" s="9"/>
      <c r="AY229" s="862"/>
      <c r="BA229" s="466">
        <v>1</v>
      </c>
    </row>
    <row r="230" spans="2:53" ht="21" customHeight="1" x14ac:dyDescent="0.25">
      <c r="B230" s="25" t="s">
        <v>7</v>
      </c>
      <c r="C230" s="458" t="str">
        <f>C235</f>
        <v>Famille à coller.N.Nom de votre recette.Recette mère ►.S.Saisissez le nom de la recette mère</v>
      </c>
      <c r="D230" s="459"/>
      <c r="E230" s="459"/>
      <c r="F230" s="281" t="s">
        <v>207</v>
      </c>
      <c r="G230" s="26" t="s">
        <v>12</v>
      </c>
      <c r="H230" s="3218"/>
      <c r="I230" s="3218"/>
      <c r="J230" s="3159"/>
      <c r="K230" s="3159"/>
      <c r="L230" s="3160"/>
      <c r="O230" s="469" t="s">
        <v>276</v>
      </c>
      <c r="P230" s="464"/>
      <c r="R230" s="464"/>
      <c r="S230" s="464"/>
      <c r="T230" s="464"/>
      <c r="U230" s="464"/>
      <c r="AF230"/>
      <c r="AG230"/>
      <c r="AH230"/>
      <c r="AI230"/>
      <c r="AJ230"/>
      <c r="AK230"/>
      <c r="AL230"/>
      <c r="AN230"/>
      <c r="AO230"/>
      <c r="AP230"/>
      <c r="AQ230"/>
      <c r="AR230"/>
      <c r="AS230" s="952" t="s">
        <v>3</v>
      </c>
      <c r="AT230" s="953" t="s">
        <v>75</v>
      </c>
      <c r="AU230" s="954"/>
      <c r="AV230" s="9"/>
      <c r="AW230" s="9"/>
      <c r="AX230" s="9"/>
      <c r="AY230" s="862"/>
      <c r="BA230" s="466">
        <v>1</v>
      </c>
    </row>
    <row r="231" spans="2:53" ht="21" customHeight="1" x14ac:dyDescent="0.25">
      <c r="B231" s="25" t="s">
        <v>7</v>
      </c>
      <c r="C231" s="460" t="str">
        <f>C235</f>
        <v>Famille à coller.N.Nom de votre recette.Recette mère ►.S.Saisissez le nom de la recette mère</v>
      </c>
      <c r="D231" s="461"/>
      <c r="E231" s="462"/>
      <c r="F231" s="28"/>
      <c r="G231" s="29" t="s">
        <v>208</v>
      </c>
      <c r="H231" s="283"/>
      <c r="I231" s="30" t="s">
        <v>13</v>
      </c>
      <c r="J231" s="284" t="s">
        <v>14</v>
      </c>
      <c r="K231" s="9"/>
      <c r="L231" s="285"/>
      <c r="R231" s="464"/>
      <c r="S231" s="464"/>
      <c r="T231" s="464"/>
      <c r="U231" s="464"/>
      <c r="AF231"/>
      <c r="AG231"/>
      <c r="AH231"/>
      <c r="AI231"/>
      <c r="AJ231"/>
      <c r="AK231"/>
      <c r="AL231"/>
      <c r="AS231" s="827" t="s">
        <v>640</v>
      </c>
      <c r="AT231" s="9"/>
      <c r="AU231" s="9"/>
      <c r="AV231" s="9"/>
      <c r="AW231" s="9"/>
      <c r="AX231" s="9"/>
      <c r="AY231" s="862"/>
      <c r="BA231" s="466">
        <v>1</v>
      </c>
    </row>
    <row r="232" spans="2:53" ht="21" customHeight="1" x14ac:dyDescent="0.25">
      <c r="B232" s="25" t="s">
        <v>7</v>
      </c>
      <c r="C232" s="428" t="str">
        <f>C235</f>
        <v>Famille à coller.N.Nom de votre recette.Recette mère ►.S.Saisissez le nom de la recette mère</v>
      </c>
      <c r="D232" s="428"/>
      <c r="E232" s="428"/>
      <c r="F232" s="36" t="s">
        <v>16</v>
      </c>
      <c r="G232" s="37"/>
      <c r="H232" s="37"/>
      <c r="I232" s="288" t="s">
        <v>17</v>
      </c>
      <c r="J232" s="3214" t="str">
        <f>F235</f>
        <v>Famille à coller.N.Nom de votre recette.Recette mère ►.S.Saisissez le nom de la recette mère</v>
      </c>
      <c r="K232" s="3214"/>
      <c r="L232" s="3215"/>
      <c r="R232" s="464"/>
      <c r="S232" s="464"/>
      <c r="T232" s="464"/>
      <c r="U232" s="464"/>
      <c r="AF232"/>
      <c r="AG232"/>
      <c r="AH232"/>
      <c r="AI232"/>
      <c r="AJ232"/>
      <c r="AK232"/>
      <c r="AL232"/>
      <c r="AS232" s="709" t="s">
        <v>641</v>
      </c>
      <c r="AT232" s="9"/>
      <c r="AU232" s="9"/>
      <c r="AV232" s="9"/>
      <c r="AW232" s="9"/>
      <c r="AX232" s="9"/>
      <c r="AY232" s="862"/>
      <c r="BA232" s="466">
        <v>1</v>
      </c>
    </row>
    <row r="233" spans="2:53" ht="21" customHeight="1" x14ac:dyDescent="0.25">
      <c r="B233" s="25" t="s">
        <v>7</v>
      </c>
      <c r="C233" s="428" t="str">
        <f>C235</f>
        <v>Famille à coller.N.Nom de votre recette.Recette mère ►.S.Saisissez le nom de la recette mère</v>
      </c>
      <c r="D233" s="428"/>
      <c r="E233" s="428"/>
      <c r="F233" s="43">
        <v>6</v>
      </c>
      <c r="G233" s="44" t="s">
        <v>66</v>
      </c>
      <c r="H233" s="36"/>
      <c r="I233" s="36"/>
      <c r="J233" s="3214"/>
      <c r="K233" s="3214"/>
      <c r="L233" s="3215"/>
      <c r="R233" s="464"/>
      <c r="S233" s="464"/>
      <c r="T233" s="464"/>
      <c r="U233" s="464"/>
      <c r="AF233"/>
      <c r="AG233"/>
      <c r="AH233"/>
      <c r="AI233"/>
      <c r="AJ233"/>
      <c r="AK233"/>
      <c r="AL233"/>
      <c r="AS233" s="749"/>
      <c r="AT233" s="750"/>
      <c r="AU233" s="751"/>
      <c r="AV233" s="750"/>
      <c r="AW233" s="750"/>
      <c r="AX233" s="750"/>
      <c r="AY233" s="752"/>
      <c r="BA233" s="466">
        <v>1</v>
      </c>
    </row>
    <row r="234" spans="2:53" ht="21" customHeight="1" x14ac:dyDescent="0.25">
      <c r="B234" s="25" t="s">
        <v>5</v>
      </c>
      <c r="C234" s="428" t="str">
        <f>C235</f>
        <v>Famille à coller.N.Nom de votre recette.Recette mère ►.S.Saisissez le nom de la recette mère</v>
      </c>
      <c r="D234" s="428"/>
      <c r="E234" s="428"/>
      <c r="F234" s="289"/>
      <c r="G234" s="48"/>
      <c r="H234" s="48"/>
      <c r="I234" s="48"/>
      <c r="J234" s="48"/>
      <c r="K234" s="48"/>
      <c r="L234" s="429"/>
      <c r="R234" s="464"/>
      <c r="S234" s="464"/>
      <c r="T234" s="464"/>
      <c r="U234" s="464"/>
      <c r="AF234"/>
      <c r="AG234"/>
      <c r="AH234"/>
      <c r="AI234"/>
      <c r="AJ234"/>
      <c r="AK234"/>
      <c r="AL234"/>
      <c r="AS234" s="955">
        <v>19</v>
      </c>
      <c r="AT234" s="956">
        <v>18</v>
      </c>
      <c r="AU234" s="956">
        <v>25</v>
      </c>
      <c r="AV234" s="956">
        <v>16</v>
      </c>
      <c r="AW234" s="956">
        <v>6</v>
      </c>
      <c r="AX234" s="956">
        <v>11</v>
      </c>
      <c r="AY234" s="957">
        <v>11</v>
      </c>
      <c r="BA234" s="466">
        <v>1</v>
      </c>
    </row>
    <row r="235" spans="2:53" ht="21" customHeight="1" thickBot="1" x14ac:dyDescent="0.3">
      <c r="B235" s="430" t="s">
        <v>5</v>
      </c>
      <c r="C235" s="431" t="str">
        <f>F235</f>
        <v>Famille à coller.N.Nom de votre recette.Recette mère ►.S.Saisissez le nom de la recette mère</v>
      </c>
      <c r="D235" s="431">
        <f>F233</f>
        <v>6</v>
      </c>
      <c r="E235" s="431" t="str">
        <f>G233</f>
        <v>couverts</v>
      </c>
      <c r="F235" s="435" t="str">
        <f>UPPER(LEFT(H229,1))&amp;LOWER(MID(H229,2,999))&amp;"."&amp;UPPER(LEFT(J229,1))&amp;"."&amp;UPPER(LEFT(J229,1))&amp;LOWER(MID(J229,2,999))&amp;"."&amp;IF(ISTEXT(L235),K235&amp;"."&amp;UPPER(LEFT(L235,1))&amp;"."&amp;UPPER(LEFT(L235,1))&amp;LOWER(MID(L235,2,999)),G235)</f>
        <v>Famille à coller.N.Nom de votre recette.Recette mère ►.S.Saisissez le nom de la recette mère</v>
      </c>
      <c r="G235" s="432" t="s">
        <v>22</v>
      </c>
      <c r="H235" s="3216" t="s">
        <v>23</v>
      </c>
      <c r="I235" s="3216"/>
      <c r="J235" s="3216"/>
      <c r="K235" s="433" t="s">
        <v>24</v>
      </c>
      <c r="L235" s="434" t="s">
        <v>25</v>
      </c>
      <c r="R235" s="464"/>
      <c r="S235" s="464"/>
      <c r="T235" s="464"/>
      <c r="U235" s="464"/>
      <c r="AF235"/>
      <c r="AG235"/>
      <c r="AH235"/>
      <c r="AI235"/>
      <c r="AJ235"/>
      <c r="AK235"/>
      <c r="AL235"/>
      <c r="AS235" s="958">
        <f t="shared" ref="AS235:AY235" ca="1" si="40">CELL("largeur",AS235)</f>
        <v>19</v>
      </c>
      <c r="AT235" s="4">
        <f t="shared" ca="1" si="40"/>
        <v>18</v>
      </c>
      <c r="AU235" s="4">
        <f t="shared" ca="1" si="40"/>
        <v>25</v>
      </c>
      <c r="AV235" s="4">
        <f t="shared" ca="1" si="40"/>
        <v>16</v>
      </c>
      <c r="AW235" s="4">
        <f t="shared" ca="1" si="40"/>
        <v>16</v>
      </c>
      <c r="AX235" s="4">
        <f t="shared" ca="1" si="40"/>
        <v>11</v>
      </c>
      <c r="AY235" s="959">
        <f t="shared" ca="1" si="40"/>
        <v>27</v>
      </c>
      <c r="BA235" s="466">
        <v>1</v>
      </c>
    </row>
    <row r="236" spans="2:53" ht="21" customHeight="1" thickTop="1" thickBot="1" x14ac:dyDescent="0.3">
      <c r="B236" s="104" t="s">
        <v>7</v>
      </c>
      <c r="C236" s="440" t="str">
        <f>C235</f>
        <v>Famille à coller.N.Nom de votre recette.Recette mère ►.S.Saisissez le nom de la recette mère</v>
      </c>
      <c r="D236" s="440"/>
      <c r="E236" s="440"/>
      <c r="F236" s="105" t="s">
        <v>27</v>
      </c>
      <c r="G236" s="106">
        <v>4</v>
      </c>
      <c r="H236" s="373" t="s">
        <v>362</v>
      </c>
      <c r="I236" s="108"/>
      <c r="J236" s="108"/>
      <c r="K236" s="108"/>
      <c r="L236" s="109"/>
      <c r="R236" s="464"/>
      <c r="S236" s="464"/>
      <c r="T236" s="464"/>
      <c r="U236" s="464"/>
      <c r="AF236"/>
      <c r="AG236"/>
      <c r="AH236"/>
      <c r="AI236"/>
      <c r="AJ236"/>
      <c r="AK236"/>
      <c r="AL236"/>
      <c r="BA236" s="466">
        <v>1</v>
      </c>
    </row>
    <row r="237" spans="2:53" ht="21" customHeight="1" thickTop="1" x14ac:dyDescent="0.25">
      <c r="B237" s="104" t="s">
        <v>7</v>
      </c>
      <c r="C237" s="451" t="str">
        <f>C235</f>
        <v>Famille à coller.N.Nom de votre recette.Recette mère ►.S.Saisissez le nom de la recette mère</v>
      </c>
      <c r="D237" s="451"/>
      <c r="E237" s="451"/>
      <c r="F237" s="985">
        <v>3.472222222222222E-3</v>
      </c>
      <c r="G237" s="375" t="s">
        <v>241</v>
      </c>
      <c r="H237" s="135"/>
      <c r="I237" s="135"/>
      <c r="J237" s="135"/>
      <c r="K237" s="166">
        <v>100</v>
      </c>
      <c r="L237" s="376" t="s">
        <v>242</v>
      </c>
      <c r="R237" s="464"/>
      <c r="S237" s="464"/>
      <c r="T237" s="464"/>
      <c r="U237" s="464"/>
      <c r="AF237"/>
      <c r="AG237"/>
      <c r="AH237"/>
      <c r="AI237"/>
      <c r="AJ237"/>
      <c r="AK237"/>
      <c r="AL237"/>
      <c r="BA237" s="466">
        <v>1</v>
      </c>
    </row>
    <row r="238" spans="2:53" ht="21" customHeight="1" x14ac:dyDescent="0.25">
      <c r="B238" s="104" t="s">
        <v>7</v>
      </c>
      <c r="C238" s="451" t="str">
        <f>C235</f>
        <v>Famille à coller.N.Nom de votre recette.Recette mère ►.S.Saisissez le nom de la recette mère</v>
      </c>
      <c r="D238" s="451"/>
      <c r="E238" s="451"/>
      <c r="F238" s="377">
        <v>1.0416666666666666E-2</v>
      </c>
      <c r="G238" s="375" t="s">
        <v>243</v>
      </c>
      <c r="H238" s="135"/>
      <c r="I238" s="135"/>
      <c r="J238" s="135"/>
      <c r="K238" s="165">
        <v>90</v>
      </c>
      <c r="L238" s="378" t="s">
        <v>244</v>
      </c>
      <c r="R238" s="464"/>
      <c r="S238" s="464"/>
      <c r="T238" s="464"/>
      <c r="U238" s="464"/>
      <c r="AF238"/>
      <c r="AG238"/>
      <c r="AH238"/>
      <c r="AI238"/>
      <c r="AJ238"/>
      <c r="AK238"/>
      <c r="AL238"/>
      <c r="AS238" s="465"/>
      <c r="AT238" s="465"/>
      <c r="AU238" s="465"/>
      <c r="AV238" s="465"/>
      <c r="AW238" s="465"/>
      <c r="AX238" s="465"/>
      <c r="AY238" s="465"/>
      <c r="BA238" s="466">
        <v>1</v>
      </c>
    </row>
    <row r="239" spans="2:53" ht="21" customHeight="1" x14ac:dyDescent="0.25">
      <c r="B239" s="104" t="s">
        <v>7</v>
      </c>
      <c r="C239" s="451" t="str">
        <f>C235</f>
        <v>Famille à coller.N.Nom de votre recette.Recette mère ►.S.Saisissez le nom de la recette mère</v>
      </c>
      <c r="D239" s="451">
        <f>D235</f>
        <v>6</v>
      </c>
      <c r="E239" s="451" t="str">
        <f>E235</f>
        <v>couverts</v>
      </c>
      <c r="F239" s="379">
        <v>2.0833333333333332E-2</v>
      </c>
      <c r="G239" s="375" t="s">
        <v>245</v>
      </c>
      <c r="H239" s="114"/>
      <c r="I239" s="114"/>
      <c r="J239" s="114"/>
      <c r="K239" s="380" t="s">
        <v>246</v>
      </c>
      <c r="L239" s="381" t="s">
        <v>247</v>
      </c>
      <c r="R239" s="464"/>
      <c r="S239" s="464"/>
      <c r="T239" s="464"/>
      <c r="U239" s="464"/>
      <c r="AF239"/>
      <c r="AG239"/>
      <c r="AH239"/>
      <c r="AI239"/>
      <c r="AJ239"/>
      <c r="AK239"/>
      <c r="AL239"/>
      <c r="AS239" s="465"/>
      <c r="AT239" s="465"/>
      <c r="AU239" s="465"/>
      <c r="AV239" s="465"/>
      <c r="AW239" s="465"/>
      <c r="AX239" s="465"/>
      <c r="AY239" s="465"/>
      <c r="BA239" s="466">
        <v>1</v>
      </c>
    </row>
    <row r="240" spans="2:53" ht="21" customHeight="1" x14ac:dyDescent="0.25">
      <c r="B240" s="104" t="s">
        <v>7</v>
      </c>
      <c r="C240" s="451" t="str">
        <f>C235</f>
        <v>Famille à coller.N.Nom de votre recette.Recette mère ►.S.Saisissez le nom de la recette mère</v>
      </c>
      <c r="D240" s="451">
        <f>D235</f>
        <v>6</v>
      </c>
      <c r="E240" s="451" t="str">
        <f>E235</f>
        <v>couverts</v>
      </c>
      <c r="F240" s="382">
        <f>F237+F238+F239</f>
        <v>3.4722222222222224E-2</v>
      </c>
      <c r="G240" s="383" t="s">
        <v>2</v>
      </c>
      <c r="H240" s="114"/>
      <c r="I240" s="114"/>
      <c r="J240" s="114"/>
      <c r="K240" s="380" t="s">
        <v>246</v>
      </c>
      <c r="L240" s="385" t="s">
        <v>248</v>
      </c>
      <c r="R240" s="464"/>
      <c r="S240" s="464"/>
      <c r="T240" s="464"/>
      <c r="U240" s="464"/>
      <c r="AF240"/>
      <c r="AG240"/>
      <c r="AH240"/>
      <c r="AI240"/>
      <c r="AJ240"/>
      <c r="AK240"/>
      <c r="AL240"/>
      <c r="BA240" s="466">
        <v>1</v>
      </c>
    </row>
    <row r="241" spans="2:53" ht="21" customHeight="1" x14ac:dyDescent="0.25">
      <c r="B241" s="104" t="s">
        <v>7</v>
      </c>
      <c r="C241" s="451" t="str">
        <f>C235</f>
        <v>Famille à coller.N.Nom de votre recette.Recette mère ►.S.Saisissez le nom de la recette mère</v>
      </c>
      <c r="D241" s="451">
        <f>D235</f>
        <v>6</v>
      </c>
      <c r="E241" s="451" t="str">
        <f>E235</f>
        <v>couverts</v>
      </c>
      <c r="F241" s="615"/>
      <c r="G241" s="616"/>
      <c r="H241" s="616"/>
      <c r="I241" s="616"/>
      <c r="J241" s="617"/>
      <c r="K241" s="617"/>
      <c r="L241" s="618"/>
      <c r="R241" s="464"/>
      <c r="S241" s="464"/>
      <c r="T241" s="464"/>
      <c r="U241" s="464"/>
      <c r="AF241"/>
      <c r="AG241"/>
      <c r="AH241"/>
      <c r="AI241"/>
      <c r="AJ241"/>
      <c r="AK241"/>
      <c r="AL241"/>
      <c r="BA241" s="466">
        <v>1</v>
      </c>
    </row>
    <row r="242" spans="2:53" ht="21" customHeight="1" x14ac:dyDescent="0.25">
      <c r="B242" s="104" t="s">
        <v>7</v>
      </c>
      <c r="C242" s="451" t="str">
        <f>C235</f>
        <v>Famille à coller.N.Nom de votre recette.Recette mère ►.S.Saisissez le nom de la recette mère</v>
      </c>
      <c r="D242" s="451">
        <f>D235</f>
        <v>6</v>
      </c>
      <c r="E242" s="451" t="str">
        <f>E235</f>
        <v>couverts</v>
      </c>
      <c r="F242" s="619" t="s">
        <v>235</v>
      </c>
      <c r="G242" s="331">
        <f>SUM(G243:G246)</f>
        <v>0.18055555555555552</v>
      </c>
      <c r="H242" s="620"/>
      <c r="I242" s="621" t="s">
        <v>249</v>
      </c>
      <c r="J242" s="620" t="s">
        <v>250</v>
      </c>
      <c r="K242" s="622" t="s">
        <v>251</v>
      </c>
      <c r="L242" s="623" t="s">
        <v>252</v>
      </c>
      <c r="R242" s="464"/>
      <c r="S242" s="464"/>
      <c r="T242" s="464"/>
      <c r="U242" s="464"/>
      <c r="AF242"/>
      <c r="AG242"/>
      <c r="AH242"/>
      <c r="AI242"/>
      <c r="AJ242"/>
      <c r="AK242"/>
      <c r="AL242"/>
      <c r="AS242" s="465"/>
      <c r="AT242" s="465"/>
      <c r="AU242" s="465"/>
      <c r="AV242" s="465"/>
      <c r="AW242" s="465"/>
      <c r="AX242" s="465"/>
      <c r="AY242" s="465"/>
      <c r="BA242" s="466">
        <v>1</v>
      </c>
    </row>
    <row r="243" spans="2:53" ht="21" customHeight="1" x14ac:dyDescent="0.25">
      <c r="B243" s="73" t="str">
        <f>IF(OR(I243&lt;&gt;"",J243&lt;&gt; "",K243&lt;&gt;"",L243&lt;&gt;""),"A", "►")</f>
        <v>A</v>
      </c>
      <c r="C243" s="451" t="str">
        <f>C235</f>
        <v>Famille à coller.N.Nom de votre recette.Recette mère ►.S.Saisissez le nom de la recette mère</v>
      </c>
      <c r="D243" s="451">
        <f>D235</f>
        <v>6</v>
      </c>
      <c r="E243" s="451" t="str">
        <f>E235</f>
        <v>couverts</v>
      </c>
      <c r="F243" s="986"/>
      <c r="G243" s="389">
        <v>2.4305555555555556E-2</v>
      </c>
      <c r="H243" s="9"/>
      <c r="I243" s="165">
        <v>100</v>
      </c>
      <c r="J243" s="390">
        <v>0.6</v>
      </c>
      <c r="K243" s="391" t="s">
        <v>253</v>
      </c>
      <c r="L243" s="392" t="s">
        <v>254</v>
      </c>
      <c r="R243" s="464"/>
      <c r="S243" s="464"/>
      <c r="T243" s="464"/>
      <c r="U243" s="464"/>
      <c r="AF243"/>
      <c r="AG243"/>
      <c r="AH243"/>
      <c r="AI243"/>
      <c r="AJ243"/>
      <c r="AK243"/>
      <c r="AL243"/>
      <c r="AS243" s="465"/>
      <c r="AT243" s="465"/>
      <c r="AU243" s="465"/>
      <c r="AV243" s="465"/>
      <c r="AW243" s="465"/>
      <c r="AX243" s="465"/>
      <c r="AY243" s="465"/>
      <c r="BA243" s="466">
        <v>1</v>
      </c>
    </row>
    <row r="244" spans="2:53" ht="21" customHeight="1" x14ac:dyDescent="0.25">
      <c r="B244" s="73" t="str">
        <f>IF(OR(F244&lt;&gt;"",I244&lt;&gt;"",J244&lt;&gt; "",K244&lt;&gt;"",L244&lt;&gt;""),"A", "►")</f>
        <v>A</v>
      </c>
      <c r="C244" s="451" t="str">
        <f>C235</f>
        <v>Famille à coller.N.Nom de votre recette.Recette mère ►.S.Saisissez le nom de la recette mère</v>
      </c>
      <c r="D244" s="451">
        <f>D235</f>
        <v>6</v>
      </c>
      <c r="E244" s="451" t="str">
        <f>E235</f>
        <v>couverts</v>
      </c>
      <c r="F244" s="986" t="s">
        <v>255</v>
      </c>
      <c r="G244" s="389">
        <v>1.0416666666666666E-2</v>
      </c>
      <c r="H244" s="9"/>
      <c r="I244" s="165">
        <v>100</v>
      </c>
      <c r="J244" s="390">
        <v>0.6</v>
      </c>
      <c r="K244" s="391" t="s">
        <v>256</v>
      </c>
      <c r="L244" s="392" t="s">
        <v>257</v>
      </c>
      <c r="R244" s="464"/>
      <c r="S244" s="464"/>
      <c r="T244" s="464"/>
      <c r="U244" s="464"/>
      <c r="AF244"/>
      <c r="AG244"/>
      <c r="AH244"/>
      <c r="AI244"/>
      <c r="AJ244"/>
      <c r="AK244"/>
      <c r="AL244"/>
      <c r="AS244" s="465"/>
      <c r="AT244" s="465"/>
      <c r="AU244" s="465"/>
      <c r="AV244" s="465"/>
      <c r="AW244" s="465"/>
      <c r="AX244" s="465"/>
      <c r="AY244" s="465"/>
      <c r="BA244" s="466">
        <v>1</v>
      </c>
    </row>
    <row r="245" spans="2:53" ht="21" customHeight="1" x14ac:dyDescent="0.25">
      <c r="B245" s="73" t="str">
        <f>IF(OR(F245&lt;&gt;"",I245&lt;&gt;"",J245&lt;&gt; "",K245&lt;&gt;"",L245&lt;&gt;""),"A", "►")</f>
        <v>A</v>
      </c>
      <c r="C245" s="451" t="str">
        <f>C235</f>
        <v>Famille à coller.N.Nom de votre recette.Recette mère ►.S.Saisissez le nom de la recette mère</v>
      </c>
      <c r="D245" s="451">
        <f>D235</f>
        <v>6</v>
      </c>
      <c r="E245" s="451" t="str">
        <f>E235</f>
        <v>couverts</v>
      </c>
      <c r="F245" s="986" t="s">
        <v>258</v>
      </c>
      <c r="G245" s="389">
        <v>5.2083333333333301E-2</v>
      </c>
      <c r="H245" s="9"/>
      <c r="I245" s="165">
        <v>100</v>
      </c>
      <c r="J245" s="390">
        <v>0.6</v>
      </c>
      <c r="K245" s="391" t="s">
        <v>253</v>
      </c>
      <c r="L245" s="392" t="s">
        <v>259</v>
      </c>
      <c r="R245" s="464"/>
      <c r="S245" s="464"/>
      <c r="T245" s="464"/>
      <c r="U245" s="464"/>
      <c r="AF245"/>
      <c r="AG245"/>
      <c r="AH245"/>
      <c r="AI245"/>
      <c r="AJ245"/>
      <c r="AK245"/>
      <c r="AL245"/>
      <c r="AS245" s="465"/>
      <c r="AT245" s="465"/>
      <c r="AU245" s="465"/>
      <c r="AV245" s="465"/>
      <c r="AW245" s="465"/>
      <c r="AX245" s="465"/>
      <c r="AY245" s="465"/>
      <c r="BA245" s="466">
        <v>1</v>
      </c>
    </row>
    <row r="246" spans="2:53" ht="21" customHeight="1" x14ac:dyDescent="0.25">
      <c r="B246" s="73" t="str">
        <f>IF(OR(F246&lt;&gt;"",I246&lt;&gt;"",J246&lt;&gt; "",K246&lt;&gt;"",L246&lt;&gt;""),"A", "►")</f>
        <v>A</v>
      </c>
      <c r="C246" s="451" t="str">
        <f>C235</f>
        <v>Famille à coller.N.Nom de votre recette.Recette mère ►.S.Saisissez le nom de la recette mère</v>
      </c>
      <c r="D246" s="451">
        <f>D235</f>
        <v>6</v>
      </c>
      <c r="E246" s="451" t="str">
        <f>E235</f>
        <v>couverts</v>
      </c>
      <c r="F246" s="986" t="s">
        <v>19</v>
      </c>
      <c r="G246" s="389">
        <v>9.375E-2</v>
      </c>
      <c r="H246" s="9"/>
      <c r="I246" s="165">
        <v>100</v>
      </c>
      <c r="J246" s="390">
        <v>0.6</v>
      </c>
      <c r="K246" s="391" t="s">
        <v>256</v>
      </c>
      <c r="L246" s="392" t="s">
        <v>260</v>
      </c>
      <c r="R246" s="464"/>
      <c r="S246" s="464"/>
      <c r="T246" s="464"/>
      <c r="U246" s="464"/>
      <c r="AF246"/>
      <c r="AG246"/>
      <c r="AH246"/>
      <c r="AI246"/>
      <c r="AJ246"/>
      <c r="AK246"/>
      <c r="AL246"/>
      <c r="AS246" s="465"/>
      <c r="AT246" s="465"/>
      <c r="AU246" s="465"/>
      <c r="AV246" s="465"/>
      <c r="AW246" s="465"/>
      <c r="AX246" s="465"/>
      <c r="AY246" s="465"/>
      <c r="BA246" s="466">
        <v>1</v>
      </c>
    </row>
    <row r="247" spans="2:53" ht="21" customHeight="1" x14ac:dyDescent="0.25">
      <c r="B247" s="73" t="str">
        <f>IF(OR(F247&lt;&gt;"",G247&lt;&gt; "",I247&lt;&gt;"",J247&lt;&gt;""),"A", "►")</f>
        <v>►</v>
      </c>
      <c r="C247" s="451" t="str">
        <f>C235</f>
        <v>Famille à coller.N.Nom de votre recette.Recette mère ►.S.Saisissez le nom de la recette mère</v>
      </c>
      <c r="D247" s="451">
        <f>D235</f>
        <v>6</v>
      </c>
      <c r="E247" s="451" t="str">
        <f>E235</f>
        <v>couverts</v>
      </c>
      <c r="F247" s="386"/>
      <c r="G247" s="614"/>
      <c r="H247" s="375"/>
      <c r="I247" s="375"/>
      <c r="J247" s="375"/>
      <c r="K247" s="375"/>
      <c r="L247" s="387"/>
      <c r="R247" s="464"/>
      <c r="S247" s="464"/>
      <c r="T247" s="464"/>
      <c r="U247" s="464"/>
      <c r="AF247"/>
      <c r="AG247"/>
      <c r="AH247"/>
      <c r="AI247"/>
      <c r="AJ247"/>
      <c r="AK247"/>
      <c r="AL247"/>
      <c r="AS247" s="465"/>
      <c r="AT247" s="465"/>
      <c r="AU247" s="465"/>
      <c r="AV247" s="465"/>
      <c r="AW247" s="465"/>
      <c r="AX247" s="465"/>
      <c r="AY247" s="465"/>
      <c r="BA247" s="466">
        <v>1</v>
      </c>
    </row>
    <row r="248" spans="2:53" ht="21" customHeight="1" x14ac:dyDescent="0.25">
      <c r="B248" s="116" t="s">
        <v>7</v>
      </c>
      <c r="C248" s="451" t="str">
        <f>C235</f>
        <v>Famille à coller.N.Nom de votre recette.Recette mère ►.S.Saisissez le nom de la recette mère</v>
      </c>
      <c r="D248" s="451">
        <f>D235</f>
        <v>6</v>
      </c>
      <c r="E248" s="451" t="str">
        <f>E235</f>
        <v>couverts</v>
      </c>
      <c r="F248" s="142" t="s">
        <v>218</v>
      </c>
      <c r="G248" s="631"/>
      <c r="H248" s="631"/>
      <c r="I248" s="631"/>
      <c r="J248" s="631"/>
      <c r="K248" s="631"/>
      <c r="L248" s="632"/>
      <c r="R248" s="464"/>
      <c r="S248" s="464"/>
      <c r="T248" s="464"/>
      <c r="U248" s="464"/>
      <c r="AF248"/>
      <c r="AG248"/>
      <c r="AH248"/>
      <c r="AI248"/>
      <c r="AJ248"/>
      <c r="AK248"/>
      <c r="AL248"/>
      <c r="AS248" s="465"/>
      <c r="AT248" s="465"/>
      <c r="AU248" s="465"/>
      <c r="AV248" s="465"/>
      <c r="AW248" s="465"/>
      <c r="AX248" s="465"/>
      <c r="AY248" s="465"/>
      <c r="BA248" s="466">
        <v>1</v>
      </c>
    </row>
    <row r="249" spans="2:53" ht="21" customHeight="1" x14ac:dyDescent="0.25">
      <c r="B249" s="73" t="str">
        <f>IF(OR(F249&lt;&gt;"",G249&lt;&gt; "",I249&lt;&gt;"",J249&lt;&gt;""),"A", "►")</f>
        <v>►</v>
      </c>
      <c r="C249" s="451" t="str">
        <f>C235</f>
        <v>Famille à coller.N.Nom de votre recette.Recette mère ►.S.Saisissez le nom de la recette mère</v>
      </c>
      <c r="D249" s="451">
        <f>D235</f>
        <v>6</v>
      </c>
      <c r="E249" s="451" t="str">
        <f>E235</f>
        <v>couverts</v>
      </c>
      <c r="F249" s="635"/>
      <c r="G249" s="636"/>
      <c r="H249" s="633"/>
      <c r="I249" s="633"/>
      <c r="J249" s="633"/>
      <c r="K249" s="633"/>
      <c r="L249" s="634"/>
      <c r="R249" s="464"/>
      <c r="S249" s="464"/>
      <c r="T249" s="464"/>
      <c r="U249" s="464"/>
      <c r="AF249"/>
      <c r="AG249"/>
      <c r="AH249"/>
      <c r="AI249"/>
      <c r="AJ249"/>
      <c r="AK249"/>
      <c r="AL249"/>
      <c r="AS249" s="465"/>
      <c r="AT249" s="465"/>
      <c r="AU249" s="465"/>
      <c r="AV249" s="465"/>
      <c r="AW249" s="465"/>
      <c r="AX249" s="465"/>
      <c r="AY249" s="465"/>
      <c r="BA249" s="466">
        <v>1</v>
      </c>
    </row>
    <row r="250" spans="2:53" ht="21" customHeight="1" x14ac:dyDescent="0.25">
      <c r="B250" s="73" t="str">
        <f>IF(OR(F250&lt;&gt;"",G250&lt;&gt; "",I250&lt;&gt;"",J250&lt;&gt;""),"A", "►")</f>
        <v>►</v>
      </c>
      <c r="C250" s="451" t="str">
        <f>C235</f>
        <v>Famille à coller.N.Nom de votre recette.Recette mère ►.S.Saisissez le nom de la recette mère</v>
      </c>
      <c r="D250" s="451">
        <f>D235</f>
        <v>6</v>
      </c>
      <c r="E250" s="451" t="str">
        <f>E235</f>
        <v>couverts</v>
      </c>
      <c r="F250" s="635"/>
      <c r="G250" s="636"/>
      <c r="H250" s="633"/>
      <c r="I250" s="633"/>
      <c r="J250" s="633"/>
      <c r="K250" s="633"/>
      <c r="L250" s="147" t="s">
        <v>127</v>
      </c>
      <c r="R250" s="464"/>
      <c r="S250" s="464"/>
      <c r="T250" s="464"/>
      <c r="U250" s="464"/>
      <c r="AF250"/>
      <c r="AG250"/>
      <c r="AH250"/>
      <c r="AI250"/>
      <c r="AJ250"/>
      <c r="AK250"/>
      <c r="AL250"/>
      <c r="AS250" s="465"/>
      <c r="AT250" s="465"/>
      <c r="AU250" s="465"/>
      <c r="AV250" s="465"/>
      <c r="AW250" s="465"/>
      <c r="AX250" s="465"/>
      <c r="AY250" s="465"/>
      <c r="BA250" s="466">
        <v>1</v>
      </c>
    </row>
    <row r="251" spans="2:53" ht="21" customHeight="1" x14ac:dyDescent="0.25">
      <c r="B251" s="73" t="str">
        <f>IF(OR(F251&lt;&gt;"",G251&lt;&gt; "",I251&lt;&gt;"",J251&lt;&gt;""),"A", "►")</f>
        <v>►</v>
      </c>
      <c r="C251" s="451" t="str">
        <f>C242</f>
        <v>Famille à coller.N.Nom de votre recette.Recette mère ►.S.Saisissez le nom de la recette mère</v>
      </c>
      <c r="D251" s="451">
        <f>D242</f>
        <v>6</v>
      </c>
      <c r="E251" s="451" t="str">
        <f>E242</f>
        <v>couverts</v>
      </c>
      <c r="F251" s="987"/>
      <c r="G251" s="636"/>
      <c r="H251" s="633"/>
      <c r="I251" s="633"/>
      <c r="J251" s="633"/>
      <c r="K251" s="633"/>
      <c r="L251" s="415" t="s">
        <v>128</v>
      </c>
      <c r="R251" s="464"/>
      <c r="S251" s="464"/>
      <c r="T251" s="464"/>
      <c r="U251" s="464"/>
      <c r="AF251"/>
      <c r="AG251"/>
      <c r="AH251"/>
      <c r="AI251"/>
      <c r="AJ251"/>
      <c r="AK251"/>
      <c r="AL251"/>
      <c r="AS251" s="465"/>
      <c r="AT251" s="465"/>
      <c r="AU251" s="465"/>
      <c r="AV251" s="465"/>
      <c r="AW251" s="465"/>
      <c r="AX251" s="465"/>
      <c r="AY251" s="465"/>
      <c r="BA251" s="466">
        <v>1</v>
      </c>
    </row>
    <row r="252" spans="2:53" ht="21" customHeight="1" x14ac:dyDescent="0.25">
      <c r="B252" s="116" t="s">
        <v>7</v>
      </c>
      <c r="C252" s="451" t="str">
        <f>C235</f>
        <v>Famille à coller.N.Nom de votre recette.Recette mère ►.S.Saisissez le nom de la recette mère</v>
      </c>
      <c r="D252" s="451">
        <f>D235</f>
        <v>6</v>
      </c>
      <c r="E252" s="451" t="str">
        <f>E235</f>
        <v>couverts</v>
      </c>
      <c r="F252" s="265"/>
      <c r="G252" s="265"/>
      <c r="H252" s="265" t="s">
        <v>73</v>
      </c>
      <c r="I252" s="266"/>
      <c r="J252" s="267"/>
      <c r="K252" s="267"/>
      <c r="L252" s="268"/>
      <c r="R252" s="464"/>
      <c r="S252" s="464"/>
      <c r="T252" s="464"/>
      <c r="U252" s="464"/>
      <c r="AF252"/>
      <c r="AG252"/>
      <c r="AH252"/>
      <c r="AI252"/>
      <c r="AJ252"/>
      <c r="AK252"/>
      <c r="AL252"/>
      <c r="AS252" s="465"/>
      <c r="AT252" s="465"/>
      <c r="AU252" s="465"/>
      <c r="AV252" s="465"/>
      <c r="AW252" s="465"/>
      <c r="AX252" s="465"/>
      <c r="AY252" s="465"/>
      <c r="BA252" s="466">
        <v>1</v>
      </c>
    </row>
    <row r="253" spans="2:53" ht="21" customHeight="1" thickBot="1" x14ac:dyDescent="0.3">
      <c r="B253" s="123" t="s">
        <v>7</v>
      </c>
      <c r="C253" s="455" t="str">
        <f>C235</f>
        <v>Famille à coller.N.Nom de votre recette.Recette mère ►.S.Saisissez le nom de la recette mère</v>
      </c>
      <c r="D253" s="455">
        <f>D235</f>
        <v>6</v>
      </c>
      <c r="E253" s="455" t="str">
        <f>E235</f>
        <v>couverts</v>
      </c>
      <c r="F253" s="269" t="s">
        <v>62</v>
      </c>
      <c r="G253" s="270"/>
      <c r="H253" s="271"/>
      <c r="I253" s="272"/>
      <c r="J253" s="271"/>
      <c r="K253" s="271"/>
      <c r="L253" s="273"/>
      <c r="R253" s="464"/>
      <c r="S253" s="464"/>
      <c r="T253" s="464"/>
      <c r="U253" s="464"/>
      <c r="AF253"/>
      <c r="AG253"/>
      <c r="AH253"/>
      <c r="AI253"/>
      <c r="AJ253"/>
      <c r="AK253"/>
      <c r="AL253"/>
      <c r="AS253" s="465"/>
      <c r="AT253" s="465"/>
      <c r="AU253" s="465"/>
      <c r="AV253" s="465"/>
      <c r="AW253" s="465"/>
      <c r="AX253" s="465"/>
      <c r="AY253" s="465"/>
      <c r="BA253" s="466">
        <v>1</v>
      </c>
    </row>
    <row r="254" spans="2:53" ht="21" customHeight="1" thickBot="1" x14ac:dyDescent="0.3">
      <c r="B254" s="100" t="s">
        <v>7</v>
      </c>
      <c r="R254" s="464"/>
      <c r="S254" s="464"/>
      <c r="T254" s="464"/>
      <c r="U254" s="464"/>
      <c r="AF254"/>
      <c r="AG254"/>
      <c r="AH254"/>
      <c r="AI254"/>
      <c r="AJ254"/>
      <c r="AK254"/>
      <c r="AL254"/>
      <c r="AS254" s="465"/>
      <c r="AT254" s="465"/>
      <c r="AU254" s="465"/>
      <c r="AV254" s="465"/>
      <c r="AW254" s="465"/>
      <c r="AX254" s="465"/>
      <c r="AY254" s="465"/>
      <c r="BA254" s="466">
        <v>1</v>
      </c>
    </row>
    <row r="255" spans="2:53" ht="21" customHeight="1" x14ac:dyDescent="0.25">
      <c r="B255" s="23" t="s">
        <v>7</v>
      </c>
      <c r="C255" s="456" t="str">
        <f>C261</f>
        <v>Famille à coller.N.Nom de votre recette.Recette mère ►.S.Saisissez le nom de la recette mère</v>
      </c>
      <c r="D255" s="457">
        <f>D261</f>
        <v>6</v>
      </c>
      <c r="E255" s="457" t="str">
        <f>E261</f>
        <v>couverts</v>
      </c>
      <c r="F255" s="279" t="s">
        <v>4</v>
      </c>
      <c r="G255" s="24" t="s">
        <v>8</v>
      </c>
      <c r="H255" s="3217" t="s">
        <v>206</v>
      </c>
      <c r="I255" s="3217"/>
      <c r="J255" s="3157" t="s">
        <v>10</v>
      </c>
      <c r="K255" s="3157"/>
      <c r="L255" s="3158"/>
      <c r="N255" s="522" t="s">
        <v>77</v>
      </c>
      <c r="O255" s="470" t="s">
        <v>346</v>
      </c>
      <c r="P255" s="470"/>
      <c r="Q255" s="470"/>
      <c r="R255" s="464"/>
      <c r="S255" s="464"/>
      <c r="T255" s="464"/>
      <c r="U255" s="464"/>
      <c r="AF255"/>
      <c r="AG255"/>
      <c r="AH255"/>
      <c r="AI255"/>
      <c r="AJ255"/>
      <c r="AK255"/>
      <c r="AL255"/>
      <c r="AS255" s="465"/>
      <c r="AT255" s="465"/>
      <c r="AU255" s="465"/>
      <c r="AV255" s="465"/>
      <c r="AW255" s="465"/>
      <c r="AX255" s="465"/>
      <c r="AY255" s="465"/>
      <c r="BA255" s="466">
        <v>1</v>
      </c>
    </row>
    <row r="256" spans="2:53" ht="21" customHeight="1" x14ac:dyDescent="0.25">
      <c r="B256" s="25" t="s">
        <v>7</v>
      </c>
      <c r="C256" s="458" t="str">
        <f>C261</f>
        <v>Famille à coller.N.Nom de votre recette.Recette mère ►.S.Saisissez le nom de la recette mère</v>
      </c>
      <c r="D256" s="459"/>
      <c r="E256" s="459"/>
      <c r="F256" s="281" t="s">
        <v>207</v>
      </c>
      <c r="G256" s="26" t="s">
        <v>12</v>
      </c>
      <c r="H256" s="3218"/>
      <c r="I256" s="3218"/>
      <c r="J256" s="3159"/>
      <c r="K256" s="3159"/>
      <c r="L256" s="3160"/>
      <c r="O256" s="469" t="s">
        <v>276</v>
      </c>
      <c r="P256" s="464"/>
      <c r="R256" s="464"/>
      <c r="S256" s="464"/>
      <c r="T256" s="464"/>
      <c r="U256" s="464"/>
      <c r="AF256"/>
      <c r="AG256"/>
      <c r="AH256"/>
      <c r="AI256"/>
      <c r="AJ256"/>
      <c r="AK256"/>
      <c r="AL256"/>
      <c r="AS256" s="465"/>
      <c r="AT256" s="465"/>
      <c r="AU256" s="465"/>
      <c r="AV256" s="465"/>
      <c r="AW256" s="465"/>
      <c r="AX256" s="465"/>
      <c r="AY256" s="465"/>
      <c r="BA256" s="466">
        <v>1</v>
      </c>
    </row>
    <row r="257" spans="2:53" ht="21" customHeight="1" x14ac:dyDescent="0.25">
      <c r="B257" s="25" t="s">
        <v>7</v>
      </c>
      <c r="C257" s="460" t="str">
        <f>C261</f>
        <v>Famille à coller.N.Nom de votre recette.Recette mère ►.S.Saisissez le nom de la recette mère</v>
      </c>
      <c r="D257" s="461"/>
      <c r="E257" s="462"/>
      <c r="F257" s="28"/>
      <c r="G257" s="29" t="s">
        <v>208</v>
      </c>
      <c r="H257" s="283"/>
      <c r="I257" s="30" t="s">
        <v>13</v>
      </c>
      <c r="J257" s="284" t="s">
        <v>14</v>
      </c>
      <c r="K257" s="9"/>
      <c r="L257" s="285"/>
      <c r="R257" s="464"/>
      <c r="S257" s="464"/>
      <c r="T257" s="464"/>
      <c r="U257" s="464"/>
      <c r="AF257"/>
      <c r="AG257"/>
      <c r="AH257"/>
      <c r="AI257"/>
      <c r="AJ257"/>
      <c r="AK257"/>
      <c r="AL257"/>
      <c r="AS257" s="465"/>
      <c r="AT257" s="465"/>
      <c r="AU257" s="465"/>
      <c r="AV257" s="465"/>
      <c r="AW257" s="465"/>
      <c r="AX257" s="465"/>
      <c r="AY257" s="465"/>
      <c r="BA257" s="466">
        <v>1</v>
      </c>
    </row>
    <row r="258" spans="2:53" ht="21" customHeight="1" x14ac:dyDescent="0.25">
      <c r="B258" s="25" t="s">
        <v>7</v>
      </c>
      <c r="C258" s="428" t="str">
        <f>C261</f>
        <v>Famille à coller.N.Nom de votre recette.Recette mère ►.S.Saisissez le nom de la recette mère</v>
      </c>
      <c r="D258" s="428"/>
      <c r="E258" s="428"/>
      <c r="F258" s="36" t="s">
        <v>16</v>
      </c>
      <c r="G258" s="37"/>
      <c r="H258" s="37"/>
      <c r="I258" s="288" t="s">
        <v>17</v>
      </c>
      <c r="J258" s="3214" t="str">
        <f>F261</f>
        <v>Famille à coller.N.Nom de votre recette.Recette mère ►.S.Saisissez le nom de la recette mère</v>
      </c>
      <c r="K258" s="3214"/>
      <c r="L258" s="3215"/>
      <c r="R258" s="464"/>
      <c r="S258" s="464"/>
      <c r="T258" s="464"/>
      <c r="U258" s="464"/>
      <c r="AF258"/>
      <c r="AG258"/>
      <c r="AH258"/>
      <c r="AI258"/>
      <c r="AJ258"/>
      <c r="AK258"/>
      <c r="AL258"/>
      <c r="AS258" s="465"/>
      <c r="AT258" s="465"/>
      <c r="AU258" s="465"/>
      <c r="AV258" s="465"/>
      <c r="AW258" s="465"/>
      <c r="AX258" s="465"/>
      <c r="AY258" s="465"/>
      <c r="BA258" s="466">
        <v>1</v>
      </c>
    </row>
    <row r="259" spans="2:53" ht="21" customHeight="1" x14ac:dyDescent="0.25">
      <c r="B259" s="25" t="s">
        <v>7</v>
      </c>
      <c r="C259" s="428" t="str">
        <f>C261</f>
        <v>Famille à coller.N.Nom de votre recette.Recette mère ►.S.Saisissez le nom de la recette mère</v>
      </c>
      <c r="D259" s="428"/>
      <c r="E259" s="428"/>
      <c r="F259" s="43">
        <v>6</v>
      </c>
      <c r="G259" s="44" t="s">
        <v>66</v>
      </c>
      <c r="H259" s="36"/>
      <c r="I259" s="36"/>
      <c r="J259" s="3214"/>
      <c r="K259" s="3214"/>
      <c r="L259" s="3215"/>
      <c r="R259" s="464"/>
      <c r="S259" s="464"/>
      <c r="T259" s="464"/>
      <c r="U259" s="464"/>
      <c r="AF259"/>
      <c r="AG259"/>
      <c r="AH259"/>
      <c r="AI259"/>
      <c r="AJ259"/>
      <c r="AK259"/>
      <c r="AL259"/>
      <c r="AS259" s="465"/>
      <c r="AT259" s="465"/>
      <c r="AU259" s="465"/>
      <c r="AV259" s="465"/>
      <c r="AW259" s="465"/>
      <c r="AX259" s="465"/>
      <c r="AY259" s="465"/>
      <c r="BA259" s="466">
        <v>1</v>
      </c>
    </row>
    <row r="260" spans="2:53" ht="21" customHeight="1" x14ac:dyDescent="0.25">
      <c r="B260" s="25" t="s">
        <v>5</v>
      </c>
      <c r="C260" s="428" t="str">
        <f>C261</f>
        <v>Famille à coller.N.Nom de votre recette.Recette mère ►.S.Saisissez le nom de la recette mère</v>
      </c>
      <c r="D260" s="428"/>
      <c r="E260" s="428"/>
      <c r="F260" s="289"/>
      <c r="G260" s="48"/>
      <c r="H260" s="48"/>
      <c r="I260" s="48"/>
      <c r="J260" s="48"/>
      <c r="K260" s="48"/>
      <c r="L260" s="429"/>
      <c r="R260" s="464"/>
      <c r="S260" s="464"/>
      <c r="T260" s="464"/>
      <c r="U260" s="464"/>
      <c r="AF260"/>
      <c r="AG260"/>
      <c r="AH260"/>
      <c r="AI260"/>
      <c r="AJ260"/>
      <c r="AK260"/>
      <c r="AL260"/>
      <c r="AS260" s="465"/>
      <c r="AT260" s="465"/>
      <c r="AU260" s="465"/>
      <c r="AV260" s="465"/>
      <c r="AW260" s="465"/>
      <c r="AX260" s="465"/>
      <c r="AY260" s="465"/>
      <c r="BA260" s="466">
        <v>1</v>
      </c>
    </row>
    <row r="261" spans="2:53" ht="21" customHeight="1" thickBot="1" x14ac:dyDescent="0.3">
      <c r="B261" s="430" t="s">
        <v>5</v>
      </c>
      <c r="C261" s="431" t="str">
        <f>F261</f>
        <v>Famille à coller.N.Nom de votre recette.Recette mère ►.S.Saisissez le nom de la recette mère</v>
      </c>
      <c r="D261" s="431">
        <f>F259</f>
        <v>6</v>
      </c>
      <c r="E261" s="431" t="str">
        <f>G259</f>
        <v>couverts</v>
      </c>
      <c r="F261" s="435" t="str">
        <f>UPPER(LEFT(H255,1))&amp;LOWER(MID(H255,2,999))&amp;"."&amp;UPPER(LEFT(J255,1))&amp;"."&amp;UPPER(LEFT(J255,1))&amp;LOWER(MID(J255,2,999))&amp;"."&amp;IF(ISTEXT(L261),K261&amp;"."&amp;UPPER(LEFT(L261,1))&amp;"."&amp;UPPER(LEFT(L261,1))&amp;LOWER(MID(L261,2,999)),G261)</f>
        <v>Famille à coller.N.Nom de votre recette.Recette mère ►.S.Saisissez le nom de la recette mère</v>
      </c>
      <c r="G261" s="432" t="s">
        <v>22</v>
      </c>
      <c r="H261" s="3216" t="s">
        <v>23</v>
      </c>
      <c r="I261" s="3216"/>
      <c r="J261" s="3216"/>
      <c r="K261" s="433" t="s">
        <v>24</v>
      </c>
      <c r="L261" s="434" t="s">
        <v>25</v>
      </c>
      <c r="R261" s="464"/>
      <c r="S261" s="464"/>
      <c r="T261" s="464"/>
      <c r="U261" s="464"/>
      <c r="AF261"/>
      <c r="AG261"/>
      <c r="AH261"/>
      <c r="AI261"/>
      <c r="AJ261"/>
      <c r="AK261"/>
      <c r="AL261"/>
      <c r="AS261" s="465"/>
      <c r="AT261" s="465"/>
      <c r="AU261" s="465"/>
      <c r="AV261" s="465"/>
      <c r="AW261" s="465"/>
      <c r="AX261" s="465"/>
      <c r="AY261" s="465"/>
      <c r="BA261" s="466">
        <v>1</v>
      </c>
    </row>
    <row r="262" spans="2:53" ht="21" customHeight="1" thickTop="1" thickBot="1" x14ac:dyDescent="0.3">
      <c r="B262" s="104" t="s">
        <v>7</v>
      </c>
      <c r="C262" s="440" t="str">
        <f>C261</f>
        <v>Famille à coller.N.Nom de votre recette.Recette mère ►.S.Saisissez le nom de la recette mère</v>
      </c>
      <c r="D262" s="440"/>
      <c r="E262" s="440"/>
      <c r="F262" s="56" t="s">
        <v>27</v>
      </c>
      <c r="G262" s="106">
        <v>5</v>
      </c>
      <c r="H262" s="373" t="s">
        <v>265</v>
      </c>
      <c r="I262" s="108"/>
      <c r="J262" s="206"/>
      <c r="K262" s="206" t="s">
        <v>230</v>
      </c>
      <c r="L262" s="109"/>
      <c r="R262" s="464"/>
      <c r="S262" s="464"/>
      <c r="T262" s="464"/>
      <c r="U262" s="464"/>
      <c r="AF262"/>
      <c r="AG262"/>
      <c r="AH262"/>
      <c r="AI262"/>
      <c r="AJ262"/>
      <c r="AK262"/>
      <c r="AL262"/>
      <c r="AS262" s="465"/>
      <c r="AT262" s="465"/>
      <c r="AU262" s="465"/>
      <c r="AV262" s="465"/>
      <c r="AW262" s="465"/>
      <c r="AX262" s="465"/>
      <c r="AY262" s="465"/>
      <c r="BA262" s="466">
        <v>1</v>
      </c>
    </row>
    <row r="263" spans="2:53" ht="21" customHeight="1" thickTop="1" x14ac:dyDescent="0.25">
      <c r="B263" s="104" t="s">
        <v>7</v>
      </c>
      <c r="C263" s="451" t="str">
        <f>C261</f>
        <v>Famille à coller.N.Nom de votre recette.Recette mère ►.S.Saisissez le nom de la recette mère</v>
      </c>
      <c r="D263" s="451"/>
      <c r="E263" s="451"/>
      <c r="F263" s="990" t="s">
        <v>38</v>
      </c>
      <c r="G263" s="3278" t="s">
        <v>40</v>
      </c>
      <c r="H263" s="3279" t="s">
        <v>74</v>
      </c>
      <c r="I263" s="3281" t="s">
        <v>41</v>
      </c>
      <c r="J263" s="3282" t="s">
        <v>216</v>
      </c>
      <c r="K263" s="3284" t="s">
        <v>358</v>
      </c>
      <c r="L263" s="3286" t="s">
        <v>51</v>
      </c>
      <c r="R263" s="464"/>
      <c r="S263" s="464"/>
      <c r="T263" s="464"/>
      <c r="U263" s="464"/>
      <c r="AF263"/>
      <c r="AG263"/>
      <c r="AH263"/>
      <c r="AI263"/>
      <c r="AJ263"/>
      <c r="AK263"/>
      <c r="AL263"/>
      <c r="AS263" s="465"/>
      <c r="AT263" s="465"/>
      <c r="AU263" s="465"/>
      <c r="AV263" s="465"/>
      <c r="AW263" s="465"/>
      <c r="AX263" s="465"/>
      <c r="AY263" s="465"/>
      <c r="BA263" s="466">
        <v>1</v>
      </c>
    </row>
    <row r="264" spans="2:53" ht="21" customHeight="1" x14ac:dyDescent="0.25">
      <c r="B264" s="104" t="s">
        <v>7</v>
      </c>
      <c r="C264" s="451" t="str">
        <f>C261</f>
        <v>Famille à coller.N.Nom de votre recette.Recette mère ►.S.Saisissez le nom de la recette mère</v>
      </c>
      <c r="D264" s="451"/>
      <c r="E264" s="451"/>
      <c r="F264" s="293" t="s">
        <v>46</v>
      </c>
      <c r="G264" s="2993"/>
      <c r="H264" s="3280"/>
      <c r="I264" s="3058"/>
      <c r="J264" s="3283"/>
      <c r="K264" s="3285"/>
      <c r="L264" s="3227"/>
      <c r="R264" s="464"/>
      <c r="S264" s="464"/>
      <c r="T264" s="464"/>
      <c r="U264" s="464"/>
      <c r="AF264"/>
      <c r="AG264"/>
      <c r="AH264"/>
      <c r="AI264"/>
      <c r="AJ264"/>
      <c r="AK264"/>
      <c r="AL264"/>
      <c r="AS264" s="465"/>
      <c r="AT264" s="465"/>
      <c r="AU264" s="465"/>
      <c r="AV264" s="465"/>
      <c r="AW264" s="465"/>
      <c r="AX264" s="465"/>
      <c r="AY264" s="465"/>
      <c r="BA264" s="466">
        <v>1</v>
      </c>
    </row>
    <row r="265" spans="2:53" ht="21" customHeight="1" x14ac:dyDescent="0.25">
      <c r="B265" s="73" t="str">
        <f>IF(OR(L265&lt;&gt;""),"A", "►")</f>
        <v>A</v>
      </c>
      <c r="C265" s="451" t="str">
        <f>C261</f>
        <v>Famille à coller.N.Nom de votre recette.Recette mère ►.S.Saisissez le nom de la recette mère</v>
      </c>
      <c r="D265" s="451">
        <f>D261</f>
        <v>6</v>
      </c>
      <c r="E265" s="451" t="str">
        <f>E261</f>
        <v>couverts</v>
      </c>
      <c r="F265" s="991"/>
      <c r="G265" s="67">
        <v>350</v>
      </c>
      <c r="H265" s="611">
        <f>IFERROR(INDEX(F271:L271,MATCH(I265,F270:L270,0)) * G265 * IF(ISBLANK(F265), 1, F265), 0)</f>
        <v>0.35000000000000003</v>
      </c>
      <c r="I265" s="53" t="s">
        <v>21</v>
      </c>
      <c r="J265" s="298">
        <v>16</v>
      </c>
      <c r="K265" s="598">
        <f>((H265-(H265*J265%)))</f>
        <v>0.29400000000000004</v>
      </c>
      <c r="L265" s="605" t="s">
        <v>354</v>
      </c>
      <c r="R265" s="464"/>
      <c r="S265" s="464"/>
      <c r="T265" s="464"/>
      <c r="U265" s="464"/>
      <c r="AF265"/>
      <c r="AG265"/>
      <c r="AH265"/>
      <c r="AI265"/>
      <c r="AJ265"/>
      <c r="AK265"/>
      <c r="AL265"/>
      <c r="AS265" s="465"/>
      <c r="AT265" s="465"/>
      <c r="AU265" s="465"/>
      <c r="AV265" s="465"/>
      <c r="AW265" s="465"/>
      <c r="AX265" s="465"/>
      <c r="AY265" s="465"/>
      <c r="BA265" s="466">
        <v>1</v>
      </c>
    </row>
    <row r="266" spans="2:53" ht="21" customHeight="1" x14ac:dyDescent="0.25">
      <c r="B266" s="73" t="str">
        <f>IF(OR(L266&lt;&gt;""),"A", "►")</f>
        <v>A</v>
      </c>
      <c r="C266" s="451" t="str">
        <f>C261</f>
        <v>Famille à coller.N.Nom de votre recette.Recette mère ►.S.Saisissez le nom de la recette mère</v>
      </c>
      <c r="D266" s="451">
        <f>D261</f>
        <v>6</v>
      </c>
      <c r="E266" s="451" t="str">
        <f>E261</f>
        <v>couverts</v>
      </c>
      <c r="F266" s="992"/>
      <c r="G266" s="604">
        <v>1.2</v>
      </c>
      <c r="H266" s="611">
        <f>IFERROR(INDEX(F271:L271,MATCH(I266,F270:L270,0)) * G266 * IF(ISBLANK(F266), 1, F266), 0)</f>
        <v>1.2</v>
      </c>
      <c r="I266" s="597" t="s">
        <v>26</v>
      </c>
      <c r="J266" s="300">
        <v>22</v>
      </c>
      <c r="K266" s="598">
        <f>((H266-(H266*J266%)))</f>
        <v>0.93599999999999994</v>
      </c>
      <c r="L266" s="599" t="s">
        <v>355</v>
      </c>
      <c r="R266" s="464"/>
      <c r="S266" s="464"/>
      <c r="T266" s="464"/>
      <c r="U266" s="464"/>
      <c r="AF266"/>
      <c r="AG266"/>
      <c r="AH266"/>
      <c r="AI266"/>
      <c r="AJ266"/>
      <c r="AK266"/>
      <c r="AL266"/>
      <c r="AS266" s="465"/>
      <c r="AT266" s="465"/>
      <c r="AU266" s="465"/>
      <c r="AV266" s="465"/>
      <c r="AW266" s="465"/>
      <c r="AX266" s="465"/>
      <c r="AY266" s="465"/>
      <c r="BA266" s="466">
        <v>1</v>
      </c>
    </row>
    <row r="267" spans="2:53" ht="21" customHeight="1" x14ac:dyDescent="0.25">
      <c r="B267" s="73" t="str">
        <f>IF(OR(L267&lt;&gt;""),"A", "►")</f>
        <v>A</v>
      </c>
      <c r="C267" s="451" t="str">
        <f>C261</f>
        <v>Famille à coller.N.Nom de votre recette.Recette mère ►.S.Saisissez le nom de la recette mère</v>
      </c>
      <c r="D267" s="451">
        <f>D261</f>
        <v>6</v>
      </c>
      <c r="E267" s="451" t="str">
        <f>E261</f>
        <v>couverts</v>
      </c>
      <c r="F267" s="992">
        <v>2</v>
      </c>
      <c r="G267" s="67">
        <v>50</v>
      </c>
      <c r="H267" s="611">
        <f>IFERROR(INDEX(F271:L271,MATCH(I267,F270:L270,0)) * G267 * IF(ISBLANK(F267), 1, F267), 0)</f>
        <v>0.1</v>
      </c>
      <c r="I267" s="53" t="s">
        <v>21</v>
      </c>
      <c r="J267" s="300"/>
      <c r="K267" s="598">
        <f>((H267-(H267*J267%)))</f>
        <v>0.1</v>
      </c>
      <c r="L267" s="600" t="s">
        <v>204</v>
      </c>
      <c r="R267" s="464"/>
      <c r="S267" s="464"/>
      <c r="T267" s="464"/>
      <c r="U267" s="464"/>
      <c r="AF267"/>
      <c r="AG267"/>
      <c r="AH267"/>
      <c r="AI267"/>
      <c r="AJ267"/>
      <c r="AK267"/>
      <c r="AL267"/>
      <c r="AS267" s="465"/>
      <c r="AT267" s="465"/>
      <c r="AU267" s="465"/>
      <c r="AV267" s="465"/>
      <c r="AW267" s="465"/>
      <c r="AX267" s="465"/>
      <c r="AY267" s="465"/>
      <c r="BA267" s="466">
        <v>1</v>
      </c>
    </row>
    <row r="268" spans="2:53" ht="21" customHeight="1" x14ac:dyDescent="0.25">
      <c r="B268" s="73" t="str">
        <f>IF(OR(L268&lt;&gt;""),"A", "►")</f>
        <v>A</v>
      </c>
      <c r="C268" s="451" t="str">
        <f>C261</f>
        <v>Famille à coller.N.Nom de votre recette.Recette mère ►.S.Saisissez le nom de la recette mère</v>
      </c>
      <c r="D268" s="451">
        <f>D261</f>
        <v>6</v>
      </c>
      <c r="E268" s="451" t="str">
        <f>E261</f>
        <v>couverts</v>
      </c>
      <c r="F268" s="992"/>
      <c r="G268" s="67">
        <v>1</v>
      </c>
      <c r="H268" s="611">
        <f>IFERROR(INDEX(F271:L271,MATCH(I268,F270:L270,0)) * G268 * IF(ISBLANK(F268), 1, F268), 0)</f>
        <v>0.5</v>
      </c>
      <c r="I268" s="84" t="s">
        <v>57</v>
      </c>
      <c r="J268" s="300"/>
      <c r="K268" s="598">
        <f>((H268-(H268*J268%)))</f>
        <v>0.5</v>
      </c>
      <c r="L268" s="599" t="s">
        <v>359</v>
      </c>
      <c r="R268" s="464"/>
      <c r="S268" s="464"/>
      <c r="T268" s="464"/>
      <c r="U268" s="464"/>
      <c r="AF268"/>
      <c r="AG268"/>
      <c r="AH268"/>
      <c r="AI268"/>
      <c r="AJ268"/>
      <c r="AK268"/>
      <c r="AL268"/>
      <c r="AS268" s="465"/>
      <c r="AT268" s="465"/>
      <c r="AU268" s="465"/>
      <c r="AV268" s="465"/>
      <c r="AW268" s="465"/>
      <c r="AX268" s="465"/>
      <c r="AY268" s="465"/>
      <c r="BA268" s="466">
        <v>1</v>
      </c>
    </row>
    <row r="269" spans="2:53" ht="21" customHeight="1" x14ac:dyDescent="0.25">
      <c r="B269" s="104" t="s">
        <v>7</v>
      </c>
      <c r="C269" s="451" t="str">
        <f>C261</f>
        <v>Famille à coller.N.Nom de votre recette.Recette mère ►.S.Saisissez le nom de la recette mère</v>
      </c>
      <c r="D269" s="451">
        <f>D261</f>
        <v>6</v>
      </c>
      <c r="E269" s="451" t="str">
        <f>E261</f>
        <v>couverts</v>
      </c>
      <c r="F269" s="993" t="s">
        <v>357</v>
      </c>
      <c r="G269" s="114"/>
      <c r="H269" s="114"/>
      <c r="I269" s="114"/>
      <c r="J269" s="114"/>
      <c r="K269" s="114"/>
      <c r="L269" s="609" t="s">
        <v>360</v>
      </c>
      <c r="R269" s="464"/>
      <c r="S269" s="464"/>
      <c r="T269" s="464"/>
      <c r="U269" s="464"/>
      <c r="AF269"/>
      <c r="AG269"/>
      <c r="AH269"/>
      <c r="AI269"/>
      <c r="AJ269"/>
      <c r="AK269"/>
      <c r="AL269"/>
      <c r="AS269" s="465"/>
      <c r="AT269" s="465"/>
      <c r="AU269" s="465"/>
      <c r="AV269" s="465"/>
      <c r="AW269" s="465"/>
      <c r="AX269" s="465"/>
      <c r="AY269" s="465"/>
      <c r="BA269" s="466">
        <v>1</v>
      </c>
    </row>
    <row r="270" spans="2:53" ht="21" customHeight="1" x14ac:dyDescent="0.25">
      <c r="B270" s="104" t="s">
        <v>7</v>
      </c>
      <c r="C270" s="451" t="str">
        <f>C261</f>
        <v>Famille à coller.N.Nom de votre recette.Recette mère ►.S.Saisissez le nom de la recette mère</v>
      </c>
      <c r="D270" s="451">
        <f>D261</f>
        <v>6</v>
      </c>
      <c r="E270" s="451" t="str">
        <f>E261</f>
        <v>couverts</v>
      </c>
      <c r="F270" s="597" t="s">
        <v>26</v>
      </c>
      <c r="G270" s="53" t="s">
        <v>21</v>
      </c>
      <c r="H270" s="545"/>
      <c r="I270" s="84" t="s">
        <v>57</v>
      </c>
      <c r="J270" s="84" t="s">
        <v>56</v>
      </c>
      <c r="K270" s="72" t="s">
        <v>55</v>
      </c>
      <c r="L270" s="607" t="s">
        <v>53</v>
      </c>
      <c r="R270" s="464"/>
      <c r="S270" s="464"/>
      <c r="T270" s="464"/>
      <c r="U270" s="464"/>
      <c r="AF270"/>
      <c r="AG270"/>
      <c r="AH270"/>
      <c r="AI270"/>
      <c r="AJ270"/>
      <c r="AK270"/>
      <c r="AL270"/>
      <c r="AS270" s="465"/>
      <c r="AT270" s="465"/>
      <c r="AU270" s="465"/>
      <c r="AV270" s="465"/>
      <c r="AW270" s="465"/>
      <c r="AX270" s="465"/>
      <c r="AY270" s="465"/>
      <c r="BA270" s="466">
        <v>1</v>
      </c>
    </row>
    <row r="271" spans="2:53" ht="21" customHeight="1" x14ac:dyDescent="0.25">
      <c r="B271" s="104" t="s">
        <v>5</v>
      </c>
      <c r="C271" s="451" t="str">
        <f>C261</f>
        <v>Famille à coller.N.Nom de votre recette.Recette mère ►.S.Saisissez le nom de la recette mère</v>
      </c>
      <c r="D271" s="451">
        <f>D261</f>
        <v>6</v>
      </c>
      <c r="E271" s="451" t="str">
        <f>E261</f>
        <v>couverts</v>
      </c>
      <c r="F271" s="601">
        <v>1</v>
      </c>
      <c r="G271" s="601">
        <v>1E-3</v>
      </c>
      <c r="H271" s="545"/>
      <c r="I271" s="602">
        <v>0.5</v>
      </c>
      <c r="J271" s="601">
        <v>0.25</v>
      </c>
      <c r="K271" s="603">
        <v>1</v>
      </c>
      <c r="L271" s="608">
        <v>0.01</v>
      </c>
      <c r="R271" s="464"/>
      <c r="S271" s="464"/>
      <c r="T271" s="464"/>
      <c r="U271" s="464"/>
      <c r="AF271"/>
      <c r="AG271"/>
      <c r="AH271"/>
      <c r="AI271"/>
      <c r="AJ271"/>
      <c r="AK271"/>
      <c r="AL271"/>
      <c r="AS271" s="465"/>
      <c r="AT271" s="465"/>
      <c r="AU271" s="465"/>
      <c r="AV271" s="465"/>
      <c r="AW271" s="465"/>
      <c r="AX271" s="465"/>
      <c r="AY271" s="465"/>
      <c r="BA271" s="466">
        <v>1</v>
      </c>
    </row>
    <row r="272" spans="2:53" ht="21" customHeight="1" x14ac:dyDescent="0.25">
      <c r="B272" s="104" t="s">
        <v>7</v>
      </c>
      <c r="C272" s="451" t="str">
        <f>C261</f>
        <v>Famille à coller.N.Nom de votre recette.Recette mère ►.S.Saisissez le nom de la recette mère</v>
      </c>
      <c r="D272" s="451">
        <f>D261</f>
        <v>6</v>
      </c>
      <c r="E272" s="451" t="str">
        <f>E261</f>
        <v>couverts</v>
      </c>
      <c r="F272" s="142" t="s">
        <v>218</v>
      </c>
      <c r="G272" s="631"/>
      <c r="H272" s="631"/>
      <c r="I272" s="631"/>
      <c r="J272" s="631"/>
      <c r="K272" s="631"/>
      <c r="L272" s="632"/>
      <c r="R272" s="464"/>
      <c r="S272" s="464"/>
      <c r="T272" s="464"/>
      <c r="U272" s="464"/>
      <c r="AF272"/>
      <c r="AG272"/>
      <c r="AH272"/>
      <c r="AI272"/>
      <c r="AJ272"/>
      <c r="AK272"/>
      <c r="AL272"/>
      <c r="AS272" s="465"/>
      <c r="AT272" s="465"/>
      <c r="AU272" s="465"/>
      <c r="AV272" s="465"/>
      <c r="AW272" s="465"/>
      <c r="AX272" s="465"/>
      <c r="AY272" s="465"/>
      <c r="BA272" s="466">
        <v>1</v>
      </c>
    </row>
    <row r="273" spans="2:53" ht="21" customHeight="1" x14ac:dyDescent="0.25">
      <c r="B273" s="73" t="str">
        <f>IF(OR(F273&lt;&gt;"",G273&lt;&gt; "",I273&lt;&gt;"",J273&lt;&gt;""),"A", "►")</f>
        <v>►</v>
      </c>
      <c r="C273" s="451" t="str">
        <f>C261</f>
        <v>Famille à coller.N.Nom de votre recette.Recette mère ►.S.Saisissez le nom de la recette mère</v>
      </c>
      <c r="D273" s="451">
        <f>D261</f>
        <v>6</v>
      </c>
      <c r="E273" s="451" t="str">
        <f>E261</f>
        <v>couverts</v>
      </c>
      <c r="F273" s="635"/>
      <c r="G273" s="636"/>
      <c r="H273" s="633"/>
      <c r="I273" s="633"/>
      <c r="J273" s="633"/>
      <c r="K273" s="633"/>
      <c r="L273" s="634"/>
      <c r="R273" s="464"/>
      <c r="S273" s="464"/>
      <c r="T273" s="464"/>
      <c r="U273" s="464"/>
      <c r="AF273"/>
      <c r="AG273"/>
      <c r="AH273"/>
      <c r="AI273"/>
      <c r="AJ273"/>
      <c r="AK273"/>
      <c r="AL273"/>
      <c r="AS273" s="465"/>
      <c r="AT273" s="465"/>
      <c r="AU273" s="465"/>
      <c r="AV273" s="465"/>
      <c r="AW273" s="465"/>
      <c r="AX273" s="465"/>
      <c r="AY273" s="465"/>
      <c r="BA273" s="466">
        <v>1</v>
      </c>
    </row>
    <row r="274" spans="2:53" ht="21" customHeight="1" x14ac:dyDescent="0.25">
      <c r="B274" s="73" t="str">
        <f>IF(OR(F274&lt;&gt;"",G274&lt;&gt; "",I274&lt;&gt;"",J274&lt;&gt;""),"A", "►")</f>
        <v>►</v>
      </c>
      <c r="C274" s="451" t="str">
        <f>C261</f>
        <v>Famille à coller.N.Nom de votre recette.Recette mère ►.S.Saisissez le nom de la recette mère</v>
      </c>
      <c r="D274" s="451">
        <f>D261</f>
        <v>6</v>
      </c>
      <c r="E274" s="451" t="str">
        <f>E261</f>
        <v>couverts</v>
      </c>
      <c r="F274" s="635"/>
      <c r="G274" s="636"/>
      <c r="H274" s="633"/>
      <c r="I274" s="633"/>
      <c r="J274" s="633"/>
      <c r="K274" s="633"/>
      <c r="L274" s="634"/>
      <c r="R274" s="464"/>
      <c r="S274" s="464"/>
      <c r="T274" s="464"/>
      <c r="U274" s="464"/>
      <c r="AF274"/>
      <c r="AG274"/>
      <c r="AH274"/>
      <c r="AI274"/>
      <c r="AJ274"/>
      <c r="AK274"/>
      <c r="AL274"/>
      <c r="AS274" s="465"/>
      <c r="AT274" s="465"/>
      <c r="AU274" s="465"/>
      <c r="AV274" s="465"/>
      <c r="AW274" s="465"/>
      <c r="AX274" s="465"/>
      <c r="AY274" s="465"/>
      <c r="BA274" s="466">
        <v>1</v>
      </c>
    </row>
    <row r="275" spans="2:53" ht="21" customHeight="1" x14ac:dyDescent="0.25">
      <c r="B275" s="73" t="str">
        <f>IF(OR(F275&lt;&gt;"",G275&lt;&gt; "",I275&lt;&gt;"",J275&lt;&gt;""),"A", "►")</f>
        <v>►</v>
      </c>
      <c r="C275" s="451" t="str">
        <f>C261</f>
        <v>Famille à coller.N.Nom de votre recette.Recette mère ►.S.Saisissez le nom de la recette mère</v>
      </c>
      <c r="D275" s="451">
        <f>D261</f>
        <v>6</v>
      </c>
      <c r="E275" s="451" t="str">
        <f>E261</f>
        <v>couverts</v>
      </c>
      <c r="F275" s="635"/>
      <c r="G275" s="636"/>
      <c r="H275" s="633"/>
      <c r="I275" s="633"/>
      <c r="J275" s="633"/>
      <c r="K275" s="633"/>
      <c r="L275" s="634"/>
      <c r="R275" s="464"/>
      <c r="S275" s="464"/>
      <c r="T275" s="464"/>
      <c r="U275" s="464"/>
      <c r="AF275"/>
      <c r="AG275"/>
      <c r="AH275"/>
      <c r="AI275"/>
      <c r="AJ275"/>
      <c r="AK275"/>
      <c r="AL275"/>
      <c r="AS275" s="465"/>
      <c r="AT275" s="465"/>
      <c r="AU275" s="465"/>
      <c r="AV275" s="465"/>
      <c r="AW275" s="465"/>
      <c r="AX275" s="465"/>
      <c r="AY275" s="465"/>
      <c r="BA275" s="466">
        <v>1</v>
      </c>
    </row>
    <row r="276" spans="2:53" ht="21" customHeight="1" x14ac:dyDescent="0.25">
      <c r="B276" s="73" t="str">
        <f>IF(OR(F276&lt;&gt;"",G276&lt;&gt; "",I276&lt;&gt;"",J276&lt;&gt;""),"A", "►")</f>
        <v>►</v>
      </c>
      <c r="C276" s="451" t="str">
        <f>C261</f>
        <v>Famille à coller.N.Nom de votre recette.Recette mère ►.S.Saisissez le nom de la recette mère</v>
      </c>
      <c r="D276" s="451">
        <f>D261</f>
        <v>6</v>
      </c>
      <c r="E276" s="451" t="str">
        <f>E261</f>
        <v>couverts</v>
      </c>
      <c r="F276" s="635"/>
      <c r="G276" s="636"/>
      <c r="H276" s="633"/>
      <c r="I276" s="633"/>
      <c r="J276" s="633"/>
      <c r="K276" s="633"/>
      <c r="L276" s="147" t="s">
        <v>127</v>
      </c>
      <c r="R276" s="464"/>
      <c r="S276" s="464"/>
      <c r="T276" s="464"/>
      <c r="U276" s="464"/>
      <c r="AF276"/>
      <c r="AG276"/>
      <c r="AH276"/>
      <c r="AI276"/>
      <c r="AJ276"/>
      <c r="AK276"/>
      <c r="AL276"/>
      <c r="AS276" s="465"/>
      <c r="AT276" s="465"/>
      <c r="AU276" s="465"/>
      <c r="AV276" s="465"/>
      <c r="AW276" s="465"/>
      <c r="AX276" s="465"/>
      <c r="AY276" s="465"/>
      <c r="BA276" s="466">
        <v>1</v>
      </c>
    </row>
    <row r="277" spans="2:53" ht="21" customHeight="1" x14ac:dyDescent="0.25">
      <c r="B277" s="73" t="str">
        <f>IF(OR(F277&lt;&gt;"",G277&lt;&gt; "",I277&lt;&gt;"",J277&lt;&gt;""),"A", "►")</f>
        <v>►</v>
      </c>
      <c r="C277" s="451" t="str">
        <f>C268</f>
        <v>Famille à coller.N.Nom de votre recette.Recette mère ►.S.Saisissez le nom de la recette mère</v>
      </c>
      <c r="D277" s="451">
        <f>D268</f>
        <v>6</v>
      </c>
      <c r="E277" s="451" t="str">
        <f>E268</f>
        <v>couverts</v>
      </c>
      <c r="F277" s="987"/>
      <c r="G277" s="636"/>
      <c r="H277" s="633"/>
      <c r="I277" s="633"/>
      <c r="J277" s="633"/>
      <c r="K277" s="633"/>
      <c r="L277" s="415" t="s">
        <v>128</v>
      </c>
      <c r="R277" s="464"/>
      <c r="S277" s="464"/>
      <c r="T277" s="464"/>
      <c r="U277" s="464"/>
      <c r="AF277"/>
      <c r="AG277"/>
      <c r="AH277"/>
      <c r="AI277"/>
      <c r="AJ277"/>
      <c r="AK277"/>
      <c r="AL277"/>
      <c r="AS277" s="465"/>
      <c r="AT277" s="465"/>
      <c r="AU277" s="465"/>
      <c r="AV277" s="465"/>
      <c r="AW277" s="465"/>
      <c r="AX277" s="465"/>
      <c r="AY277" s="465"/>
      <c r="BA277" s="466">
        <v>1</v>
      </c>
    </row>
    <row r="278" spans="2:53" ht="21" customHeight="1" x14ac:dyDescent="0.25">
      <c r="B278" s="116" t="s">
        <v>7</v>
      </c>
      <c r="C278" s="451" t="str">
        <f>C261</f>
        <v>Famille à coller.N.Nom de votre recette.Recette mère ►.S.Saisissez le nom de la recette mère</v>
      </c>
      <c r="D278" s="451">
        <f>D261</f>
        <v>6</v>
      </c>
      <c r="E278" s="451" t="str">
        <f>E261</f>
        <v>couverts</v>
      </c>
      <c r="F278" s="265"/>
      <c r="G278" s="265"/>
      <c r="H278" s="265" t="s">
        <v>73</v>
      </c>
      <c r="I278" s="266"/>
      <c r="J278" s="267"/>
      <c r="K278" s="267"/>
      <c r="L278" s="268"/>
      <c r="R278" s="464"/>
      <c r="S278" s="464"/>
      <c r="T278" s="464"/>
      <c r="U278" s="464"/>
      <c r="AF278"/>
      <c r="AG278"/>
      <c r="AH278"/>
      <c r="AI278"/>
      <c r="AJ278"/>
      <c r="AK278"/>
      <c r="AL278"/>
      <c r="AS278" s="465"/>
      <c r="AT278" s="465"/>
      <c r="AU278" s="465"/>
      <c r="AV278" s="465"/>
      <c r="AW278" s="465"/>
      <c r="AX278" s="465"/>
      <c r="AY278" s="465"/>
      <c r="BA278" s="466">
        <v>1</v>
      </c>
    </row>
    <row r="279" spans="2:53" ht="21" customHeight="1" thickBot="1" x14ac:dyDescent="0.3">
      <c r="B279" s="123" t="s">
        <v>7</v>
      </c>
      <c r="C279" s="455" t="str">
        <f>C261</f>
        <v>Famille à coller.N.Nom de votre recette.Recette mère ►.S.Saisissez le nom de la recette mère</v>
      </c>
      <c r="D279" s="455">
        <f>D261</f>
        <v>6</v>
      </c>
      <c r="E279" s="455" t="str">
        <f>E261</f>
        <v>couverts</v>
      </c>
      <c r="F279" s="269" t="s">
        <v>62</v>
      </c>
      <c r="G279" s="270"/>
      <c r="H279" s="271"/>
      <c r="I279" s="272"/>
      <c r="J279" s="271"/>
      <c r="K279" s="271"/>
      <c r="L279" s="273"/>
      <c r="R279" s="464"/>
      <c r="S279" s="464"/>
      <c r="T279" s="464"/>
      <c r="U279" s="464"/>
      <c r="AF279"/>
      <c r="AG279"/>
      <c r="AH279"/>
      <c r="AI279"/>
      <c r="AJ279"/>
      <c r="AK279"/>
      <c r="AL279"/>
      <c r="AS279" s="465"/>
      <c r="AT279" s="465"/>
      <c r="AU279" s="465"/>
      <c r="AV279" s="465"/>
      <c r="AW279" s="465"/>
      <c r="AX279" s="465"/>
      <c r="AY279" s="465"/>
      <c r="BA279" s="466">
        <v>1</v>
      </c>
    </row>
    <row r="280" spans="2:53" ht="21" customHeight="1" thickBot="1" x14ac:dyDescent="0.3">
      <c r="B280" s="100" t="s">
        <v>7</v>
      </c>
      <c r="R280" s="464"/>
      <c r="S280" s="464"/>
      <c r="T280" s="464"/>
      <c r="U280" s="464"/>
      <c r="AF280"/>
      <c r="AG280"/>
      <c r="AH280"/>
      <c r="AI280"/>
      <c r="AJ280"/>
      <c r="AK280"/>
      <c r="AL280"/>
      <c r="AS280" s="465"/>
      <c r="AT280" s="465"/>
      <c r="AU280" s="465"/>
      <c r="AV280" s="465"/>
      <c r="AW280" s="465"/>
      <c r="AX280" s="465"/>
      <c r="AY280" s="465"/>
      <c r="BA280" s="466">
        <v>1</v>
      </c>
    </row>
    <row r="281" spans="2:53" ht="21" customHeight="1" x14ac:dyDescent="0.25">
      <c r="B281" s="23" t="s">
        <v>7</v>
      </c>
      <c r="C281" s="456" t="str">
        <f>C287</f>
        <v>Famille à coller.N.Nom de votre recette.Recette mère ►.S.Saisissez le nom de la recette mère</v>
      </c>
      <c r="D281" s="457">
        <f>D287</f>
        <v>6</v>
      </c>
      <c r="E281" s="457" t="str">
        <f>E287</f>
        <v>couverts</v>
      </c>
      <c r="F281" s="279" t="s">
        <v>4</v>
      </c>
      <c r="G281" s="24" t="s">
        <v>8</v>
      </c>
      <c r="H281" s="3217" t="s">
        <v>206</v>
      </c>
      <c r="I281" s="3217"/>
      <c r="J281" s="3157" t="s">
        <v>10</v>
      </c>
      <c r="K281" s="3157"/>
      <c r="L281" s="3158"/>
      <c r="N281" s="522" t="s">
        <v>77</v>
      </c>
      <c r="O281" s="470" t="s">
        <v>346</v>
      </c>
      <c r="P281" s="470"/>
      <c r="Q281" s="470"/>
      <c r="R281" s="464"/>
      <c r="S281" s="464"/>
      <c r="T281" s="464"/>
      <c r="U281" s="464"/>
      <c r="AF281"/>
      <c r="AG281"/>
      <c r="AH281"/>
      <c r="AI281"/>
      <c r="AJ281"/>
      <c r="AK281"/>
      <c r="AL281"/>
      <c r="AS281" s="465"/>
      <c r="AT281" s="465"/>
      <c r="AU281" s="465"/>
      <c r="AV281" s="465"/>
      <c r="AW281" s="465"/>
      <c r="AX281" s="465"/>
      <c r="AY281" s="465"/>
      <c r="BA281" s="466">
        <v>1</v>
      </c>
    </row>
    <row r="282" spans="2:53" ht="21" customHeight="1" x14ac:dyDescent="0.25">
      <c r="B282" s="25" t="s">
        <v>7</v>
      </c>
      <c r="C282" s="458" t="str">
        <f>C287</f>
        <v>Famille à coller.N.Nom de votre recette.Recette mère ►.S.Saisissez le nom de la recette mère</v>
      </c>
      <c r="D282" s="459"/>
      <c r="E282" s="459"/>
      <c r="F282" s="281" t="s">
        <v>207</v>
      </c>
      <c r="G282" s="26" t="s">
        <v>12</v>
      </c>
      <c r="H282" s="3218"/>
      <c r="I282" s="3218"/>
      <c r="J282" s="3159"/>
      <c r="K282" s="3159"/>
      <c r="L282" s="3160"/>
      <c r="O282" s="469" t="s">
        <v>276</v>
      </c>
      <c r="P282" s="464"/>
      <c r="R282" s="464"/>
      <c r="S282" s="464"/>
      <c r="T282" s="464"/>
      <c r="U282" s="464"/>
      <c r="AF282"/>
      <c r="AG282"/>
      <c r="AH282"/>
      <c r="AI282"/>
      <c r="AJ282"/>
      <c r="AK282"/>
      <c r="AL282"/>
      <c r="AS282" s="465"/>
      <c r="AT282" s="465"/>
      <c r="AU282" s="465"/>
      <c r="AV282" s="465"/>
      <c r="AW282" s="465"/>
      <c r="AX282" s="465"/>
      <c r="AY282" s="465"/>
      <c r="BA282" s="466">
        <v>1</v>
      </c>
    </row>
    <row r="283" spans="2:53" ht="21" customHeight="1" x14ac:dyDescent="0.25">
      <c r="B283" s="25" t="s">
        <v>7</v>
      </c>
      <c r="C283" s="460" t="str">
        <f>C287</f>
        <v>Famille à coller.N.Nom de votre recette.Recette mère ►.S.Saisissez le nom de la recette mère</v>
      </c>
      <c r="D283" s="461"/>
      <c r="E283" s="462"/>
      <c r="F283" s="28"/>
      <c r="G283" s="29" t="s">
        <v>208</v>
      </c>
      <c r="H283" s="283"/>
      <c r="I283" s="30" t="s">
        <v>13</v>
      </c>
      <c r="J283" s="284" t="s">
        <v>14</v>
      </c>
      <c r="K283" s="9"/>
      <c r="L283" s="285"/>
      <c r="R283" s="464"/>
      <c r="S283" s="464"/>
      <c r="T283" s="464"/>
      <c r="U283" s="464"/>
      <c r="AF283"/>
      <c r="AG283"/>
      <c r="AH283"/>
      <c r="AI283"/>
      <c r="AJ283"/>
      <c r="AK283"/>
      <c r="AL283"/>
      <c r="AS283" s="465"/>
      <c r="AT283" s="465"/>
      <c r="AU283" s="465"/>
      <c r="AV283" s="465"/>
      <c r="AW283" s="465"/>
      <c r="AX283" s="465"/>
      <c r="AY283" s="465"/>
      <c r="BA283" s="466">
        <v>1</v>
      </c>
    </row>
    <row r="284" spans="2:53" ht="21" customHeight="1" x14ac:dyDescent="0.25">
      <c r="B284" s="25" t="s">
        <v>7</v>
      </c>
      <c r="C284" s="428" t="str">
        <f>C287</f>
        <v>Famille à coller.N.Nom de votre recette.Recette mère ►.S.Saisissez le nom de la recette mère</v>
      </c>
      <c r="D284" s="428"/>
      <c r="E284" s="428"/>
      <c r="F284" s="36" t="s">
        <v>16</v>
      </c>
      <c r="G284" s="37"/>
      <c r="H284" s="37"/>
      <c r="I284" s="288" t="s">
        <v>17</v>
      </c>
      <c r="J284" s="3214" t="str">
        <f>F287</f>
        <v>Famille à coller.N.Nom de votre recette.Recette mère ►.S.Saisissez le nom de la recette mère</v>
      </c>
      <c r="K284" s="3214"/>
      <c r="L284" s="3215"/>
      <c r="R284" s="464"/>
      <c r="S284" s="464"/>
      <c r="T284" s="464"/>
      <c r="U284" s="464"/>
      <c r="AF284"/>
      <c r="AG284"/>
      <c r="AH284"/>
      <c r="AI284"/>
      <c r="AJ284"/>
      <c r="AK284"/>
      <c r="AL284"/>
      <c r="AS284" s="465"/>
      <c r="AT284" s="465"/>
      <c r="AU284" s="465"/>
      <c r="AV284" s="465"/>
      <c r="AW284" s="465"/>
      <c r="AX284" s="465"/>
      <c r="AY284" s="465"/>
      <c r="BA284" s="466">
        <v>1</v>
      </c>
    </row>
    <row r="285" spans="2:53" ht="21" customHeight="1" x14ac:dyDescent="0.25">
      <c r="B285" s="25" t="s">
        <v>7</v>
      </c>
      <c r="C285" s="428" t="str">
        <f>C287</f>
        <v>Famille à coller.N.Nom de votre recette.Recette mère ►.S.Saisissez le nom de la recette mère</v>
      </c>
      <c r="D285" s="428"/>
      <c r="E285" s="428"/>
      <c r="F285" s="43">
        <v>6</v>
      </c>
      <c r="G285" s="44" t="s">
        <v>66</v>
      </c>
      <c r="H285" s="36"/>
      <c r="I285" s="36"/>
      <c r="J285" s="3214"/>
      <c r="K285" s="3214"/>
      <c r="L285" s="3215"/>
      <c r="R285" s="464"/>
      <c r="S285" s="464"/>
      <c r="T285" s="464"/>
      <c r="U285" s="464"/>
      <c r="AF285"/>
      <c r="AG285"/>
      <c r="AH285"/>
      <c r="AI285"/>
      <c r="AJ285"/>
      <c r="AK285"/>
      <c r="AL285"/>
      <c r="AS285" s="465"/>
      <c r="AT285" s="465"/>
      <c r="AU285" s="465"/>
      <c r="AV285" s="465"/>
      <c r="AW285" s="465"/>
      <c r="AX285" s="465"/>
      <c r="AY285" s="465"/>
      <c r="BA285" s="466">
        <v>1</v>
      </c>
    </row>
    <row r="286" spans="2:53" ht="21" customHeight="1" x14ac:dyDescent="0.25">
      <c r="B286" s="25" t="s">
        <v>5</v>
      </c>
      <c r="C286" s="428" t="str">
        <f>C287</f>
        <v>Famille à coller.N.Nom de votre recette.Recette mère ►.S.Saisissez le nom de la recette mère</v>
      </c>
      <c r="D286" s="428"/>
      <c r="E286" s="428"/>
      <c r="F286" s="289"/>
      <c r="G286" s="48"/>
      <c r="H286" s="48"/>
      <c r="I286" s="48"/>
      <c r="J286" s="48"/>
      <c r="K286" s="48"/>
      <c r="L286" s="429"/>
      <c r="R286" s="464"/>
      <c r="S286" s="464"/>
      <c r="T286" s="464"/>
      <c r="U286" s="464"/>
      <c r="AF286"/>
      <c r="AG286"/>
      <c r="AH286"/>
      <c r="AI286"/>
      <c r="AJ286"/>
      <c r="AK286"/>
      <c r="AL286"/>
      <c r="BA286" s="466">
        <v>1</v>
      </c>
    </row>
    <row r="287" spans="2:53" ht="21" customHeight="1" thickBot="1" x14ac:dyDescent="0.3">
      <c r="B287" s="430" t="s">
        <v>5</v>
      </c>
      <c r="C287" s="431" t="str">
        <f>F287</f>
        <v>Famille à coller.N.Nom de votre recette.Recette mère ►.S.Saisissez le nom de la recette mère</v>
      </c>
      <c r="D287" s="431">
        <f>F285</f>
        <v>6</v>
      </c>
      <c r="E287" s="431" t="str">
        <f>G285</f>
        <v>couverts</v>
      </c>
      <c r="F287" s="435" t="str">
        <f>UPPER(LEFT(H281,1))&amp;LOWER(MID(H281,2,999))&amp;"."&amp;UPPER(LEFT(J281,1))&amp;"."&amp;UPPER(LEFT(J281,1))&amp;LOWER(MID(J281,2,999))&amp;"."&amp;IF(ISTEXT(L287),K287&amp;"."&amp;UPPER(LEFT(L287,1))&amp;"."&amp;UPPER(LEFT(L287,1))&amp;LOWER(MID(L287,2,999)),G287)</f>
        <v>Famille à coller.N.Nom de votre recette.Recette mère ►.S.Saisissez le nom de la recette mère</v>
      </c>
      <c r="G287" s="432" t="s">
        <v>22</v>
      </c>
      <c r="H287" s="3216" t="s">
        <v>23</v>
      </c>
      <c r="I287" s="3216"/>
      <c r="J287" s="3216"/>
      <c r="K287" s="433" t="s">
        <v>24</v>
      </c>
      <c r="L287" s="434" t="s">
        <v>25</v>
      </c>
      <c r="R287" s="464"/>
      <c r="S287" s="464"/>
      <c r="T287" s="464"/>
      <c r="U287" s="464"/>
      <c r="AF287"/>
      <c r="AG287"/>
      <c r="AH287"/>
      <c r="AI287"/>
      <c r="AJ287"/>
      <c r="AK287"/>
      <c r="AL287"/>
      <c r="BA287" s="466">
        <v>1</v>
      </c>
    </row>
    <row r="288" spans="2:53" ht="21" customHeight="1" thickTop="1" thickBot="1" x14ac:dyDescent="0.3">
      <c r="B288" s="104" t="s">
        <v>7</v>
      </c>
      <c r="C288" s="440" t="str">
        <f>C287</f>
        <v>Famille à coller.N.Nom de votre recette.Recette mère ►.S.Saisissez le nom de la recette mère</v>
      </c>
      <c r="D288" s="440"/>
      <c r="E288" s="440"/>
      <c r="F288" s="105" t="s">
        <v>27</v>
      </c>
      <c r="G288" s="106">
        <v>3</v>
      </c>
      <c r="H288" s="107" t="s">
        <v>265</v>
      </c>
      <c r="I288" s="108"/>
      <c r="J288" s="108"/>
      <c r="K288" s="399" t="s">
        <v>85</v>
      </c>
      <c r="L288" s="109"/>
      <c r="R288" s="464"/>
      <c r="S288" s="464"/>
      <c r="T288" s="464"/>
      <c r="U288" s="464"/>
      <c r="AF288"/>
      <c r="AG288"/>
      <c r="AH288"/>
      <c r="AI288"/>
      <c r="AJ288"/>
      <c r="AK288"/>
      <c r="AL288"/>
      <c r="AS288" s="465"/>
      <c r="AT288" s="465"/>
      <c r="AU288" s="465"/>
      <c r="AV288" s="465"/>
      <c r="AW288" s="465"/>
      <c r="AX288" s="465"/>
      <c r="AY288" s="465"/>
      <c r="BA288" s="466">
        <v>1</v>
      </c>
    </row>
    <row r="289" spans="2:53" ht="21" customHeight="1" thickTop="1" x14ac:dyDescent="0.25">
      <c r="B289" s="104" t="s">
        <v>7</v>
      </c>
      <c r="C289" s="451" t="str">
        <f>C287</f>
        <v>Famille à coller.N.Nom de votre recette.Recette mère ►.S.Saisissez le nom de la recette mère</v>
      </c>
      <c r="D289" s="451"/>
      <c r="E289" s="451"/>
      <c r="F289" s="168" t="s">
        <v>137</v>
      </c>
      <c r="G289" s="162" t="s">
        <v>138</v>
      </c>
      <c r="H289" s="162"/>
      <c r="I289" s="169" t="s">
        <v>139</v>
      </c>
      <c r="J289" s="169" t="s">
        <v>140</v>
      </c>
      <c r="K289" s="146"/>
      <c r="L289" s="170" t="s">
        <v>141</v>
      </c>
      <c r="R289" s="464"/>
      <c r="S289" s="464"/>
      <c r="T289" s="464"/>
      <c r="U289" s="464"/>
      <c r="AF289"/>
      <c r="AG289"/>
      <c r="AH289"/>
      <c r="AI289"/>
      <c r="AJ289"/>
      <c r="AK289"/>
      <c r="AL289"/>
      <c r="BA289" s="466">
        <v>1</v>
      </c>
    </row>
    <row r="290" spans="2:53" ht="21" customHeight="1" x14ac:dyDescent="0.25">
      <c r="B290" s="171" t="str">
        <f>IF(OR(F290&lt;&gt;"",G290&lt;&gt; "",I290&lt;&gt;"",J290&lt;&gt;""),"A", "►")</f>
        <v>A</v>
      </c>
      <c r="C290" s="451" t="str">
        <f>C287</f>
        <v>Famille à coller.N.Nom de votre recette.Recette mère ►.S.Saisissez le nom de la recette mère</v>
      </c>
      <c r="D290" s="451"/>
      <c r="E290" s="451"/>
      <c r="F290" s="172" t="s">
        <v>142</v>
      </c>
      <c r="G290" s="173">
        <v>4.1666666666666699E-2</v>
      </c>
      <c r="H290" s="174"/>
      <c r="I290" s="174">
        <v>220</v>
      </c>
      <c r="J290" s="175" t="s">
        <v>143</v>
      </c>
      <c r="K290" s="146"/>
      <c r="L290" s="176"/>
      <c r="R290" s="464"/>
      <c r="S290" s="464"/>
      <c r="T290" s="464"/>
      <c r="U290" s="464"/>
      <c r="AF290"/>
      <c r="AG290"/>
      <c r="AH290"/>
      <c r="AI290"/>
      <c r="AJ290"/>
      <c r="AK290"/>
      <c r="AL290"/>
      <c r="BA290" s="466">
        <v>1</v>
      </c>
    </row>
    <row r="291" spans="2:53" ht="21" customHeight="1" x14ac:dyDescent="0.25">
      <c r="B291" s="177" t="str">
        <f>IF(J291&lt;&gt;"","A", "►")</f>
        <v>A</v>
      </c>
      <c r="C291" s="451" t="str">
        <f>C287</f>
        <v>Famille à coller.N.Nom de votre recette.Recette mère ►.S.Saisissez le nom de la recette mère</v>
      </c>
      <c r="D291" s="451">
        <f>D287</f>
        <v>6</v>
      </c>
      <c r="E291" s="451" t="str">
        <f>E287</f>
        <v>couverts</v>
      </c>
      <c r="F291" s="178" t="s">
        <v>137</v>
      </c>
      <c r="G291" s="179"/>
      <c r="H291" s="179"/>
      <c r="I291" s="179" t="s">
        <v>148</v>
      </c>
      <c r="J291" s="180" t="s">
        <v>149</v>
      </c>
      <c r="K291" s="180"/>
      <c r="L291" s="176"/>
      <c r="R291" s="464"/>
      <c r="S291" s="464"/>
      <c r="T291" s="464"/>
      <c r="U291" s="464"/>
      <c r="W291"/>
      <c r="X291"/>
      <c r="Y291"/>
      <c r="Z291"/>
      <c r="AA291"/>
      <c r="AB291"/>
      <c r="AC291"/>
      <c r="AD291"/>
      <c r="AF291"/>
      <c r="AG291"/>
      <c r="AH291"/>
      <c r="AI291"/>
      <c r="AJ291"/>
      <c r="AK291"/>
      <c r="AL291"/>
      <c r="BA291" s="466">
        <v>1</v>
      </c>
    </row>
    <row r="292" spans="2:53" ht="21" customHeight="1" x14ac:dyDescent="0.25">
      <c r="B292" s="171" t="str">
        <f>IF(OR(F292&lt;&gt;"",G292&lt;&gt; "",I292&lt;&gt;"",J292&lt;&gt;""),"A", "►")</f>
        <v>A</v>
      </c>
      <c r="C292" s="451" t="str">
        <f>C287</f>
        <v>Famille à coller.N.Nom de votre recette.Recette mère ►.S.Saisissez le nom de la recette mère</v>
      </c>
      <c r="D292" s="451">
        <f>D287</f>
        <v>6</v>
      </c>
      <c r="E292" s="451" t="str">
        <f>E287</f>
        <v>couverts</v>
      </c>
      <c r="F292" s="182" t="s">
        <v>151</v>
      </c>
      <c r="G292" s="183"/>
      <c r="H292" s="184"/>
      <c r="I292" s="184">
        <v>250</v>
      </c>
      <c r="J292" s="185" t="s">
        <v>152</v>
      </c>
      <c r="K292" s="185"/>
      <c r="L292" s="176"/>
      <c r="R292" s="464"/>
      <c r="S292" s="464"/>
      <c r="T292" s="464"/>
      <c r="U292" s="464"/>
      <c r="W292"/>
      <c r="X292"/>
      <c r="Y292"/>
      <c r="Z292"/>
      <c r="AA292"/>
      <c r="AB292"/>
      <c r="AC292"/>
      <c r="AD292"/>
      <c r="AF292"/>
      <c r="AG292"/>
      <c r="AH292"/>
      <c r="AI292"/>
      <c r="AJ292"/>
      <c r="AK292"/>
      <c r="AL292"/>
      <c r="BA292" s="466">
        <v>1</v>
      </c>
    </row>
    <row r="293" spans="2:53" ht="21" customHeight="1" x14ac:dyDescent="0.25">
      <c r="B293" s="177" t="str">
        <f>IF(J293&lt;&gt;"","A", "►")</f>
        <v>A</v>
      </c>
      <c r="C293" s="451" t="str">
        <f>C287</f>
        <v>Famille à coller.N.Nom de votre recette.Recette mère ►.S.Saisissez le nom de la recette mère</v>
      </c>
      <c r="D293" s="451">
        <f>D287</f>
        <v>6</v>
      </c>
      <c r="E293" s="451" t="str">
        <f>E287</f>
        <v>couverts</v>
      </c>
      <c r="F293" s="178" t="s">
        <v>137</v>
      </c>
      <c r="G293" s="179"/>
      <c r="H293" s="179"/>
      <c r="I293" s="179" t="s">
        <v>148</v>
      </c>
      <c r="J293" s="180" t="s">
        <v>149</v>
      </c>
      <c r="K293" s="180"/>
      <c r="L293" s="176"/>
      <c r="R293" s="464"/>
      <c r="S293" s="464"/>
      <c r="T293" s="464"/>
      <c r="U293" s="464"/>
      <c r="W293"/>
      <c r="X293"/>
      <c r="Y293"/>
      <c r="Z293"/>
      <c r="AA293"/>
      <c r="AB293"/>
      <c r="AC293"/>
      <c r="AD293"/>
      <c r="AF293"/>
      <c r="AG293"/>
      <c r="AH293"/>
      <c r="AI293"/>
      <c r="AJ293"/>
      <c r="AK293"/>
      <c r="AL293"/>
      <c r="BA293" s="466">
        <v>1</v>
      </c>
    </row>
    <row r="294" spans="2:53" ht="21" customHeight="1" x14ac:dyDescent="0.25">
      <c r="B294" s="171" t="str">
        <f>IF(OR(F294&lt;&gt;"",G294&lt;&gt; "",I294&lt;&gt;"",J294&lt;&gt;""),"A", "►")</f>
        <v>A</v>
      </c>
      <c r="C294" s="451" t="str">
        <f>C287</f>
        <v>Famille à coller.N.Nom de votre recette.Recette mère ►.S.Saisissez le nom de la recette mère</v>
      </c>
      <c r="D294" s="451">
        <f>D287</f>
        <v>6</v>
      </c>
      <c r="E294" s="451" t="str">
        <f>E287</f>
        <v>couverts</v>
      </c>
      <c r="F294" s="182" t="s">
        <v>151</v>
      </c>
      <c r="G294" s="183">
        <v>4.8611111111111112E-3</v>
      </c>
      <c r="H294" s="184"/>
      <c r="I294" s="184">
        <v>250</v>
      </c>
      <c r="J294" s="185" t="s">
        <v>155</v>
      </c>
      <c r="K294" s="185"/>
      <c r="L294" s="176"/>
      <c r="R294" s="464"/>
      <c r="S294" s="464"/>
      <c r="T294" s="464"/>
      <c r="U294" s="464"/>
      <c r="W294"/>
      <c r="X294"/>
      <c r="Y294"/>
      <c r="Z294"/>
      <c r="AA294"/>
      <c r="AB294"/>
      <c r="AC294"/>
      <c r="AD294"/>
      <c r="AF294"/>
      <c r="AG294"/>
      <c r="AH294"/>
      <c r="AI294"/>
      <c r="AJ294"/>
      <c r="AK294"/>
      <c r="AL294"/>
      <c r="BA294" s="466">
        <v>1</v>
      </c>
    </row>
    <row r="295" spans="2:53" ht="21" customHeight="1" x14ac:dyDescent="0.25">
      <c r="B295" s="177" t="str">
        <f>IF(J295&lt;&gt;"","A", "►")</f>
        <v>A</v>
      </c>
      <c r="C295" s="451" t="str">
        <f>C287</f>
        <v>Famille à coller.N.Nom de votre recette.Recette mère ►.S.Saisissez le nom de la recette mère</v>
      </c>
      <c r="D295" s="451">
        <f>D287</f>
        <v>6</v>
      </c>
      <c r="E295" s="451" t="str">
        <f>E287</f>
        <v>couverts</v>
      </c>
      <c r="F295" s="178" t="s">
        <v>137</v>
      </c>
      <c r="G295" s="179"/>
      <c r="H295" s="179"/>
      <c r="I295" s="179" t="s">
        <v>148</v>
      </c>
      <c r="J295" s="180" t="s">
        <v>149</v>
      </c>
      <c r="K295" s="180"/>
      <c r="L295" s="176"/>
      <c r="R295" s="464"/>
      <c r="S295" s="464"/>
      <c r="T295" s="464"/>
      <c r="U295" s="464"/>
      <c r="W295"/>
      <c r="X295"/>
      <c r="Y295"/>
      <c r="Z295"/>
      <c r="AA295"/>
      <c r="AB295"/>
      <c r="AC295"/>
      <c r="AD295"/>
      <c r="AF295"/>
      <c r="AG295"/>
      <c r="AH295"/>
      <c r="AI295"/>
      <c r="AJ295"/>
      <c r="AK295"/>
      <c r="AL295"/>
      <c r="BA295" s="466">
        <v>1</v>
      </c>
    </row>
    <row r="296" spans="2:53" ht="21" customHeight="1" x14ac:dyDescent="0.25">
      <c r="B296" s="171" t="str">
        <f>IF(OR(F296&lt;&gt;"",G296&lt;&gt; "",I296&lt;&gt;"",J296&lt;&gt;""),"A", "►")</f>
        <v>A</v>
      </c>
      <c r="C296" s="451" t="str">
        <f>C287</f>
        <v>Famille à coller.N.Nom de votre recette.Recette mère ►.S.Saisissez le nom de la recette mère</v>
      </c>
      <c r="D296" s="451">
        <f>D287</f>
        <v>6</v>
      </c>
      <c r="E296" s="451" t="str">
        <f>E287</f>
        <v>couverts</v>
      </c>
      <c r="F296" s="182" t="s">
        <v>151</v>
      </c>
      <c r="G296" s="183">
        <v>0.10416666666666667</v>
      </c>
      <c r="H296" s="184"/>
      <c r="I296" s="184">
        <v>170</v>
      </c>
      <c r="J296" s="185" t="s">
        <v>158</v>
      </c>
      <c r="K296" s="185"/>
      <c r="L296" s="176"/>
      <c r="R296" s="464"/>
      <c r="S296" s="464"/>
      <c r="T296" s="464"/>
      <c r="U296" s="464"/>
      <c r="AF296"/>
      <c r="AG296"/>
      <c r="AH296"/>
      <c r="AI296"/>
      <c r="AJ296"/>
      <c r="AK296"/>
      <c r="AL296"/>
      <c r="BA296" s="466">
        <v>1</v>
      </c>
    </row>
    <row r="297" spans="2:53" ht="21" customHeight="1" x14ac:dyDescent="0.25">
      <c r="B297" s="177" t="str">
        <f>IF(J297&lt;&gt;"","A", "►")</f>
        <v>A</v>
      </c>
      <c r="C297" s="451" t="str">
        <f>C287</f>
        <v>Famille à coller.N.Nom de votre recette.Recette mère ►.S.Saisissez le nom de la recette mère</v>
      </c>
      <c r="D297" s="451">
        <f>D287</f>
        <v>6</v>
      </c>
      <c r="E297" s="451" t="str">
        <f>E287</f>
        <v>couverts</v>
      </c>
      <c r="F297" s="178" t="s">
        <v>137</v>
      </c>
      <c r="G297" s="179"/>
      <c r="H297" s="179"/>
      <c r="I297" s="179" t="s">
        <v>148</v>
      </c>
      <c r="J297" s="180" t="s">
        <v>160</v>
      </c>
      <c r="K297" s="180"/>
      <c r="L297" s="176"/>
      <c r="R297" s="464"/>
      <c r="S297" s="464"/>
      <c r="T297" s="464"/>
      <c r="U297" s="464"/>
      <c r="AF297"/>
      <c r="AG297"/>
      <c r="AH297"/>
      <c r="AI297"/>
      <c r="AJ297"/>
      <c r="AK297"/>
      <c r="AL297"/>
      <c r="BA297" s="466">
        <v>1</v>
      </c>
    </row>
    <row r="298" spans="2:53" ht="21" customHeight="1" x14ac:dyDescent="0.25">
      <c r="B298" s="171" t="str">
        <f>IF(OR(F298&lt;&gt;"",G298&lt;&gt; "",I298&lt;&gt;"",J298&lt;&gt;""),"A", "►")</f>
        <v>A</v>
      </c>
      <c r="C298" s="451" t="str">
        <f>C287</f>
        <v>Famille à coller.N.Nom de votre recette.Recette mère ►.S.Saisissez le nom de la recette mère</v>
      </c>
      <c r="D298" s="451">
        <f>D287</f>
        <v>6</v>
      </c>
      <c r="E298" s="451" t="str">
        <f>E287</f>
        <v>couverts</v>
      </c>
      <c r="F298" s="182" t="s">
        <v>151</v>
      </c>
      <c r="G298" s="183">
        <v>4.8611111111111112E-3</v>
      </c>
      <c r="H298" s="184"/>
      <c r="I298" s="184">
        <v>100</v>
      </c>
      <c r="J298" s="185"/>
      <c r="K298" s="185"/>
      <c r="L298" s="176"/>
      <c r="S298" s="464"/>
      <c r="T298" s="464"/>
      <c r="U298" s="464"/>
      <c r="AF298"/>
      <c r="AG298"/>
      <c r="AH298"/>
      <c r="AI298"/>
      <c r="AJ298"/>
      <c r="AK298"/>
      <c r="AL298"/>
      <c r="BA298" s="466">
        <v>1</v>
      </c>
    </row>
    <row r="299" spans="2:53" ht="21" customHeight="1" x14ac:dyDescent="0.25">
      <c r="B299" s="177" t="str">
        <f>IF(J299&lt;&gt;"","A", "►")</f>
        <v>A</v>
      </c>
      <c r="C299" s="451" t="str">
        <f>C287</f>
        <v>Famille à coller.N.Nom de votre recette.Recette mère ►.S.Saisissez le nom de la recette mère</v>
      </c>
      <c r="D299" s="451">
        <f>D287</f>
        <v>6</v>
      </c>
      <c r="E299" s="451" t="str">
        <f>E287</f>
        <v>couverts</v>
      </c>
      <c r="F299" s="178" t="s">
        <v>137</v>
      </c>
      <c r="G299" s="179"/>
      <c r="H299" s="179"/>
      <c r="I299" s="179" t="s">
        <v>148</v>
      </c>
      <c r="J299" s="180" t="s">
        <v>163</v>
      </c>
      <c r="K299" s="180"/>
      <c r="L299" s="176"/>
      <c r="S299" s="464"/>
      <c r="T299" s="464"/>
      <c r="U299" s="464"/>
      <c r="AF299"/>
      <c r="AG299"/>
      <c r="AH299"/>
      <c r="AI299"/>
      <c r="AJ299"/>
      <c r="AK299"/>
      <c r="AL299"/>
      <c r="BA299" s="466">
        <v>1</v>
      </c>
    </row>
    <row r="300" spans="2:53" ht="21" customHeight="1" x14ac:dyDescent="0.25">
      <c r="B300" s="171" t="str">
        <f>IF(OR(F300&lt;&gt;"",G300&lt;&gt; "",I300&lt;&gt;"",J300&lt;&gt;""),"A", "►")</f>
        <v>A</v>
      </c>
      <c r="C300" s="451" t="str">
        <f>C287</f>
        <v>Famille à coller.N.Nom de votre recette.Recette mère ►.S.Saisissez le nom de la recette mère</v>
      </c>
      <c r="D300" s="451">
        <f>D287</f>
        <v>6</v>
      </c>
      <c r="E300" s="451" t="str">
        <f>E287</f>
        <v>couverts</v>
      </c>
      <c r="F300" s="182" t="s">
        <v>151</v>
      </c>
      <c r="G300" s="183">
        <v>4.8611111111111112E-3</v>
      </c>
      <c r="H300" s="184"/>
      <c r="I300" s="184">
        <v>110</v>
      </c>
      <c r="J300" s="185"/>
      <c r="K300" s="185"/>
      <c r="L300" s="176"/>
      <c r="S300" s="464"/>
      <c r="T300" s="464"/>
      <c r="U300" s="464"/>
      <c r="AF300"/>
      <c r="AG300"/>
      <c r="AH300"/>
      <c r="AI300"/>
      <c r="AJ300"/>
      <c r="AK300"/>
      <c r="AL300"/>
      <c r="BA300" s="466">
        <v>1</v>
      </c>
    </row>
    <row r="301" spans="2:53" ht="21" customHeight="1" x14ac:dyDescent="0.25">
      <c r="B301" s="104" t="s">
        <v>7</v>
      </c>
      <c r="C301" s="451" t="str">
        <f>C287</f>
        <v>Famille à coller.N.Nom de votre recette.Recette mère ►.S.Saisissez le nom de la recette mère</v>
      </c>
      <c r="D301" s="451">
        <f>D287</f>
        <v>6</v>
      </c>
      <c r="E301" s="451" t="str">
        <f>E287</f>
        <v>couverts</v>
      </c>
      <c r="F301" s="142" t="s">
        <v>98</v>
      </c>
      <c r="G301" s="143"/>
      <c r="H301" s="143"/>
      <c r="I301" s="143"/>
      <c r="J301" s="143"/>
      <c r="K301" s="143"/>
      <c r="L301" s="144"/>
      <c r="S301" s="464"/>
      <c r="T301" s="464"/>
      <c r="U301" s="464"/>
      <c r="AF301"/>
      <c r="AG301"/>
      <c r="AH301"/>
      <c r="AI301"/>
      <c r="AJ301"/>
      <c r="AK301"/>
      <c r="AL301"/>
      <c r="BA301" s="466">
        <v>1</v>
      </c>
    </row>
    <row r="302" spans="2:53" ht="21" customHeight="1" x14ac:dyDescent="0.25">
      <c r="B302" s="73" t="str">
        <f>IF(OR(F302&lt;&gt;"",G302&lt;&gt; "",I302&lt;&gt;"",J302&lt;&gt;""),"A", "►")</f>
        <v>►</v>
      </c>
      <c r="C302" s="451" t="str">
        <f>C287</f>
        <v>Famille à coller.N.Nom de votre recette.Recette mère ►.S.Saisissez le nom de la recette mère</v>
      </c>
      <c r="D302" s="451">
        <f>D287</f>
        <v>6</v>
      </c>
      <c r="E302" s="451" t="str">
        <f>E287</f>
        <v>couverts</v>
      </c>
      <c r="F302" s="406"/>
      <c r="G302" s="313"/>
      <c r="H302" s="313"/>
      <c r="I302" s="313"/>
      <c r="J302" s="313"/>
      <c r="K302" s="313"/>
      <c r="L302" s="147" t="s">
        <v>127</v>
      </c>
      <c r="S302" s="464"/>
      <c r="T302" s="464"/>
      <c r="U302" s="464"/>
      <c r="AF302"/>
      <c r="AG302"/>
      <c r="AH302"/>
      <c r="AI302"/>
      <c r="AJ302"/>
      <c r="AK302"/>
      <c r="AL302"/>
      <c r="BA302" s="466">
        <v>1</v>
      </c>
    </row>
    <row r="303" spans="2:53" ht="21" customHeight="1" x14ac:dyDescent="0.25">
      <c r="B303" s="73" t="str">
        <f>IF(OR(F303&lt;&gt;"",G303&lt;&gt; "",I303&lt;&gt;"",J303&lt;&gt;""),"A", "►")</f>
        <v>►</v>
      </c>
      <c r="C303" s="451" t="str">
        <f>C294</f>
        <v>Famille à coller.N.Nom de votre recette.Recette mère ►.S.Saisissez le nom de la recette mère</v>
      </c>
      <c r="D303" s="451">
        <f>D294</f>
        <v>6</v>
      </c>
      <c r="E303" s="451" t="str">
        <f>E294</f>
        <v>couverts</v>
      </c>
      <c r="F303" s="419"/>
      <c r="G303" s="114"/>
      <c r="H303" s="114"/>
      <c r="I303" s="114"/>
      <c r="J303" s="114"/>
      <c r="K303" s="114"/>
      <c r="L303" s="415" t="s">
        <v>128</v>
      </c>
      <c r="S303" s="464"/>
      <c r="T303" s="464"/>
      <c r="U303" s="464"/>
      <c r="AF303"/>
      <c r="AG303"/>
      <c r="AH303"/>
      <c r="AI303"/>
      <c r="AJ303"/>
      <c r="AK303"/>
      <c r="AL303"/>
      <c r="BA303" s="466">
        <v>1</v>
      </c>
    </row>
    <row r="304" spans="2:53" ht="21" customHeight="1" x14ac:dyDescent="0.25">
      <c r="B304" s="116" t="s">
        <v>7</v>
      </c>
      <c r="C304" s="451" t="str">
        <f>C287</f>
        <v>Famille à coller.N.Nom de votre recette.Recette mère ►.S.Saisissez le nom de la recette mère</v>
      </c>
      <c r="D304" s="451">
        <f>D287</f>
        <v>6</v>
      </c>
      <c r="E304" s="451" t="str">
        <f>E287</f>
        <v>couverts</v>
      </c>
      <c r="F304" s="265"/>
      <c r="G304" s="265"/>
      <c r="H304" s="265" t="s">
        <v>73</v>
      </c>
      <c r="I304" s="266"/>
      <c r="J304" s="267"/>
      <c r="K304" s="267"/>
      <c r="L304" s="268"/>
      <c r="S304" s="464"/>
      <c r="T304" s="464"/>
      <c r="U304" s="464"/>
      <c r="AF304"/>
      <c r="AG304"/>
      <c r="AH304"/>
      <c r="AI304"/>
      <c r="AJ304"/>
      <c r="AK304"/>
      <c r="AL304"/>
      <c r="BA304" s="466">
        <v>1</v>
      </c>
    </row>
    <row r="305" spans="2:53" ht="21" customHeight="1" thickBot="1" x14ac:dyDescent="0.3">
      <c r="B305" s="123" t="s">
        <v>7</v>
      </c>
      <c r="C305" s="455" t="str">
        <f>C287</f>
        <v>Famille à coller.N.Nom de votre recette.Recette mère ►.S.Saisissez le nom de la recette mère</v>
      </c>
      <c r="D305" s="455">
        <f>D287</f>
        <v>6</v>
      </c>
      <c r="E305" s="455" t="str">
        <f>E287</f>
        <v>couverts</v>
      </c>
      <c r="F305" s="269" t="s">
        <v>62</v>
      </c>
      <c r="G305" s="270"/>
      <c r="H305" s="271"/>
      <c r="I305" s="272"/>
      <c r="J305" s="271"/>
      <c r="K305" s="271"/>
      <c r="L305" s="273"/>
      <c r="S305" s="464"/>
      <c r="T305" s="464"/>
      <c r="U305" s="464"/>
      <c r="AF305"/>
      <c r="AG305"/>
      <c r="AH305"/>
      <c r="AI305"/>
      <c r="AJ305"/>
      <c r="AK305"/>
      <c r="AL305"/>
      <c r="BA305" s="466">
        <v>1</v>
      </c>
    </row>
    <row r="306" spans="2:53" ht="21" customHeight="1" thickBot="1" x14ac:dyDescent="0.3">
      <c r="B306" s="100" t="s">
        <v>7</v>
      </c>
      <c r="S306" s="464"/>
      <c r="T306" s="464"/>
      <c r="U306" s="464"/>
      <c r="AF306"/>
      <c r="AG306"/>
      <c r="AH306"/>
      <c r="AI306"/>
      <c r="AJ306"/>
      <c r="AK306"/>
      <c r="AL306"/>
      <c r="BA306" s="466">
        <v>1</v>
      </c>
    </row>
    <row r="307" spans="2:53" ht="21" customHeight="1" x14ac:dyDescent="0.25">
      <c r="B307" s="23" t="s">
        <v>7</v>
      </c>
      <c r="C307" s="456" t="str">
        <f>C313</f>
        <v>Famille à coller.N.Nom de votre recette.Recette mère ►.S.Saisissez le nom de la recette mère</v>
      </c>
      <c r="D307" s="457">
        <f>D313</f>
        <v>6</v>
      </c>
      <c r="E307" s="457" t="str">
        <f>E313</f>
        <v>couverts</v>
      </c>
      <c r="F307" s="279" t="s">
        <v>4</v>
      </c>
      <c r="G307" s="24" t="s">
        <v>8</v>
      </c>
      <c r="H307" s="3217" t="s">
        <v>206</v>
      </c>
      <c r="I307" s="3217"/>
      <c r="J307" s="3157" t="s">
        <v>10</v>
      </c>
      <c r="K307" s="3157"/>
      <c r="L307" s="3158"/>
      <c r="N307" s="522" t="s">
        <v>77</v>
      </c>
      <c r="O307" s="470" t="s">
        <v>346</v>
      </c>
      <c r="P307" s="470"/>
      <c r="Q307" s="470"/>
      <c r="S307" s="464"/>
      <c r="T307" s="464"/>
      <c r="U307" s="464"/>
      <c r="AF307"/>
      <c r="AG307"/>
      <c r="AH307"/>
      <c r="AI307"/>
      <c r="AJ307"/>
      <c r="AK307"/>
      <c r="AL307"/>
      <c r="BA307" s="466">
        <v>1</v>
      </c>
    </row>
    <row r="308" spans="2:53" ht="21" customHeight="1" x14ac:dyDescent="0.25">
      <c r="B308" s="25" t="s">
        <v>7</v>
      </c>
      <c r="C308" s="458" t="str">
        <f>C313</f>
        <v>Famille à coller.N.Nom de votre recette.Recette mère ►.S.Saisissez le nom de la recette mère</v>
      </c>
      <c r="D308" s="459"/>
      <c r="E308" s="459"/>
      <c r="F308" s="281" t="s">
        <v>207</v>
      </c>
      <c r="G308" s="26" t="s">
        <v>12</v>
      </c>
      <c r="H308" s="3218"/>
      <c r="I308" s="3218"/>
      <c r="J308" s="3159"/>
      <c r="K308" s="3159"/>
      <c r="L308" s="3160"/>
      <c r="O308" s="469" t="s">
        <v>276</v>
      </c>
      <c r="P308" s="464"/>
      <c r="S308" s="464"/>
      <c r="T308" s="464"/>
      <c r="U308" s="464"/>
      <c r="AF308"/>
      <c r="AG308"/>
      <c r="AH308"/>
      <c r="AI308"/>
      <c r="AJ308"/>
      <c r="AK308"/>
      <c r="AL308"/>
      <c r="BA308" s="466">
        <v>1</v>
      </c>
    </row>
    <row r="309" spans="2:53" ht="21" customHeight="1" x14ac:dyDescent="0.25">
      <c r="B309" s="25" t="s">
        <v>7</v>
      </c>
      <c r="C309" s="460" t="str">
        <f>C313</f>
        <v>Famille à coller.N.Nom de votre recette.Recette mère ►.S.Saisissez le nom de la recette mère</v>
      </c>
      <c r="D309" s="461"/>
      <c r="E309" s="462"/>
      <c r="F309" s="28"/>
      <c r="G309" s="29" t="s">
        <v>208</v>
      </c>
      <c r="H309" s="283"/>
      <c r="I309" s="30" t="s">
        <v>13</v>
      </c>
      <c r="J309" s="284" t="s">
        <v>14</v>
      </c>
      <c r="K309" s="9"/>
      <c r="L309" s="285"/>
      <c r="S309" s="464"/>
      <c r="T309" s="464"/>
      <c r="U309" s="464"/>
      <c r="AF309"/>
      <c r="AG309"/>
      <c r="AH309"/>
      <c r="AI309"/>
      <c r="AJ309"/>
      <c r="AK309"/>
      <c r="AL309"/>
      <c r="BA309" s="466">
        <v>1</v>
      </c>
    </row>
    <row r="310" spans="2:53" ht="21" customHeight="1" x14ac:dyDescent="0.25">
      <c r="B310" s="25" t="s">
        <v>7</v>
      </c>
      <c r="C310" s="428" t="str">
        <f>C313</f>
        <v>Famille à coller.N.Nom de votre recette.Recette mère ►.S.Saisissez le nom de la recette mère</v>
      </c>
      <c r="D310" s="428"/>
      <c r="E310" s="428"/>
      <c r="F310" s="36" t="s">
        <v>16</v>
      </c>
      <c r="G310" s="37"/>
      <c r="H310" s="37"/>
      <c r="I310" s="288" t="s">
        <v>17</v>
      </c>
      <c r="J310" s="3214" t="str">
        <f>F313</f>
        <v>Famille à coller.N.Nom de votre recette.Recette mère ►.S.Saisissez le nom de la recette mère</v>
      </c>
      <c r="K310" s="3214"/>
      <c r="L310" s="3215"/>
      <c r="S310" s="464"/>
      <c r="T310" s="464"/>
      <c r="U310" s="464"/>
      <c r="AF310"/>
      <c r="AG310"/>
      <c r="AH310"/>
      <c r="AI310"/>
      <c r="AJ310"/>
      <c r="AK310"/>
      <c r="AL310"/>
      <c r="BA310" s="466">
        <v>1</v>
      </c>
    </row>
    <row r="311" spans="2:53" ht="21" customHeight="1" x14ac:dyDescent="0.25">
      <c r="B311" s="25" t="s">
        <v>7</v>
      </c>
      <c r="C311" s="428" t="str">
        <f>C313</f>
        <v>Famille à coller.N.Nom de votre recette.Recette mère ►.S.Saisissez le nom de la recette mère</v>
      </c>
      <c r="D311" s="428"/>
      <c r="E311" s="428"/>
      <c r="F311" s="43">
        <v>6</v>
      </c>
      <c r="G311" s="44" t="s">
        <v>66</v>
      </c>
      <c r="H311" s="36"/>
      <c r="I311" s="36"/>
      <c r="J311" s="3214"/>
      <c r="K311" s="3214"/>
      <c r="L311" s="3215"/>
      <c r="S311" s="464"/>
      <c r="T311" s="464"/>
      <c r="U311" s="464"/>
      <c r="AF311"/>
      <c r="AG311"/>
      <c r="AH311"/>
      <c r="AI311"/>
      <c r="AJ311"/>
      <c r="AK311"/>
      <c r="AL311"/>
      <c r="BA311" s="466">
        <v>1</v>
      </c>
    </row>
    <row r="312" spans="2:53" ht="21" customHeight="1" x14ac:dyDescent="0.25">
      <c r="B312" s="25" t="s">
        <v>5</v>
      </c>
      <c r="C312" s="428" t="str">
        <f>C313</f>
        <v>Famille à coller.N.Nom de votre recette.Recette mère ►.S.Saisissez le nom de la recette mère</v>
      </c>
      <c r="D312" s="428"/>
      <c r="E312" s="428"/>
      <c r="F312" s="289"/>
      <c r="G312" s="48"/>
      <c r="H312" s="48"/>
      <c r="I312" s="48"/>
      <c r="J312" s="48"/>
      <c r="K312" s="48"/>
      <c r="L312" s="429"/>
      <c r="S312" s="464"/>
      <c r="T312" s="464"/>
      <c r="U312" s="464"/>
      <c r="AF312"/>
      <c r="AG312"/>
      <c r="AH312"/>
      <c r="AI312"/>
      <c r="AJ312"/>
      <c r="AK312"/>
      <c r="AL312"/>
      <c r="BA312" s="466">
        <v>1</v>
      </c>
    </row>
    <row r="313" spans="2:53" ht="21" customHeight="1" thickBot="1" x14ac:dyDescent="0.3">
      <c r="B313" s="430" t="s">
        <v>5</v>
      </c>
      <c r="C313" s="431" t="str">
        <f>F313</f>
        <v>Famille à coller.N.Nom de votre recette.Recette mère ►.S.Saisissez le nom de la recette mère</v>
      </c>
      <c r="D313" s="431">
        <f>F311</f>
        <v>6</v>
      </c>
      <c r="E313" s="431" t="str">
        <f>G311</f>
        <v>couverts</v>
      </c>
      <c r="F313" s="435" t="str">
        <f>UPPER(LEFT(H307,1))&amp;LOWER(MID(H307,2,999))&amp;"."&amp;UPPER(LEFT(J307,1))&amp;"."&amp;UPPER(LEFT(J307,1))&amp;LOWER(MID(J307,2,999))&amp;"."&amp;IF(ISTEXT(L313),K313&amp;"."&amp;UPPER(LEFT(L313,1))&amp;"."&amp;UPPER(LEFT(L313,1))&amp;LOWER(MID(L313,2,999)),G313)</f>
        <v>Famille à coller.N.Nom de votre recette.Recette mère ►.S.Saisissez le nom de la recette mère</v>
      </c>
      <c r="G313" s="432" t="s">
        <v>22</v>
      </c>
      <c r="H313" s="3216" t="s">
        <v>23</v>
      </c>
      <c r="I313" s="3216"/>
      <c r="J313" s="3216"/>
      <c r="K313" s="433" t="s">
        <v>24</v>
      </c>
      <c r="L313" s="434" t="s">
        <v>25</v>
      </c>
      <c r="S313" s="464"/>
      <c r="T313" s="464"/>
      <c r="U313" s="464"/>
      <c r="AF313"/>
      <c r="AG313"/>
      <c r="AH313"/>
      <c r="AI313"/>
      <c r="AJ313"/>
      <c r="AK313"/>
      <c r="AL313"/>
      <c r="BA313" s="466">
        <v>1</v>
      </c>
    </row>
    <row r="314" spans="2:53" ht="21" customHeight="1" thickTop="1" thickBot="1" x14ac:dyDescent="0.3">
      <c r="B314" s="104" t="s">
        <v>7</v>
      </c>
      <c r="C314" s="440" t="str">
        <f>C313</f>
        <v>Famille à coller.N.Nom de votre recette.Recette mère ►.S.Saisissez le nom de la recette mère</v>
      </c>
      <c r="D314" s="440"/>
      <c r="E314" s="440"/>
      <c r="F314" s="105" t="s">
        <v>27</v>
      </c>
      <c r="G314" s="106">
        <v>5</v>
      </c>
      <c r="H314" s="107" t="s">
        <v>265</v>
      </c>
      <c r="I314" s="108"/>
      <c r="J314" s="108"/>
      <c r="K314" s="420" t="s">
        <v>85</v>
      </c>
      <c r="L314" s="109"/>
      <c r="S314" s="464"/>
      <c r="T314" s="464"/>
      <c r="U314" s="464"/>
      <c r="AF314"/>
      <c r="AG314"/>
      <c r="AH314"/>
      <c r="AI314"/>
      <c r="AJ314"/>
      <c r="AK314"/>
      <c r="AL314"/>
      <c r="BA314" s="466">
        <v>1</v>
      </c>
    </row>
    <row r="315" spans="2:53" ht="21" customHeight="1" thickTop="1" x14ac:dyDescent="0.25">
      <c r="B315" s="73" t="str">
        <f t="shared" ref="B315:B328" si="41">IF(OR(F315&lt;&gt;"",G315&lt;&gt; "",I315&lt;&gt;"",J315&lt;&gt;""),"A", "►")</f>
        <v>A</v>
      </c>
      <c r="C315" s="451" t="str">
        <f>C313</f>
        <v>Famille à coller.N.Nom de votre recette.Recette mère ►.S.Saisissez le nom de la recette mère</v>
      </c>
      <c r="D315" s="451"/>
      <c r="E315" s="451"/>
      <c r="F315" s="138" t="s">
        <v>88</v>
      </c>
      <c r="G315" s="167">
        <v>1.7361111111111112E-2</v>
      </c>
      <c r="H315" s="163"/>
      <c r="I315" s="163">
        <v>3</v>
      </c>
      <c r="J315" s="407" t="s">
        <v>132</v>
      </c>
      <c r="K315" s="408"/>
      <c r="L315" s="409"/>
      <c r="O315" s="596"/>
      <c r="S315" s="464"/>
      <c r="T315" s="464"/>
      <c r="U315" s="464"/>
      <c r="AF315"/>
      <c r="AG315"/>
      <c r="AH315"/>
      <c r="AI315"/>
      <c r="AJ315"/>
      <c r="AK315"/>
      <c r="AL315"/>
      <c r="BA315" s="466">
        <v>1</v>
      </c>
    </row>
    <row r="316" spans="2:53" ht="21" customHeight="1" x14ac:dyDescent="0.25">
      <c r="B316" s="73" t="str">
        <f t="shared" si="41"/>
        <v>A</v>
      </c>
      <c r="C316" s="451" t="str">
        <f>C313</f>
        <v>Famille à coller.N.Nom de votre recette.Recette mère ►.S.Saisissez le nom de la recette mère</v>
      </c>
      <c r="D316" s="451"/>
      <c r="E316" s="451"/>
      <c r="F316" s="138" t="s">
        <v>88</v>
      </c>
      <c r="G316" s="167">
        <v>1.7361111111111112E-2</v>
      </c>
      <c r="H316" s="163"/>
      <c r="I316" s="163">
        <v>3</v>
      </c>
      <c r="J316" s="133" t="s">
        <v>133</v>
      </c>
      <c r="K316" s="133"/>
      <c r="L316" s="325"/>
      <c r="O316" s="596"/>
      <c r="S316" s="464"/>
      <c r="T316" s="464"/>
      <c r="U316" s="464"/>
      <c r="AF316"/>
      <c r="AG316"/>
      <c r="AH316"/>
      <c r="AI316"/>
      <c r="AJ316"/>
      <c r="AK316"/>
      <c r="AL316"/>
      <c r="BA316" s="466">
        <v>1</v>
      </c>
    </row>
    <row r="317" spans="2:53" ht="21" customHeight="1" thickBot="1" x14ac:dyDescent="0.3">
      <c r="B317" s="73" t="str">
        <f t="shared" si="41"/>
        <v>A</v>
      </c>
      <c r="C317" s="451" t="str">
        <f>C313</f>
        <v>Famille à coller.N.Nom de votre recette.Recette mère ►.S.Saisissez le nom de la recette mère</v>
      </c>
      <c r="D317" s="451">
        <f>D313</f>
        <v>6</v>
      </c>
      <c r="E317" s="451" t="str">
        <f>E313</f>
        <v>couverts</v>
      </c>
      <c r="F317" s="138" t="s">
        <v>88</v>
      </c>
      <c r="G317" s="167">
        <v>5.9027777777777797E-2</v>
      </c>
      <c r="H317" s="163"/>
      <c r="I317" s="163">
        <v>3</v>
      </c>
      <c r="J317" s="133" t="s">
        <v>134</v>
      </c>
      <c r="K317" s="133"/>
      <c r="L317" s="325"/>
      <c r="O317" s="596"/>
      <c r="S317" s="464"/>
      <c r="T317" s="464"/>
      <c r="U317" s="464"/>
      <c r="AF317"/>
      <c r="AG317"/>
      <c r="AH317"/>
      <c r="AI317"/>
      <c r="AJ317"/>
      <c r="AK317"/>
      <c r="AL317"/>
      <c r="BA317" s="466">
        <v>1</v>
      </c>
    </row>
    <row r="318" spans="2:53" ht="21" customHeight="1" thickTop="1" thickBot="1" x14ac:dyDescent="0.3">
      <c r="B318" s="73" t="str">
        <f t="shared" si="41"/>
        <v>A</v>
      </c>
      <c r="C318" s="451" t="str">
        <f>C313</f>
        <v>Famille à coller.N.Nom de votre recette.Recette mère ►.S.Saisissez le nom de la recette mère</v>
      </c>
      <c r="D318" s="451">
        <f>D313</f>
        <v>6</v>
      </c>
      <c r="E318" s="451" t="str">
        <f>E313</f>
        <v>couverts</v>
      </c>
      <c r="F318" s="138" t="s">
        <v>88</v>
      </c>
      <c r="G318" s="167">
        <v>2.4305555555555556E-2</v>
      </c>
      <c r="H318" s="163"/>
      <c r="I318" s="163">
        <v>3</v>
      </c>
      <c r="J318" s="133" t="s">
        <v>135</v>
      </c>
      <c r="K318" s="133"/>
      <c r="L318" s="325"/>
      <c r="O318" s="475" t="s">
        <v>27</v>
      </c>
      <c r="S318" s="464"/>
      <c r="T318" s="464"/>
      <c r="U318" s="464"/>
      <c r="AF318"/>
      <c r="AG318"/>
      <c r="AH318"/>
      <c r="AI318"/>
      <c r="AJ318"/>
      <c r="AK318"/>
      <c r="AL318"/>
      <c r="BA318" s="466">
        <v>1</v>
      </c>
    </row>
    <row r="319" spans="2:53" ht="21" customHeight="1" thickTop="1" x14ac:dyDescent="0.25">
      <c r="B319" s="73" t="str">
        <f t="shared" si="41"/>
        <v>A</v>
      </c>
      <c r="C319" s="451" t="str">
        <f>C313</f>
        <v>Famille à coller.N.Nom de votre recette.Recette mère ►.S.Saisissez le nom de la recette mère</v>
      </c>
      <c r="D319" s="451">
        <f>D313</f>
        <v>6</v>
      </c>
      <c r="E319" s="451" t="str">
        <f>E313</f>
        <v>couverts</v>
      </c>
      <c r="F319" s="138" t="s">
        <v>88</v>
      </c>
      <c r="G319" s="167">
        <v>1.0416666666666666E-2</v>
      </c>
      <c r="H319" s="163"/>
      <c r="I319" s="163">
        <v>170</v>
      </c>
      <c r="J319" s="133" t="s">
        <v>136</v>
      </c>
      <c r="K319" s="133"/>
      <c r="L319" s="325"/>
      <c r="O319" s="474" t="s">
        <v>279</v>
      </c>
      <c r="S319" s="464"/>
      <c r="T319" s="464"/>
      <c r="U319" s="464"/>
      <c r="AF319"/>
      <c r="AG319"/>
      <c r="AH319"/>
      <c r="AI319"/>
      <c r="AJ319"/>
      <c r="AK319"/>
      <c r="AL319"/>
      <c r="BA319" s="466">
        <v>1</v>
      </c>
    </row>
    <row r="320" spans="2:53" ht="21" customHeight="1" x14ac:dyDescent="0.25">
      <c r="B320" s="73" t="str">
        <f t="shared" si="41"/>
        <v>A</v>
      </c>
      <c r="C320" s="451" t="str">
        <f>C313</f>
        <v>Famille à coller.N.Nom de votre recette.Recette mère ►.S.Saisissez le nom de la recette mère</v>
      </c>
      <c r="D320" s="451">
        <f>D313</f>
        <v>6</v>
      </c>
      <c r="E320" s="451" t="str">
        <f>E313</f>
        <v>couverts</v>
      </c>
      <c r="F320" s="138" t="s">
        <v>88</v>
      </c>
      <c r="G320" s="167">
        <v>6.9444444444444441E-3</v>
      </c>
      <c r="H320" s="163"/>
      <c r="I320" s="163">
        <v>150</v>
      </c>
      <c r="J320" s="133" t="s">
        <v>152</v>
      </c>
      <c r="K320" s="133"/>
      <c r="L320" s="325"/>
      <c r="O320" s="136" t="s">
        <v>86</v>
      </c>
      <c r="S320" s="464"/>
      <c r="T320" s="464"/>
      <c r="U320" s="464"/>
      <c r="AF320"/>
      <c r="AG320"/>
      <c r="AH320"/>
      <c r="AI320"/>
      <c r="AJ320"/>
      <c r="AK320"/>
      <c r="AL320"/>
      <c r="BA320" s="466">
        <v>1</v>
      </c>
    </row>
    <row r="321" spans="2:53" ht="21" customHeight="1" x14ac:dyDescent="0.25">
      <c r="B321" s="73" t="str">
        <f t="shared" si="41"/>
        <v>A</v>
      </c>
      <c r="C321" s="451" t="str">
        <f>C313</f>
        <v>Famille à coller.N.Nom de votre recette.Recette mère ►.S.Saisissez le nom de la recette mère</v>
      </c>
      <c r="D321" s="451">
        <f>D313</f>
        <v>6</v>
      </c>
      <c r="E321" s="451" t="str">
        <f>E313</f>
        <v>couverts</v>
      </c>
      <c r="F321" s="138" t="s">
        <v>88</v>
      </c>
      <c r="G321" s="167">
        <v>0.10069444444444445</v>
      </c>
      <c r="H321" s="163"/>
      <c r="I321" s="163">
        <v>120</v>
      </c>
      <c r="J321" s="133" t="s">
        <v>224</v>
      </c>
      <c r="K321" s="132"/>
      <c r="L321" s="164"/>
      <c r="O321" s="138" t="s">
        <v>88</v>
      </c>
      <c r="S321" s="464"/>
      <c r="T321" s="464"/>
      <c r="U321" s="464"/>
      <c r="AF321"/>
      <c r="AG321"/>
      <c r="AH321"/>
      <c r="AI321"/>
      <c r="AJ321"/>
      <c r="AK321"/>
      <c r="AL321"/>
      <c r="BA321" s="466">
        <v>1</v>
      </c>
    </row>
    <row r="322" spans="2:53" ht="21" customHeight="1" x14ac:dyDescent="0.25">
      <c r="B322" s="73" t="str">
        <f t="shared" si="41"/>
        <v>A</v>
      </c>
      <c r="C322" s="451" t="str">
        <f>C313</f>
        <v>Famille à coller.N.Nom de votre recette.Recette mère ►.S.Saisissez le nom de la recette mère</v>
      </c>
      <c r="D322" s="451">
        <f>D313</f>
        <v>6</v>
      </c>
      <c r="E322" s="451" t="str">
        <f>E313</f>
        <v>couverts</v>
      </c>
      <c r="F322" s="138" t="s">
        <v>88</v>
      </c>
      <c r="G322" s="167">
        <v>1.3888888888888888E-2</v>
      </c>
      <c r="H322" s="163"/>
      <c r="I322" s="163">
        <v>120</v>
      </c>
      <c r="J322" s="133" t="s">
        <v>225</v>
      </c>
      <c r="K322" s="132"/>
      <c r="L322" s="164"/>
      <c r="O322" s="140" t="s">
        <v>90</v>
      </c>
      <c r="S322" s="464"/>
      <c r="T322" s="464"/>
      <c r="U322" s="464"/>
      <c r="AF322"/>
      <c r="AG322"/>
      <c r="AH322"/>
      <c r="AI322"/>
      <c r="AJ322"/>
      <c r="AK322"/>
      <c r="AL322"/>
      <c r="BA322" s="466">
        <v>1</v>
      </c>
    </row>
    <row r="323" spans="2:53" ht="21" customHeight="1" x14ac:dyDescent="0.25">
      <c r="B323" s="73" t="str">
        <f t="shared" si="41"/>
        <v>A</v>
      </c>
      <c r="C323" s="451" t="str">
        <f>C313</f>
        <v>Famille à coller.N.Nom de votre recette.Recette mère ►.S.Saisissez le nom de la recette mère</v>
      </c>
      <c r="D323" s="451">
        <f>D313</f>
        <v>6</v>
      </c>
      <c r="E323" s="451" t="str">
        <f>E313</f>
        <v>couverts</v>
      </c>
      <c r="F323" s="138" t="s">
        <v>88</v>
      </c>
      <c r="G323" s="167">
        <v>3.125E-2</v>
      </c>
      <c r="H323" s="163"/>
      <c r="I323" s="163"/>
      <c r="J323" s="133" t="s">
        <v>227</v>
      </c>
      <c r="K323" s="132"/>
      <c r="L323" s="164"/>
      <c r="O323" s="140" t="s">
        <v>278</v>
      </c>
      <c r="S323" s="464"/>
      <c r="T323" s="464"/>
      <c r="U323" s="464"/>
      <c r="AF323"/>
      <c r="AG323"/>
      <c r="AH323"/>
      <c r="AI323"/>
      <c r="AJ323"/>
      <c r="AK323"/>
      <c r="AL323"/>
      <c r="AR323" s="465"/>
      <c r="BA323" s="466">
        <v>1</v>
      </c>
    </row>
    <row r="324" spans="2:53" ht="21" customHeight="1" x14ac:dyDescent="0.25">
      <c r="B324" s="73" t="str">
        <f t="shared" si="41"/>
        <v>A</v>
      </c>
      <c r="C324" s="451" t="str">
        <f>C313</f>
        <v>Famille à coller.N.Nom de votre recette.Recette mère ►.S.Saisissez le nom de la recette mère</v>
      </c>
      <c r="D324" s="451">
        <f>D313</f>
        <v>6</v>
      </c>
      <c r="E324" s="451" t="str">
        <f>E313</f>
        <v>couverts</v>
      </c>
      <c r="F324" s="138" t="s">
        <v>88</v>
      </c>
      <c r="G324" s="167">
        <v>2.4305555555555556E-2</v>
      </c>
      <c r="H324" s="163"/>
      <c r="I324" s="163"/>
      <c r="J324" s="133" t="s">
        <v>228</v>
      </c>
      <c r="K324" s="132"/>
      <c r="L324" s="164"/>
      <c r="S324" s="464"/>
      <c r="T324" s="464"/>
      <c r="U324" s="464"/>
      <c r="AF324"/>
      <c r="AG324"/>
      <c r="AH324"/>
      <c r="AI324"/>
      <c r="AJ324"/>
      <c r="AK324"/>
      <c r="AL324"/>
      <c r="BA324" s="466">
        <v>1</v>
      </c>
    </row>
    <row r="325" spans="2:53" ht="21" customHeight="1" x14ac:dyDescent="0.25">
      <c r="B325" s="73" t="str">
        <f t="shared" si="41"/>
        <v>A</v>
      </c>
      <c r="C325" s="451" t="str">
        <f>C313</f>
        <v>Famille à coller.N.Nom de votre recette.Recette mère ►.S.Saisissez le nom de la recette mère</v>
      </c>
      <c r="D325" s="451">
        <f>D313</f>
        <v>6</v>
      </c>
      <c r="E325" s="451" t="str">
        <f>E313</f>
        <v>couverts</v>
      </c>
      <c r="F325" s="138" t="s">
        <v>88</v>
      </c>
      <c r="G325" s="167">
        <v>7.2916666666666671E-2</v>
      </c>
      <c r="H325" s="163"/>
      <c r="I325" s="411" t="s">
        <v>269</v>
      </c>
      <c r="J325" s="133" t="s">
        <v>229</v>
      </c>
      <c r="K325" s="132"/>
      <c r="L325" s="164"/>
      <c r="S325" s="464"/>
      <c r="T325" s="464"/>
      <c r="U325" s="464"/>
      <c r="AF325"/>
      <c r="AG325"/>
      <c r="AH325"/>
      <c r="AI325"/>
      <c r="AJ325"/>
      <c r="AK325"/>
      <c r="AL325"/>
      <c r="BA325" s="466">
        <v>1</v>
      </c>
    </row>
    <row r="326" spans="2:53" ht="21" customHeight="1" x14ac:dyDescent="0.25">
      <c r="B326" s="73" t="str">
        <f t="shared" si="41"/>
        <v>A</v>
      </c>
      <c r="C326" s="451" t="str">
        <f>C313</f>
        <v>Famille à coller.N.Nom de votre recette.Recette mère ►.S.Saisissez le nom de la recette mère</v>
      </c>
      <c r="D326" s="451">
        <f>D313</f>
        <v>6</v>
      </c>
      <c r="E326" s="451" t="str">
        <f>E313</f>
        <v>couverts</v>
      </c>
      <c r="F326" s="138" t="s">
        <v>88</v>
      </c>
      <c r="G326" s="167">
        <v>3.4722222222222224E-2</v>
      </c>
      <c r="H326" s="163"/>
      <c r="I326" s="163"/>
      <c r="J326" s="133" t="s">
        <v>226</v>
      </c>
      <c r="K326" s="132"/>
      <c r="L326" s="164"/>
      <c r="S326" s="464"/>
      <c r="T326" s="464"/>
      <c r="U326" s="464"/>
      <c r="AF326"/>
      <c r="AG326"/>
      <c r="AH326"/>
      <c r="AI326"/>
      <c r="AJ326"/>
      <c r="AK326"/>
      <c r="AL326"/>
      <c r="BA326" s="466">
        <v>1</v>
      </c>
    </row>
    <row r="327" spans="2:53" ht="21" customHeight="1" x14ac:dyDescent="0.25">
      <c r="B327" s="73" t="str">
        <f t="shared" si="41"/>
        <v>A</v>
      </c>
      <c r="C327" s="451" t="str">
        <f>C313</f>
        <v>Famille à coller.N.Nom de votre recette.Recette mère ►.S.Saisissez le nom de la recette mère</v>
      </c>
      <c r="D327" s="451">
        <f>D313</f>
        <v>6</v>
      </c>
      <c r="E327" s="451" t="str">
        <f>E313</f>
        <v>couverts</v>
      </c>
      <c r="F327" s="138" t="s">
        <v>88</v>
      </c>
      <c r="G327" s="167"/>
      <c r="H327" s="326" t="s">
        <v>129</v>
      </c>
      <c r="I327" s="165">
        <v>65</v>
      </c>
      <c r="J327" s="327" t="s">
        <v>130</v>
      </c>
      <c r="K327" s="132"/>
      <c r="L327" s="164"/>
      <c r="S327" s="464"/>
      <c r="T327" s="464"/>
      <c r="U327" s="464"/>
      <c r="AF327"/>
      <c r="AG327"/>
      <c r="AH327"/>
      <c r="AI327"/>
      <c r="AJ327"/>
      <c r="AK327"/>
      <c r="AL327"/>
      <c r="BA327" s="466">
        <v>1</v>
      </c>
    </row>
    <row r="328" spans="2:53" ht="21" customHeight="1" x14ac:dyDescent="0.25">
      <c r="B328" s="73" t="str">
        <f t="shared" si="41"/>
        <v>A</v>
      </c>
      <c r="C328" s="451" t="str">
        <f>C313</f>
        <v>Famille à coller.N.Nom de votre recette.Recette mère ►.S.Saisissez le nom de la recette mère</v>
      </c>
      <c r="D328" s="451">
        <f>D313</f>
        <v>6</v>
      </c>
      <c r="E328" s="451" t="str">
        <f>E313</f>
        <v>couverts</v>
      </c>
      <c r="F328" s="138" t="s">
        <v>88</v>
      </c>
      <c r="G328" s="167"/>
      <c r="H328" s="328" t="s">
        <v>129</v>
      </c>
      <c r="I328" s="166">
        <v>3</v>
      </c>
      <c r="J328" s="329" t="s">
        <v>131</v>
      </c>
      <c r="K328" s="132"/>
      <c r="L328" s="164"/>
      <c r="S328" s="464"/>
      <c r="T328" s="464"/>
      <c r="U328" s="464"/>
      <c r="AF328"/>
      <c r="AG328"/>
      <c r="AH328"/>
      <c r="AI328"/>
      <c r="AJ328"/>
      <c r="AK328"/>
      <c r="AL328"/>
      <c r="BA328" s="466">
        <v>1</v>
      </c>
    </row>
    <row r="329" spans="2:53" ht="21" customHeight="1" x14ac:dyDescent="0.25">
      <c r="B329" s="116" t="s">
        <v>7</v>
      </c>
      <c r="C329" s="451" t="str">
        <f>C320</f>
        <v>Famille à coller.N.Nom de votre recette.Recette mère ►.S.Saisissez le nom de la recette mère</v>
      </c>
      <c r="D329" s="451">
        <f>D320</f>
        <v>6</v>
      </c>
      <c r="E329" s="451" t="str">
        <f>E320</f>
        <v>couverts</v>
      </c>
      <c r="F329" s="330" t="s">
        <v>2</v>
      </c>
      <c r="G329" s="331">
        <f>SUM(G315:G328)</f>
        <v>0.41319444444444448</v>
      </c>
      <c r="K329" s="132"/>
      <c r="L329" s="164"/>
      <c r="S329" s="464"/>
      <c r="T329" s="464"/>
      <c r="U329" s="464"/>
      <c r="AF329"/>
      <c r="AG329"/>
      <c r="AH329"/>
      <c r="AI329"/>
      <c r="AJ329"/>
      <c r="AK329"/>
      <c r="AL329"/>
      <c r="BA329" s="466">
        <v>1</v>
      </c>
    </row>
    <row r="330" spans="2:53" ht="21" customHeight="1" x14ac:dyDescent="0.25">
      <c r="B330" s="116" t="s">
        <v>7</v>
      </c>
      <c r="C330" s="451" t="str">
        <f>C313</f>
        <v>Famille à coller.N.Nom de votre recette.Recette mère ►.S.Saisissez le nom de la recette mère</v>
      </c>
      <c r="D330" s="451">
        <f>D313</f>
        <v>6</v>
      </c>
      <c r="E330" s="451" t="str">
        <f>E313</f>
        <v>couverts</v>
      </c>
      <c r="F330" s="265"/>
      <c r="G330" s="265"/>
      <c r="H330" s="265" t="s">
        <v>73</v>
      </c>
      <c r="I330" s="266"/>
      <c r="J330" s="267"/>
      <c r="K330" s="267"/>
      <c r="L330" s="268"/>
      <c r="S330" s="464"/>
      <c r="T330" s="464"/>
      <c r="U330" s="464"/>
      <c r="AF330"/>
      <c r="AG330"/>
      <c r="AH330"/>
      <c r="AI330"/>
      <c r="AJ330"/>
      <c r="AK330"/>
      <c r="AL330"/>
      <c r="BA330" s="466">
        <v>1</v>
      </c>
    </row>
    <row r="331" spans="2:53" ht="21" customHeight="1" thickBot="1" x14ac:dyDescent="0.3">
      <c r="B331" s="123" t="s">
        <v>7</v>
      </c>
      <c r="C331" s="455" t="str">
        <f>C313</f>
        <v>Famille à coller.N.Nom de votre recette.Recette mère ►.S.Saisissez le nom de la recette mère</v>
      </c>
      <c r="D331" s="455">
        <f>D313</f>
        <v>6</v>
      </c>
      <c r="E331" s="455" t="str">
        <f>E313</f>
        <v>couverts</v>
      </c>
      <c r="F331" s="269" t="s">
        <v>62</v>
      </c>
      <c r="G331" s="270"/>
      <c r="H331" s="271"/>
      <c r="I331" s="272"/>
      <c r="J331" s="271"/>
      <c r="K331" s="271"/>
      <c r="L331" s="273"/>
      <c r="S331" s="464"/>
      <c r="T331" s="464"/>
      <c r="U331" s="464"/>
      <c r="AF331"/>
      <c r="AG331"/>
      <c r="AH331"/>
      <c r="AI331"/>
      <c r="AJ331"/>
      <c r="AK331"/>
      <c r="AL331"/>
      <c r="BA331" s="466">
        <v>1</v>
      </c>
    </row>
    <row r="332" spans="2:53" ht="21" customHeight="1" thickBot="1" x14ac:dyDescent="0.3">
      <c r="B332" s="100" t="s">
        <v>7</v>
      </c>
      <c r="S332" s="464"/>
      <c r="T332" s="464"/>
      <c r="U332" s="464"/>
      <c r="AF332"/>
      <c r="AG332"/>
      <c r="AH332"/>
      <c r="AI332"/>
      <c r="AJ332"/>
      <c r="AK332"/>
      <c r="AL332"/>
      <c r="BA332" s="466">
        <v>1</v>
      </c>
    </row>
    <row r="333" spans="2:53" ht="21" customHeight="1" x14ac:dyDescent="0.25">
      <c r="B333" s="23" t="s">
        <v>7</v>
      </c>
      <c r="C333" s="456" t="str">
        <f>C339</f>
        <v>Famille à coller.N.Nom de votre recette.Recette mère ►.S.Saisissez le nom de la recette mère</v>
      </c>
      <c r="D333" s="457">
        <f>D339</f>
        <v>6</v>
      </c>
      <c r="E333" s="457" t="str">
        <f>E339</f>
        <v>couverts</v>
      </c>
      <c r="F333" s="279" t="s">
        <v>4</v>
      </c>
      <c r="G333" s="24" t="s">
        <v>8</v>
      </c>
      <c r="H333" s="3217" t="s">
        <v>206</v>
      </c>
      <c r="I333" s="3217"/>
      <c r="J333" s="3157" t="s">
        <v>10</v>
      </c>
      <c r="K333" s="3157"/>
      <c r="L333" s="3158"/>
      <c r="N333" s="522" t="s">
        <v>77</v>
      </c>
      <c r="O333" s="470" t="s">
        <v>346</v>
      </c>
      <c r="P333" s="470"/>
      <c r="Q333" s="470"/>
      <c r="S333" s="464"/>
      <c r="T333" s="464"/>
      <c r="U333" s="464"/>
      <c r="AF333"/>
      <c r="AG333"/>
      <c r="AH333"/>
      <c r="AI333"/>
      <c r="AJ333"/>
      <c r="AK333"/>
      <c r="AL333"/>
      <c r="BA333" s="466">
        <v>1</v>
      </c>
    </row>
    <row r="334" spans="2:53" ht="21" customHeight="1" x14ac:dyDescent="0.25">
      <c r="B334" s="25" t="s">
        <v>7</v>
      </c>
      <c r="C334" s="458" t="str">
        <f>C339</f>
        <v>Famille à coller.N.Nom de votre recette.Recette mère ►.S.Saisissez le nom de la recette mère</v>
      </c>
      <c r="D334" s="459"/>
      <c r="E334" s="459"/>
      <c r="F334" s="281" t="s">
        <v>207</v>
      </c>
      <c r="G334" s="26" t="s">
        <v>12</v>
      </c>
      <c r="H334" s="3218"/>
      <c r="I334" s="3218"/>
      <c r="J334" s="3159"/>
      <c r="K334" s="3159"/>
      <c r="L334" s="3160"/>
      <c r="O334" s="469" t="s">
        <v>276</v>
      </c>
      <c r="P334" s="464"/>
      <c r="S334" s="464"/>
      <c r="T334" s="464"/>
      <c r="U334" s="464"/>
      <c r="AF334"/>
      <c r="AG334"/>
      <c r="AH334"/>
      <c r="AI334"/>
      <c r="AJ334"/>
      <c r="AK334"/>
      <c r="AL334"/>
      <c r="BA334" s="466">
        <v>1</v>
      </c>
    </row>
    <row r="335" spans="2:53" ht="21" customHeight="1" x14ac:dyDescent="0.25">
      <c r="B335" s="25" t="s">
        <v>7</v>
      </c>
      <c r="C335" s="460" t="str">
        <f>C339</f>
        <v>Famille à coller.N.Nom de votre recette.Recette mère ►.S.Saisissez le nom de la recette mère</v>
      </c>
      <c r="D335" s="461"/>
      <c r="E335" s="462"/>
      <c r="F335" s="28"/>
      <c r="G335" s="29" t="s">
        <v>208</v>
      </c>
      <c r="H335" s="283"/>
      <c r="I335" s="30" t="s">
        <v>13</v>
      </c>
      <c r="J335" s="284" t="s">
        <v>14</v>
      </c>
      <c r="K335" s="9"/>
      <c r="L335" s="285"/>
      <c r="S335" s="464"/>
      <c r="T335" s="464"/>
      <c r="U335" s="464"/>
      <c r="AF335"/>
      <c r="AG335"/>
      <c r="AH335"/>
      <c r="AI335"/>
      <c r="AJ335"/>
      <c r="AK335"/>
      <c r="AL335"/>
      <c r="BA335" s="466">
        <v>1</v>
      </c>
    </row>
    <row r="336" spans="2:53" ht="21" customHeight="1" x14ac:dyDescent="0.25">
      <c r="B336" s="25" t="s">
        <v>7</v>
      </c>
      <c r="C336" s="428" t="str">
        <f>C339</f>
        <v>Famille à coller.N.Nom de votre recette.Recette mère ►.S.Saisissez le nom de la recette mère</v>
      </c>
      <c r="D336" s="428"/>
      <c r="E336" s="428"/>
      <c r="F336" s="36" t="s">
        <v>16</v>
      </c>
      <c r="G336" s="37"/>
      <c r="H336" s="37"/>
      <c r="I336" s="288" t="s">
        <v>17</v>
      </c>
      <c r="J336" s="3214" t="str">
        <f>F339</f>
        <v>Famille à coller.N.Nom de votre recette.Recette mère ►.S.Saisissez le nom de la recette mère</v>
      </c>
      <c r="K336" s="3214"/>
      <c r="L336" s="3215"/>
      <c r="S336" s="464"/>
      <c r="T336" s="464"/>
      <c r="U336" s="464"/>
      <c r="AF336"/>
      <c r="AG336"/>
      <c r="AH336"/>
      <c r="AI336"/>
      <c r="AJ336"/>
      <c r="AK336"/>
      <c r="AL336"/>
      <c r="BA336" s="466">
        <v>1</v>
      </c>
    </row>
    <row r="337" spans="2:53" ht="21" customHeight="1" x14ac:dyDescent="0.25">
      <c r="B337" s="25" t="s">
        <v>7</v>
      </c>
      <c r="C337" s="428" t="str">
        <f>C339</f>
        <v>Famille à coller.N.Nom de votre recette.Recette mère ►.S.Saisissez le nom de la recette mère</v>
      </c>
      <c r="D337" s="428"/>
      <c r="E337" s="428"/>
      <c r="F337" s="43">
        <v>6</v>
      </c>
      <c r="G337" s="44" t="s">
        <v>66</v>
      </c>
      <c r="H337" s="36"/>
      <c r="I337" s="36"/>
      <c r="J337" s="3214"/>
      <c r="K337" s="3214"/>
      <c r="L337" s="3215"/>
      <c r="S337" s="464"/>
      <c r="T337" s="464"/>
      <c r="U337" s="464"/>
      <c r="AF337"/>
      <c r="AH337"/>
      <c r="AI337"/>
      <c r="AJ337"/>
      <c r="AK337"/>
      <c r="AL337"/>
      <c r="BA337" s="466">
        <v>1</v>
      </c>
    </row>
    <row r="338" spans="2:53" ht="21" customHeight="1" x14ac:dyDescent="0.25">
      <c r="B338" s="25" t="s">
        <v>5</v>
      </c>
      <c r="C338" s="428" t="str">
        <f>C339</f>
        <v>Famille à coller.N.Nom de votre recette.Recette mère ►.S.Saisissez le nom de la recette mère</v>
      </c>
      <c r="D338" s="428"/>
      <c r="E338" s="428"/>
      <c r="F338" s="289"/>
      <c r="G338" s="48"/>
      <c r="H338" s="48"/>
      <c r="I338" s="48"/>
      <c r="J338" s="48"/>
      <c r="K338" s="48"/>
      <c r="L338" s="429"/>
      <c r="S338" s="464"/>
      <c r="T338" s="464"/>
      <c r="U338" s="464"/>
      <c r="AF338"/>
      <c r="AH338"/>
      <c r="AI338"/>
      <c r="AJ338"/>
      <c r="AK338"/>
      <c r="AL338"/>
      <c r="BA338" s="466">
        <v>1</v>
      </c>
    </row>
    <row r="339" spans="2:53" ht="21" customHeight="1" thickBot="1" x14ac:dyDescent="0.3">
      <c r="B339" s="430" t="s">
        <v>5</v>
      </c>
      <c r="C339" s="431" t="str">
        <f>F339</f>
        <v>Famille à coller.N.Nom de votre recette.Recette mère ►.S.Saisissez le nom de la recette mère</v>
      </c>
      <c r="D339" s="431">
        <f>F337</f>
        <v>6</v>
      </c>
      <c r="E339" s="431" t="str">
        <f>G337</f>
        <v>couverts</v>
      </c>
      <c r="F339" s="435" t="str">
        <f>UPPER(LEFT(H333,1))&amp;LOWER(MID(H333,2,999))&amp;"."&amp;UPPER(LEFT(J333,1))&amp;"."&amp;UPPER(LEFT(J333,1))&amp;LOWER(MID(J333,2,999))&amp;"."&amp;IF(ISTEXT(L339),K339&amp;"."&amp;UPPER(LEFT(L339,1))&amp;"."&amp;UPPER(LEFT(L339,1))&amp;LOWER(MID(L339,2,999)),G339)</f>
        <v>Famille à coller.N.Nom de votre recette.Recette mère ►.S.Saisissez le nom de la recette mère</v>
      </c>
      <c r="G339" s="432" t="s">
        <v>22</v>
      </c>
      <c r="H339" s="3216" t="s">
        <v>23</v>
      </c>
      <c r="I339" s="3216"/>
      <c r="J339" s="3216"/>
      <c r="K339" s="433" t="s">
        <v>24</v>
      </c>
      <c r="L339" s="434" t="s">
        <v>25</v>
      </c>
      <c r="S339" s="464"/>
      <c r="T339" s="464"/>
      <c r="U339" s="464"/>
      <c r="AF339"/>
      <c r="AG339"/>
      <c r="BA339" s="466">
        <v>1</v>
      </c>
    </row>
    <row r="340" spans="2:53" ht="21" customHeight="1" thickTop="1" thickBot="1" x14ac:dyDescent="0.3">
      <c r="B340" s="104" t="s">
        <v>7</v>
      </c>
      <c r="C340" s="440" t="str">
        <f>C339</f>
        <v>Famille à coller.N.Nom de votre recette.Recette mère ►.S.Saisissez le nom de la recette mère</v>
      </c>
      <c r="D340" s="440"/>
      <c r="E340" s="440"/>
      <c r="F340" s="105" t="s">
        <v>27</v>
      </c>
      <c r="G340" s="106">
        <v>3</v>
      </c>
      <c r="H340" s="107" t="s">
        <v>265</v>
      </c>
      <c r="I340" s="108"/>
      <c r="J340" s="108"/>
      <c r="K340" s="399" t="s">
        <v>267</v>
      </c>
      <c r="L340" s="109"/>
      <c r="S340" s="464"/>
      <c r="T340" s="464"/>
      <c r="U340" s="464"/>
      <c r="BA340" s="466">
        <v>1</v>
      </c>
    </row>
    <row r="341" spans="2:53" ht="21" customHeight="1" thickTop="1" x14ac:dyDescent="0.25">
      <c r="B341" s="104" t="s">
        <v>7</v>
      </c>
      <c r="C341" s="451" t="str">
        <f>C339</f>
        <v>Famille à coller.N.Nom de votre recette.Recette mère ►.S.Saisissez le nom de la recette mère</v>
      </c>
      <c r="D341" s="451"/>
      <c r="E341" s="451"/>
      <c r="F341" s="398"/>
      <c r="G341" s="400" t="s">
        <v>268</v>
      </c>
      <c r="H341" s="85"/>
      <c r="I341" s="85"/>
      <c r="J341" s="401"/>
      <c r="K341" s="122"/>
      <c r="L341" s="402" t="s">
        <v>106</v>
      </c>
      <c r="S341" s="464"/>
      <c r="T341" s="464"/>
      <c r="U341" s="464"/>
      <c r="AH341"/>
      <c r="AI341"/>
      <c r="AJ341"/>
      <c r="AK341"/>
      <c r="AL341"/>
      <c r="BA341" s="466">
        <v>1</v>
      </c>
    </row>
    <row r="342" spans="2:53" ht="21" customHeight="1" x14ac:dyDescent="0.25">
      <c r="B342" s="104" t="s">
        <v>7</v>
      </c>
      <c r="C342" s="451" t="str">
        <f>C339</f>
        <v>Famille à coller.N.Nom de votre recette.Recette mère ►.S.Saisissez le nom de la recette mère</v>
      </c>
      <c r="D342" s="451"/>
      <c r="E342" s="451"/>
      <c r="F342" s="149"/>
      <c r="G342" s="150">
        <v>16</v>
      </c>
      <c r="H342" s="9"/>
      <c r="I342" s="151" t="s">
        <v>107</v>
      </c>
      <c r="J342" t="s">
        <v>108</v>
      </c>
      <c r="K342" s="85"/>
      <c r="L342" s="147" t="s">
        <v>109</v>
      </c>
      <c r="S342" s="464"/>
      <c r="T342" s="464"/>
      <c r="U342" s="464"/>
      <c r="BA342" s="466">
        <v>1</v>
      </c>
    </row>
    <row r="343" spans="2:53" ht="21" customHeight="1" thickBot="1" x14ac:dyDescent="0.3">
      <c r="B343" s="104" t="s">
        <v>7</v>
      </c>
      <c r="C343" s="451" t="str">
        <f>C339</f>
        <v>Famille à coller.N.Nom de votre recette.Recette mère ►.S.Saisissez le nom de la recette mère</v>
      </c>
      <c r="D343" s="451">
        <f>D339</f>
        <v>6</v>
      </c>
      <c r="E343" s="451" t="str">
        <f>E339</f>
        <v>couverts</v>
      </c>
      <c r="F343" s="152"/>
      <c r="G343" s="153" t="s">
        <v>110</v>
      </c>
      <c r="H343" s="153"/>
      <c r="I343" s="154">
        <v>32</v>
      </c>
      <c r="J343" s="155" t="str">
        <f>I342</f>
        <v xml:space="preserve">portions </v>
      </c>
      <c r="K343" s="114"/>
      <c r="L343" s="147" t="s">
        <v>111</v>
      </c>
      <c r="S343" s="464"/>
      <c r="T343" s="464"/>
      <c r="U343" s="464"/>
      <c r="BA343" s="466">
        <v>1</v>
      </c>
    </row>
    <row r="344" spans="2:53" ht="21" customHeight="1" thickTop="1" thickBot="1" x14ac:dyDescent="0.3">
      <c r="B344" s="104" t="s">
        <v>7</v>
      </c>
      <c r="C344" s="451" t="str">
        <f>C339</f>
        <v>Famille à coller.N.Nom de votre recette.Recette mère ►.S.Saisissez le nom de la recette mère</v>
      </c>
      <c r="D344" s="451">
        <f>D339</f>
        <v>6</v>
      </c>
      <c r="E344" s="451" t="str">
        <f>E339</f>
        <v>couverts</v>
      </c>
      <c r="F344" s="156"/>
      <c r="G344" s="157" t="s">
        <v>112</v>
      </c>
      <c r="H344" s="9"/>
      <c r="I344" s="158" t="str">
        <f>G344</f>
        <v>Gastro</v>
      </c>
      <c r="J344" s="159" t="s">
        <v>113</v>
      </c>
      <c r="K344" s="114"/>
      <c r="L344" s="147" t="s">
        <v>114</v>
      </c>
      <c r="O344" s="475" t="s">
        <v>27</v>
      </c>
      <c r="S344" s="464"/>
      <c r="T344" s="464"/>
      <c r="U344" s="464"/>
      <c r="BA344" s="466">
        <v>1</v>
      </c>
    </row>
    <row r="345" spans="2:53" ht="21" customHeight="1" thickTop="1" x14ac:dyDescent="0.25">
      <c r="B345" s="73" t="str">
        <f t="shared" ref="B345:B352" si="42">IF(OR(F345&lt;&gt;""),"A", "►")</f>
        <v>A</v>
      </c>
      <c r="C345" s="451" t="str">
        <f>C339</f>
        <v>Famille à coller.N.Nom de votre recette.Recette mère ►.S.Saisissez le nom de la recette mère</v>
      </c>
      <c r="D345" s="451">
        <f>D339</f>
        <v>6</v>
      </c>
      <c r="E345" s="451" t="str">
        <f>E339</f>
        <v>couverts</v>
      </c>
      <c r="F345" s="136" t="s">
        <v>86</v>
      </c>
      <c r="G345" s="157">
        <v>1</v>
      </c>
      <c r="H345" s="9"/>
      <c r="I345" s="160">
        <f>(G345/G342)*I343</f>
        <v>2</v>
      </c>
      <c r="J345" s="38" t="s">
        <v>115</v>
      </c>
      <c r="K345" s="114"/>
      <c r="L345" s="147" t="s">
        <v>116</v>
      </c>
      <c r="O345" s="474" t="s">
        <v>279</v>
      </c>
      <c r="S345" s="464"/>
      <c r="T345" s="464"/>
      <c r="U345" s="464"/>
      <c r="BA345" s="466">
        <v>1</v>
      </c>
    </row>
    <row r="346" spans="2:53" ht="21" customHeight="1" x14ac:dyDescent="0.25">
      <c r="B346" s="73" t="str">
        <f t="shared" si="42"/>
        <v>A</v>
      </c>
      <c r="C346" s="451" t="str">
        <f>C339</f>
        <v>Famille à coller.N.Nom de votre recette.Recette mère ►.S.Saisissez le nom de la recette mère</v>
      </c>
      <c r="D346" s="451">
        <f>D339</f>
        <v>6</v>
      </c>
      <c r="E346" s="451" t="str">
        <f>E339</f>
        <v>couverts</v>
      </c>
      <c r="F346" s="136" t="s">
        <v>86</v>
      </c>
      <c r="G346" s="157">
        <v>1</v>
      </c>
      <c r="H346" s="9"/>
      <c r="I346" s="160">
        <f>(G346/G342)*I343</f>
        <v>2</v>
      </c>
      <c r="J346" s="38" t="s">
        <v>117</v>
      </c>
      <c r="K346" s="114"/>
      <c r="L346" s="147" t="s">
        <v>118</v>
      </c>
      <c r="O346" s="136" t="s">
        <v>86</v>
      </c>
      <c r="S346" s="464"/>
      <c r="T346" s="464"/>
      <c r="U346" s="464"/>
      <c r="AN346"/>
      <c r="AO346"/>
      <c r="AP346"/>
      <c r="AQ346"/>
      <c r="AR346"/>
      <c r="BA346" s="466">
        <v>1</v>
      </c>
    </row>
    <row r="347" spans="2:53" ht="21" customHeight="1" x14ac:dyDescent="0.25">
      <c r="B347" s="73" t="str">
        <f t="shared" si="42"/>
        <v>A</v>
      </c>
      <c r="C347" s="451" t="str">
        <f>C339</f>
        <v>Famille à coller.N.Nom de votre recette.Recette mère ►.S.Saisissez le nom de la recette mère</v>
      </c>
      <c r="D347" s="451">
        <f>D339</f>
        <v>6</v>
      </c>
      <c r="E347" s="451" t="str">
        <f>E339</f>
        <v>couverts</v>
      </c>
      <c r="F347" s="136" t="s">
        <v>86</v>
      </c>
      <c r="G347" s="157">
        <v>1</v>
      </c>
      <c r="H347" s="9"/>
      <c r="I347" s="160">
        <f>(G347/G342)*I343</f>
        <v>2</v>
      </c>
      <c r="J347" s="38" t="s">
        <v>119</v>
      </c>
      <c r="K347" s="114"/>
      <c r="L347" s="147" t="s">
        <v>120</v>
      </c>
      <c r="O347" s="138" t="s">
        <v>88</v>
      </c>
      <c r="S347" s="464"/>
      <c r="T347" s="464"/>
      <c r="U347" s="464"/>
      <c r="BA347" s="466">
        <v>1</v>
      </c>
    </row>
    <row r="348" spans="2:53" ht="21" customHeight="1" x14ac:dyDescent="0.25">
      <c r="B348" s="73" t="str">
        <f t="shared" si="42"/>
        <v>A</v>
      </c>
      <c r="C348" s="451" t="str">
        <f>C339</f>
        <v>Famille à coller.N.Nom de votre recette.Recette mère ►.S.Saisissez le nom de la recette mère</v>
      </c>
      <c r="D348" s="451">
        <f>D339</f>
        <v>6</v>
      </c>
      <c r="E348" s="451" t="str">
        <f>E339</f>
        <v>couverts</v>
      </c>
      <c r="F348" s="136" t="s">
        <v>86</v>
      </c>
      <c r="G348" s="157">
        <v>1</v>
      </c>
      <c r="H348" s="9"/>
      <c r="I348" s="160">
        <f>(G348/G342)*I343</f>
        <v>2</v>
      </c>
      <c r="J348" s="38" t="s">
        <v>121</v>
      </c>
      <c r="K348" s="114"/>
      <c r="L348" s="147" t="s">
        <v>122</v>
      </c>
      <c r="O348" s="140" t="s">
        <v>90</v>
      </c>
      <c r="S348" s="464"/>
      <c r="T348" s="464"/>
      <c r="U348" s="464"/>
      <c r="BA348" s="466">
        <v>1</v>
      </c>
    </row>
    <row r="349" spans="2:53" ht="21" customHeight="1" x14ac:dyDescent="0.25">
      <c r="B349" s="73" t="str">
        <f t="shared" si="42"/>
        <v>A</v>
      </c>
      <c r="C349" s="451" t="str">
        <f>C339</f>
        <v>Famille à coller.N.Nom de votre recette.Recette mère ►.S.Saisissez le nom de la recette mère</v>
      </c>
      <c r="D349" s="451">
        <f>D339</f>
        <v>6</v>
      </c>
      <c r="E349" s="451" t="str">
        <f>E339</f>
        <v>couverts</v>
      </c>
      <c r="F349" s="136" t="s">
        <v>86</v>
      </c>
      <c r="G349" s="157">
        <v>1</v>
      </c>
      <c r="H349" s="9"/>
      <c r="I349" s="160">
        <f>(G349/G342)*I343</f>
        <v>2</v>
      </c>
      <c r="J349" s="38" t="s">
        <v>123</v>
      </c>
      <c r="K349" s="114"/>
      <c r="L349" s="147" t="s">
        <v>124</v>
      </c>
      <c r="O349" s="140" t="s">
        <v>278</v>
      </c>
      <c r="S349" s="464"/>
      <c r="T349" s="464"/>
      <c r="U349" s="464"/>
      <c r="BA349" s="466">
        <v>1</v>
      </c>
    </row>
    <row r="350" spans="2:53" ht="21" customHeight="1" x14ac:dyDescent="0.25">
      <c r="B350" s="73" t="str">
        <f t="shared" si="42"/>
        <v>A</v>
      </c>
      <c r="C350" s="451" t="str">
        <f>C339</f>
        <v>Famille à coller.N.Nom de votre recette.Recette mère ►.S.Saisissez le nom de la recette mère</v>
      </c>
      <c r="D350" s="451">
        <f>D339</f>
        <v>6</v>
      </c>
      <c r="E350" s="451" t="str">
        <f>E339</f>
        <v>couverts</v>
      </c>
      <c r="F350" s="324" t="s">
        <v>126</v>
      </c>
      <c r="G350" s="157">
        <v>1</v>
      </c>
      <c r="H350" s="9"/>
      <c r="I350" s="160">
        <f>(G350/G342)*I343</f>
        <v>2</v>
      </c>
      <c r="J350" s="114"/>
      <c r="K350" s="114"/>
      <c r="L350" s="147" t="s">
        <v>125</v>
      </c>
      <c r="S350" s="464"/>
      <c r="T350" s="464"/>
      <c r="U350" s="464"/>
      <c r="AS350" s="27"/>
      <c r="AT350" s="27"/>
      <c r="AU350" s="27"/>
      <c r="AV350" s="27"/>
      <c r="AW350" s="27"/>
      <c r="AX350" s="27"/>
      <c r="AY350" s="27"/>
      <c r="BA350" s="466">
        <v>1</v>
      </c>
    </row>
    <row r="351" spans="2:53" ht="21" customHeight="1" x14ac:dyDescent="0.25">
      <c r="B351" s="73" t="str">
        <f t="shared" si="42"/>
        <v>A</v>
      </c>
      <c r="C351" s="451" t="str">
        <f>C339</f>
        <v>Famille à coller.N.Nom de votre recette.Recette mère ►.S.Saisissez le nom de la recette mère</v>
      </c>
      <c r="D351" s="451">
        <f>D339</f>
        <v>6</v>
      </c>
      <c r="E351" s="451" t="str">
        <f>E339</f>
        <v>couverts</v>
      </c>
      <c r="F351" s="324" t="s">
        <v>126</v>
      </c>
      <c r="G351" s="157">
        <v>1</v>
      </c>
      <c r="H351" s="9"/>
      <c r="I351" s="160">
        <f>(G351/G342)*I343</f>
        <v>2</v>
      </c>
      <c r="J351" s="114"/>
      <c r="K351" s="114"/>
      <c r="L351" s="147"/>
      <c r="S351" s="464"/>
      <c r="T351" s="464"/>
      <c r="U351" s="464"/>
      <c r="AN351"/>
      <c r="AO351"/>
      <c r="AP351"/>
      <c r="AQ351"/>
      <c r="AR351"/>
      <c r="BA351" s="466">
        <v>1</v>
      </c>
    </row>
    <row r="352" spans="2:53" ht="21" customHeight="1" x14ac:dyDescent="0.25">
      <c r="B352" s="73" t="str">
        <f t="shared" si="42"/>
        <v>A</v>
      </c>
      <c r="C352" s="451" t="str">
        <f>C339</f>
        <v>Famille à coller.N.Nom de votre recette.Recette mère ►.S.Saisissez le nom de la recette mère</v>
      </c>
      <c r="D352" s="451">
        <f>D339</f>
        <v>6</v>
      </c>
      <c r="E352" s="451" t="str">
        <f>E339</f>
        <v>couverts</v>
      </c>
      <c r="F352" s="324" t="s">
        <v>126</v>
      </c>
      <c r="G352" s="157">
        <v>1</v>
      </c>
      <c r="H352" s="9"/>
      <c r="I352" s="160">
        <f>(G352/G342)*I343</f>
        <v>2</v>
      </c>
      <c r="J352" s="114"/>
      <c r="K352" s="114"/>
      <c r="L352" s="147"/>
      <c r="S352" s="464"/>
      <c r="T352" s="464"/>
      <c r="U352" s="464"/>
      <c r="BA352" s="466">
        <v>1</v>
      </c>
    </row>
    <row r="353" spans="2:53" ht="21" customHeight="1" x14ac:dyDescent="0.25">
      <c r="B353" s="104" t="s">
        <v>7</v>
      </c>
      <c r="C353" s="451" t="str">
        <f>C339</f>
        <v>Famille à coller.N.Nom de votre recette.Recette mère ►.S.Saisissez le nom de la recette mère</v>
      </c>
      <c r="D353" s="451">
        <f>D339</f>
        <v>6</v>
      </c>
      <c r="E353" s="451" t="str">
        <f>E339</f>
        <v>couverts</v>
      </c>
      <c r="F353" s="142" t="s">
        <v>98</v>
      </c>
      <c r="G353" s="143"/>
      <c r="H353" s="143"/>
      <c r="I353" s="143"/>
      <c r="J353" s="143"/>
      <c r="K353" s="143"/>
      <c r="L353" s="144"/>
      <c r="S353" s="464"/>
      <c r="T353" s="464"/>
      <c r="U353" s="464"/>
      <c r="BA353" s="466">
        <v>1</v>
      </c>
    </row>
    <row r="354" spans="2:53" ht="21" customHeight="1" x14ac:dyDescent="0.25">
      <c r="B354" s="73" t="str">
        <f>IF(OR(F354&lt;&gt;"",G354&lt;&gt; "",H354&lt;&gt;"",I354&lt;&gt;""),"A", "►")</f>
        <v>►</v>
      </c>
      <c r="C354" s="451" t="str">
        <f>C339</f>
        <v>Famille à coller.N.Nom de votre recette.Recette mère ►.S.Saisissez le nom de la recette mère</v>
      </c>
      <c r="D354" s="451">
        <f>D339</f>
        <v>6</v>
      </c>
      <c r="E354" s="451" t="str">
        <f>E339</f>
        <v>couverts</v>
      </c>
      <c r="F354" s="145"/>
      <c r="G354" s="146"/>
      <c r="H354" s="146"/>
      <c r="I354" s="146"/>
      <c r="J354" s="146"/>
      <c r="K354" s="146"/>
      <c r="L354" s="147" t="s">
        <v>127</v>
      </c>
      <c r="S354" s="464"/>
      <c r="T354" s="464"/>
      <c r="U354" s="464"/>
      <c r="BA354" s="466">
        <v>1</v>
      </c>
    </row>
    <row r="355" spans="2:53" ht="21" customHeight="1" x14ac:dyDescent="0.25">
      <c r="B355" s="73" t="str">
        <f>IF(OR(F355&lt;&gt;"",G355&lt;&gt; "",H355&lt;&gt;"",I355&lt;&gt;""),"A", "►")</f>
        <v>►</v>
      </c>
      <c r="C355" s="451" t="str">
        <f>C346</f>
        <v>Famille à coller.N.Nom de votre recette.Recette mère ►.S.Saisissez le nom de la recette mère</v>
      </c>
      <c r="D355" s="451">
        <f>D346</f>
        <v>6</v>
      </c>
      <c r="E355" s="451" t="str">
        <f>E346</f>
        <v>couverts</v>
      </c>
      <c r="F355" s="145"/>
      <c r="G355" s="146"/>
      <c r="H355" s="146"/>
      <c r="I355" s="146"/>
      <c r="J355" s="146"/>
      <c r="K355" s="146"/>
      <c r="L355" s="147" t="s">
        <v>128</v>
      </c>
      <c r="S355" s="464"/>
      <c r="T355" s="464"/>
      <c r="U355" s="464"/>
      <c r="BA355" s="466">
        <v>1</v>
      </c>
    </row>
    <row r="356" spans="2:53" ht="21" customHeight="1" x14ac:dyDescent="0.25">
      <c r="B356" s="116" t="s">
        <v>7</v>
      </c>
      <c r="C356" s="451" t="str">
        <f>C339</f>
        <v>Famille à coller.N.Nom de votre recette.Recette mère ►.S.Saisissez le nom de la recette mère</v>
      </c>
      <c r="D356" s="451">
        <f>D339</f>
        <v>6</v>
      </c>
      <c r="E356" s="451" t="str">
        <f>E339</f>
        <v>couverts</v>
      </c>
      <c r="F356" s="265"/>
      <c r="G356" s="265"/>
      <c r="H356" s="265" t="s">
        <v>73</v>
      </c>
      <c r="I356" s="266"/>
      <c r="J356" s="267"/>
      <c r="K356" s="267"/>
      <c r="L356" s="268"/>
      <c r="S356" s="464"/>
      <c r="T356" s="464"/>
      <c r="U356" s="464"/>
      <c r="BA356" s="466">
        <v>1</v>
      </c>
    </row>
    <row r="357" spans="2:53" ht="21" customHeight="1" thickBot="1" x14ac:dyDescent="0.3">
      <c r="B357" s="123" t="s">
        <v>7</v>
      </c>
      <c r="C357" s="455" t="str">
        <f>C339</f>
        <v>Famille à coller.N.Nom de votre recette.Recette mère ►.S.Saisissez le nom de la recette mère</v>
      </c>
      <c r="D357" s="455">
        <f>D339</f>
        <v>6</v>
      </c>
      <c r="E357" s="455" t="str">
        <f>E339</f>
        <v>couverts</v>
      </c>
      <c r="F357" s="269" t="s">
        <v>62</v>
      </c>
      <c r="G357" s="270"/>
      <c r="H357" s="271"/>
      <c r="I357" s="272"/>
      <c r="J357" s="271"/>
      <c r="K357" s="271"/>
      <c r="L357" s="273"/>
      <c r="S357" s="464"/>
      <c r="T357" s="464"/>
      <c r="U357" s="464"/>
      <c r="BA357" s="466">
        <v>1</v>
      </c>
    </row>
    <row r="358" spans="2:53" ht="21" customHeight="1" thickBot="1" x14ac:dyDescent="0.3">
      <c r="B358" s="100" t="s">
        <v>7</v>
      </c>
      <c r="S358" s="464"/>
      <c r="T358" s="464"/>
      <c r="U358" s="464"/>
      <c r="BA358" s="466">
        <v>1</v>
      </c>
    </row>
    <row r="359" spans="2:53" ht="21" customHeight="1" x14ac:dyDescent="0.25">
      <c r="B359" s="23" t="s">
        <v>7</v>
      </c>
      <c r="C359" s="456" t="str">
        <f>C365</f>
        <v>Famille à coller.N.Nom de votre recette.Recette mère ►.S.Saisissez le nom de la recette mère</v>
      </c>
      <c r="D359" s="457">
        <f>D365</f>
        <v>6</v>
      </c>
      <c r="E359" s="457" t="str">
        <f>E365</f>
        <v>couverts</v>
      </c>
      <c r="F359" s="279" t="s">
        <v>4</v>
      </c>
      <c r="G359" s="24" t="s">
        <v>8</v>
      </c>
      <c r="H359" s="3217" t="s">
        <v>206</v>
      </c>
      <c r="I359" s="3217"/>
      <c r="J359" s="3157" t="s">
        <v>10</v>
      </c>
      <c r="K359" s="3157"/>
      <c r="L359" s="3158"/>
      <c r="N359" s="522" t="s">
        <v>77</v>
      </c>
      <c r="O359" s="470" t="s">
        <v>346</v>
      </c>
      <c r="P359" s="470"/>
      <c r="Q359" s="470"/>
      <c r="S359" s="464"/>
      <c r="T359" s="464"/>
      <c r="U359" s="464"/>
      <c r="BA359" s="466">
        <v>1</v>
      </c>
    </row>
    <row r="360" spans="2:53" ht="21" customHeight="1" x14ac:dyDescent="0.25">
      <c r="B360" s="25" t="s">
        <v>7</v>
      </c>
      <c r="C360" s="458" t="str">
        <f>C365</f>
        <v>Famille à coller.N.Nom de votre recette.Recette mère ►.S.Saisissez le nom de la recette mère</v>
      </c>
      <c r="D360" s="459"/>
      <c r="E360" s="459"/>
      <c r="F360" s="281" t="s">
        <v>207</v>
      </c>
      <c r="G360" s="26" t="s">
        <v>12</v>
      </c>
      <c r="H360" s="3218"/>
      <c r="I360" s="3218"/>
      <c r="J360" s="3159"/>
      <c r="K360" s="3159"/>
      <c r="L360" s="3160"/>
      <c r="O360" s="469" t="s">
        <v>276</v>
      </c>
      <c r="P360" s="464"/>
      <c r="S360" s="464"/>
      <c r="T360" s="464"/>
      <c r="U360" s="464"/>
      <c r="BA360" s="466">
        <v>1</v>
      </c>
    </row>
    <row r="361" spans="2:53" ht="21" customHeight="1" x14ac:dyDescent="0.25">
      <c r="B361" s="25" t="s">
        <v>7</v>
      </c>
      <c r="C361" s="460" t="str">
        <f>C365</f>
        <v>Famille à coller.N.Nom de votre recette.Recette mère ►.S.Saisissez le nom de la recette mère</v>
      </c>
      <c r="D361" s="461"/>
      <c r="E361" s="462"/>
      <c r="F361" s="28"/>
      <c r="G361" s="29" t="s">
        <v>208</v>
      </c>
      <c r="H361" s="283"/>
      <c r="I361" s="30" t="s">
        <v>13</v>
      </c>
      <c r="J361" s="284" t="s">
        <v>14</v>
      </c>
      <c r="K361" s="9"/>
      <c r="L361" s="285"/>
      <c r="S361" s="464"/>
      <c r="T361" s="464"/>
      <c r="U361" s="464"/>
      <c r="BA361" s="466">
        <v>1</v>
      </c>
    </row>
    <row r="362" spans="2:53" ht="21" customHeight="1" x14ac:dyDescent="0.25">
      <c r="B362" s="25" t="s">
        <v>7</v>
      </c>
      <c r="C362" s="428" t="str">
        <f>C365</f>
        <v>Famille à coller.N.Nom de votre recette.Recette mère ►.S.Saisissez le nom de la recette mère</v>
      </c>
      <c r="D362" s="428"/>
      <c r="E362" s="428"/>
      <c r="F362" s="36" t="s">
        <v>16</v>
      </c>
      <c r="G362" s="37"/>
      <c r="H362" s="37"/>
      <c r="I362" s="288" t="s">
        <v>17</v>
      </c>
      <c r="J362" s="3214" t="str">
        <f>F365</f>
        <v>Famille à coller.N.Nom de votre recette.Recette mère ►.S.Saisissez le nom de la recette mère</v>
      </c>
      <c r="K362" s="3214"/>
      <c r="L362" s="3215"/>
      <c r="S362" s="464"/>
      <c r="T362" s="464"/>
      <c r="U362" s="464"/>
      <c r="BA362" s="466">
        <v>1</v>
      </c>
    </row>
    <row r="363" spans="2:53" ht="21" customHeight="1" x14ac:dyDescent="0.25">
      <c r="B363" s="25" t="s">
        <v>7</v>
      </c>
      <c r="C363" s="428" t="str">
        <f>C365</f>
        <v>Famille à coller.N.Nom de votre recette.Recette mère ►.S.Saisissez le nom de la recette mère</v>
      </c>
      <c r="D363" s="428"/>
      <c r="E363" s="428"/>
      <c r="F363" s="43">
        <v>6</v>
      </c>
      <c r="G363" s="44" t="s">
        <v>66</v>
      </c>
      <c r="H363" s="36"/>
      <c r="I363" s="36"/>
      <c r="J363" s="3214"/>
      <c r="K363" s="3214"/>
      <c r="L363" s="3215"/>
      <c r="S363" s="464"/>
      <c r="T363" s="464"/>
      <c r="U363" s="464"/>
      <c r="BA363" s="466">
        <v>1</v>
      </c>
    </row>
    <row r="364" spans="2:53" ht="21" customHeight="1" x14ac:dyDescent="0.25">
      <c r="B364" s="25" t="s">
        <v>5</v>
      </c>
      <c r="C364" s="428" t="str">
        <f>C365</f>
        <v>Famille à coller.N.Nom de votre recette.Recette mère ►.S.Saisissez le nom de la recette mère</v>
      </c>
      <c r="D364" s="428"/>
      <c r="E364" s="428"/>
      <c r="F364" s="289"/>
      <c r="G364" s="48"/>
      <c r="H364" s="48"/>
      <c r="I364" s="48"/>
      <c r="J364" s="48"/>
      <c r="K364" s="48"/>
      <c r="L364" s="429"/>
      <c r="S364" s="464"/>
      <c r="T364" s="464"/>
      <c r="U364" s="464"/>
      <c r="BA364" s="466">
        <v>1</v>
      </c>
    </row>
    <row r="365" spans="2:53" ht="21" customHeight="1" thickBot="1" x14ac:dyDescent="0.3">
      <c r="B365" s="430" t="s">
        <v>5</v>
      </c>
      <c r="C365" s="431" t="str">
        <f>F365</f>
        <v>Famille à coller.N.Nom de votre recette.Recette mère ►.S.Saisissez le nom de la recette mère</v>
      </c>
      <c r="D365" s="431">
        <f>F363</f>
        <v>6</v>
      </c>
      <c r="E365" s="431" t="str">
        <f>G363</f>
        <v>couverts</v>
      </c>
      <c r="F365" s="435" t="str">
        <f>UPPER(LEFT(H359,1))&amp;LOWER(MID(H359,2,999))&amp;"."&amp;UPPER(LEFT(J359,1))&amp;"."&amp;UPPER(LEFT(J359,1))&amp;LOWER(MID(J359,2,999))&amp;"."&amp;IF(ISTEXT(L365),K365&amp;"."&amp;UPPER(LEFT(L365,1))&amp;"."&amp;UPPER(LEFT(L365,1))&amp;LOWER(MID(L365,2,999)),G365)</f>
        <v>Famille à coller.N.Nom de votre recette.Recette mère ►.S.Saisissez le nom de la recette mère</v>
      </c>
      <c r="G365" s="432" t="s">
        <v>22</v>
      </c>
      <c r="H365" s="3216" t="s">
        <v>23</v>
      </c>
      <c r="I365" s="3216"/>
      <c r="J365" s="3216"/>
      <c r="K365" s="433" t="s">
        <v>24</v>
      </c>
      <c r="L365" s="434" t="s">
        <v>25</v>
      </c>
      <c r="S365" s="464"/>
      <c r="T365" s="464"/>
      <c r="U365" s="464"/>
      <c r="BA365" s="466">
        <v>1</v>
      </c>
    </row>
    <row r="366" spans="2:53" ht="21" customHeight="1" thickTop="1" thickBot="1" x14ac:dyDescent="0.3">
      <c r="B366" s="104" t="s">
        <v>7</v>
      </c>
      <c r="C366" s="440" t="str">
        <f>C365</f>
        <v>Famille à coller.N.Nom de votre recette.Recette mère ►.S.Saisissez le nom de la recette mère</v>
      </c>
      <c r="D366" s="440"/>
      <c r="E366" s="440"/>
      <c r="F366" s="105" t="s">
        <v>27</v>
      </c>
      <c r="G366" s="106">
        <v>4</v>
      </c>
      <c r="H366" s="107" t="s">
        <v>265</v>
      </c>
      <c r="I366" s="108"/>
      <c r="J366" s="206"/>
      <c r="K366" s="206" t="s">
        <v>272</v>
      </c>
      <c r="L366" s="109"/>
      <c r="S366" s="464"/>
      <c r="T366" s="464"/>
      <c r="U366" s="464"/>
      <c r="BA366" s="466">
        <v>1</v>
      </c>
    </row>
    <row r="367" spans="2:53" ht="21" customHeight="1" thickTop="1" x14ac:dyDescent="0.25">
      <c r="B367" s="104" t="s">
        <v>7</v>
      </c>
      <c r="C367" s="451" t="str">
        <f>C365</f>
        <v>Famille à coller.N.Nom de votre recette.Recette mère ►.S.Saisissez le nom de la recette mère</v>
      </c>
      <c r="D367" s="451"/>
      <c r="E367" s="451"/>
      <c r="F367" s="9"/>
      <c r="G367" s="9"/>
      <c r="H367" s="9"/>
      <c r="I367" s="9"/>
      <c r="J367" s="9"/>
      <c r="K367" s="9"/>
      <c r="L367" s="207"/>
      <c r="S367" s="464"/>
      <c r="T367" s="464"/>
      <c r="U367" s="464"/>
      <c r="BA367" s="466">
        <v>1</v>
      </c>
    </row>
    <row r="368" spans="2:53" ht="21" customHeight="1" x14ac:dyDescent="0.25">
      <c r="B368" s="104" t="s">
        <v>7</v>
      </c>
      <c r="C368" s="451" t="str">
        <f>C365</f>
        <v>Famille à coller.N.Nom de votre recette.Recette mère ►.S.Saisissez le nom de la recette mère</v>
      </c>
      <c r="D368" s="451"/>
      <c r="E368" s="451"/>
      <c r="F368" s="421" t="s">
        <v>183</v>
      </c>
      <c r="G368" s="422" t="s">
        <v>184</v>
      </c>
      <c r="H368" s="423"/>
      <c r="I368" s="424" t="s">
        <v>185</v>
      </c>
      <c r="J368" s="422" t="s">
        <v>7</v>
      </c>
      <c r="K368" s="422" t="s">
        <v>186</v>
      </c>
      <c r="L368" s="207" t="s">
        <v>187</v>
      </c>
      <c r="S368" s="464"/>
      <c r="T368" s="464"/>
      <c r="U368" s="464"/>
      <c r="BA368" s="466">
        <v>1</v>
      </c>
    </row>
    <row r="369" spans="2:53" ht="21" customHeight="1" x14ac:dyDescent="0.25">
      <c r="B369" s="104" t="s">
        <v>7</v>
      </c>
      <c r="C369" s="451" t="str">
        <f>C365</f>
        <v>Famille à coller.N.Nom de votre recette.Recette mère ►.S.Saisissez le nom de la recette mère</v>
      </c>
      <c r="D369" s="451">
        <f>D365</f>
        <v>6</v>
      </c>
      <c r="E369" s="451" t="str">
        <f>E365</f>
        <v>couverts</v>
      </c>
      <c r="F369" s="208" t="str">
        <f>"cellule "&amp;ADDRESS(ROW(L369),COLUMN(L369),4)&amp;"  vous pouvez saisir un autre poids"</f>
        <v>cellule L369  vous pouvez saisir un autre poids</v>
      </c>
      <c r="G369" s="209"/>
      <c r="H369" s="210"/>
      <c r="I369" s="122"/>
      <c r="J369" s="209"/>
      <c r="L369" s="211">
        <v>1</v>
      </c>
      <c r="S369" s="464"/>
      <c r="T369" s="464"/>
      <c r="U369" s="464"/>
      <c r="BA369" s="466">
        <v>1</v>
      </c>
    </row>
    <row r="370" spans="2:53" ht="21" customHeight="1" x14ac:dyDescent="0.25">
      <c r="B370" s="104" t="s">
        <v>7</v>
      </c>
      <c r="C370" s="451" t="str">
        <f>C365</f>
        <v>Famille à coller.N.Nom de votre recette.Recette mère ►.S.Saisissez le nom de la recette mère</v>
      </c>
      <c r="D370" s="451">
        <f>D365</f>
        <v>6</v>
      </c>
      <c r="E370" s="451" t="str">
        <f>E365</f>
        <v>couverts</v>
      </c>
      <c r="F370" s="212">
        <v>100</v>
      </c>
      <c r="G370" s="134">
        <v>120</v>
      </c>
      <c r="H370" s="213"/>
      <c r="I370" s="134">
        <v>180</v>
      </c>
      <c r="J370" s="134">
        <v>180</v>
      </c>
      <c r="K370" s="134">
        <v>200</v>
      </c>
      <c r="L370" s="214" t="s">
        <v>190</v>
      </c>
      <c r="S370" s="464"/>
      <c r="T370" s="464"/>
      <c r="U370" s="464"/>
      <c r="BA370" s="466">
        <v>1</v>
      </c>
    </row>
    <row r="371" spans="2:53" ht="21" customHeight="1" x14ac:dyDescent="0.25">
      <c r="B371" s="104" t="s">
        <v>7</v>
      </c>
      <c r="C371" s="451" t="str">
        <f>C365</f>
        <v>Famille à coller.N.Nom de votre recette.Recette mère ►.S.Saisissez le nom de la recette mère</v>
      </c>
      <c r="D371" s="451">
        <f>D365</f>
        <v>6</v>
      </c>
      <c r="E371" s="451" t="str">
        <f>E365</f>
        <v>couverts</v>
      </c>
      <c r="F371" s="215">
        <f>IF(MOD(L369*1000/F370,1)=0,L369*1000/F370,IF(MOD(L369*1000/F370,1)&lt;0.5,INT(L369*1000/F370),INT(L369*1000/F370)+1))</f>
        <v>10</v>
      </c>
      <c r="G371" s="216">
        <f>IF(MOD(L369*1000/G370,1)=0,L369*1000/G370,IF(MOD(L369*1000/G370,1)&lt;0.5,INT(L369*1000/G370),INT(L369*1000/G370)+1))</f>
        <v>8</v>
      </c>
      <c r="H371" s="217"/>
      <c r="I371" s="216">
        <f>IF(MOD(L369*1000/I370,1)=0,L369*1000/I370,IF(MOD(L369*1000/I370,1)&lt;0.5,INT(L369*1000/I370),INT(L369*1000/I370)+1))</f>
        <v>6</v>
      </c>
      <c r="J371" s="216">
        <f>IF(MOD(L369*1000/J370,1)=0,L369*1000/J370,IF(MOD(L369*1000/J370,1)&lt;0.5,INT(L369*1000/J370),INT(L369*1000/J370)+1))</f>
        <v>6</v>
      </c>
      <c r="K371" s="216">
        <f>IF(MOD(L369*1000/K370,1)=0,L369*1000/K370,IF(MOD(L369*1000/K370,1)&lt;0.5,INT(L369*1000/K370),INT(L369*1000/K370)+1))</f>
        <v>5</v>
      </c>
      <c r="L371" s="218" t="s">
        <v>79</v>
      </c>
      <c r="S371" s="464"/>
      <c r="T371" s="464"/>
      <c r="U371" s="464"/>
      <c r="BA371" s="466">
        <v>1</v>
      </c>
    </row>
    <row r="372" spans="2:53" ht="21" customHeight="1" x14ac:dyDescent="0.25">
      <c r="B372" s="104" t="s">
        <v>7</v>
      </c>
      <c r="C372" s="451" t="str">
        <f>C365</f>
        <v>Famille à coller.N.Nom de votre recette.Recette mère ►.S.Saisissez le nom de la recette mère</v>
      </c>
      <c r="D372" s="451">
        <f>D365</f>
        <v>6</v>
      </c>
      <c r="E372" s="451" t="str">
        <f>E365</f>
        <v>couverts</v>
      </c>
      <c r="F372" s="208" t="str">
        <f>"cellule "&amp;ADDRESS(ROW(L372),COLUMN(L372),4)&amp;"  vous pouvez saisir un autre poids"</f>
        <v>cellule L372  vous pouvez saisir un autre poids</v>
      </c>
      <c r="G372" s="213"/>
      <c r="H372" s="219"/>
      <c r="I372" s="9"/>
      <c r="J372" s="213"/>
      <c r="L372" s="220">
        <v>1</v>
      </c>
      <c r="S372" s="464"/>
      <c r="T372" s="464"/>
      <c r="U372" s="464"/>
      <c r="BA372" s="466">
        <v>1</v>
      </c>
    </row>
    <row r="373" spans="2:53" ht="21" customHeight="1" x14ac:dyDescent="0.25">
      <c r="B373" s="104" t="s">
        <v>7</v>
      </c>
      <c r="C373" s="451" t="str">
        <f>C365</f>
        <v>Famille à coller.N.Nom de votre recette.Recette mère ►.S.Saisissez le nom de la recette mère</v>
      </c>
      <c r="D373" s="451">
        <f>D365</f>
        <v>6</v>
      </c>
      <c r="E373" s="451" t="str">
        <f>E365</f>
        <v>couverts</v>
      </c>
      <c r="F373" s="221">
        <v>10</v>
      </c>
      <c r="G373" s="157">
        <v>8</v>
      </c>
      <c r="H373" s="222"/>
      <c r="I373" s="157">
        <v>5</v>
      </c>
      <c r="J373" s="157">
        <v>6</v>
      </c>
      <c r="K373" s="157">
        <v>10</v>
      </c>
      <c r="L373" s="223" t="s">
        <v>192</v>
      </c>
      <c r="S373" s="464"/>
      <c r="T373" s="464"/>
      <c r="U373" s="464"/>
      <c r="AF373" s="27"/>
      <c r="BA373" s="466">
        <v>1</v>
      </c>
    </row>
    <row r="374" spans="2:53" ht="21" customHeight="1" x14ac:dyDescent="0.25">
      <c r="B374" s="104" t="s">
        <v>7</v>
      </c>
      <c r="C374" s="451" t="str">
        <f>C365</f>
        <v>Famille à coller.N.Nom de votre recette.Recette mère ►.S.Saisissez le nom de la recette mère</v>
      </c>
      <c r="D374" s="451">
        <f>D365</f>
        <v>6</v>
      </c>
      <c r="E374" s="451" t="str">
        <f>E365</f>
        <v>couverts</v>
      </c>
      <c r="F374" s="224">
        <f>L372/F373*1000</f>
        <v>100</v>
      </c>
      <c r="G374" s="225">
        <f>L372/G373*1000</f>
        <v>125</v>
      </c>
      <c r="H374" s="93"/>
      <c r="I374" s="225">
        <f>L372/I373*1000</f>
        <v>200</v>
      </c>
      <c r="J374" s="225">
        <f>L372/J373*1000</f>
        <v>166.66666666666666</v>
      </c>
      <c r="K374" s="225">
        <f>L372/K373*1000</f>
        <v>100</v>
      </c>
      <c r="L374" s="218" t="s">
        <v>94</v>
      </c>
      <c r="S374" s="464"/>
      <c r="T374" s="464"/>
      <c r="U374" s="464"/>
      <c r="BA374" s="466">
        <v>1</v>
      </c>
    </row>
    <row r="375" spans="2:53" ht="21" customHeight="1" x14ac:dyDescent="0.25">
      <c r="B375" s="104" t="s">
        <v>7</v>
      </c>
      <c r="C375" s="451" t="str">
        <f>C365</f>
        <v>Famille à coller.N.Nom de votre recette.Recette mère ►.S.Saisissez le nom de la recette mère</v>
      </c>
      <c r="D375" s="451">
        <f>D365</f>
        <v>6</v>
      </c>
      <c r="E375" s="451" t="str">
        <f>E365</f>
        <v>couverts</v>
      </c>
      <c r="F375" s="226" t="s">
        <v>187</v>
      </c>
      <c r="G375" s="227"/>
      <c r="H375" s="228" t="s">
        <v>81</v>
      </c>
      <c r="I375" s="227"/>
      <c r="J375" s="227"/>
      <c r="K375" s="228" t="s">
        <v>83</v>
      </c>
      <c r="L375" s="115"/>
      <c r="S375" s="464"/>
      <c r="T375" s="464"/>
      <c r="U375" s="464"/>
      <c r="AH375" s="27"/>
      <c r="AI375" s="27"/>
      <c r="AJ375" s="27"/>
      <c r="AK375" s="27"/>
      <c r="AL375" s="27"/>
      <c r="BA375" s="466">
        <v>1</v>
      </c>
    </row>
    <row r="376" spans="2:53" ht="21" customHeight="1" x14ac:dyDescent="0.25">
      <c r="B376" s="104" t="s">
        <v>7</v>
      </c>
      <c r="C376" s="451" t="str">
        <f>C365</f>
        <v>Famille à coller.N.Nom de votre recette.Recette mère ►.S.Saisissez le nom de la recette mère</v>
      </c>
      <c r="D376" s="451">
        <f>D365</f>
        <v>6</v>
      </c>
      <c r="E376" s="451" t="str">
        <f>E365</f>
        <v>couverts</v>
      </c>
      <c r="F376" s="226" t="s">
        <v>80</v>
      </c>
      <c r="G376" s="227"/>
      <c r="H376" s="333" t="s">
        <v>82</v>
      </c>
      <c r="I376" s="227"/>
      <c r="J376" s="227"/>
      <c r="K376" s="228" t="s">
        <v>84</v>
      </c>
      <c r="L376" s="425" t="s">
        <v>193</v>
      </c>
      <c r="S376" s="464"/>
      <c r="T376" s="464"/>
      <c r="U376" s="464"/>
      <c r="BA376" s="466">
        <v>1</v>
      </c>
    </row>
    <row r="377" spans="2:53" ht="21" customHeight="1" x14ac:dyDescent="0.25">
      <c r="B377" s="104" t="s">
        <v>7</v>
      </c>
      <c r="C377" s="451" t="str">
        <f>C365</f>
        <v>Famille à coller.N.Nom de votre recette.Recette mère ►.S.Saisissez le nom de la recette mère</v>
      </c>
      <c r="D377" s="451">
        <f>D365</f>
        <v>6</v>
      </c>
      <c r="E377" s="451" t="str">
        <f>E365</f>
        <v>couverts</v>
      </c>
      <c r="F377" s="161" t="s">
        <v>98</v>
      </c>
      <c r="G377" s="229"/>
      <c r="H377" s="229"/>
      <c r="I377" s="230"/>
      <c r="J377" s="230"/>
      <c r="K377" s="230"/>
      <c r="L377" s="231"/>
      <c r="S377" s="464"/>
      <c r="T377" s="464"/>
      <c r="U377" s="464"/>
      <c r="BA377" s="466">
        <v>1</v>
      </c>
    </row>
    <row r="378" spans="2:53" ht="21" customHeight="1" x14ac:dyDescent="0.25">
      <c r="B378" s="73" t="str">
        <f>IF(OR(F378&lt;&gt;"",G378&lt;&gt; "",H378&lt;&gt;"",I378&lt;&gt;""),"A", "►")</f>
        <v>►</v>
      </c>
      <c r="C378" s="451" t="str">
        <f>C365</f>
        <v>Famille à coller.N.Nom de votre recette.Recette mère ►.S.Saisissez le nom de la recette mère</v>
      </c>
      <c r="D378" s="451">
        <f>D365</f>
        <v>6</v>
      </c>
      <c r="E378" s="451" t="str">
        <f>E365</f>
        <v>couverts</v>
      </c>
      <c r="F378" s="232"/>
      <c r="G378" s="233"/>
      <c r="H378" s="233"/>
      <c r="I378" s="233"/>
      <c r="J378" s="233"/>
      <c r="K378" s="233"/>
      <c r="L378" s="234"/>
      <c r="S378" s="464"/>
      <c r="T378" s="464"/>
      <c r="U378" s="464"/>
      <c r="BA378" s="466">
        <v>1</v>
      </c>
    </row>
    <row r="379" spans="2:53" ht="21" customHeight="1" x14ac:dyDescent="0.25">
      <c r="B379" s="73" t="str">
        <f>IF(OR(F379&lt;&gt;"",G379&lt;&gt; "",H379&lt;&gt;"",I379&lt;&gt;""),"A", "►")</f>
        <v>►</v>
      </c>
      <c r="C379" s="451" t="str">
        <f>C365</f>
        <v>Famille à coller.N.Nom de votre recette.Recette mère ►.S.Saisissez le nom de la recette mère</v>
      </c>
      <c r="D379" s="451">
        <f>D365</f>
        <v>6</v>
      </c>
      <c r="E379" s="451" t="str">
        <f>E365</f>
        <v>couverts</v>
      </c>
      <c r="F379" s="232"/>
      <c r="G379" s="233"/>
      <c r="H379" s="233"/>
      <c r="I379" s="233"/>
      <c r="J379" s="233"/>
      <c r="K379" s="233"/>
      <c r="L379" s="147"/>
      <c r="S379" s="464"/>
      <c r="T379" s="464"/>
      <c r="U379" s="464"/>
      <c r="BA379" s="466">
        <v>1</v>
      </c>
    </row>
    <row r="380" spans="2:53" ht="21" customHeight="1" x14ac:dyDescent="0.25">
      <c r="B380" s="73" t="str">
        <f>IF(OR(F380&lt;&gt;"",G380&lt;&gt; "",H380&lt;&gt;"",I380&lt;&gt;""),"A", "►")</f>
        <v>►</v>
      </c>
      <c r="C380" s="451" t="str">
        <f>C365</f>
        <v>Famille à coller.N.Nom de votre recette.Recette mère ►.S.Saisissez le nom de la recette mère</v>
      </c>
      <c r="D380" s="451">
        <f>D365</f>
        <v>6</v>
      </c>
      <c r="E380" s="451" t="str">
        <f>E365</f>
        <v>couverts</v>
      </c>
      <c r="F380" s="232"/>
      <c r="G380" s="233"/>
      <c r="H380" s="233"/>
      <c r="I380" s="233"/>
      <c r="J380" s="233"/>
      <c r="K380" s="233"/>
      <c r="L380" s="147" t="s">
        <v>127</v>
      </c>
      <c r="S380" s="464"/>
      <c r="T380" s="464"/>
      <c r="U380" s="464"/>
      <c r="BA380" s="466">
        <v>1</v>
      </c>
    </row>
    <row r="381" spans="2:53" ht="21" customHeight="1" x14ac:dyDescent="0.25">
      <c r="B381" s="73" t="str">
        <f>IF(OR(F381&lt;&gt;"",G381&lt;&gt; "",H381&lt;&gt;"",I381&lt;&gt;""),"A", "►")</f>
        <v>►</v>
      </c>
      <c r="C381" s="451" t="str">
        <f>C372</f>
        <v>Famille à coller.N.Nom de votre recette.Recette mère ►.S.Saisissez le nom de la recette mère</v>
      </c>
      <c r="D381" s="451">
        <f>D372</f>
        <v>6</v>
      </c>
      <c r="E381" s="451" t="str">
        <f>E372</f>
        <v>couverts</v>
      </c>
      <c r="F381" s="232"/>
      <c r="G381" s="233"/>
      <c r="H381" s="233"/>
      <c r="I381" s="233"/>
      <c r="J381" s="233"/>
      <c r="K381" s="233"/>
      <c r="L381" s="147" t="s">
        <v>128</v>
      </c>
      <c r="S381" s="464"/>
      <c r="T381" s="464"/>
      <c r="U381" s="464"/>
      <c r="BA381" s="466">
        <v>1</v>
      </c>
    </row>
    <row r="382" spans="2:53" ht="21" customHeight="1" x14ac:dyDescent="0.25">
      <c r="B382" s="116" t="s">
        <v>7</v>
      </c>
      <c r="C382" s="451" t="str">
        <f>C365</f>
        <v>Famille à coller.N.Nom de votre recette.Recette mère ►.S.Saisissez le nom de la recette mère</v>
      </c>
      <c r="D382" s="451">
        <f>D365</f>
        <v>6</v>
      </c>
      <c r="E382" s="451" t="str">
        <f>E365</f>
        <v>couverts</v>
      </c>
      <c r="F382" s="265"/>
      <c r="G382" s="265"/>
      <c r="H382" s="265" t="s">
        <v>73</v>
      </c>
      <c r="I382" s="266"/>
      <c r="J382" s="267"/>
      <c r="K382" s="267"/>
      <c r="L382" s="268"/>
      <c r="S382" s="464"/>
      <c r="T382" s="464"/>
      <c r="U382" s="464"/>
      <c r="BA382" s="466">
        <v>1</v>
      </c>
    </row>
    <row r="383" spans="2:53" ht="21" customHeight="1" thickBot="1" x14ac:dyDescent="0.3">
      <c r="B383" s="123" t="s">
        <v>7</v>
      </c>
      <c r="C383" s="455" t="str">
        <f>C365</f>
        <v>Famille à coller.N.Nom de votre recette.Recette mère ►.S.Saisissez le nom de la recette mère</v>
      </c>
      <c r="D383" s="455">
        <f>D365</f>
        <v>6</v>
      </c>
      <c r="E383" s="455" t="str">
        <f>E365</f>
        <v>couverts</v>
      </c>
      <c r="F383" s="269" t="s">
        <v>62</v>
      </c>
      <c r="G383" s="270"/>
      <c r="H383" s="271"/>
      <c r="I383" s="272"/>
      <c r="J383" s="271"/>
      <c r="K383" s="271"/>
      <c r="L383" s="273"/>
      <c r="S383" s="464"/>
      <c r="T383" s="464"/>
      <c r="U383" s="464"/>
      <c r="BA383" s="466">
        <v>1</v>
      </c>
    </row>
    <row r="384" spans="2:53" ht="21" customHeight="1" thickBot="1" x14ac:dyDescent="0.3">
      <c r="B384" s="100" t="s">
        <v>7</v>
      </c>
      <c r="S384" s="464"/>
      <c r="T384" s="464"/>
      <c r="U384" s="464"/>
      <c r="BA384" s="466">
        <v>1</v>
      </c>
    </row>
    <row r="385" spans="2:53" ht="21" customHeight="1" x14ac:dyDescent="0.25">
      <c r="B385" s="23" t="s">
        <v>7</v>
      </c>
      <c r="C385" s="456" t="str">
        <f>C391</f>
        <v>Famille à coller.N.Nom de votre recette.Recette mère ►.S.Saisissez le nom de la recette mère</v>
      </c>
      <c r="D385" s="457">
        <f>D391</f>
        <v>6</v>
      </c>
      <c r="E385" s="457" t="str">
        <f>E391</f>
        <v>couverts</v>
      </c>
      <c r="F385" s="279" t="s">
        <v>4</v>
      </c>
      <c r="G385" s="24" t="s">
        <v>8</v>
      </c>
      <c r="H385" s="3217" t="s">
        <v>206</v>
      </c>
      <c r="I385" s="3217"/>
      <c r="J385" s="3157" t="s">
        <v>10</v>
      </c>
      <c r="K385" s="3157"/>
      <c r="L385" s="3158"/>
      <c r="N385" s="522" t="s">
        <v>77</v>
      </c>
      <c r="O385" s="470" t="s">
        <v>346</v>
      </c>
      <c r="P385" s="470"/>
      <c r="Q385" s="470"/>
      <c r="S385" s="464"/>
      <c r="T385" s="464"/>
      <c r="U385" s="464"/>
      <c r="AN385" s="27"/>
      <c r="AO385" s="27"/>
      <c r="AP385" s="27"/>
      <c r="AQ385" s="27"/>
      <c r="BA385" s="466">
        <v>1</v>
      </c>
    </row>
    <row r="386" spans="2:53" ht="21" customHeight="1" x14ac:dyDescent="0.25">
      <c r="B386" s="25" t="s">
        <v>7</v>
      </c>
      <c r="C386" s="458" t="str">
        <f>C391</f>
        <v>Famille à coller.N.Nom de votre recette.Recette mère ►.S.Saisissez le nom de la recette mère</v>
      </c>
      <c r="D386" s="459"/>
      <c r="E386" s="459"/>
      <c r="F386" s="281" t="s">
        <v>207</v>
      </c>
      <c r="G386" s="26" t="s">
        <v>12</v>
      </c>
      <c r="H386" s="3218"/>
      <c r="I386" s="3218"/>
      <c r="J386" s="3159"/>
      <c r="K386" s="3159"/>
      <c r="L386" s="3160"/>
      <c r="O386" s="469" t="s">
        <v>276</v>
      </c>
      <c r="P386" s="464"/>
      <c r="S386" s="464"/>
      <c r="T386" s="464"/>
      <c r="U386" s="464"/>
      <c r="BA386" s="466">
        <v>1</v>
      </c>
    </row>
    <row r="387" spans="2:53" ht="21" customHeight="1" x14ac:dyDescent="0.25">
      <c r="B387" s="25" t="s">
        <v>7</v>
      </c>
      <c r="C387" s="460" t="str">
        <f>C391</f>
        <v>Famille à coller.N.Nom de votre recette.Recette mère ►.S.Saisissez le nom de la recette mère</v>
      </c>
      <c r="D387" s="461"/>
      <c r="E387" s="462"/>
      <c r="F387" s="28"/>
      <c r="G387" s="29" t="s">
        <v>208</v>
      </c>
      <c r="H387" s="283"/>
      <c r="I387" s="30" t="s">
        <v>13</v>
      </c>
      <c r="J387" s="284" t="s">
        <v>14</v>
      </c>
      <c r="K387" s="9"/>
      <c r="L387" s="285"/>
      <c r="M387" s="466">
        <v>1</v>
      </c>
      <c r="S387" s="464"/>
      <c r="T387" s="464"/>
      <c r="U387" s="464"/>
      <c r="BA387" s="466">
        <v>1</v>
      </c>
    </row>
    <row r="388" spans="2:53" ht="21" customHeight="1" x14ac:dyDescent="0.25">
      <c r="B388" s="25" t="s">
        <v>7</v>
      </c>
      <c r="C388" s="428" t="str">
        <f>C391</f>
        <v>Famille à coller.N.Nom de votre recette.Recette mère ►.S.Saisissez le nom de la recette mère</v>
      </c>
      <c r="D388" s="428"/>
      <c r="E388" s="428"/>
      <c r="F388" s="36" t="s">
        <v>16</v>
      </c>
      <c r="G388" s="37"/>
      <c r="H388" s="37"/>
      <c r="I388" s="288" t="s">
        <v>17</v>
      </c>
      <c r="J388" s="3214" t="str">
        <f>F391</f>
        <v>Famille à coller.N.Nom de votre recette.Recette mère ►.S.Saisissez le nom de la recette mère</v>
      </c>
      <c r="K388" s="3214"/>
      <c r="L388" s="3215"/>
      <c r="S388" s="464"/>
      <c r="T388" s="464"/>
      <c r="U388" s="464"/>
      <c r="BA388" s="466">
        <v>1</v>
      </c>
    </row>
    <row r="389" spans="2:53" ht="21" customHeight="1" x14ac:dyDescent="0.25">
      <c r="B389" s="25" t="s">
        <v>7</v>
      </c>
      <c r="C389" s="428" t="str">
        <f>C391</f>
        <v>Famille à coller.N.Nom de votre recette.Recette mère ►.S.Saisissez le nom de la recette mère</v>
      </c>
      <c r="D389" s="428"/>
      <c r="E389" s="428"/>
      <c r="F389" s="43">
        <v>6</v>
      </c>
      <c r="G389" s="44" t="s">
        <v>66</v>
      </c>
      <c r="H389" s="36"/>
      <c r="I389" s="36"/>
      <c r="J389" s="3214"/>
      <c r="K389" s="3214"/>
      <c r="L389" s="3215"/>
      <c r="S389" s="464"/>
      <c r="T389" s="464"/>
      <c r="U389" s="464"/>
      <c r="BA389" s="466">
        <v>1</v>
      </c>
    </row>
    <row r="390" spans="2:53" ht="21" customHeight="1" x14ac:dyDescent="0.25">
      <c r="B390" s="25" t="s">
        <v>5</v>
      </c>
      <c r="C390" s="428" t="str">
        <f>C391</f>
        <v>Famille à coller.N.Nom de votre recette.Recette mère ►.S.Saisissez le nom de la recette mère</v>
      </c>
      <c r="D390" s="428"/>
      <c r="E390" s="428"/>
      <c r="F390" s="289"/>
      <c r="G390" s="48"/>
      <c r="H390" s="48"/>
      <c r="I390" s="48"/>
      <c r="J390" s="48"/>
      <c r="K390" s="48"/>
      <c r="L390" s="429"/>
      <c r="S390" s="464"/>
      <c r="T390" s="464"/>
      <c r="U390" s="464"/>
      <c r="BA390" s="466">
        <v>1</v>
      </c>
    </row>
    <row r="391" spans="2:53" ht="21" customHeight="1" thickBot="1" x14ac:dyDescent="0.3">
      <c r="B391" s="430" t="s">
        <v>5</v>
      </c>
      <c r="C391" s="431" t="str">
        <f>F391</f>
        <v>Famille à coller.N.Nom de votre recette.Recette mère ►.S.Saisissez le nom de la recette mère</v>
      </c>
      <c r="D391" s="431">
        <f>F389</f>
        <v>6</v>
      </c>
      <c r="E391" s="431" t="str">
        <f>G389</f>
        <v>couverts</v>
      </c>
      <c r="F391" s="435" t="str">
        <f>UPPER(LEFT(H385,1))&amp;LOWER(MID(H385,2,999))&amp;"."&amp;UPPER(LEFT(J385,1))&amp;"."&amp;UPPER(LEFT(J385,1))&amp;LOWER(MID(J385,2,999))&amp;"."&amp;IF(ISTEXT(L391),K391&amp;"."&amp;UPPER(LEFT(L391,1))&amp;"."&amp;UPPER(LEFT(L391,1))&amp;LOWER(MID(L391,2,999)),G391)</f>
        <v>Famille à coller.N.Nom de votre recette.Recette mère ►.S.Saisissez le nom de la recette mère</v>
      </c>
      <c r="G391" s="432" t="s">
        <v>22</v>
      </c>
      <c r="H391" s="3216" t="s">
        <v>23</v>
      </c>
      <c r="I391" s="3216"/>
      <c r="J391" s="3216"/>
      <c r="K391" s="433" t="s">
        <v>24</v>
      </c>
      <c r="L391" s="434" t="s">
        <v>25</v>
      </c>
      <c r="S391" s="464"/>
      <c r="T391" s="464"/>
      <c r="U391" s="464"/>
      <c r="BA391" s="466">
        <v>1</v>
      </c>
    </row>
    <row r="392" spans="2:53" ht="21" customHeight="1" thickTop="1" thickBot="1" x14ac:dyDescent="0.3">
      <c r="B392" s="104" t="s">
        <v>7</v>
      </c>
      <c r="C392" s="440" t="str">
        <f>C391</f>
        <v>Famille à coller.N.Nom de votre recette.Recette mère ►.S.Saisissez le nom de la recette mère</v>
      </c>
      <c r="D392" s="440"/>
      <c r="E392" s="440"/>
      <c r="F392" s="56" t="s">
        <v>27</v>
      </c>
      <c r="G392" s="106">
        <v>8</v>
      </c>
      <c r="H392" s="373" t="s">
        <v>240</v>
      </c>
      <c r="I392" s="108"/>
      <c r="J392" s="206"/>
      <c r="K392" s="206" t="s">
        <v>230</v>
      </c>
      <c r="L392" s="109"/>
      <c r="S392" s="464"/>
      <c r="T392" s="464"/>
      <c r="U392" s="464"/>
      <c r="BA392" s="466">
        <v>1</v>
      </c>
    </row>
    <row r="393" spans="2:53" ht="21" customHeight="1" thickTop="1" x14ac:dyDescent="0.25">
      <c r="B393" s="104" t="s">
        <v>7</v>
      </c>
      <c r="C393" s="451" t="str">
        <f>C391</f>
        <v>Famille à coller.N.Nom de votre recette.Recette mère ►.S.Saisissez le nom de la recette mère</v>
      </c>
      <c r="D393" s="451"/>
      <c r="E393" s="451"/>
      <c r="F393" s="264"/>
      <c r="G393" s="122"/>
      <c r="H393" s="122"/>
      <c r="I393" s="122"/>
      <c r="J393" s="335" t="s">
        <v>231</v>
      </c>
      <c r="K393" s="122"/>
      <c r="L393" s="426" t="s">
        <v>273</v>
      </c>
      <c r="S393" s="464"/>
      <c r="T393" s="464"/>
      <c r="U393" s="464"/>
      <c r="BA393" s="466">
        <v>1</v>
      </c>
    </row>
    <row r="394" spans="2:53" ht="21" customHeight="1" x14ac:dyDescent="0.25">
      <c r="B394" s="104" t="s">
        <v>7</v>
      </c>
      <c r="C394" s="451" t="str">
        <f>C391</f>
        <v>Famille à coller.N.Nom de votre recette.Recette mère ►.S.Saisissez le nom de la recette mère</v>
      </c>
      <c r="D394" s="451"/>
      <c r="E394" s="451"/>
      <c r="F394" s="336" t="s">
        <v>232</v>
      </c>
      <c r="G394" s="337" t="s">
        <v>233</v>
      </c>
      <c r="H394" s="3183" t="s">
        <v>49</v>
      </c>
      <c r="I394" s="3183"/>
      <c r="J394" s="338" t="s">
        <v>234</v>
      </c>
      <c r="L394" s="339" t="s">
        <v>235</v>
      </c>
      <c r="S394" s="464"/>
      <c r="T394" s="464"/>
      <c r="U394" s="464"/>
      <c r="BA394" s="466">
        <v>1</v>
      </c>
    </row>
    <row r="395" spans="2:53" ht="21" customHeight="1" x14ac:dyDescent="0.25">
      <c r="B395" s="104" t="s">
        <v>7</v>
      </c>
      <c r="C395" s="451" t="str">
        <f>C391</f>
        <v>Famille à coller.N.Nom de votre recette.Recette mère ►.S.Saisissez le nom de la recette mère</v>
      </c>
      <c r="D395" s="451">
        <f>D391</f>
        <v>6</v>
      </c>
      <c r="E395" s="451" t="str">
        <f>E391</f>
        <v>couverts</v>
      </c>
      <c r="F395" s="3184">
        <v>750</v>
      </c>
      <c r="G395" s="340">
        <v>1</v>
      </c>
      <c r="H395" s="3185" t="s">
        <v>236</v>
      </c>
      <c r="I395" s="3185"/>
      <c r="J395" s="341">
        <v>16</v>
      </c>
      <c r="K395" s="190">
        <f>G395*F395</f>
        <v>750</v>
      </c>
      <c r="L395" s="342" t="s">
        <v>237</v>
      </c>
      <c r="S395" s="464"/>
      <c r="T395" s="464"/>
      <c r="U395" s="464"/>
      <c r="BA395" s="466">
        <v>1</v>
      </c>
    </row>
    <row r="396" spans="2:53" ht="21" customHeight="1" x14ac:dyDescent="0.25">
      <c r="B396" s="104" t="s">
        <v>7</v>
      </c>
      <c r="C396" s="451" t="str">
        <f>C391</f>
        <v>Famille à coller.N.Nom de votre recette.Recette mère ►.S.Saisissez le nom de la recette mère</v>
      </c>
      <c r="D396" s="451">
        <f>D391</f>
        <v>6</v>
      </c>
      <c r="E396" s="451" t="str">
        <f>E391</f>
        <v>couverts</v>
      </c>
      <c r="F396" s="3184"/>
      <c r="G396" s="343">
        <v>120</v>
      </c>
      <c r="H396" s="42" t="s">
        <v>238</v>
      </c>
      <c r="I396" s="344"/>
      <c r="J396" s="345">
        <v>1.2</v>
      </c>
      <c r="K396" s="346">
        <f>(G396*F395)/1000</f>
        <v>90</v>
      </c>
      <c r="L396" s="3199" t="s">
        <v>239</v>
      </c>
      <c r="S396" s="464"/>
      <c r="T396" s="464"/>
      <c r="U396" s="464"/>
      <c r="BA396" s="466">
        <v>1</v>
      </c>
    </row>
    <row r="397" spans="2:53" ht="21" customHeight="1" x14ac:dyDescent="0.25">
      <c r="B397" s="104" t="s">
        <v>7</v>
      </c>
      <c r="C397" s="451" t="str">
        <f>C391</f>
        <v>Famille à coller.N.Nom de votre recette.Recette mère ►.S.Saisissez le nom de la recette mère</v>
      </c>
      <c r="D397" s="451">
        <f>D391</f>
        <v>6</v>
      </c>
      <c r="E397" s="451" t="str">
        <f>E391</f>
        <v>couverts</v>
      </c>
      <c r="F397" s="347" t="str">
        <f>INT(K395/J395) &amp; " " &amp; L395 &amp; " de " &amp; J395 &amp; " " &amp; H395 &amp; IF(MOD(K395,J395)&gt;0, " + 1 "&amp;L395&amp;" de " &amp; TEXT(MOD(K395,J395), "0.00") &amp; " " &amp; H395, "")</f>
        <v>46 Assiette(s) de 16 madeleine(s) + 1 Assiette(s) de 14.00 madeleine(s)</v>
      </c>
      <c r="G397" s="9"/>
      <c r="H397" s="9"/>
      <c r="I397" s="9"/>
      <c r="J397" s="9"/>
      <c r="K397" s="114"/>
      <c r="L397" s="3199"/>
      <c r="S397" s="464"/>
      <c r="T397" s="464"/>
      <c r="U397" s="464"/>
      <c r="BA397" s="466">
        <v>1</v>
      </c>
    </row>
    <row r="398" spans="2:53" ht="21" customHeight="1" x14ac:dyDescent="0.25">
      <c r="B398" s="104" t="s">
        <v>7</v>
      </c>
      <c r="C398" s="451" t="str">
        <f>C391</f>
        <v>Famille à coller.N.Nom de votre recette.Recette mère ►.S.Saisissez le nom de la recette mère</v>
      </c>
      <c r="D398" s="451">
        <f>D391</f>
        <v>6</v>
      </c>
      <c r="E398" s="451" t="str">
        <f>E391</f>
        <v>couverts</v>
      </c>
      <c r="F398" s="122" t="str">
        <f>IF(MOD(K396, J396) = 0, INT(K396/J396) &amp; " " &amp; L395 &amp; " de " &amp; J396 &amp; " kg", INT(K396/J396) &amp; " " &amp; L395 &amp; " de " &amp; J396 &amp; " kg" &amp; " + 1 "&amp;L395&amp;" de " &amp; TEXT(MOD(K396, J396), "0.00") &amp; " kg")</f>
        <v>75 Assiette(s) de 1.2 kg + 1 Assiette(s) de 0.00 kg</v>
      </c>
      <c r="G398" s="9"/>
      <c r="H398" s="9"/>
      <c r="I398" s="9"/>
      <c r="J398" s="9"/>
      <c r="K398" s="114"/>
      <c r="L398" s="3199"/>
      <c r="S398" s="464"/>
      <c r="T398" s="464"/>
      <c r="U398" s="464"/>
      <c r="BA398" s="466">
        <v>1</v>
      </c>
    </row>
    <row r="399" spans="2:53" ht="21" customHeight="1" x14ac:dyDescent="0.25">
      <c r="B399" s="104" t="s">
        <v>7</v>
      </c>
      <c r="C399" s="451" t="str">
        <f>C391</f>
        <v>Famille à coller.N.Nom de votre recette.Recette mère ►.S.Saisissez le nom de la recette mère</v>
      </c>
      <c r="D399" s="451">
        <f>D391</f>
        <v>6</v>
      </c>
      <c r="E399" s="451" t="str">
        <f>E391</f>
        <v>couverts</v>
      </c>
      <c r="F399" s="393" t="s">
        <v>68</v>
      </c>
      <c r="G399" s="348"/>
      <c r="H399" s="348"/>
      <c r="I399" s="348"/>
      <c r="J399" s="348"/>
      <c r="K399" s="348"/>
      <c r="L399" s="349"/>
      <c r="S399" s="464"/>
      <c r="T399" s="464"/>
      <c r="U399" s="464"/>
      <c r="BA399" s="466">
        <v>1</v>
      </c>
    </row>
    <row r="400" spans="2:53" ht="21" customHeight="1" x14ac:dyDescent="0.25">
      <c r="B400" s="73" t="str">
        <f t="shared" ref="B400:B407" si="43">IF(OR(F400&lt;&gt;"",G400&lt;&gt; "",H400&lt;&gt;"",I400&lt;&gt;""),"A", "►")</f>
        <v>►</v>
      </c>
      <c r="C400" s="451" t="str">
        <f>C391</f>
        <v>Famille à coller.N.Nom de votre recette.Recette mère ►.S.Saisissez le nom de la recette mère</v>
      </c>
      <c r="D400" s="451">
        <f>D391</f>
        <v>6</v>
      </c>
      <c r="E400" s="451" t="str">
        <f>E391</f>
        <v>couverts</v>
      </c>
      <c r="F400" s="386"/>
      <c r="G400" s="375"/>
      <c r="H400" s="375"/>
      <c r="I400" s="375"/>
      <c r="J400" s="375"/>
      <c r="K400" s="375"/>
      <c r="L400" s="387"/>
      <c r="S400" s="464"/>
      <c r="T400" s="464"/>
      <c r="U400" s="464"/>
      <c r="BA400" s="466">
        <v>1</v>
      </c>
    </row>
    <row r="401" spans="2:53" ht="21" customHeight="1" x14ac:dyDescent="0.25">
      <c r="B401" s="73" t="str">
        <f t="shared" si="43"/>
        <v>►</v>
      </c>
      <c r="C401" s="451" t="str">
        <f>C391</f>
        <v>Famille à coller.N.Nom de votre recette.Recette mère ►.S.Saisissez le nom de la recette mère</v>
      </c>
      <c r="D401" s="451">
        <f>D391</f>
        <v>6</v>
      </c>
      <c r="E401" s="451" t="str">
        <f>E391</f>
        <v>couverts</v>
      </c>
      <c r="F401" s="386"/>
      <c r="G401" s="375"/>
      <c r="H401" s="375"/>
      <c r="I401" s="375"/>
      <c r="J401" s="375"/>
      <c r="K401" s="375"/>
      <c r="L401" s="387"/>
      <c r="S401" s="464"/>
      <c r="T401" s="464"/>
      <c r="U401" s="464"/>
      <c r="AS401" s="465"/>
      <c r="AT401" s="465"/>
      <c r="AU401" s="465"/>
      <c r="AV401" s="465"/>
      <c r="AW401" s="465"/>
      <c r="AX401" s="465"/>
      <c r="AY401" s="465"/>
      <c r="BA401" s="466">
        <v>1</v>
      </c>
    </row>
    <row r="402" spans="2:53" ht="21" customHeight="1" x14ac:dyDescent="0.25">
      <c r="B402" s="73" t="str">
        <f t="shared" si="43"/>
        <v>►</v>
      </c>
      <c r="C402" s="451" t="str">
        <f>C391</f>
        <v>Famille à coller.N.Nom de votre recette.Recette mère ►.S.Saisissez le nom de la recette mère</v>
      </c>
      <c r="D402" s="451">
        <f>D391</f>
        <v>6</v>
      </c>
      <c r="E402" s="451" t="str">
        <f>E391</f>
        <v>couverts</v>
      </c>
      <c r="F402" s="386"/>
      <c r="G402" s="375"/>
      <c r="H402" s="375"/>
      <c r="I402" s="375"/>
      <c r="J402" s="375"/>
      <c r="K402" s="375"/>
      <c r="L402" s="387"/>
      <c r="S402" s="464"/>
      <c r="T402" s="464"/>
      <c r="U402" s="464"/>
      <c r="BA402" s="466">
        <v>1</v>
      </c>
    </row>
    <row r="403" spans="2:53" ht="21" customHeight="1" x14ac:dyDescent="0.25">
      <c r="B403" s="73" t="str">
        <f t="shared" si="43"/>
        <v>►</v>
      </c>
      <c r="C403" s="451" t="str">
        <f>C391</f>
        <v>Famille à coller.N.Nom de votre recette.Recette mère ►.S.Saisissez le nom de la recette mère</v>
      </c>
      <c r="D403" s="451">
        <f>D391</f>
        <v>6</v>
      </c>
      <c r="E403" s="451" t="str">
        <f>E391</f>
        <v>couverts</v>
      </c>
      <c r="F403" s="386"/>
      <c r="G403" s="375"/>
      <c r="H403" s="375"/>
      <c r="I403" s="375"/>
      <c r="J403" s="375"/>
      <c r="K403" s="375"/>
      <c r="L403" s="387"/>
      <c r="S403" s="464"/>
      <c r="T403" s="464"/>
      <c r="U403" s="464"/>
      <c r="BA403" s="466">
        <v>1</v>
      </c>
    </row>
    <row r="404" spans="2:53" ht="21" customHeight="1" x14ac:dyDescent="0.25">
      <c r="B404" s="73" t="str">
        <f t="shared" si="43"/>
        <v>►</v>
      </c>
      <c r="C404" s="451" t="str">
        <f>C391</f>
        <v>Famille à coller.N.Nom de votre recette.Recette mère ►.S.Saisissez le nom de la recette mère</v>
      </c>
      <c r="D404" s="451">
        <f>D391</f>
        <v>6</v>
      </c>
      <c r="E404" s="451" t="str">
        <f>E391</f>
        <v>couverts</v>
      </c>
      <c r="F404" s="386"/>
      <c r="G404" s="375"/>
      <c r="H404" s="375"/>
      <c r="I404" s="375"/>
      <c r="J404" s="375"/>
      <c r="K404" s="375"/>
      <c r="L404" s="387"/>
      <c r="S404" s="464"/>
      <c r="T404" s="464"/>
      <c r="U404" s="464"/>
      <c r="BA404" s="466">
        <v>1</v>
      </c>
    </row>
    <row r="405" spans="2:53" ht="21" customHeight="1" x14ac:dyDescent="0.25">
      <c r="B405" s="73" t="str">
        <f t="shared" si="43"/>
        <v>►</v>
      </c>
      <c r="C405" s="451" t="str">
        <f>C391</f>
        <v>Famille à coller.N.Nom de votre recette.Recette mère ►.S.Saisissez le nom de la recette mère</v>
      </c>
      <c r="D405" s="451">
        <f>D391</f>
        <v>6</v>
      </c>
      <c r="E405" s="451" t="str">
        <f>E391</f>
        <v>couverts</v>
      </c>
      <c r="F405" s="386"/>
      <c r="G405" s="375"/>
      <c r="H405" s="375"/>
      <c r="I405" s="375"/>
      <c r="J405" s="375"/>
      <c r="K405" s="375"/>
      <c r="L405" s="387"/>
      <c r="S405" s="464"/>
      <c r="T405" s="464"/>
      <c r="U405" s="464"/>
      <c r="BA405" s="466">
        <v>1</v>
      </c>
    </row>
    <row r="406" spans="2:53" ht="21" customHeight="1" x14ac:dyDescent="0.25">
      <c r="B406" s="73" t="str">
        <f t="shared" si="43"/>
        <v>►</v>
      </c>
      <c r="C406" s="451" t="str">
        <f>C391</f>
        <v>Famille à coller.N.Nom de votre recette.Recette mère ►.S.Saisissez le nom de la recette mère</v>
      </c>
      <c r="D406" s="451">
        <f>D391</f>
        <v>6</v>
      </c>
      <c r="E406" s="451" t="str">
        <f>E391</f>
        <v>couverts</v>
      </c>
      <c r="F406" s="386"/>
      <c r="G406" s="375"/>
      <c r="H406" s="375"/>
      <c r="I406" s="375"/>
      <c r="J406" s="375"/>
      <c r="K406" s="375"/>
      <c r="L406" s="387"/>
      <c r="S406" s="464"/>
      <c r="T406" s="464"/>
      <c r="U406" s="464"/>
      <c r="BA406" s="466">
        <v>1</v>
      </c>
    </row>
    <row r="407" spans="2:53" ht="21" customHeight="1" x14ac:dyDescent="0.25">
      <c r="B407" s="73" t="str">
        <f t="shared" si="43"/>
        <v>►</v>
      </c>
      <c r="C407" s="451" t="str">
        <f>C398</f>
        <v>Famille à coller.N.Nom de votre recette.Recette mère ►.S.Saisissez le nom de la recette mère</v>
      </c>
      <c r="D407" s="451">
        <f>D398</f>
        <v>6</v>
      </c>
      <c r="E407" s="451" t="str">
        <f>E398</f>
        <v>couverts</v>
      </c>
      <c r="F407" s="386"/>
      <c r="G407" s="375"/>
      <c r="H407" s="375"/>
      <c r="I407" s="375"/>
      <c r="J407" s="375"/>
      <c r="K407" s="375"/>
      <c r="L407" s="387"/>
      <c r="S407" s="464"/>
      <c r="T407" s="464"/>
      <c r="U407" s="464"/>
      <c r="BA407" s="466">
        <v>1</v>
      </c>
    </row>
    <row r="408" spans="2:53" ht="21" customHeight="1" x14ac:dyDescent="0.25">
      <c r="B408" s="116" t="s">
        <v>7</v>
      </c>
      <c r="C408" s="451" t="str">
        <f>C391</f>
        <v>Famille à coller.N.Nom de votre recette.Recette mère ►.S.Saisissez le nom de la recette mère</v>
      </c>
      <c r="D408" s="451">
        <f>D391</f>
        <v>6</v>
      </c>
      <c r="E408" s="451" t="str">
        <f>E391</f>
        <v>couverts</v>
      </c>
      <c r="F408" s="265"/>
      <c r="G408" s="265"/>
      <c r="H408" s="265" t="s">
        <v>73</v>
      </c>
      <c r="I408" s="266"/>
      <c r="J408" s="267"/>
      <c r="K408" s="267"/>
      <c r="L408" s="268"/>
      <c r="S408" s="464"/>
      <c r="T408" s="464"/>
      <c r="U408" s="464"/>
      <c r="BA408" s="466">
        <v>1</v>
      </c>
    </row>
    <row r="409" spans="2:53" ht="21" customHeight="1" thickBot="1" x14ac:dyDescent="0.3">
      <c r="B409" s="123" t="s">
        <v>7</v>
      </c>
      <c r="C409" s="455" t="str">
        <f>C391</f>
        <v>Famille à coller.N.Nom de votre recette.Recette mère ►.S.Saisissez le nom de la recette mère</v>
      </c>
      <c r="D409" s="455">
        <f>D391</f>
        <v>6</v>
      </c>
      <c r="E409" s="455" t="str">
        <f>E391</f>
        <v>couverts</v>
      </c>
      <c r="F409" s="269" t="s">
        <v>62</v>
      </c>
      <c r="G409" s="270"/>
      <c r="H409" s="271"/>
      <c r="I409" s="272"/>
      <c r="J409" s="271"/>
      <c r="K409" s="271"/>
      <c r="L409" s="273"/>
      <c r="S409" s="464"/>
      <c r="T409" s="464"/>
      <c r="U409" s="464"/>
      <c r="BA409" s="466">
        <v>1</v>
      </c>
    </row>
    <row r="410" spans="2:53" ht="21" customHeight="1" thickBot="1" x14ac:dyDescent="0.3">
      <c r="B410" s="100" t="s">
        <v>7</v>
      </c>
      <c r="S410" s="464"/>
      <c r="T410" s="464"/>
      <c r="U410" s="464"/>
      <c r="BA410" s="466">
        <v>1</v>
      </c>
    </row>
    <row r="411" spans="2:53" ht="21" customHeight="1" x14ac:dyDescent="0.25">
      <c r="B411" s="23" t="s">
        <v>7</v>
      </c>
      <c r="C411" s="456" t="str">
        <f>C417</f>
        <v>Famille à coller.N.Nom de votre recette.Recette mère ►.S.Saisissez le nom de la recette mère</v>
      </c>
      <c r="D411" s="457">
        <f>D417</f>
        <v>6</v>
      </c>
      <c r="E411" s="457" t="str">
        <f>E417</f>
        <v>couverts</v>
      </c>
      <c r="F411" s="279" t="s">
        <v>4</v>
      </c>
      <c r="G411" s="24" t="s">
        <v>8</v>
      </c>
      <c r="H411" s="3217" t="s">
        <v>206</v>
      </c>
      <c r="I411" s="3217"/>
      <c r="J411" s="3157" t="s">
        <v>10</v>
      </c>
      <c r="K411" s="3157"/>
      <c r="L411" s="3158"/>
      <c r="N411" s="522" t="s">
        <v>77</v>
      </c>
      <c r="O411" s="470" t="s">
        <v>346</v>
      </c>
      <c r="P411" s="470"/>
      <c r="Q411" s="470"/>
      <c r="S411" s="464"/>
      <c r="T411" s="464"/>
      <c r="U411" s="464"/>
      <c r="BA411" s="466">
        <v>1</v>
      </c>
    </row>
    <row r="412" spans="2:53" ht="21" customHeight="1" x14ac:dyDescent="0.25">
      <c r="B412" s="25" t="s">
        <v>7</v>
      </c>
      <c r="C412" s="458" t="str">
        <f>C417</f>
        <v>Famille à coller.N.Nom de votre recette.Recette mère ►.S.Saisissez le nom de la recette mère</v>
      </c>
      <c r="D412" s="459"/>
      <c r="E412" s="459"/>
      <c r="F412" s="281" t="s">
        <v>207</v>
      </c>
      <c r="G412" s="26" t="s">
        <v>12</v>
      </c>
      <c r="H412" s="3218"/>
      <c r="I412" s="3218"/>
      <c r="J412" s="3159"/>
      <c r="K412" s="3159"/>
      <c r="L412" s="3160"/>
      <c r="O412" s="469" t="s">
        <v>276</v>
      </c>
      <c r="P412" s="464"/>
      <c r="S412" s="464"/>
      <c r="T412" s="464"/>
      <c r="U412" s="464"/>
      <c r="BA412" s="466">
        <v>1</v>
      </c>
    </row>
    <row r="413" spans="2:53" ht="21" customHeight="1" x14ac:dyDescent="0.25">
      <c r="B413" s="25" t="s">
        <v>7</v>
      </c>
      <c r="C413" s="460" t="str">
        <f>C417</f>
        <v>Famille à coller.N.Nom de votre recette.Recette mère ►.S.Saisissez le nom de la recette mère</v>
      </c>
      <c r="D413" s="461"/>
      <c r="E413" s="462"/>
      <c r="F413" s="28"/>
      <c r="G413" s="29" t="s">
        <v>208</v>
      </c>
      <c r="H413" s="283"/>
      <c r="I413" s="30" t="s">
        <v>13</v>
      </c>
      <c r="J413" s="284" t="s">
        <v>14</v>
      </c>
      <c r="K413" s="9"/>
      <c r="L413" s="285"/>
      <c r="S413" s="464"/>
      <c r="T413" s="464"/>
      <c r="U413" s="464"/>
      <c r="BA413" s="466">
        <v>1</v>
      </c>
    </row>
    <row r="414" spans="2:53" ht="21" customHeight="1" x14ac:dyDescent="0.25">
      <c r="B414" s="25" t="s">
        <v>7</v>
      </c>
      <c r="C414" s="428" t="str">
        <f>C417</f>
        <v>Famille à coller.N.Nom de votre recette.Recette mère ►.S.Saisissez le nom de la recette mère</v>
      </c>
      <c r="D414" s="428"/>
      <c r="E414" s="428"/>
      <c r="F414" s="36" t="s">
        <v>16</v>
      </c>
      <c r="G414" s="37"/>
      <c r="H414" s="37"/>
      <c r="I414" s="288" t="s">
        <v>17</v>
      </c>
      <c r="J414" s="3214" t="str">
        <f>F417</f>
        <v>Famille à coller.N.Nom de votre recette.Recette mère ►.S.Saisissez le nom de la recette mère</v>
      </c>
      <c r="K414" s="3214"/>
      <c r="L414" s="3215"/>
      <c r="S414" s="464"/>
      <c r="T414" s="464"/>
      <c r="U414" s="464"/>
      <c r="BA414" s="466">
        <v>1</v>
      </c>
    </row>
    <row r="415" spans="2:53" ht="21" customHeight="1" x14ac:dyDescent="0.25">
      <c r="B415" s="25" t="s">
        <v>7</v>
      </c>
      <c r="C415" s="428" t="str">
        <f>C417</f>
        <v>Famille à coller.N.Nom de votre recette.Recette mère ►.S.Saisissez le nom de la recette mère</v>
      </c>
      <c r="D415" s="428"/>
      <c r="E415" s="428"/>
      <c r="F415" s="43">
        <v>6</v>
      </c>
      <c r="G415" s="44" t="s">
        <v>66</v>
      </c>
      <c r="H415" s="36"/>
      <c r="I415" s="36"/>
      <c r="J415" s="3214"/>
      <c r="K415" s="3214"/>
      <c r="L415" s="3215"/>
      <c r="S415" s="464"/>
      <c r="T415" s="464"/>
      <c r="U415" s="464"/>
      <c r="BA415" s="466">
        <v>1</v>
      </c>
    </row>
    <row r="416" spans="2:53" ht="21" customHeight="1" x14ac:dyDescent="0.25">
      <c r="B416" s="25" t="s">
        <v>5</v>
      </c>
      <c r="C416" s="428" t="str">
        <f>C417</f>
        <v>Famille à coller.N.Nom de votre recette.Recette mère ►.S.Saisissez le nom de la recette mère</v>
      </c>
      <c r="D416" s="428"/>
      <c r="E416" s="428"/>
      <c r="F416" s="289"/>
      <c r="G416" s="48"/>
      <c r="H416" s="48"/>
      <c r="I416" s="48"/>
      <c r="J416" s="48"/>
      <c r="K416" s="48"/>
      <c r="L416" s="429"/>
      <c r="S416" s="464"/>
      <c r="T416" s="464"/>
      <c r="U416" s="464"/>
      <c r="BA416" s="466">
        <v>1</v>
      </c>
    </row>
    <row r="417" spans="2:53" ht="21" customHeight="1" thickBot="1" x14ac:dyDescent="0.3">
      <c r="B417" s="430" t="s">
        <v>5</v>
      </c>
      <c r="C417" s="431" t="str">
        <f>F417</f>
        <v>Famille à coller.N.Nom de votre recette.Recette mère ►.S.Saisissez le nom de la recette mère</v>
      </c>
      <c r="D417" s="431">
        <f>F415</f>
        <v>6</v>
      </c>
      <c r="E417" s="431" t="str">
        <f>G415</f>
        <v>couverts</v>
      </c>
      <c r="F417" s="435" t="str">
        <f>UPPER(LEFT(H411,1))&amp;LOWER(MID(H411,2,999))&amp;"."&amp;UPPER(LEFT(J411,1))&amp;"."&amp;UPPER(LEFT(J411,1))&amp;LOWER(MID(J411,2,999))&amp;"."&amp;IF(ISTEXT(L417),K417&amp;"."&amp;UPPER(LEFT(L417,1))&amp;"."&amp;UPPER(LEFT(L417,1))&amp;LOWER(MID(L417,2,999)),G417)</f>
        <v>Famille à coller.N.Nom de votre recette.Recette mère ►.S.Saisissez le nom de la recette mère</v>
      </c>
      <c r="G417" s="432" t="s">
        <v>22</v>
      </c>
      <c r="H417" s="3216" t="s">
        <v>23</v>
      </c>
      <c r="I417" s="3216"/>
      <c r="J417" s="3216"/>
      <c r="K417" s="433" t="s">
        <v>24</v>
      </c>
      <c r="L417" s="434" t="s">
        <v>25</v>
      </c>
      <c r="S417" s="464"/>
      <c r="T417" s="464"/>
      <c r="U417" s="464"/>
      <c r="BA417" s="466">
        <v>1</v>
      </c>
    </row>
    <row r="418" spans="2:53" ht="21" customHeight="1" thickTop="1" thickBot="1" x14ac:dyDescent="0.3">
      <c r="B418" s="104" t="s">
        <v>7</v>
      </c>
      <c r="C418" s="440" t="str">
        <f>C417</f>
        <v>Famille à coller.N.Nom de votre recette.Recette mère ►.S.Saisissez le nom de la recette mère</v>
      </c>
      <c r="D418" s="440"/>
      <c r="E418" s="440"/>
      <c r="F418" s="105" t="s">
        <v>27</v>
      </c>
      <c r="G418" s="106">
        <v>5</v>
      </c>
      <c r="H418" s="107" t="s">
        <v>265</v>
      </c>
      <c r="I418" s="108"/>
      <c r="J418" s="108"/>
      <c r="K418" s="399" t="s">
        <v>270</v>
      </c>
      <c r="L418" s="109"/>
      <c r="S418" s="464"/>
      <c r="T418" s="464"/>
      <c r="U418" s="464"/>
      <c r="BA418" s="466">
        <v>1</v>
      </c>
    </row>
    <row r="419" spans="2:53" ht="21" customHeight="1" thickTop="1" x14ac:dyDescent="0.25">
      <c r="B419" s="104" t="s">
        <v>7</v>
      </c>
      <c r="C419" s="451" t="str">
        <f>C417</f>
        <v>Famille à coller.N.Nom de votre recette.Recette mère ►.S.Saisissez le nom de la recette mère</v>
      </c>
      <c r="D419" s="451"/>
      <c r="E419" s="451"/>
      <c r="F419" s="235"/>
      <c r="G419" s="85"/>
      <c r="H419" s="85"/>
      <c r="I419" s="85"/>
      <c r="J419" s="85"/>
      <c r="K419" s="85"/>
      <c r="L419" s="425" t="s">
        <v>193</v>
      </c>
      <c r="S419" s="464"/>
      <c r="T419" s="464"/>
      <c r="U419" s="464"/>
      <c r="BA419" s="466">
        <v>1</v>
      </c>
    </row>
    <row r="420" spans="2:53" ht="21" customHeight="1" x14ac:dyDescent="0.25">
      <c r="B420" s="104" t="s">
        <v>7</v>
      </c>
      <c r="C420" s="451" t="str">
        <f>C417</f>
        <v>Famille à coller.N.Nom de votre recette.Recette mère ►.S.Saisissez le nom de la recette mère</v>
      </c>
      <c r="D420" s="451"/>
      <c r="E420" s="451"/>
      <c r="F420" s="236"/>
      <c r="G420" s="237" t="s">
        <v>194</v>
      </c>
      <c r="H420" s="114"/>
      <c r="I420" s="238">
        <v>2</v>
      </c>
      <c r="J420" s="239"/>
      <c r="K420" s="240">
        <v>10</v>
      </c>
      <c r="L420" s="241" t="s">
        <v>195</v>
      </c>
      <c r="S420" s="464"/>
      <c r="T420" s="464"/>
      <c r="U420" s="464"/>
      <c r="BA420" s="466">
        <v>1</v>
      </c>
    </row>
    <row r="421" spans="2:53" ht="21" customHeight="1" x14ac:dyDescent="0.25">
      <c r="B421" s="104" t="s">
        <v>7</v>
      </c>
      <c r="C421" s="451" t="str">
        <f>C417</f>
        <v>Famille à coller.N.Nom de votre recette.Recette mère ►.S.Saisissez le nom de la recette mère</v>
      </c>
      <c r="D421" s="451">
        <f>D417</f>
        <v>6</v>
      </c>
      <c r="E421" s="451" t="str">
        <f>E417</f>
        <v>couverts</v>
      </c>
      <c r="F421" s="242"/>
      <c r="G421" s="243" t="s">
        <v>196</v>
      </c>
      <c r="H421" s="114"/>
      <c r="I421" s="244">
        <v>1</v>
      </c>
      <c r="J421" s="245"/>
      <c r="K421" s="246">
        <v>15</v>
      </c>
      <c r="L421" s="247" t="s">
        <v>197</v>
      </c>
      <c r="S421" s="464"/>
      <c r="T421" s="464"/>
      <c r="U421" s="464"/>
      <c r="BA421" s="466">
        <v>1</v>
      </c>
    </row>
    <row r="422" spans="2:53" ht="21" customHeight="1" x14ac:dyDescent="0.25">
      <c r="B422" s="104" t="s">
        <v>7</v>
      </c>
      <c r="C422" s="451" t="str">
        <f>C417</f>
        <v>Famille à coller.N.Nom de votre recette.Recette mère ►.S.Saisissez le nom de la recette mère</v>
      </c>
      <c r="D422" s="451">
        <f>D417</f>
        <v>6</v>
      </c>
      <c r="E422" s="451" t="str">
        <f>E417</f>
        <v>couverts</v>
      </c>
      <c r="F422" s="248"/>
      <c r="G422" s="249" t="s">
        <v>198</v>
      </c>
      <c r="H422" s="114"/>
      <c r="I422" s="250">
        <f>IF(I420=0,0,IF(I421=0,0,I420-I421))</f>
        <v>1</v>
      </c>
      <c r="J422" s="251"/>
      <c r="K422" s="252">
        <f>IF(K420=0,0,IF(K421=0,0,K421-K420))</f>
        <v>5</v>
      </c>
      <c r="L422" s="253" t="s">
        <v>199</v>
      </c>
      <c r="S422" s="464"/>
      <c r="T422" s="464"/>
      <c r="U422" s="464"/>
      <c r="BA422" s="466">
        <v>1</v>
      </c>
    </row>
    <row r="423" spans="2:53" ht="21" customHeight="1" x14ac:dyDescent="0.25">
      <c r="B423" s="104" t="s">
        <v>7</v>
      </c>
      <c r="C423" s="451" t="str">
        <f>C417</f>
        <v>Famille à coller.N.Nom de votre recette.Recette mère ►.S.Saisissez le nom de la recette mère</v>
      </c>
      <c r="D423" s="451">
        <f>D417</f>
        <v>6</v>
      </c>
      <c r="E423" s="451" t="str">
        <f>E417</f>
        <v>couverts</v>
      </c>
      <c r="F423" s="248"/>
      <c r="G423" s="249" t="s">
        <v>200</v>
      </c>
      <c r="H423" s="114"/>
      <c r="I423" s="254">
        <f>IF(I420=0,0,I422/I420)</f>
        <v>0.5</v>
      </c>
      <c r="J423" s="255"/>
      <c r="K423" s="256">
        <f>IF(K420=0,0,IF(ISBLANK(K420),0,(K422/K420)*100))</f>
        <v>50</v>
      </c>
      <c r="L423" s="253" t="s">
        <v>201</v>
      </c>
      <c r="S423" s="464"/>
      <c r="T423" s="464"/>
      <c r="U423" s="464"/>
      <c r="BA423" s="466">
        <v>1</v>
      </c>
    </row>
    <row r="424" spans="2:53" ht="21" customHeight="1" x14ac:dyDescent="0.25">
      <c r="B424" s="104" t="s">
        <v>7</v>
      </c>
      <c r="C424" s="451" t="str">
        <f>C417</f>
        <v>Famille à coller.N.Nom de votre recette.Recette mère ►.S.Saisissez le nom de la recette mère</v>
      </c>
      <c r="D424" s="451">
        <f>D417</f>
        <v>6</v>
      </c>
      <c r="E424" s="451" t="str">
        <f>E417</f>
        <v>couverts</v>
      </c>
      <c r="F424" s="242"/>
      <c r="G424" s="243" t="s">
        <v>202</v>
      </c>
      <c r="H424" s="114"/>
      <c r="I424" s="257">
        <v>50</v>
      </c>
      <c r="J424" s="239"/>
      <c r="K424" s="240">
        <v>10</v>
      </c>
      <c r="L424" s="241" t="s">
        <v>195</v>
      </c>
      <c r="S424" s="464"/>
      <c r="T424" s="464"/>
      <c r="U424" s="464"/>
      <c r="BA424" s="466">
        <v>1</v>
      </c>
    </row>
    <row r="425" spans="2:53" ht="21" customHeight="1" x14ac:dyDescent="0.25">
      <c r="B425" s="104" t="s">
        <v>7</v>
      </c>
      <c r="C425" s="451" t="str">
        <f>C417</f>
        <v>Famille à coller.N.Nom de votre recette.Recette mère ►.S.Saisissez le nom de la recette mère</v>
      </c>
      <c r="D425" s="451">
        <f>D417</f>
        <v>6</v>
      </c>
      <c r="E425" s="451" t="str">
        <f>E417</f>
        <v>couverts</v>
      </c>
      <c r="F425" s="248"/>
      <c r="G425" s="249" t="s">
        <v>198</v>
      </c>
      <c r="H425" s="114"/>
      <c r="I425" s="250">
        <f>I420*I424%</f>
        <v>1</v>
      </c>
      <c r="J425" s="258"/>
      <c r="K425" s="259">
        <v>50</v>
      </c>
      <c r="L425" s="260" t="s">
        <v>201</v>
      </c>
      <c r="S425" s="464"/>
      <c r="T425" s="464"/>
      <c r="U425" s="464"/>
      <c r="BA425" s="466">
        <v>1</v>
      </c>
    </row>
    <row r="426" spans="2:53" ht="21" customHeight="1" x14ac:dyDescent="0.25">
      <c r="B426" s="104" t="s">
        <v>7</v>
      </c>
      <c r="C426" s="451" t="str">
        <f>C417</f>
        <v>Famille à coller.N.Nom de votre recette.Recette mère ►.S.Saisissez le nom de la recette mère</v>
      </c>
      <c r="D426" s="451">
        <f>D417</f>
        <v>6</v>
      </c>
      <c r="E426" s="451" t="str">
        <f>E417</f>
        <v>couverts</v>
      </c>
      <c r="F426" s="248"/>
      <c r="G426" s="249" t="s">
        <v>203</v>
      </c>
      <c r="H426" s="114"/>
      <c r="I426" s="250">
        <f>I420-I425</f>
        <v>1</v>
      </c>
      <c r="J426" s="251"/>
      <c r="K426" s="252">
        <f>K424*K425%</f>
        <v>5</v>
      </c>
      <c r="L426" s="253" t="s">
        <v>199</v>
      </c>
      <c r="S426" s="464"/>
      <c r="T426" s="464"/>
      <c r="U426" s="464"/>
      <c r="BA426" s="466">
        <v>1</v>
      </c>
    </row>
    <row r="427" spans="2:53" ht="21" customHeight="1" x14ac:dyDescent="0.25">
      <c r="B427" s="104" t="s">
        <v>7</v>
      </c>
      <c r="C427" s="451" t="str">
        <f>C417</f>
        <v>Famille à coller.N.Nom de votre recette.Recette mère ►.S.Saisissez le nom de la recette mère</v>
      </c>
      <c r="D427" s="451">
        <f>D417</f>
        <v>6</v>
      </c>
      <c r="E427" s="451" t="str">
        <f>E417</f>
        <v>couverts</v>
      </c>
      <c r="F427" s="261"/>
      <c r="G427" s="262"/>
      <c r="H427" s="114"/>
      <c r="I427" s="263"/>
      <c r="J427" s="332"/>
      <c r="K427" s="252">
        <f>((K424*K425)/100)+K424</f>
        <v>15</v>
      </c>
      <c r="L427" s="253" t="s">
        <v>197</v>
      </c>
      <c r="S427" s="464"/>
      <c r="T427" s="464"/>
      <c r="U427" s="464"/>
      <c r="BA427" s="466">
        <v>1</v>
      </c>
    </row>
    <row r="428" spans="2:53" ht="21" customHeight="1" x14ac:dyDescent="0.25">
      <c r="B428" s="104" t="s">
        <v>7</v>
      </c>
      <c r="C428" s="451" t="str">
        <f>C417</f>
        <v>Famille à coller.N.Nom de votre recette.Recette mère ►.S.Saisissez le nom de la recette mère</v>
      </c>
      <c r="D428" s="451">
        <f>D417</f>
        <v>6</v>
      </c>
      <c r="E428" s="451" t="str">
        <f>E417</f>
        <v>couverts</v>
      </c>
      <c r="F428" s="530" t="s">
        <v>98</v>
      </c>
      <c r="G428" s="530"/>
      <c r="H428" s="530"/>
      <c r="I428" s="530"/>
      <c r="J428" s="530"/>
      <c r="K428" s="530"/>
      <c r="L428" s="520"/>
      <c r="S428" s="464"/>
      <c r="T428" s="464"/>
      <c r="U428" s="464"/>
      <c r="BA428" s="466">
        <v>1</v>
      </c>
    </row>
    <row r="429" spans="2:53" ht="21" customHeight="1" x14ac:dyDescent="0.25">
      <c r="B429" s="73" t="str">
        <f>IF(OR(F429&lt;&gt;"",G429&lt;&gt; "",H429&lt;&gt;"",I429&lt;&gt;""),"A", "►")</f>
        <v>►</v>
      </c>
      <c r="C429" s="451" t="str">
        <f>C417</f>
        <v>Famille à coller.N.Nom de votre recette.Recette mère ►.S.Saisissez le nom de la recette mère</v>
      </c>
      <c r="D429" s="451">
        <f>D417</f>
        <v>6</v>
      </c>
      <c r="E429" s="451" t="str">
        <f>E417</f>
        <v>couverts</v>
      </c>
      <c r="F429" s="637"/>
      <c r="G429" s="637"/>
      <c r="H429" s="637"/>
      <c r="I429" s="637"/>
      <c r="J429" s="637"/>
      <c r="K429" s="637"/>
      <c r="L429" s="147"/>
      <c r="S429" s="464"/>
      <c r="T429" s="464"/>
      <c r="U429" s="464"/>
      <c r="BA429" s="466">
        <v>1</v>
      </c>
    </row>
    <row r="430" spans="2:53" ht="21" customHeight="1" x14ac:dyDescent="0.25">
      <c r="B430" s="73" t="str">
        <f>IF(OR(F430&lt;&gt;"",G430&lt;&gt; "",H430&lt;&gt;"",I430&lt;&gt;""),"A", "►")</f>
        <v>►</v>
      </c>
      <c r="C430" s="451" t="str">
        <f>C417</f>
        <v>Famille à coller.N.Nom de votre recette.Recette mère ►.S.Saisissez le nom de la recette mère</v>
      </c>
      <c r="D430" s="451">
        <f>D417</f>
        <v>6</v>
      </c>
      <c r="E430" s="451" t="str">
        <f>E417</f>
        <v>couverts</v>
      </c>
      <c r="F430" s="637"/>
      <c r="G430" s="637"/>
      <c r="H430" s="637"/>
      <c r="I430" s="637"/>
      <c r="J430" s="637"/>
      <c r="K430" s="637"/>
      <c r="L430" s="147"/>
      <c r="S430" s="464"/>
      <c r="T430" s="464"/>
      <c r="U430" s="464"/>
      <c r="BA430" s="466">
        <v>1</v>
      </c>
    </row>
    <row r="431" spans="2:53" ht="21" customHeight="1" x14ac:dyDescent="0.25">
      <c r="B431" s="73" t="str">
        <f>IF(OR(F431&lt;&gt;"",G431&lt;&gt; "",H431&lt;&gt;"",I431&lt;&gt;""),"A", "►")</f>
        <v>►</v>
      </c>
      <c r="C431" s="451" t="str">
        <f>C417</f>
        <v>Famille à coller.N.Nom de votre recette.Recette mère ►.S.Saisissez le nom de la recette mère</v>
      </c>
      <c r="D431" s="451">
        <f>D417</f>
        <v>6</v>
      </c>
      <c r="E431" s="451" t="str">
        <f>E417</f>
        <v>couverts</v>
      </c>
      <c r="F431" s="637"/>
      <c r="G431" s="637"/>
      <c r="H431" s="637"/>
      <c r="I431" s="637"/>
      <c r="J431" s="637"/>
      <c r="K431" s="637"/>
      <c r="L431" s="147" t="s">
        <v>127</v>
      </c>
      <c r="S431" s="464"/>
      <c r="T431" s="464"/>
      <c r="U431" s="464"/>
      <c r="BA431" s="466">
        <v>1</v>
      </c>
    </row>
    <row r="432" spans="2:53" ht="21" customHeight="1" x14ac:dyDescent="0.25">
      <c r="B432" s="73" t="str">
        <f>IF(OR(F432&lt;&gt;"",G432&lt;&gt; "",H432&lt;&gt;"",I432&lt;&gt;""),"A", "►")</f>
        <v>►</v>
      </c>
      <c r="C432" s="451" t="str">
        <f>C417</f>
        <v>Famille à coller.N.Nom de votre recette.Recette mère ►.S.Saisissez le nom de la recette mère</v>
      </c>
      <c r="D432" s="451">
        <f>D417</f>
        <v>6</v>
      </c>
      <c r="E432" s="451" t="str">
        <f>E417</f>
        <v>couverts</v>
      </c>
      <c r="F432" s="637"/>
      <c r="G432" s="637"/>
      <c r="H432" s="637"/>
      <c r="I432" s="637"/>
      <c r="J432" s="637"/>
      <c r="K432" s="637"/>
      <c r="L432" s="147" t="s">
        <v>128</v>
      </c>
      <c r="S432" s="464"/>
      <c r="T432" s="464"/>
      <c r="U432" s="464"/>
      <c r="BA432" s="466">
        <v>1</v>
      </c>
    </row>
    <row r="433" spans="2:53" ht="21" customHeight="1" x14ac:dyDescent="0.25">
      <c r="B433" s="73" t="str">
        <f>IF(OR(F433&lt;&gt;"",G433&lt;&gt; "",H433&lt;&gt;"",I433&lt;&gt;""),"A", "►")</f>
        <v>►</v>
      </c>
      <c r="C433" s="451" t="str">
        <f>C424</f>
        <v>Famille à coller.N.Nom de votre recette.Recette mère ►.S.Saisissez le nom de la recette mère</v>
      </c>
      <c r="D433" s="451">
        <f>D424</f>
        <v>6</v>
      </c>
      <c r="E433" s="451" t="str">
        <f>E424</f>
        <v>couverts</v>
      </c>
      <c r="F433" s="638"/>
      <c r="G433" s="638"/>
      <c r="H433" s="638"/>
      <c r="I433" s="638"/>
      <c r="J433" s="638"/>
      <c r="K433" s="638"/>
      <c r="L433" s="147" t="s">
        <v>266</v>
      </c>
      <c r="S433" s="464"/>
      <c r="T433" s="464"/>
      <c r="U433" s="464"/>
      <c r="BA433" s="466">
        <v>1</v>
      </c>
    </row>
    <row r="434" spans="2:53" ht="21" customHeight="1" x14ac:dyDescent="0.25">
      <c r="B434" s="116" t="s">
        <v>7</v>
      </c>
      <c r="C434" s="451" t="str">
        <f>C417</f>
        <v>Famille à coller.N.Nom de votre recette.Recette mère ►.S.Saisissez le nom de la recette mère</v>
      </c>
      <c r="D434" s="451">
        <f>D417</f>
        <v>6</v>
      </c>
      <c r="E434" s="451" t="str">
        <f>E417</f>
        <v>couverts</v>
      </c>
      <c r="F434" s="265"/>
      <c r="G434" s="265"/>
      <c r="H434" s="265" t="s">
        <v>73</v>
      </c>
      <c r="I434" s="266"/>
      <c r="J434" s="267"/>
      <c r="K434" s="267"/>
      <c r="L434" s="268"/>
      <c r="S434" s="464"/>
      <c r="T434" s="464"/>
      <c r="U434" s="464"/>
      <c r="BA434" s="466">
        <v>1</v>
      </c>
    </row>
    <row r="435" spans="2:53" ht="21" customHeight="1" thickBot="1" x14ac:dyDescent="0.3">
      <c r="B435" s="123" t="s">
        <v>7</v>
      </c>
      <c r="C435" s="455" t="str">
        <f>C417</f>
        <v>Famille à coller.N.Nom de votre recette.Recette mère ►.S.Saisissez le nom de la recette mère</v>
      </c>
      <c r="D435" s="455">
        <f>D417</f>
        <v>6</v>
      </c>
      <c r="E435" s="455" t="str">
        <f>E417</f>
        <v>couverts</v>
      </c>
      <c r="F435" s="269" t="s">
        <v>62</v>
      </c>
      <c r="G435" s="270"/>
      <c r="H435" s="271"/>
      <c r="I435" s="272"/>
      <c r="J435" s="271"/>
      <c r="K435" s="271"/>
      <c r="L435" s="273"/>
      <c r="S435" s="464"/>
      <c r="T435" s="464"/>
      <c r="U435" s="464"/>
      <c r="BA435" s="466">
        <v>1</v>
      </c>
    </row>
    <row r="436" spans="2:53" ht="21" customHeight="1" thickBot="1" x14ac:dyDescent="0.3">
      <c r="B436" s="100" t="s">
        <v>7</v>
      </c>
      <c r="S436" s="464"/>
      <c r="T436" s="464"/>
      <c r="U436" s="464"/>
      <c r="AR436" s="465"/>
      <c r="BA436" s="466">
        <v>1</v>
      </c>
    </row>
    <row r="437" spans="2:53" ht="21" customHeight="1" x14ac:dyDescent="0.25">
      <c r="B437" s="23" t="s">
        <v>7</v>
      </c>
      <c r="C437" s="456" t="str">
        <f>C443</f>
        <v>Famille à coller.N.Nom de votre recette.Recette mère ►.S.Saisissez le nom de la recette mère</v>
      </c>
      <c r="D437" s="457">
        <f>D443</f>
        <v>6</v>
      </c>
      <c r="E437" s="457" t="str">
        <f>E443</f>
        <v>couverts</v>
      </c>
      <c r="F437" s="279" t="s">
        <v>4</v>
      </c>
      <c r="G437" s="24" t="s">
        <v>8</v>
      </c>
      <c r="H437" s="3217" t="s">
        <v>206</v>
      </c>
      <c r="I437" s="3217"/>
      <c r="J437" s="3157" t="s">
        <v>10</v>
      </c>
      <c r="K437" s="3157"/>
      <c r="L437" s="3158"/>
      <c r="N437" s="522" t="s">
        <v>77</v>
      </c>
      <c r="O437" s="470" t="s">
        <v>346</v>
      </c>
      <c r="P437" s="470"/>
      <c r="Q437" s="470"/>
      <c r="S437" s="464"/>
      <c r="T437" s="464"/>
      <c r="U437" s="464"/>
      <c r="BA437" s="466">
        <v>1</v>
      </c>
    </row>
    <row r="438" spans="2:53" ht="21" customHeight="1" x14ac:dyDescent="0.25">
      <c r="B438" s="25" t="s">
        <v>7</v>
      </c>
      <c r="C438" s="458" t="str">
        <f>C443</f>
        <v>Famille à coller.N.Nom de votre recette.Recette mère ►.S.Saisissez le nom de la recette mère</v>
      </c>
      <c r="D438" s="459"/>
      <c r="E438" s="459"/>
      <c r="F438" s="281" t="s">
        <v>207</v>
      </c>
      <c r="G438" s="26" t="s">
        <v>12</v>
      </c>
      <c r="H438" s="3218"/>
      <c r="I438" s="3218"/>
      <c r="J438" s="3159"/>
      <c r="K438" s="3159"/>
      <c r="L438" s="3160"/>
      <c r="O438" s="469" t="s">
        <v>276</v>
      </c>
      <c r="P438" s="464"/>
      <c r="S438" s="464"/>
      <c r="T438" s="464"/>
      <c r="U438" s="464"/>
      <c r="AG438" s="465"/>
      <c r="BA438" s="466">
        <v>1</v>
      </c>
    </row>
    <row r="439" spans="2:53" ht="21" customHeight="1" x14ac:dyDescent="0.25">
      <c r="B439" s="25" t="s">
        <v>7</v>
      </c>
      <c r="C439" s="460" t="str">
        <f>C443</f>
        <v>Famille à coller.N.Nom de votre recette.Recette mère ►.S.Saisissez le nom de la recette mère</v>
      </c>
      <c r="D439" s="461"/>
      <c r="E439" s="462"/>
      <c r="F439" s="28"/>
      <c r="G439" s="29" t="s">
        <v>208</v>
      </c>
      <c r="H439" s="283"/>
      <c r="I439" s="30" t="s">
        <v>13</v>
      </c>
      <c r="J439" s="284" t="s">
        <v>14</v>
      </c>
      <c r="K439" s="9"/>
      <c r="L439" s="285"/>
      <c r="S439" s="464"/>
      <c r="T439" s="464"/>
      <c r="U439" s="464"/>
      <c r="BA439" s="466">
        <v>1</v>
      </c>
    </row>
    <row r="440" spans="2:53" ht="21" customHeight="1" x14ac:dyDescent="0.25">
      <c r="B440" s="25" t="s">
        <v>7</v>
      </c>
      <c r="C440" s="428" t="str">
        <f>C443</f>
        <v>Famille à coller.N.Nom de votre recette.Recette mère ►.S.Saisissez le nom de la recette mère</v>
      </c>
      <c r="D440" s="428"/>
      <c r="E440" s="428"/>
      <c r="F440" s="36" t="s">
        <v>16</v>
      </c>
      <c r="G440" s="37"/>
      <c r="H440" s="37"/>
      <c r="I440" s="288" t="s">
        <v>17</v>
      </c>
      <c r="J440" s="3214" t="str">
        <f>F443</f>
        <v>Famille à coller.N.Nom de votre recette.Recette mère ►.S.Saisissez le nom de la recette mère</v>
      </c>
      <c r="K440" s="3214"/>
      <c r="L440" s="3215"/>
      <c r="S440" s="464"/>
      <c r="T440" s="464"/>
      <c r="U440" s="464"/>
      <c r="BA440" s="466">
        <v>1</v>
      </c>
    </row>
    <row r="441" spans="2:53" ht="21" customHeight="1" x14ac:dyDescent="0.25">
      <c r="B441" s="25" t="s">
        <v>7</v>
      </c>
      <c r="C441" s="428" t="str">
        <f>C443</f>
        <v>Famille à coller.N.Nom de votre recette.Recette mère ►.S.Saisissez le nom de la recette mère</v>
      </c>
      <c r="D441" s="428"/>
      <c r="E441" s="428"/>
      <c r="F441" s="43">
        <v>6</v>
      </c>
      <c r="G441" s="44" t="s">
        <v>66</v>
      </c>
      <c r="H441" s="36"/>
      <c r="I441" s="36"/>
      <c r="J441" s="3214"/>
      <c r="K441" s="3214"/>
      <c r="L441" s="3215"/>
      <c r="S441" s="464"/>
      <c r="T441" s="464"/>
      <c r="U441" s="464"/>
      <c r="BA441" s="466">
        <v>1</v>
      </c>
    </row>
    <row r="442" spans="2:53" ht="21" customHeight="1" x14ac:dyDescent="0.25">
      <c r="B442" s="25" t="s">
        <v>5</v>
      </c>
      <c r="C442" s="428" t="str">
        <f>C443</f>
        <v>Famille à coller.N.Nom de votre recette.Recette mère ►.S.Saisissez le nom de la recette mère</v>
      </c>
      <c r="D442" s="428"/>
      <c r="E442" s="428"/>
      <c r="F442" s="289"/>
      <c r="G442" s="48"/>
      <c r="H442" s="48"/>
      <c r="I442" s="48"/>
      <c r="J442" s="48"/>
      <c r="K442" s="48"/>
      <c r="L442" s="429"/>
      <c r="S442" s="464"/>
      <c r="T442" s="464"/>
      <c r="U442" s="464"/>
      <c r="BA442" s="466">
        <v>1</v>
      </c>
    </row>
    <row r="443" spans="2:53" ht="21" customHeight="1" x14ac:dyDescent="0.25">
      <c r="B443" s="430" t="s">
        <v>5</v>
      </c>
      <c r="C443" s="431" t="str">
        <f>F443</f>
        <v>Famille à coller.N.Nom de votre recette.Recette mère ►.S.Saisissez le nom de la recette mère</v>
      </c>
      <c r="D443" s="431">
        <f>F441</f>
        <v>6</v>
      </c>
      <c r="E443" s="431" t="str">
        <f>G441</f>
        <v>couverts</v>
      </c>
      <c r="F443" s="435" t="str">
        <f>UPPER(LEFT(H437,1))&amp;LOWER(MID(H437,2,999))&amp;"."&amp;UPPER(LEFT(J437,1))&amp;"."&amp;UPPER(LEFT(J437,1))&amp;LOWER(MID(J437,2,999))&amp;"."&amp;IF(ISTEXT(L443),K443&amp;"."&amp;UPPER(LEFT(L443,1))&amp;"."&amp;UPPER(LEFT(L443,1))&amp;LOWER(MID(L443,2,999)),G443)</f>
        <v>Famille à coller.N.Nom de votre recette.Recette mère ►.S.Saisissez le nom de la recette mère</v>
      </c>
      <c r="G443" s="432" t="s">
        <v>22</v>
      </c>
      <c r="H443" s="3216" t="s">
        <v>23</v>
      </c>
      <c r="I443" s="3216"/>
      <c r="J443" s="3216"/>
      <c r="K443" s="433" t="s">
        <v>24</v>
      </c>
      <c r="L443" s="434" t="s">
        <v>25</v>
      </c>
      <c r="S443" s="464"/>
      <c r="T443" s="464"/>
      <c r="U443" s="464"/>
      <c r="BA443" s="466">
        <v>1</v>
      </c>
    </row>
    <row r="444" spans="2:53" ht="21" customHeight="1" x14ac:dyDescent="0.25">
      <c r="B444" s="439" t="s">
        <v>7</v>
      </c>
      <c r="C444" s="440" t="str">
        <f>C443</f>
        <v>Famille à coller.N.Nom de votre recette.Recette mère ►.S.Saisissez le nom de la recette mère</v>
      </c>
      <c r="D444" s="440"/>
      <c r="E444" s="440"/>
      <c r="F444" s="441" t="s">
        <v>27</v>
      </c>
      <c r="G444" s="442">
        <v>9</v>
      </c>
      <c r="H444" s="436" t="s">
        <v>67</v>
      </c>
      <c r="I444" s="437"/>
      <c r="J444" s="437"/>
      <c r="K444" s="437"/>
      <c r="L444" s="438"/>
      <c r="S444" s="464"/>
      <c r="T444" s="464"/>
      <c r="U444" s="464"/>
      <c r="BA444" s="466">
        <v>1</v>
      </c>
    </row>
    <row r="445" spans="2:53" ht="21" customHeight="1" x14ac:dyDescent="0.25">
      <c r="B445" s="104" t="s">
        <v>7</v>
      </c>
      <c r="C445" s="451" t="str">
        <f>C443</f>
        <v>Famille à coller.N.Nom de votre recette.Recette mère ►.S.Saisissez le nom de la recette mère</v>
      </c>
      <c r="D445" s="451"/>
      <c r="E445" s="451"/>
      <c r="F445" s="264" t="s">
        <v>68</v>
      </c>
      <c r="G445" s="122"/>
      <c r="H445" s="122"/>
      <c r="I445" s="122"/>
      <c r="J445" s="122"/>
      <c r="K445" s="122"/>
      <c r="L445" s="112"/>
      <c r="S445" s="464"/>
      <c r="T445" s="464"/>
      <c r="U445" s="464"/>
      <c r="BA445" s="466">
        <v>1</v>
      </c>
    </row>
    <row r="446" spans="2:53" ht="21" customHeight="1" x14ac:dyDescent="0.25">
      <c r="B446" s="73" t="str">
        <f t="shared" ref="B446:B456" si="44">IF(OR(F446&lt;&gt;"",G446&lt;&gt; "",H446&lt;&gt;"",I446&lt;&gt;""),"A", "►")</f>
        <v>A</v>
      </c>
      <c r="C446" s="451" t="str">
        <f>C443</f>
        <v>Famille à coller.N.Nom de votre recette.Recette mère ►.S.Saisissez le nom de la recette mère</v>
      </c>
      <c r="D446" s="451"/>
      <c r="E446" s="451"/>
      <c r="F446" s="205" t="s">
        <v>69</v>
      </c>
      <c r="G446" s="85"/>
      <c r="H446" s="85"/>
      <c r="I446" s="85"/>
      <c r="J446" s="85"/>
      <c r="K446" s="85"/>
      <c r="L446" s="112"/>
      <c r="S446" s="464"/>
      <c r="T446" s="464"/>
      <c r="U446" s="464"/>
      <c r="BA446" s="466">
        <v>1</v>
      </c>
    </row>
    <row r="447" spans="2:53" ht="21" customHeight="1" x14ac:dyDescent="0.25">
      <c r="B447" s="73" t="str">
        <f t="shared" si="44"/>
        <v>►</v>
      </c>
      <c r="C447" s="451" t="str">
        <f>C443</f>
        <v>Famille à coller.N.Nom de votre recette.Recette mère ►.S.Saisissez le nom de la recette mère</v>
      </c>
      <c r="D447" s="451">
        <f>D443</f>
        <v>6</v>
      </c>
      <c r="E447" s="451" t="str">
        <f>E443</f>
        <v>couverts</v>
      </c>
      <c r="F447" s="205"/>
      <c r="G447" s="114"/>
      <c r="H447" s="114"/>
      <c r="I447" s="114"/>
      <c r="J447" s="114"/>
      <c r="K447" s="114"/>
      <c r="L447" s="115"/>
      <c r="S447" s="464"/>
      <c r="T447" s="464"/>
      <c r="U447" s="464"/>
      <c r="BA447" s="466">
        <v>1</v>
      </c>
    </row>
    <row r="448" spans="2:53" ht="21" customHeight="1" x14ac:dyDescent="0.25">
      <c r="B448" s="73" t="str">
        <f t="shared" si="44"/>
        <v>►</v>
      </c>
      <c r="C448" s="451" t="str">
        <f>C443</f>
        <v>Famille à coller.N.Nom de votre recette.Recette mère ►.S.Saisissez le nom de la recette mère</v>
      </c>
      <c r="D448" s="451">
        <f>D443</f>
        <v>6</v>
      </c>
      <c r="E448" s="451" t="str">
        <f>E443</f>
        <v>couverts</v>
      </c>
      <c r="F448" s="205"/>
      <c r="G448" s="114"/>
      <c r="H448" s="114"/>
      <c r="I448" s="114"/>
      <c r="J448" s="114"/>
      <c r="K448" s="114"/>
      <c r="L448" s="115"/>
      <c r="S448" s="464"/>
      <c r="T448" s="464"/>
      <c r="U448" s="464"/>
      <c r="BA448" s="466">
        <v>1</v>
      </c>
    </row>
    <row r="449" spans="1:55" ht="21" customHeight="1" x14ac:dyDescent="0.25">
      <c r="B449" s="73" t="str">
        <f t="shared" si="44"/>
        <v>►</v>
      </c>
      <c r="C449" s="451" t="str">
        <f>C443</f>
        <v>Famille à coller.N.Nom de votre recette.Recette mère ►.S.Saisissez le nom de la recette mère</v>
      </c>
      <c r="D449" s="451">
        <f>D443</f>
        <v>6</v>
      </c>
      <c r="E449" s="451" t="str">
        <f>E443</f>
        <v>couverts</v>
      </c>
      <c r="F449" s="205"/>
      <c r="G449" s="114"/>
      <c r="H449" s="114"/>
      <c r="I449" s="114"/>
      <c r="J449" s="114"/>
      <c r="K449" s="114"/>
      <c r="L449" s="115"/>
      <c r="S449" s="464"/>
      <c r="T449" s="464"/>
      <c r="U449" s="464"/>
      <c r="BA449" s="466">
        <v>1</v>
      </c>
    </row>
    <row r="450" spans="1:55" ht="21" customHeight="1" x14ac:dyDescent="0.25">
      <c r="B450" s="73" t="str">
        <f t="shared" si="44"/>
        <v>►</v>
      </c>
      <c r="C450" s="451" t="str">
        <f>C443</f>
        <v>Famille à coller.N.Nom de votre recette.Recette mère ►.S.Saisissez le nom de la recette mère</v>
      </c>
      <c r="D450" s="451">
        <f>D443</f>
        <v>6</v>
      </c>
      <c r="E450" s="451" t="str">
        <f>E443</f>
        <v>couverts</v>
      </c>
      <c r="F450" s="205"/>
      <c r="G450" s="114"/>
      <c r="H450" s="114"/>
      <c r="I450" s="114"/>
      <c r="J450" s="114"/>
      <c r="K450" s="114"/>
      <c r="L450" s="115"/>
      <c r="S450" s="464"/>
      <c r="T450" s="464"/>
      <c r="U450" s="464"/>
      <c r="BA450" s="466">
        <v>1</v>
      </c>
    </row>
    <row r="451" spans="1:55" ht="21" customHeight="1" x14ac:dyDescent="0.25">
      <c r="B451" s="73" t="str">
        <f t="shared" si="44"/>
        <v>►</v>
      </c>
      <c r="C451" s="451" t="str">
        <f>C443</f>
        <v>Famille à coller.N.Nom de votre recette.Recette mère ►.S.Saisissez le nom de la recette mère</v>
      </c>
      <c r="D451" s="451">
        <f>D443</f>
        <v>6</v>
      </c>
      <c r="E451" s="451" t="str">
        <f>E443</f>
        <v>couverts</v>
      </c>
      <c r="F451" s="205"/>
      <c r="G451" s="114"/>
      <c r="H451" s="114"/>
      <c r="I451" s="114"/>
      <c r="J451" s="114"/>
      <c r="K451" s="114"/>
      <c r="L451" s="115"/>
      <c r="S451" s="464"/>
      <c r="T451" s="464"/>
      <c r="U451" s="464"/>
      <c r="BA451" s="466">
        <v>1</v>
      </c>
    </row>
    <row r="452" spans="1:55" ht="21" customHeight="1" x14ac:dyDescent="0.25">
      <c r="B452" s="73" t="str">
        <f t="shared" si="44"/>
        <v>►</v>
      </c>
      <c r="C452" s="451" t="str">
        <f>C443</f>
        <v>Famille à coller.N.Nom de votre recette.Recette mère ►.S.Saisissez le nom de la recette mère</v>
      </c>
      <c r="D452" s="451">
        <f>D443</f>
        <v>6</v>
      </c>
      <c r="E452" s="451" t="str">
        <f>E443</f>
        <v>couverts</v>
      </c>
      <c r="F452" s="205"/>
      <c r="G452" s="114"/>
      <c r="H452" s="114"/>
      <c r="I452" s="114"/>
      <c r="J452" s="114"/>
      <c r="K452" s="114"/>
      <c r="L452" s="115"/>
      <c r="S452" s="464"/>
      <c r="T452" s="464"/>
      <c r="U452" s="464"/>
      <c r="BA452" s="466">
        <v>1</v>
      </c>
    </row>
    <row r="453" spans="1:55" ht="21" customHeight="1" x14ac:dyDescent="0.25">
      <c r="B453" s="73" t="str">
        <f t="shared" si="44"/>
        <v>►</v>
      </c>
      <c r="C453" s="451" t="str">
        <f>C443</f>
        <v>Famille à coller.N.Nom de votre recette.Recette mère ►.S.Saisissez le nom de la recette mère</v>
      </c>
      <c r="D453" s="451">
        <f>D443</f>
        <v>6</v>
      </c>
      <c r="E453" s="451" t="str">
        <f>E443</f>
        <v>couverts</v>
      </c>
      <c r="F453" s="205"/>
      <c r="G453" s="114"/>
      <c r="H453" s="114"/>
      <c r="I453" s="114"/>
      <c r="J453" s="114"/>
      <c r="K453" s="114"/>
      <c r="L453" s="115"/>
      <c r="S453" s="464"/>
      <c r="T453" s="464"/>
      <c r="U453" s="464"/>
      <c r="BA453" s="466">
        <v>1</v>
      </c>
    </row>
    <row r="454" spans="1:55" ht="21" customHeight="1" x14ac:dyDescent="0.25">
      <c r="B454" s="73" t="str">
        <f t="shared" si="44"/>
        <v>►</v>
      </c>
      <c r="C454" s="451" t="str">
        <f>C443</f>
        <v>Famille à coller.N.Nom de votre recette.Recette mère ►.S.Saisissez le nom de la recette mère</v>
      </c>
      <c r="D454" s="451">
        <f>D443</f>
        <v>6</v>
      </c>
      <c r="E454" s="451" t="str">
        <f>E443</f>
        <v>couverts</v>
      </c>
      <c r="F454" s="205"/>
      <c r="G454" s="114"/>
      <c r="H454" s="114"/>
      <c r="I454" s="114"/>
      <c r="J454" s="114"/>
      <c r="K454" s="114"/>
      <c r="L454" s="115"/>
      <c r="S454" s="464"/>
      <c r="T454" s="464"/>
      <c r="U454" s="464"/>
      <c r="BA454" s="466">
        <v>1</v>
      </c>
    </row>
    <row r="455" spans="1:55" ht="21" customHeight="1" x14ac:dyDescent="0.25">
      <c r="B455" s="73" t="str">
        <f t="shared" si="44"/>
        <v>►</v>
      </c>
      <c r="C455" s="451" t="str">
        <f>C443</f>
        <v>Famille à coller.N.Nom de votre recette.Recette mère ►.S.Saisissez le nom de la recette mère</v>
      </c>
      <c r="D455" s="451">
        <f>D443</f>
        <v>6</v>
      </c>
      <c r="E455" s="451" t="str">
        <f>E443</f>
        <v>couverts</v>
      </c>
      <c r="F455" s="205"/>
      <c r="G455" s="114"/>
      <c r="H455" s="114"/>
      <c r="I455" s="114"/>
      <c r="J455" s="114"/>
      <c r="K455" s="114"/>
      <c r="L455" s="115"/>
      <c r="S455" s="464"/>
      <c r="T455" s="464"/>
      <c r="U455" s="464"/>
      <c r="BA455" s="466">
        <v>1</v>
      </c>
    </row>
    <row r="456" spans="1:55" ht="21" customHeight="1" x14ac:dyDescent="0.25">
      <c r="B456" s="73" t="str">
        <f t="shared" si="44"/>
        <v>►</v>
      </c>
      <c r="C456" s="451" t="str">
        <f>C443</f>
        <v>Famille à coller.N.Nom de votre recette.Recette mère ►.S.Saisissez le nom de la recette mère</v>
      </c>
      <c r="D456" s="451">
        <f>D443</f>
        <v>6</v>
      </c>
      <c r="E456" s="451" t="str">
        <f>E443</f>
        <v>couverts</v>
      </c>
      <c r="F456" s="205"/>
      <c r="G456" s="114"/>
      <c r="H456" s="114"/>
      <c r="I456" s="114"/>
      <c r="J456" s="114"/>
      <c r="K456" s="114"/>
      <c r="L456" s="115"/>
      <c r="S456" s="464"/>
      <c r="T456" s="464"/>
      <c r="U456" s="464"/>
      <c r="BA456" s="466">
        <v>1</v>
      </c>
    </row>
    <row r="457" spans="1:55" ht="21" customHeight="1" x14ac:dyDescent="0.25">
      <c r="B457" s="116" t="s">
        <v>7</v>
      </c>
      <c r="C457" s="451" t="str">
        <f>C443</f>
        <v>Famille à coller.N.Nom de votre recette.Recette mère ►.S.Saisissez le nom de la recette mère</v>
      </c>
      <c r="D457" s="451">
        <f>D443</f>
        <v>6</v>
      </c>
      <c r="E457" s="451" t="str">
        <f>E443</f>
        <v>couverts</v>
      </c>
      <c r="F457" s="517" t="s">
        <v>98</v>
      </c>
      <c r="G457" s="518"/>
      <c r="H457" s="518"/>
      <c r="I457" s="518"/>
      <c r="J457" s="518"/>
      <c r="K457" s="519"/>
      <c r="L457" s="520"/>
      <c r="S457" s="464"/>
      <c r="T457" s="464"/>
      <c r="U457" s="464"/>
      <c r="BA457" s="466">
        <v>1</v>
      </c>
    </row>
    <row r="458" spans="1:55" ht="21" customHeight="1" x14ac:dyDescent="0.25">
      <c r="B458" s="116" t="s">
        <v>7</v>
      </c>
      <c r="C458" s="451" t="str">
        <f>C443</f>
        <v>Famille à coller.N.Nom de votre recette.Recette mère ►.S.Saisissez le nom de la recette mère</v>
      </c>
      <c r="D458" s="451">
        <f>D443</f>
        <v>6</v>
      </c>
      <c r="E458" s="451" t="str">
        <f>E443</f>
        <v>couverts</v>
      </c>
      <c r="F458" s="145"/>
      <c r="G458" s="146"/>
      <c r="H458" s="146"/>
      <c r="I458" s="146"/>
      <c r="J458" s="146"/>
      <c r="K458" s="472"/>
      <c r="L458" s="147" t="s">
        <v>127</v>
      </c>
      <c r="S458" s="464"/>
      <c r="T458" s="464"/>
      <c r="U458" s="464"/>
      <c r="BA458" s="466">
        <v>1</v>
      </c>
    </row>
    <row r="459" spans="1:55" ht="21" customHeight="1" x14ac:dyDescent="0.25">
      <c r="B459" s="116" t="s">
        <v>7</v>
      </c>
      <c r="C459" s="451" t="str">
        <f>C450</f>
        <v>Famille à coller.N.Nom de votre recette.Recette mère ►.S.Saisissez le nom de la recette mère</v>
      </c>
      <c r="D459" s="451">
        <f>D450</f>
        <v>6</v>
      </c>
      <c r="E459" s="451" t="str">
        <f>E450</f>
        <v>couverts</v>
      </c>
      <c r="F459" s="566"/>
      <c r="G459" s="146"/>
      <c r="H459" s="146"/>
      <c r="I459" s="146"/>
      <c r="J459" s="146"/>
      <c r="K459" s="472"/>
      <c r="L459" s="147" t="s">
        <v>128</v>
      </c>
      <c r="S459" s="464"/>
      <c r="T459" s="464"/>
      <c r="U459" s="464"/>
      <c r="W459"/>
      <c r="X459"/>
      <c r="Y459"/>
      <c r="Z459"/>
      <c r="AA459"/>
      <c r="AB459"/>
      <c r="AC459"/>
      <c r="AD459"/>
      <c r="AF459"/>
      <c r="AG459"/>
      <c r="AH459"/>
      <c r="AI459"/>
      <c r="AJ459"/>
      <c r="AK459"/>
      <c r="AL459"/>
      <c r="AN459"/>
      <c r="AO459"/>
      <c r="AP459"/>
      <c r="AQ459"/>
      <c r="AR459"/>
      <c r="BA459" s="466">
        <v>1</v>
      </c>
    </row>
    <row r="460" spans="1:55" ht="21" customHeight="1" x14ac:dyDescent="0.25">
      <c r="B460" s="116" t="s">
        <v>7</v>
      </c>
      <c r="C460" s="451" t="str">
        <f>C443</f>
        <v>Famille à coller.N.Nom de votre recette.Recette mère ►.S.Saisissez le nom de la recette mère</v>
      </c>
      <c r="D460" s="451">
        <f>D443</f>
        <v>6</v>
      </c>
      <c r="E460" s="451" t="str">
        <f>E443</f>
        <v>couverts</v>
      </c>
      <c r="F460" s="265"/>
      <c r="G460" s="265"/>
      <c r="H460" s="265" t="s">
        <v>73</v>
      </c>
      <c r="I460" s="266"/>
      <c r="J460" s="267"/>
      <c r="K460" s="267"/>
      <c r="L460" s="268"/>
      <c r="S460" s="464"/>
      <c r="T460" s="464"/>
      <c r="U460" s="464"/>
      <c r="W460"/>
      <c r="X460"/>
      <c r="Y460"/>
      <c r="Z460"/>
      <c r="AA460"/>
      <c r="AB460"/>
      <c r="AC460"/>
      <c r="AD460"/>
      <c r="AF460"/>
      <c r="AG460"/>
      <c r="AH460"/>
      <c r="AI460"/>
      <c r="AJ460"/>
      <c r="AK460"/>
      <c r="AL460"/>
      <c r="AN460"/>
      <c r="AO460"/>
      <c r="AP460"/>
      <c r="AQ460"/>
      <c r="AR460"/>
      <c r="BA460" s="466">
        <v>1</v>
      </c>
    </row>
    <row r="461" spans="1:55" ht="21" customHeight="1" thickBot="1" x14ac:dyDescent="0.3">
      <c r="B461" s="123" t="s">
        <v>7</v>
      </c>
      <c r="C461" s="455" t="str">
        <f>C443</f>
        <v>Famille à coller.N.Nom de votre recette.Recette mère ►.S.Saisissez le nom de la recette mère</v>
      </c>
      <c r="D461" s="455">
        <f>D443</f>
        <v>6</v>
      </c>
      <c r="E461" s="455" t="str">
        <f>E443</f>
        <v>couverts</v>
      </c>
      <c r="F461" s="269" t="s">
        <v>62</v>
      </c>
      <c r="G461" s="270"/>
      <c r="H461" s="271"/>
      <c r="I461" s="272"/>
      <c r="J461" s="271"/>
      <c r="K461" s="271"/>
      <c r="L461" s="273"/>
      <c r="S461" s="464"/>
      <c r="T461" s="464"/>
      <c r="U461" s="464"/>
      <c r="BA461" s="466">
        <v>1</v>
      </c>
    </row>
    <row r="462" spans="1:55" ht="21" customHeight="1" x14ac:dyDescent="0.25">
      <c r="S462" s="464"/>
      <c r="T462" s="464"/>
      <c r="U462" s="464"/>
      <c r="BA462" s="552" t="s">
        <v>344</v>
      </c>
    </row>
    <row r="463" spans="1:55" x14ac:dyDescent="0.25">
      <c r="A463" s="466">
        <v>1</v>
      </c>
      <c r="B463" s="466">
        <v>1</v>
      </c>
      <c r="C463" s="466">
        <v>1</v>
      </c>
      <c r="D463" s="466">
        <v>1</v>
      </c>
      <c r="E463" s="466">
        <v>1</v>
      </c>
      <c r="F463" s="466">
        <v>1</v>
      </c>
      <c r="G463" s="466">
        <v>1</v>
      </c>
      <c r="H463" s="466">
        <v>1</v>
      </c>
      <c r="I463" s="466">
        <v>1</v>
      </c>
      <c r="J463" s="466">
        <v>1</v>
      </c>
      <c r="K463" s="466">
        <v>1</v>
      </c>
      <c r="L463" s="466">
        <v>1</v>
      </c>
      <c r="M463" s="466">
        <v>1</v>
      </c>
      <c r="N463" s="466">
        <v>1</v>
      </c>
      <c r="O463" s="466">
        <v>1</v>
      </c>
      <c r="P463" s="466">
        <v>1</v>
      </c>
      <c r="Q463" s="466">
        <v>1</v>
      </c>
      <c r="R463" s="466">
        <v>1</v>
      </c>
      <c r="S463" s="466">
        <v>1</v>
      </c>
      <c r="T463" s="466">
        <v>1</v>
      </c>
      <c r="U463" s="466">
        <v>1</v>
      </c>
      <c r="V463" s="466">
        <v>1</v>
      </c>
      <c r="W463" s="466">
        <v>1</v>
      </c>
      <c r="X463" s="466">
        <v>1</v>
      </c>
      <c r="Y463" s="466">
        <v>1</v>
      </c>
      <c r="Z463" s="466">
        <v>1</v>
      </c>
      <c r="AA463" s="466">
        <v>1</v>
      </c>
      <c r="AB463" s="466">
        <v>1</v>
      </c>
      <c r="AC463" s="466">
        <v>1</v>
      </c>
      <c r="AD463" s="466">
        <v>1</v>
      </c>
      <c r="AE463" s="466">
        <v>1</v>
      </c>
      <c r="AF463" s="466">
        <v>1</v>
      </c>
      <c r="AG463" s="466">
        <v>1</v>
      </c>
      <c r="AH463" s="466">
        <v>1</v>
      </c>
      <c r="AI463" s="466">
        <v>1</v>
      </c>
      <c r="AJ463" s="466">
        <v>1</v>
      </c>
      <c r="AK463" s="466">
        <v>1</v>
      </c>
      <c r="AL463" s="466">
        <v>1</v>
      </c>
      <c r="AM463" s="466">
        <v>1</v>
      </c>
      <c r="AN463" s="466">
        <v>1</v>
      </c>
      <c r="AO463" s="466">
        <v>1</v>
      </c>
      <c r="AP463" s="466">
        <v>1</v>
      </c>
      <c r="AQ463" s="466">
        <v>1</v>
      </c>
      <c r="AR463" s="466">
        <v>1</v>
      </c>
      <c r="AS463" s="466">
        <v>1</v>
      </c>
      <c r="AT463" s="466">
        <v>1</v>
      </c>
      <c r="AU463" s="466">
        <v>1</v>
      </c>
      <c r="AV463" s="466">
        <v>1</v>
      </c>
      <c r="AW463" s="466">
        <v>1</v>
      </c>
      <c r="AX463" s="466">
        <v>1</v>
      </c>
      <c r="AY463" s="466">
        <v>1</v>
      </c>
      <c r="AZ463" s="466">
        <v>1</v>
      </c>
      <c r="BA463" s="1" t="str">
        <f>ADDRESS(ROW(),COLUMN(),4)</f>
        <v>BA463</v>
      </c>
      <c r="BB463" s="553"/>
      <c r="BC463" s="554" t="str">
        <f>ADDRESS(ROW(),COLUMN(),4)</f>
        <v>BC463</v>
      </c>
    </row>
    <row r="464" spans="1:55" x14ac:dyDescent="0.25">
      <c r="S464" s="464"/>
      <c r="T464" s="464"/>
      <c r="U464" s="464"/>
    </row>
    <row r="465" spans="19:21" x14ac:dyDescent="0.25">
      <c r="S465" s="464"/>
      <c r="T465" s="464"/>
      <c r="U465" s="464"/>
    </row>
  </sheetData>
  <mergeCells count="152">
    <mergeCell ref="F395:F396"/>
    <mergeCell ref="H395:I395"/>
    <mergeCell ref="L396:L398"/>
    <mergeCell ref="F160:L162"/>
    <mergeCell ref="F165:L168"/>
    <mergeCell ref="G263:G264"/>
    <mergeCell ref="H263:H264"/>
    <mergeCell ref="I263:I264"/>
    <mergeCell ref="J263:J264"/>
    <mergeCell ref="K263:K264"/>
    <mergeCell ref="L263:L264"/>
    <mergeCell ref="H183:J183"/>
    <mergeCell ref="H203:I204"/>
    <mergeCell ref="H385:I386"/>
    <mergeCell ref="J385:L386"/>
    <mergeCell ref="H313:J313"/>
    <mergeCell ref="J284:L285"/>
    <mergeCell ref="H287:J287"/>
    <mergeCell ref="H307:I308"/>
    <mergeCell ref="J307:L308"/>
    <mergeCell ref="J310:L311"/>
    <mergeCell ref="H281:I282"/>
    <mergeCell ref="J281:L282"/>
    <mergeCell ref="H151:I152"/>
    <mergeCell ref="J151:L152"/>
    <mergeCell ref="H105:J105"/>
    <mergeCell ref="H125:I126"/>
    <mergeCell ref="J99:L100"/>
    <mergeCell ref="AN102:AO103"/>
    <mergeCell ref="AP102:AQ103"/>
    <mergeCell ref="O103:Q103"/>
    <mergeCell ref="Y69:Y70"/>
    <mergeCell ref="AA69:AD71"/>
    <mergeCell ref="AC72:AD78"/>
    <mergeCell ref="W78:Y78"/>
    <mergeCell ref="H40:I41"/>
    <mergeCell ref="J43:L44"/>
    <mergeCell ref="J40:L41"/>
    <mergeCell ref="N40:O41"/>
    <mergeCell ref="P40:P41"/>
    <mergeCell ref="J76:L77"/>
    <mergeCell ref="O78:O83"/>
    <mergeCell ref="I18:I19"/>
    <mergeCell ref="J18:J19"/>
    <mergeCell ref="K18:K19"/>
    <mergeCell ref="N18:N19"/>
    <mergeCell ref="O18:O19"/>
    <mergeCell ref="H46:J46"/>
    <mergeCell ref="B3:B5"/>
    <mergeCell ref="J13:L14"/>
    <mergeCell ref="H10:I11"/>
    <mergeCell ref="J10:L11"/>
    <mergeCell ref="H16:J16"/>
    <mergeCell ref="J154:L155"/>
    <mergeCell ref="H229:I230"/>
    <mergeCell ref="J229:L230"/>
    <mergeCell ref="J232:L233"/>
    <mergeCell ref="H157:J157"/>
    <mergeCell ref="H177:I178"/>
    <mergeCell ref="J177:L178"/>
    <mergeCell ref="J180:L181"/>
    <mergeCell ref="J203:L204"/>
    <mergeCell ref="J206:L207"/>
    <mergeCell ref="H209:J209"/>
    <mergeCell ref="H99:I100"/>
    <mergeCell ref="J102:L103"/>
    <mergeCell ref="J125:L126"/>
    <mergeCell ref="J128:L129"/>
    <mergeCell ref="H131:J131"/>
    <mergeCell ref="H73:I74"/>
    <mergeCell ref="J73:L74"/>
    <mergeCell ref="H79:J79"/>
    <mergeCell ref="H443:J443"/>
    <mergeCell ref="H339:J339"/>
    <mergeCell ref="H359:I360"/>
    <mergeCell ref="J359:L360"/>
    <mergeCell ref="J362:L363"/>
    <mergeCell ref="H365:J365"/>
    <mergeCell ref="H235:J235"/>
    <mergeCell ref="H255:I256"/>
    <mergeCell ref="J255:L256"/>
    <mergeCell ref="J258:L259"/>
    <mergeCell ref="H261:J261"/>
    <mergeCell ref="H417:J417"/>
    <mergeCell ref="H437:I438"/>
    <mergeCell ref="J437:L438"/>
    <mergeCell ref="J440:L441"/>
    <mergeCell ref="J388:L389"/>
    <mergeCell ref="H391:J391"/>
    <mergeCell ref="H411:I412"/>
    <mergeCell ref="J411:L412"/>
    <mergeCell ref="J414:L415"/>
    <mergeCell ref="H394:I394"/>
    <mergeCell ref="H333:I334"/>
    <mergeCell ref="J333:L334"/>
    <mergeCell ref="J336:L337"/>
    <mergeCell ref="AV72:AV73"/>
    <mergeCell ref="AW72:AW73"/>
    <mergeCell ref="AX72:AX73"/>
    <mergeCell ref="O86:Q86"/>
    <mergeCell ref="I81:I82"/>
    <mergeCell ref="J81:J82"/>
    <mergeCell ref="K81:K82"/>
    <mergeCell ref="W3:AD4"/>
    <mergeCell ref="W5:AD5"/>
    <mergeCell ref="W6:AD6"/>
    <mergeCell ref="W25:AD26"/>
    <mergeCell ref="W27:AD27"/>
    <mergeCell ref="W28:AB28"/>
    <mergeCell ref="W64:AD64"/>
    <mergeCell ref="W65:AD65"/>
    <mergeCell ref="W66:X67"/>
    <mergeCell ref="AA66:AD68"/>
    <mergeCell ref="AN10:AQ12"/>
    <mergeCell ref="AS10:AY12"/>
    <mergeCell ref="AV24:AV25"/>
    <mergeCell ref="AW24:AW25"/>
    <mergeCell ref="AX24:AX25"/>
    <mergeCell ref="Q18:Q19"/>
    <mergeCell ref="P18:P19"/>
    <mergeCell ref="AS51:AY52"/>
    <mergeCell ref="AX54:AX55"/>
    <mergeCell ref="AY54:AY55"/>
    <mergeCell ref="AW60:AY60"/>
    <mergeCell ref="AW61:AY62"/>
    <mergeCell ref="AW63:AY65"/>
    <mergeCell ref="N10:O11"/>
    <mergeCell ref="P10:P11"/>
    <mergeCell ref="Q10:Q11"/>
    <mergeCell ref="Q40:Q41"/>
    <mergeCell ref="AN56:AQ59"/>
    <mergeCell ref="AN60:AQ61"/>
    <mergeCell ref="AT224:AX226"/>
    <mergeCell ref="AV94:AV95"/>
    <mergeCell ref="AW94:AW95"/>
    <mergeCell ref="AT113:AU113"/>
    <mergeCell ref="AV113:AW113"/>
    <mergeCell ref="AU212:AY212"/>
    <mergeCell ref="AU213:AY213"/>
    <mergeCell ref="AS79:AS80"/>
    <mergeCell ref="AU208:AY208"/>
    <mergeCell ref="AU209:AY209"/>
    <mergeCell ref="AU210:AY210"/>
    <mergeCell ref="AU211:AY211"/>
    <mergeCell ref="AS135:AS140"/>
    <mergeCell ref="AT136:AY138"/>
    <mergeCell ref="AS144:AS153"/>
    <mergeCell ref="AT144:AT145"/>
    <mergeCell ref="AT198:AY198"/>
    <mergeCell ref="AS199:AY199"/>
    <mergeCell ref="AT202:AY205"/>
    <mergeCell ref="AT214:AY215"/>
  </mergeCells>
  <conditionalFormatting sqref="K20:K33">
    <cfRule type="cellIs" dxfId="44" priority="32" operator="notEqual">
      <formula>1</formula>
    </cfRule>
  </conditionalFormatting>
  <conditionalFormatting sqref="K83:K96">
    <cfRule type="cellIs" dxfId="43" priority="24" operator="notEqual">
      <formula>1</formula>
    </cfRule>
  </conditionalFormatting>
  <conditionalFormatting sqref="AT146:AT147">
    <cfRule type="cellIs" dxfId="42" priority="3" operator="notEqual">
      <formula>1</formula>
    </cfRule>
  </conditionalFormatting>
  <conditionalFormatting sqref="AX26:AX28">
    <cfRule type="cellIs" dxfId="41" priority="1" operator="notEqual">
      <formula>1</formula>
    </cfRule>
  </conditionalFormatting>
  <conditionalFormatting sqref="AX74">
    <cfRule type="cellIs" dxfId="40" priority="2" operator="notEqual">
      <formula>1</formula>
    </cfRule>
  </conditionalFormatting>
  <hyperlinks>
    <hyperlink ref="AW182" r:id="rId1" xr:uid="{5FE90A55-984D-4DD5-86E1-6F14033F9D2C}"/>
    <hyperlink ref="Z24" r:id="rId2" xr:uid="{093017D8-7DA9-41CE-8035-2F4AC49C8E88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87D9-F338-4949-8BA9-14FC4E66F68D}">
  <dimension ref="A1:BC591"/>
  <sheetViews>
    <sheetView zoomScaleNormal="100" workbookViewId="0">
      <selection activeCell="A5" sqref="A5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4.7109375" customWidth="1"/>
    <col min="16" max="16" width="11.7109375" customWidth="1"/>
    <col min="17" max="17" width="17.85546875" customWidth="1"/>
    <col min="18" max="18" width="4" customWidth="1"/>
    <col min="19" max="19" width="14.7109375" customWidth="1"/>
    <col min="20" max="20" width="11.7109375" customWidth="1"/>
    <col min="21" max="21" width="17.7109375" customWidth="1"/>
    <col min="22" max="22" width="5.85546875" customWidth="1"/>
    <col min="23" max="23" width="10.7109375" style="27" customWidth="1"/>
    <col min="24" max="24" width="9.42578125" style="27" customWidth="1"/>
    <col min="25" max="25" width="99.7109375" style="27" customWidth="1"/>
    <col min="26" max="26" width="6" style="27" customWidth="1"/>
    <col min="27" max="27" width="5.7109375" style="27" customWidth="1"/>
    <col min="28" max="30" width="10.7109375" style="27" customWidth="1"/>
    <col min="32" max="32" width="7.5703125" style="465" customWidth="1"/>
    <col min="33" max="33" width="3.85546875" style="27" customWidth="1"/>
    <col min="34" max="38" width="11.7109375" style="465" customWidth="1"/>
    <col min="40" max="40" width="19.7109375" style="465" customWidth="1"/>
    <col min="41" max="41" width="22" style="465" customWidth="1"/>
    <col min="42" max="42" width="25.7109375" style="465" customWidth="1"/>
    <col min="43" max="43" width="16.7109375" style="465" customWidth="1"/>
    <col min="44" max="44" width="3.7109375" style="27" customWidth="1"/>
    <col min="45" max="45" width="19.7109375" customWidth="1"/>
    <col min="46" max="46" width="18.7109375" customWidth="1"/>
    <col min="47" max="47" width="25.7109375" customWidth="1"/>
    <col min="48" max="48" width="16.7109375" customWidth="1"/>
    <col min="49" max="49" width="17" bestFit="1" customWidth="1"/>
    <col min="50" max="50" width="11.7109375" customWidth="1"/>
    <col min="51" max="51" width="28" customWidth="1"/>
    <col min="52" max="52" width="3.5703125" customWidth="1"/>
    <col min="53" max="53" width="8.7109375" style="465" customWidth="1"/>
    <col min="54" max="54" width="11.42578125" style="464"/>
    <col min="55" max="55" width="43.5703125" style="464" customWidth="1"/>
  </cols>
  <sheetData>
    <row r="1" spans="1:55" ht="15.75" thickTop="1" x14ac:dyDescent="0.25">
      <c r="A1" s="1" t="str">
        <f>ADDRESS(ROW(),COLUMN(),4)</f>
        <v>A1</v>
      </c>
      <c r="B1" s="274" t="str">
        <f>SUBSTITUTE(ADDRESS(1,COLUMN(),4),"1","")</f>
        <v>B</v>
      </c>
      <c r="C1" s="274" t="str">
        <f t="shared" ref="C1:Q1" si="0">SUBSTITUTE(ADDRESS(1,COLUMN(),4),"1","")</f>
        <v>C</v>
      </c>
      <c r="D1" s="274" t="str">
        <f t="shared" si="0"/>
        <v>D</v>
      </c>
      <c r="E1" s="274" t="str">
        <f t="shared" si="0"/>
        <v>E</v>
      </c>
      <c r="F1" s="274" t="str">
        <f t="shared" si="0"/>
        <v>F</v>
      </c>
      <c r="G1" s="274" t="str">
        <f t="shared" si="0"/>
        <v>G</v>
      </c>
      <c r="H1" s="274" t="str">
        <f t="shared" si="0"/>
        <v>H</v>
      </c>
      <c r="I1" s="274" t="str">
        <f t="shared" si="0"/>
        <v>I</v>
      </c>
      <c r="J1" s="274" t="str">
        <f t="shared" si="0"/>
        <v>J</v>
      </c>
      <c r="K1" s="274" t="str">
        <f t="shared" si="0"/>
        <v>K</v>
      </c>
      <c r="L1" s="274" t="str">
        <f t="shared" si="0"/>
        <v>L</v>
      </c>
      <c r="M1" s="274" t="str">
        <f t="shared" si="0"/>
        <v>M</v>
      </c>
      <c r="N1" s="274" t="str">
        <f t="shared" si="0"/>
        <v>N</v>
      </c>
      <c r="O1" s="274" t="str">
        <f t="shared" si="0"/>
        <v>O</v>
      </c>
      <c r="P1" s="274" t="str">
        <f t="shared" si="0"/>
        <v>P</v>
      </c>
      <c r="Q1" s="274" t="str">
        <f t="shared" si="0"/>
        <v>Q</v>
      </c>
      <c r="S1" s="274" t="str">
        <f>SUBSTITUTE(ADDRESS(1,COLUMN(),4),"1","")</f>
        <v>S</v>
      </c>
      <c r="T1" s="274" t="str">
        <f>SUBSTITUTE(ADDRESS(1,COLUMN(),4),"1","")</f>
        <v>T</v>
      </c>
      <c r="U1" s="274" t="str">
        <f>SUBSTITUTE(ADDRESS(1,COLUMN(),4),"1","")</f>
        <v>U</v>
      </c>
      <c r="W1" s="2522" t="str">
        <f t="shared" ref="W1:AD1" si="1">SUBSTITUTE(ADDRESS(1,COLUMN(),4),"1","")</f>
        <v>W</v>
      </c>
      <c r="X1" s="2522" t="str">
        <f t="shared" si="1"/>
        <v>X</v>
      </c>
      <c r="Y1" s="2522" t="str">
        <f t="shared" si="1"/>
        <v>Y</v>
      </c>
      <c r="Z1" s="2522"/>
      <c r="AA1" s="2522" t="str">
        <f t="shared" si="1"/>
        <v>AA</v>
      </c>
      <c r="AB1" s="2522" t="str">
        <f t="shared" si="1"/>
        <v>AB</v>
      </c>
      <c r="AC1" s="2522" t="str">
        <f t="shared" si="1"/>
        <v>AC</v>
      </c>
      <c r="AD1" s="2522" t="str">
        <f t="shared" si="1"/>
        <v>AD</v>
      </c>
      <c r="AF1" s="2" t="str">
        <f>SUBSTITUTE(ADDRESS(1,COLUMN(),4),"1","")</f>
        <v>AF</v>
      </c>
      <c r="AG1" s="3"/>
      <c r="AH1" s="2" t="str">
        <f>SUBSTITUTE(ADDRESS(1,COLUMN(),4),"1","")</f>
        <v>AH</v>
      </c>
      <c r="AI1" s="2" t="str">
        <f>SUBSTITUTE(ADDRESS(1,COLUMN(),4),"1","")</f>
        <v>AI</v>
      </c>
      <c r="AJ1" s="2" t="str">
        <f>SUBSTITUTE(ADDRESS(1,COLUMN(),4),"1","")</f>
        <v>AJ</v>
      </c>
      <c r="AK1" s="2" t="str">
        <f>SUBSTITUTE(ADDRESS(1,COLUMN(),4),"1","")</f>
        <v>AK</v>
      </c>
      <c r="AL1" s="2" t="str">
        <f>SUBSTITUTE(ADDRESS(1,COLUMN(),4),"1","")</f>
        <v>AL</v>
      </c>
      <c r="AN1" s="2" t="str">
        <f t="shared" ref="AN1:AQ1" si="2">SUBSTITUTE(ADDRESS(1,COLUMN(),4),"1","")</f>
        <v>AN</v>
      </c>
      <c r="AO1" s="2" t="str">
        <f t="shared" si="2"/>
        <v>AO</v>
      </c>
      <c r="AP1" s="2" t="str">
        <f t="shared" si="2"/>
        <v>AP</v>
      </c>
      <c r="AQ1" s="2" t="str">
        <f t="shared" si="2"/>
        <v>AQ</v>
      </c>
      <c r="AR1" s="3"/>
      <c r="AS1" s="2" t="str">
        <f t="shared" ref="AS1:AY1" si="3">SUBSTITUTE(ADDRESS(1,COLUMN(),4),"1","")</f>
        <v>AS</v>
      </c>
      <c r="AT1" s="2" t="str">
        <f t="shared" si="3"/>
        <v>AT</v>
      </c>
      <c r="AU1" s="2" t="str">
        <f t="shared" si="3"/>
        <v>AU</v>
      </c>
      <c r="AV1" s="2" t="str">
        <f t="shared" si="3"/>
        <v>AV</v>
      </c>
      <c r="AW1" s="2" t="str">
        <f t="shared" si="3"/>
        <v>AW</v>
      </c>
      <c r="AX1" s="2" t="str">
        <f t="shared" si="3"/>
        <v>AX</v>
      </c>
      <c r="AY1" s="2" t="str">
        <f t="shared" si="3"/>
        <v>AY</v>
      </c>
      <c r="AZ1" s="668"/>
      <c r="BA1" s="466">
        <v>1</v>
      </c>
      <c r="BB1" s="546" t="str">
        <f>SUBSTITUTE(ADDRESS(1,COLUMN(),4),"1","")</f>
        <v>BB</v>
      </c>
      <c r="BC1" s="547" t="str">
        <f>SUBSTITUTE(ADDRESS(1,COLUMN(),4),"1","")</f>
        <v>BC</v>
      </c>
    </row>
    <row r="2" spans="1:55" ht="15.75" thickBot="1" x14ac:dyDescent="0.3">
      <c r="A2" s="275">
        <f t="shared" ref="A2" ca="1" si="4">CELL("largeur",A2)</f>
        <v>11</v>
      </c>
      <c r="B2" s="275">
        <f ca="1">CELL("largeur",B2)</f>
        <v>3</v>
      </c>
      <c r="C2" s="4">
        <f t="shared" ref="C2:Q2" ca="1" si="5">CELL("largeur",C2)</f>
        <v>2</v>
      </c>
      <c r="D2" s="4">
        <f t="shared" ca="1" si="5"/>
        <v>2</v>
      </c>
      <c r="E2" s="4">
        <f t="shared" ca="1" si="5"/>
        <v>2</v>
      </c>
      <c r="F2" s="4">
        <f t="shared" ca="1" si="5"/>
        <v>11</v>
      </c>
      <c r="G2" s="4">
        <f t="shared" ca="1" si="5"/>
        <v>11</v>
      </c>
      <c r="H2" s="4">
        <f t="shared" ca="1" si="5"/>
        <v>3</v>
      </c>
      <c r="I2" s="4">
        <f t="shared" ca="1" si="5"/>
        <v>11</v>
      </c>
      <c r="J2" s="4">
        <f t="shared" ca="1" si="5"/>
        <v>11</v>
      </c>
      <c r="K2" s="4">
        <f t="shared" ca="1" si="5"/>
        <v>12</v>
      </c>
      <c r="L2" s="4">
        <f t="shared" ca="1" si="5"/>
        <v>40</v>
      </c>
      <c r="M2" s="467">
        <f t="shared" ca="1" si="5"/>
        <v>1</v>
      </c>
      <c r="N2" s="4">
        <f t="shared" ca="1" si="5"/>
        <v>11</v>
      </c>
      <c r="O2" s="4">
        <f t="shared" ca="1" si="5"/>
        <v>14</v>
      </c>
      <c r="P2" s="4">
        <f t="shared" ca="1" si="5"/>
        <v>11</v>
      </c>
      <c r="Q2" s="4">
        <f t="shared" ca="1" si="5"/>
        <v>17</v>
      </c>
      <c r="S2" s="467">
        <f ca="1">CELL("largeur",S2)</f>
        <v>14</v>
      </c>
      <c r="T2" s="467">
        <f ca="1">CELL("largeur",T2)</f>
        <v>11</v>
      </c>
      <c r="U2" s="467">
        <f ca="1">CELL("largeur",U2)</f>
        <v>17</v>
      </c>
      <c r="W2" s="467">
        <f t="shared" ref="W2:AD2" ca="1" si="6">CELL("largeur",W2)</f>
        <v>10</v>
      </c>
      <c r="X2" s="467">
        <f t="shared" ca="1" si="6"/>
        <v>9</v>
      </c>
      <c r="Y2" s="467">
        <f t="shared" ca="1" si="6"/>
        <v>99</v>
      </c>
      <c r="Z2" s="467">
        <f t="shared" ca="1" si="6"/>
        <v>5</v>
      </c>
      <c r="AA2" s="467">
        <f t="shared" ca="1" si="6"/>
        <v>5</v>
      </c>
      <c r="AB2" s="467">
        <f t="shared" ca="1" si="6"/>
        <v>10</v>
      </c>
      <c r="AC2" s="467">
        <f t="shared" ca="1" si="6"/>
        <v>10</v>
      </c>
      <c r="AD2" s="467">
        <f t="shared" ca="1" si="6"/>
        <v>10</v>
      </c>
      <c r="AF2" s="467">
        <f ca="1">CELL("largeur",AF2)</f>
        <v>7</v>
      </c>
      <c r="AG2" s="3"/>
      <c r="AH2" s="467">
        <f ca="1">CELL("largeur",AH2)</f>
        <v>11</v>
      </c>
      <c r="AI2" s="467">
        <f ca="1">CELL("largeur",AI2)</f>
        <v>11</v>
      </c>
      <c r="AJ2" s="467">
        <f ca="1">CELL("largeur",AJ2)</f>
        <v>11</v>
      </c>
      <c r="AK2" s="467">
        <f ca="1">CELL("largeur",AK2)</f>
        <v>11</v>
      </c>
      <c r="AL2" s="467">
        <f ca="1">CELL("largeur",AL2)</f>
        <v>11</v>
      </c>
      <c r="AN2" s="467">
        <f ca="1">CELL("largeur",AN2)</f>
        <v>19</v>
      </c>
      <c r="AO2" s="467">
        <f ca="1">CELL("largeur",AO2)</f>
        <v>21</v>
      </c>
      <c r="AP2" s="467">
        <f ca="1">CELL("largeur",AP2)</f>
        <v>25</v>
      </c>
      <c r="AQ2" s="467">
        <f ca="1">CELL("largeur",AQ2)</f>
        <v>16</v>
      </c>
      <c r="AR2" s="3"/>
      <c r="AS2" s="467">
        <f t="shared" ref="AS2:AY2" ca="1" si="7">CELL("largeur",AS2)</f>
        <v>19</v>
      </c>
      <c r="AT2" s="467">
        <f t="shared" ca="1" si="7"/>
        <v>18</v>
      </c>
      <c r="AU2" s="467">
        <f t="shared" ca="1" si="7"/>
        <v>25</v>
      </c>
      <c r="AV2" s="467">
        <f t="shared" ca="1" si="7"/>
        <v>16</v>
      </c>
      <c r="AW2" s="467">
        <f t="shared" ca="1" si="7"/>
        <v>16</v>
      </c>
      <c r="AX2" s="467">
        <f t="shared" ca="1" si="7"/>
        <v>11</v>
      </c>
      <c r="AY2" s="467">
        <f t="shared" ca="1" si="7"/>
        <v>27</v>
      </c>
      <c r="AZ2" s="668"/>
      <c r="BA2" s="466">
        <v>1</v>
      </c>
      <c r="BB2" s="548"/>
      <c r="BC2" s="548" t="s">
        <v>340</v>
      </c>
    </row>
    <row r="3" spans="1:55" ht="23.25" x14ac:dyDescent="0.25">
      <c r="B3" s="3112" t="s">
        <v>0</v>
      </c>
      <c r="C3" s="5"/>
      <c r="D3" s="6"/>
      <c r="E3" s="6"/>
      <c r="F3" s="2708"/>
      <c r="G3" s="2708" t="s">
        <v>2334</v>
      </c>
      <c r="H3" s="2708"/>
      <c r="I3" s="2708"/>
      <c r="J3" s="2708"/>
      <c r="K3" s="2708"/>
      <c r="L3" s="2708"/>
      <c r="M3" s="2708"/>
      <c r="N3" s="7"/>
      <c r="O3" s="7"/>
      <c r="P3" s="8" t="s">
        <v>1</v>
      </c>
      <c r="Q3" s="276" t="str">
        <f>BA591</f>
        <v>BA591</v>
      </c>
      <c r="W3" s="3265" t="s">
        <v>1384</v>
      </c>
      <c r="X3" s="3266"/>
      <c r="Y3" s="3266"/>
      <c r="Z3" s="3266"/>
      <c r="AA3" s="3266"/>
      <c r="AB3" s="3266"/>
      <c r="AC3" s="3266"/>
      <c r="AD3" s="3267"/>
      <c r="AF3" s="9"/>
      <c r="AG3" s="9"/>
      <c r="AH3" s="9"/>
      <c r="AI3" s="9"/>
      <c r="AJ3" s="9"/>
      <c r="AK3" s="9"/>
      <c r="AL3" s="9"/>
      <c r="AN3"/>
      <c r="AO3"/>
      <c r="AP3"/>
      <c r="AQ3"/>
      <c r="AR3"/>
      <c r="AZ3" s="668"/>
      <c r="BA3" s="466">
        <v>1</v>
      </c>
      <c r="BB3" s="550">
        <f ca="1">COUNTA(A1:AZ590) + COUNTBLANK(A1:AZ590)</f>
        <v>30890</v>
      </c>
      <c r="BC3" s="551" t="str">
        <f>"cellules entre"&amp;" " &amp;A1&amp;" et  "&amp;BA591</f>
        <v>cellules entre A1 et  BA591</v>
      </c>
    </row>
    <row r="4" spans="1:55" ht="23.25" x14ac:dyDescent="0.25">
      <c r="B4" s="3264"/>
      <c r="C4" s="1004"/>
      <c r="D4" s="641"/>
      <c r="E4" s="641"/>
      <c r="F4" s="644"/>
      <c r="G4" s="644"/>
      <c r="H4" s="644"/>
      <c r="I4" s="644"/>
      <c r="J4" s="644"/>
      <c r="K4" s="644"/>
      <c r="L4" s="644"/>
      <c r="M4" s="644"/>
      <c r="N4" s="1005"/>
      <c r="O4" s="1005"/>
      <c r="P4" s="642"/>
      <c r="Q4" s="1003"/>
      <c r="W4" s="3268"/>
      <c r="X4" s="3146"/>
      <c r="Y4" s="3146"/>
      <c r="Z4" s="3146"/>
      <c r="AA4" s="3146"/>
      <c r="AB4" s="3146"/>
      <c r="AC4" s="3146"/>
      <c r="AD4" s="3269"/>
      <c r="AF4" s="9"/>
      <c r="AG4" s="9"/>
      <c r="AH4" s="9"/>
      <c r="AI4" s="9"/>
      <c r="AJ4" s="9"/>
      <c r="AK4" s="9"/>
      <c r="AL4" s="9"/>
      <c r="AN4"/>
      <c r="AO4"/>
      <c r="AP4"/>
      <c r="AQ4"/>
      <c r="AR4"/>
      <c r="AZ4" s="668"/>
      <c r="BA4" s="466">
        <v>1</v>
      </c>
      <c r="BB4" s="550">
        <f ca="1">COUNTA(A1:AZ590)</f>
        <v>5190</v>
      </c>
      <c r="BC4" s="551" t="s">
        <v>341</v>
      </c>
    </row>
    <row r="5" spans="1:55" ht="19.5" customHeight="1" thickBot="1" x14ac:dyDescent="0.3">
      <c r="B5" s="3113"/>
      <c r="C5" s="10"/>
      <c r="D5" s="11"/>
      <c r="E5" s="11"/>
      <c r="F5" s="639" t="s">
        <v>2192</v>
      </c>
      <c r="G5" s="639"/>
      <c r="H5" s="639"/>
      <c r="I5" s="639"/>
      <c r="J5" s="639"/>
      <c r="K5" s="639"/>
      <c r="L5" s="639"/>
      <c r="M5" s="2815"/>
      <c r="N5" s="12"/>
      <c r="O5" s="2859" t="s">
        <v>2331</v>
      </c>
      <c r="P5" s="13"/>
      <c r="Q5" s="14"/>
      <c r="W5" s="3262" t="s">
        <v>1388</v>
      </c>
      <c r="X5" s="3151"/>
      <c r="Y5" s="3151"/>
      <c r="Z5" s="3151"/>
      <c r="AA5" s="3151"/>
      <c r="AB5" s="3151"/>
      <c r="AC5" s="3151"/>
      <c r="AD5" s="3263"/>
      <c r="AF5" s="678"/>
      <c r="AG5" s="983"/>
      <c r="AH5" s="678"/>
      <c r="AI5" s="678"/>
      <c r="AJ5" s="678"/>
      <c r="AK5" s="678"/>
      <c r="AL5" s="678"/>
      <c r="AR5" s="3"/>
      <c r="AZ5" s="668"/>
      <c r="BA5" s="466">
        <v>1</v>
      </c>
      <c r="BB5" s="550">
        <f ca="1">COUNTBLANK(A1:AZ590)</f>
        <v>25700</v>
      </c>
      <c r="BC5" s="551" t="s">
        <v>342</v>
      </c>
    </row>
    <row r="6" spans="1:55" ht="15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 t="s">
        <v>4</v>
      </c>
      <c r="W6" s="3262"/>
      <c r="X6" s="3151"/>
      <c r="Y6" s="3151"/>
      <c r="Z6" s="3151"/>
      <c r="AA6" s="3151"/>
      <c r="AB6" s="3151"/>
      <c r="AC6" s="3151"/>
      <c r="AD6" s="3263"/>
      <c r="AF6" s="678"/>
      <c r="AG6" s="983"/>
      <c r="AH6" s="678"/>
      <c r="AI6" s="678"/>
      <c r="AJ6" s="678"/>
      <c r="AK6" s="678"/>
      <c r="AL6" s="678"/>
      <c r="AR6" s="3"/>
      <c r="AZ6" s="668"/>
      <c r="BA6" s="466">
        <v>1</v>
      </c>
      <c r="BB6" s="550" cm="1">
        <f t="array" ref="BB6">SUM(BA1:BA589+2)</f>
        <v>1767</v>
      </c>
      <c r="BC6" s="551" t="s">
        <v>274</v>
      </c>
    </row>
    <row r="7" spans="1:55" ht="15.75" customHeight="1" x14ac:dyDescent="0.25">
      <c r="B7" s="2646" t="s">
        <v>5</v>
      </c>
      <c r="C7" s="2694"/>
      <c r="D7" s="17"/>
      <c r="E7" s="17"/>
      <c r="F7" s="17"/>
      <c r="G7" s="17"/>
      <c r="H7" s="2695" t="s">
        <v>77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17"/>
      <c r="M7" s="9"/>
      <c r="N7" s="2857" t="str">
        <f ca="1">"Page N°"&amp;_xlfn.SHEET()</f>
        <v>Page N°8</v>
      </c>
      <c r="S7" s="9"/>
      <c r="T7" s="9"/>
      <c r="W7" s="2523"/>
      <c r="X7" s="42"/>
      <c r="Y7" s="42"/>
      <c r="Z7" s="42"/>
      <c r="AA7" s="42"/>
      <c r="AB7" s="42"/>
      <c r="AC7" s="42"/>
      <c r="AD7" s="2524"/>
      <c r="AF7" s="646" t="s">
        <v>376</v>
      </c>
      <c r="AG7" s="983"/>
      <c r="AH7" s="678"/>
      <c r="AI7" s="678"/>
      <c r="AJ7" s="678"/>
      <c r="AK7" s="678"/>
      <c r="AL7" s="678"/>
      <c r="AR7" s="3"/>
      <c r="AZ7" s="668"/>
      <c r="BA7" s="466">
        <v>1</v>
      </c>
      <c r="BB7" s="550">
        <f>SUM(A591:AZ591)+1</f>
        <v>53</v>
      </c>
      <c r="BC7" s="551" t="s">
        <v>343</v>
      </c>
    </row>
    <row r="8" spans="1:55" ht="21" customHeight="1" x14ac:dyDescent="0.25">
      <c r="B8" s="17"/>
      <c r="C8" s="2645" t="s">
        <v>2267</v>
      </c>
      <c r="D8" s="2645"/>
      <c r="E8" s="2645"/>
      <c r="F8" s="2645"/>
      <c r="G8" s="2645"/>
      <c r="H8" s="20"/>
      <c r="J8" s="9"/>
      <c r="K8" s="21"/>
      <c r="L8" s="511"/>
      <c r="M8" s="9"/>
      <c r="N8" s="2635"/>
      <c r="O8" s="9"/>
      <c r="P8" s="9"/>
      <c r="Q8" s="9"/>
      <c r="S8" s="2710" t="s">
        <v>314</v>
      </c>
      <c r="T8" s="2710"/>
      <c r="U8" s="2710"/>
      <c r="W8" s="2523"/>
      <c r="X8" s="42"/>
      <c r="Y8" s="42"/>
      <c r="Z8" s="42"/>
      <c r="AA8" s="42"/>
      <c r="AB8" s="42"/>
      <c r="AC8" s="42"/>
      <c r="AD8" s="2524"/>
      <c r="AF8" s="647" t="s">
        <v>377</v>
      </c>
      <c r="AG8" s="3"/>
      <c r="AH8" s="645"/>
      <c r="AI8" s="645"/>
      <c r="AJ8" s="645"/>
      <c r="AK8" s="645"/>
      <c r="AL8" s="645"/>
      <c r="AR8" s="3"/>
      <c r="AZ8" s="668"/>
      <c r="BA8" s="466">
        <v>1</v>
      </c>
    </row>
    <row r="9" spans="1:55" ht="21" customHeight="1" thickBot="1" x14ac:dyDescent="0.3">
      <c r="B9" s="17"/>
      <c r="C9" s="2696" t="s">
        <v>2274</v>
      </c>
      <c r="D9" s="512"/>
      <c r="E9" s="512"/>
      <c r="F9" s="512"/>
      <c r="G9" s="19"/>
      <c r="H9" s="9"/>
      <c r="I9" s="9"/>
      <c r="J9" s="22"/>
      <c r="K9" s="9"/>
      <c r="L9" s="9"/>
      <c r="M9" s="9"/>
      <c r="N9" s="567"/>
      <c r="P9" s="9"/>
      <c r="Q9" s="9"/>
      <c r="S9" s="2856" t="s">
        <v>2330</v>
      </c>
      <c r="T9" s="93"/>
      <c r="U9" s="93"/>
      <c r="W9" s="2523"/>
      <c r="X9" s="42"/>
      <c r="Y9" s="42"/>
      <c r="Z9" s="42"/>
      <c r="AA9" s="42"/>
      <c r="AB9" s="42"/>
      <c r="AC9" s="42"/>
      <c r="AD9" s="2524"/>
      <c r="AF9" s="648" t="s">
        <v>6</v>
      </c>
      <c r="AG9" s="3"/>
      <c r="AH9" s="649" t="s">
        <v>378</v>
      </c>
      <c r="AI9" s="645"/>
      <c r="AJ9" s="645"/>
      <c r="AK9" s="645"/>
      <c r="AL9" s="645"/>
      <c r="AR9" s="3"/>
      <c r="AZ9" s="668"/>
      <c r="BA9" s="466">
        <v>1</v>
      </c>
    </row>
    <row r="10" spans="1:55" ht="21" customHeight="1" x14ac:dyDescent="0.25">
      <c r="A10" s="510">
        <f>ROW()</f>
        <v>10</v>
      </c>
      <c r="B10" s="23" t="s">
        <v>7</v>
      </c>
      <c r="C10" s="456" t="str">
        <f>C16</f>
        <v>Famille à coller.N.Nom de votre recette.Recette mère ►.S.Saisissez le nom de la recette mère</v>
      </c>
      <c r="D10" s="457">
        <f>D16</f>
        <v>6</v>
      </c>
      <c r="E10" s="457" t="str">
        <f>E16</f>
        <v>couverts</v>
      </c>
      <c r="F10" s="279" t="s">
        <v>4</v>
      </c>
      <c r="G10" s="24" t="s">
        <v>8</v>
      </c>
      <c r="H10" s="3217" t="s">
        <v>206</v>
      </c>
      <c r="I10" s="3217"/>
      <c r="J10" s="3157" t="s">
        <v>10</v>
      </c>
      <c r="K10" s="3157"/>
      <c r="L10" s="3158"/>
      <c r="N10" s="3246" t="str">
        <f>H10</f>
        <v>Famille à coller</v>
      </c>
      <c r="O10" s="3247"/>
      <c r="P10" s="3250" t="str">
        <f>UPPER(LEFT(J10,1))</f>
        <v>N</v>
      </c>
      <c r="Q10" s="3252" t="s">
        <v>11</v>
      </c>
      <c r="S10" s="2744" t="s">
        <v>307</v>
      </c>
      <c r="T10" s="541">
        <v>0</v>
      </c>
      <c r="U10" s="560" t="s">
        <v>315</v>
      </c>
      <c r="W10" s="2523"/>
      <c r="X10" s="42"/>
      <c r="Y10" s="42"/>
      <c r="Z10" s="42"/>
      <c r="AA10" s="42"/>
      <c r="AB10" s="42"/>
      <c r="AC10" s="42"/>
      <c r="AD10" s="2524"/>
      <c r="AF10" s="23" t="str">
        <f t="shared" ref="AF10:AF41" si="8">B10</f>
        <v>A</v>
      </c>
      <c r="AG10" s="3"/>
      <c r="AH10" s="650" t="s">
        <v>379</v>
      </c>
      <c r="AI10" s="651"/>
      <c r="AJ10" s="651"/>
      <c r="AK10" s="652"/>
      <c r="AL10" s="652"/>
      <c r="AN10" s="2986" t="s">
        <v>2297</v>
      </c>
      <c r="AO10" s="2987"/>
      <c r="AP10" s="2987"/>
      <c r="AQ10" s="2988"/>
      <c r="AR10" s="3"/>
      <c r="AS10" s="2986" t="s">
        <v>416</v>
      </c>
      <c r="AT10" s="2987"/>
      <c r="AU10" s="2987"/>
      <c r="AV10" s="2987"/>
      <c r="AW10" s="2987"/>
      <c r="AX10" s="2987"/>
      <c r="AY10" s="2988"/>
      <c r="AZ10" s="668"/>
      <c r="BA10" s="466">
        <v>1</v>
      </c>
    </row>
    <row r="11" spans="1:55" ht="21" customHeight="1" x14ac:dyDescent="0.25">
      <c r="B11" s="25" t="s">
        <v>7</v>
      </c>
      <c r="C11" s="458" t="str">
        <f>C16</f>
        <v>Famille à coller.N.Nom de votre recette.Recette mère ►.S.Saisissez le nom de la recette mère</v>
      </c>
      <c r="D11" s="459"/>
      <c r="E11" s="459"/>
      <c r="F11" s="281" t="s">
        <v>207</v>
      </c>
      <c r="G11" s="26" t="s">
        <v>12</v>
      </c>
      <c r="H11" s="3218"/>
      <c r="I11" s="3218"/>
      <c r="J11" s="3159"/>
      <c r="K11" s="3159"/>
      <c r="L11" s="3160"/>
      <c r="N11" s="3248"/>
      <c r="O11" s="3249"/>
      <c r="P11" s="3251"/>
      <c r="Q11" s="3253"/>
      <c r="S11" s="2744" t="s">
        <v>306</v>
      </c>
      <c r="T11" s="531">
        <v>0</v>
      </c>
      <c r="U11" s="561" t="s">
        <v>316</v>
      </c>
      <c r="W11" s="2523"/>
      <c r="X11" s="42"/>
      <c r="Y11" s="42"/>
      <c r="Z11" s="42"/>
      <c r="AA11" s="42"/>
      <c r="AB11" s="42"/>
      <c r="AC11" s="42"/>
      <c r="AD11" s="2524"/>
      <c r="AF11" s="25" t="str">
        <f t="shared" si="8"/>
        <v>A</v>
      </c>
      <c r="AG11" s="3"/>
      <c r="AH11" s="653" t="s">
        <v>380</v>
      </c>
      <c r="AI11" s="654"/>
      <c r="AJ11" s="654"/>
      <c r="AK11" s="654"/>
      <c r="AL11" s="654"/>
      <c r="AN11" s="2989"/>
      <c r="AO11" s="2990"/>
      <c r="AP11" s="2990"/>
      <c r="AQ11" s="2991"/>
      <c r="AR11" s="3"/>
      <c r="AS11" s="2989"/>
      <c r="AT11" s="2990"/>
      <c r="AU11" s="2990"/>
      <c r="AV11" s="2990"/>
      <c r="AW11" s="2990"/>
      <c r="AX11" s="2990"/>
      <c r="AY11" s="2991"/>
      <c r="AZ11" s="668"/>
      <c r="BA11" s="466">
        <v>1</v>
      </c>
    </row>
    <row r="12" spans="1:55" ht="21" customHeight="1" x14ac:dyDescent="0.25">
      <c r="B12" s="25" t="s">
        <v>7</v>
      </c>
      <c r="C12" s="460" t="str">
        <f>C16</f>
        <v>Famille à coller.N.Nom de votre recette.Recette mère ►.S.Saisissez le nom de la recette mère</v>
      </c>
      <c r="D12" s="461"/>
      <c r="E12" s="462"/>
      <c r="F12" s="28"/>
      <c r="G12" s="29" t="s">
        <v>208</v>
      </c>
      <c r="H12" s="283"/>
      <c r="I12" s="30" t="s">
        <v>13</v>
      </c>
      <c r="J12" s="284" t="s">
        <v>14</v>
      </c>
      <c r="K12" s="9"/>
      <c r="L12" s="285"/>
      <c r="N12" s="2848"/>
      <c r="O12" s="31" t="s">
        <v>15</v>
      </c>
      <c r="P12" s="32">
        <v>10</v>
      </c>
      <c r="Q12" s="33" t="str">
        <f>Q13</f>
        <v>tartes de 18 cm</v>
      </c>
      <c r="S12" s="2744" t="s">
        <v>305</v>
      </c>
      <c r="T12" s="531">
        <v>0</v>
      </c>
      <c r="U12" s="561" t="s">
        <v>317</v>
      </c>
      <c r="W12" s="2523"/>
      <c r="X12" s="42"/>
      <c r="Y12" s="42"/>
      <c r="Z12" s="42"/>
      <c r="AA12" s="42"/>
      <c r="AB12" s="42"/>
      <c r="AC12" s="42"/>
      <c r="AD12" s="2524"/>
      <c r="AF12" s="25" t="str">
        <f t="shared" si="8"/>
        <v>A</v>
      </c>
      <c r="AG12" s="3"/>
      <c r="AH12" s="654"/>
      <c r="AI12" s="651"/>
      <c r="AJ12" s="651"/>
      <c r="AK12" s="652"/>
      <c r="AL12" s="652"/>
      <c r="AN12" s="2989"/>
      <c r="AO12" s="2990"/>
      <c r="AP12" s="2990"/>
      <c r="AQ12" s="2991"/>
      <c r="AR12" s="3"/>
      <c r="AS12" s="2989"/>
      <c r="AT12" s="2990"/>
      <c r="AU12" s="2990"/>
      <c r="AV12" s="2990"/>
      <c r="AW12" s="2990"/>
      <c r="AX12" s="2990"/>
      <c r="AY12" s="2991"/>
      <c r="AZ12" s="668"/>
      <c r="BA12" s="466">
        <v>1</v>
      </c>
    </row>
    <row r="13" spans="1:55" ht="21" customHeight="1" x14ac:dyDescent="0.25">
      <c r="B13" s="25" t="s">
        <v>7</v>
      </c>
      <c r="C13" s="428" t="str">
        <f>C16</f>
        <v>Famille à coller.N.Nom de votre recette.Recette mère ►.S.Saisissez le nom de la recette mère</v>
      </c>
      <c r="D13" s="428"/>
      <c r="E13" s="428"/>
      <c r="F13" s="36" t="s">
        <v>16</v>
      </c>
      <c r="G13" s="37"/>
      <c r="H13" s="37"/>
      <c r="I13" s="288" t="s">
        <v>17</v>
      </c>
      <c r="J13" s="3214" t="str">
        <f>F16</f>
        <v>Famille à coller.N.Nom de votre recette.Recette mère ►.S.Saisissez le nom de la recette mère</v>
      </c>
      <c r="K13" s="3214"/>
      <c r="L13" s="3215"/>
      <c r="M13" s="41"/>
      <c r="N13" s="2848"/>
      <c r="O13" s="38" t="s">
        <v>18</v>
      </c>
      <c r="P13" s="39">
        <v>4</v>
      </c>
      <c r="Q13" s="40" t="s">
        <v>310</v>
      </c>
      <c r="S13" s="53" t="s">
        <v>21</v>
      </c>
      <c r="T13" s="532">
        <f t="shared" ref="T13:T25" si="9">U13 / 1000</f>
        <v>1E-3</v>
      </c>
      <c r="U13" s="533">
        <v>1</v>
      </c>
      <c r="W13" s="2523"/>
      <c r="X13" s="42"/>
      <c r="Y13" s="42"/>
      <c r="Z13" s="42"/>
      <c r="AA13" s="42"/>
      <c r="AB13" s="42"/>
      <c r="AC13" s="42"/>
      <c r="AD13" s="2524"/>
      <c r="AF13" s="25" t="str">
        <f t="shared" si="8"/>
        <v>A</v>
      </c>
      <c r="AG13" s="3"/>
      <c r="AH13" s="653" t="s">
        <v>381</v>
      </c>
      <c r="AI13" s="654"/>
      <c r="AJ13" s="654"/>
      <c r="AK13" s="654"/>
      <c r="AL13" s="654"/>
      <c r="AN13" s="669" t="s">
        <v>417</v>
      </c>
      <c r="AO13" s="670"/>
      <c r="AP13" s="671"/>
      <c r="AQ13" s="672"/>
      <c r="AR13" s="673"/>
      <c r="AS13" s="674"/>
      <c r="AT13" s="675"/>
      <c r="AU13" s="675"/>
      <c r="AV13" s="675"/>
      <c r="AW13" s="675"/>
      <c r="AX13" s="675"/>
      <c r="AY13" s="676"/>
      <c r="AZ13" s="668"/>
      <c r="BA13" s="466">
        <v>1</v>
      </c>
    </row>
    <row r="14" spans="1:55" ht="21" customHeight="1" x14ac:dyDescent="0.25">
      <c r="B14" s="25" t="s">
        <v>7</v>
      </c>
      <c r="C14" s="428" t="str">
        <f>C16</f>
        <v>Famille à coller.N.Nom de votre recette.Recette mère ►.S.Saisissez le nom de la recette mère</v>
      </c>
      <c r="D14" s="428"/>
      <c r="E14" s="428"/>
      <c r="F14" s="43">
        <v>6</v>
      </c>
      <c r="G14" s="44" t="s">
        <v>66</v>
      </c>
      <c r="H14" s="36"/>
      <c r="I14" s="36"/>
      <c r="J14" s="3214"/>
      <c r="K14" s="3214"/>
      <c r="L14" s="3215"/>
      <c r="M14" s="41"/>
      <c r="N14" s="2848"/>
      <c r="O14" s="45" t="s">
        <v>20</v>
      </c>
      <c r="P14" s="46"/>
      <c r="Q14" s="47"/>
      <c r="S14" s="597" t="s">
        <v>26</v>
      </c>
      <c r="T14" s="532">
        <f t="shared" si="9"/>
        <v>1</v>
      </c>
      <c r="U14" s="533">
        <v>1000</v>
      </c>
      <c r="W14" s="2523"/>
      <c r="X14" s="42"/>
      <c r="Y14" s="42"/>
      <c r="Z14" s="42"/>
      <c r="AA14" s="42"/>
      <c r="AB14" s="42"/>
      <c r="AC14" s="42"/>
      <c r="AD14" s="2524"/>
      <c r="AF14" s="25" t="str">
        <f t="shared" si="8"/>
        <v>A</v>
      </c>
      <c r="AG14" s="3"/>
      <c r="AH14" s="654"/>
      <c r="AI14" s="651"/>
      <c r="AJ14" s="651"/>
      <c r="AK14" s="652"/>
      <c r="AL14" s="652"/>
      <c r="AN14" s="677"/>
      <c r="AO14" s="678"/>
      <c r="AP14" s="678"/>
      <c r="AQ14" s="679"/>
      <c r="AR14" s="3"/>
      <c r="AS14" s="674"/>
      <c r="AT14" s="1008" t="s">
        <v>418</v>
      </c>
      <c r="AU14" s="675"/>
      <c r="AV14" s="675"/>
      <c r="AW14" s="675"/>
      <c r="AX14" s="675"/>
      <c r="AY14" s="676"/>
      <c r="AZ14" s="668"/>
      <c r="BA14" s="466">
        <v>1</v>
      </c>
    </row>
    <row r="15" spans="1:55" ht="21" customHeight="1" x14ac:dyDescent="0.25">
      <c r="B15" s="25" t="s">
        <v>5</v>
      </c>
      <c r="C15" s="463" t="str">
        <f>C16</f>
        <v>Famille à coller.N.Nom de votre recette.Recette mère ►.S.Saisissez le nom de la recette mère</v>
      </c>
      <c r="D15" s="463"/>
      <c r="E15" s="463"/>
      <c r="F15" s="289"/>
      <c r="G15" s="48"/>
      <c r="H15" s="48"/>
      <c r="I15" s="48"/>
      <c r="J15" s="48"/>
      <c r="K15" s="48"/>
      <c r="L15" s="49"/>
      <c r="M15" s="41"/>
      <c r="N15" s="2755">
        <f>IF(OR(ISBLANK(P12), ISBLANK(P13)), 0, P12/P13)</f>
        <v>2.5</v>
      </c>
      <c r="O15" s="51"/>
      <c r="P15" s="51"/>
      <c r="Q15" s="52" t="str">
        <f ca="1">IF(COUNTIF(C55:Q55,"&lt;0.5")=0,"Aucune colonne masquée",COUNTIF(C55:Q55,"&lt;0.5")&amp;" colonnes masquées : "&amp;(N16&amp;O16))</f>
        <v>Aucune colonne masquée</v>
      </c>
      <c r="S15" s="792" t="s">
        <v>304</v>
      </c>
      <c r="T15" s="532">
        <f t="shared" si="9"/>
        <v>0.25</v>
      </c>
      <c r="U15" s="533">
        <v>250</v>
      </c>
      <c r="W15" s="2523"/>
      <c r="X15" s="42"/>
      <c r="Y15" s="42"/>
      <c r="Z15" s="42"/>
      <c r="AA15" s="42"/>
      <c r="AB15" s="42"/>
      <c r="AC15" s="42"/>
      <c r="AD15" s="2524"/>
      <c r="AF15" s="25" t="str">
        <f t="shared" si="8"/>
        <v>►</v>
      </c>
      <c r="AG15" s="3"/>
      <c r="AH15" s="653" t="s">
        <v>382</v>
      </c>
      <c r="AI15" s="654"/>
      <c r="AJ15" s="654"/>
      <c r="AK15" s="654"/>
      <c r="AL15" s="654"/>
      <c r="AN15" s="669" t="s">
        <v>419</v>
      </c>
      <c r="AO15" s="670"/>
      <c r="AP15" s="671"/>
      <c r="AQ15" s="672"/>
      <c r="AR15" s="3"/>
      <c r="AS15" s="674"/>
      <c r="AT15" s="1009" t="s">
        <v>420</v>
      </c>
      <c r="AU15" s="675"/>
      <c r="AV15" s="675"/>
      <c r="AW15" s="675"/>
      <c r="AX15" s="675"/>
      <c r="AY15" s="676"/>
      <c r="AZ15" s="668"/>
      <c r="BA15" s="466">
        <v>1</v>
      </c>
    </row>
    <row r="16" spans="1:55" ht="21" customHeight="1" thickBot="1" x14ac:dyDescent="0.3">
      <c r="B16" s="430" t="s">
        <v>5</v>
      </c>
      <c r="C16" s="431" t="str">
        <f>F16</f>
        <v>Famille à coller.N.Nom de votre recette.Recette mère ►.S.Saisissez le nom de la recette mère</v>
      </c>
      <c r="D16" s="431">
        <f>F14</f>
        <v>6</v>
      </c>
      <c r="E16" s="431" t="str">
        <f>G14</f>
        <v>couverts</v>
      </c>
      <c r="F16" s="43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2" t="s">
        <v>22</v>
      </c>
      <c r="H16" s="3216" t="s">
        <v>23</v>
      </c>
      <c r="I16" s="3216"/>
      <c r="J16" s="3216"/>
      <c r="K16" s="433" t="s">
        <v>24</v>
      </c>
      <c r="L16" s="434" t="s">
        <v>25</v>
      </c>
      <c r="M16" s="41"/>
      <c r="N16" s="2756" t="str">
        <f ca="1">IF(C55&lt;0.5,C54&amp;".","")&amp;IF(D55&lt;0.5,D54&amp;".","")&amp;IF(E55&lt;0.5,E54&amp;".","")&amp;IF(F55&lt;0.5,F54&amp;".","")&amp;IF(G55&lt;0.5,G54&amp;".","")&amp;IF(H55&lt;0.5,H54&amp;".","")&amp;IF(I55&lt;0.5,I54&amp;".","")&amp;IF(J55&lt;0.5,J54&amp;".","")&amp;IF(K55&lt;0.5,K54&amp;".","")</f>
        <v/>
      </c>
      <c r="O16" s="2831" t="str">
        <f ca="1">IF(L55&lt;0.5,L54&amp;".","")&amp;IF(M55&lt;0.5,M54&amp;".","")&amp;IF(N55&lt;0.5,N54&amp;".","")&amp;IF(O55&lt;0.5,O54&amp;".","")&amp;IF(P55&lt;0.5,P54&amp;".","")&amp;IF(Q55&lt;0.5,Q54&amp;".","")</f>
        <v/>
      </c>
      <c r="P16" s="55"/>
      <c r="Q16" s="52" t="str">
        <f>ROWS(B10:B56)-SUBTOTAL(103,B10:B56)&amp;" "&amp;"Lignes masquées"</f>
        <v>0 Lignes masquées</v>
      </c>
      <c r="S16" s="792" t="s">
        <v>303</v>
      </c>
      <c r="T16" s="532">
        <f t="shared" si="9"/>
        <v>0.5</v>
      </c>
      <c r="U16" s="533">
        <v>500</v>
      </c>
      <c r="W16" s="2523"/>
      <c r="X16" s="42"/>
      <c r="Y16" s="42"/>
      <c r="Z16" s="42"/>
      <c r="AA16" s="42"/>
      <c r="AB16" s="42"/>
      <c r="AC16" s="42"/>
      <c r="AD16" s="2524"/>
      <c r="AF16" s="430" t="str">
        <f t="shared" si="8"/>
        <v>►</v>
      </c>
      <c r="AG16" s="3"/>
      <c r="AH16" s="654"/>
      <c r="AI16" s="654"/>
      <c r="AJ16" s="654"/>
      <c r="AK16" s="654"/>
      <c r="AL16" s="654"/>
      <c r="AN16" s="677"/>
      <c r="AO16" s="678"/>
      <c r="AP16" s="678"/>
      <c r="AQ16" s="679"/>
      <c r="AR16" s="3"/>
      <c r="AS16" s="674"/>
      <c r="AT16" s="1009" t="s">
        <v>421</v>
      </c>
      <c r="AU16" s="675"/>
      <c r="AV16" s="675"/>
      <c r="AW16" s="675"/>
      <c r="AX16" s="675"/>
      <c r="AY16" s="676"/>
      <c r="AZ16" s="668"/>
      <c r="BA16" s="466">
        <v>1</v>
      </c>
    </row>
    <row r="17" spans="2:53" ht="21" customHeight="1" thickTop="1" thickBot="1" x14ac:dyDescent="0.3">
      <c r="B17" s="443" t="s">
        <v>5</v>
      </c>
      <c r="C17" s="444" t="str">
        <f>C16</f>
        <v>Famille à coller.N.Nom de votre recette.Recette mère ►.S.Saisissez le nom de la recette mère</v>
      </c>
      <c r="D17" s="445"/>
      <c r="E17" s="445"/>
      <c r="F17" s="446" t="s">
        <v>27</v>
      </c>
      <c r="G17" s="446" t="s">
        <v>28</v>
      </c>
      <c r="H17" s="446" t="s">
        <v>29</v>
      </c>
      <c r="I17" s="446" t="s">
        <v>30</v>
      </c>
      <c r="J17" s="2858" t="s">
        <v>31</v>
      </c>
      <c r="K17" s="447" t="s">
        <v>32</v>
      </c>
      <c r="L17" s="448" t="s">
        <v>33</v>
      </c>
      <c r="N17" s="2759" t="s">
        <v>35</v>
      </c>
      <c r="O17" s="57" t="s">
        <v>36</v>
      </c>
      <c r="P17" s="57" t="s">
        <v>37</v>
      </c>
      <c r="Q17" s="58" t="s">
        <v>209</v>
      </c>
      <c r="S17" s="792" t="s">
        <v>302</v>
      </c>
      <c r="T17" s="532">
        <f t="shared" si="9"/>
        <v>0.33332999999999996</v>
      </c>
      <c r="U17" s="533">
        <v>333.33</v>
      </c>
      <c r="W17" s="2523"/>
      <c r="X17" s="42"/>
      <c r="Y17" s="42"/>
      <c r="Z17" s="42"/>
      <c r="AA17" s="42"/>
      <c r="AB17" s="42"/>
      <c r="AC17" s="42"/>
      <c r="AD17" s="2524"/>
      <c r="AF17" s="443" t="str">
        <f t="shared" si="8"/>
        <v>►</v>
      </c>
      <c r="AG17" s="3"/>
      <c r="AH17" s="655" t="s">
        <v>383</v>
      </c>
      <c r="AI17" s="656"/>
      <c r="AJ17" s="656"/>
      <c r="AK17" s="656"/>
      <c r="AL17" s="656"/>
      <c r="AN17" s="680" t="s">
        <v>422</v>
      </c>
      <c r="AO17" s="670"/>
      <c r="AP17" s="671"/>
      <c r="AQ17" s="672"/>
      <c r="AR17" s="3"/>
      <c r="AS17" s="674"/>
      <c r="AT17" s="1009" t="s">
        <v>423</v>
      </c>
      <c r="AU17" s="675"/>
      <c r="AV17" s="675"/>
      <c r="AW17" s="675"/>
      <c r="AX17" s="675"/>
      <c r="AY17" s="676"/>
      <c r="AZ17" s="668"/>
      <c r="BA17" s="466">
        <v>1</v>
      </c>
    </row>
    <row r="18" spans="2:53" ht="21" customHeight="1" thickTop="1" x14ac:dyDescent="0.25">
      <c r="B18" s="25" t="s">
        <v>7</v>
      </c>
      <c r="C18" s="526" t="str">
        <f>C16</f>
        <v>Famille à coller.N.Nom de votre recette.Recette mère ►.S.Saisissez le nom de la recette mère</v>
      </c>
      <c r="D18" s="527"/>
      <c r="E18" s="528"/>
      <c r="F18" s="290" t="s">
        <v>38</v>
      </c>
      <c r="G18" s="59" t="s">
        <v>39</v>
      </c>
      <c r="H18" s="60"/>
      <c r="I18" s="3022" t="s">
        <v>40</v>
      </c>
      <c r="J18" s="3168" t="s">
        <v>41</v>
      </c>
      <c r="K18" s="3169" t="s">
        <v>42</v>
      </c>
      <c r="L18" s="61" t="s">
        <v>43</v>
      </c>
      <c r="M18" s="41"/>
      <c r="N18" s="3270" t="s">
        <v>74</v>
      </c>
      <c r="O18" s="3276" t="s">
        <v>45</v>
      </c>
      <c r="P18" s="3274" t="s">
        <v>46</v>
      </c>
      <c r="Q18" s="3175" t="s">
        <v>47</v>
      </c>
      <c r="S18" s="72" t="s">
        <v>52</v>
      </c>
      <c r="T18" s="534">
        <f t="shared" si="9"/>
        <v>1E-3</v>
      </c>
      <c r="U18" s="535">
        <v>1</v>
      </c>
      <c r="W18" s="2523"/>
      <c r="X18" s="42"/>
      <c r="Y18" s="42"/>
      <c r="Z18" s="42"/>
      <c r="AA18" s="42"/>
      <c r="AB18" s="42"/>
      <c r="AC18" s="42"/>
      <c r="AD18" s="2524"/>
      <c r="AF18" s="25" t="str">
        <f t="shared" si="8"/>
        <v>A</v>
      </c>
      <c r="AG18" s="3"/>
      <c r="AH18" s="655" t="s">
        <v>384</v>
      </c>
      <c r="AI18" s="651"/>
      <c r="AJ18" s="656"/>
      <c r="AK18" s="656"/>
      <c r="AL18" s="656"/>
      <c r="AN18" s="677"/>
      <c r="AO18" s="678"/>
      <c r="AP18" s="678"/>
      <c r="AQ18" s="679"/>
      <c r="AR18" s="3"/>
      <c r="AS18" s="674"/>
      <c r="AT18" s="1009" t="s">
        <v>424</v>
      </c>
      <c r="AU18" s="675"/>
      <c r="AV18" s="675"/>
      <c r="AW18" s="675"/>
      <c r="AX18" s="675"/>
      <c r="AY18" s="676"/>
      <c r="AZ18" s="668"/>
      <c r="BA18" s="466">
        <v>1</v>
      </c>
    </row>
    <row r="19" spans="2:53" ht="21" customHeight="1" x14ac:dyDescent="0.25">
      <c r="B19" s="25" t="s">
        <v>7</v>
      </c>
      <c r="C19" s="427" t="str">
        <f>C16</f>
        <v>Famille à coller.N.Nom de votre recette.Recette mère ►.S.Saisissez le nom de la recette mère</v>
      </c>
      <c r="D19" s="428"/>
      <c r="E19" s="529"/>
      <c r="F19" s="293" t="s">
        <v>48</v>
      </c>
      <c r="G19" s="62" t="s">
        <v>49</v>
      </c>
      <c r="H19" s="63" t="s">
        <v>50</v>
      </c>
      <c r="I19" s="2993"/>
      <c r="J19" s="2995"/>
      <c r="K19" s="2997"/>
      <c r="L19" s="64" t="s">
        <v>51</v>
      </c>
      <c r="M19" s="41"/>
      <c r="N19" s="3271"/>
      <c r="O19" s="3277"/>
      <c r="P19" s="3275"/>
      <c r="Q19" s="3018"/>
      <c r="S19" s="72" t="s">
        <v>53</v>
      </c>
      <c r="T19" s="534">
        <f t="shared" si="9"/>
        <v>0.01</v>
      </c>
      <c r="U19" s="535">
        <v>10</v>
      </c>
      <c r="W19" s="2525"/>
      <c r="X19" s="2526" t="s">
        <v>2234</v>
      </c>
      <c r="Y19" s="1839"/>
      <c r="Z19" s="42"/>
      <c r="AA19" s="42"/>
      <c r="AB19" s="42"/>
      <c r="AC19" s="42"/>
      <c r="AD19" s="2524"/>
      <c r="AF19" s="25" t="str">
        <f t="shared" si="8"/>
        <v>A</v>
      </c>
      <c r="AG19" s="3"/>
      <c r="AH19" s="655" t="s">
        <v>385</v>
      </c>
      <c r="AI19" s="656"/>
      <c r="AJ19" s="656"/>
      <c r="AK19" s="656"/>
      <c r="AL19" s="656"/>
      <c r="AN19" s="680" t="s">
        <v>425</v>
      </c>
      <c r="AO19" s="670"/>
      <c r="AP19" s="671"/>
      <c r="AQ19" s="672"/>
      <c r="AR19" s="3"/>
      <c r="AS19" s="674"/>
      <c r="AT19" s="1009" t="s">
        <v>426</v>
      </c>
      <c r="AU19" s="675"/>
      <c r="AV19" s="675"/>
      <c r="AW19" s="675"/>
      <c r="AX19" s="675"/>
      <c r="AY19" s="676"/>
      <c r="AZ19" s="668"/>
      <c r="BA19" s="466">
        <v>1</v>
      </c>
    </row>
    <row r="20" spans="2:53" ht="21" customHeight="1" x14ac:dyDescent="0.25">
      <c r="B20" s="25" t="s">
        <v>7</v>
      </c>
      <c r="C20" s="427" t="str">
        <f>C16</f>
        <v>Famille à coller.N.Nom de votre recette.Recette mère ►.S.Saisissez le nom de la recette mère</v>
      </c>
      <c r="D20" s="428">
        <f>D16</f>
        <v>6</v>
      </c>
      <c r="E20" s="529" t="str">
        <f>E16</f>
        <v>couverts</v>
      </c>
      <c r="F20" s="79"/>
      <c r="G20" s="80"/>
      <c r="H20" s="75" t="str">
        <f t="shared" ref="H20:H51" si="10">IF(OR(ISTEXT(F20), F20&lt;=0, I20&lt;=0), "", "de")</f>
        <v/>
      </c>
      <c r="I20" s="67"/>
      <c r="J20" s="562"/>
      <c r="K20" s="68">
        <v>1</v>
      </c>
      <c r="L20" s="69"/>
      <c r="M20" s="41"/>
      <c r="N20" s="2849">
        <f>IF(ISTEXT(F20), 0, IFERROR(INDEX(T10:T52, MATCH(J20, S10:S52, 0)) * I20 * IF(ISBLANK(F20), 1, F20), 0))</f>
        <v>0</v>
      </c>
      <c r="O20" s="2850">
        <f>IF(ISNUMBER(K20), N20*K20*N15, 0)</f>
        <v>0</v>
      </c>
      <c r="P20" s="70">
        <f>IF(AND(ISNUMBER(K20), ISNUMBER(F20)), F20 * K20 * N15, 0)</f>
        <v>0</v>
      </c>
      <c r="Q20" s="71">
        <f t="shared" ref="Q20:Q51" si="11">G20</f>
        <v>0</v>
      </c>
      <c r="S20" s="72" t="s">
        <v>54</v>
      </c>
      <c r="T20" s="534">
        <f t="shared" si="9"/>
        <v>0.1</v>
      </c>
      <c r="U20" s="535">
        <v>100</v>
      </c>
      <c r="W20" s="2527" t="s">
        <v>2235</v>
      </c>
      <c r="X20" s="42"/>
      <c r="Y20" s="42"/>
      <c r="Z20" s="42"/>
      <c r="AA20" s="42"/>
      <c r="AB20" s="42"/>
      <c r="AC20" s="42"/>
      <c r="AD20" s="2524"/>
      <c r="AF20" s="25" t="str">
        <f t="shared" si="8"/>
        <v>A</v>
      </c>
      <c r="AG20" s="3"/>
      <c r="AH20" s="655"/>
      <c r="AI20" s="656"/>
      <c r="AJ20" s="656"/>
      <c r="AK20" s="656"/>
      <c r="AL20" s="656"/>
      <c r="AN20" s="677"/>
      <c r="AO20" s="678"/>
      <c r="AP20" s="678"/>
      <c r="AQ20" s="679"/>
      <c r="AR20" s="3"/>
      <c r="AS20" s="674"/>
      <c r="AT20" s="675"/>
      <c r="AU20" s="675"/>
      <c r="AV20" s="675"/>
      <c r="AW20" s="675"/>
      <c r="AX20" s="675"/>
      <c r="AY20" s="676"/>
      <c r="AZ20" s="681" t="s">
        <v>4</v>
      </c>
      <c r="BA20" s="466">
        <v>1</v>
      </c>
    </row>
    <row r="21" spans="2:53" ht="21" customHeight="1" x14ac:dyDescent="0.25">
      <c r="B21" s="73" t="str">
        <f t="shared" ref="B21:B48" si="12">IF(L21&lt;&gt;"","A","►")</f>
        <v>►</v>
      </c>
      <c r="C21" s="427" t="str">
        <f>C16</f>
        <v>Famille à coller.N.Nom de votre recette.Recette mère ►.S.Saisissez le nom de la recette mère</v>
      </c>
      <c r="D21" s="428">
        <f>D16</f>
        <v>6</v>
      </c>
      <c r="E21" s="529" t="str">
        <f>E16</f>
        <v>couverts</v>
      </c>
      <c r="F21" s="79"/>
      <c r="G21" s="80"/>
      <c r="H21" s="75" t="str">
        <f t="shared" si="10"/>
        <v/>
      </c>
      <c r="I21" s="67"/>
      <c r="J21" s="562"/>
      <c r="K21" s="68">
        <v>1</v>
      </c>
      <c r="L21" s="69"/>
      <c r="M21" s="41"/>
      <c r="N21" s="2849">
        <f>IF(ISTEXT(F21), 0, IFERROR(INDEX(T10:T52, MATCH(J21, S10:S52, 0)) * I21 * IF(ISBLANK(F21), 1, F21), 0))</f>
        <v>0</v>
      </c>
      <c r="O21" s="76">
        <f>IF(ISNUMBER(K21), N21*K21*N15, 0)</f>
        <v>0</v>
      </c>
      <c r="P21" s="77">
        <f>IF(AND(ISNUMBER(K21), ISNUMBER(F21)), F21 * K21 * N15, 0)</f>
        <v>0</v>
      </c>
      <c r="Q21" s="78">
        <f t="shared" si="11"/>
        <v>0</v>
      </c>
      <c r="S21" s="72" t="s">
        <v>55</v>
      </c>
      <c r="T21" s="534">
        <f t="shared" si="9"/>
        <v>1</v>
      </c>
      <c r="U21" s="535">
        <v>1000</v>
      </c>
      <c r="W21" s="2527" t="s">
        <v>1396</v>
      </c>
      <c r="X21" s="42"/>
      <c r="Y21" s="42"/>
      <c r="Z21" s="42"/>
      <c r="AA21" s="42"/>
      <c r="AB21" s="42"/>
      <c r="AC21" s="42"/>
      <c r="AD21" s="2524"/>
      <c r="AF21" s="73" t="str">
        <f t="shared" si="8"/>
        <v>►</v>
      </c>
      <c r="AG21" s="3"/>
      <c r="AH21" s="655"/>
      <c r="AI21" s="656"/>
      <c r="AJ21" s="656"/>
      <c r="AK21" s="656"/>
      <c r="AL21" s="656"/>
      <c r="AN21" s="682" t="s">
        <v>427</v>
      </c>
      <c r="AO21" s="670"/>
      <c r="AP21" s="671"/>
      <c r="AQ21" s="672"/>
      <c r="AR21" s="3"/>
      <c r="AS21" s="674"/>
      <c r="AT21" s="675"/>
      <c r="AU21" s="675"/>
      <c r="AV21" s="675"/>
      <c r="AW21" s="675"/>
      <c r="AX21" s="675"/>
      <c r="AY21" s="676"/>
      <c r="AZ21" s="681" t="s">
        <v>4</v>
      </c>
      <c r="BA21" s="466">
        <v>1</v>
      </c>
    </row>
    <row r="22" spans="2:53" ht="21" customHeight="1" x14ac:dyDescent="0.25">
      <c r="B22" s="73" t="str">
        <f t="shared" si="12"/>
        <v>►</v>
      </c>
      <c r="C22" s="427" t="str">
        <f>C16</f>
        <v>Famille à coller.N.Nom de votre recette.Recette mère ►.S.Saisissez le nom de la recette mère</v>
      </c>
      <c r="D22" s="428">
        <f>D16</f>
        <v>6</v>
      </c>
      <c r="E22" s="529" t="str">
        <f>E16</f>
        <v>couverts</v>
      </c>
      <c r="F22" s="79"/>
      <c r="G22" s="80"/>
      <c r="H22" s="75" t="str">
        <f t="shared" si="10"/>
        <v/>
      </c>
      <c r="I22" s="67"/>
      <c r="J22" s="562"/>
      <c r="K22" s="68">
        <v>1</v>
      </c>
      <c r="L22" s="69"/>
      <c r="M22" s="41"/>
      <c r="N22" s="2849">
        <f>IF(ISTEXT(F22), 0, IFERROR(INDEX(T10:T52, MATCH(J22, S10:S52, 0)) * I22 * IF(ISBLANK(F22), 1, F22), 0))</f>
        <v>0</v>
      </c>
      <c r="O22" s="81">
        <f>IF(ISNUMBER(K22), N22*K22*N15, 0)</f>
        <v>0</v>
      </c>
      <c r="P22" s="82">
        <f>IF(AND(ISNUMBER(K22), ISNUMBER(F22)), F22 * K22 * N15, 0)</f>
        <v>0</v>
      </c>
      <c r="Q22" s="83">
        <f t="shared" si="11"/>
        <v>0</v>
      </c>
      <c r="S22" s="84" t="s">
        <v>56</v>
      </c>
      <c r="T22" s="534">
        <f t="shared" si="9"/>
        <v>0.25</v>
      </c>
      <c r="U22" s="535">
        <v>250</v>
      </c>
      <c r="W22" s="2527" t="s">
        <v>1401</v>
      </c>
      <c r="X22" s="42"/>
      <c r="Y22" s="42"/>
      <c r="Z22" s="42"/>
      <c r="AA22" s="42"/>
      <c r="AB22" s="42"/>
      <c r="AC22" s="42"/>
      <c r="AD22" s="2524"/>
      <c r="AF22" s="73" t="str">
        <f t="shared" si="8"/>
        <v>►</v>
      </c>
      <c r="AG22" s="3"/>
      <c r="AH22" s="654"/>
      <c r="AI22" s="654"/>
      <c r="AJ22" s="654"/>
      <c r="AK22" s="654"/>
      <c r="AL22" s="654"/>
      <c r="AN22" s="677"/>
      <c r="AO22" s="678"/>
      <c r="AP22" s="678"/>
      <c r="AQ22" s="679"/>
      <c r="AR22" s="3"/>
      <c r="AS22" s="674"/>
      <c r="AT22" s="1010" t="s">
        <v>428</v>
      </c>
      <c r="AU22" s="675"/>
      <c r="AV22" s="675"/>
      <c r="AW22" s="675"/>
      <c r="AX22" s="675"/>
      <c r="AY22" s="676"/>
      <c r="AZ22" s="681" t="s">
        <v>4</v>
      </c>
      <c r="BA22" s="466">
        <v>1</v>
      </c>
    </row>
    <row r="23" spans="2:53" ht="21" customHeight="1" thickBot="1" x14ac:dyDescent="0.3">
      <c r="B23" s="73" t="str">
        <f t="shared" si="12"/>
        <v>►</v>
      </c>
      <c r="C23" s="427" t="str">
        <f>C16</f>
        <v>Famille à coller.N.Nom de votre recette.Recette mère ►.S.Saisissez le nom de la recette mère</v>
      </c>
      <c r="D23" s="428">
        <f>D16</f>
        <v>6</v>
      </c>
      <c r="E23" s="529" t="str">
        <f>E16</f>
        <v>couverts</v>
      </c>
      <c r="F23" s="79"/>
      <c r="G23" s="80"/>
      <c r="H23" s="75" t="str">
        <f t="shared" si="10"/>
        <v/>
      </c>
      <c r="I23" s="67"/>
      <c r="J23" s="562"/>
      <c r="K23" s="68">
        <v>1</v>
      </c>
      <c r="L23" s="69"/>
      <c r="M23" s="41"/>
      <c r="N23" s="2849">
        <f>IF(ISTEXT(F23), 0, IFERROR(INDEX(T10:T52, MATCH(J23, S10:S52, 0)) * I23 * IF(ISBLANK(F23), 1, F23), 0))</f>
        <v>0</v>
      </c>
      <c r="O23" s="76">
        <f>IF(ISNUMBER(K23), N23*K23*N15, 0)</f>
        <v>0</v>
      </c>
      <c r="P23" s="77">
        <f>IF(AND(ISNUMBER(K23), ISNUMBER(F23)), F23 * K23 * N15, 0)</f>
        <v>0</v>
      </c>
      <c r="Q23" s="509">
        <f t="shared" si="11"/>
        <v>0</v>
      </c>
      <c r="S23" s="84" t="s">
        <v>57</v>
      </c>
      <c r="T23" s="534">
        <f t="shared" si="9"/>
        <v>0.5</v>
      </c>
      <c r="U23" s="535">
        <v>500</v>
      </c>
      <c r="W23" s="2527" t="s">
        <v>1405</v>
      </c>
      <c r="X23" s="42"/>
      <c r="Y23" s="42"/>
      <c r="Z23" s="85" t="s">
        <v>1963</v>
      </c>
      <c r="AA23" s="42"/>
      <c r="AB23" s="42"/>
      <c r="AC23" s="42"/>
      <c r="AD23" s="2524"/>
      <c r="AF23" s="73" t="str">
        <f t="shared" si="8"/>
        <v>►</v>
      </c>
      <c r="AG23" s="3"/>
      <c r="AH23" s="654"/>
      <c r="AI23" s="654"/>
      <c r="AJ23" s="654"/>
      <c r="AK23" s="654"/>
      <c r="AL23" s="654"/>
      <c r="AN23" s="682" t="s">
        <v>429</v>
      </c>
      <c r="AO23" s="670"/>
      <c r="AP23" s="671"/>
      <c r="AQ23" s="672"/>
      <c r="AR23" s="3"/>
      <c r="AS23" s="674"/>
      <c r="AT23" s="675"/>
      <c r="AU23" s="675"/>
      <c r="AV23" s="675"/>
      <c r="AW23" s="675"/>
      <c r="AX23" s="675"/>
      <c r="AY23" s="676"/>
      <c r="AZ23" s="681" t="s">
        <v>4</v>
      </c>
      <c r="BA23" s="466">
        <v>1</v>
      </c>
    </row>
    <row r="24" spans="2:53" ht="21" customHeight="1" thickTop="1" x14ac:dyDescent="0.25">
      <c r="B24" s="73" t="str">
        <f t="shared" si="12"/>
        <v>►</v>
      </c>
      <c r="C24" s="427" t="str">
        <f>C16</f>
        <v>Famille à coller.N.Nom de votre recette.Recette mère ►.S.Saisissez le nom de la recette mère</v>
      </c>
      <c r="D24" s="428">
        <f>D16</f>
        <v>6</v>
      </c>
      <c r="E24" s="529" t="str">
        <f>E16</f>
        <v>couverts</v>
      </c>
      <c r="F24" s="79">
        <v>5</v>
      </c>
      <c r="G24" s="80" t="s">
        <v>356</v>
      </c>
      <c r="H24" s="75" t="str">
        <f t="shared" si="10"/>
        <v/>
      </c>
      <c r="I24" s="67"/>
      <c r="J24" s="562"/>
      <c r="K24" s="68">
        <v>1</v>
      </c>
      <c r="L24" s="69"/>
      <c r="M24" s="41"/>
      <c r="N24" s="2849">
        <f>IF(ISTEXT(F24), 0, IFERROR(INDEX(T10:T52, MATCH(J24, S10:S52, 0)) * I24 * IF(ISBLANK(F24), 1, F24), 0))</f>
        <v>0</v>
      </c>
      <c r="O24" s="81">
        <f>IF(ISNUMBER(K24), N24*K24*N15, 0)</f>
        <v>0</v>
      </c>
      <c r="P24" s="82">
        <f>IF(AND(ISNUMBER(K24), ISNUMBER(F24)), F24 * K24 * N15, 0)</f>
        <v>12.5</v>
      </c>
      <c r="Q24" s="83" t="str">
        <f t="shared" si="11"/>
        <v>blancs</v>
      </c>
      <c r="S24" s="2763" t="s">
        <v>58</v>
      </c>
      <c r="T24" s="534">
        <f t="shared" si="9"/>
        <v>0.1</v>
      </c>
      <c r="U24" s="535">
        <v>100</v>
      </c>
      <c r="W24" s="2528" t="s">
        <v>1406</v>
      </c>
      <c r="X24" s="42"/>
      <c r="Y24" s="42"/>
      <c r="Z24" s="2529" t="s">
        <v>1964</v>
      </c>
      <c r="AA24" s="42"/>
      <c r="AB24" s="42"/>
      <c r="AC24" s="42"/>
      <c r="AD24" s="2524"/>
      <c r="AF24" s="73" t="str">
        <f t="shared" si="8"/>
        <v>►</v>
      </c>
      <c r="AG24" s="3"/>
      <c r="AH24" s="654"/>
      <c r="AI24" s="654"/>
      <c r="AJ24" s="654"/>
      <c r="AK24" s="654"/>
      <c r="AL24" s="654"/>
      <c r="AN24" s="677"/>
      <c r="AO24" s="678"/>
      <c r="AP24" s="678"/>
      <c r="AQ24" s="679"/>
      <c r="AR24" s="3"/>
      <c r="AS24" s="683" t="s">
        <v>38</v>
      </c>
      <c r="AT24" s="684" t="s">
        <v>39</v>
      </c>
      <c r="AU24" s="685"/>
      <c r="AV24" s="2992" t="s">
        <v>40</v>
      </c>
      <c r="AW24" s="2994" t="s">
        <v>41</v>
      </c>
      <c r="AX24" s="2996" t="s">
        <v>42</v>
      </c>
      <c r="AY24" s="686" t="s">
        <v>43</v>
      </c>
      <c r="AZ24" s="681" t="s">
        <v>4</v>
      </c>
      <c r="BA24" s="466">
        <v>1</v>
      </c>
    </row>
    <row r="25" spans="2:53" ht="21" customHeight="1" x14ac:dyDescent="0.25">
      <c r="B25" s="73" t="str">
        <f t="shared" si="12"/>
        <v>►</v>
      </c>
      <c r="C25" s="427" t="str">
        <f>C16</f>
        <v>Famille à coller.N.Nom de votre recette.Recette mère ►.S.Saisissez le nom de la recette mère</v>
      </c>
      <c r="D25" s="428">
        <f>D16</f>
        <v>6</v>
      </c>
      <c r="E25" s="529" t="str">
        <f>E16</f>
        <v>couverts</v>
      </c>
      <c r="F25" s="79"/>
      <c r="G25" s="80"/>
      <c r="H25" s="75" t="str">
        <f t="shared" si="10"/>
        <v/>
      </c>
      <c r="I25" s="67">
        <v>200</v>
      </c>
      <c r="J25" s="53" t="s">
        <v>21</v>
      </c>
      <c r="K25" s="68">
        <v>1</v>
      </c>
      <c r="L25" s="69"/>
      <c r="M25" s="41"/>
      <c r="N25" s="2849">
        <f>IF(ISTEXT(F25), 0, IFERROR(INDEX(T10:T52, MATCH(J25, S10:S52, 0)) * I25 * IF(ISBLANK(F25), 1, F25), 0))</f>
        <v>0.2</v>
      </c>
      <c r="O25" s="76">
        <f>IF(ISNUMBER(K25), N25*K25*N15, 0)</f>
        <v>0.5</v>
      </c>
      <c r="P25" s="77">
        <f>IF(AND(ISNUMBER(K25), ISNUMBER(F25)), F25 * K25 * N15, 0)</f>
        <v>0</v>
      </c>
      <c r="Q25" s="78">
        <f t="shared" si="11"/>
        <v>0</v>
      </c>
      <c r="S25" s="2023" t="s">
        <v>59</v>
      </c>
      <c r="T25" s="534">
        <f t="shared" si="9"/>
        <v>4.9299999999999995E-3</v>
      </c>
      <c r="U25" s="536">
        <v>4.93</v>
      </c>
      <c r="W25" s="3254" t="s">
        <v>2236</v>
      </c>
      <c r="X25" s="3255"/>
      <c r="Y25" s="3255"/>
      <c r="Z25" s="3255"/>
      <c r="AA25" s="3255"/>
      <c r="AB25" s="3255"/>
      <c r="AC25" s="3255"/>
      <c r="AD25" s="3256"/>
      <c r="AF25" s="73" t="str">
        <f t="shared" si="8"/>
        <v>►</v>
      </c>
      <c r="AG25" s="3"/>
      <c r="AH25" s="654"/>
      <c r="AI25" s="654"/>
      <c r="AJ25" s="654"/>
      <c r="AK25" s="654"/>
      <c r="AL25" s="654"/>
      <c r="AN25" s="687" t="s">
        <v>430</v>
      </c>
      <c r="AO25" s="670"/>
      <c r="AP25" s="671"/>
      <c r="AQ25" s="672"/>
      <c r="AR25" s="3"/>
      <c r="AS25" s="688" t="s">
        <v>48</v>
      </c>
      <c r="AT25" s="62" t="s">
        <v>49</v>
      </c>
      <c r="AU25" s="63" t="s">
        <v>50</v>
      </c>
      <c r="AV25" s="2993"/>
      <c r="AW25" s="2995"/>
      <c r="AX25" s="2997"/>
      <c r="AY25" s="689" t="s">
        <v>51</v>
      </c>
      <c r="AZ25" s="681" t="s">
        <v>4</v>
      </c>
      <c r="BA25" s="466">
        <v>1</v>
      </c>
    </row>
    <row r="26" spans="2:53" ht="21" customHeight="1" x14ac:dyDescent="0.25">
      <c r="B26" s="73" t="str">
        <f t="shared" si="12"/>
        <v>►</v>
      </c>
      <c r="C26" s="427" t="str">
        <f>C16</f>
        <v>Famille à coller.N.Nom de votre recette.Recette mère ►.S.Saisissez le nom de la recette mère</v>
      </c>
      <c r="D26" s="428">
        <f>D16</f>
        <v>6</v>
      </c>
      <c r="E26" s="529" t="str">
        <f>E16</f>
        <v>couverts</v>
      </c>
      <c r="F26" s="79"/>
      <c r="G26" s="65"/>
      <c r="H26" s="75" t="str">
        <f t="shared" si="10"/>
        <v/>
      </c>
      <c r="I26" s="67">
        <v>200</v>
      </c>
      <c r="J26" s="53" t="s">
        <v>21</v>
      </c>
      <c r="K26" s="68">
        <v>1</v>
      </c>
      <c r="L26" s="69"/>
      <c r="M26" s="41"/>
      <c r="N26" s="2849">
        <f>IF(ISTEXT(F26), 0, IFERROR(INDEX(T10:T52, MATCH(J26, S10:S52, 0)) * I26 * IF(ISBLANK(F26), 1, F26), 0))</f>
        <v>0.2</v>
      </c>
      <c r="O26" s="81">
        <f>IF(ISNUMBER(K26), N26*K26*N15, 0)</f>
        <v>0.5</v>
      </c>
      <c r="P26" s="82">
        <f>IF(AND(ISNUMBER(K26), ISNUMBER(F26)), F26 * K26 * N15, 0)</f>
        <v>0</v>
      </c>
      <c r="Q26" s="83">
        <f t="shared" si="11"/>
        <v>0</v>
      </c>
      <c r="S26" s="2023" t="s">
        <v>61</v>
      </c>
      <c r="T26" s="534">
        <f t="shared" ref="T26:T52" si="13">U26 / 1000</f>
        <v>1.4999999999999999E-2</v>
      </c>
      <c r="U26" s="535">
        <v>15</v>
      </c>
      <c r="W26" s="3124"/>
      <c r="X26" s="3120"/>
      <c r="Y26" s="3120"/>
      <c r="Z26" s="3120"/>
      <c r="AA26" s="3120"/>
      <c r="AB26" s="3120"/>
      <c r="AC26" s="3120"/>
      <c r="AD26" s="3125"/>
      <c r="AF26" s="73" t="str">
        <f t="shared" si="8"/>
        <v>►</v>
      </c>
      <c r="AG26" s="3"/>
      <c r="AH26" s="654"/>
      <c r="AI26" s="654"/>
      <c r="AJ26" s="654"/>
      <c r="AK26" s="654"/>
      <c r="AL26" s="654"/>
      <c r="AN26" s="677"/>
      <c r="AO26" s="678"/>
      <c r="AP26" s="678"/>
      <c r="AQ26" s="679"/>
      <c r="AR26" s="3"/>
      <c r="AS26" s="690"/>
      <c r="AT26" s="65"/>
      <c r="AU26" s="66" t="str">
        <f>IF(AND(AS26&gt;0,AV26&gt;0),"de","")</f>
        <v/>
      </c>
      <c r="AV26" s="67">
        <v>150</v>
      </c>
      <c r="AW26" s="53" t="s">
        <v>21</v>
      </c>
      <c r="AX26" s="68">
        <v>1</v>
      </c>
      <c r="AY26" s="691" t="s">
        <v>431</v>
      </c>
      <c r="AZ26" s="681" t="s">
        <v>4</v>
      </c>
      <c r="BA26" s="466">
        <v>1</v>
      </c>
    </row>
    <row r="27" spans="2:53" ht="21" customHeight="1" x14ac:dyDescent="0.25">
      <c r="B27" s="73" t="str">
        <f t="shared" si="12"/>
        <v>►</v>
      </c>
      <c r="C27" s="427" t="str">
        <f>C16</f>
        <v>Famille à coller.N.Nom de votre recette.Recette mère ►.S.Saisissez le nom de la recette mère</v>
      </c>
      <c r="D27" s="428">
        <f>D16</f>
        <v>6</v>
      </c>
      <c r="E27" s="529" t="str">
        <f>E16</f>
        <v>couverts</v>
      </c>
      <c r="F27" s="79"/>
      <c r="G27" s="65"/>
      <c r="H27" s="75" t="str">
        <f t="shared" si="10"/>
        <v/>
      </c>
      <c r="I27" s="67">
        <v>70</v>
      </c>
      <c r="J27" s="53" t="s">
        <v>21</v>
      </c>
      <c r="K27" s="68">
        <v>1</v>
      </c>
      <c r="L27" s="69"/>
      <c r="M27" s="41"/>
      <c r="N27" s="2849">
        <f>IF(ISTEXT(F27), 0, IFERROR(INDEX(T10:T52, MATCH(J27, S10:S52, 0)) * I27 * IF(ISBLANK(F27), 1, F27), 0))</f>
        <v>7.0000000000000007E-2</v>
      </c>
      <c r="O27" s="76">
        <f>IF(ISNUMBER(K27), N27*K27*N15, 0)</f>
        <v>0.17500000000000002</v>
      </c>
      <c r="P27" s="77">
        <f>IF(AND(ISNUMBER(K27), ISNUMBER(F27)), F27 * K27 * N15, 0)</f>
        <v>0</v>
      </c>
      <c r="Q27" s="509">
        <f t="shared" si="11"/>
        <v>0</v>
      </c>
      <c r="S27" s="2023" t="s">
        <v>60</v>
      </c>
      <c r="T27" s="534">
        <f t="shared" si="13"/>
        <v>5.0000000000000001E-3</v>
      </c>
      <c r="U27" s="535">
        <v>5</v>
      </c>
      <c r="W27" s="3257" t="s">
        <v>2237</v>
      </c>
      <c r="X27" s="3258"/>
      <c r="Y27" s="3258"/>
      <c r="Z27" s="3258"/>
      <c r="AA27" s="3258"/>
      <c r="AB27" s="3258"/>
      <c r="AC27" s="3258"/>
      <c r="AD27" s="3259"/>
      <c r="AF27" s="73" t="str">
        <f t="shared" si="8"/>
        <v>►</v>
      </c>
      <c r="AG27" s="3"/>
      <c r="AH27" s="654"/>
      <c r="AI27" s="654"/>
      <c r="AJ27" s="654"/>
      <c r="AK27" s="654"/>
      <c r="AL27" s="654"/>
      <c r="AN27" s="687" t="s">
        <v>41</v>
      </c>
      <c r="AO27" s="670"/>
      <c r="AP27" s="671"/>
      <c r="AQ27" s="672"/>
      <c r="AR27" s="3"/>
      <c r="AS27" s="690"/>
      <c r="AT27" s="65"/>
      <c r="AU27" s="66" t="s">
        <v>432</v>
      </c>
      <c r="AV27" s="67">
        <v>8</v>
      </c>
      <c r="AW27" s="53" t="s">
        <v>21</v>
      </c>
      <c r="AX27" s="68">
        <v>1</v>
      </c>
      <c r="AY27" s="691" t="s">
        <v>433</v>
      </c>
      <c r="AZ27" s="681" t="s">
        <v>4</v>
      </c>
      <c r="BA27" s="466">
        <v>1</v>
      </c>
    </row>
    <row r="28" spans="2:53" ht="21" customHeight="1" x14ac:dyDescent="0.25">
      <c r="B28" s="73" t="str">
        <f t="shared" si="12"/>
        <v>►</v>
      </c>
      <c r="C28" s="427" t="str">
        <f>C16</f>
        <v>Famille à coller.N.Nom de votre recette.Recette mère ►.S.Saisissez le nom de la recette mère</v>
      </c>
      <c r="D28" s="428">
        <f>D16</f>
        <v>6</v>
      </c>
      <c r="E28" s="529" t="str">
        <f>E16</f>
        <v>couverts</v>
      </c>
      <c r="F28" s="79"/>
      <c r="G28" s="65"/>
      <c r="H28" s="75" t="str">
        <f t="shared" si="10"/>
        <v/>
      </c>
      <c r="I28" s="67"/>
      <c r="J28" s="562"/>
      <c r="K28" s="68">
        <v>1</v>
      </c>
      <c r="L28" s="69"/>
      <c r="M28" s="41"/>
      <c r="N28" s="2849">
        <f>IF(ISTEXT(F28), 0, IFERROR(INDEX(T10:T52, MATCH(J28, S10:S52, 0)) * I28 * IF(ISBLANK(F28), 1, F28), 0))</f>
        <v>0</v>
      </c>
      <c r="O28" s="81">
        <f>IF(ISNUMBER(K28), N28*K28*N15, 0)</f>
        <v>0</v>
      </c>
      <c r="P28" s="82">
        <f>IF(AND(ISNUMBER(K28), ISNUMBER(F28)), F28 * K28 * N15, 0)</f>
        <v>0</v>
      </c>
      <c r="Q28" s="83">
        <f t="shared" si="11"/>
        <v>0</v>
      </c>
      <c r="R28" s="464"/>
      <c r="S28" s="2023" t="s">
        <v>65</v>
      </c>
      <c r="T28" s="534">
        <f t="shared" si="13"/>
        <v>0.03</v>
      </c>
      <c r="U28" s="535">
        <v>30</v>
      </c>
      <c r="W28" s="3260" t="s">
        <v>2238</v>
      </c>
      <c r="X28" s="3261"/>
      <c r="Y28" s="3261"/>
      <c r="Z28" s="3261"/>
      <c r="AA28" s="3261"/>
      <c r="AB28" s="3261"/>
      <c r="AC28" s="2530"/>
      <c r="AD28" s="2531" t="str">
        <f>Z73</f>
        <v>◄ cellule Y73</v>
      </c>
      <c r="AF28" s="73" t="str">
        <f t="shared" si="8"/>
        <v>►</v>
      </c>
      <c r="AG28" s="3"/>
      <c r="AH28" s="655" t="s">
        <v>386</v>
      </c>
      <c r="AI28" s="651"/>
      <c r="AJ28" s="651"/>
      <c r="AK28" s="652"/>
      <c r="AL28" s="652"/>
      <c r="AN28" s="677"/>
      <c r="AO28" s="678"/>
      <c r="AP28" s="678"/>
      <c r="AQ28" s="679"/>
      <c r="AR28" s="3"/>
      <c r="AS28" s="690"/>
      <c r="AT28" s="65"/>
      <c r="AU28" s="75" t="s">
        <v>432</v>
      </c>
      <c r="AV28" s="67">
        <v>105</v>
      </c>
      <c r="AW28" s="53" t="s">
        <v>21</v>
      </c>
      <c r="AX28" s="68">
        <v>1</v>
      </c>
      <c r="AY28" s="691" t="s">
        <v>434</v>
      </c>
      <c r="AZ28" s="681" t="s">
        <v>4</v>
      </c>
      <c r="BA28" s="466">
        <v>1</v>
      </c>
    </row>
    <row r="29" spans="2:53" ht="21" customHeight="1" x14ac:dyDescent="0.25">
      <c r="B29" s="73" t="str">
        <f t="shared" si="12"/>
        <v>A</v>
      </c>
      <c r="C29" s="427" t="str">
        <f>C16</f>
        <v>Famille à coller.N.Nom de votre recette.Recette mère ►.S.Saisissez le nom de la recette mère</v>
      </c>
      <c r="D29" s="428">
        <f>D16</f>
        <v>6</v>
      </c>
      <c r="E29" s="529" t="str">
        <f>E16</f>
        <v>couverts</v>
      </c>
      <c r="F29" s="79" t="s">
        <v>5</v>
      </c>
      <c r="G29" s="65"/>
      <c r="H29" s="75" t="str">
        <f t="shared" si="10"/>
        <v/>
      </c>
      <c r="I29" s="67"/>
      <c r="J29" s="562"/>
      <c r="K29" s="68">
        <v>1</v>
      </c>
      <c r="L29" s="69" t="s">
        <v>347</v>
      </c>
      <c r="M29" s="41"/>
      <c r="N29" s="2849">
        <f>IF(ISTEXT(F29), 0, IFERROR(INDEX(T10:T52, MATCH(J29, S10:S52, 0)) * I29 * IF(ISBLANK(F29), 1, F29), 0))</f>
        <v>0</v>
      </c>
      <c r="O29" s="76">
        <f>IF(ISNUMBER(K29), N29*K29*N15, 0)</f>
        <v>0</v>
      </c>
      <c r="P29" s="77">
        <f>IF(AND(ISNUMBER(K29), ISNUMBER(F29)), F29 * K29 * N15, 0)</f>
        <v>0</v>
      </c>
      <c r="Q29" s="78">
        <f t="shared" si="11"/>
        <v>0</v>
      </c>
      <c r="R29" s="464"/>
      <c r="S29" s="2023" t="s">
        <v>345</v>
      </c>
      <c r="T29" s="534">
        <f t="shared" si="13"/>
        <v>0.06</v>
      </c>
      <c r="U29" s="535">
        <v>60</v>
      </c>
      <c r="W29" s="1854" t="s">
        <v>1414</v>
      </c>
      <c r="X29" s="1850"/>
      <c r="Y29" s="1850"/>
      <c r="Z29" s="1850"/>
      <c r="AA29" s="1850"/>
      <c r="AB29" s="1850"/>
      <c r="AC29" s="1850"/>
      <c r="AD29" s="2532"/>
      <c r="AF29" s="73" t="str">
        <f t="shared" si="8"/>
        <v>A</v>
      </c>
      <c r="AG29" s="3"/>
      <c r="AH29" s="655" t="s">
        <v>387</v>
      </c>
      <c r="AI29" s="651"/>
      <c r="AJ29" s="651"/>
      <c r="AK29" s="652"/>
      <c r="AL29" s="652"/>
      <c r="AN29" s="692" t="s">
        <v>435</v>
      </c>
      <c r="AO29" s="693"/>
      <c r="AP29" s="671"/>
      <c r="AQ29" s="672"/>
      <c r="AR29" s="3"/>
      <c r="AS29" s="674"/>
      <c r="AT29" s="675"/>
      <c r="AU29" s="675"/>
      <c r="AV29" s="675"/>
      <c r="AW29" s="675"/>
      <c r="AX29" s="675"/>
      <c r="AY29" s="676"/>
      <c r="AZ29" s="681" t="s">
        <v>4</v>
      </c>
      <c r="BA29" s="466">
        <v>1</v>
      </c>
    </row>
    <row r="30" spans="2:53" ht="21" customHeight="1" thickBot="1" x14ac:dyDescent="0.3">
      <c r="B30" s="73" t="str">
        <f t="shared" si="12"/>
        <v>►</v>
      </c>
      <c r="C30" s="427" t="str">
        <f>C16</f>
        <v>Famille à coller.N.Nom de votre recette.Recette mère ►.S.Saisissez le nom de la recette mère</v>
      </c>
      <c r="D30" s="428">
        <f>D16</f>
        <v>6</v>
      </c>
      <c r="E30" s="529" t="str">
        <f>E16</f>
        <v>couverts</v>
      </c>
      <c r="F30" s="79"/>
      <c r="G30" s="65"/>
      <c r="H30" s="75" t="str">
        <f t="shared" si="10"/>
        <v/>
      </c>
      <c r="I30" s="67"/>
      <c r="J30" s="562"/>
      <c r="K30" s="68">
        <v>1</v>
      </c>
      <c r="L30" s="69"/>
      <c r="M30" s="41"/>
      <c r="N30" s="2849">
        <f>IF(ISTEXT(F30), 0, IFERROR(INDEX(T10:T52, MATCH(J30, S10:S52, 0)) * I30 * IF(ISBLANK(F30), 1, F30), 0))</f>
        <v>0</v>
      </c>
      <c r="O30" s="81">
        <f>IF(ISNUMBER(K30), N30*K30*N15, 0)</f>
        <v>0</v>
      </c>
      <c r="P30" s="82">
        <f>IF(AND(ISNUMBER(K30), ISNUMBER(F30)), F30 * K30 * N15, 0)</f>
        <v>0</v>
      </c>
      <c r="Q30" s="83">
        <f t="shared" si="11"/>
        <v>0</v>
      </c>
      <c r="R30" s="464"/>
      <c r="S30" s="2023" t="s">
        <v>301</v>
      </c>
      <c r="T30" s="534">
        <f t="shared" si="13"/>
        <v>0.22500000000000001</v>
      </c>
      <c r="U30" s="535">
        <v>225</v>
      </c>
      <c r="W30" s="1854" t="s">
        <v>1414</v>
      </c>
      <c r="X30" s="1850"/>
      <c r="Y30" s="1850"/>
      <c r="Z30" s="1850"/>
      <c r="AA30" s="1850"/>
      <c r="AB30" s="1850"/>
      <c r="AC30" s="1850"/>
      <c r="AD30" s="2532"/>
      <c r="AF30" s="73" t="str">
        <f t="shared" si="8"/>
        <v>►</v>
      </c>
      <c r="AG30" s="3"/>
      <c r="AH30" s="654"/>
      <c r="AI30" s="654"/>
      <c r="AJ30" s="654"/>
      <c r="AK30" s="654"/>
      <c r="AL30" s="654"/>
      <c r="AN30" s="677"/>
      <c r="AO30" s="678"/>
      <c r="AP30" s="678"/>
      <c r="AQ30" s="679"/>
      <c r="AR30" s="3"/>
      <c r="AS30" s="674"/>
      <c r="AT30" s="1010" t="s">
        <v>436</v>
      </c>
      <c r="AU30" s="675"/>
      <c r="AV30" s="675"/>
      <c r="AW30" s="675"/>
      <c r="AX30" s="675"/>
      <c r="AY30" s="676"/>
      <c r="AZ30" s="681" t="s">
        <v>4</v>
      </c>
      <c r="BA30" s="466">
        <v>1</v>
      </c>
    </row>
    <row r="31" spans="2:53" ht="21" customHeight="1" thickBot="1" x14ac:dyDescent="0.3">
      <c r="B31" s="73" t="str">
        <f t="shared" si="12"/>
        <v>►</v>
      </c>
      <c r="C31" s="427" t="str">
        <f>C16</f>
        <v>Famille à coller.N.Nom de votre recette.Recette mère ►.S.Saisissez le nom de la recette mère</v>
      </c>
      <c r="D31" s="428">
        <f>D16</f>
        <v>6</v>
      </c>
      <c r="E31" s="529" t="str">
        <f>E16</f>
        <v>couverts</v>
      </c>
      <c r="F31" s="79"/>
      <c r="G31" s="65"/>
      <c r="H31" s="75" t="str">
        <f t="shared" si="10"/>
        <v/>
      </c>
      <c r="I31" s="67"/>
      <c r="J31" s="562"/>
      <c r="K31" s="68">
        <v>1</v>
      </c>
      <c r="L31" s="69"/>
      <c r="M31" s="41"/>
      <c r="N31" s="2849">
        <f>IF(ISTEXT(F31), 0, IFERROR(INDEX(T10:T52, MATCH(J31, S10:S52, 0)) * I31 * IF(ISBLANK(F31), 1, F31), 0))</f>
        <v>0</v>
      </c>
      <c r="O31" s="76">
        <f>IF(ISNUMBER(K31), N31*K31*N15, 0)</f>
        <v>0</v>
      </c>
      <c r="P31" s="77">
        <f>IF(AND(ISNUMBER(K31), ISNUMBER(F31)), F31 * K31 * N15, 0)</f>
        <v>0</v>
      </c>
      <c r="Q31" s="509">
        <f t="shared" si="11"/>
        <v>0</v>
      </c>
      <c r="R31" s="464"/>
      <c r="S31" s="2023" t="s">
        <v>300</v>
      </c>
      <c r="T31" s="534">
        <f t="shared" si="13"/>
        <v>0.11799999999999999</v>
      </c>
      <c r="U31" s="535">
        <v>118</v>
      </c>
      <c r="W31" s="1854"/>
      <c r="X31" s="1850"/>
      <c r="Y31" s="1850"/>
      <c r="Z31" s="1850"/>
      <c r="AA31" s="1850"/>
      <c r="AB31" s="1850"/>
      <c r="AC31" s="1850"/>
      <c r="AD31" s="2532"/>
      <c r="AF31" s="73" t="str">
        <f t="shared" si="8"/>
        <v>►</v>
      </c>
      <c r="AG31" s="3"/>
      <c r="AH31" s="654"/>
      <c r="AI31" s="654"/>
      <c r="AJ31" s="654"/>
      <c r="AK31" s="654"/>
      <c r="AL31" s="654"/>
      <c r="AN31" s="563" t="s">
        <v>314</v>
      </c>
      <c r="AO31" s="564"/>
      <c r="AP31" s="565"/>
      <c r="AQ31" s="679"/>
      <c r="AR31" s="3"/>
      <c r="AS31" s="1011" t="s">
        <v>27</v>
      </c>
      <c r="AT31" s="442">
        <v>9</v>
      </c>
      <c r="AU31" s="436" t="s">
        <v>67</v>
      </c>
      <c r="AV31" s="437"/>
      <c r="AW31" s="437"/>
      <c r="AX31" s="437"/>
      <c r="AY31" s="1012"/>
      <c r="AZ31" s="681" t="s">
        <v>4</v>
      </c>
      <c r="BA31" s="466">
        <v>1</v>
      </c>
    </row>
    <row r="32" spans="2:53" ht="21" customHeight="1" thickBot="1" x14ac:dyDescent="0.3">
      <c r="B32" s="73" t="str">
        <f t="shared" si="12"/>
        <v>►</v>
      </c>
      <c r="C32" s="427" t="str">
        <f>C16</f>
        <v>Famille à coller.N.Nom de votre recette.Recette mère ►.S.Saisissez le nom de la recette mère</v>
      </c>
      <c r="D32" s="428">
        <f>D16</f>
        <v>6</v>
      </c>
      <c r="E32" s="529" t="str">
        <f>E16</f>
        <v>couverts</v>
      </c>
      <c r="F32" s="79"/>
      <c r="G32" s="65"/>
      <c r="H32" s="75" t="str">
        <f t="shared" si="10"/>
        <v/>
      </c>
      <c r="I32" s="67"/>
      <c r="J32" s="562"/>
      <c r="K32" s="68">
        <v>1</v>
      </c>
      <c r="L32" s="69"/>
      <c r="M32" s="41"/>
      <c r="N32" s="2849">
        <f>IF(ISTEXT(F32), 0, IFERROR(INDEX(T10:T52, MATCH(J32, S10:S52, 0)) * I32 * IF(ISBLANK(F32), 1, F32), 0))</f>
        <v>0</v>
      </c>
      <c r="O32" s="81">
        <f>IF(ISNUMBER(K32), N32*K32*N15, 0)</f>
        <v>0</v>
      </c>
      <c r="P32" s="82">
        <f>IF(AND(ISNUMBER(K32), ISNUMBER(F32)), F32 * K32 * N15, 0)</f>
        <v>0</v>
      </c>
      <c r="Q32" s="83">
        <f t="shared" si="11"/>
        <v>0</v>
      </c>
      <c r="R32" s="464"/>
      <c r="S32" s="2023" t="s">
        <v>299</v>
      </c>
      <c r="T32" s="534">
        <f t="shared" si="13"/>
        <v>0.25</v>
      </c>
      <c r="U32" s="535">
        <v>250</v>
      </c>
      <c r="W32" s="1854"/>
      <c r="X32" s="1850"/>
      <c r="Y32" s="1850"/>
      <c r="Z32" s="464"/>
      <c r="AA32" s="464"/>
      <c r="AB32" s="464"/>
      <c r="AC32" s="1850"/>
      <c r="AD32" s="2532"/>
      <c r="AF32" s="73" t="str">
        <f t="shared" si="8"/>
        <v>►</v>
      </c>
      <c r="AG32" s="3"/>
      <c r="AH32" s="657" t="s">
        <v>388</v>
      </c>
      <c r="AI32" s="651"/>
      <c r="AJ32" s="651"/>
      <c r="AK32" s="652"/>
      <c r="AL32" s="652"/>
      <c r="AN32" s="982" t="s">
        <v>642</v>
      </c>
      <c r="AO32" s="980"/>
      <c r="AP32" s="981"/>
      <c r="AQ32" s="679"/>
      <c r="AR32" s="3"/>
      <c r="AS32" s="835" t="s">
        <v>68</v>
      </c>
      <c r="AT32" s="122"/>
      <c r="AU32" s="122"/>
      <c r="AV32" s="122"/>
      <c r="AW32" s="122"/>
      <c r="AX32" s="122"/>
      <c r="AY32" s="754"/>
      <c r="AZ32" s="681" t="s">
        <v>4</v>
      </c>
      <c r="BA32" s="466">
        <v>1</v>
      </c>
    </row>
    <row r="33" spans="2:53" ht="21" customHeight="1" x14ac:dyDescent="0.25">
      <c r="B33" s="73" t="str">
        <f t="shared" si="12"/>
        <v>►</v>
      </c>
      <c r="C33" s="427" t="str">
        <f>C16</f>
        <v>Famille à coller.N.Nom de votre recette.Recette mère ►.S.Saisissez le nom de la recette mère</v>
      </c>
      <c r="D33" s="428">
        <f>D16</f>
        <v>6</v>
      </c>
      <c r="E33" s="529" t="str">
        <f>E16</f>
        <v>couverts</v>
      </c>
      <c r="F33" s="79"/>
      <c r="G33" s="65"/>
      <c r="H33" s="75" t="str">
        <f t="shared" si="10"/>
        <v/>
      </c>
      <c r="I33" s="67"/>
      <c r="J33" s="562"/>
      <c r="K33" s="68">
        <v>1</v>
      </c>
      <c r="L33" s="69"/>
      <c r="N33" s="2849">
        <f>IF(ISTEXT(F33), 0, IFERROR(INDEX(T10:T52, MATCH(J33, S10:S52, 0)) * I33 * IF(ISBLANK(F33), 1, F33), 0))</f>
        <v>0</v>
      </c>
      <c r="O33" s="76">
        <f>IF(ISNUMBER(K33), N33*K33*N15, 0)</f>
        <v>0</v>
      </c>
      <c r="P33" s="77">
        <f>IF(AND(ISNUMBER(K33), ISNUMBER(F33)), F33 * K33 * N15, 0)</f>
        <v>0</v>
      </c>
      <c r="Q33" s="509">
        <f t="shared" si="11"/>
        <v>0</v>
      </c>
      <c r="R33" s="464"/>
      <c r="S33" s="2023" t="s">
        <v>63</v>
      </c>
      <c r="T33" s="534">
        <f t="shared" si="13"/>
        <v>0.15</v>
      </c>
      <c r="U33" s="535">
        <v>150</v>
      </c>
      <c r="W33" s="1854"/>
      <c r="X33" s="1850"/>
      <c r="Y33" s="1850"/>
      <c r="Z33" s="464"/>
      <c r="AA33" s="464"/>
      <c r="AB33" s="464"/>
      <c r="AC33" s="1850"/>
      <c r="AD33" s="2532"/>
      <c r="AF33" s="73" t="str">
        <f t="shared" si="8"/>
        <v>►</v>
      </c>
      <c r="AG33" s="3"/>
      <c r="AH33" s="658" t="s">
        <v>389</v>
      </c>
      <c r="AI33" s="651"/>
      <c r="AJ33" s="651"/>
      <c r="AK33" s="652"/>
      <c r="AL33" s="652"/>
      <c r="AN33" s="960" t="s">
        <v>307</v>
      </c>
      <c r="AO33" s="541">
        <v>0</v>
      </c>
      <c r="AP33" s="560" t="s">
        <v>315</v>
      </c>
      <c r="AQ33" s="679"/>
      <c r="AR33" s="3"/>
      <c r="AS33" s="1013" t="s">
        <v>69</v>
      </c>
      <c r="AT33" s="85"/>
      <c r="AU33" s="85"/>
      <c r="AV33" s="85"/>
      <c r="AW33" s="85"/>
      <c r="AX33" s="85"/>
      <c r="AY33" s="754"/>
      <c r="AZ33" s="681" t="s">
        <v>4</v>
      </c>
      <c r="BA33" s="466">
        <v>1</v>
      </c>
    </row>
    <row r="34" spans="2:53" ht="21" customHeight="1" x14ac:dyDescent="0.25">
      <c r="B34" s="73" t="str">
        <f t="shared" si="12"/>
        <v>►</v>
      </c>
      <c r="C34" s="427" t="str">
        <f>C16</f>
        <v>Famille à coller.N.Nom de votre recette.Recette mère ►.S.Saisissez le nom de la recette mère</v>
      </c>
      <c r="D34" s="428">
        <f>D16</f>
        <v>6</v>
      </c>
      <c r="E34" s="529" t="str">
        <f>E16</f>
        <v>couverts</v>
      </c>
      <c r="F34" s="79"/>
      <c r="G34" s="65"/>
      <c r="H34" s="75" t="str">
        <f t="shared" si="10"/>
        <v/>
      </c>
      <c r="I34" s="67"/>
      <c r="J34" s="562"/>
      <c r="K34" s="68">
        <v>1</v>
      </c>
      <c r="L34" s="69"/>
      <c r="N34" s="2849">
        <f>IF(ISTEXT(F34), 0, IFERROR(INDEX(T10:T52, MATCH(J34, S10:S52, 0)) * I34 * IF(ISBLANK(F34), 1, F34), 0))</f>
        <v>0</v>
      </c>
      <c r="O34" s="81">
        <f>IF(ISNUMBER(K34), N34*K34*N15, 0)</f>
        <v>0</v>
      </c>
      <c r="P34" s="82">
        <f>IF(AND(ISNUMBER(K34), ISNUMBER(F34)), F34 * K34 * N15, 0)</f>
        <v>0</v>
      </c>
      <c r="Q34" s="83">
        <f t="shared" si="11"/>
        <v>0</v>
      </c>
      <c r="R34" s="464"/>
      <c r="S34" s="2023" t="s">
        <v>298</v>
      </c>
      <c r="T34" s="534">
        <f t="shared" si="13"/>
        <v>0.35</v>
      </c>
      <c r="U34" s="535">
        <v>350</v>
      </c>
      <c r="W34" s="1854"/>
      <c r="X34" s="1850"/>
      <c r="Y34" s="1850"/>
      <c r="Z34" s="464"/>
      <c r="AA34" s="464"/>
      <c r="AB34" s="464"/>
      <c r="AC34" s="1850"/>
      <c r="AD34" s="2532"/>
      <c r="AF34" s="73" t="str">
        <f t="shared" si="8"/>
        <v>►</v>
      </c>
      <c r="AG34" s="3"/>
      <c r="AH34" s="654"/>
      <c r="AI34" s="654"/>
      <c r="AJ34" s="654"/>
      <c r="AK34" s="654"/>
      <c r="AL34" s="654"/>
      <c r="AN34" s="960" t="s">
        <v>306</v>
      </c>
      <c r="AO34" s="531">
        <v>0</v>
      </c>
      <c r="AP34" s="561" t="s">
        <v>316</v>
      </c>
      <c r="AQ34" s="679"/>
      <c r="AR34" s="3"/>
      <c r="AS34" s="1013"/>
      <c r="AT34" s="114"/>
      <c r="AU34" s="114"/>
      <c r="AV34" s="114"/>
      <c r="AW34" s="114"/>
      <c r="AX34" s="114"/>
      <c r="AY34" s="1014"/>
      <c r="AZ34" s="681" t="s">
        <v>4</v>
      </c>
      <c r="BA34" s="466">
        <v>1</v>
      </c>
    </row>
    <row r="35" spans="2:53" ht="21" customHeight="1" x14ac:dyDescent="0.25">
      <c r="B35" s="73" t="str">
        <f t="shared" si="12"/>
        <v>►</v>
      </c>
      <c r="C35" s="427" t="str">
        <f>C16</f>
        <v>Famille à coller.N.Nom de votre recette.Recette mère ►.S.Saisissez le nom de la recette mère</v>
      </c>
      <c r="D35" s="428">
        <f>D16</f>
        <v>6</v>
      </c>
      <c r="E35" s="529" t="str">
        <f>E16</f>
        <v>couverts</v>
      </c>
      <c r="F35" s="79"/>
      <c r="G35" s="65"/>
      <c r="H35" s="75" t="str">
        <f t="shared" si="10"/>
        <v/>
      </c>
      <c r="I35" s="67"/>
      <c r="J35" s="562"/>
      <c r="K35" s="68">
        <v>1</v>
      </c>
      <c r="L35" s="69"/>
      <c r="N35" s="2849">
        <f>IF(ISTEXT(F35), 0, IFERROR(INDEX(T10:T52, MATCH(J35, S10:S52, 0)) * I35 * IF(ISBLANK(F35), 1, F35), 0))</f>
        <v>0</v>
      </c>
      <c r="O35" s="76">
        <f>IF(ISNUMBER(K35), N35*K35*N15, 0)</f>
        <v>0</v>
      </c>
      <c r="P35" s="77">
        <f>IF(AND(ISNUMBER(K35), ISNUMBER(F35)), F35 * K35 * N15, 0)</f>
        <v>0</v>
      </c>
      <c r="Q35" s="509">
        <f t="shared" si="11"/>
        <v>0</v>
      </c>
      <c r="R35" s="464"/>
      <c r="S35" s="2805" t="s">
        <v>318</v>
      </c>
      <c r="T35" s="537">
        <f t="shared" si="13"/>
        <v>1.4E-2</v>
      </c>
      <c r="U35" s="535">
        <v>14</v>
      </c>
      <c r="W35" s="1854"/>
      <c r="X35" s="1850"/>
      <c r="Y35" s="1850"/>
      <c r="Z35" s="464"/>
      <c r="AA35" s="464"/>
      <c r="AB35" s="464"/>
      <c r="AC35" s="1850"/>
      <c r="AD35" s="2532"/>
      <c r="AF35" s="73" t="str">
        <f t="shared" si="8"/>
        <v>►</v>
      </c>
      <c r="AG35" s="3"/>
      <c r="AH35" s="654"/>
      <c r="AI35" s="654"/>
      <c r="AJ35" s="654"/>
      <c r="AK35" s="654"/>
      <c r="AL35" s="654"/>
      <c r="AN35" s="960" t="s">
        <v>305</v>
      </c>
      <c r="AO35" s="531">
        <v>0</v>
      </c>
      <c r="AP35" s="561" t="s">
        <v>317</v>
      </c>
      <c r="AQ35" s="679"/>
      <c r="AR35" s="3"/>
      <c r="AS35" s="1013"/>
      <c r="AT35" s="114"/>
      <c r="AU35" s="114"/>
      <c r="AV35" s="114"/>
      <c r="AW35" s="114"/>
      <c r="AX35" s="114"/>
      <c r="AY35" s="1014"/>
      <c r="AZ35" s="681" t="s">
        <v>4</v>
      </c>
      <c r="BA35" s="466">
        <v>1</v>
      </c>
    </row>
    <row r="36" spans="2:53" ht="21" customHeight="1" x14ac:dyDescent="0.25">
      <c r="B36" s="73" t="str">
        <f t="shared" si="12"/>
        <v>►</v>
      </c>
      <c r="C36" s="427" t="str">
        <f>C16</f>
        <v>Famille à coller.N.Nom de votre recette.Recette mère ►.S.Saisissez le nom de la recette mère</v>
      </c>
      <c r="D36" s="428">
        <f>D16</f>
        <v>6</v>
      </c>
      <c r="E36" s="529" t="str">
        <f>E16</f>
        <v>couverts</v>
      </c>
      <c r="F36" s="79"/>
      <c r="G36" s="65"/>
      <c r="H36" s="75" t="str">
        <f t="shared" si="10"/>
        <v/>
      </c>
      <c r="I36" s="67"/>
      <c r="J36" s="562"/>
      <c r="K36" s="68">
        <v>1</v>
      </c>
      <c r="L36" s="69"/>
      <c r="N36" s="2849">
        <f>IF(ISTEXT(F36), 0, IFERROR(INDEX(T10:T52, MATCH(J36, S10:S52, 0)) * I36 * IF(ISBLANK(F36), 1, F36), 0))</f>
        <v>0</v>
      </c>
      <c r="O36" s="81">
        <f>IF(ISNUMBER(K36), N36*K36*N15, 0)</f>
        <v>0</v>
      </c>
      <c r="P36" s="82">
        <f>IF(AND(ISNUMBER(K36), ISNUMBER(F36)), F36 * K36 * N15, 0)</f>
        <v>0</v>
      </c>
      <c r="Q36" s="83">
        <f t="shared" si="11"/>
        <v>0</v>
      </c>
      <c r="R36" s="464"/>
      <c r="S36" s="2805" t="s">
        <v>64</v>
      </c>
      <c r="T36" s="539">
        <f t="shared" si="13"/>
        <v>2.835E-2</v>
      </c>
      <c r="U36" s="540">
        <v>28.35</v>
      </c>
      <c r="W36" s="1854"/>
      <c r="X36" s="1850"/>
      <c r="Y36" s="1850"/>
      <c r="Z36" s="464"/>
      <c r="AA36" s="464"/>
      <c r="AB36" s="464"/>
      <c r="AC36" s="1850"/>
      <c r="AD36" s="2532"/>
      <c r="AF36" s="73" t="str">
        <f t="shared" si="8"/>
        <v>►</v>
      </c>
      <c r="AG36" s="3"/>
      <c r="AH36" s="654"/>
      <c r="AI36" s="654"/>
      <c r="AJ36" s="654"/>
      <c r="AK36" s="654"/>
      <c r="AL36" s="654"/>
      <c r="AN36" s="961" t="s">
        <v>21</v>
      </c>
      <c r="AO36" s="532">
        <f t="shared" ref="AO36:AO47" si="14">AP36 / 1000</f>
        <v>1E-3</v>
      </c>
      <c r="AP36" s="533">
        <v>1</v>
      </c>
      <c r="AQ36" s="679"/>
      <c r="AR36" s="3"/>
      <c r="AS36" s="1015" t="s">
        <v>98</v>
      </c>
      <c r="AT36" s="518"/>
      <c r="AU36" s="518"/>
      <c r="AV36" s="518"/>
      <c r="AW36" s="518"/>
      <c r="AX36" s="518"/>
      <c r="AY36" s="1016" t="s">
        <v>127</v>
      </c>
      <c r="AZ36" s="681" t="s">
        <v>4</v>
      </c>
      <c r="BA36" s="466">
        <v>1</v>
      </c>
    </row>
    <row r="37" spans="2:53" ht="21" customHeight="1" x14ac:dyDescent="0.25">
      <c r="B37" s="73" t="str">
        <f t="shared" si="12"/>
        <v>►</v>
      </c>
      <c r="C37" s="427" t="str">
        <f>C16</f>
        <v>Famille à coller.N.Nom de votre recette.Recette mère ►.S.Saisissez le nom de la recette mère</v>
      </c>
      <c r="D37" s="428">
        <f>D16</f>
        <v>6</v>
      </c>
      <c r="E37" s="529" t="str">
        <f>E16</f>
        <v>couverts</v>
      </c>
      <c r="F37" s="79"/>
      <c r="G37" s="65"/>
      <c r="H37" s="75" t="str">
        <f t="shared" si="10"/>
        <v/>
      </c>
      <c r="I37" s="67"/>
      <c r="J37" s="562"/>
      <c r="K37" s="68">
        <v>1</v>
      </c>
      <c r="L37" s="69"/>
      <c r="N37" s="2849">
        <f>IF(ISTEXT(F37), 0, IFERROR(INDEX(T10:T52, MATCH(J37, S10:S52, 0)) * I37 * IF(ISBLANK(F37), 1, F37), 0))</f>
        <v>0</v>
      </c>
      <c r="O37" s="76">
        <f>IF(ISNUMBER(K37), N37*K37*N15, 0)</f>
        <v>0</v>
      </c>
      <c r="P37" s="77">
        <f>IF(AND(ISNUMBER(K37), ISNUMBER(F37)), F37 * K37 * N15, 0)</f>
        <v>0</v>
      </c>
      <c r="Q37" s="509">
        <f t="shared" si="11"/>
        <v>0</v>
      </c>
      <c r="R37" s="464"/>
      <c r="S37" s="2805" t="s">
        <v>296</v>
      </c>
      <c r="T37" s="534">
        <f t="shared" si="13"/>
        <v>0.22500000000000001</v>
      </c>
      <c r="U37" s="535">
        <v>225</v>
      </c>
      <c r="W37" s="1854"/>
      <c r="X37" s="1850"/>
      <c r="Y37" s="1850"/>
      <c r="Z37" s="464"/>
      <c r="AA37" s="464"/>
      <c r="AB37" s="464"/>
      <c r="AC37" s="1850"/>
      <c r="AD37" s="2532"/>
      <c r="AF37" s="73" t="str">
        <f t="shared" si="8"/>
        <v>►</v>
      </c>
      <c r="AG37" s="3"/>
      <c r="AH37" s="654"/>
      <c r="AI37" s="654"/>
      <c r="AJ37" s="654"/>
      <c r="AK37" s="654"/>
      <c r="AL37" s="654"/>
      <c r="AN37" s="962" t="s">
        <v>26</v>
      </c>
      <c r="AO37" s="532">
        <f t="shared" si="14"/>
        <v>1</v>
      </c>
      <c r="AP37" s="533">
        <v>1000</v>
      </c>
      <c r="AQ37" s="679"/>
      <c r="AR37" s="3"/>
      <c r="AS37" s="1017"/>
      <c r="AT37" s="146"/>
      <c r="AU37" s="146"/>
      <c r="AV37" s="146"/>
      <c r="AW37" s="146"/>
      <c r="AX37" s="146"/>
      <c r="AY37" s="1018" t="s">
        <v>128</v>
      </c>
      <c r="AZ37" s="681" t="s">
        <v>4</v>
      </c>
      <c r="BA37" s="466">
        <v>1</v>
      </c>
    </row>
    <row r="38" spans="2:53" ht="21" customHeight="1" x14ac:dyDescent="0.25">
      <c r="B38" s="73" t="str">
        <f t="shared" si="12"/>
        <v>►</v>
      </c>
      <c r="C38" s="427" t="str">
        <f>C16</f>
        <v>Famille à coller.N.Nom de votre recette.Recette mère ►.S.Saisissez le nom de la recette mère</v>
      </c>
      <c r="D38" s="428">
        <f>D16</f>
        <v>6</v>
      </c>
      <c r="E38" s="529" t="str">
        <f>E16</f>
        <v>couverts</v>
      </c>
      <c r="F38" s="79"/>
      <c r="G38" s="65"/>
      <c r="H38" s="75" t="str">
        <f t="shared" si="10"/>
        <v/>
      </c>
      <c r="I38" s="67"/>
      <c r="J38" s="562"/>
      <c r="K38" s="68">
        <v>1</v>
      </c>
      <c r="L38" s="69"/>
      <c r="N38" s="2849">
        <f>IF(ISTEXT(F38), 0, IFERROR(INDEX(T10:T52, MATCH(J38, S10:S52, 0)) * I38 * IF(ISBLANK(F38), 1, F38), 0))</f>
        <v>0</v>
      </c>
      <c r="O38" s="81">
        <f>IF(ISNUMBER(K38), N38*K38*N15, 0)</f>
        <v>0</v>
      </c>
      <c r="P38" s="82">
        <f>IF(AND(ISNUMBER(K38), ISNUMBER(F38)), F38 * K38 * N15, 0)</f>
        <v>0</v>
      </c>
      <c r="Q38" s="83">
        <f t="shared" si="11"/>
        <v>0</v>
      </c>
      <c r="R38" s="464"/>
      <c r="S38" s="2805" t="s">
        <v>321</v>
      </c>
      <c r="T38" s="534">
        <f t="shared" si="13"/>
        <v>0.11799999999999999</v>
      </c>
      <c r="U38" s="535">
        <v>118</v>
      </c>
      <c r="W38" s="1854"/>
      <c r="X38" s="1850"/>
      <c r="Y38" s="1850"/>
      <c r="Z38" s="1850"/>
      <c r="AA38" s="1850"/>
      <c r="AB38" s="1850"/>
      <c r="AC38" s="1850"/>
      <c r="AD38" s="2532"/>
      <c r="AF38" s="73" t="str">
        <f t="shared" si="8"/>
        <v>►</v>
      </c>
      <c r="AG38" s="3"/>
      <c r="AH38" s="654"/>
      <c r="AI38" s="654"/>
      <c r="AJ38" s="654"/>
      <c r="AK38" s="654"/>
      <c r="AL38" s="654"/>
      <c r="AN38" s="805" t="s">
        <v>304</v>
      </c>
      <c r="AO38" s="532">
        <f t="shared" si="14"/>
        <v>0.25</v>
      </c>
      <c r="AP38" s="533">
        <v>250</v>
      </c>
      <c r="AQ38" s="679"/>
      <c r="AR38" s="3"/>
      <c r="AS38" s="1019"/>
      <c r="AT38" s="146"/>
      <c r="AU38" s="146"/>
      <c r="AV38" s="146"/>
      <c r="AW38" s="146"/>
      <c r="AX38" s="146"/>
      <c r="AY38" s="1018" t="s">
        <v>266</v>
      </c>
      <c r="AZ38" s="681" t="s">
        <v>4</v>
      </c>
      <c r="BA38" s="466">
        <v>1</v>
      </c>
    </row>
    <row r="39" spans="2:53" ht="21" customHeight="1" x14ac:dyDescent="0.25">
      <c r="B39" s="73" t="str">
        <f t="shared" si="12"/>
        <v>►</v>
      </c>
      <c r="C39" s="427" t="str">
        <f>C16</f>
        <v>Famille à coller.N.Nom de votre recette.Recette mère ►.S.Saisissez le nom de la recette mère</v>
      </c>
      <c r="D39" s="428">
        <f>D16</f>
        <v>6</v>
      </c>
      <c r="E39" s="529" t="str">
        <f>E16</f>
        <v>couverts</v>
      </c>
      <c r="F39" s="79"/>
      <c r="G39" s="65"/>
      <c r="H39" s="75" t="str">
        <f t="shared" si="10"/>
        <v/>
      </c>
      <c r="I39" s="67"/>
      <c r="J39" s="562"/>
      <c r="K39" s="68">
        <v>1</v>
      </c>
      <c r="L39" s="69"/>
      <c r="N39" s="2849">
        <f>IF(ISTEXT(F39), 0, IFERROR(INDEX(T10:T52, MATCH(J39, S10:S52, 0)) * I39 * IF(ISBLANK(F39), 1, F39), 0))</f>
        <v>0</v>
      </c>
      <c r="O39" s="76">
        <f>IF(ISNUMBER(K39), N39*K39*N15, 0)</f>
        <v>0</v>
      </c>
      <c r="P39" s="77">
        <f>IF(AND(ISNUMBER(K39), ISNUMBER(F39)), F39 * K39 * N15, 0)</f>
        <v>0</v>
      </c>
      <c r="Q39" s="509">
        <f t="shared" si="11"/>
        <v>0</v>
      </c>
      <c r="R39" s="464"/>
      <c r="S39" s="2805" t="s">
        <v>320</v>
      </c>
      <c r="T39" s="534">
        <f t="shared" si="13"/>
        <v>5.8999999999999997E-2</v>
      </c>
      <c r="U39" s="535">
        <v>59</v>
      </c>
      <c r="W39" s="1854"/>
      <c r="X39" s="1850"/>
      <c r="Y39" s="1850"/>
      <c r="Z39" s="1850"/>
      <c r="AA39" s="1850"/>
      <c r="AB39" s="1850"/>
      <c r="AC39" s="1850"/>
      <c r="AD39" s="2532"/>
      <c r="AF39" s="73" t="str">
        <f t="shared" si="8"/>
        <v>►</v>
      </c>
      <c r="AG39" s="3"/>
      <c r="AH39" s="654"/>
      <c r="AI39" s="654"/>
      <c r="AJ39" s="654"/>
      <c r="AK39" s="654"/>
      <c r="AL39" s="654"/>
      <c r="AN39" s="805" t="s">
        <v>303</v>
      </c>
      <c r="AO39" s="532">
        <f t="shared" si="14"/>
        <v>0.5</v>
      </c>
      <c r="AP39" s="533">
        <v>500</v>
      </c>
      <c r="AQ39" s="679"/>
      <c r="AR39" s="3"/>
      <c r="AS39" s="1020"/>
      <c r="AT39" s="265"/>
      <c r="AU39" s="265" t="s">
        <v>73</v>
      </c>
      <c r="AV39" s="266"/>
      <c r="AW39" s="266"/>
      <c r="AX39" s="266"/>
      <c r="AY39" s="1021"/>
      <c r="AZ39" s="681" t="s">
        <v>4</v>
      </c>
      <c r="BA39" s="466">
        <v>1</v>
      </c>
    </row>
    <row r="40" spans="2:53" ht="21" customHeight="1" thickBot="1" x14ac:dyDescent="0.3">
      <c r="B40" s="73" t="str">
        <f t="shared" si="12"/>
        <v>►</v>
      </c>
      <c r="C40" s="427" t="str">
        <f>C16</f>
        <v>Famille à coller.N.Nom de votre recette.Recette mère ►.S.Saisissez le nom de la recette mère</v>
      </c>
      <c r="D40" s="428">
        <f>D16</f>
        <v>6</v>
      </c>
      <c r="E40" s="529" t="str">
        <f>E16</f>
        <v>couverts</v>
      </c>
      <c r="F40" s="79"/>
      <c r="G40" s="65"/>
      <c r="H40" s="75" t="str">
        <f t="shared" si="10"/>
        <v/>
      </c>
      <c r="I40" s="67"/>
      <c r="J40" s="562"/>
      <c r="K40" s="68">
        <v>1</v>
      </c>
      <c r="L40" s="69"/>
      <c r="N40" s="2849">
        <f>IF(ISTEXT(F40), 0, IFERROR(INDEX(T10:T52, MATCH(J40, S10:S52, 0)) * I40 * IF(ISBLANK(F40), 1, F40), 0))</f>
        <v>0</v>
      </c>
      <c r="O40" s="81">
        <f>IF(ISNUMBER(K40), N40*K40*N15, 0)</f>
        <v>0</v>
      </c>
      <c r="P40" s="82">
        <f>IF(AND(ISNUMBER(K40), ISNUMBER(F40)), F40 * K40 * N15, 0)</f>
        <v>0</v>
      </c>
      <c r="Q40" s="83">
        <f t="shared" si="11"/>
        <v>0</v>
      </c>
      <c r="R40" s="464"/>
      <c r="S40" s="2805" t="s">
        <v>319</v>
      </c>
      <c r="T40" s="534">
        <f t="shared" si="13"/>
        <v>2.9000000000000001E-2</v>
      </c>
      <c r="U40" s="535">
        <v>29</v>
      </c>
      <c r="W40" s="1854"/>
      <c r="X40" s="1850"/>
      <c r="Y40" s="1850"/>
      <c r="Z40" s="1850"/>
      <c r="AA40" s="1850"/>
      <c r="AB40" s="1850"/>
      <c r="AC40" s="1850"/>
      <c r="AD40" s="2532"/>
      <c r="AF40" s="73" t="str">
        <f t="shared" si="8"/>
        <v>►</v>
      </c>
      <c r="AG40" s="3"/>
      <c r="AH40" s="655" t="s">
        <v>390</v>
      </c>
      <c r="AI40" s="651"/>
      <c r="AJ40" s="651"/>
      <c r="AK40" s="652"/>
      <c r="AL40" s="652"/>
      <c r="AN40" s="805" t="s">
        <v>302</v>
      </c>
      <c r="AO40" s="532">
        <f t="shared" si="14"/>
        <v>0.33332999999999996</v>
      </c>
      <c r="AP40" s="533">
        <v>333.33</v>
      </c>
      <c r="AQ40" s="679"/>
      <c r="AR40" s="3"/>
      <c r="AS40" s="1022" t="s">
        <v>62</v>
      </c>
      <c r="AT40" s="270"/>
      <c r="AU40" s="271"/>
      <c r="AV40" s="272"/>
      <c r="AW40" s="272"/>
      <c r="AX40" s="272"/>
      <c r="AY40" s="1023"/>
      <c r="AZ40" s="681" t="s">
        <v>4</v>
      </c>
      <c r="BA40" s="466">
        <v>1</v>
      </c>
    </row>
    <row r="41" spans="2:53" ht="21" customHeight="1" x14ac:dyDescent="0.25">
      <c r="B41" s="73" t="str">
        <f t="shared" si="12"/>
        <v>►</v>
      </c>
      <c r="C41" s="427" t="str">
        <f>C16</f>
        <v>Famille à coller.N.Nom de votre recette.Recette mère ►.S.Saisissez le nom de la recette mère</v>
      </c>
      <c r="D41" s="428">
        <f>D16</f>
        <v>6</v>
      </c>
      <c r="E41" s="529" t="str">
        <f>E16</f>
        <v>couverts</v>
      </c>
      <c r="F41" s="79"/>
      <c r="G41" s="65"/>
      <c r="H41" s="75" t="str">
        <f t="shared" si="10"/>
        <v/>
      </c>
      <c r="I41" s="67"/>
      <c r="J41" s="562"/>
      <c r="K41" s="68">
        <v>1</v>
      </c>
      <c r="L41" s="69"/>
      <c r="N41" s="2849">
        <f>IF(ISTEXT(F41), 0, IFERROR(INDEX(T10:T52, MATCH(J41, S10:S52, 0)) * I41 * IF(ISBLANK(F41), 1, F41), 0))</f>
        <v>0</v>
      </c>
      <c r="O41" s="76">
        <f>IF(ISNUMBER(K41), N41*K41*N15, 0)</f>
        <v>0</v>
      </c>
      <c r="P41" s="77">
        <f>IF(AND(ISNUMBER(K41), ISNUMBER(F41)), F41 * K41 * N15, 0)</f>
        <v>0</v>
      </c>
      <c r="Q41" s="509">
        <f t="shared" si="11"/>
        <v>0</v>
      </c>
      <c r="R41" s="464"/>
      <c r="S41" s="2805" t="s">
        <v>322</v>
      </c>
      <c r="T41" s="532">
        <f t="shared" si="13"/>
        <v>0.13</v>
      </c>
      <c r="U41" s="533">
        <v>130</v>
      </c>
      <c r="W41" s="1854"/>
      <c r="X41" s="1850"/>
      <c r="Y41" s="1850"/>
      <c r="Z41" s="1850"/>
      <c r="AA41" s="1850"/>
      <c r="AB41" s="1850"/>
      <c r="AC41" s="1850"/>
      <c r="AD41" s="2532"/>
      <c r="AF41" s="73" t="str">
        <f t="shared" si="8"/>
        <v>►</v>
      </c>
      <c r="AG41" s="3"/>
      <c r="AH41" s="655" t="s">
        <v>391</v>
      </c>
      <c r="AI41" s="651"/>
      <c r="AJ41" s="651"/>
      <c r="AK41" s="652"/>
      <c r="AL41" s="652"/>
      <c r="AN41" s="963" t="s">
        <v>52</v>
      </c>
      <c r="AO41" s="534">
        <f t="shared" si="14"/>
        <v>1E-3</v>
      </c>
      <c r="AP41" s="535">
        <v>1</v>
      </c>
      <c r="AQ41" s="679"/>
      <c r="AR41" s="3"/>
      <c r="AS41" s="835" t="s">
        <v>651</v>
      </c>
      <c r="AT41" s="1036"/>
      <c r="AU41" s="313"/>
      <c r="AV41" s="1037"/>
      <c r="AW41" s="1037"/>
      <c r="AX41" s="1037"/>
      <c r="AY41" s="1035"/>
      <c r="AZ41" s="681" t="s">
        <v>4</v>
      </c>
      <c r="BA41" s="466">
        <v>1</v>
      </c>
    </row>
    <row r="42" spans="2:53" ht="21" customHeight="1" x14ac:dyDescent="0.25">
      <c r="B42" s="73" t="str">
        <f t="shared" si="12"/>
        <v>►</v>
      </c>
      <c r="C42" s="427" t="str">
        <f>C16</f>
        <v>Famille à coller.N.Nom de votre recette.Recette mère ►.S.Saisissez le nom de la recette mère</v>
      </c>
      <c r="D42" s="428">
        <f>D16</f>
        <v>6</v>
      </c>
      <c r="E42" s="529" t="str">
        <f>E16</f>
        <v>couverts</v>
      </c>
      <c r="F42" s="79"/>
      <c r="G42" s="65"/>
      <c r="H42" s="75" t="str">
        <f t="shared" si="10"/>
        <v/>
      </c>
      <c r="I42" s="67"/>
      <c r="J42" s="562"/>
      <c r="K42" s="68">
        <v>1</v>
      </c>
      <c r="L42" s="69"/>
      <c r="N42" s="2849">
        <f>IF(ISTEXT(F42), 0, IFERROR(INDEX(T10:T52, MATCH(J42, S10:S52, 0)) * I42 * IF(ISBLANK(F42), 1, F42), 0))</f>
        <v>0</v>
      </c>
      <c r="O42" s="81">
        <f>IF(ISNUMBER(K42), N42*K42*N15, 0)</f>
        <v>0</v>
      </c>
      <c r="P42" s="82">
        <f>IF(AND(ISNUMBER(K42), ISNUMBER(F42)), F42 * K42 * N15, 0)</f>
        <v>0</v>
      </c>
      <c r="Q42" s="83">
        <f t="shared" si="11"/>
        <v>0</v>
      </c>
      <c r="R42" s="464"/>
      <c r="S42" s="2805" t="s">
        <v>323</v>
      </c>
      <c r="T42" s="532">
        <f t="shared" si="13"/>
        <v>0.13</v>
      </c>
      <c r="U42" s="533">
        <v>130</v>
      </c>
      <c r="W42" s="1854"/>
      <c r="X42" s="1850"/>
      <c r="Y42" s="1850"/>
      <c r="Z42" s="1850"/>
      <c r="AA42" s="1850"/>
      <c r="AB42" s="1850"/>
      <c r="AC42" s="1850"/>
      <c r="AD42" s="2532"/>
      <c r="AF42" s="73" t="str">
        <f t="shared" ref="AF42:AF73" si="15">B42</f>
        <v>►</v>
      </c>
      <c r="AG42" s="3"/>
      <c r="AH42" s="655" t="s">
        <v>392</v>
      </c>
      <c r="AI42" s="651"/>
      <c r="AJ42" s="651"/>
      <c r="AK42" s="652"/>
      <c r="AL42" s="652"/>
      <c r="AN42" s="963" t="s">
        <v>53</v>
      </c>
      <c r="AO42" s="534">
        <f t="shared" si="14"/>
        <v>0.01</v>
      </c>
      <c r="AP42" s="535">
        <v>10</v>
      </c>
      <c r="AQ42" s="679"/>
      <c r="AR42" s="3"/>
      <c r="AS42" s="835" t="s">
        <v>650</v>
      </c>
      <c r="AT42" s="1036"/>
      <c r="AU42" s="313"/>
      <c r="AV42" s="1037"/>
      <c r="AW42" s="1037"/>
      <c r="AX42" s="1037"/>
      <c r="AY42" s="1035"/>
      <c r="AZ42" s="681" t="s">
        <v>4</v>
      </c>
      <c r="BA42" s="466">
        <v>1</v>
      </c>
    </row>
    <row r="43" spans="2:53" ht="21" customHeight="1" x14ac:dyDescent="0.25">
      <c r="B43" s="73" t="str">
        <f t="shared" si="12"/>
        <v>►</v>
      </c>
      <c r="C43" s="427" t="str">
        <f>C16</f>
        <v>Famille à coller.N.Nom de votre recette.Recette mère ►.S.Saisissez le nom de la recette mère</v>
      </c>
      <c r="D43" s="428">
        <f>D16</f>
        <v>6</v>
      </c>
      <c r="E43" s="529" t="str">
        <f>E16</f>
        <v>couverts</v>
      </c>
      <c r="F43" s="79"/>
      <c r="G43" s="65"/>
      <c r="H43" s="75" t="str">
        <f t="shared" si="10"/>
        <v/>
      </c>
      <c r="I43" s="67"/>
      <c r="J43" s="562"/>
      <c r="K43" s="68">
        <v>1</v>
      </c>
      <c r="L43" s="69"/>
      <c r="N43" s="2849">
        <f>IF(ISTEXT(F43), 0, IFERROR(INDEX(T10:T52, MATCH(J43, S10:S52, 0)) * I43 * IF(ISBLANK(F43), 1, F43), 0))</f>
        <v>0</v>
      </c>
      <c r="O43" s="76">
        <f>IF(ISNUMBER(K43), N43*K43*N15, 0)</f>
        <v>0</v>
      </c>
      <c r="P43" s="77">
        <f>IF(AND(ISNUMBER(K43), ISNUMBER(F43)), F43 * K43 * N15, 0)</f>
        <v>0</v>
      </c>
      <c r="Q43" s="509">
        <f t="shared" si="11"/>
        <v>0</v>
      </c>
      <c r="R43" s="464"/>
      <c r="S43" s="2805" t="s">
        <v>324</v>
      </c>
      <c r="T43" s="532">
        <f t="shared" si="13"/>
        <v>0.2</v>
      </c>
      <c r="U43" s="533">
        <v>200</v>
      </c>
      <c r="W43" s="1854"/>
      <c r="X43" s="1850"/>
      <c r="Y43" s="1850"/>
      <c r="Z43" s="1850"/>
      <c r="AA43" s="1850"/>
      <c r="AB43" s="1850"/>
      <c r="AC43" s="1850"/>
      <c r="AD43" s="2532"/>
      <c r="AF43" s="73" t="str">
        <f t="shared" si="15"/>
        <v>►</v>
      </c>
      <c r="AG43" s="3"/>
      <c r="AH43" s="654"/>
      <c r="AI43" s="654"/>
      <c r="AJ43" s="654"/>
      <c r="AK43" s="654"/>
      <c r="AL43" s="654"/>
      <c r="AN43" s="963" t="s">
        <v>54</v>
      </c>
      <c r="AO43" s="534">
        <f t="shared" si="14"/>
        <v>0.1</v>
      </c>
      <c r="AP43" s="535">
        <v>100</v>
      </c>
      <c r="AQ43" s="679"/>
      <c r="AR43" s="3"/>
      <c r="AS43" s="1042" t="s">
        <v>5</v>
      </c>
      <c r="AT43" s="444" t="s">
        <v>649</v>
      </c>
      <c r="AU43" s="445"/>
      <c r="AV43" s="445"/>
      <c r="AW43" s="446" t="s">
        <v>27</v>
      </c>
      <c r="AX43" s="446" t="s">
        <v>28</v>
      </c>
      <c r="AY43" s="1035"/>
      <c r="AZ43" s="681" t="s">
        <v>4</v>
      </c>
      <c r="BA43" s="466">
        <v>1</v>
      </c>
    </row>
    <row r="44" spans="2:53" ht="21" customHeight="1" x14ac:dyDescent="0.25">
      <c r="B44" s="73" t="str">
        <f t="shared" si="12"/>
        <v>►</v>
      </c>
      <c r="C44" s="427" t="str">
        <f>C16</f>
        <v>Famille à coller.N.Nom de votre recette.Recette mère ►.S.Saisissez le nom de la recette mère</v>
      </c>
      <c r="D44" s="428">
        <f>D16</f>
        <v>6</v>
      </c>
      <c r="E44" s="529" t="str">
        <f>E16</f>
        <v>couverts</v>
      </c>
      <c r="F44" s="79"/>
      <c r="G44" s="65"/>
      <c r="H44" s="75" t="str">
        <f t="shared" si="10"/>
        <v/>
      </c>
      <c r="I44" s="67"/>
      <c r="J44" s="562"/>
      <c r="K44" s="68">
        <v>1</v>
      </c>
      <c r="L44" s="69"/>
      <c r="N44" s="2849">
        <f>IF(ISTEXT(F44), 0, IFERROR(INDEX(T10:T52, MATCH(J44, S10:S52, 0)) * I44 * IF(ISBLANK(F44), 1, F44), 0))</f>
        <v>0</v>
      </c>
      <c r="O44" s="81">
        <f>IF(ISNUMBER(K44), N44*K44*N15, 0)</f>
        <v>0</v>
      </c>
      <c r="P44" s="82">
        <f>IF(AND(ISNUMBER(K44), ISNUMBER(F44)), F44 * K44 * N15, 0)</f>
        <v>0</v>
      </c>
      <c r="Q44" s="83">
        <f t="shared" si="11"/>
        <v>0</v>
      </c>
      <c r="R44" s="464"/>
      <c r="S44" s="2807" t="s">
        <v>325</v>
      </c>
      <c r="T44" s="534">
        <f t="shared" si="13"/>
        <v>1E-3</v>
      </c>
      <c r="U44" s="535">
        <v>1</v>
      </c>
      <c r="W44" s="1854"/>
      <c r="X44" s="1850"/>
      <c r="Y44" s="1850"/>
      <c r="Z44" s="1850"/>
      <c r="AA44" s="1850"/>
      <c r="AB44" s="1850"/>
      <c r="AC44" s="1850"/>
      <c r="AD44" s="2532"/>
      <c r="AF44" s="73" t="str">
        <f t="shared" si="15"/>
        <v>►</v>
      </c>
      <c r="AG44" s="3"/>
      <c r="AH44" s="654"/>
      <c r="AI44" s="654"/>
      <c r="AJ44" s="654"/>
      <c r="AK44" s="654"/>
      <c r="AL44" s="654"/>
      <c r="AN44" s="963" t="s">
        <v>55</v>
      </c>
      <c r="AO44" s="534">
        <f t="shared" si="14"/>
        <v>1</v>
      </c>
      <c r="AP44" s="535">
        <v>1000</v>
      </c>
      <c r="AQ44" s="679"/>
      <c r="AR44" s="3"/>
      <c r="AS44" s="1043" t="s">
        <v>7</v>
      </c>
      <c r="AT44" s="427" t="s">
        <v>649</v>
      </c>
      <c r="AU44" s="428"/>
      <c r="AV44" s="428"/>
      <c r="AW44" s="290" t="s">
        <v>38</v>
      </c>
      <c r="AX44" s="59" t="s">
        <v>39</v>
      </c>
      <c r="AY44" s="1035"/>
      <c r="AZ44" s="681" t="s">
        <v>4</v>
      </c>
      <c r="BA44" s="466">
        <v>1</v>
      </c>
    </row>
    <row r="45" spans="2:53" ht="21" customHeight="1" x14ac:dyDescent="0.25">
      <c r="B45" s="73" t="str">
        <f t="shared" si="12"/>
        <v>►</v>
      </c>
      <c r="C45" s="427" t="str">
        <f>C16</f>
        <v>Famille à coller.N.Nom de votre recette.Recette mère ►.S.Saisissez le nom de la recette mère</v>
      </c>
      <c r="D45" s="428">
        <f>D16</f>
        <v>6</v>
      </c>
      <c r="E45" s="529" t="str">
        <f>E16</f>
        <v>couverts</v>
      </c>
      <c r="F45" s="79"/>
      <c r="G45" s="65"/>
      <c r="H45" s="75" t="str">
        <f t="shared" si="10"/>
        <v/>
      </c>
      <c r="I45" s="67"/>
      <c r="J45" s="562"/>
      <c r="K45" s="68">
        <v>1</v>
      </c>
      <c r="L45" s="69"/>
      <c r="N45" s="2849">
        <f>IF(ISTEXT(F45), 0, IFERROR(INDEX(T10:T52, MATCH(J45, S10:S52, 0)) * I45 * IF(ISBLANK(F45), 1, F45), 0))</f>
        <v>0</v>
      </c>
      <c r="O45" s="76">
        <f>IF(ISNUMBER(K45), N45*K45*N15, 0)</f>
        <v>0</v>
      </c>
      <c r="P45" s="77">
        <f>IF(AND(ISNUMBER(K45), ISNUMBER(F45)), F45 * K45 * N15, 0)</f>
        <v>0</v>
      </c>
      <c r="Q45" s="509">
        <f t="shared" si="11"/>
        <v>0</v>
      </c>
      <c r="R45" s="464"/>
      <c r="S45" s="2807" t="s">
        <v>326</v>
      </c>
      <c r="T45" s="534">
        <f t="shared" si="13"/>
        <v>2.5000000000000001E-3</v>
      </c>
      <c r="U45" s="536">
        <v>2.5</v>
      </c>
      <c r="W45" s="1854"/>
      <c r="X45" s="1850"/>
      <c r="Y45" s="1850"/>
      <c r="Z45" s="1850"/>
      <c r="AA45" s="1850"/>
      <c r="AB45" s="1850"/>
      <c r="AC45" s="1850"/>
      <c r="AD45" s="2532"/>
      <c r="AF45" s="73" t="str">
        <f t="shared" si="15"/>
        <v>►</v>
      </c>
      <c r="AG45" s="3"/>
      <c r="AH45" s="654"/>
      <c r="AI45" s="654"/>
      <c r="AJ45" s="654"/>
      <c r="AK45" s="654"/>
      <c r="AL45" s="654"/>
      <c r="AN45" s="964" t="s">
        <v>56</v>
      </c>
      <c r="AO45" s="534">
        <f t="shared" si="14"/>
        <v>0.25</v>
      </c>
      <c r="AP45" s="535">
        <v>250</v>
      </c>
      <c r="AQ45" s="679"/>
      <c r="AR45" s="3"/>
      <c r="AS45" s="1043" t="s">
        <v>7</v>
      </c>
      <c r="AT45" s="427" t="s">
        <v>649</v>
      </c>
      <c r="AU45" s="428"/>
      <c r="AV45" s="428"/>
      <c r="AW45" s="293" t="s">
        <v>48</v>
      </c>
      <c r="AX45" s="62" t="s">
        <v>49</v>
      </c>
      <c r="AY45" s="1035"/>
      <c r="AZ45" s="681" t="s">
        <v>4</v>
      </c>
      <c r="BA45" s="466">
        <v>1</v>
      </c>
    </row>
    <row r="46" spans="2:53" ht="21" customHeight="1" x14ac:dyDescent="0.25">
      <c r="B46" s="73" t="str">
        <f t="shared" si="12"/>
        <v>►</v>
      </c>
      <c r="C46" s="427" t="str">
        <f>C16</f>
        <v>Famille à coller.N.Nom de votre recette.Recette mère ►.S.Saisissez le nom de la recette mère</v>
      </c>
      <c r="D46" s="428">
        <f>D16</f>
        <v>6</v>
      </c>
      <c r="E46" s="529" t="str">
        <f>E16</f>
        <v>couverts</v>
      </c>
      <c r="F46" s="79"/>
      <c r="G46" s="65"/>
      <c r="H46" s="75" t="str">
        <f t="shared" si="10"/>
        <v/>
      </c>
      <c r="I46" s="67"/>
      <c r="J46" s="562"/>
      <c r="K46" s="68">
        <v>1</v>
      </c>
      <c r="L46" s="69"/>
      <c r="N46" s="2849">
        <f>IF(ISTEXT(F46), 0, IFERROR(INDEX(T10:T52, MATCH(J46, S10:S52, 0)) * I46 * IF(ISBLANK(F46), 1, F46), 0))</f>
        <v>0</v>
      </c>
      <c r="O46" s="81">
        <f>IF(ISNUMBER(K46), N46*K46*N15, 0)</f>
        <v>0</v>
      </c>
      <c r="P46" s="82">
        <f>IF(AND(ISNUMBER(K46), ISNUMBER(F46)), F46 * K46 * N15, 0)</f>
        <v>0</v>
      </c>
      <c r="Q46" s="83">
        <f t="shared" si="11"/>
        <v>0</v>
      </c>
      <c r="R46" s="464"/>
      <c r="S46" s="2807" t="s">
        <v>328</v>
      </c>
      <c r="T46" s="534">
        <f t="shared" si="13"/>
        <v>5.9000000000000007E-3</v>
      </c>
      <c r="U46" s="536">
        <v>5.9</v>
      </c>
      <c r="W46" s="1854"/>
      <c r="X46" s="1850"/>
      <c r="Y46" s="1850"/>
      <c r="Z46" s="1850"/>
      <c r="AA46" s="1850"/>
      <c r="AB46" s="1850"/>
      <c r="AC46" s="1850"/>
      <c r="AD46" s="2532"/>
      <c r="AF46" s="73" t="str">
        <f t="shared" si="15"/>
        <v>►</v>
      </c>
      <c r="AG46" s="3"/>
      <c r="AH46" s="654"/>
      <c r="AI46" s="654"/>
      <c r="AJ46" s="654"/>
      <c r="AK46" s="654"/>
      <c r="AL46" s="654"/>
      <c r="AN46" s="964" t="s">
        <v>57</v>
      </c>
      <c r="AO46" s="534">
        <f t="shared" si="14"/>
        <v>0.5</v>
      </c>
      <c r="AP46" s="535">
        <v>500</v>
      </c>
      <c r="AQ46" s="679"/>
      <c r="AR46" s="3"/>
      <c r="AS46" s="1043" t="s">
        <v>7</v>
      </c>
      <c r="AT46" s="427" t="s">
        <v>649</v>
      </c>
      <c r="AU46" s="428">
        <v>6</v>
      </c>
      <c r="AV46" s="428" t="s">
        <v>66</v>
      </c>
      <c r="AW46" s="79"/>
      <c r="AX46" s="65"/>
      <c r="AY46" s="1035"/>
      <c r="AZ46" s="681" t="s">
        <v>4</v>
      </c>
      <c r="BA46" s="466">
        <v>1</v>
      </c>
    </row>
    <row r="47" spans="2:53" ht="21" customHeight="1" x14ac:dyDescent="0.25">
      <c r="B47" s="73" t="str">
        <f t="shared" si="12"/>
        <v>►</v>
      </c>
      <c r="C47" s="427" t="str">
        <f>C16</f>
        <v>Famille à coller.N.Nom de votre recette.Recette mère ►.S.Saisissez le nom de la recette mère</v>
      </c>
      <c r="D47" s="428">
        <f>D16</f>
        <v>6</v>
      </c>
      <c r="E47" s="529" t="str">
        <f>E16</f>
        <v>couverts</v>
      </c>
      <c r="F47" s="79"/>
      <c r="G47" s="65"/>
      <c r="H47" s="75" t="str">
        <f t="shared" si="10"/>
        <v/>
      </c>
      <c r="I47" s="67"/>
      <c r="J47" s="562"/>
      <c r="K47" s="68">
        <v>1</v>
      </c>
      <c r="L47" s="69"/>
      <c r="N47" s="2849">
        <f>IF(ISTEXT(F47), 0, IFERROR(INDEX(T10:T52, MATCH(J47, S10:S52, 0)) * I47 * IF(ISBLANK(F47), 1, F47), 0))</f>
        <v>0</v>
      </c>
      <c r="O47" s="76">
        <f>IF(ISNUMBER(K47), N47*K47*N15, 0)</f>
        <v>0</v>
      </c>
      <c r="P47" s="77">
        <f>IF(AND(ISNUMBER(K47), ISNUMBER(F47)), F47 * K47 * N15, 0)</f>
        <v>0</v>
      </c>
      <c r="Q47" s="509">
        <f t="shared" si="11"/>
        <v>0</v>
      </c>
      <c r="R47" s="464"/>
      <c r="S47" s="2807" t="s">
        <v>329</v>
      </c>
      <c r="T47" s="534">
        <f t="shared" si="13"/>
        <v>0.04</v>
      </c>
      <c r="U47" s="535">
        <v>40</v>
      </c>
      <c r="W47" s="1854"/>
      <c r="X47" s="1850"/>
      <c r="Y47" s="1850"/>
      <c r="Z47" s="1850"/>
      <c r="AA47" s="1850"/>
      <c r="AB47" s="1850"/>
      <c r="AC47" s="1850"/>
      <c r="AD47" s="2532"/>
      <c r="AF47" s="73" t="str">
        <f t="shared" si="15"/>
        <v>►</v>
      </c>
      <c r="AG47" s="3"/>
      <c r="AH47" s="654"/>
      <c r="AI47" s="654"/>
      <c r="AJ47" s="654"/>
      <c r="AK47" s="654"/>
      <c r="AL47" s="654"/>
      <c r="AN47" s="965" t="s">
        <v>58</v>
      </c>
      <c r="AO47" s="534">
        <f t="shared" si="14"/>
        <v>0.1</v>
      </c>
      <c r="AP47" s="535">
        <v>100</v>
      </c>
      <c r="AQ47" s="679"/>
      <c r="AR47" s="3"/>
      <c r="AS47" s="1044" t="s">
        <v>5</v>
      </c>
      <c r="AT47" s="427" t="s">
        <v>649</v>
      </c>
      <c r="AU47" s="428">
        <v>6</v>
      </c>
      <c r="AV47" s="428" t="s">
        <v>66</v>
      </c>
      <c r="AW47" s="79"/>
      <c r="AX47" s="65"/>
      <c r="AY47" s="1035"/>
      <c r="AZ47" s="681" t="s">
        <v>4</v>
      </c>
      <c r="BA47" s="466">
        <v>1</v>
      </c>
    </row>
    <row r="48" spans="2:53" ht="21" customHeight="1" x14ac:dyDescent="0.25">
      <c r="B48" s="73" t="str">
        <f t="shared" si="12"/>
        <v>►</v>
      </c>
      <c r="C48" s="427" t="str">
        <f>C16</f>
        <v>Famille à coller.N.Nom de votre recette.Recette mère ►.S.Saisissez le nom de la recette mère</v>
      </c>
      <c r="D48" s="428">
        <f>D16</f>
        <v>6</v>
      </c>
      <c r="E48" s="529" t="str">
        <f>E16</f>
        <v>couverts</v>
      </c>
      <c r="F48" s="79"/>
      <c r="G48" s="65"/>
      <c r="H48" s="75" t="str">
        <f t="shared" si="10"/>
        <v/>
      </c>
      <c r="I48" s="67"/>
      <c r="J48" s="562"/>
      <c r="K48" s="68">
        <v>1</v>
      </c>
      <c r="L48" s="69"/>
      <c r="N48" s="2849">
        <f>IF(ISTEXT(F48), 0, IFERROR(INDEX(T10:T52, MATCH(J48, S10:S52, 0)) * I48 * IF(ISBLANK(F48), 1, F48), 0))</f>
        <v>0</v>
      </c>
      <c r="O48" s="81">
        <f>IF(ISNUMBER(K48), N48*K48*N15, 0)</f>
        <v>0</v>
      </c>
      <c r="P48" s="82">
        <f>IF(AND(ISNUMBER(K48), ISNUMBER(F48)), F48 * K48 * N15, 0)</f>
        <v>0</v>
      </c>
      <c r="Q48" s="83">
        <f t="shared" si="11"/>
        <v>0</v>
      </c>
      <c r="R48" s="464"/>
      <c r="S48" s="2807" t="s">
        <v>330</v>
      </c>
      <c r="T48" s="534">
        <f t="shared" si="13"/>
        <v>4.4999999999999998E-2</v>
      </c>
      <c r="U48" s="535">
        <v>45</v>
      </c>
      <c r="W48" s="1854"/>
      <c r="X48" s="1850"/>
      <c r="Y48" s="1850"/>
      <c r="Z48" s="1850"/>
      <c r="AA48" s="1850"/>
      <c r="AB48" s="1850"/>
      <c r="AC48" s="1850"/>
      <c r="AD48" s="2532"/>
      <c r="AF48" s="73" t="str">
        <f t="shared" si="15"/>
        <v>►</v>
      </c>
      <c r="AG48" s="3"/>
      <c r="AH48" s="654"/>
      <c r="AI48" s="654"/>
      <c r="AJ48" s="654"/>
      <c r="AK48" s="654"/>
      <c r="AL48" s="654"/>
      <c r="AN48" s="716"/>
      <c r="AO48" s="464"/>
      <c r="AP48" s="464"/>
      <c r="AQ48" s="679"/>
      <c r="AR48" s="3"/>
      <c r="AS48" s="1044" t="str">
        <f>IF(BC52&lt;&gt;"","A","►")</f>
        <v>►</v>
      </c>
      <c r="AT48" s="427" t="s">
        <v>649</v>
      </c>
      <c r="AU48" s="428">
        <v>6</v>
      </c>
      <c r="AV48" s="428" t="s">
        <v>66</v>
      </c>
      <c r="AW48" s="79"/>
      <c r="AX48" s="80"/>
      <c r="AY48" s="1035"/>
      <c r="AZ48" s="681" t="s">
        <v>4</v>
      </c>
      <c r="BA48" s="466">
        <v>1</v>
      </c>
    </row>
    <row r="49" spans="1:53" ht="21" customHeight="1" thickBot="1" x14ac:dyDescent="0.3">
      <c r="B49" s="73" t="str">
        <f t="shared" ref="B49:B50" si="16">IF(L49&lt;&gt;"","A","►")</f>
        <v>►</v>
      </c>
      <c r="C49" s="427" t="str">
        <f t="shared" ref="C49" si="17">C17</f>
        <v>Famille à coller.N.Nom de votre recette.Recette mère ►.S.Saisissez le nom de la recette mère</v>
      </c>
      <c r="D49" s="428">
        <f>D16</f>
        <v>6</v>
      </c>
      <c r="E49" s="529" t="str">
        <f>E16</f>
        <v>couverts</v>
      </c>
      <c r="F49" s="79"/>
      <c r="G49" s="65"/>
      <c r="H49" s="75" t="str">
        <f t="shared" si="10"/>
        <v/>
      </c>
      <c r="I49" s="67"/>
      <c r="J49" s="562"/>
      <c r="K49" s="68">
        <v>1</v>
      </c>
      <c r="L49" s="69"/>
      <c r="N49" s="2849">
        <f>IF(ISTEXT(F49), 0, IFERROR(INDEX(T10:T52, MATCH(J49, S10:S52, 0)) * I49 * IF(ISBLANK(F49), 1, F49), 0))</f>
        <v>0</v>
      </c>
      <c r="O49" s="76">
        <f>IF(ISNUMBER(K49), N49*K49*N15, 0)</f>
        <v>0</v>
      </c>
      <c r="P49" s="77">
        <f>IF(AND(ISNUMBER(K49), ISNUMBER(F49)), F49 * K49 * N15, 0)</f>
        <v>0</v>
      </c>
      <c r="Q49" s="509">
        <f t="shared" si="11"/>
        <v>0</v>
      </c>
      <c r="R49" s="464"/>
      <c r="S49" s="2807" t="s">
        <v>331</v>
      </c>
      <c r="T49" s="534">
        <f t="shared" si="13"/>
        <v>0.15</v>
      </c>
      <c r="U49" s="535">
        <v>150</v>
      </c>
      <c r="W49" s="1854"/>
      <c r="X49" s="1850"/>
      <c r="Y49" s="1850"/>
      <c r="Z49" s="1850"/>
      <c r="AA49" s="1850"/>
      <c r="AB49" s="1850"/>
      <c r="AC49" s="1850"/>
      <c r="AD49" s="2532"/>
      <c r="AF49" s="73" t="str">
        <f t="shared" si="15"/>
        <v>►</v>
      </c>
      <c r="AG49" s="3"/>
      <c r="AH49" s="654"/>
      <c r="AI49" s="654"/>
      <c r="AJ49" s="654"/>
      <c r="AK49" s="654"/>
      <c r="AL49" s="654"/>
      <c r="AN49" s="716"/>
      <c r="AO49" s="696" t="s">
        <v>438</v>
      </c>
      <c r="AP49" s="697"/>
      <c r="AQ49" s="679"/>
      <c r="AR49" s="3"/>
      <c r="AS49" s="1045" t="s">
        <v>7</v>
      </c>
      <c r="AT49" s="87">
        <f>AT41</f>
        <v>0</v>
      </c>
      <c r="AU49" s="88">
        <f>AU41</f>
        <v>0</v>
      </c>
      <c r="AV49" s="89">
        <f>AV41</f>
        <v>0</v>
      </c>
      <c r="AW49" s="302" t="s">
        <v>62</v>
      </c>
      <c r="AX49" s="90"/>
      <c r="AY49" s="1035"/>
      <c r="AZ49" s="681" t="s">
        <v>4</v>
      </c>
      <c r="BA49" s="466">
        <v>1</v>
      </c>
    </row>
    <row r="50" spans="1:53" ht="21" customHeight="1" x14ac:dyDescent="0.25">
      <c r="B50" s="73" t="str">
        <f t="shared" si="16"/>
        <v>►</v>
      </c>
      <c r="C50" s="427" t="str">
        <f t="shared" ref="C50" si="18">C18</f>
        <v>Famille à coller.N.Nom de votre recette.Recette mère ►.S.Saisissez le nom de la recette mère</v>
      </c>
      <c r="D50" s="428">
        <f>D16</f>
        <v>6</v>
      </c>
      <c r="E50" s="529" t="str">
        <f>E16</f>
        <v>couverts</v>
      </c>
      <c r="F50" s="79"/>
      <c r="G50" s="65"/>
      <c r="H50" s="75" t="str">
        <f t="shared" si="10"/>
        <v/>
      </c>
      <c r="I50" s="67"/>
      <c r="J50" s="562"/>
      <c r="K50" s="68">
        <v>1</v>
      </c>
      <c r="L50" s="69"/>
      <c r="N50" s="2849">
        <f>IF(ISTEXT(F50), 0, IFERROR(INDEX(T10:T52, MATCH(J50, S10:S52, 0)) * I50 * IF(ISBLANK(F50), 1, F50), 0))</f>
        <v>0</v>
      </c>
      <c r="O50" s="81">
        <f>IF(ISNUMBER(K50), N50*K50*N15, 0)</f>
        <v>0</v>
      </c>
      <c r="P50" s="82">
        <f>IF(AND(ISNUMBER(K50), ISNUMBER(F50)), F50 * K50 * N15, 0)</f>
        <v>0</v>
      </c>
      <c r="Q50" s="83">
        <f t="shared" si="11"/>
        <v>0</v>
      </c>
      <c r="R50" s="464"/>
      <c r="S50" s="2807" t="s">
        <v>332</v>
      </c>
      <c r="T50" s="534">
        <f t="shared" si="13"/>
        <v>0.25</v>
      </c>
      <c r="U50" s="535">
        <v>250</v>
      </c>
      <c r="W50" s="1854"/>
      <c r="X50" s="1850"/>
      <c r="Y50" s="1850"/>
      <c r="Z50" s="1850"/>
      <c r="AA50" s="1850"/>
      <c r="AB50" s="1850"/>
      <c r="AC50" s="1850"/>
      <c r="AD50" s="2532"/>
      <c r="AF50" s="73" t="str">
        <f t="shared" si="15"/>
        <v>►</v>
      </c>
      <c r="AG50" s="3"/>
      <c r="AH50" s="659" t="s">
        <v>393</v>
      </c>
      <c r="AI50" s="654"/>
      <c r="AJ50" s="654"/>
      <c r="AK50" s="654"/>
      <c r="AL50" s="654"/>
      <c r="AN50" s="716"/>
      <c r="AO50" s="699" t="s">
        <v>439</v>
      </c>
      <c r="AP50" s="698" t="s">
        <v>440</v>
      </c>
      <c r="AQ50" s="679"/>
      <c r="AR50" s="3"/>
      <c r="AS50" s="1046"/>
      <c r="AT50" s="1038"/>
      <c r="AU50" s="1039"/>
      <c r="AV50" s="1040"/>
      <c r="AW50" s="1041"/>
      <c r="AX50" s="1036"/>
      <c r="AY50" s="1035"/>
      <c r="AZ50" s="681" t="s">
        <v>4</v>
      </c>
      <c r="BA50" s="466">
        <v>1</v>
      </c>
    </row>
    <row r="51" spans="1:53" ht="21" customHeight="1" x14ac:dyDescent="0.25">
      <c r="B51" s="25" t="s">
        <v>7</v>
      </c>
      <c r="C51" s="427" t="str">
        <f>C18</f>
        <v>Famille à coller.N.Nom de votre recette.Recette mère ►.S.Saisissez le nom de la recette mère</v>
      </c>
      <c r="D51" s="428">
        <f>D16</f>
        <v>6</v>
      </c>
      <c r="E51" s="529" t="str">
        <f>E16</f>
        <v>couverts</v>
      </c>
      <c r="F51" s="79"/>
      <c r="G51" s="65"/>
      <c r="H51" s="75" t="str">
        <f t="shared" si="10"/>
        <v/>
      </c>
      <c r="I51" s="67"/>
      <c r="J51" s="562"/>
      <c r="K51" s="68">
        <v>1</v>
      </c>
      <c r="L51" s="69"/>
      <c r="M51" s="41"/>
      <c r="N51" s="2849">
        <f>IF(ISTEXT(F51), 0, IFERROR(INDEX(T10:T52, MATCH(J51, S10:S52, 0)) * I51 * IF(ISBLANK(F51), 1, F51), 0))</f>
        <v>0</v>
      </c>
      <c r="O51" s="76">
        <f>IF(ISNUMBER(K51), N51*K51*N15, 0)</f>
        <v>0</v>
      </c>
      <c r="P51" s="77">
        <f>IF(AND(ISNUMBER(K51), ISNUMBER(F51)), F51 * K51 * N15, 0)</f>
        <v>0</v>
      </c>
      <c r="Q51" s="509">
        <f t="shared" si="11"/>
        <v>0</v>
      </c>
      <c r="R51" s="464"/>
      <c r="S51" s="2807" t="s">
        <v>333</v>
      </c>
      <c r="T51" s="534">
        <f t="shared" si="13"/>
        <v>0.23699999999999999</v>
      </c>
      <c r="U51" s="535">
        <v>237</v>
      </c>
      <c r="W51" s="1854"/>
      <c r="X51" s="1850"/>
      <c r="Y51" s="1850"/>
      <c r="Z51" s="1850"/>
      <c r="AA51" s="1850"/>
      <c r="AB51" s="1850"/>
      <c r="AC51" s="1850"/>
      <c r="AD51" s="2532"/>
      <c r="AF51" s="25" t="str">
        <f t="shared" si="15"/>
        <v>A</v>
      </c>
      <c r="AG51" s="3"/>
      <c r="AH51" s="660" t="s">
        <v>394</v>
      </c>
      <c r="AI51" s="656"/>
      <c r="AJ51" s="656"/>
      <c r="AK51" s="656"/>
      <c r="AL51" s="656"/>
      <c r="AM51" t="s">
        <v>4</v>
      </c>
      <c r="AN51" s="716"/>
      <c r="AO51" s="699" t="s">
        <v>441</v>
      </c>
      <c r="AP51" s="698" t="s">
        <v>442</v>
      </c>
      <c r="AQ51" s="679"/>
      <c r="AR51" s="3"/>
      <c r="AS51" s="2998" t="s">
        <v>459</v>
      </c>
      <c r="AT51" s="2999"/>
      <c r="AU51" s="2999"/>
      <c r="AV51" s="2999"/>
      <c r="AW51" s="2999"/>
      <c r="AX51" s="2999"/>
      <c r="AY51" s="3000"/>
      <c r="AZ51" s="681" t="s">
        <v>4</v>
      </c>
      <c r="BA51" s="466">
        <v>1</v>
      </c>
    </row>
    <row r="52" spans="1:53" ht="21" customHeight="1" thickBot="1" x14ac:dyDescent="0.3">
      <c r="B52" s="86" t="s">
        <v>7</v>
      </c>
      <c r="C52" s="87" t="str">
        <f>C16</f>
        <v>Famille à coller.N.Nom de votre recette.Recette mère ►.S.Saisissez le nom de la recette mère</v>
      </c>
      <c r="D52" s="490">
        <f>D16</f>
        <v>6</v>
      </c>
      <c r="E52" s="89" t="str">
        <f>E16</f>
        <v>couverts</v>
      </c>
      <c r="F52" s="489" t="s">
        <v>62</v>
      </c>
      <c r="G52" s="91"/>
      <c r="H52" s="91"/>
      <c r="I52" s="91"/>
      <c r="J52" s="91"/>
      <c r="K52" s="91"/>
      <c r="L52" s="92"/>
      <c r="M52" s="41"/>
      <c r="N52" s="2851">
        <f>SUM(N20:N51)</f>
        <v>0.47000000000000003</v>
      </c>
      <c r="O52" s="508">
        <f>SUM(O20:O51)</f>
        <v>1.175</v>
      </c>
      <c r="P52" s="508">
        <f>O52/P12</f>
        <v>0.11750000000000001</v>
      </c>
      <c r="Q52" s="574"/>
      <c r="R52" s="464"/>
      <c r="S52" s="2807" t="s">
        <v>334</v>
      </c>
      <c r="T52" s="556">
        <f t="shared" si="13"/>
        <v>0.47299999999999998</v>
      </c>
      <c r="U52" s="557">
        <v>473</v>
      </c>
      <c r="W52" s="1854"/>
      <c r="X52" s="1850"/>
      <c r="Y52" s="1850"/>
      <c r="Z52" s="1850"/>
      <c r="AA52" s="1850"/>
      <c r="AB52" s="1850"/>
      <c r="AC52" s="1850"/>
      <c r="AD52" s="2532"/>
      <c r="AF52" s="86" t="str">
        <f t="shared" si="15"/>
        <v>A</v>
      </c>
      <c r="AG52" s="3"/>
      <c r="AH52" s="659" t="s">
        <v>395</v>
      </c>
      <c r="AI52" s="656"/>
      <c r="AJ52" s="656"/>
      <c r="AK52" s="656"/>
      <c r="AL52" s="656"/>
      <c r="AN52" s="716"/>
      <c r="AO52" s="699" t="s">
        <v>443</v>
      </c>
      <c r="AP52" s="698" t="s">
        <v>444</v>
      </c>
      <c r="AQ52" s="679"/>
      <c r="AR52" s="3"/>
      <c r="AS52" s="2998"/>
      <c r="AT52" s="2999"/>
      <c r="AU52" s="2999"/>
      <c r="AV52" s="2999"/>
      <c r="AW52" s="2999"/>
      <c r="AX52" s="2999"/>
      <c r="AY52" s="3000"/>
      <c r="AZ52" s="681" t="s">
        <v>4</v>
      </c>
      <c r="BA52" s="466">
        <v>1</v>
      </c>
    </row>
    <row r="53" spans="1:53" ht="21" customHeight="1" thickBot="1" x14ac:dyDescent="0.3">
      <c r="B53" s="94" t="s">
        <v>5</v>
      </c>
      <c r="C53" s="427" t="str">
        <f>C34</f>
        <v>Famille à coller.N.Nom de votre recette.Recette mère ►.S.Saisissez le nom de la recette mère</v>
      </c>
      <c r="D53" s="428">
        <f>D34</f>
        <v>6</v>
      </c>
      <c r="E53" s="428" t="str">
        <f>E34</f>
        <v>couverts</v>
      </c>
      <c r="F53" s="304" t="s">
        <v>3</v>
      </c>
      <c r="G53" s="305" t="str">
        <f ca="1">CELL("nomfichier")</f>
        <v>C:\Users\Joel\Desktop\ccr17.envoyé\[ff.A.16.colonnes.20.03.2025.xlsx]Répertoire.exemple</v>
      </c>
      <c r="H53" s="306"/>
      <c r="I53" s="307"/>
      <c r="J53" s="308"/>
      <c r="K53" s="307"/>
      <c r="L53" s="307"/>
      <c r="M53" s="41"/>
      <c r="N53" s="309" t="s">
        <v>73</v>
      </c>
      <c r="O53" s="307"/>
      <c r="P53" s="307"/>
      <c r="Q53" s="310"/>
      <c r="R53" s="464"/>
      <c r="W53" s="1854"/>
      <c r="X53" s="1850"/>
      <c r="Y53" s="1850"/>
      <c r="Z53" s="1850"/>
      <c r="AA53" s="1850"/>
      <c r="AB53" s="1850"/>
      <c r="AC53" s="1850"/>
      <c r="AD53" s="2532"/>
      <c r="AF53" s="94" t="str">
        <f t="shared" si="15"/>
        <v>►</v>
      </c>
      <c r="AG53" s="3"/>
      <c r="AH53" s="660" t="s">
        <v>396</v>
      </c>
      <c r="AI53" s="656"/>
      <c r="AJ53" s="656"/>
      <c r="AK53" s="656"/>
      <c r="AL53" s="656"/>
      <c r="AN53" s="716"/>
      <c r="AO53" s="699" t="s">
        <v>445</v>
      </c>
      <c r="AP53" s="698" t="s">
        <v>446</v>
      </c>
      <c r="AQ53" s="679"/>
      <c r="AR53" s="3"/>
      <c r="AS53" s="715"/>
      <c r="AT53" s="1025" t="s">
        <v>461</v>
      </c>
      <c r="AU53" s="1024"/>
      <c r="AV53" s="1024"/>
      <c r="AW53" s="1024"/>
      <c r="AX53" s="1024"/>
      <c r="AY53" s="713"/>
      <c r="AZ53" s="681" t="s">
        <v>4</v>
      </c>
      <c r="BA53" s="466">
        <v>1</v>
      </c>
    </row>
    <row r="54" spans="1:53" ht="21" customHeight="1" x14ac:dyDescent="0.25">
      <c r="B54" s="94" t="s">
        <v>5</v>
      </c>
      <c r="C54" s="449" t="str">
        <f t="shared" ref="C54:Q54" si="19">SUBSTITUTE(ADDRESS(1,COLUMN(),4),"1","")</f>
        <v>C</v>
      </c>
      <c r="D54" s="449" t="str">
        <f t="shared" si="19"/>
        <v>D</v>
      </c>
      <c r="E54" s="449" t="str">
        <f t="shared" si="19"/>
        <v>E</v>
      </c>
      <c r="F54" s="95" t="str">
        <f t="shared" si="19"/>
        <v>F</v>
      </c>
      <c r="G54" s="95" t="str">
        <f t="shared" si="19"/>
        <v>G</v>
      </c>
      <c r="H54" s="95" t="str">
        <f t="shared" si="19"/>
        <v>H</v>
      </c>
      <c r="I54" s="95" t="str">
        <f t="shared" si="19"/>
        <v>I</v>
      </c>
      <c r="J54" s="95" t="str">
        <f t="shared" si="19"/>
        <v>J</v>
      </c>
      <c r="K54" s="95" t="str">
        <f t="shared" si="19"/>
        <v>K</v>
      </c>
      <c r="L54" s="95" t="str">
        <f t="shared" si="19"/>
        <v>L</v>
      </c>
      <c r="M54" s="95" t="str">
        <f t="shared" si="19"/>
        <v>M</v>
      </c>
      <c r="N54" s="95" t="str">
        <f t="shared" si="19"/>
        <v>N</v>
      </c>
      <c r="O54" s="95" t="str">
        <f t="shared" si="19"/>
        <v>O</v>
      </c>
      <c r="P54" s="95" t="str">
        <f t="shared" si="19"/>
        <v>P</v>
      </c>
      <c r="Q54" s="311" t="str">
        <f t="shared" si="19"/>
        <v>Q</v>
      </c>
      <c r="R54" s="464"/>
      <c r="W54" s="1854"/>
      <c r="X54" s="1850"/>
      <c r="Y54" s="1850"/>
      <c r="Z54" s="1850"/>
      <c r="AA54" s="1850"/>
      <c r="AB54" s="1850"/>
      <c r="AC54" s="1850"/>
      <c r="AD54" s="2532"/>
      <c r="AF54" s="94" t="str">
        <f t="shared" si="15"/>
        <v>►</v>
      </c>
      <c r="AG54" s="3"/>
      <c r="AH54" s="659" t="s">
        <v>397</v>
      </c>
      <c r="AI54" s="654"/>
      <c r="AJ54" s="654"/>
      <c r="AK54" s="654"/>
      <c r="AL54" s="654"/>
      <c r="AN54" s="716"/>
      <c r="AO54" s="700" t="s">
        <v>447</v>
      </c>
      <c r="AP54" s="701" t="s">
        <v>448</v>
      </c>
      <c r="AQ54" s="679"/>
      <c r="AR54" s="3"/>
      <c r="AS54" s="718" t="s">
        <v>7</v>
      </c>
      <c r="AT54" s="719" t="s">
        <v>462</v>
      </c>
      <c r="AU54" s="720">
        <v>18</v>
      </c>
      <c r="AV54" s="720" t="s">
        <v>19</v>
      </c>
      <c r="AW54" s="471" t="s">
        <v>277</v>
      </c>
      <c r="AX54" s="3001" t="s">
        <v>463</v>
      </c>
      <c r="AY54" s="3003" t="s">
        <v>464</v>
      </c>
      <c r="AZ54" s="681" t="s">
        <v>4</v>
      </c>
      <c r="BA54" s="466">
        <v>1</v>
      </c>
    </row>
    <row r="55" spans="1:53" ht="21" customHeight="1" x14ac:dyDescent="0.25">
      <c r="B55" s="94" t="s">
        <v>7</v>
      </c>
      <c r="C55" s="450">
        <f t="shared" ref="C55:Q55" ca="1" si="20">CELL("largeur",C55)</f>
        <v>2</v>
      </c>
      <c r="D55" s="450">
        <f t="shared" ca="1" si="20"/>
        <v>2</v>
      </c>
      <c r="E55" s="450">
        <f t="shared" ca="1" si="20"/>
        <v>2</v>
      </c>
      <c r="F55" s="96">
        <f t="shared" ca="1" si="20"/>
        <v>11</v>
      </c>
      <c r="G55" s="96">
        <f t="shared" ca="1" si="20"/>
        <v>11</v>
      </c>
      <c r="H55" s="96">
        <f t="shared" ca="1" si="20"/>
        <v>3</v>
      </c>
      <c r="I55" s="96">
        <f t="shared" ca="1" si="20"/>
        <v>11</v>
      </c>
      <c r="J55" s="96">
        <f t="shared" ca="1" si="20"/>
        <v>11</v>
      </c>
      <c r="K55" s="96">
        <f t="shared" ca="1" si="20"/>
        <v>12</v>
      </c>
      <c r="L55" s="96">
        <f t="shared" ca="1" si="20"/>
        <v>40</v>
      </c>
      <c r="M55" s="96">
        <f t="shared" ca="1" si="20"/>
        <v>1</v>
      </c>
      <c r="N55" s="96">
        <f t="shared" ca="1" si="20"/>
        <v>11</v>
      </c>
      <c r="O55" s="96">
        <f t="shared" ca="1" si="20"/>
        <v>14</v>
      </c>
      <c r="P55" s="96">
        <f t="shared" ca="1" si="20"/>
        <v>11</v>
      </c>
      <c r="Q55" s="131">
        <f t="shared" ca="1" si="20"/>
        <v>17</v>
      </c>
      <c r="R55" s="464"/>
      <c r="W55" s="1854"/>
      <c r="X55" s="1850"/>
      <c r="Y55" s="1850"/>
      <c r="Z55" s="1850"/>
      <c r="AA55" s="1850"/>
      <c r="AB55" s="1850"/>
      <c r="AC55" s="1850"/>
      <c r="AD55" s="2532"/>
      <c r="AF55" s="94" t="str">
        <f t="shared" si="15"/>
        <v>A</v>
      </c>
      <c r="AG55" s="3"/>
      <c r="AH55" s="660" t="s">
        <v>398</v>
      </c>
      <c r="AI55" s="651"/>
      <c r="AJ55" s="651"/>
      <c r="AK55" s="651"/>
      <c r="AL55" s="652"/>
      <c r="AN55" s="702" t="s">
        <v>449</v>
      </c>
      <c r="AO55" s="703"/>
      <c r="AP55" s="704"/>
      <c r="AQ55" s="705"/>
      <c r="AR55" s="673"/>
      <c r="AS55" s="721" t="s">
        <v>7</v>
      </c>
      <c r="AT55" s="1026" t="s">
        <v>462</v>
      </c>
      <c r="AU55" s="1027"/>
      <c r="AV55" s="1027"/>
      <c r="AW55" s="1028" t="s">
        <v>277</v>
      </c>
      <c r="AX55" s="3002"/>
      <c r="AY55" s="3004"/>
      <c r="AZ55" s="681" t="s">
        <v>4</v>
      </c>
      <c r="BA55" s="466">
        <v>1</v>
      </c>
    </row>
    <row r="56" spans="1:53" ht="21" customHeight="1" thickBot="1" x14ac:dyDescent="0.3">
      <c r="B56" s="97" t="s">
        <v>7</v>
      </c>
      <c r="C56" s="98">
        <v>2</v>
      </c>
      <c r="D56" s="98">
        <v>2</v>
      </c>
      <c r="E56" s="98">
        <v>2</v>
      </c>
      <c r="F56" s="98">
        <v>11</v>
      </c>
      <c r="G56" s="98">
        <v>11</v>
      </c>
      <c r="H56" s="98">
        <v>3</v>
      </c>
      <c r="I56" s="98">
        <v>11</v>
      </c>
      <c r="J56" s="98">
        <v>11</v>
      </c>
      <c r="K56" s="98">
        <v>12</v>
      </c>
      <c r="L56" s="98">
        <v>40</v>
      </c>
      <c r="M56" s="98">
        <v>1</v>
      </c>
      <c r="N56" s="98">
        <v>11</v>
      </c>
      <c r="O56" s="98">
        <v>14</v>
      </c>
      <c r="P56" s="98">
        <v>11</v>
      </c>
      <c r="Q56" s="99">
        <v>17</v>
      </c>
      <c r="R56" s="464"/>
      <c r="W56" s="1854"/>
      <c r="X56" s="1850"/>
      <c r="Y56" s="1850"/>
      <c r="Z56" s="1850"/>
      <c r="AA56" s="1850"/>
      <c r="AB56" s="1850"/>
      <c r="AC56" s="1850"/>
      <c r="AD56" s="2532"/>
      <c r="AF56" s="97" t="str">
        <f t="shared" si="15"/>
        <v>A</v>
      </c>
      <c r="AG56" s="3"/>
      <c r="AH56" s="654"/>
      <c r="AI56" s="654"/>
      <c r="AJ56" s="654"/>
      <c r="AK56" s="654"/>
      <c r="AL56" s="654"/>
      <c r="AN56" s="3005" t="s">
        <v>450</v>
      </c>
      <c r="AO56" s="3006"/>
      <c r="AP56" s="3006"/>
      <c r="AQ56" s="3007"/>
      <c r="AR56" s="673"/>
      <c r="AS56" s="721" t="s">
        <v>7</v>
      </c>
      <c r="AT56" s="1047" t="s">
        <v>462</v>
      </c>
      <c r="AU56" s="1047"/>
      <c r="AV56" s="1048" t="s">
        <v>465</v>
      </c>
      <c r="AW56" s="1049"/>
      <c r="AX56" s="1050"/>
      <c r="AY56" s="722" t="s">
        <v>13</v>
      </c>
      <c r="AZ56" s="681" t="s">
        <v>4</v>
      </c>
      <c r="BA56" s="466">
        <v>1</v>
      </c>
    </row>
    <row r="57" spans="1:53" ht="21" customHeight="1" thickBot="1" x14ac:dyDescent="0.3">
      <c r="B57" s="312" t="s">
        <v>7</v>
      </c>
      <c r="C57" s="464"/>
      <c r="D57" s="464"/>
      <c r="E57" s="464"/>
      <c r="F57" s="464"/>
      <c r="G57" s="464"/>
      <c r="H57" s="464"/>
      <c r="I57" s="464"/>
      <c r="J57" s="464"/>
      <c r="K57" s="464"/>
      <c r="L57" s="464"/>
      <c r="M57" s="41"/>
      <c r="N57" s="464"/>
      <c r="O57" s="464"/>
      <c r="P57" s="464"/>
      <c r="Q57" s="464"/>
      <c r="R57" s="464"/>
      <c r="W57" s="1854"/>
      <c r="X57" s="1850"/>
      <c r="Y57" s="1850"/>
      <c r="Z57" s="1850"/>
      <c r="AA57" s="1850"/>
      <c r="AB57" s="1850"/>
      <c r="AC57" s="1850"/>
      <c r="AD57" s="2532"/>
      <c r="AF57" s="312" t="str">
        <f t="shared" si="15"/>
        <v>A</v>
      </c>
      <c r="AG57" s="3"/>
      <c r="AH57" s="654"/>
      <c r="AI57" s="654"/>
      <c r="AJ57" s="654"/>
      <c r="AK57" s="654"/>
      <c r="AL57" s="654"/>
      <c r="AN57" s="3005"/>
      <c r="AO57" s="3006"/>
      <c r="AP57" s="3006"/>
      <c r="AQ57" s="3007"/>
      <c r="AR57" s="673"/>
      <c r="AS57" s="721" t="s">
        <v>7</v>
      </c>
      <c r="AT57" s="34" t="s">
        <v>462</v>
      </c>
      <c r="AU57" s="34"/>
      <c r="AV57" s="35"/>
      <c r="AW57" s="37"/>
      <c r="AX57" s="37"/>
      <c r="AY57" s="724"/>
      <c r="AZ57" s="681" t="s">
        <v>4</v>
      </c>
      <c r="BA57" s="466">
        <v>1</v>
      </c>
    </row>
    <row r="58" spans="1:53" ht="21" customHeight="1" x14ac:dyDescent="0.25">
      <c r="A58" s="506">
        <f>ROW()</f>
        <v>58</v>
      </c>
      <c r="B58" s="23" t="s">
        <v>7</v>
      </c>
      <c r="C58" s="456" t="str">
        <f>C64</f>
        <v>Famille à coller.N.Nom de votre recette.Recette mère ►.S.Saisissez le nom de la recette mère</v>
      </c>
      <c r="D58" s="457">
        <f>D64</f>
        <v>6</v>
      </c>
      <c r="E58" s="457" t="str">
        <f>E64</f>
        <v>couverts</v>
      </c>
      <c r="F58" s="279" t="s">
        <v>4</v>
      </c>
      <c r="G58" s="24" t="s">
        <v>8</v>
      </c>
      <c r="H58" s="3217" t="s">
        <v>206</v>
      </c>
      <c r="I58" s="3217"/>
      <c r="J58" s="3157" t="s">
        <v>10</v>
      </c>
      <c r="K58" s="3157"/>
      <c r="L58" s="3158"/>
      <c r="M58" s="41"/>
      <c r="N58" s="3246" t="str">
        <f>H58</f>
        <v>Famille à coller</v>
      </c>
      <c r="O58" s="3247"/>
      <c r="P58" s="3250" t="str">
        <f>UPPER(LEFT(J58,1))</f>
        <v>N</v>
      </c>
      <c r="Q58" s="3252" t="s">
        <v>11</v>
      </c>
      <c r="R58" s="464"/>
      <c r="W58" s="1854"/>
      <c r="X58" s="1850"/>
      <c r="Y58" s="1850"/>
      <c r="Z58" s="1850"/>
      <c r="AA58" s="1850"/>
      <c r="AB58" s="1850"/>
      <c r="AC58" s="1850"/>
      <c r="AD58" s="2532"/>
      <c r="AF58" s="23" t="str">
        <f t="shared" si="15"/>
        <v>A</v>
      </c>
      <c r="AG58" s="3"/>
      <c r="AH58" s="654"/>
      <c r="AI58" s="654"/>
      <c r="AJ58" s="654"/>
      <c r="AK58" s="654"/>
      <c r="AL58" s="654"/>
      <c r="AN58" s="3005"/>
      <c r="AO58" s="3006"/>
      <c r="AP58" s="3006"/>
      <c r="AQ58" s="3007"/>
      <c r="AR58" s="673"/>
      <c r="AS58" s="721" t="s">
        <v>7</v>
      </c>
      <c r="AT58" s="34" t="s">
        <v>462</v>
      </c>
      <c r="AU58" s="34"/>
      <c r="AV58" s="35"/>
      <c r="AW58" s="43">
        <v>18</v>
      </c>
      <c r="AX58" s="44" t="s">
        <v>19</v>
      </c>
      <c r="AY58" s="725" t="s">
        <v>16</v>
      </c>
      <c r="AZ58" s="681" t="s">
        <v>4</v>
      </c>
      <c r="BA58" s="466">
        <v>1</v>
      </c>
    </row>
    <row r="59" spans="1:53" ht="21" customHeight="1" x14ac:dyDescent="0.25">
      <c r="B59" s="25" t="s">
        <v>7</v>
      </c>
      <c r="C59" s="458" t="str">
        <f>C64</f>
        <v>Famille à coller.N.Nom de votre recette.Recette mère ►.S.Saisissez le nom de la recette mère</v>
      </c>
      <c r="D59" s="459"/>
      <c r="E59" s="459"/>
      <c r="F59" s="281" t="s">
        <v>207</v>
      </c>
      <c r="G59" s="26" t="s">
        <v>12</v>
      </c>
      <c r="H59" s="3218"/>
      <c r="I59" s="3218"/>
      <c r="J59" s="3159"/>
      <c r="K59" s="3159"/>
      <c r="L59" s="3160"/>
      <c r="M59" s="41"/>
      <c r="N59" s="3248"/>
      <c r="O59" s="3249"/>
      <c r="P59" s="3251"/>
      <c r="Q59" s="3253"/>
      <c r="R59" s="464"/>
      <c r="W59" s="1854"/>
      <c r="X59" s="1850"/>
      <c r="Y59" s="1850"/>
      <c r="Z59" s="1850"/>
      <c r="AA59" s="1850"/>
      <c r="AB59" s="1850"/>
      <c r="AC59" s="1850"/>
      <c r="AD59" s="2532"/>
      <c r="AF59" s="25" t="str">
        <f t="shared" si="15"/>
        <v>A</v>
      </c>
      <c r="AG59" s="3"/>
      <c r="AH59" s="654"/>
      <c r="AI59" s="654"/>
      <c r="AJ59" s="654"/>
      <c r="AK59" s="654"/>
      <c r="AL59" s="654"/>
      <c r="AN59" s="3005"/>
      <c r="AO59" s="3006"/>
      <c r="AP59" s="3006"/>
      <c r="AQ59" s="3007"/>
      <c r="AR59" s="673"/>
      <c r="AS59" s="721" t="s">
        <v>5</v>
      </c>
      <c r="AT59" s="34" t="s">
        <v>462</v>
      </c>
      <c r="AU59" s="34"/>
      <c r="AV59" s="35"/>
      <c r="AW59" s="468" t="s">
        <v>275</v>
      </c>
      <c r="AX59" s="9"/>
      <c r="AY59" s="727"/>
      <c r="AZ59" s="681" t="s">
        <v>4</v>
      </c>
      <c r="BA59" s="466">
        <v>1</v>
      </c>
    </row>
    <row r="60" spans="1:53" ht="21" customHeight="1" x14ac:dyDescent="0.25">
      <c r="B60" s="25" t="s">
        <v>7</v>
      </c>
      <c r="C60" s="460" t="str">
        <f>C64</f>
        <v>Famille à coller.N.Nom de votre recette.Recette mère ►.S.Saisissez le nom de la recette mère</v>
      </c>
      <c r="D60" s="461"/>
      <c r="E60" s="462"/>
      <c r="F60" s="28"/>
      <c r="G60" s="29" t="s">
        <v>208</v>
      </c>
      <c r="H60" s="283"/>
      <c r="I60" s="30" t="s">
        <v>13</v>
      </c>
      <c r="J60" s="284" t="s">
        <v>14</v>
      </c>
      <c r="K60" s="9"/>
      <c r="L60" s="285"/>
      <c r="M60" s="41"/>
      <c r="N60" s="2755"/>
      <c r="O60" s="51"/>
      <c r="P60" s="51"/>
      <c r="Q60" s="52" t="str">
        <f ca="1">IF(COUNTIF(C103:Q103,"&lt;0.5")=0,"Aucune colonne masquée",COUNTIF(C103:Q103,"&lt;0.5")&amp;" colonnes masquées : "&amp;(N61&amp;O61))</f>
        <v>Aucune colonne masquée</v>
      </c>
      <c r="R60" s="464"/>
      <c r="W60" s="1854"/>
      <c r="X60" s="1850"/>
      <c r="Y60" s="1850"/>
      <c r="Z60" s="1850"/>
      <c r="AA60" s="1850"/>
      <c r="AB60" s="1850"/>
      <c r="AC60" s="1850"/>
      <c r="AD60" s="2532"/>
      <c r="AF60" s="25" t="str">
        <f t="shared" si="15"/>
        <v>A</v>
      </c>
      <c r="AG60" s="3"/>
      <c r="AH60" s="654"/>
      <c r="AI60" s="654"/>
      <c r="AJ60" s="654"/>
      <c r="AK60" s="654"/>
      <c r="AL60" s="654"/>
      <c r="AN60" s="3008" t="s">
        <v>451</v>
      </c>
      <c r="AO60" s="3009"/>
      <c r="AP60" s="3009"/>
      <c r="AQ60" s="3010"/>
      <c r="AR60" s="673"/>
      <c r="AS60" s="674"/>
      <c r="AT60" s="675"/>
      <c r="AU60" s="675"/>
      <c r="AV60" s="675"/>
      <c r="AW60" s="3052" t="s">
        <v>23</v>
      </c>
      <c r="AX60" s="3052"/>
      <c r="AY60" s="3053"/>
      <c r="AZ60" s="681" t="s">
        <v>4</v>
      </c>
      <c r="BA60" s="466">
        <v>1</v>
      </c>
    </row>
    <row r="61" spans="1:53" ht="21" customHeight="1" thickBot="1" x14ac:dyDescent="0.3">
      <c r="B61" s="25" t="s">
        <v>7</v>
      </c>
      <c r="C61" s="428" t="str">
        <f>C64</f>
        <v>Famille à coller.N.Nom de votre recette.Recette mère ►.S.Saisissez le nom de la recette mère</v>
      </c>
      <c r="D61" s="428"/>
      <c r="E61" s="428"/>
      <c r="F61" s="36" t="s">
        <v>16</v>
      </c>
      <c r="G61" s="37"/>
      <c r="H61" s="37"/>
      <c r="I61" s="288" t="s">
        <v>17</v>
      </c>
      <c r="J61" s="3214" t="str">
        <f>F64</f>
        <v>Famille à coller.N.Nom de votre recette.Recette mère ►.S.Saisissez le nom de la recette mère</v>
      </c>
      <c r="K61" s="3214"/>
      <c r="L61" s="3215"/>
      <c r="M61" s="41"/>
      <c r="N61" s="2756" t="str">
        <f ca="1">IF(C103&lt;0.5,C102&amp;".","")&amp;IF(D103&lt;0.5,D102&amp;".","")&amp;IF(E103&lt;0.5,E102&amp;".","")&amp;IF(F103&lt;0.5,F102&amp;".","")&amp;IF(G103&lt;0.5,G102&amp;".","")&amp;IF(H103&lt;0.5,H102&amp;".","")&amp;IF(I103&lt;0.5,I102&amp;".","")&amp;IF(J103&lt;0.5,J102&amp;".","")&amp;IF(K103&lt;0.5,K102&amp;".","")</f>
        <v/>
      </c>
      <c r="O61" s="54" t="str">
        <f ca="1">IF(L103&lt;0.5,L102&amp;".","")&amp;IF(M103&lt;0.5,M102&amp;".","")&amp;IF(N103&lt;0.5,N102&amp;".","")&amp;IF(O103&lt;0.5,O102&amp;".","")&amp;IF(P103&lt;0.5,P102&amp;".","")&amp;IF(Q103&lt;0.5,Q102&amp;".","")</f>
        <v/>
      </c>
      <c r="P61" s="55"/>
      <c r="Q61" s="52" t="str">
        <f>ROWS(B58:B104)-SUBTOTAL(103,B58:B104)&amp;" "&amp;"Lignes masquées"</f>
        <v>0 Lignes masquées</v>
      </c>
      <c r="R61" s="464"/>
      <c r="W61" s="1854"/>
      <c r="X61" s="1850"/>
      <c r="Y61" s="1850"/>
      <c r="Z61" s="1850"/>
      <c r="AA61" s="1850"/>
      <c r="AB61" s="1850"/>
      <c r="AC61" s="1850"/>
      <c r="AD61" s="2532"/>
      <c r="AF61" s="25" t="str">
        <f t="shared" si="15"/>
        <v>A</v>
      </c>
      <c r="AG61" s="3"/>
      <c r="AH61" s="654"/>
      <c r="AI61" s="654"/>
      <c r="AJ61" s="654"/>
      <c r="AK61" s="654"/>
      <c r="AL61" s="654"/>
      <c r="AN61" s="3008"/>
      <c r="AO61" s="3009"/>
      <c r="AP61" s="3009"/>
      <c r="AQ61" s="3010"/>
      <c r="AR61" s="673"/>
      <c r="AS61" s="728"/>
      <c r="AT61" s="729" t="s">
        <v>470</v>
      </c>
      <c r="AU61" s="730" t="s">
        <v>464</v>
      </c>
      <c r="AV61" s="730"/>
      <c r="AW61" s="3054" t="s">
        <v>471</v>
      </c>
      <c r="AX61" s="3054"/>
      <c r="AY61" s="3055"/>
      <c r="AZ61" s="681" t="s">
        <v>4</v>
      </c>
      <c r="BA61" s="466">
        <v>1</v>
      </c>
    </row>
    <row r="62" spans="1:53" ht="21" customHeight="1" thickTop="1" thickBot="1" x14ac:dyDescent="0.3">
      <c r="B62" s="25" t="s">
        <v>7</v>
      </c>
      <c r="C62" s="428" t="str">
        <f>C64</f>
        <v>Famille à coller.N.Nom de votre recette.Recette mère ►.S.Saisissez le nom de la recette mère</v>
      </c>
      <c r="D62" s="428"/>
      <c r="E62" s="428"/>
      <c r="F62" s="43">
        <v>6</v>
      </c>
      <c r="G62" s="44" t="s">
        <v>66</v>
      </c>
      <c r="H62" s="36"/>
      <c r="I62" s="36"/>
      <c r="J62" s="3214"/>
      <c r="K62" s="3214"/>
      <c r="L62" s="3215"/>
      <c r="M62" s="41"/>
      <c r="N62" s="2844" t="s">
        <v>35</v>
      </c>
      <c r="O62" s="101" t="s">
        <v>36</v>
      </c>
      <c r="P62" s="101" t="s">
        <v>37</v>
      </c>
      <c r="Q62" s="102" t="s">
        <v>209</v>
      </c>
      <c r="R62" s="464"/>
      <c r="W62" s="1854"/>
      <c r="X62" s="1850"/>
      <c r="Y62" s="1850"/>
      <c r="Z62" s="1850"/>
      <c r="AA62" s="1850"/>
      <c r="AB62" s="1850"/>
      <c r="AC62" s="1850"/>
      <c r="AD62" s="2532"/>
      <c r="AF62" s="25" t="str">
        <f t="shared" si="15"/>
        <v>A</v>
      </c>
      <c r="AG62" s="3"/>
      <c r="AH62" s="654"/>
      <c r="AI62" s="654"/>
      <c r="AJ62" s="654"/>
      <c r="AK62" s="654"/>
      <c r="AL62" s="654"/>
      <c r="AN62" s="966"/>
      <c r="AO62" s="464"/>
      <c r="AP62" s="671"/>
      <c r="AQ62" s="672"/>
      <c r="AR62" s="673"/>
      <c r="AS62" s="728"/>
      <c r="AT62" s="729" t="s">
        <v>473</v>
      </c>
      <c r="AU62" s="731" t="s">
        <v>474</v>
      </c>
      <c r="AV62" s="675"/>
      <c r="AW62" s="3054"/>
      <c r="AX62" s="3054"/>
      <c r="AY62" s="3055"/>
      <c r="AZ62" s="681"/>
      <c r="BA62" s="466">
        <v>1</v>
      </c>
    </row>
    <row r="63" spans="1:53" ht="21" customHeight="1" thickTop="1" thickBot="1" x14ac:dyDescent="0.3">
      <c r="B63" s="25" t="s">
        <v>5</v>
      </c>
      <c r="C63" s="428" t="str">
        <f>C64</f>
        <v>Famille à coller.N.Nom de votre recette.Recette mère ►.S.Saisissez le nom de la recette mère</v>
      </c>
      <c r="D63" s="428"/>
      <c r="E63" s="428"/>
      <c r="F63" s="289"/>
      <c r="G63" s="48"/>
      <c r="H63" s="48"/>
      <c r="I63" s="48"/>
      <c r="J63" s="48"/>
      <c r="K63" s="48"/>
      <c r="L63" s="429"/>
      <c r="M63" s="41"/>
      <c r="N63" s="2770" t="s">
        <v>297</v>
      </c>
      <c r="O63" s="313"/>
      <c r="P63" s="313"/>
      <c r="Q63" s="544"/>
      <c r="R63" s="464"/>
      <c r="W63" s="1854"/>
      <c r="X63" s="1850"/>
      <c r="Y63" s="1850"/>
      <c r="Z63" s="1850"/>
      <c r="AA63" s="1850"/>
      <c r="AB63" s="1850"/>
      <c r="AC63" s="1850"/>
      <c r="AD63" s="2532"/>
      <c r="AF63" s="25" t="str">
        <f t="shared" si="15"/>
        <v>►</v>
      </c>
      <c r="AG63" s="3"/>
      <c r="AH63" s="654"/>
      <c r="AI63" s="654"/>
      <c r="AJ63" s="654"/>
      <c r="AK63" s="654"/>
      <c r="AL63" s="654"/>
      <c r="AN63" s="706" t="s">
        <v>42</v>
      </c>
      <c r="AO63" s="707" t="s">
        <v>452</v>
      </c>
      <c r="AP63" s="704"/>
      <c r="AQ63" s="672"/>
      <c r="AR63" s="673"/>
      <c r="AS63" s="728"/>
      <c r="AT63" s="729" t="s">
        <v>476</v>
      </c>
      <c r="AU63" s="732" t="s">
        <v>463</v>
      </c>
      <c r="AV63" s="675"/>
      <c r="AW63" s="3056" t="str">
        <f>"Recette *"&amp;AU61&amp;"/ Famille* "&amp;AU63&amp;"/ Auteur* "&amp;AU62&amp;" /Recette Mère ► "&amp;AV66</f>
        <v>Recette *CHIBOUST PAMPLEMOUSSE/ Famille* Dessert assiette/ Auteur* Jean-Jacques Borne MOF 1994 /Recette Mère ► MILLE-FEUILLE meringue et chiboust pamplemousse aux fraises des bois</v>
      </c>
      <c r="AX63" s="3056"/>
      <c r="AY63" s="3057"/>
      <c r="AZ63" s="681" t="s">
        <v>4</v>
      </c>
      <c r="BA63" s="466">
        <v>1</v>
      </c>
    </row>
    <row r="64" spans="1:53" ht="21" customHeight="1" x14ac:dyDescent="0.25">
      <c r="B64" s="430" t="s">
        <v>5</v>
      </c>
      <c r="C64" s="431" t="str">
        <f>F64</f>
        <v>Famille à coller.N.Nom de votre recette.Recette mère ►.S.Saisissez le nom de la recette mère</v>
      </c>
      <c r="D64" s="431">
        <f>F62</f>
        <v>6</v>
      </c>
      <c r="E64" s="431" t="str">
        <f>G62</f>
        <v>couverts</v>
      </c>
      <c r="F64" s="435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432" t="s">
        <v>22</v>
      </c>
      <c r="H64" s="3216" t="s">
        <v>23</v>
      </c>
      <c r="I64" s="3216"/>
      <c r="J64" s="3216"/>
      <c r="K64" s="433" t="s">
        <v>24</v>
      </c>
      <c r="L64" s="434" t="s">
        <v>25</v>
      </c>
      <c r="M64" s="41"/>
      <c r="N64" s="2832"/>
      <c r="O64" s="2818"/>
      <c r="P64" s="2818"/>
      <c r="Q64" s="2819"/>
      <c r="R64" s="464"/>
      <c r="W64" s="3240" t="s">
        <v>1374</v>
      </c>
      <c r="X64" s="3241"/>
      <c r="Y64" s="3241"/>
      <c r="Z64" s="3241"/>
      <c r="AA64" s="3241"/>
      <c r="AB64" s="3241"/>
      <c r="AC64" s="3241"/>
      <c r="AD64" s="3242"/>
      <c r="AF64" s="430" t="str">
        <f t="shared" si="15"/>
        <v>►</v>
      </c>
      <c r="AG64" s="3"/>
      <c r="AH64" s="654"/>
      <c r="AI64" s="659" t="s">
        <v>399</v>
      </c>
      <c r="AJ64" s="654"/>
      <c r="AK64" s="654"/>
      <c r="AL64" s="654"/>
      <c r="AN64" s="708" t="s">
        <v>453</v>
      </c>
      <c r="AO64" s="707"/>
      <c r="AP64" s="704"/>
      <c r="AQ64" s="672"/>
      <c r="AR64" s="673"/>
      <c r="AS64" s="728"/>
      <c r="AT64" s="729" t="s">
        <v>478</v>
      </c>
      <c r="AU64" s="733" t="s">
        <v>479</v>
      </c>
      <c r="AV64" s="675"/>
      <c r="AW64" s="3056"/>
      <c r="AX64" s="3056"/>
      <c r="AY64" s="3057"/>
      <c r="AZ64" s="681" t="s">
        <v>4</v>
      </c>
      <c r="BA64" s="466">
        <v>1</v>
      </c>
    </row>
    <row r="65" spans="2:53" ht="21" customHeight="1" x14ac:dyDescent="0.25">
      <c r="B65" s="439" t="s">
        <v>7</v>
      </c>
      <c r="C65" s="440" t="str">
        <f>C64</f>
        <v>Famille à coller.N.Nom de votre recette.Recette mère ►.S.Saisissez le nom de la recette mère</v>
      </c>
      <c r="D65" s="440"/>
      <c r="E65" s="440"/>
      <c r="F65" s="441" t="s">
        <v>27</v>
      </c>
      <c r="G65" s="442">
        <v>9</v>
      </c>
      <c r="H65" s="436" t="s">
        <v>67</v>
      </c>
      <c r="I65" s="437"/>
      <c r="J65" s="437"/>
      <c r="K65" s="437"/>
      <c r="L65" s="438"/>
      <c r="M65" s="41"/>
      <c r="N65" s="2832"/>
      <c r="O65" s="2818"/>
      <c r="P65" s="2818"/>
      <c r="Q65" s="2819"/>
      <c r="R65" s="464"/>
      <c r="W65" s="3243" t="s">
        <v>2239</v>
      </c>
      <c r="X65" s="3244"/>
      <c r="Y65" s="3244"/>
      <c r="Z65" s="3244"/>
      <c r="AA65" s="3244"/>
      <c r="AB65" s="3244"/>
      <c r="AC65" s="3244"/>
      <c r="AD65" s="3245"/>
      <c r="AF65" s="439" t="str">
        <f t="shared" si="15"/>
        <v>A</v>
      </c>
      <c r="AG65" s="3"/>
      <c r="AH65" s="654"/>
      <c r="AI65" s="659" t="s">
        <v>400</v>
      </c>
      <c r="AJ65" s="654"/>
      <c r="AK65" s="654"/>
      <c r="AL65" s="654"/>
      <c r="AN65" s="709" t="s">
        <v>454</v>
      </c>
      <c r="AO65" s="710"/>
      <c r="AP65" s="671"/>
      <c r="AQ65" s="672"/>
      <c r="AR65" s="673"/>
      <c r="AS65" s="674"/>
      <c r="AT65" s="675"/>
      <c r="AU65" s="675"/>
      <c r="AV65" s="675"/>
      <c r="AW65" s="3056"/>
      <c r="AX65" s="3056"/>
      <c r="AY65" s="3057"/>
      <c r="AZ65" s="681" t="s">
        <v>4</v>
      </c>
      <c r="BA65" s="466">
        <v>1</v>
      </c>
    </row>
    <row r="66" spans="2:53" ht="21" customHeight="1" x14ac:dyDescent="0.25">
      <c r="B66" s="104" t="s">
        <v>7</v>
      </c>
      <c r="C66" s="523" t="str">
        <f>C64</f>
        <v>Famille à coller.N.Nom de votre recette.Recette mère ►.S.Saisissez le nom de la recette mère</v>
      </c>
      <c r="D66" s="523"/>
      <c r="E66" s="524"/>
      <c r="F66" s="313" t="s">
        <v>68</v>
      </c>
      <c r="G66" s="122"/>
      <c r="H66" s="122"/>
      <c r="I66" s="122"/>
      <c r="J66" s="122"/>
      <c r="K66" s="122"/>
      <c r="L66" s="112"/>
      <c r="M66" s="41"/>
      <c r="N66" s="2832"/>
      <c r="O66" s="2818"/>
      <c r="P66" s="2818"/>
      <c r="Q66" s="2819"/>
      <c r="R66" s="464"/>
      <c r="W66" s="3188" t="s">
        <v>2240</v>
      </c>
      <c r="X66" s="3189"/>
      <c r="Y66" s="2533" t="str">
        <f ca="1">"Largeur de cette colonne = "&amp;CELL("largeur",Y69)</f>
        <v>Largeur de cette colonne = 99</v>
      </c>
      <c r="Z66" s="2534"/>
      <c r="AA66" s="3192" t="s">
        <v>2241</v>
      </c>
      <c r="AB66" s="3192"/>
      <c r="AC66" s="3192"/>
      <c r="AD66" s="3193"/>
      <c r="AF66" s="104" t="str">
        <f t="shared" si="15"/>
        <v>A</v>
      </c>
      <c r="AG66" s="3"/>
      <c r="AH66" s="654"/>
      <c r="AI66" s="654"/>
      <c r="AJ66" s="654"/>
      <c r="AK66" s="654"/>
      <c r="AL66" s="661" t="s">
        <v>401</v>
      </c>
      <c r="AN66" s="711" t="s">
        <v>455</v>
      </c>
      <c r="AO66" s="712"/>
      <c r="AP66" s="671"/>
      <c r="AQ66" s="672"/>
      <c r="AR66" s="673"/>
      <c r="AS66" s="736"/>
      <c r="AT66" s="737"/>
      <c r="AU66" s="738" t="s">
        <v>481</v>
      </c>
      <c r="AV66" s="739" t="s">
        <v>482</v>
      </c>
      <c r="AW66" s="740"/>
      <c r="AX66" s="740"/>
      <c r="AY66" s="741"/>
      <c r="AZ66" s="681" t="s">
        <v>4</v>
      </c>
      <c r="BA66" s="466">
        <v>1</v>
      </c>
    </row>
    <row r="67" spans="2:53" ht="21" customHeight="1" x14ac:dyDescent="0.25">
      <c r="B67" s="73" t="str">
        <f t="shared" ref="B67:B73" si="21">IF(OR(F67&lt;&gt;"",G67&lt;&gt; "",H67&lt;&gt;"",I67&lt;&gt;""),"A", "►")</f>
        <v>A</v>
      </c>
      <c r="C67" s="451" t="str">
        <f>C64</f>
        <v>Famille à coller.N.Nom de votre recette.Recette mère ►.S.Saisissez le nom de la recette mère</v>
      </c>
      <c r="D67" s="451"/>
      <c r="E67" s="525"/>
      <c r="F67" s="114" t="s">
        <v>69</v>
      </c>
      <c r="G67" s="85"/>
      <c r="H67" s="85"/>
      <c r="I67" s="85"/>
      <c r="J67" s="85"/>
      <c r="K67" s="85"/>
      <c r="L67" s="112"/>
      <c r="N67" s="2770" t="s">
        <v>295</v>
      </c>
      <c r="O67" s="110"/>
      <c r="P67" s="110"/>
      <c r="Q67" s="111"/>
      <c r="R67" s="464"/>
      <c r="W67" s="3190"/>
      <c r="X67" s="3191"/>
      <c r="Y67" s="2535" t="str">
        <f ca="1">IF(W68&lt;&gt;W71,W72,X72&amp;W71)</f>
        <v>Largeur du postit99</v>
      </c>
      <c r="Z67" s="2534"/>
      <c r="AA67" s="3194"/>
      <c r="AB67" s="3194"/>
      <c r="AC67" s="3194"/>
      <c r="AD67" s="3195"/>
      <c r="AF67" s="73" t="str">
        <f t="shared" si="15"/>
        <v>A</v>
      </c>
      <c r="AG67" s="3"/>
      <c r="AH67" s="654"/>
      <c r="AI67" s="654"/>
      <c r="AJ67" s="654"/>
      <c r="AK67" s="654"/>
      <c r="AL67" s="661"/>
      <c r="AN67" s="711" t="s">
        <v>456</v>
      </c>
      <c r="AO67" s="712"/>
      <c r="AP67" s="671"/>
      <c r="AQ67" s="672"/>
      <c r="AR67" s="673"/>
      <c r="AS67" s="674"/>
      <c r="AT67" s="744"/>
      <c r="AU67" s="675"/>
      <c r="AV67" s="675"/>
      <c r="AW67" s="675"/>
      <c r="AX67" s="675"/>
      <c r="AY67" s="676"/>
      <c r="AZ67" s="681" t="s">
        <v>4</v>
      </c>
      <c r="BA67" s="466">
        <v>1</v>
      </c>
    </row>
    <row r="68" spans="2:53" ht="21" customHeight="1" thickBot="1" x14ac:dyDescent="0.3">
      <c r="B68" s="73" t="str">
        <f t="shared" si="21"/>
        <v>►</v>
      </c>
      <c r="C68" s="451" t="str">
        <f>C64</f>
        <v>Famille à coller.N.Nom de votre recette.Recette mère ►.S.Saisissez le nom de la recette mère</v>
      </c>
      <c r="D68" s="451">
        <f>D64</f>
        <v>6</v>
      </c>
      <c r="E68" s="525" t="str">
        <f>E64</f>
        <v>couverts</v>
      </c>
      <c r="F68" s="114"/>
      <c r="G68" s="114"/>
      <c r="H68" s="114"/>
      <c r="I68" s="114"/>
      <c r="J68" s="114"/>
      <c r="K68" s="114"/>
      <c r="L68" s="115"/>
      <c r="N68" s="2832"/>
      <c r="O68" s="2818"/>
      <c r="P68" s="2818"/>
      <c r="Q68" s="2819"/>
      <c r="R68" s="464"/>
      <c r="W68" s="2536">
        <f ca="1">SUM(F2:L2)</f>
        <v>99</v>
      </c>
      <c r="Y68" s="2537" t="s">
        <v>2242</v>
      </c>
      <c r="Z68" s="2534"/>
      <c r="AA68" s="3194"/>
      <c r="AB68" s="3194"/>
      <c r="AC68" s="3194"/>
      <c r="AD68" s="3195"/>
      <c r="AF68" s="73" t="str">
        <f t="shared" si="15"/>
        <v>►</v>
      </c>
      <c r="AG68" s="3"/>
      <c r="AH68" s="667">
        <v>11</v>
      </c>
      <c r="AI68" s="667">
        <v>11</v>
      </c>
      <c r="AJ68" s="667">
        <v>11</v>
      </c>
      <c r="AK68" s="667">
        <v>11</v>
      </c>
      <c r="AL68" s="667">
        <v>11</v>
      </c>
      <c r="AN68" s="711" t="s">
        <v>457</v>
      </c>
      <c r="AO68" s="712"/>
      <c r="AP68" s="671"/>
      <c r="AQ68" s="672"/>
      <c r="AR68" s="673"/>
      <c r="AS68" s="747" t="s">
        <v>427</v>
      </c>
      <c r="AT68" s="744"/>
      <c r="AU68" s="675"/>
      <c r="AV68" s="675"/>
      <c r="AW68" s="675"/>
      <c r="AX68" s="675"/>
      <c r="AY68" s="676"/>
      <c r="AZ68" s="681" t="s">
        <v>4</v>
      </c>
      <c r="BA68" s="466">
        <v>1</v>
      </c>
    </row>
    <row r="69" spans="2:53" ht="21" customHeight="1" x14ac:dyDescent="0.25">
      <c r="B69" s="73" t="str">
        <f t="shared" si="21"/>
        <v>►</v>
      </c>
      <c r="C69" s="451" t="str">
        <f>C64</f>
        <v>Famille à coller.N.Nom de votre recette.Recette mère ►.S.Saisissez le nom de la recette mère</v>
      </c>
      <c r="D69" s="451">
        <f>D64</f>
        <v>6</v>
      </c>
      <c r="E69" s="525" t="str">
        <f>E64</f>
        <v>couverts</v>
      </c>
      <c r="F69" s="114"/>
      <c r="G69" s="114"/>
      <c r="H69" s="114"/>
      <c r="I69" s="114"/>
      <c r="J69" s="114"/>
      <c r="K69" s="114"/>
      <c r="L69" s="115"/>
      <c r="N69" s="2832"/>
      <c r="O69" s="2818"/>
      <c r="P69" s="2818"/>
      <c r="Q69" s="2819"/>
      <c r="R69" s="464"/>
      <c r="W69" s="2538">
        <f>SUM(COUNTIF(Z81:Z132,"&gt;0"))</f>
        <v>10</v>
      </c>
      <c r="X69" s="2539"/>
      <c r="Y69" s="3177">
        <v>90</v>
      </c>
      <c r="Z69" s="2540"/>
      <c r="AA69" s="3196" t="s">
        <v>2243</v>
      </c>
      <c r="AB69" s="3196"/>
      <c r="AC69" s="3196"/>
      <c r="AD69" s="3197"/>
      <c r="AF69" s="73" t="str">
        <f t="shared" si="15"/>
        <v>►</v>
      </c>
      <c r="AG69" s="3"/>
      <c r="AH69" s="467">
        <f ca="1">CELL("largeur",AH69)</f>
        <v>11</v>
      </c>
      <c r="AI69" s="467">
        <f ca="1">CELL("largeur",AI69)</f>
        <v>11</v>
      </c>
      <c r="AJ69" s="467">
        <f ca="1">CELL("largeur",AJ69)</f>
        <v>11</v>
      </c>
      <c r="AK69" s="467">
        <f ca="1">CELL("largeur",AK69)</f>
        <v>11</v>
      </c>
      <c r="AL69" s="467">
        <f ca="1">CELL("largeur",AL69)</f>
        <v>11</v>
      </c>
      <c r="AN69" s="711" t="s">
        <v>458</v>
      </c>
      <c r="AO69" s="712"/>
      <c r="AP69" s="671"/>
      <c r="AQ69" s="672"/>
      <c r="AR69" s="673"/>
      <c r="AS69" s="674"/>
      <c r="AT69" s="744"/>
      <c r="AU69" s="675"/>
      <c r="AV69" s="675"/>
      <c r="AW69" s="675"/>
      <c r="AX69" s="675"/>
      <c r="AY69" s="676"/>
      <c r="AZ69" s="681" t="s">
        <v>4</v>
      </c>
      <c r="BA69" s="466">
        <v>1</v>
      </c>
    </row>
    <row r="70" spans="2:53" ht="21" customHeight="1" x14ac:dyDescent="0.25">
      <c r="B70" s="73" t="str">
        <f t="shared" si="21"/>
        <v>►</v>
      </c>
      <c r="C70" s="451" t="str">
        <f>C64</f>
        <v>Famille à coller.N.Nom de votre recette.Recette mère ►.S.Saisissez le nom de la recette mère</v>
      </c>
      <c r="D70" s="451">
        <f>D64</f>
        <v>6</v>
      </c>
      <c r="E70" s="525" t="str">
        <f>E64</f>
        <v>couverts</v>
      </c>
      <c r="F70" s="114"/>
      <c r="G70" s="114"/>
      <c r="H70" s="114"/>
      <c r="I70" s="114"/>
      <c r="J70" s="114"/>
      <c r="K70" s="114"/>
      <c r="L70" s="115"/>
      <c r="N70" s="2832"/>
      <c r="O70" s="2818"/>
      <c r="P70" s="2818"/>
      <c r="Q70" s="2819"/>
      <c r="R70" s="464"/>
      <c r="W70" s="2541" t="s">
        <v>2244</v>
      </c>
      <c r="X70" s="122"/>
      <c r="Y70" s="3177"/>
      <c r="Z70" s="2540"/>
      <c r="AA70" s="3196"/>
      <c r="AB70" s="3196"/>
      <c r="AC70" s="3196"/>
      <c r="AD70" s="3197"/>
      <c r="AF70" s="73" t="str">
        <f t="shared" si="15"/>
        <v>►</v>
      </c>
      <c r="AG70" s="3"/>
      <c r="AH70" s="654"/>
      <c r="AI70" s="654"/>
      <c r="AJ70" s="654"/>
      <c r="AK70" s="654"/>
      <c r="AL70" s="654"/>
      <c r="AN70" s="711" t="s">
        <v>460</v>
      </c>
      <c r="AO70" s="714"/>
      <c r="AP70" s="671"/>
      <c r="AQ70" s="672"/>
      <c r="AR70" s="673"/>
      <c r="AS70" s="749"/>
      <c r="AT70" s="750"/>
      <c r="AU70" s="751"/>
      <c r="AV70" s="750"/>
      <c r="AW70" s="750"/>
      <c r="AX70" s="750"/>
      <c r="AY70" s="752"/>
      <c r="AZ70" s="681" t="s">
        <v>4</v>
      </c>
      <c r="BA70" s="466">
        <v>1</v>
      </c>
    </row>
    <row r="71" spans="2:53" ht="21" customHeight="1" thickBot="1" x14ac:dyDescent="0.3">
      <c r="B71" s="73" t="str">
        <f t="shared" si="21"/>
        <v>►</v>
      </c>
      <c r="C71" s="451" t="str">
        <f>C64</f>
        <v>Famille à coller.N.Nom de votre recette.Recette mère ►.S.Saisissez le nom de la recette mère</v>
      </c>
      <c r="D71" s="451">
        <f>D64</f>
        <v>6</v>
      </c>
      <c r="E71" s="525" t="str">
        <f>E64</f>
        <v>couverts</v>
      </c>
      <c r="F71" s="114"/>
      <c r="G71" s="114"/>
      <c r="H71" s="114"/>
      <c r="I71" s="114"/>
      <c r="J71" s="114"/>
      <c r="K71" s="114"/>
      <c r="L71" s="115"/>
      <c r="N71" s="2832"/>
      <c r="O71" s="2818"/>
      <c r="P71" s="2818"/>
      <c r="Q71" s="2819"/>
      <c r="R71" s="464"/>
      <c r="W71" s="2536" cm="1">
        <f t="array" aca="1" ref="W71:X71" ca="1">CELL("largeur",Y69)</f>
        <v>99</v>
      </c>
      <c r="X71" s="2542" t="b">
        <f ca="1"/>
        <v>0</v>
      </c>
      <c r="Y71" s="2543" t="s">
        <v>2245</v>
      </c>
      <c r="Z71" s="2540"/>
      <c r="AA71" s="3196"/>
      <c r="AB71" s="3196"/>
      <c r="AC71" s="3196"/>
      <c r="AD71" s="3197"/>
      <c r="AF71" s="73" t="str">
        <f t="shared" si="15"/>
        <v>►</v>
      </c>
      <c r="AG71" s="3"/>
      <c r="AH71" s="9"/>
      <c r="AI71" s="9"/>
      <c r="AJ71" s="9"/>
      <c r="AK71" s="9"/>
      <c r="AL71" s="9"/>
      <c r="AN71" s="711"/>
      <c r="AO71" s="714"/>
      <c r="AP71" s="671"/>
      <c r="AQ71" s="672"/>
      <c r="AR71" s="673"/>
      <c r="AS71" s="753" t="s">
        <v>487</v>
      </c>
      <c r="AT71" s="85"/>
      <c r="AU71" s="85"/>
      <c r="AV71" s="85"/>
      <c r="AW71" s="9"/>
      <c r="AX71" s="85"/>
      <c r="AY71" s="754"/>
      <c r="AZ71" s="681" t="s">
        <v>4</v>
      </c>
      <c r="BA71" s="466">
        <v>1</v>
      </c>
    </row>
    <row r="72" spans="2:53" ht="21" customHeight="1" thickTop="1" x14ac:dyDescent="0.25">
      <c r="B72" s="73" t="str">
        <f t="shared" si="21"/>
        <v>►</v>
      </c>
      <c r="C72" s="451" t="str">
        <f>C64</f>
        <v>Famille à coller.N.Nom de votre recette.Recette mère ►.S.Saisissez le nom de la recette mère</v>
      </c>
      <c r="D72" s="451">
        <f>D64</f>
        <v>6</v>
      </c>
      <c r="E72" s="525" t="str">
        <f>E64</f>
        <v>couverts</v>
      </c>
      <c r="F72" s="114"/>
      <c r="G72" s="114"/>
      <c r="H72" s="114"/>
      <c r="I72" s="114"/>
      <c r="J72" s="114"/>
      <c r="K72" s="114"/>
      <c r="L72" s="115"/>
      <c r="N72" s="2770" t="s">
        <v>70</v>
      </c>
      <c r="O72" s="110"/>
      <c r="P72" s="110"/>
      <c r="Q72" s="111"/>
      <c r="R72" s="464"/>
      <c r="W72" s="2544" t="s">
        <v>2253</v>
      </c>
      <c r="X72" s="2545" t="s">
        <v>2254</v>
      </c>
      <c r="Y72" s="2546" t="s">
        <v>2246</v>
      </c>
      <c r="Z72" s="2547"/>
      <c r="AA72" s="2548"/>
      <c r="AB72" s="2548"/>
      <c r="AC72" s="3232" t="s">
        <v>2247</v>
      </c>
      <c r="AD72" s="3233"/>
      <c r="AF72" s="73" t="str">
        <f t="shared" si="15"/>
        <v>►</v>
      </c>
      <c r="AG72" s="3"/>
      <c r="AH72" s="9"/>
      <c r="AI72" s="9"/>
      <c r="AJ72" s="9"/>
      <c r="AK72" s="9"/>
      <c r="AL72" s="9"/>
      <c r="AN72" s="716"/>
      <c r="AO72" s="723" t="s">
        <v>32</v>
      </c>
      <c r="AP72" s="122" t="s">
        <v>42</v>
      </c>
      <c r="AQ72" s="717"/>
      <c r="AR72" s="673"/>
      <c r="AS72" s="755" t="s">
        <v>38</v>
      </c>
      <c r="AT72" s="756" t="s">
        <v>39</v>
      </c>
      <c r="AU72" s="757"/>
      <c r="AV72" s="3021" t="s">
        <v>40</v>
      </c>
      <c r="AW72" s="3023" t="s">
        <v>41</v>
      </c>
      <c r="AX72" s="3059" t="s">
        <v>42</v>
      </c>
      <c r="AY72" s="759" t="s">
        <v>43</v>
      </c>
      <c r="AZ72" s="681" t="s">
        <v>4</v>
      </c>
      <c r="BA72" s="466">
        <v>1</v>
      </c>
    </row>
    <row r="73" spans="2:53" ht="21" customHeight="1" x14ac:dyDescent="0.25">
      <c r="B73" s="73" t="str">
        <f t="shared" si="21"/>
        <v>►</v>
      </c>
      <c r="C73" s="451" t="str">
        <f>C64</f>
        <v>Famille à coller.N.Nom de votre recette.Recette mère ►.S.Saisissez le nom de la recette mère</v>
      </c>
      <c r="D73" s="451">
        <f>D64</f>
        <v>6</v>
      </c>
      <c r="E73" s="525" t="str">
        <f>E64</f>
        <v>couverts</v>
      </c>
      <c r="F73" s="114"/>
      <c r="G73" s="114"/>
      <c r="H73" s="114"/>
      <c r="I73" s="114"/>
      <c r="J73" s="114"/>
      <c r="K73" s="114"/>
      <c r="L73" s="115"/>
      <c r="N73" s="2776" t="s">
        <v>71</v>
      </c>
      <c r="O73" s="117"/>
      <c r="P73" s="117"/>
      <c r="Q73" s="118"/>
      <c r="R73" s="464"/>
      <c r="W73" s="2549" t="str">
        <f t="shared" ref="W73:W76" si="22">LEN(Y73) - LEN(SUBSTITUTE(Y73, " ", "")) + 1&amp;" Mots"</f>
        <v>99 Mots</v>
      </c>
      <c r="X73" s="2550">
        <f>LEN(Y73)</f>
        <v>553</v>
      </c>
      <c r="Y73" s="2551" t="s">
        <v>2248</v>
      </c>
      <c r="Z73" s="2552" t="str">
        <f t="shared" ref="Z73:Z76" si="23">"◄ cellule "&amp;ADDRESS(ROW(Y73),COLUMN(Y73),4)</f>
        <v>◄ cellule Y73</v>
      </c>
      <c r="AA73" s="2552"/>
      <c r="AB73" s="2553"/>
      <c r="AC73" s="3232"/>
      <c r="AD73" s="3233"/>
      <c r="AF73" s="73" t="str">
        <f t="shared" si="15"/>
        <v>►</v>
      </c>
      <c r="AG73" s="3"/>
      <c r="AH73" s="9"/>
      <c r="AI73" s="9"/>
      <c r="AJ73" s="9"/>
      <c r="AK73" s="9"/>
      <c r="AL73" s="9"/>
      <c r="AN73" s="716"/>
      <c r="AO73" s="124" t="s">
        <v>466</v>
      </c>
      <c r="AP73" s="122"/>
      <c r="AQ73" s="717"/>
      <c r="AR73" s="673"/>
      <c r="AS73" s="688" t="s">
        <v>48</v>
      </c>
      <c r="AT73" s="62" t="s">
        <v>49</v>
      </c>
      <c r="AU73" s="63" t="s">
        <v>50</v>
      </c>
      <c r="AV73" s="2993"/>
      <c r="AW73" s="3058"/>
      <c r="AX73" s="3060"/>
      <c r="AY73" s="762" t="s">
        <v>51</v>
      </c>
      <c r="AZ73" s="681" t="s">
        <v>4</v>
      </c>
      <c r="BA73" s="466">
        <v>1</v>
      </c>
    </row>
    <row r="74" spans="2:53" ht="21" customHeight="1" x14ac:dyDescent="0.25">
      <c r="B74" s="73" t="str">
        <f t="shared" ref="B74:B95" si="24">IF(OR(I74&lt;&gt;"",J74&lt;&gt; "",K74&lt;&gt;"",L74&lt;&gt;""),"A", "►")</f>
        <v>►</v>
      </c>
      <c r="C74" s="451" t="str">
        <f>C64</f>
        <v>Famille à coller.N.Nom de votre recette.Recette mère ►.S.Saisissez le nom de la recette mère</v>
      </c>
      <c r="D74" s="451">
        <f>D64</f>
        <v>6</v>
      </c>
      <c r="E74" s="525" t="str">
        <f>E64</f>
        <v>couverts</v>
      </c>
      <c r="F74" s="114"/>
      <c r="G74" s="114"/>
      <c r="H74" s="114"/>
      <c r="I74" s="114"/>
      <c r="J74" s="114"/>
      <c r="K74" s="114"/>
      <c r="L74" s="115"/>
      <c r="N74" s="2834"/>
      <c r="O74" s="2820"/>
      <c r="P74" s="2820"/>
      <c r="Q74" s="2821"/>
      <c r="R74" s="464"/>
      <c r="W74" s="2549" t="str">
        <f t="shared" si="22"/>
        <v>16 Mots</v>
      </c>
      <c r="X74" s="2550">
        <f t="shared" ref="X74:X77" si="25">LEN(Y74)</f>
        <v>86</v>
      </c>
      <c r="Y74" s="2551" t="s">
        <v>2255</v>
      </c>
      <c r="Z74" s="2552" t="str">
        <f t="shared" si="23"/>
        <v>◄ cellule Y74</v>
      </c>
      <c r="AA74" s="2552"/>
      <c r="AB74" s="2553"/>
      <c r="AC74" s="3232"/>
      <c r="AD74" s="3233"/>
      <c r="AF74" s="73" t="str">
        <f t="shared" ref="AF74:AF104" si="26">B74</f>
        <v>►</v>
      </c>
      <c r="AG74" s="3"/>
      <c r="AH74" s="9"/>
      <c r="AI74" s="9"/>
      <c r="AJ74" s="9"/>
      <c r="AK74" s="9"/>
      <c r="AL74" s="9"/>
      <c r="AN74" s="716"/>
      <c r="AO74" s="726" t="s">
        <v>467</v>
      </c>
      <c r="AP74" s="122"/>
      <c r="AQ74" s="717"/>
      <c r="AR74" s="673"/>
      <c r="AS74" s="763">
        <v>27</v>
      </c>
      <c r="AT74" s="80" t="s">
        <v>490</v>
      </c>
      <c r="AU74" s="764" t="s">
        <v>50</v>
      </c>
      <c r="AV74" s="67">
        <v>20</v>
      </c>
      <c r="AW74" s="53" t="s">
        <v>21</v>
      </c>
      <c r="AX74" s="765">
        <v>1</v>
      </c>
      <c r="AY74" s="766" t="s">
        <v>434</v>
      </c>
      <c r="AZ74" s="681" t="s">
        <v>4</v>
      </c>
      <c r="BA74" s="466">
        <v>1</v>
      </c>
    </row>
    <row r="75" spans="2:53" ht="21" customHeight="1" x14ac:dyDescent="0.25">
      <c r="B75" s="73" t="str">
        <f t="shared" si="24"/>
        <v>►</v>
      </c>
      <c r="C75" s="451" t="str">
        <f>C64</f>
        <v>Famille à coller.N.Nom de votre recette.Recette mère ►.S.Saisissez le nom de la recette mère</v>
      </c>
      <c r="D75" s="451">
        <f>D64</f>
        <v>6</v>
      </c>
      <c r="E75" s="525" t="str">
        <f>E64</f>
        <v>couverts</v>
      </c>
      <c r="F75" s="114"/>
      <c r="G75" s="114"/>
      <c r="H75" s="114"/>
      <c r="I75" s="114"/>
      <c r="J75" s="114"/>
      <c r="K75" s="114"/>
      <c r="L75" s="115"/>
      <c r="N75" s="2834"/>
      <c r="O75" s="2820"/>
      <c r="P75" s="2820"/>
      <c r="Q75" s="2821"/>
      <c r="R75" s="464"/>
      <c r="W75" s="2549" t="str">
        <f t="shared" si="22"/>
        <v>17 Mots</v>
      </c>
      <c r="X75" s="2550">
        <f t="shared" si="25"/>
        <v>84</v>
      </c>
      <c r="Y75" s="2551" t="s">
        <v>2256</v>
      </c>
      <c r="Z75" s="2552" t="str">
        <f t="shared" si="23"/>
        <v>◄ cellule Y75</v>
      </c>
      <c r="AA75" s="2552"/>
      <c r="AB75" s="2553"/>
      <c r="AC75" s="3232"/>
      <c r="AD75" s="3233"/>
      <c r="AF75" s="73" t="str">
        <f t="shared" si="26"/>
        <v>►</v>
      </c>
      <c r="AG75" s="3"/>
      <c r="AH75" s="9"/>
      <c r="AI75" s="9"/>
      <c r="AJ75" s="9"/>
      <c r="AK75" s="9"/>
      <c r="AL75" s="9"/>
      <c r="AN75" s="716"/>
      <c r="AO75" s="726" t="s">
        <v>468</v>
      </c>
      <c r="AP75" s="122"/>
      <c r="AQ75" s="717"/>
      <c r="AR75" s="673"/>
      <c r="AS75" s="753"/>
      <c r="AT75" s="85"/>
      <c r="AU75" s="85"/>
      <c r="AV75" s="85"/>
      <c r="AW75" s="9"/>
      <c r="AX75" s="85"/>
      <c r="AY75" s="754"/>
      <c r="AZ75" s="681" t="s">
        <v>4</v>
      </c>
      <c r="BA75" s="466">
        <v>1</v>
      </c>
    </row>
    <row r="76" spans="2:53" ht="21" customHeight="1" x14ac:dyDescent="0.25">
      <c r="B76" s="73" t="str">
        <f t="shared" si="24"/>
        <v>A</v>
      </c>
      <c r="C76" s="451" t="str">
        <f>C64</f>
        <v>Famille à coller.N.Nom de votre recette.Recette mère ►.S.Saisissez le nom de la recette mère</v>
      </c>
      <c r="D76" s="451">
        <f>D64</f>
        <v>6</v>
      </c>
      <c r="E76" s="525" t="str">
        <f>E64</f>
        <v>couverts</v>
      </c>
      <c r="F76" s="114"/>
      <c r="G76" s="114"/>
      <c r="H76" s="114"/>
      <c r="I76" s="114"/>
      <c r="J76" s="114"/>
      <c r="K76" s="114" t="s">
        <v>352</v>
      </c>
      <c r="L76" s="115"/>
      <c r="N76" s="2835" t="s">
        <v>4</v>
      </c>
      <c r="O76" s="2822"/>
      <c r="P76" s="2822"/>
      <c r="Q76" s="2823"/>
      <c r="R76" s="464"/>
      <c r="W76" s="2549" t="str">
        <f t="shared" si="22"/>
        <v>7 Mots</v>
      </c>
      <c r="X76" s="2550">
        <f t="shared" si="25"/>
        <v>43</v>
      </c>
      <c r="Y76" s="2551" t="s">
        <v>2257</v>
      </c>
      <c r="Z76" s="2552" t="str">
        <f t="shared" si="23"/>
        <v>◄ cellule Y76</v>
      </c>
      <c r="AA76" s="2552"/>
      <c r="AB76" s="2553"/>
      <c r="AC76" s="3232"/>
      <c r="AD76" s="3233"/>
      <c r="AF76" s="73" t="str">
        <f t="shared" si="26"/>
        <v>A</v>
      </c>
      <c r="AG76" s="3"/>
      <c r="AH76" s="9"/>
      <c r="AI76" s="9"/>
      <c r="AJ76" s="9"/>
      <c r="AK76" s="9"/>
      <c r="AL76" s="9"/>
      <c r="AN76" s="716" t="s">
        <v>469</v>
      </c>
      <c r="AO76" s="122"/>
      <c r="AP76" s="122"/>
      <c r="AQ76" s="717"/>
      <c r="AR76" s="673"/>
      <c r="AS76" s="768" t="s">
        <v>50</v>
      </c>
      <c r="AT76" s="769" t="s">
        <v>492</v>
      </c>
      <c r="AU76" s="769"/>
      <c r="AV76" s="769"/>
      <c r="AW76" s="9"/>
      <c r="AX76" s="85"/>
      <c r="AY76" s="754"/>
      <c r="AZ76" s="681" t="s">
        <v>4</v>
      </c>
      <c r="BA76" s="466">
        <v>1</v>
      </c>
    </row>
    <row r="77" spans="2:53" ht="21" customHeight="1" x14ac:dyDescent="0.25">
      <c r="B77" s="73" t="str">
        <f t="shared" si="24"/>
        <v>►</v>
      </c>
      <c r="C77" s="451" t="str">
        <f>C64</f>
        <v>Famille à coller.N.Nom de votre recette.Recette mère ►.S.Saisissez le nom de la recette mère</v>
      </c>
      <c r="D77" s="451">
        <f>D64</f>
        <v>6</v>
      </c>
      <c r="E77" s="525" t="str">
        <f>E64</f>
        <v>couverts</v>
      </c>
      <c r="F77" s="114"/>
      <c r="G77" s="114"/>
      <c r="H77" s="114"/>
      <c r="I77" s="114"/>
      <c r="J77" s="114"/>
      <c r="K77" s="114"/>
      <c r="L77" s="115"/>
      <c r="N77" s="2835"/>
      <c r="O77" s="2824"/>
      <c r="P77" s="2824"/>
      <c r="Q77" s="2825"/>
      <c r="R77" s="464"/>
      <c r="W77" s="2544"/>
      <c r="X77" s="2550">
        <f t="shared" si="25"/>
        <v>1</v>
      </c>
      <c r="Y77" s="2552" t="s">
        <v>4</v>
      </c>
      <c r="Z77" s="2547"/>
      <c r="AA77" s="2548"/>
      <c r="AB77" s="2548"/>
      <c r="AC77" s="3232"/>
      <c r="AD77" s="3233"/>
      <c r="AF77" s="73" t="str">
        <f t="shared" si="26"/>
        <v>►</v>
      </c>
      <c r="AG77" s="3"/>
      <c r="AH77" s="9"/>
      <c r="AI77" s="9"/>
      <c r="AJ77" s="9"/>
      <c r="AK77" s="9"/>
      <c r="AL77" s="9"/>
      <c r="AN77" s="716" t="s">
        <v>472</v>
      </c>
      <c r="AO77" s="122"/>
      <c r="AP77" s="122"/>
      <c r="AQ77" s="717"/>
      <c r="AR77" s="673"/>
      <c r="AS77" s="753" t="s">
        <v>494</v>
      </c>
      <c r="AT77" s="85"/>
      <c r="AU77" s="85"/>
      <c r="AV77" s="85"/>
      <c r="AW77" s="9"/>
      <c r="AX77" s="85"/>
      <c r="AY77" s="754"/>
      <c r="AZ77" s="681" t="s">
        <v>4</v>
      </c>
      <c r="BA77" s="466">
        <v>1</v>
      </c>
    </row>
    <row r="78" spans="2:53" ht="21" customHeight="1" thickBot="1" x14ac:dyDescent="0.3">
      <c r="B78" s="73" t="str">
        <f t="shared" si="24"/>
        <v>►</v>
      </c>
      <c r="C78" s="451" t="str">
        <f>C64</f>
        <v>Famille à coller.N.Nom de votre recette.Recette mère ►.S.Saisissez le nom de la recette mère</v>
      </c>
      <c r="D78" s="451">
        <f>D64</f>
        <v>6</v>
      </c>
      <c r="E78" s="525" t="str">
        <f>E64</f>
        <v>couverts</v>
      </c>
      <c r="F78" s="114"/>
      <c r="G78" s="114"/>
      <c r="H78" s="114"/>
      <c r="I78" s="114"/>
      <c r="J78" s="114"/>
      <c r="K78" s="114"/>
      <c r="L78" s="115"/>
      <c r="N78" s="2796" t="s">
        <v>72</v>
      </c>
      <c r="O78" s="505"/>
      <c r="P78" s="505"/>
      <c r="Q78" s="121"/>
      <c r="R78" s="464"/>
      <c r="W78" s="3234" t="s">
        <v>2249</v>
      </c>
      <c r="X78" s="3235"/>
      <c r="Y78" s="3235"/>
      <c r="Z78" s="2547"/>
      <c r="AA78" s="2548"/>
      <c r="AB78" s="2548"/>
      <c r="AC78" s="3232"/>
      <c r="AD78" s="3233"/>
      <c r="AF78" s="73" t="str">
        <f t="shared" si="26"/>
        <v>►</v>
      </c>
      <c r="AG78" s="3"/>
      <c r="AH78" s="9"/>
      <c r="AI78" s="9"/>
      <c r="AJ78" s="9"/>
      <c r="AK78" s="9"/>
      <c r="AL78" s="9"/>
      <c r="AN78" s="716" t="s">
        <v>475</v>
      </c>
      <c r="AO78" s="122"/>
      <c r="AP78" s="122"/>
      <c r="AQ78" s="717"/>
      <c r="AR78" s="673"/>
      <c r="AS78" s="772"/>
      <c r="AT78" s="85"/>
      <c r="AU78" s="85"/>
      <c r="AV78" s="85"/>
      <c r="AW78" s="9"/>
      <c r="AX78" s="773" t="s">
        <v>435</v>
      </c>
      <c r="AY78" s="754"/>
      <c r="AZ78" s="681" t="s">
        <v>4</v>
      </c>
      <c r="BA78" s="466">
        <v>1</v>
      </c>
    </row>
    <row r="79" spans="2:53" ht="21" customHeight="1" thickTop="1" thickBot="1" x14ac:dyDescent="0.3">
      <c r="B79" s="73" t="str">
        <f t="shared" si="24"/>
        <v>►</v>
      </c>
      <c r="C79" s="451" t="str">
        <f>C64</f>
        <v>Famille à coller.N.Nom de votre recette.Recette mère ►.S.Saisissez le nom de la recette mère</v>
      </c>
      <c r="D79" s="451">
        <f>D64</f>
        <v>6</v>
      </c>
      <c r="E79" s="525" t="str">
        <f>E64</f>
        <v>couverts</v>
      </c>
      <c r="F79" s="114"/>
      <c r="G79" s="114"/>
      <c r="H79" s="114"/>
      <c r="I79" s="114"/>
      <c r="J79" s="114"/>
      <c r="K79" s="114"/>
      <c r="L79" s="115"/>
      <c r="N79" s="2836"/>
      <c r="O79" s="2826"/>
      <c r="P79" s="2826"/>
      <c r="Q79" s="2827"/>
      <c r="R79" s="464"/>
      <c r="W79" s="2554" t="s">
        <v>1451</v>
      </c>
      <c r="X79" s="2555" t="str">
        <f>"ligne " &amp;ROW()</f>
        <v>ligne 79</v>
      </c>
      <c r="Y79" s="2556" t="s">
        <v>5</v>
      </c>
      <c r="Z79" s="2557" t="s">
        <v>4</v>
      </c>
      <c r="AA79" s="2558" t="s">
        <v>1376</v>
      </c>
      <c r="AB79" s="2558"/>
      <c r="AC79" s="2558"/>
      <c r="AD79" s="2559"/>
      <c r="AF79" s="73" t="str">
        <f t="shared" si="26"/>
        <v>►</v>
      </c>
      <c r="AG79" s="3"/>
      <c r="AH79" s="9"/>
      <c r="AI79" s="9"/>
      <c r="AJ79" s="9"/>
      <c r="AK79" s="9"/>
      <c r="AL79" s="9"/>
      <c r="AN79" s="716" t="s">
        <v>477</v>
      </c>
      <c r="AO79" s="122"/>
      <c r="AP79" s="122"/>
      <c r="AQ79" s="717"/>
      <c r="AR79" s="673"/>
      <c r="AS79" s="3019" t="s">
        <v>40</v>
      </c>
      <c r="AT79" s="758" t="s">
        <v>41</v>
      </c>
      <c r="AU79" s="775" t="s">
        <v>43</v>
      </c>
      <c r="AV79" s="776" t="s">
        <v>74</v>
      </c>
      <c r="AW79" s="9"/>
      <c r="AX79" s="777" t="s">
        <v>497</v>
      </c>
      <c r="AY79" s="754"/>
      <c r="AZ79" s="681" t="s">
        <v>4</v>
      </c>
      <c r="BA79" s="466">
        <v>1</v>
      </c>
    </row>
    <row r="80" spans="2:53" ht="21" customHeight="1" thickTop="1" x14ac:dyDescent="0.25">
      <c r="B80" s="73" t="str">
        <f t="shared" si="24"/>
        <v>►</v>
      </c>
      <c r="C80" s="451" t="str">
        <f>C64</f>
        <v>Famille à coller.N.Nom de votre recette.Recette mère ►.S.Saisissez le nom de la recette mère</v>
      </c>
      <c r="D80" s="451">
        <f>D64</f>
        <v>6</v>
      </c>
      <c r="E80" s="525" t="str">
        <f>E64</f>
        <v>couverts</v>
      </c>
      <c r="F80" s="114"/>
      <c r="G80" s="114"/>
      <c r="H80" s="114"/>
      <c r="I80" s="114"/>
      <c r="J80" s="114"/>
      <c r="K80" s="114"/>
      <c r="L80" s="115"/>
      <c r="N80" s="2836"/>
      <c r="O80" s="2826"/>
      <c r="P80" s="2826"/>
      <c r="Q80" s="2827"/>
      <c r="R80" s="464"/>
      <c r="W80" s="2560">
        <f>SUM(W81:W132)</f>
        <v>754</v>
      </c>
      <c r="X80" s="2561">
        <v>0</v>
      </c>
      <c r="Y80" s="2562" t="str">
        <f>"colonne  "&amp;SUBSTITUTE(ADDRESS(1,COLUMN(),4),"1","")</f>
        <v>colonne  Y</v>
      </c>
      <c r="Z80" s="2557" t="s">
        <v>4</v>
      </c>
      <c r="AA80" s="2563" t="s">
        <v>2250</v>
      </c>
      <c r="AB80" s="2564" t="s">
        <v>2251</v>
      </c>
      <c r="AC80" s="2564" t="s">
        <v>2252</v>
      </c>
      <c r="AD80" s="2565"/>
      <c r="AF80" s="73" t="str">
        <f t="shared" si="26"/>
        <v>►</v>
      </c>
      <c r="AG80" s="3"/>
      <c r="AH80" s="9"/>
      <c r="AI80" s="9"/>
      <c r="AJ80" s="9"/>
      <c r="AK80" s="9"/>
      <c r="AL80" s="9"/>
      <c r="AN80" s="793"/>
      <c r="AO80" s="794"/>
      <c r="AP80" s="671"/>
      <c r="AQ80" s="672"/>
      <c r="AR80" s="673"/>
      <c r="AS80" s="3020"/>
      <c r="AT80" s="630"/>
      <c r="AU80" s="779" t="s">
        <v>51</v>
      </c>
      <c r="AV80" s="780"/>
      <c r="AW80" s="9"/>
      <c r="AX80" s="781" t="s">
        <v>499</v>
      </c>
      <c r="AY80" s="754"/>
      <c r="AZ80" s="681" t="s">
        <v>4</v>
      </c>
      <c r="BA80" s="466">
        <v>1</v>
      </c>
    </row>
    <row r="81" spans="2:53" ht="21" customHeight="1" x14ac:dyDescent="0.25">
      <c r="B81" s="73" t="str">
        <f t="shared" si="24"/>
        <v>►</v>
      </c>
      <c r="C81" s="451" t="str">
        <f>C64</f>
        <v>Famille à coller.N.Nom de votre recette.Recette mère ►.S.Saisissez le nom de la recette mère</v>
      </c>
      <c r="D81" s="451">
        <f>D64</f>
        <v>6</v>
      </c>
      <c r="E81" s="525" t="str">
        <f>E64</f>
        <v>couverts</v>
      </c>
      <c r="F81" s="114"/>
      <c r="G81" s="114"/>
      <c r="H81" s="114"/>
      <c r="I81" s="114"/>
      <c r="J81" s="114"/>
      <c r="K81" s="114"/>
      <c r="L81" s="115"/>
      <c r="N81" s="2836"/>
      <c r="O81" s="2826"/>
      <c r="P81" s="2826"/>
      <c r="Q81" s="2827"/>
      <c r="R81" s="464"/>
      <c r="W81" s="1981">
        <f>IF(Y81=Y79,1,LEN(Y81))</f>
        <v>99</v>
      </c>
      <c r="X81" s="2566" cm="1">
        <f t="array" ref="X81">IF(AA81="", "", IFERROR(MAX(IF(ISNUMBER(X80:X80), X80:X80)) + 1, ""))</f>
        <v>1</v>
      </c>
      <c r="Y81" s="135" t="str" cm="1">
        <f t="array" ref="Y81">IFERROR(INDEX(AA81:AA132, MATCH(ROW()-MIN(ROW(AA81:AA132))+1, X81:X132, 0)), "")</f>
        <v>1  Le texte collé dans le cadre est découpé en plusieurs lignes en fonction du nombre de caractères</v>
      </c>
      <c r="Z81" s="2567">
        <f t="shared" ref="Z81:Z132" si="27">IF(W81&gt;0,1,0)</f>
        <v>1</v>
      </c>
      <c r="AA81" s="2568" t="str">
        <f t="shared" ref="AA81:AA132" si="28">IFERROR(IF(AC81=0, "", AC81), "")</f>
        <v>1  Le texte collé dans le cadre est découpé en plusieurs lignes en fonction du nombre de caractères</v>
      </c>
      <c r="AB81" s="2569" t="str">
        <f>Y73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1" s="2570" t="str">
        <f>IF(AND(AB81&lt;&gt;"", AB85&lt;&gt;""), IF(LEN(AB81)&lt;AB85, AB81, IFERROR(LEFT(AB84, IF(ISNUMBER(FIND(" ", AB84)), FIND(" ", AB84 &amp; " ", AB85) - 1, LEN(AB84))), "")), "")</f>
        <v>1  Le texte collé dans le cadre est découpé en plusieurs lignes en fonction du nombre de caractères</v>
      </c>
      <c r="AD81" s="1828" t="str">
        <f>IF(AC81="","",RIGHT(AB84,LEN(AB84)-LEN(AC81)-1))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1" s="73" t="str">
        <f t="shared" si="26"/>
        <v>►</v>
      </c>
      <c r="AG81" s="3"/>
      <c r="AH81" s="9"/>
      <c r="AI81" s="9"/>
      <c r="AJ81" s="9"/>
      <c r="AK81" s="9"/>
      <c r="AL81" s="9"/>
      <c r="AN81" s="734">
        <v>3</v>
      </c>
      <c r="AO81" s="735" t="s">
        <v>480</v>
      </c>
      <c r="AP81" s="671"/>
      <c r="AQ81" s="672"/>
      <c r="AR81" s="673"/>
      <c r="AS81" s="785">
        <v>20</v>
      </c>
      <c r="AT81" s="53" t="s">
        <v>21</v>
      </c>
      <c r="AU81" s="786" t="s">
        <v>434</v>
      </c>
      <c r="AV81" s="787" t="s">
        <v>500</v>
      </c>
      <c r="AW81" s="9"/>
      <c r="AX81" s="474" t="s">
        <v>279</v>
      </c>
      <c r="AY81" s="754"/>
      <c r="AZ81" s="681" t="s">
        <v>4</v>
      </c>
      <c r="BA81" s="466">
        <v>1</v>
      </c>
    </row>
    <row r="82" spans="2:53" ht="21" customHeight="1" x14ac:dyDescent="0.25">
      <c r="B82" s="73" t="str">
        <f t="shared" si="24"/>
        <v>►</v>
      </c>
      <c r="C82" s="451" t="str">
        <f>C64</f>
        <v>Famille à coller.N.Nom de votre recette.Recette mère ►.S.Saisissez le nom de la recette mère</v>
      </c>
      <c r="D82" s="451">
        <f>D64</f>
        <v>6</v>
      </c>
      <c r="E82" s="525" t="str">
        <f>E64</f>
        <v>couverts</v>
      </c>
      <c r="F82" s="114"/>
      <c r="G82" s="114"/>
      <c r="H82" s="114"/>
      <c r="I82" s="114"/>
      <c r="J82" s="114"/>
      <c r="K82" s="114"/>
      <c r="L82" s="115"/>
      <c r="N82" s="2836"/>
      <c r="O82" s="2826"/>
      <c r="P82" s="2826"/>
      <c r="Q82" s="2827"/>
      <c r="R82" s="464"/>
      <c r="W82" s="1981">
        <f>IF(Y82=Y79,1,LEN(Y82))</f>
        <v>84</v>
      </c>
      <c r="X82" s="2566" cm="1">
        <f t="array" ref="X82">IF(AA82="", "", IFERROR(MAX(IF(ISNUMBER(X80:X81), X80:X81)) + 1, ""))</f>
        <v>2</v>
      </c>
      <c r="Y82" s="135" t="str" cm="1">
        <f t="array" ref="Y82">IFERROR(INDEX(AA81:AA132, MATCH(ROW()-MIN(ROW(AA81:AA132))+1, X81:X132, 0)), "")</f>
        <v>saisis Factionnement sans couper les mots et ajusté à la largeur de votre colonne en</v>
      </c>
      <c r="Z82" s="2567">
        <f t="shared" si="27"/>
        <v>1</v>
      </c>
      <c r="AA82" s="2568" t="str">
        <f t="shared" si="28"/>
        <v>saisis Factionnement sans couper les mots et ajusté à la largeur de votre colonne en</v>
      </c>
      <c r="AB82" s="1832" t="str">
        <f>SUBSTITUTE(SUBSTITUTE(SUBSTITUTE(SUBSTITUTE(SUBSTITUTE(AB81,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2" s="1833" t="str">
        <f>IF(LEN(AD81)&lt;=AB85,AD81,LEFT(AD81,FIND("#",SUBSTITUTE(LEFT(AD81,AB85+1)," ","#",LEN(LEFT(AD81,AB85+1))-LEN(SUBSTITUTE(LEFT(AD81,AB85+1)," ",""))))-1))</f>
        <v>saisis Factionnement sans couper les mots et ajusté à la largeur de votre colonne en</v>
      </c>
      <c r="AD82" s="1834" t="str">
        <f t="shared" ref="AD82:AD93" si="29">IF(AC82="","",IFERROR(RIGHT(AD81,LEN(AD81)-LEN(AC82)-1),""))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2" s="73" t="str">
        <f t="shared" si="26"/>
        <v>►</v>
      </c>
      <c r="AG82" s="3"/>
      <c r="AH82" s="9"/>
      <c r="AI82" s="9"/>
      <c r="AJ82" s="9"/>
      <c r="AK82" s="9"/>
      <c r="AL82" s="9"/>
      <c r="AN82" s="742" t="s">
        <v>483</v>
      </c>
      <c r="AO82" s="743"/>
      <c r="AP82" s="671"/>
      <c r="AQ82" s="672"/>
      <c r="AR82" s="673"/>
      <c r="AS82" s="788">
        <v>1.75</v>
      </c>
      <c r="AT82" s="789" t="s">
        <v>26</v>
      </c>
      <c r="AU82" s="786" t="s">
        <v>76</v>
      </c>
      <c r="AV82" s="787" t="s">
        <v>501</v>
      </c>
      <c r="AW82" s="9"/>
      <c r="AX82" s="53" t="s">
        <v>21</v>
      </c>
      <c r="AY82" s="754"/>
      <c r="AZ82" s="681" t="s">
        <v>4</v>
      </c>
      <c r="BA82" s="466">
        <v>1</v>
      </c>
    </row>
    <row r="83" spans="2:53" ht="21" customHeight="1" x14ac:dyDescent="0.25">
      <c r="B83" s="73" t="str">
        <f t="shared" si="24"/>
        <v>►</v>
      </c>
      <c r="C83" s="451" t="str">
        <f>C64</f>
        <v>Famille à coller.N.Nom de votre recette.Recette mère ►.S.Saisissez le nom de la recette mère</v>
      </c>
      <c r="D83" s="451">
        <f>D64</f>
        <v>6</v>
      </c>
      <c r="E83" s="525" t="str">
        <f>E64</f>
        <v>couverts</v>
      </c>
      <c r="F83" s="114"/>
      <c r="G83" s="114"/>
      <c r="H83" s="114"/>
      <c r="I83" s="114"/>
      <c r="J83" s="114"/>
      <c r="K83" s="114"/>
      <c r="L83" s="115"/>
      <c r="N83" s="2802" t="s">
        <v>218</v>
      </c>
      <c r="O83" s="316"/>
      <c r="P83" s="316"/>
      <c r="Q83" s="504"/>
      <c r="R83" s="464"/>
      <c r="W83" s="1981">
        <f>IF(Y83=Y79,1,LEN(Y83))</f>
        <v>90</v>
      </c>
      <c r="X83" s="2566" cm="1">
        <f t="array" ref="X83">IF(AA83="", "", IFERROR(MAX(IF(ISNUMBER(X80:X82), X80:X82)) + 1, ""))</f>
        <v>3</v>
      </c>
      <c r="Y83" s="135" t="str" cm="1">
        <f t="array" ref="Y83">IFERROR(INDEX(AA81:AA132, MATCH(ROW()-MIN(ROW(AA81:AA132))+1, X81:X132, 0)), "")</f>
        <v>supprimant les lignes vides Saisissez un nombre de caractères pour que le texte ne déborde</v>
      </c>
      <c r="Z83" s="2567">
        <f t="shared" si="27"/>
        <v>1</v>
      </c>
      <c r="AA83" s="2568" t="str">
        <f t="shared" si="28"/>
        <v>supprimant les lignes vides Saisissez un nombre de caractères pour que le texte ne déborde</v>
      </c>
      <c r="AB83" s="1832" t="str">
        <f>IFERROR(SUBSTITUTE(SUBSTITUTE(SUBSTITUTE(SUBSTITUTE(SUBSTITUTE(SUBSTITUTE(AB82, ",", " "), ".", " "), ";", " "), "-", " "), ":", " "), "?", " "), AB82)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3" s="1833" t="str">
        <f>IF(LEN(AD82)&lt;=AB85,AD82,LEFT(AD82,FIND("#",SUBSTITUTE(LEFT(AD82,AB85+1)," ","#",LEN(LEFT(AD82,AB85+1))-LEN(SUBSTITUTE(LEFT(AD82,AB85+1)," ",""))))-1))</f>
        <v>supprimant les lignes vides Saisissez un nombre de caractères pour que le texte ne déborde</v>
      </c>
      <c r="AD83" s="1834" t="str">
        <f t="shared" si="29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F83" s="73" t="str">
        <f t="shared" si="26"/>
        <v>►</v>
      </c>
      <c r="AG83" s="3"/>
      <c r="AH83" s="9"/>
      <c r="AI83" s="9"/>
      <c r="AJ83" s="9"/>
      <c r="AK83" s="9"/>
      <c r="AL83" s="9"/>
      <c r="AN83" s="967"/>
      <c r="AO83" s="979"/>
      <c r="AP83" s="671"/>
      <c r="AQ83" s="672"/>
      <c r="AR83" s="673"/>
      <c r="AS83" s="785">
        <v>1.345</v>
      </c>
      <c r="AT83" s="84" t="s">
        <v>57</v>
      </c>
      <c r="AU83" s="786" t="s">
        <v>502</v>
      </c>
      <c r="AV83" s="787" t="s">
        <v>503</v>
      </c>
      <c r="AW83" s="9"/>
      <c r="AX83" s="789" t="s">
        <v>26</v>
      </c>
      <c r="AY83" s="754"/>
      <c r="AZ83" s="681" t="s">
        <v>4</v>
      </c>
      <c r="BA83" s="466">
        <v>1</v>
      </c>
    </row>
    <row r="84" spans="2:53" ht="21" customHeight="1" x14ac:dyDescent="0.25">
      <c r="B84" s="73" t="str">
        <f t="shared" si="24"/>
        <v>►</v>
      </c>
      <c r="C84" s="451" t="str">
        <f>C64</f>
        <v>Famille à coller.N.Nom de votre recette.Recette mère ►.S.Saisissez le nom de la recette mère</v>
      </c>
      <c r="D84" s="451">
        <f>D64</f>
        <v>6</v>
      </c>
      <c r="E84" s="525" t="str">
        <f>E64</f>
        <v>couverts</v>
      </c>
      <c r="F84" s="114"/>
      <c r="G84" s="114"/>
      <c r="H84" s="114"/>
      <c r="I84" s="114"/>
      <c r="J84" s="114"/>
      <c r="K84" s="114"/>
      <c r="L84" s="115"/>
      <c r="N84" s="2837"/>
      <c r="O84" s="2828"/>
      <c r="P84" s="2828"/>
      <c r="Q84" s="2838"/>
      <c r="R84" s="464"/>
      <c r="W84" s="1981">
        <f>IF(Y84=Y79,1,LEN(Y84))</f>
        <v>87</v>
      </c>
      <c r="X84" s="2566" cm="1">
        <f t="array" ref="X84">IF(AA84="", "", IFERROR(MAX(IF(ISNUMBER(X80:X83), X80:X83)) + 1, ""))</f>
        <v>4</v>
      </c>
      <c r="Y84" s="135" t="str" cm="1">
        <f t="array" ref="Y84">IFERROR(INDEX(AA81:AA132, MATCH(ROW()-MIN(ROW(AA81:AA132))+1, X81:X132, 0)), "")</f>
        <v>pas de la colonne ►avec une police Calibri taille 11 vous aurez davantage de caractères</v>
      </c>
      <c r="Z84" s="2567">
        <f t="shared" si="27"/>
        <v>1</v>
      </c>
      <c r="AA84" s="2568" t="str">
        <f t="shared" si="28"/>
        <v>pas de la colonne ►avec une police Calibri taille 11 vous aurez davantage de caractères</v>
      </c>
      <c r="AB84" s="1832" t="str">
        <f>IFERROR(SUBSTITUTE(SUBSTITUTE(SUBSTITUTE(SUBSTITUTE(AB83, " , ", " "), ";", " "), "  ", " "), " ", " "), AB83)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4" s="1833" t="str">
        <f>IF(LEN(AD83)&lt;=AB85,AD83,LEFT(AD83,FIND("#",SUBSTITUTE(LEFT(AD83,AB85+1)," ","#",LEN(LEFT(AD83,AB85+1))-LEN(SUBSTITUTE(LEFT(AD83,AB85+1)," ",""))))-1))</f>
        <v>pas de la colonne ►avec une police Calibri taille 11 vous aurez davantage de caractères</v>
      </c>
      <c r="AD84" s="1834" t="str">
        <f t="shared" si="29"/>
        <v>par lignes à vous de choisir votre police ►Lorsque vous masquez des lignes ou colonnes ou que vous saisssez une nouvelle valeur appuyez sur la touche F9 pour forcer Excel à recalculer</v>
      </c>
      <c r="AF84" s="73" t="str">
        <f t="shared" si="26"/>
        <v>►</v>
      </c>
      <c r="AG84" s="3"/>
      <c r="AH84" s="9"/>
      <c r="AI84" s="9"/>
      <c r="AJ84" s="9"/>
      <c r="AK84" s="9"/>
      <c r="AL84" s="9"/>
      <c r="AN84" s="745" t="s">
        <v>484</v>
      </c>
      <c r="AO84" s="746"/>
      <c r="AP84" s="671"/>
      <c r="AQ84" s="672"/>
      <c r="AR84" s="673"/>
      <c r="AS84" s="785">
        <v>3</v>
      </c>
      <c r="AT84" s="792" t="s">
        <v>505</v>
      </c>
      <c r="AU84" s="786" t="s">
        <v>506</v>
      </c>
      <c r="AV84" s="787" t="s">
        <v>507</v>
      </c>
      <c r="AW84" s="9"/>
      <c r="AX84" s="72" t="s">
        <v>55</v>
      </c>
      <c r="AY84" s="754"/>
      <c r="AZ84" s="681" t="s">
        <v>4</v>
      </c>
      <c r="BA84" s="466">
        <v>1</v>
      </c>
    </row>
    <row r="85" spans="2:53" ht="21" customHeight="1" x14ac:dyDescent="0.25">
      <c r="B85" s="73" t="str">
        <f t="shared" si="24"/>
        <v>►</v>
      </c>
      <c r="C85" s="451" t="str">
        <f>C64</f>
        <v>Famille à coller.N.Nom de votre recette.Recette mère ►.S.Saisissez le nom de la recette mère</v>
      </c>
      <c r="D85" s="451">
        <f>D64</f>
        <v>6</v>
      </c>
      <c r="E85" s="525" t="str">
        <f>E64</f>
        <v>couverts</v>
      </c>
      <c r="F85" s="114"/>
      <c r="G85" s="114"/>
      <c r="H85" s="114"/>
      <c r="I85" s="114"/>
      <c r="J85" s="114"/>
      <c r="K85" s="114"/>
      <c r="L85" s="115"/>
      <c r="N85" s="2837"/>
      <c r="O85" s="2828"/>
      <c r="P85" s="2828"/>
      <c r="Q85" s="2838"/>
      <c r="R85" s="464"/>
      <c r="W85" s="1981">
        <f>IF(Y85=Y79,1,LEN(Y85))</f>
        <v>89</v>
      </c>
      <c r="X85" s="2566" cm="1">
        <f t="array" ref="X85">IF(AA85="", "", IFERROR(MAX(IF(ISNUMBER(X80:X84), X80:X84)) + 1, ""))</f>
        <v>5</v>
      </c>
      <c r="Y85" s="135" t="str" cm="1">
        <f t="array" ref="Y85">IFERROR(INDEX(AA81:AA132, MATCH(ROW()-MIN(ROW(AA81:AA132))+1, X81:X132, 0)), "")</f>
        <v>par lignes à vous de choisir votre police ►Lorsque vous masquez des lignes ou colonnes ou</v>
      </c>
      <c r="Z85" s="2567">
        <f t="shared" si="27"/>
        <v>1</v>
      </c>
      <c r="AA85" s="2568" t="str">
        <f t="shared" si="28"/>
        <v>par lignes à vous de choisir votre police ►Lorsque vous masquez des lignes ou colonnes ou</v>
      </c>
      <c r="AB85" s="1837">
        <f>Y69</f>
        <v>90</v>
      </c>
      <c r="AC85" s="1833" t="str">
        <f>IF(LEN(AD84)&lt;=AB85,AD84,LEFT(AD84,FIND("#",SUBSTITUTE(LEFT(AD84,AB85+1)," ","#",LEN(LEFT(AD84,AB85+1))-LEN(SUBSTITUTE(LEFT(AD84,AB85+1)," ",""))))-1))</f>
        <v>par lignes à vous de choisir votre police ►Lorsque vous masquez des lignes ou colonnes ou</v>
      </c>
      <c r="AD85" s="1834" t="str">
        <f t="shared" si="29"/>
        <v>que vous saisssez une nouvelle valeur appuyez sur la touche F9 pour forcer Excel à recalculer</v>
      </c>
      <c r="AF85" s="73" t="str">
        <f t="shared" si="26"/>
        <v>►</v>
      </c>
      <c r="AG85" s="3"/>
      <c r="AH85" s="9"/>
      <c r="AI85" s="9"/>
      <c r="AJ85" s="9"/>
      <c r="AK85" s="9"/>
      <c r="AL85" s="9"/>
      <c r="AN85" s="742" t="s">
        <v>485</v>
      </c>
      <c r="AO85" s="746"/>
      <c r="AP85" s="671"/>
      <c r="AQ85" s="672"/>
      <c r="AR85" s="673"/>
      <c r="AS85" s="795">
        <v>2.5</v>
      </c>
      <c r="AT85" s="84" t="s">
        <v>437</v>
      </c>
      <c r="AU85" s="786" t="s">
        <v>508</v>
      </c>
      <c r="AV85" s="787" t="s">
        <v>509</v>
      </c>
      <c r="AW85" s="9"/>
      <c r="AX85" s="72" t="s">
        <v>53</v>
      </c>
      <c r="AY85" s="754"/>
      <c r="AZ85" s="681" t="s">
        <v>4</v>
      </c>
      <c r="BA85" s="466">
        <v>1</v>
      </c>
    </row>
    <row r="86" spans="2:53" ht="21" customHeight="1" x14ac:dyDescent="0.25">
      <c r="B86" s="73" t="str">
        <f t="shared" si="24"/>
        <v>►</v>
      </c>
      <c r="C86" s="451" t="str">
        <f>C64</f>
        <v>Famille à coller.N.Nom de votre recette.Recette mère ►.S.Saisissez le nom de la recette mère</v>
      </c>
      <c r="D86" s="451">
        <f>D64</f>
        <v>6</v>
      </c>
      <c r="E86" s="525" t="str">
        <f>E64</f>
        <v>couverts</v>
      </c>
      <c r="F86" s="114"/>
      <c r="G86" s="114"/>
      <c r="H86" s="114"/>
      <c r="I86" s="114"/>
      <c r="J86" s="114"/>
      <c r="K86" s="114"/>
      <c r="L86" s="115"/>
      <c r="N86" s="2837"/>
      <c r="O86" s="2828"/>
      <c r="P86" s="2828"/>
      <c r="Q86" s="2838"/>
      <c r="R86" s="464"/>
      <c r="W86" s="1981">
        <f>IF(Y86=Y79,1,LEN(Y86))</f>
        <v>82</v>
      </c>
      <c r="X86" s="2566" cm="1">
        <f t="array" ref="X86">IF(AA86="", "", IFERROR(MAX(IF(ISNUMBER(X80:X85), X80:X85)) + 1, ""))</f>
        <v>6</v>
      </c>
      <c r="Y86" s="135" t="str" cm="1">
        <f t="array" ref="Y86">IFERROR(INDEX(AA81:AA132, MATCH(ROW()-MIN(ROW(AA81:AA132))+1, X81:X132, 0)), "")</f>
        <v>que vous saisssez une nouvelle valeur appuyez sur la touche F9 pour forcer Excel à</v>
      </c>
      <c r="Z86" s="2567">
        <f t="shared" si="27"/>
        <v>1</v>
      </c>
      <c r="AA86" s="2568" t="str">
        <f t="shared" si="28"/>
        <v>que vous saisssez une nouvelle valeur appuyez sur la touche F9 pour forcer Excel à</v>
      </c>
      <c r="AB86" s="1841"/>
      <c r="AC86" s="1833" t="str">
        <f>IF(LEN(AD85)&lt;=AB85,AD85,LEFT(AD85,FIND("#",SUBSTITUTE(LEFT(AD85,AB85+1)," ","#",LEN(LEFT(AD85,AB85+1))-LEN(SUBSTITUTE(LEFT(AD85,AB85+1)," ",""))))-1))</f>
        <v>que vous saisssez une nouvelle valeur appuyez sur la touche F9 pour forcer Excel à</v>
      </c>
      <c r="AD86" s="1834" t="str">
        <f t="shared" si="29"/>
        <v>recalculer</v>
      </c>
      <c r="AF86" s="73" t="str">
        <f t="shared" si="26"/>
        <v>►</v>
      </c>
      <c r="AG86" s="3"/>
      <c r="AH86" s="9"/>
      <c r="AI86" s="9"/>
      <c r="AJ86" s="9"/>
      <c r="AK86" s="9"/>
      <c r="AL86" s="9"/>
      <c r="AN86" s="748">
        <v>10</v>
      </c>
      <c r="AO86" s="132" t="s">
        <v>66</v>
      </c>
      <c r="AP86" s="671"/>
      <c r="AQ86" s="672"/>
      <c r="AR86" s="673"/>
      <c r="AS86" s="796"/>
      <c r="AW86" s="9"/>
      <c r="AX86" s="72" t="s">
        <v>54</v>
      </c>
      <c r="AY86" s="754"/>
      <c r="AZ86" s="681" t="s">
        <v>4</v>
      </c>
      <c r="BA86" s="466">
        <v>1</v>
      </c>
    </row>
    <row r="87" spans="2:53" ht="21" customHeight="1" x14ac:dyDescent="0.25">
      <c r="B87" s="73" t="str">
        <f t="shared" si="24"/>
        <v>►</v>
      </c>
      <c r="C87" s="451" t="str">
        <f>C64</f>
        <v>Famille à coller.N.Nom de votre recette.Recette mère ►.S.Saisissez le nom de la recette mère</v>
      </c>
      <c r="D87" s="451">
        <f>D64</f>
        <v>6</v>
      </c>
      <c r="E87" s="525" t="str">
        <f>E64</f>
        <v>couverts</v>
      </c>
      <c r="F87" s="114"/>
      <c r="G87" s="114"/>
      <c r="H87" s="114"/>
      <c r="I87" s="114"/>
      <c r="J87" s="114"/>
      <c r="K87" s="114"/>
      <c r="L87" s="115"/>
      <c r="M87" s="27"/>
      <c r="N87" s="2837"/>
      <c r="O87" s="2828"/>
      <c r="P87" s="2828"/>
      <c r="Q87" s="2838"/>
      <c r="R87" s="464"/>
      <c r="W87" s="1981">
        <f>IF(Y87=Y79,1,LEN(Y87))</f>
        <v>10</v>
      </c>
      <c r="X87" s="2566" cm="1">
        <f t="array" ref="X87">IF(AA87="", "", IFERROR(MAX(IF(ISNUMBER(X80:X86), X80:X86)) + 1, ""))</f>
        <v>7</v>
      </c>
      <c r="Y87" s="135" t="str" cm="1">
        <f t="array" ref="Y87">IFERROR(INDEX(AA81:AA132, MATCH(ROW()-MIN(ROW(AA81:AA132))+1, X81:X132, 0)), "")</f>
        <v>recalculer</v>
      </c>
      <c r="Z87" s="2567">
        <f t="shared" si="27"/>
        <v>1</v>
      </c>
      <c r="AA87" s="2568" t="str">
        <f t="shared" si="28"/>
        <v>recalculer</v>
      </c>
      <c r="AB87" s="1841"/>
      <c r="AC87" s="1833" t="str">
        <f>IF(LEN(AD86)&lt;=AB85,AD86,LEFT(AD86,FIND("#",SUBSTITUTE(LEFT(AD86,AB85+1)," ","#",LEN(LEFT(AD86,AB85+1))-LEN(SUBSTITUTE(LEFT(AD86,AB85+1)," ",""))))-1))</f>
        <v>recalculer</v>
      </c>
      <c r="AD87" s="1834" t="str">
        <f t="shared" si="29"/>
        <v/>
      </c>
      <c r="AF87" s="73" t="str">
        <f t="shared" si="26"/>
        <v>►</v>
      </c>
      <c r="AG87" s="3"/>
      <c r="AH87" s="9"/>
      <c r="AI87" s="9"/>
      <c r="AJ87" s="9"/>
      <c r="AK87" s="9"/>
      <c r="AL87" s="9"/>
      <c r="AN87" s="742" t="s">
        <v>486</v>
      </c>
      <c r="AO87" s="746"/>
      <c r="AP87" s="671"/>
      <c r="AQ87" s="672"/>
      <c r="AR87" s="673"/>
      <c r="AS87" s="809"/>
      <c r="AT87" s="9"/>
      <c r="AU87" s="9"/>
      <c r="AV87" s="9"/>
      <c r="AW87" s="810"/>
      <c r="AX87" s="72" t="s">
        <v>52</v>
      </c>
      <c r="AY87" s="754"/>
      <c r="AZ87" s="681" t="s">
        <v>4</v>
      </c>
      <c r="BA87" s="466">
        <v>1</v>
      </c>
    </row>
    <row r="88" spans="2:53" ht="21" customHeight="1" x14ac:dyDescent="0.25">
      <c r="B88" s="73" t="str">
        <f t="shared" si="24"/>
        <v>►</v>
      </c>
      <c r="C88" s="451" t="str">
        <f>C64</f>
        <v>Famille à coller.N.Nom de votre recette.Recette mère ►.S.Saisissez le nom de la recette mère</v>
      </c>
      <c r="D88" s="451">
        <f>D64</f>
        <v>6</v>
      </c>
      <c r="E88" s="525" t="str">
        <f>E64</f>
        <v>couverts</v>
      </c>
      <c r="F88" s="114"/>
      <c r="G88" s="114"/>
      <c r="H88" s="114"/>
      <c r="I88" s="114"/>
      <c r="J88" s="114"/>
      <c r="K88" s="114"/>
      <c r="L88" s="115"/>
      <c r="M88" s="27"/>
      <c r="N88" s="2837"/>
      <c r="O88" s="2828"/>
      <c r="P88" s="2828"/>
      <c r="Q88" s="2838"/>
      <c r="R88" s="464"/>
      <c r="W88" s="1981">
        <f>IF(Y88=Y79,1,LEN(Y88))</f>
        <v>86</v>
      </c>
      <c r="X88" s="2566" t="str" cm="1">
        <f t="array" ref="X88">IF(AA88="", "", IFERROR(MAX(IF(ISNUMBER(X80:X87), X80:X87)) + 1, ""))</f>
        <v/>
      </c>
      <c r="Y88" s="135" t="str" cm="1">
        <f t="array" ref="Y88">IFERROR(INDEX(AA81:AA132, MATCH(ROW()-MIN(ROW(AA81:AA132))+1, X81:X132, 0)), "")</f>
        <v>► Saisissez ou coller les lignes du brouillon que vous voulez couper dans ces 4 lignes</v>
      </c>
      <c r="Z88" s="2567">
        <f t="shared" si="27"/>
        <v>1</v>
      </c>
      <c r="AA88" s="2568" t="str">
        <f t="shared" si="28"/>
        <v/>
      </c>
      <c r="AB88" s="1841"/>
      <c r="AC88" s="1833" t="str">
        <f>IF(LEN(AD87)&lt;=AB85,AD87,LEFT(AD87,FIND("#",SUBSTITUTE(LEFT(AD87,AB85+1)," ","#",LEN(LEFT(AD87,AB85+1))-LEN(SUBSTITUTE(LEFT(AD87,AB85+1)," ",""))))-1))</f>
        <v/>
      </c>
      <c r="AD88" s="1834" t="str">
        <f t="shared" si="29"/>
        <v/>
      </c>
      <c r="AF88" s="73" t="str">
        <f t="shared" si="26"/>
        <v>►</v>
      </c>
      <c r="AG88" s="3"/>
      <c r="AH88" s="9"/>
      <c r="AI88" s="9"/>
      <c r="AJ88" s="9"/>
      <c r="AK88" s="9"/>
      <c r="AL88" s="9"/>
      <c r="AN88" s="748">
        <v>5</v>
      </c>
      <c r="AP88" s="671"/>
      <c r="AQ88" s="672"/>
      <c r="AR88" s="673"/>
      <c r="AS88" s="711"/>
      <c r="AT88" s="750" t="s">
        <v>519</v>
      </c>
      <c r="AU88" s="750"/>
      <c r="AV88" s="750"/>
      <c r="AW88" s="810"/>
      <c r="AX88" s="84" t="s">
        <v>57</v>
      </c>
      <c r="AY88" s="754"/>
      <c r="AZ88" s="681" t="s">
        <v>4</v>
      </c>
      <c r="BA88" s="466">
        <v>1</v>
      </c>
    </row>
    <row r="89" spans="2:53" ht="21" customHeight="1" x14ac:dyDescent="0.25">
      <c r="B89" s="73" t="str">
        <f t="shared" si="24"/>
        <v>►</v>
      </c>
      <c r="C89" s="451" t="str">
        <f>C64</f>
        <v>Famille à coller.N.Nom de votre recette.Recette mère ►.S.Saisissez le nom de la recette mère</v>
      </c>
      <c r="D89" s="451">
        <f>D64</f>
        <v>6</v>
      </c>
      <c r="E89" s="525" t="str">
        <f>E64</f>
        <v>couverts</v>
      </c>
      <c r="F89" s="114"/>
      <c r="G89" s="114"/>
      <c r="H89" s="114"/>
      <c r="I89" s="114"/>
      <c r="J89" s="114"/>
      <c r="K89" s="114"/>
      <c r="L89" s="115"/>
      <c r="M89" s="27"/>
      <c r="N89" s="2837"/>
      <c r="O89" s="2828"/>
      <c r="P89" s="2828"/>
      <c r="Q89" s="2838"/>
      <c r="R89" s="464"/>
      <c r="W89" s="1981">
        <f>IF(Y89=Y79,1,LEN(Y89))</f>
        <v>84</v>
      </c>
      <c r="X89" s="2566" t="str" cm="1">
        <f t="array" ref="X89">IF(AA89="", "", IFERROR(MAX(IF(ISNUMBER(X80:X88), X80:X88)) + 1, ""))</f>
        <v/>
      </c>
      <c r="Y89" s="135" t="str" cm="1">
        <f t="array" ref="Y89">IFERROR(INDEX(AA81:AA132, MATCH(ROW()-MIN(ROW(AA81:AA132))+1, X81:X132, 0)), "")</f>
        <v xml:space="preserve"> et saisissez un nombre de caractères pour que le texte ne déborde pas de la colonne</v>
      </c>
      <c r="Z89" s="2567">
        <f t="shared" si="27"/>
        <v>1</v>
      </c>
      <c r="AA89" s="2568" t="str">
        <f t="shared" si="28"/>
        <v/>
      </c>
      <c r="AB89" s="1841"/>
      <c r="AC89" s="1833" t="str">
        <f>IF(LEN(AD88)&lt;=AB85,AD88,LEFT(AD88,FIND("#",SUBSTITUTE(LEFT(AD88,AB85+1)," ","#",LEN(LEFT(AD88,AB85+1))-LEN(SUBSTITUTE(LEFT(AD88,AB85+1)," ",""))))-1))</f>
        <v/>
      </c>
      <c r="AD89" s="1834" t="str">
        <f t="shared" si="29"/>
        <v/>
      </c>
      <c r="AF89" s="73" t="str">
        <f t="shared" si="26"/>
        <v>►</v>
      </c>
      <c r="AG89" s="3"/>
      <c r="AH89"/>
      <c r="AI89"/>
      <c r="AJ89"/>
      <c r="AK89"/>
      <c r="AL89"/>
      <c r="AN89" s="760" t="s">
        <v>20</v>
      </c>
      <c r="AO89" s="46" t="s">
        <v>488</v>
      </c>
      <c r="AP89" s="761"/>
      <c r="AQ89" s="672"/>
      <c r="AR89" s="673"/>
      <c r="AS89" s="753"/>
      <c r="AU89" s="85"/>
      <c r="AV89" s="85"/>
      <c r="AW89" s="9"/>
      <c r="AX89" s="84" t="s">
        <v>56</v>
      </c>
      <c r="AY89" s="754"/>
      <c r="AZ89" s="681" t="s">
        <v>4</v>
      </c>
      <c r="BA89" s="466">
        <v>1</v>
      </c>
    </row>
    <row r="90" spans="2:53" ht="21" customHeight="1" x14ac:dyDescent="0.25">
      <c r="B90" s="73" t="str">
        <f t="shared" si="24"/>
        <v>►</v>
      </c>
      <c r="C90" s="451" t="str">
        <f>C64</f>
        <v>Famille à coller.N.Nom de votre recette.Recette mère ►.S.Saisissez le nom de la recette mère</v>
      </c>
      <c r="D90" s="451">
        <f>D64</f>
        <v>6</v>
      </c>
      <c r="E90" s="525" t="str">
        <f>E64</f>
        <v>couverts</v>
      </c>
      <c r="F90" s="114"/>
      <c r="G90" s="114"/>
      <c r="H90" s="114"/>
      <c r="I90" s="114"/>
      <c r="J90" s="114"/>
      <c r="K90" s="114"/>
      <c r="L90" s="115"/>
      <c r="M90" s="27"/>
      <c r="N90" s="2837"/>
      <c r="O90" s="2828"/>
      <c r="P90" s="2828"/>
      <c r="Q90" s="2838"/>
      <c r="R90" s="464"/>
      <c r="W90" s="1981">
        <f>IF(Y90=Y79,1,LEN(Y90))</f>
        <v>43</v>
      </c>
      <c r="X90" s="2566" t="str" cm="1">
        <f t="array" ref="X90">IF(AA90="", "", IFERROR(MAX(IF(ISNUMBER(X80:X89), X80:X89)) + 1, ""))</f>
        <v/>
      </c>
      <c r="Y90" s="135" t="str" cm="1">
        <f t="array" ref="Y90">IFERROR(INDEX(AA81:AA132, MATCH(ROW()-MIN(ROW(AA81:AA132))+1, X81:X132, 0)), "")</f>
        <v>►Police  choisissez celle qui vous convient</v>
      </c>
      <c r="Z90" s="2567">
        <f t="shared" si="27"/>
        <v>1</v>
      </c>
      <c r="AA90" s="2568" t="str">
        <f t="shared" si="28"/>
        <v/>
      </c>
      <c r="AB90" s="1841"/>
      <c r="AC90" s="1833" t="str">
        <f>IF(LEN(AD89)&lt;=AB85,AD89,LEFT(AD89,FIND("#",SUBSTITUTE(LEFT(AD89,AB85+1)," ","#",LEN(LEFT(AD89,AB85+1))-LEN(SUBSTITUTE(LEFT(AD89,AB85+1)," ",""))))-1))</f>
        <v/>
      </c>
      <c r="AD90" s="1834" t="str">
        <f t="shared" si="29"/>
        <v/>
      </c>
      <c r="AF90" s="73" t="str">
        <f t="shared" si="26"/>
        <v>►</v>
      </c>
      <c r="AG90" s="3"/>
      <c r="AH90"/>
      <c r="AI90"/>
      <c r="AJ90"/>
      <c r="AK90"/>
      <c r="AL90"/>
      <c r="AN90" s="709" t="s">
        <v>489</v>
      </c>
      <c r="AO90" s="746"/>
      <c r="AP90" s="704"/>
      <c r="AQ90" s="705"/>
      <c r="AR90" s="673"/>
      <c r="AS90" s="753" t="s">
        <v>487</v>
      </c>
      <c r="AU90" s="9"/>
      <c r="AV90" s="9"/>
      <c r="AW90" s="9"/>
      <c r="AX90" s="792" t="s">
        <v>304</v>
      </c>
      <c r="AY90" s="754"/>
      <c r="AZ90" s="681" t="s">
        <v>4</v>
      </c>
      <c r="BA90" s="466">
        <v>1</v>
      </c>
    </row>
    <row r="91" spans="2:53" ht="21" customHeight="1" x14ac:dyDescent="0.25">
      <c r="B91" s="73" t="str">
        <f t="shared" si="24"/>
        <v>►</v>
      </c>
      <c r="C91" s="451" t="str">
        <f>C64</f>
        <v>Famille à coller.N.Nom de votre recette.Recette mère ►.S.Saisissez le nom de la recette mère</v>
      </c>
      <c r="D91" s="451">
        <f>D64</f>
        <v>6</v>
      </c>
      <c r="E91" s="525" t="str">
        <f>E64</f>
        <v>couverts</v>
      </c>
      <c r="F91" s="114"/>
      <c r="G91" s="114"/>
      <c r="H91" s="114"/>
      <c r="I91" s="114"/>
      <c r="J91" s="114"/>
      <c r="K91" s="114"/>
      <c r="L91" s="115"/>
      <c r="M91" s="27"/>
      <c r="N91" s="2837"/>
      <c r="O91" s="2828"/>
      <c r="P91" s="2828"/>
      <c r="Q91" s="2838"/>
      <c r="R91" s="464"/>
      <c r="W91" s="1981">
        <f>IF(Y91=Y79,1,LEN(Y91))</f>
        <v>0</v>
      </c>
      <c r="X91" s="2566" t="str" cm="1">
        <f t="array" ref="X91">IF(AA91="", "", IFERROR(MAX(IF(ISNUMBER(X80:X90), X80:X90)) + 1, ""))</f>
        <v/>
      </c>
      <c r="Y91" s="135" t="str" cm="1">
        <f t="array" ref="Y91">IFERROR(INDEX(AA81:AA132, MATCH(ROW()-MIN(ROW(AA81:AA132))+1, X81:X132, 0)), "")</f>
        <v/>
      </c>
      <c r="Z91" s="2567">
        <f t="shared" si="27"/>
        <v>0</v>
      </c>
      <c r="AA91" s="2568" t="str">
        <f t="shared" si="28"/>
        <v/>
      </c>
      <c r="AB91" s="1841"/>
      <c r="AC91" s="1833" t="str">
        <f>IF(LEN(AD90)&lt;=AB85,AD90,LEFT(AD90,FIND("#",SUBSTITUTE(LEFT(AD90,AB85+1)," ","#",LEN(LEFT(AD90,AB85+1))-LEN(SUBSTITUTE(LEFT(AD90,AB85+1)," ",""))))-1))</f>
        <v/>
      </c>
      <c r="AD91" s="1834" t="str">
        <f t="shared" si="29"/>
        <v/>
      </c>
      <c r="AF91" s="73" t="str">
        <f t="shared" si="26"/>
        <v>►</v>
      </c>
      <c r="AG91" s="3"/>
      <c r="AH91"/>
      <c r="AI91"/>
      <c r="AJ91"/>
      <c r="AK91"/>
      <c r="AL91"/>
      <c r="AN91" s="767" t="s">
        <v>491</v>
      </c>
      <c r="AO91" s="746"/>
      <c r="AP91" s="704"/>
      <c r="AQ91" s="705"/>
      <c r="AR91" s="673"/>
      <c r="AS91" s="711" t="s">
        <v>520</v>
      </c>
      <c r="AU91" s="9"/>
      <c r="AV91" s="9"/>
      <c r="AW91" s="9"/>
      <c r="AX91" s="597" t="s">
        <v>303</v>
      </c>
      <c r="AY91" s="754"/>
      <c r="AZ91" s="681" t="s">
        <v>4</v>
      </c>
      <c r="BA91" s="466">
        <v>1</v>
      </c>
    </row>
    <row r="92" spans="2:53" ht="21" customHeight="1" x14ac:dyDescent="0.25">
      <c r="B92" s="73" t="str">
        <f t="shared" si="24"/>
        <v>►</v>
      </c>
      <c r="C92" s="451" t="str">
        <f>C64</f>
        <v>Famille à coller.N.Nom de votre recette.Recette mère ►.S.Saisissez le nom de la recette mère</v>
      </c>
      <c r="D92" s="451">
        <f>D64</f>
        <v>6</v>
      </c>
      <c r="E92" s="525" t="str">
        <f>E64</f>
        <v>couverts</v>
      </c>
      <c r="F92" s="114"/>
      <c r="G92" s="114"/>
      <c r="H92" s="114"/>
      <c r="I92" s="114"/>
      <c r="J92" s="114"/>
      <c r="K92" s="114"/>
      <c r="L92" s="115"/>
      <c r="N92" s="2837"/>
      <c r="O92" s="2828"/>
      <c r="P92" s="2828"/>
      <c r="Q92" s="2838"/>
      <c r="R92" s="464"/>
      <c r="W92" s="1981">
        <f>IF(Y92=Y79,1,LEN(Y92))</f>
        <v>0</v>
      </c>
      <c r="X92" s="2566" t="str" cm="1">
        <f t="array" ref="X92">IF(AA92="", "", IFERROR(MAX(IF(ISNUMBER(X80:X91), X80:X91)) + 1, ""))</f>
        <v/>
      </c>
      <c r="Y92" s="135" t="str" cm="1">
        <f t="array" ref="Y92">IFERROR(INDEX(AA81:AA132, MATCH(ROW()-MIN(ROW(AA81:AA132))+1, X81:X132, 0)), "")</f>
        <v/>
      </c>
      <c r="Z92" s="2567">
        <f t="shared" si="27"/>
        <v>0</v>
      </c>
      <c r="AA92" s="2568" t="str">
        <f t="shared" si="28"/>
        <v/>
      </c>
      <c r="AB92" s="1841"/>
      <c r="AC92" s="1833" t="str">
        <f>IF(LEN(AD91)&lt;=AB85,AD91,LEFT(AD91,FIND("#",SUBSTITUTE(LEFT(AD91,AB85+1)," ","#",LEN(LEFT(AD91,AB85+1))-LEN(SUBSTITUTE(LEFT(AD91,AB85+1)," ",""))))-1))</f>
        <v/>
      </c>
      <c r="AD92" s="1834" t="str">
        <f t="shared" si="29"/>
        <v/>
      </c>
      <c r="AF92" s="73" t="str">
        <f t="shared" si="26"/>
        <v>►</v>
      </c>
      <c r="AG92" s="3"/>
      <c r="AH92"/>
      <c r="AI92"/>
      <c r="AJ92"/>
      <c r="AK92"/>
      <c r="AL92"/>
      <c r="AN92" s="767"/>
      <c r="AO92" s="746"/>
      <c r="AP92" s="704"/>
      <c r="AQ92" s="705"/>
      <c r="AR92" s="673"/>
      <c r="AS92" s="711" t="s">
        <v>521</v>
      </c>
      <c r="AU92" s="9"/>
      <c r="AV92" s="9"/>
      <c r="AW92" s="9"/>
      <c r="AX92" s="9"/>
      <c r="AY92" s="754"/>
      <c r="AZ92" s="681" t="s">
        <v>4</v>
      </c>
      <c r="BA92" s="466">
        <v>1</v>
      </c>
    </row>
    <row r="93" spans="2:53" ht="21" customHeight="1" thickBot="1" x14ac:dyDescent="0.3">
      <c r="B93" s="73" t="str">
        <f t="shared" si="24"/>
        <v>►</v>
      </c>
      <c r="C93" s="451" t="str">
        <f>C64</f>
        <v>Famille à coller.N.Nom de votre recette.Recette mère ►.S.Saisissez le nom de la recette mère</v>
      </c>
      <c r="D93" s="451">
        <f>D64</f>
        <v>6</v>
      </c>
      <c r="E93" s="525" t="str">
        <f>E64</f>
        <v>couverts</v>
      </c>
      <c r="F93" s="114"/>
      <c r="G93" s="114"/>
      <c r="H93" s="114"/>
      <c r="I93" s="114"/>
      <c r="J93" s="114"/>
      <c r="K93" s="114"/>
      <c r="L93" s="115"/>
      <c r="N93" s="2837"/>
      <c r="O93" s="2828"/>
      <c r="P93" s="2828"/>
      <c r="Q93" s="2838"/>
      <c r="R93" s="464"/>
      <c r="W93" s="1981">
        <f>IF(Y93=Y79,1,LEN(Y93))</f>
        <v>0</v>
      </c>
      <c r="X93" s="2566" t="str" cm="1">
        <f t="array" ref="X93">IF(AA93="", "", IFERROR(MAX(IF(ISNUMBER(X80:X92), X80:X92)) + 1, ""))</f>
        <v/>
      </c>
      <c r="Y93" s="135" t="str" cm="1">
        <f t="array" ref="Y93">IFERROR(INDEX(AA81:AA132, MATCH(ROW()-MIN(ROW(AA81:AA132))+1, X81:X132, 0)), "")</f>
        <v/>
      </c>
      <c r="Z93" s="2567">
        <f t="shared" si="27"/>
        <v>0</v>
      </c>
      <c r="AA93" s="2568" t="str">
        <f t="shared" si="28"/>
        <v/>
      </c>
      <c r="AB93" s="1841"/>
      <c r="AC93" s="1833" t="str">
        <f>IF(LEN(AD92)&lt;=AB85,AD92,LEFT(AD92,FIND("#",SUBSTITUTE(LEFT(AD92,AB85+1)," ","#",LEN(LEFT(AD92,AB85+1))-LEN(SUBSTITUTE(LEFT(AD92,AB85+1)," ",""))))-1))</f>
        <v/>
      </c>
      <c r="AD93" s="1834" t="str">
        <f t="shared" si="29"/>
        <v/>
      </c>
      <c r="AF93" s="73" t="str">
        <f t="shared" si="26"/>
        <v>►</v>
      </c>
      <c r="AG93" s="3"/>
      <c r="AH93"/>
      <c r="AI93"/>
      <c r="AJ93"/>
      <c r="AK93"/>
      <c r="AL93"/>
      <c r="AN93" s="767"/>
      <c r="AO93" s="746"/>
      <c r="AP93" s="704"/>
      <c r="AQ93" s="705"/>
      <c r="AR93" s="673"/>
      <c r="AS93" s="711"/>
      <c r="AT93" s="9"/>
      <c r="AU93" s="9"/>
      <c r="AV93" s="9"/>
      <c r="AW93" s="9"/>
      <c r="AX93" s="9"/>
      <c r="AY93" s="754"/>
      <c r="AZ93" s="681" t="s">
        <v>4</v>
      </c>
      <c r="BA93" s="466">
        <v>1</v>
      </c>
    </row>
    <row r="94" spans="2:53" ht="21" customHeight="1" thickTop="1" x14ac:dyDescent="0.25">
      <c r="B94" s="73" t="str">
        <f t="shared" si="24"/>
        <v>►</v>
      </c>
      <c r="C94" s="451" t="str">
        <f>C64</f>
        <v>Famille à coller.N.Nom de votre recette.Recette mère ►.S.Saisissez le nom de la recette mère</v>
      </c>
      <c r="D94" s="451">
        <f>D64</f>
        <v>6</v>
      </c>
      <c r="E94" s="525" t="str">
        <f>E64</f>
        <v>couverts</v>
      </c>
      <c r="F94" s="114"/>
      <c r="G94" s="114"/>
      <c r="H94" s="114"/>
      <c r="I94" s="114"/>
      <c r="J94" s="114"/>
      <c r="K94" s="114"/>
      <c r="L94" s="115"/>
      <c r="N94" s="2837"/>
      <c r="O94" s="2828"/>
      <c r="P94" s="2828"/>
      <c r="Q94" s="2838"/>
      <c r="R94" s="464"/>
      <c r="W94" s="1981">
        <f>IF(Y94=Y79,1,LEN(Y94))</f>
        <v>0</v>
      </c>
      <c r="X94" s="2566" cm="1">
        <f t="array" ref="X94">IF(AA94="", "", IFERROR(MAX(IF(ISNUMBER(X80:X93), X80:X93)) + 1, ""))</f>
        <v>8</v>
      </c>
      <c r="Y94" s="135" t="str" cm="1">
        <f t="array" ref="Y94">IFERROR(INDEX(AA81:AA132, MATCH(ROW()-MIN(ROW(AA81:AA132))+1, X81:X132, 0)), "")</f>
        <v/>
      </c>
      <c r="Z94" s="2567">
        <f t="shared" si="27"/>
        <v>0</v>
      </c>
      <c r="AA94" s="2571" t="str">
        <f t="shared" si="28"/>
        <v>► Saisissez ou coller les lignes du brouillon que vous voulez couper dans ces 4 lignes</v>
      </c>
      <c r="AB94" s="2569" t="str">
        <f>Y74</f>
        <v>► Saisissez ou coller les lignes du brouillon que vous voulez couper dans ces 4 lignes</v>
      </c>
      <c r="AC94" s="2574" t="str">
        <f>IF(AND(AB94&lt;&gt;"", AB98&lt;&gt;""), IF(LEN(AB94)&lt;AB98, AB94, IFERROR(LEFT(AB97, IF(ISNUMBER(FIND(" ", AB97)), FIND(" ", AB97 &amp; " ", AB98) - 1, LEN(AB97))), "")), "")</f>
        <v>► Saisissez ou coller les lignes du brouillon que vous voulez couper dans ces 4 lignes</v>
      </c>
      <c r="AD94" s="2572" t="e">
        <f>IF(AC94="","",RIGHT(AB97,LEN(AB97)-LEN(AC94)-1))</f>
        <v>#VALUE!</v>
      </c>
      <c r="AF94" s="73" t="str">
        <f t="shared" si="26"/>
        <v>►</v>
      </c>
      <c r="AG94" s="3"/>
      <c r="AH94"/>
      <c r="AI94"/>
      <c r="AJ94"/>
      <c r="AK94"/>
      <c r="AL94"/>
      <c r="AN94" s="709" t="s">
        <v>493</v>
      </c>
      <c r="AO94" s="746"/>
      <c r="AP94" s="704"/>
      <c r="AQ94" s="705"/>
      <c r="AR94" s="673"/>
      <c r="AS94" s="755" t="s">
        <v>38</v>
      </c>
      <c r="AT94" s="756" t="s">
        <v>39</v>
      </c>
      <c r="AU94" s="757"/>
      <c r="AV94" s="3021" t="s">
        <v>40</v>
      </c>
      <c r="AW94" s="3023" t="s">
        <v>41</v>
      </c>
      <c r="AX94" s="1029" t="s">
        <v>43</v>
      </c>
      <c r="AY94" s="1032"/>
      <c r="AZ94" s="681" t="s">
        <v>4</v>
      </c>
      <c r="BA94" s="466">
        <v>1</v>
      </c>
    </row>
    <row r="95" spans="2:53" ht="21" customHeight="1" x14ac:dyDescent="0.25">
      <c r="B95" s="73" t="str">
        <f t="shared" si="24"/>
        <v>►</v>
      </c>
      <c r="C95" s="451" t="str">
        <f>C64</f>
        <v>Famille à coller.N.Nom de votre recette.Recette mère ►.S.Saisissez le nom de la recette mère</v>
      </c>
      <c r="D95" s="451">
        <f>D64</f>
        <v>6</v>
      </c>
      <c r="E95" s="525" t="str">
        <f>E64</f>
        <v>couverts</v>
      </c>
      <c r="F95" s="114"/>
      <c r="G95" s="114"/>
      <c r="H95" s="114"/>
      <c r="I95" s="114"/>
      <c r="J95" s="114"/>
      <c r="K95" s="114"/>
      <c r="L95" s="115"/>
      <c r="N95" s="2837"/>
      <c r="O95" s="2828"/>
      <c r="P95" s="2828"/>
      <c r="Q95" s="2838"/>
      <c r="R95" s="464"/>
      <c r="W95" s="1981">
        <f>IF(Y95=Y79,1,LEN(Y95))</f>
        <v>0</v>
      </c>
      <c r="X95" s="2566" t="str" cm="1">
        <f t="array" ref="X95">IF(AA95="", "", IFERROR(MAX(IF(ISNUMBER(X80:X94), X80:X94)) + 1, ""))</f>
        <v/>
      </c>
      <c r="Y95" s="135" t="str" cm="1">
        <f t="array" ref="Y95">IFERROR(INDEX(AA81:AA132, MATCH(ROW()-MIN(ROW(AA81:AA132))+1, X81:X132, 0)), "")</f>
        <v/>
      </c>
      <c r="Z95" s="2567">
        <f t="shared" si="27"/>
        <v>0</v>
      </c>
      <c r="AA95" s="2571" t="str">
        <f t="shared" si="28"/>
        <v/>
      </c>
      <c r="AB95" s="2573" t="str">
        <f>SUBSTITUTE(SUBSTITUTE(SUBSTITUTE(SUBSTITUTE(SUBSTITUTE(AB94, ",", "♦"), ";", "♦"), ".", "♦"), " ♦", " "), "♦", " ")</f>
        <v>► Saisissez ou coller les lignes du brouillon que vous voulez couper dans ces 4 lignes</v>
      </c>
      <c r="AC95" s="2574" t="e">
        <f>IF(LEN(AD94)&lt;=AB98, AD94, IFERROR(LEFT(AD94, FIND("#", SUBSTITUTE(LEFT(AD94, AB98+1), " ", "#", LEN(LEFT(AD94, AB98+1))-LEN(SUBSTITUTE(LEFT(AD94, AB98+1), " ", ""))))-1), AD94))</f>
        <v>#VALUE!</v>
      </c>
      <c r="AD95" s="2572" t="e">
        <f t="shared" ref="AD95:AD106" si="30">IF(AC95="","",IFERROR(RIGHT(AD94,LEN(AD94)-LEN(AC95)-1),""))</f>
        <v>#VALUE!</v>
      </c>
      <c r="AF95" s="73" t="str">
        <f t="shared" si="26"/>
        <v>►</v>
      </c>
      <c r="AG95" s="3"/>
      <c r="AH95"/>
      <c r="AI95"/>
      <c r="AJ95"/>
      <c r="AK95"/>
      <c r="AL95"/>
      <c r="AN95" s="770" t="s">
        <v>495</v>
      </c>
      <c r="AO95" s="771"/>
      <c r="AP95" s="671"/>
      <c r="AQ95" s="672"/>
      <c r="AR95" s="791"/>
      <c r="AS95" s="811" t="s">
        <v>48</v>
      </c>
      <c r="AT95" s="812" t="s">
        <v>49</v>
      </c>
      <c r="AU95" s="75" t="s">
        <v>50</v>
      </c>
      <c r="AV95" s="3022"/>
      <c r="AW95" s="3024"/>
      <c r="AX95" s="1030" t="s">
        <v>51</v>
      </c>
      <c r="AY95" s="1033"/>
      <c r="AZ95" s="681" t="s">
        <v>4</v>
      </c>
      <c r="BA95" s="466">
        <v>1</v>
      </c>
    </row>
    <row r="96" spans="2:53" ht="21" customHeight="1" x14ac:dyDescent="0.25">
      <c r="B96" s="116" t="s">
        <v>7</v>
      </c>
      <c r="C96" s="451" t="str">
        <f>C64</f>
        <v>Famille à coller.N.Nom de votre recette.Recette mère ►.S.Saisissez le nom de la recette mère</v>
      </c>
      <c r="D96" s="451">
        <f>D64</f>
        <v>6</v>
      </c>
      <c r="E96" s="525" t="str">
        <f>E64</f>
        <v>couverts</v>
      </c>
      <c r="F96" s="517" t="s">
        <v>98</v>
      </c>
      <c r="G96" s="518"/>
      <c r="H96" s="518"/>
      <c r="I96" s="518"/>
      <c r="J96" s="518"/>
      <c r="K96" s="519"/>
      <c r="L96" s="520" t="s">
        <v>127</v>
      </c>
      <c r="N96" s="2837"/>
      <c r="O96" s="2828"/>
      <c r="P96" s="2828"/>
      <c r="Q96" s="2838"/>
      <c r="R96" s="464"/>
      <c r="W96" s="1981">
        <f>IF(Y96=Y79,1,LEN(Y96))</f>
        <v>0</v>
      </c>
      <c r="X96" s="2566" t="str" cm="1">
        <f t="array" ref="X96">IF(AA96="", "", IFERROR(MAX(IF(ISNUMBER(X80:X95), X80:X95)) + 1, ""))</f>
        <v/>
      </c>
      <c r="Y96" s="135" t="str" cm="1">
        <f t="array" ref="Y96">IFERROR(INDEX(AA81:AA132, MATCH(ROW()-MIN(ROW(AA81:AA132))+1, X81:X132, 0)), "")</f>
        <v/>
      </c>
      <c r="Z96" s="2567">
        <f t="shared" si="27"/>
        <v>0</v>
      </c>
      <c r="AA96" s="2571" t="str">
        <f t="shared" si="28"/>
        <v/>
      </c>
      <c r="AB96" s="2573" t="str">
        <f>IFERROR(SUBSTITUTE(SUBSTITUTE(SUBSTITUTE(SUBSTITUTE(SUBSTITUTE(SUBSTITUTE(AB95, ",", " "), ".", " "), ";", " "), "-", " "), ":", " "), "?", " "), AB95)</f>
        <v>► Saisissez ou coller les lignes du brouillon que vous voulez couper dans ces 4 lignes</v>
      </c>
      <c r="AC96" s="2574" t="e">
        <f>IF(LEN(AD95)&lt;=AB98,AD95,LEFT(AD95,FIND("#",SUBSTITUTE(LEFT(AD95,AB98+1)," ","#",LEN(LEFT(AD95,AB98+1))-LEN(SUBSTITUTE(LEFT(AD95,AB98+1)," ",""))))-1))</f>
        <v>#VALUE!</v>
      </c>
      <c r="AD96" s="2572" t="e">
        <f t="shared" si="30"/>
        <v>#VALUE!</v>
      </c>
      <c r="AF96" s="116" t="str">
        <f t="shared" si="26"/>
        <v>A</v>
      </c>
      <c r="AG96" s="3"/>
      <c r="AH96"/>
      <c r="AI96"/>
      <c r="AJ96"/>
      <c r="AK96"/>
      <c r="AL96"/>
      <c r="AN96" s="774" t="s">
        <v>496</v>
      </c>
      <c r="AO96" s="771"/>
      <c r="AP96" s="671"/>
      <c r="AQ96" s="672"/>
      <c r="AR96" s="791"/>
      <c r="AS96" s="813">
        <v>27</v>
      </c>
      <c r="AT96" s="814" t="s">
        <v>490</v>
      </c>
      <c r="AU96" s="815" t="s">
        <v>50</v>
      </c>
      <c r="AV96" s="816">
        <v>20</v>
      </c>
      <c r="AW96" s="817" t="s">
        <v>21</v>
      </c>
      <c r="AX96" s="1031" t="s">
        <v>434</v>
      </c>
      <c r="AY96" s="1034"/>
      <c r="AZ96" s="681" t="s">
        <v>4</v>
      </c>
      <c r="BA96" s="466">
        <v>1</v>
      </c>
    </row>
    <row r="97" spans="2:53" ht="21" customHeight="1" x14ac:dyDescent="0.25">
      <c r="B97" s="116" t="s">
        <v>7</v>
      </c>
      <c r="C97" s="451" t="str">
        <f>C64</f>
        <v>Famille à coller.N.Nom de votre recette.Recette mère ►.S.Saisissez le nom de la recette mère</v>
      </c>
      <c r="D97" s="451">
        <f>D64</f>
        <v>6</v>
      </c>
      <c r="E97" s="525" t="str">
        <f>E64</f>
        <v>couverts</v>
      </c>
      <c r="F97" s="145"/>
      <c r="G97" s="146"/>
      <c r="H97" s="146"/>
      <c r="I97" s="146"/>
      <c r="J97" s="146"/>
      <c r="K97" s="472"/>
      <c r="L97" s="147" t="s">
        <v>128</v>
      </c>
      <c r="N97" s="2837"/>
      <c r="O97" s="2828"/>
      <c r="P97" s="2828"/>
      <c r="Q97" s="2838"/>
      <c r="R97" s="464"/>
      <c r="W97" s="1981">
        <f>IF(Y97=Y79,1,LEN(Y97))</f>
        <v>0</v>
      </c>
      <c r="X97" s="2566" t="str" cm="1">
        <f t="array" ref="X97">IF(AA97="", "", IFERROR(MAX(IF(ISNUMBER(X80:X96), X80:X96)) + 1, ""))</f>
        <v/>
      </c>
      <c r="Y97" s="135" t="str" cm="1">
        <f t="array" ref="Y97">IFERROR(INDEX(AA81:AA132, MATCH(ROW()-MIN(ROW(AA81:AA132))+1, X81:X132, 0)), "")</f>
        <v/>
      </c>
      <c r="Z97" s="2567">
        <f t="shared" si="27"/>
        <v>0</v>
      </c>
      <c r="AA97" s="2571" t="str">
        <f t="shared" si="28"/>
        <v/>
      </c>
      <c r="AB97" s="2573" t="str">
        <f>IFERROR(SUBSTITUTE(SUBSTITUTE(SUBSTITUTE(SUBSTITUTE(AB96, " , ", " "), ";", " "), "  ", " "), " ", " "), AB96)</f>
        <v>► Saisissez ou coller les lignes du brouillon que vous voulez couper dans ces 4 lignes</v>
      </c>
      <c r="AC97" s="2574" t="e">
        <f>IF(LEN(AD96)&lt;=AB98,AD96,LEFT(AD96,FIND("#",SUBSTITUTE(LEFT(AD96,AB98+1)," ","#",LEN(LEFT(AD96,AB98+1))-LEN(SUBSTITUTE(LEFT(AD96,AB98+1)," ",""))))-1))</f>
        <v>#VALUE!</v>
      </c>
      <c r="AD97" s="2572" t="e">
        <f t="shared" si="30"/>
        <v>#VALUE!</v>
      </c>
      <c r="AF97" s="116" t="str">
        <f t="shared" si="26"/>
        <v>A</v>
      </c>
      <c r="AG97" s="3"/>
      <c r="AH97"/>
      <c r="AI97"/>
      <c r="AJ97"/>
      <c r="AK97"/>
      <c r="AL97"/>
      <c r="AN97" s="778" t="s">
        <v>498</v>
      </c>
      <c r="AO97" s="771"/>
      <c r="AP97" s="671"/>
      <c r="AQ97" s="672"/>
      <c r="AS97" s="813"/>
      <c r="AT97" s="814" t="s">
        <v>522</v>
      </c>
      <c r="AU97" s="815"/>
      <c r="AV97" s="816">
        <v>1</v>
      </c>
      <c r="AW97" s="818" t="s">
        <v>505</v>
      </c>
      <c r="AX97" s="1031" t="s">
        <v>523</v>
      </c>
      <c r="AY97" s="1034"/>
      <c r="AZ97" s="681" t="s">
        <v>4</v>
      </c>
      <c r="BA97" s="466">
        <v>1</v>
      </c>
    </row>
    <row r="98" spans="2:53" ht="21" customHeight="1" x14ac:dyDescent="0.25">
      <c r="B98" s="116" t="s">
        <v>7</v>
      </c>
      <c r="C98" s="451" t="str">
        <f>C64</f>
        <v>Famille à coller.N.Nom de votre recette.Recette mère ►.S.Saisissez le nom de la recette mère</v>
      </c>
      <c r="D98" s="451">
        <f>D64</f>
        <v>6</v>
      </c>
      <c r="E98" s="525" t="str">
        <f>E64</f>
        <v>couverts</v>
      </c>
      <c r="F98" s="566"/>
      <c r="G98" s="146"/>
      <c r="H98" s="146"/>
      <c r="I98" s="146"/>
      <c r="J98" s="146"/>
      <c r="K98" s="472"/>
      <c r="L98" s="147" t="s">
        <v>266</v>
      </c>
      <c r="N98" s="2837"/>
      <c r="O98" s="2828"/>
      <c r="P98" s="2828"/>
      <c r="Q98" s="2838"/>
      <c r="R98" s="464"/>
      <c r="W98" s="1981">
        <f>IF(Y98=Y79,1,LEN(Y98))</f>
        <v>0</v>
      </c>
      <c r="X98" s="2566" t="str" cm="1">
        <f t="array" ref="X98">IF(AA98="", "", IFERROR(MAX(IF(ISNUMBER(X80:X97), X80:X97)) + 1, ""))</f>
        <v/>
      </c>
      <c r="Y98" s="135" t="str" cm="1">
        <f t="array" ref="Y98">IFERROR(INDEX(AA81:AA132, MATCH(ROW()-MIN(ROW(AA81:AA132))+1, X81:X132, 0)), "")</f>
        <v/>
      </c>
      <c r="Z98" s="2567">
        <f t="shared" si="27"/>
        <v>0</v>
      </c>
      <c r="AA98" s="2571" t="str">
        <f t="shared" si="28"/>
        <v/>
      </c>
      <c r="AB98" s="1837">
        <f>Y69</f>
        <v>90</v>
      </c>
      <c r="AC98" s="2574" t="e">
        <f>IF(LEN(AD97)&lt;=AB98,AD97,LEFT(AD97,FIND("#",SUBSTITUTE(LEFT(AD97,AB98+1)," ","#",LEN(LEFT(AD97,AB98+1))-LEN(SUBSTITUTE(LEFT(AD97,AB98+1)," ",""))))-1))</f>
        <v>#VALUE!</v>
      </c>
      <c r="AD98" s="2572" t="e">
        <f t="shared" si="30"/>
        <v>#VALUE!</v>
      </c>
      <c r="AF98" s="116" t="str">
        <f t="shared" si="26"/>
        <v>A</v>
      </c>
      <c r="AG98" s="3"/>
      <c r="AH98"/>
      <c r="AI98"/>
      <c r="AJ98"/>
      <c r="AK98"/>
      <c r="AL98"/>
      <c r="AN98" s="782">
        <v>16</v>
      </c>
      <c r="AO98" s="783" t="s">
        <v>66</v>
      </c>
      <c r="AP98" s="671"/>
      <c r="AQ98" s="784"/>
      <c r="AS98" s="819"/>
      <c r="AT98" s="814" t="s">
        <v>524</v>
      </c>
      <c r="AU98" s="815"/>
      <c r="AV98" s="816">
        <v>1</v>
      </c>
      <c r="AW98" s="820" t="s">
        <v>525</v>
      </c>
      <c r="AX98" s="1031" t="s">
        <v>526</v>
      </c>
      <c r="AY98" s="1034"/>
      <c r="AZ98" s="681" t="s">
        <v>4</v>
      </c>
      <c r="BA98" s="466">
        <v>1</v>
      </c>
    </row>
    <row r="99" spans="2:53" ht="21" customHeight="1" x14ac:dyDescent="0.25">
      <c r="B99" s="116" t="s">
        <v>7</v>
      </c>
      <c r="C99" s="451" t="str">
        <f>C82</f>
        <v>Famille à coller.N.Nom de votre recette.Recette mère ►.S.Saisissez le nom de la recette mère</v>
      </c>
      <c r="D99" s="451">
        <f>D82</f>
        <v>6</v>
      </c>
      <c r="E99" s="451" t="str">
        <f>E82</f>
        <v>couverts</v>
      </c>
      <c r="F99" s="265"/>
      <c r="G99" s="265"/>
      <c r="H99" s="265" t="s">
        <v>73</v>
      </c>
      <c r="I99" s="266"/>
      <c r="J99" s="267"/>
      <c r="K99" s="267"/>
      <c r="L99" s="268"/>
      <c r="N99" s="2837"/>
      <c r="O99" s="2828"/>
      <c r="P99" s="2828"/>
      <c r="Q99" s="2838"/>
      <c r="R99" s="464"/>
      <c r="W99" s="1981">
        <f>IF(Y99=Y79,1,LEN(Y99))</f>
        <v>0</v>
      </c>
      <c r="X99" s="2566" t="str" cm="1">
        <f t="array" ref="X99">IF(AA99="", "", IFERROR(MAX(IF(ISNUMBER(X80:X98), X80:X98)) + 1, ""))</f>
        <v/>
      </c>
      <c r="Y99" s="135" t="str" cm="1">
        <f t="array" ref="Y99">IFERROR(INDEX(AA81:AA132, MATCH(ROW()-MIN(ROW(AA81:AA132))+1, X81:X132, 0)), "")</f>
        <v/>
      </c>
      <c r="Z99" s="2567">
        <f t="shared" si="27"/>
        <v>0</v>
      </c>
      <c r="AA99" s="2571" t="str">
        <f t="shared" si="28"/>
        <v/>
      </c>
      <c r="AB99" s="2575"/>
      <c r="AC99" s="2574" t="e">
        <f>IF(LEN(AD98)&lt;=AB98,AD98,LEFT(AD98,FIND("#",SUBSTITUTE(LEFT(AD98,AB98+1)," ","#",LEN(LEFT(AD98,AB98+1))-LEN(SUBSTITUTE(LEFT(AD98,AB98+1)," ",""))))-1))</f>
        <v>#VALUE!</v>
      </c>
      <c r="AD99" s="2572" t="e">
        <f t="shared" si="30"/>
        <v>#VALUE!</v>
      </c>
      <c r="AF99" s="116" t="str">
        <f t="shared" si="26"/>
        <v>A</v>
      </c>
      <c r="AG99" s="3"/>
      <c r="AH99"/>
      <c r="AI99"/>
      <c r="AJ99"/>
      <c r="AK99"/>
      <c r="AL99"/>
      <c r="AN99" s="782">
        <v>25</v>
      </c>
      <c r="AO99" s="783" t="s">
        <v>488</v>
      </c>
      <c r="AP99" s="671"/>
      <c r="AQ99" s="784"/>
      <c r="AS99" s="819"/>
      <c r="AT99" s="814"/>
      <c r="AU99" s="815"/>
      <c r="AV99" s="816">
        <v>3</v>
      </c>
      <c r="AW99" s="821" t="s">
        <v>56</v>
      </c>
      <c r="AX99" s="1031" t="s">
        <v>502</v>
      </c>
      <c r="AY99" s="1034"/>
      <c r="AZ99" s="681" t="s">
        <v>4</v>
      </c>
      <c r="BA99" s="466">
        <v>1</v>
      </c>
    </row>
    <row r="100" spans="2:53" ht="21" customHeight="1" thickBot="1" x14ac:dyDescent="0.3">
      <c r="B100" s="123" t="s">
        <v>7</v>
      </c>
      <c r="C100" s="455" t="str">
        <f>C82</f>
        <v>Famille à coller.N.Nom de votre recette.Recette mère ►.S.Saisissez le nom de la recette mère</v>
      </c>
      <c r="D100" s="455">
        <f>D82</f>
        <v>6</v>
      </c>
      <c r="E100" s="455" t="str">
        <f>E82</f>
        <v>couverts</v>
      </c>
      <c r="F100" s="269" t="s">
        <v>62</v>
      </c>
      <c r="G100" s="270"/>
      <c r="H100" s="271"/>
      <c r="I100" s="272"/>
      <c r="J100" s="271"/>
      <c r="K100" s="271"/>
      <c r="L100" s="273"/>
      <c r="N100" s="2837"/>
      <c r="O100" s="2847"/>
      <c r="P100" s="2839"/>
      <c r="Q100" s="2840"/>
      <c r="R100" s="464"/>
      <c r="W100" s="1981">
        <f>IF(Y100=Y79,1,LEN(Y100))</f>
        <v>0</v>
      </c>
      <c r="X100" s="2566" t="str" cm="1">
        <f t="array" ref="X100">IF(AA100="", "", IFERROR(MAX(IF(ISNUMBER(X80:X99), X80:X99)) + 1, ""))</f>
        <v/>
      </c>
      <c r="Y100" s="135" t="str" cm="1">
        <f t="array" ref="Y100">IFERROR(INDEX(AA81:AA132, MATCH(ROW()-MIN(ROW(AA81:AA132))+1, X81:X132, 0)), "")</f>
        <v/>
      </c>
      <c r="Z100" s="2567">
        <f t="shared" si="27"/>
        <v>0</v>
      </c>
      <c r="AA100" s="2571" t="str">
        <f t="shared" si="28"/>
        <v/>
      </c>
      <c r="AB100" s="2575"/>
      <c r="AC100" s="2574" t="e">
        <f>IF(LEN(AD99)&lt;=AB98,AD99,LEFT(AD99,FIND("#",SUBSTITUTE(LEFT(AD99,AB98+1)," ","#",LEN(LEFT(AD99,AB98+1))-LEN(SUBSTITUTE(LEFT(AD99,AB98+1)," ",""))))-1))</f>
        <v>#VALUE!</v>
      </c>
      <c r="AD100" s="2572" t="e">
        <f t="shared" si="30"/>
        <v>#VALUE!</v>
      </c>
      <c r="AF100" s="123" t="str">
        <f t="shared" si="26"/>
        <v>A</v>
      </c>
      <c r="AG100" s="3"/>
      <c r="AH100"/>
      <c r="AI100"/>
      <c r="AJ100"/>
      <c r="AK100"/>
      <c r="AL100"/>
      <c r="AN100" s="968" t="str">
        <f>AN94</f>
        <v>augmentez ou diminuez la valeur saisie</v>
      </c>
      <c r="AO100" s="133"/>
      <c r="AP100" s="671"/>
      <c r="AQ100" s="705"/>
      <c r="AS100" s="819">
        <v>0.25</v>
      </c>
      <c r="AT100" s="814" t="s">
        <v>527</v>
      </c>
      <c r="AU100" s="815"/>
      <c r="AV100" s="816"/>
      <c r="AW100" s="824"/>
      <c r="AX100" s="1031" t="s">
        <v>528</v>
      </c>
      <c r="AY100" s="1034"/>
      <c r="AZ100" s="681" t="s">
        <v>4</v>
      </c>
      <c r="BA100" s="466">
        <v>1</v>
      </c>
    </row>
    <row r="101" spans="2:53" ht="21" customHeight="1" thickBot="1" x14ac:dyDescent="0.3">
      <c r="B101" s="94" t="s">
        <v>5</v>
      </c>
      <c r="C101" s="452" t="str">
        <f>C82</f>
        <v>Famille à coller.N.Nom de votre recette.Recette mère ►.S.Saisissez le nom de la recette mère</v>
      </c>
      <c r="D101" s="452">
        <f>D82</f>
        <v>6</v>
      </c>
      <c r="E101" s="451" t="str">
        <f>E82</f>
        <v>couverts</v>
      </c>
      <c r="F101" s="125"/>
      <c r="G101" s="126"/>
      <c r="H101" s="125" t="s">
        <v>3</v>
      </c>
      <c r="I101" s="127" t="s">
        <v>75</v>
      </c>
      <c r="J101" s="128"/>
      <c r="K101" s="128"/>
      <c r="L101" s="128"/>
      <c r="N101" s="128"/>
      <c r="O101" s="128"/>
      <c r="P101" s="128"/>
      <c r="Q101" s="318" t="s">
        <v>4</v>
      </c>
      <c r="R101" s="464"/>
      <c r="W101" s="1981">
        <f>IF(Y101=Y79,1,LEN(Y101))</f>
        <v>0</v>
      </c>
      <c r="X101" s="2566" t="str" cm="1">
        <f t="array" ref="X101">IF(AA101="", "", IFERROR(MAX(IF(ISNUMBER(X80:X100), X80:X100)) + 1, ""))</f>
        <v/>
      </c>
      <c r="Y101" s="135" t="str" cm="1">
        <f t="array" ref="Y101">IFERROR(INDEX(AA81:AA132, MATCH(ROW()-MIN(ROW(AA81:AA132))+1, X81:X132, 0)), "")</f>
        <v/>
      </c>
      <c r="Z101" s="2567">
        <f t="shared" si="27"/>
        <v>0</v>
      </c>
      <c r="AA101" s="2571" t="str">
        <f t="shared" si="28"/>
        <v/>
      </c>
      <c r="AB101" s="2575"/>
      <c r="AC101" s="2574" t="e">
        <f>IF(LEN(AD100)&lt;=AB98,AD100,LEFT(AD100,FIND("#",SUBSTITUTE(LEFT(AD100,AB98+1)," ","#",LEN(LEFT(AD100,AB98+1))-LEN(SUBSTITUTE(LEFT(AD100,AB98+1)," ",""))))-1))</f>
        <v>#VALUE!</v>
      </c>
      <c r="AD101" s="2572" t="e">
        <f t="shared" si="30"/>
        <v>#VALUE!</v>
      </c>
      <c r="AF101" s="94" t="str">
        <f t="shared" si="26"/>
        <v>►</v>
      </c>
      <c r="AG101" s="3"/>
      <c r="AH101"/>
      <c r="AI101"/>
      <c r="AJ101"/>
      <c r="AK101"/>
      <c r="AL101"/>
      <c r="AN101" s="716"/>
      <c r="AO101" s="122"/>
      <c r="AP101" s="122"/>
      <c r="AQ101" s="717"/>
      <c r="AS101" s="819">
        <v>0.5</v>
      </c>
      <c r="AT101" s="814" t="s">
        <v>524</v>
      </c>
      <c r="AU101" s="815"/>
      <c r="AV101" s="816"/>
      <c r="AW101" s="824"/>
      <c r="AX101" s="1031" t="s">
        <v>526</v>
      </c>
      <c r="AY101" s="1034"/>
      <c r="AZ101" s="681" t="s">
        <v>4</v>
      </c>
      <c r="BA101" s="466">
        <v>1</v>
      </c>
    </row>
    <row r="102" spans="2:53" ht="21" customHeight="1" thickTop="1" x14ac:dyDescent="0.25">
      <c r="B102" s="319" t="s">
        <v>5</v>
      </c>
      <c r="C102" s="453" t="str">
        <f t="shared" ref="C102:Q102" si="31">SUBSTITUTE(ADDRESS(1,COLUMN(),4),"1","")</f>
        <v>C</v>
      </c>
      <c r="D102" s="453" t="str">
        <f t="shared" si="31"/>
        <v>D</v>
      </c>
      <c r="E102" s="453" t="str">
        <f t="shared" si="31"/>
        <v>E</v>
      </c>
      <c r="F102" s="129" t="str">
        <f t="shared" si="31"/>
        <v>F</v>
      </c>
      <c r="G102" s="129" t="str">
        <f t="shared" si="31"/>
        <v>G</v>
      </c>
      <c r="H102" s="129" t="str">
        <f t="shared" si="31"/>
        <v>H</v>
      </c>
      <c r="I102" s="129" t="str">
        <f t="shared" si="31"/>
        <v>I</v>
      </c>
      <c r="J102" s="129" t="str">
        <f t="shared" si="31"/>
        <v>J</v>
      </c>
      <c r="K102" s="129" t="str">
        <f t="shared" si="31"/>
        <v>K</v>
      </c>
      <c r="L102" s="129" t="str">
        <f t="shared" si="31"/>
        <v>L</v>
      </c>
      <c r="M102" s="129" t="str">
        <f t="shared" si="31"/>
        <v>M</v>
      </c>
      <c r="N102" s="129" t="str">
        <f t="shared" si="31"/>
        <v>N</v>
      </c>
      <c r="O102" s="129" t="str">
        <f t="shared" si="31"/>
        <v>O</v>
      </c>
      <c r="P102" s="129" t="str">
        <f t="shared" si="31"/>
        <v>P</v>
      </c>
      <c r="Q102" s="130" t="str">
        <f t="shared" si="31"/>
        <v>Q</v>
      </c>
      <c r="R102" s="464"/>
      <c r="W102" s="1981">
        <f>IF(Y102=Y79,1,LEN(Y102))</f>
        <v>0</v>
      </c>
      <c r="X102" s="2566" t="str" cm="1">
        <f t="array" ref="X102">IF(AA102="", "", IFERROR(MAX(IF(ISNUMBER(X80:X101), X80:X101)) + 1, ""))</f>
        <v/>
      </c>
      <c r="Y102" s="135" t="str" cm="1">
        <f t="array" ref="Y102">IFERROR(INDEX(AA81:AA132, MATCH(ROW()-MIN(ROW(AA81:AA132))+1, X81:X132, 0)), "")</f>
        <v/>
      </c>
      <c r="Z102" s="2567">
        <f t="shared" si="27"/>
        <v>0</v>
      </c>
      <c r="AA102" s="2571" t="str">
        <f t="shared" si="28"/>
        <v/>
      </c>
      <c r="AB102" s="2575"/>
      <c r="AC102" s="2574" t="e">
        <f>IF(LEN(AD101)&lt;=AB98,AD101,LEFT(AD101,FIND("#",SUBSTITUTE(LEFT(AD101,AB98+1)," ","#",LEN(LEFT(AD101,AB98+1))-LEN(SUBSTITUTE(LEFT(AD101,AB98+1)," ",""))))-1))</f>
        <v>#VALUE!</v>
      </c>
      <c r="AD102" s="2572" t="e">
        <f t="shared" si="30"/>
        <v>#VALUE!</v>
      </c>
      <c r="AF102" s="319" t="str">
        <f t="shared" si="26"/>
        <v>►</v>
      </c>
      <c r="AG102" s="3"/>
      <c r="AH102"/>
      <c r="AI102"/>
      <c r="AJ102"/>
      <c r="AK102"/>
      <c r="AL102"/>
      <c r="AN102" s="3011" t="s">
        <v>510</v>
      </c>
      <c r="AO102" s="3012"/>
      <c r="AP102" s="3015" t="s">
        <v>78</v>
      </c>
      <c r="AQ102" s="3016"/>
      <c r="AS102" s="819">
        <v>0.75</v>
      </c>
      <c r="AT102" s="814" t="s">
        <v>529</v>
      </c>
      <c r="AU102" s="815"/>
      <c r="AV102" s="816"/>
      <c r="AW102" s="824"/>
      <c r="AX102" s="1031" t="s">
        <v>530</v>
      </c>
      <c r="AY102" s="1034"/>
      <c r="AZ102" s="681" t="s">
        <v>4</v>
      </c>
      <c r="BA102" s="466">
        <v>1</v>
      </c>
    </row>
    <row r="103" spans="2:53" ht="21" customHeight="1" x14ac:dyDescent="0.25">
      <c r="B103" s="319" t="s">
        <v>5</v>
      </c>
      <c r="C103" s="454">
        <f t="shared" ref="C103:Q103" ca="1" si="32">CELL("largeur",C103)</f>
        <v>2</v>
      </c>
      <c r="D103" s="454">
        <f t="shared" ca="1" si="32"/>
        <v>2</v>
      </c>
      <c r="E103" s="454">
        <f t="shared" ca="1" si="32"/>
        <v>2</v>
      </c>
      <c r="F103" s="96">
        <f t="shared" ca="1" si="32"/>
        <v>11</v>
      </c>
      <c r="G103" s="96">
        <f t="shared" ca="1" si="32"/>
        <v>11</v>
      </c>
      <c r="H103" s="96">
        <f t="shared" ca="1" si="32"/>
        <v>3</v>
      </c>
      <c r="I103" s="96">
        <f t="shared" ca="1" si="32"/>
        <v>11</v>
      </c>
      <c r="J103" s="96">
        <f t="shared" ca="1" si="32"/>
        <v>11</v>
      </c>
      <c r="K103" s="96">
        <f t="shared" ca="1" si="32"/>
        <v>12</v>
      </c>
      <c r="L103" s="96">
        <f t="shared" ca="1" si="32"/>
        <v>40</v>
      </c>
      <c r="M103" s="96">
        <f t="shared" ca="1" si="32"/>
        <v>1</v>
      </c>
      <c r="N103" s="96">
        <f t="shared" ca="1" si="32"/>
        <v>11</v>
      </c>
      <c r="O103" s="96">
        <f t="shared" ca="1" si="32"/>
        <v>14</v>
      </c>
      <c r="P103" s="96">
        <f t="shared" ca="1" si="32"/>
        <v>11</v>
      </c>
      <c r="Q103" s="131">
        <f t="shared" ca="1" si="32"/>
        <v>17</v>
      </c>
      <c r="R103" s="464"/>
      <c r="W103" s="1981">
        <f>IF(Y103=Y79,1,LEN(Y103))</f>
        <v>0</v>
      </c>
      <c r="X103" s="2566" t="str" cm="1">
        <f t="array" ref="X103">IF(AA103="", "", IFERROR(MAX(IF(ISNUMBER(X80:X102), X80:X102)) + 1, ""))</f>
        <v/>
      </c>
      <c r="Y103" s="135" t="str" cm="1">
        <f t="array" ref="Y103">IFERROR(INDEX(AA81:AA132, MATCH(ROW()-MIN(ROW(AA81:AA132))+1, X81:X132, 0)), "")</f>
        <v/>
      </c>
      <c r="Z103" s="2567">
        <f t="shared" si="27"/>
        <v>0</v>
      </c>
      <c r="AA103" s="2571" t="str">
        <f t="shared" si="28"/>
        <v/>
      </c>
      <c r="AB103" s="2575"/>
      <c r="AC103" s="2574" t="e">
        <f>IF(LEN(AD102)&lt;=AB98,AD102,LEFT(AD102,FIND("#",SUBSTITUTE(LEFT(AD102,AB98+1)," ","#",LEN(LEFT(AD102,AB98+1))-LEN(SUBSTITUTE(LEFT(AD102,AB98+1)," ",""))))-1))</f>
        <v>#VALUE!</v>
      </c>
      <c r="AD103" s="2572" t="e">
        <f t="shared" si="30"/>
        <v>#VALUE!</v>
      </c>
      <c r="AF103" s="319" t="str">
        <f t="shared" si="26"/>
        <v>►</v>
      </c>
      <c r="AG103" s="3"/>
      <c r="AH103"/>
      <c r="AI103"/>
      <c r="AJ103"/>
      <c r="AK103"/>
      <c r="AL103"/>
      <c r="AN103" s="3013"/>
      <c r="AO103" s="3014"/>
      <c r="AP103" s="3017"/>
      <c r="AQ103" s="3018"/>
      <c r="AS103" s="763">
        <v>2</v>
      </c>
      <c r="AT103" s="825" t="s">
        <v>531</v>
      </c>
      <c r="AU103" s="815"/>
      <c r="AV103" s="816"/>
      <c r="AW103" s="824"/>
      <c r="AX103" s="1031"/>
      <c r="AY103" s="1034"/>
      <c r="AZ103" s="681" t="s">
        <v>4</v>
      </c>
      <c r="BA103" s="466">
        <v>1</v>
      </c>
    </row>
    <row r="104" spans="2:53" ht="21" customHeight="1" thickBot="1" x14ac:dyDescent="0.3">
      <c r="B104" s="320" t="s">
        <v>7</v>
      </c>
      <c r="C104" s="321">
        <v>2</v>
      </c>
      <c r="D104" s="321">
        <v>2</v>
      </c>
      <c r="E104" s="321">
        <v>2</v>
      </c>
      <c r="F104" s="321">
        <v>11</v>
      </c>
      <c r="G104" s="321">
        <v>11</v>
      </c>
      <c r="H104" s="321">
        <v>3</v>
      </c>
      <c r="I104" s="321">
        <v>11</v>
      </c>
      <c r="J104" s="321">
        <v>11</v>
      </c>
      <c r="K104" s="321">
        <v>12</v>
      </c>
      <c r="L104" s="321">
        <v>40</v>
      </c>
      <c r="M104" s="321">
        <v>1</v>
      </c>
      <c r="N104" s="321">
        <v>11</v>
      </c>
      <c r="O104" s="321">
        <v>14</v>
      </c>
      <c r="P104" s="321">
        <v>11</v>
      </c>
      <c r="Q104" s="322">
        <v>17</v>
      </c>
      <c r="R104" s="464"/>
      <c r="W104" s="1981">
        <f>IF(Y104=Y79,1,LEN(Y104))</f>
        <v>0</v>
      </c>
      <c r="X104" s="2566" t="str" cm="1">
        <f t="array" ref="X104">IF(AA104="", "", IFERROR(MAX(IF(ISNUMBER(X80:X103), X80:X103)) + 1, ""))</f>
        <v/>
      </c>
      <c r="Y104" s="135" t="str" cm="1">
        <f t="array" ref="Y104">IFERROR(INDEX(AA81:AA132, MATCH(ROW()-MIN(ROW(AA81:AA132))+1, X81:X132, 0)), "")</f>
        <v/>
      </c>
      <c r="Z104" s="2567">
        <f t="shared" si="27"/>
        <v>0</v>
      </c>
      <c r="AA104" s="2571" t="str">
        <f t="shared" si="28"/>
        <v/>
      </c>
      <c r="AB104" s="2575"/>
      <c r="AC104" s="2574" t="e">
        <f>IF(LEN(AD103)&lt;=AB98,AD103,LEFT(AD103,FIND("#",SUBSTITUTE(LEFT(AD103,AB98+1)," ","#",LEN(LEFT(AD103,AB98+1))-LEN(SUBSTITUTE(LEFT(AD103,AB98+1)," ",""))))-1))</f>
        <v>#VALUE!</v>
      </c>
      <c r="AD104" s="2572" t="e">
        <f t="shared" si="30"/>
        <v>#VALUE!</v>
      </c>
      <c r="AF104" s="320" t="str">
        <f t="shared" si="26"/>
        <v>A</v>
      </c>
      <c r="AG104" s="3"/>
      <c r="AH104"/>
      <c r="AI104"/>
      <c r="AJ104"/>
      <c r="AK104"/>
      <c r="AL104"/>
      <c r="AN104" s="964" t="s">
        <v>57</v>
      </c>
      <c r="AO104" s="84" t="s">
        <v>56</v>
      </c>
      <c r="AP104" s="969" t="s">
        <v>511</v>
      </c>
      <c r="AQ104" s="970" t="s">
        <v>512</v>
      </c>
      <c r="AS104" s="763">
        <v>1</v>
      </c>
      <c r="AT104" s="695" t="s">
        <v>306</v>
      </c>
      <c r="AU104" s="815"/>
      <c r="AV104" s="816"/>
      <c r="AW104" s="824"/>
      <c r="AX104" s="1031" t="s">
        <v>532</v>
      </c>
      <c r="AY104" s="1034"/>
      <c r="AZ104" s="681" t="s">
        <v>4</v>
      </c>
      <c r="BA104" s="466">
        <v>1</v>
      </c>
    </row>
    <row r="105" spans="2:53" ht="21" customHeight="1" x14ac:dyDescent="0.25">
      <c r="B105" s="312" t="s">
        <v>7</v>
      </c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27"/>
      <c r="N105" s="9"/>
      <c r="O105" s="9"/>
      <c r="P105" s="9"/>
      <c r="Q105" s="9"/>
      <c r="R105" s="464"/>
      <c r="W105" s="1981">
        <f>IF(Y105=Y79,1,LEN(Y105))</f>
        <v>0</v>
      </c>
      <c r="X105" s="2566" t="str" cm="1">
        <f t="array" ref="X105">IF(AA105="", "", IFERROR(MAX(IF(ISNUMBER(X80:X104), X80:X104)) + 1, ""))</f>
        <v/>
      </c>
      <c r="Y105" s="135" t="str" cm="1">
        <f t="array" ref="Y105">IFERROR(INDEX(AA81:AA132, MATCH(ROW()-MIN(ROW(AA81:AA132))+1, X81:X132, 0)), "")</f>
        <v/>
      </c>
      <c r="Z105" s="2567">
        <f t="shared" si="27"/>
        <v>0</v>
      </c>
      <c r="AA105" s="2571" t="str">
        <f t="shared" si="28"/>
        <v/>
      </c>
      <c r="AB105" s="2575"/>
      <c r="AC105" s="2574" t="e">
        <f>IF(LEN(AD104)&lt;=AB98,AD104,LEFT(AD104,FIND("#",SUBSTITUTE(LEFT(AD104,AB98+1)," ","#",LEN(LEFT(AD104,AB98+1))-LEN(SUBSTITUTE(LEFT(AD104,AB98+1)," ",""))))-1))</f>
        <v>#VALUE!</v>
      </c>
      <c r="AD105" s="2572" t="e">
        <f t="shared" si="30"/>
        <v>#VALUE!</v>
      </c>
      <c r="AF105"/>
      <c r="AG105"/>
      <c r="AH105"/>
      <c r="AI105"/>
      <c r="AJ105"/>
      <c r="AK105"/>
      <c r="AL105"/>
      <c r="AN105" s="801">
        <v>0.25</v>
      </c>
      <c r="AO105" s="802">
        <v>0.5</v>
      </c>
      <c r="AP105" s="971" t="s">
        <v>643</v>
      </c>
      <c r="AQ105" s="972"/>
      <c r="AS105" s="826"/>
      <c r="AT105" s="20" t="s">
        <v>521</v>
      </c>
      <c r="AU105" s="9"/>
      <c r="AV105" s="9"/>
      <c r="AW105" s="9"/>
      <c r="AX105" s="9"/>
      <c r="AY105" s="754"/>
      <c r="AZ105" s="681" t="s">
        <v>4</v>
      </c>
      <c r="BA105" s="466">
        <v>1</v>
      </c>
    </row>
    <row r="106" spans="2:53" ht="21" customHeight="1" x14ac:dyDescent="0.25">
      <c r="B106" s="312" t="s">
        <v>7</v>
      </c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27"/>
      <c r="N106" s="9"/>
      <c r="O106" s="9"/>
      <c r="P106" s="9"/>
      <c r="Q106" s="9"/>
      <c r="R106" s="464"/>
      <c r="W106" s="1981">
        <f>IF(Y106=Y79,1,LEN(Y106))</f>
        <v>0</v>
      </c>
      <c r="X106" s="2566" t="str" cm="1">
        <f t="array" ref="X106">IF(AA106="", "", IFERROR(MAX(IF(ISNUMBER(X80:X105), X80:X105)) + 1, ""))</f>
        <v/>
      </c>
      <c r="Y106" s="135" t="str" cm="1">
        <f t="array" ref="Y106">IFERROR(INDEX(AA81:AA132, MATCH(ROW()-MIN(ROW(AA81:AA132))+1, X81:X132, 0)), "")</f>
        <v/>
      </c>
      <c r="Z106" s="2567">
        <f t="shared" si="27"/>
        <v>0</v>
      </c>
      <c r="AA106" s="2571" t="str">
        <f t="shared" si="28"/>
        <v/>
      </c>
      <c r="AB106" s="2575"/>
      <c r="AC106" s="2574" t="e">
        <f>IF(LEN(AD105)&lt;=AB98,AD105,LEFT(AD105,FIND("#",SUBSTITUTE(LEFT(AD105,AB98+1)," ","#",LEN(LEFT(AD105,AB98+1))-LEN(SUBSTITUTE(LEFT(AD105,AB98+1)," ",""))))-1))</f>
        <v>#VALUE!</v>
      </c>
      <c r="AD106" s="2572" t="e">
        <f t="shared" si="30"/>
        <v>#VALUE!</v>
      </c>
      <c r="AF106"/>
      <c r="AG106"/>
      <c r="AH106"/>
      <c r="AI106"/>
      <c r="AJ106"/>
      <c r="AK106"/>
      <c r="AL106"/>
      <c r="AN106" s="716"/>
      <c r="AO106" s="122"/>
      <c r="AP106" s="122"/>
      <c r="AQ106" s="717"/>
      <c r="AS106" s="827"/>
      <c r="AT106" s="828"/>
      <c r="AU106" s="9"/>
      <c r="AV106" s="9"/>
      <c r="AW106" s="9"/>
      <c r="AX106" s="9"/>
      <c r="AY106" s="754"/>
      <c r="AZ106" s="681" t="s">
        <v>4</v>
      </c>
      <c r="BA106" s="466">
        <v>1</v>
      </c>
    </row>
    <row r="107" spans="2:53" ht="21" customHeight="1" x14ac:dyDescent="0.25">
      <c r="B107" s="312" t="s">
        <v>7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27"/>
      <c r="N107" s="9"/>
      <c r="O107" s="9"/>
      <c r="P107" s="9"/>
      <c r="Q107" s="9"/>
      <c r="R107" s="464"/>
      <c r="W107" s="1981">
        <f>IF(Y107=Y79,1,LEN(Y107))</f>
        <v>0</v>
      </c>
      <c r="X107" s="2566" cm="1">
        <f t="array" ref="X107">IF(AA107="", "", IFERROR(MAX(IF(ISNUMBER(X80:X106), X80:X106)) + 1, ""))</f>
        <v>9</v>
      </c>
      <c r="Y107" s="135" t="str" cm="1">
        <f t="array" ref="Y107">IFERROR(INDEX(AA81:AA132, MATCH(ROW()-MIN(ROW(AA81:AA132))+1, X81:X132, 0)), "")</f>
        <v/>
      </c>
      <c r="Z107" s="2567">
        <f t="shared" si="27"/>
        <v>0</v>
      </c>
      <c r="AA107" s="2568" t="str">
        <f t="shared" si="28"/>
        <v xml:space="preserve"> et saisissez un nombre de caractères pour que le texte ne déborde pas de la colonne</v>
      </c>
      <c r="AB107" s="2569" t="str">
        <f>Y75</f>
        <v xml:space="preserve"> et saisissez un nombre de caractères pour que le texte ne déborde pas de la colonne</v>
      </c>
      <c r="AC107" s="1833" t="str">
        <f>IF(AND(AB107&lt;&gt;"", AB111&lt;&gt;""), IF(LEN(AB107)&lt;AB111, AB107, IFERROR(LEFT(AB110, IF(ISNUMBER(FIND(" ", AB110)), FIND(" ", AB110 &amp; " ", AB111) - 1, LEN(AB110))), "")), "")</f>
        <v xml:space="preserve"> et saisissez un nombre de caractères pour que le texte ne déborde pas de la colonne</v>
      </c>
      <c r="AD107" s="1828" t="e">
        <f>IF(AC107="","",RIGHT(AB110,LEN(AB110)-LEN(AC107)-1))</f>
        <v>#VALUE!</v>
      </c>
      <c r="AF107"/>
      <c r="AG107"/>
      <c r="AH107"/>
      <c r="AI107"/>
      <c r="AJ107"/>
      <c r="AK107"/>
      <c r="AL107"/>
      <c r="AN107" s="805" t="s">
        <v>505</v>
      </c>
      <c r="AO107" s="597" t="s">
        <v>525</v>
      </c>
      <c r="AP107" s="973" t="s">
        <v>514</v>
      </c>
      <c r="AQ107" s="974" t="s">
        <v>515</v>
      </c>
      <c r="AS107" s="829"/>
      <c r="AT107" s="828" t="s">
        <v>533</v>
      </c>
      <c r="AU107" s="9"/>
      <c r="AV107" s="9"/>
      <c r="AW107" s="9"/>
      <c r="AX107" s="9"/>
      <c r="AY107" s="754"/>
      <c r="AZ107" s="681" t="s">
        <v>4</v>
      </c>
      <c r="BA107" s="466">
        <v>1</v>
      </c>
    </row>
    <row r="108" spans="2:53" ht="21" customHeight="1" x14ac:dyDescent="0.25">
      <c r="B108" s="312" t="s">
        <v>7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7"/>
      <c r="N108" s="9"/>
      <c r="O108" s="9"/>
      <c r="P108" s="9"/>
      <c r="Q108" s="9"/>
      <c r="R108" s="464"/>
      <c r="W108" s="1981">
        <f>IF(Y108=Y79,1,LEN(Y108))</f>
        <v>0</v>
      </c>
      <c r="X108" s="2566" t="str" cm="1">
        <f t="array" ref="X108">IF(AA108="", "", IFERROR(MAX(IF(ISNUMBER(X80:X107), X80:X107)) + 1, ""))</f>
        <v/>
      </c>
      <c r="Y108" s="135" t="str" cm="1">
        <f t="array" ref="Y108">IFERROR(INDEX(AA81:AA132, MATCH(ROW()-MIN(ROW(AA81:AA132))+1, X81:X132, 0)), "")</f>
        <v/>
      </c>
      <c r="Z108" s="2567">
        <f t="shared" si="27"/>
        <v>0</v>
      </c>
      <c r="AA108" s="2568" t="str">
        <f t="shared" si="28"/>
        <v/>
      </c>
      <c r="AB108" s="1832" t="str">
        <f>SUBSTITUTE(SUBSTITUTE(SUBSTITUTE(SUBSTITUTE(SUBSTITUTE(AB107, ",", "♦"), ";", "♦"), ".", "♦"), " ♦", " "), "♦", " ")</f>
        <v xml:space="preserve"> et saisissez un nombre de caractères pour que le texte ne déborde pas de la colonne</v>
      </c>
      <c r="AC108" s="1833" t="e">
        <f>IF(LEN(AD107)&lt;=AB111,AD107,LEFT(AD107,FIND("#",SUBSTITUTE(LEFT(AD107,AB111+1)," ","#",LEN(LEFT(AD107,AB111+1))-LEN(SUBSTITUTE(LEFT(AD107,AB111+1)," ",""))))-1))</f>
        <v>#VALUE!</v>
      </c>
      <c r="AD108" s="1834" t="e">
        <f t="shared" ref="AD108:AD119" si="33">IF(AC108="","",IFERROR(RIGHT(AD107,LEN(AD107)-LEN(AC108)-1),""))</f>
        <v>#VALUE!</v>
      </c>
      <c r="AF108"/>
      <c r="AG108"/>
      <c r="AH108"/>
      <c r="AI108"/>
      <c r="AJ108"/>
      <c r="AK108"/>
      <c r="AL108"/>
      <c r="AN108" s="801">
        <v>0.25</v>
      </c>
      <c r="AO108" s="802">
        <v>0.5</v>
      </c>
      <c r="AP108" s="971" t="s">
        <v>644</v>
      </c>
      <c r="AQ108" s="972"/>
      <c r="AS108" s="829" t="s">
        <v>451</v>
      </c>
      <c r="AT108" s="828"/>
      <c r="AU108" s="9"/>
      <c r="AV108" s="9"/>
      <c r="AW108" s="9"/>
      <c r="AX108" s="9"/>
      <c r="AY108" s="754"/>
      <c r="AZ108" s="681" t="s">
        <v>4</v>
      </c>
      <c r="BA108" s="466">
        <v>1</v>
      </c>
    </row>
    <row r="109" spans="2:53" ht="21" customHeight="1" thickBot="1" x14ac:dyDescent="0.3">
      <c r="B109" s="312" t="s">
        <v>7</v>
      </c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7"/>
      <c r="N109" s="9"/>
      <c r="O109" s="9"/>
      <c r="P109" s="9"/>
      <c r="Q109" s="9"/>
      <c r="R109" s="464"/>
      <c r="W109" s="1981">
        <f>IF(Y109=Y79,1,LEN(Y109))</f>
        <v>0</v>
      </c>
      <c r="X109" s="2566" t="str" cm="1">
        <f t="array" ref="X109">IF(AA109="", "", IFERROR(MAX(IF(ISNUMBER(X80:X108), X80:X108)) + 1, ""))</f>
        <v/>
      </c>
      <c r="Y109" s="135" t="str" cm="1">
        <f t="array" ref="Y109">IFERROR(INDEX(AA81:AA132, MATCH(ROW()-MIN(ROW(AA81:AA132))+1, X81:X132, 0)), "")</f>
        <v/>
      </c>
      <c r="Z109" s="2567">
        <f t="shared" si="27"/>
        <v>0</v>
      </c>
      <c r="AA109" s="2568" t="str">
        <f t="shared" si="28"/>
        <v/>
      </c>
      <c r="AB109" s="1832" t="str">
        <f>IFERROR(SUBSTITUTE(SUBSTITUTE(SUBSTITUTE(SUBSTITUTE(SUBSTITUTE(SUBSTITUTE(AB108, ",", " "), ".", " "), ";", " "), "-", " "), ":", " "), "?", " "), AB108)</f>
        <v xml:space="preserve"> et saisissez un nombre de caractères pour que le texte ne déborde pas de la colonne</v>
      </c>
      <c r="AC109" s="1833" t="e">
        <f>IF(LEN(AD108)&lt;=AB111,AD108,LEFT(AD108,FIND("#",SUBSTITUTE(LEFT(AD108,AB111+1)," ","#",LEN(LEFT(AD108,AB111+1))-LEN(SUBSTITUTE(LEFT(AD108,AB111+1)," ",""))))-1))</f>
        <v>#VALUE!</v>
      </c>
      <c r="AD109" s="1834" t="e">
        <f t="shared" si="33"/>
        <v>#VALUE!</v>
      </c>
      <c r="AF109"/>
      <c r="AG109"/>
      <c r="AH109"/>
      <c r="AI109"/>
      <c r="AJ109"/>
      <c r="AK109"/>
      <c r="AL109"/>
      <c r="AN109" s="716" t="s">
        <v>517</v>
      </c>
      <c r="AO109" s="122" t="s">
        <v>518</v>
      </c>
      <c r="AP109" s="122"/>
      <c r="AQ109" s="717"/>
      <c r="AS109" s="827"/>
      <c r="AT109" s="735"/>
      <c r="AU109" s="9"/>
      <c r="AV109" s="9"/>
      <c r="AW109" s="9"/>
      <c r="AX109" s="9"/>
      <c r="AY109" s="754"/>
      <c r="AZ109" s="681" t="s">
        <v>4</v>
      </c>
      <c r="BA109" s="466">
        <v>1</v>
      </c>
    </row>
    <row r="110" spans="2:53" ht="21" customHeight="1" x14ac:dyDescent="0.25">
      <c r="B110" s="23" t="s">
        <v>7</v>
      </c>
      <c r="C110" s="456" t="str">
        <f>C116</f>
        <v>Famille à coller.N.Nom de votre recette.Recette mère ►.S.Saisissez le nom de la recette mère</v>
      </c>
      <c r="D110" s="457">
        <f>D116</f>
        <v>6</v>
      </c>
      <c r="E110" s="457" t="str">
        <f>E116</f>
        <v>couverts</v>
      </c>
      <c r="F110" s="279" t="s">
        <v>4</v>
      </c>
      <c r="G110" s="24" t="s">
        <v>8</v>
      </c>
      <c r="H110" s="3217" t="s">
        <v>206</v>
      </c>
      <c r="I110" s="3217"/>
      <c r="J110" s="3157" t="s">
        <v>10</v>
      </c>
      <c r="K110" s="3157"/>
      <c r="L110" s="3158"/>
      <c r="M110" s="27"/>
      <c r="N110" s="2405" t="s">
        <v>77</v>
      </c>
      <c r="O110" s="502" t="s">
        <v>294</v>
      </c>
      <c r="P110" s="501"/>
      <c r="Q110" s="501"/>
      <c r="R110" s="464"/>
      <c r="W110" s="1981">
        <f>IF(Y110=Y79,1,LEN(Y110))</f>
        <v>0</v>
      </c>
      <c r="X110" s="2566" t="str" cm="1">
        <f t="array" ref="X110">IF(AA110="", "", IFERROR(MAX(IF(ISNUMBER(X80:X109), X80:X109)) + 1, ""))</f>
        <v/>
      </c>
      <c r="Y110" s="135" t="str" cm="1">
        <f t="array" ref="Y110">IFERROR(INDEX(AA81:AA132, MATCH(ROW()-MIN(ROW(AA81:AA132))+1, X81:X132, 0)), "")</f>
        <v/>
      </c>
      <c r="Z110" s="2567">
        <f t="shared" si="27"/>
        <v>0</v>
      </c>
      <c r="AA110" s="2568" t="str">
        <f t="shared" si="28"/>
        <v/>
      </c>
      <c r="AB110" s="1832" t="str">
        <f>IFERROR(SUBSTITUTE(SUBSTITUTE(SUBSTITUTE(SUBSTITUTE(AB109, " , ", " "), ";", " "), "  ", " "), " ", " "), AB109)</f>
        <v xml:space="preserve"> et saisissez un nombre de caractères pour que le texte ne déborde pas de la colonne</v>
      </c>
      <c r="AC110" s="1833" t="e">
        <f>IF(LEN(AD109)&lt;=AB111,AD109,LEFT(AD109,FIND("#",SUBSTITUTE(LEFT(AD109,AB111+1)," ","#",LEN(LEFT(AD109,AB111+1))-LEN(SUBSTITUTE(LEFT(AD109,AB111+1)," ",""))))-1))</f>
        <v>#VALUE!</v>
      </c>
      <c r="AD110" s="1834" t="e">
        <f t="shared" si="33"/>
        <v>#VALUE!</v>
      </c>
      <c r="AF110"/>
      <c r="AG110"/>
      <c r="AH110"/>
      <c r="AI110"/>
      <c r="AJ110"/>
      <c r="AK110"/>
      <c r="AL110"/>
      <c r="AN110" s="975"/>
      <c r="AO110" s="976"/>
      <c r="AP110" s="976"/>
      <c r="AQ110" s="977"/>
      <c r="AS110" s="827"/>
      <c r="AT110" s="735" t="s">
        <v>534</v>
      </c>
      <c r="AU110" s="9"/>
      <c r="AV110" s="9"/>
      <c r="AW110" s="9"/>
      <c r="AX110" s="9"/>
      <c r="AY110" s="754"/>
      <c r="AZ110" s="681" t="s">
        <v>4</v>
      </c>
      <c r="BA110" s="466">
        <v>1</v>
      </c>
    </row>
    <row r="111" spans="2:53" ht="21" customHeight="1" x14ac:dyDescent="0.25">
      <c r="B111" s="25" t="s">
        <v>7</v>
      </c>
      <c r="C111" s="458" t="str">
        <f>C116</f>
        <v>Famille à coller.N.Nom de votre recette.Recette mère ►.S.Saisissez le nom de la recette mère</v>
      </c>
      <c r="D111" s="459"/>
      <c r="E111" s="459"/>
      <c r="F111" s="281" t="s">
        <v>207</v>
      </c>
      <c r="G111" s="26" t="s">
        <v>12</v>
      </c>
      <c r="H111" s="3218"/>
      <c r="I111" s="3218"/>
      <c r="J111" s="3159"/>
      <c r="K111" s="3159"/>
      <c r="L111" s="3160"/>
      <c r="M111" s="27"/>
      <c r="O111" s="469" t="s">
        <v>276</v>
      </c>
      <c r="P111" s="27"/>
      <c r="R111" s="464"/>
      <c r="W111" s="1981">
        <f>IF(Y111=Y79,1,LEN(Y111))</f>
        <v>0</v>
      </c>
      <c r="X111" s="2566" t="str" cm="1">
        <f t="array" ref="X111">IF(AA111="", "", IFERROR(MAX(IF(ISNUMBER(X80:X110), X80:X110)) + 1, ""))</f>
        <v/>
      </c>
      <c r="Y111" s="135" t="str" cm="1">
        <f t="array" ref="Y111">IFERROR(INDEX(AA81:AA132, MATCH(ROW()-MIN(ROW(AA81:AA132))+1, X81:X132, 0)), "")</f>
        <v/>
      </c>
      <c r="Z111" s="2567">
        <f t="shared" si="27"/>
        <v>0</v>
      </c>
      <c r="AA111" s="2568" t="str">
        <f t="shared" si="28"/>
        <v/>
      </c>
      <c r="AB111" s="1837">
        <f>Y69</f>
        <v>90</v>
      </c>
      <c r="AC111" s="1833" t="e">
        <f>IF(LEN(AD110)&lt;=AB111,AD110,LEFT(AD110,FIND("#",SUBSTITUTE(LEFT(AD110,AB111+1)," ","#",LEN(LEFT(AD110,AB111+1))-LEN(SUBSTITUTE(LEFT(AD110,AB111+1)," ",""))))-1))</f>
        <v>#VALUE!</v>
      </c>
      <c r="AD111" s="1834" t="e">
        <f t="shared" si="33"/>
        <v>#VALUE!</v>
      </c>
      <c r="AF111"/>
      <c r="AG111"/>
      <c r="AH111"/>
      <c r="AI111"/>
      <c r="AJ111"/>
      <c r="AK111"/>
      <c r="AL111"/>
      <c r="AN111" s="790"/>
      <c r="AO111" s="746"/>
      <c r="AP111" s="704"/>
      <c r="AQ111" s="705"/>
      <c r="AS111" s="830" t="s">
        <v>535</v>
      </c>
      <c r="AT111" s="9"/>
      <c r="AU111" s="9"/>
      <c r="AV111" s="9"/>
      <c r="AW111" s="9"/>
      <c r="AX111" s="9"/>
      <c r="AY111" s="754"/>
      <c r="AZ111" s="681" t="s">
        <v>4</v>
      </c>
      <c r="BA111" s="466">
        <v>1</v>
      </c>
    </row>
    <row r="112" spans="2:53" ht="21" customHeight="1" thickBot="1" x14ac:dyDescent="0.3">
      <c r="B112" s="25" t="s">
        <v>7</v>
      </c>
      <c r="C112" s="460" t="str">
        <f>C116</f>
        <v>Famille à coller.N.Nom de votre recette.Recette mère ►.S.Saisissez le nom de la recette mère</v>
      </c>
      <c r="D112" s="461"/>
      <c r="E112" s="462"/>
      <c r="F112" s="28"/>
      <c r="G112" s="29" t="s">
        <v>208</v>
      </c>
      <c r="H112" s="283"/>
      <c r="I112" s="30" t="s">
        <v>13</v>
      </c>
      <c r="J112" s="284" t="s">
        <v>14</v>
      </c>
      <c r="K112" s="9"/>
      <c r="L112" s="285"/>
      <c r="M112" s="27"/>
      <c r="N112" s="41"/>
      <c r="R112" s="464"/>
      <c r="W112" s="1981">
        <f>IF(Y112=Y79,1,LEN(Y112))</f>
        <v>0</v>
      </c>
      <c r="X112" s="2566" t="str" cm="1">
        <f t="array" ref="X112">IF(AA112="", "", IFERROR(MAX(IF(ISNUMBER(X80:X111), X80:X111)) + 1, ""))</f>
        <v/>
      </c>
      <c r="Y112" s="135" t="str" cm="1">
        <f t="array" ref="Y112">IFERROR(INDEX(AA81:AA132, MATCH(ROW()-MIN(ROW(AA81:AA132))+1, X81:X132, 0)), "")</f>
        <v/>
      </c>
      <c r="Z112" s="2567">
        <f t="shared" si="27"/>
        <v>0</v>
      </c>
      <c r="AA112" s="2568" t="str">
        <f t="shared" si="28"/>
        <v/>
      </c>
      <c r="AB112" s="1841"/>
      <c r="AC112" s="1833" t="e">
        <f>IF(LEN(AD111)&lt;=AB111,AD111,LEFT(AD111,FIND("#",SUBSTITUTE(LEFT(AD111,AB111+1)," ","#",LEN(LEFT(AD111,AB111+1))-LEN(SUBSTITUTE(LEFT(AD111,AB111+1)," ",""))))-1))</f>
        <v>#VALUE!</v>
      </c>
      <c r="AD112" s="1834" t="e">
        <f t="shared" si="33"/>
        <v>#VALUE!</v>
      </c>
      <c r="AF112"/>
      <c r="AG112"/>
      <c r="AH112"/>
      <c r="AI112"/>
      <c r="AJ112"/>
      <c r="AK112"/>
      <c r="AL112"/>
      <c r="AN112" s="790" t="s">
        <v>504</v>
      </c>
      <c r="AO112" s="746"/>
      <c r="AP112" s="704"/>
      <c r="AQ112" s="705"/>
      <c r="AS112" s="827"/>
      <c r="AT112" s="9"/>
      <c r="AU112" s="9"/>
      <c r="AV112" s="9"/>
      <c r="AW112" s="9"/>
      <c r="AX112" s="9"/>
      <c r="AY112" s="754"/>
      <c r="AZ112" s="681" t="s">
        <v>4</v>
      </c>
      <c r="BA112" s="466">
        <v>1</v>
      </c>
    </row>
    <row r="113" spans="2:53" ht="21" customHeight="1" thickTop="1" x14ac:dyDescent="0.25">
      <c r="B113" s="25" t="s">
        <v>7</v>
      </c>
      <c r="C113" s="428" t="str">
        <f>C116</f>
        <v>Famille à coller.N.Nom de votre recette.Recette mère ►.S.Saisissez le nom de la recette mère</v>
      </c>
      <c r="D113" s="428"/>
      <c r="E113" s="428"/>
      <c r="F113" s="36" t="s">
        <v>16</v>
      </c>
      <c r="G113" s="37"/>
      <c r="H113" s="37"/>
      <c r="I113" s="288" t="s">
        <v>17</v>
      </c>
      <c r="J113" s="3214" t="str">
        <f>F116</f>
        <v>Famille à coller.N.Nom de votre recette.Recette mère ►.S.Saisissez le nom de la recette mère</v>
      </c>
      <c r="K113" s="3214"/>
      <c r="L113" s="3215"/>
      <c r="M113" s="27"/>
      <c r="N113" s="41"/>
      <c r="R113" s="464"/>
      <c r="W113" s="1981">
        <f>IF(Y113=Y79,1,LEN(Y113))</f>
        <v>0</v>
      </c>
      <c r="X113" s="2566" t="str" cm="1">
        <f t="array" ref="X113">IF(AA113="", "", IFERROR(MAX(IF(ISNUMBER(X80:X112), X80:X112)) + 1, ""))</f>
        <v/>
      </c>
      <c r="Y113" s="135" t="str" cm="1">
        <f t="array" ref="Y113">IFERROR(INDEX(AA81:AA132, MATCH(ROW()-MIN(ROW(AA81:AA132))+1, X81:X132, 0)), "")</f>
        <v/>
      </c>
      <c r="Z113" s="2567">
        <f t="shared" si="27"/>
        <v>0</v>
      </c>
      <c r="AA113" s="2568" t="str">
        <f t="shared" si="28"/>
        <v/>
      </c>
      <c r="AB113" s="1841"/>
      <c r="AC113" s="1833" t="e">
        <f>IF(LEN(AD112)&lt;=AB111,AD112,LEFT(AD112,FIND("#",SUBSTITUTE(LEFT(AD112,AB111+1)," ","#",LEN(LEFT(AD112,AB111+1))-LEN(SUBSTITUTE(LEFT(AD112,AB111+1)," ",""))))-1))</f>
        <v>#VALUE!</v>
      </c>
      <c r="AD113" s="1834" t="e">
        <f t="shared" si="33"/>
        <v>#VALUE!</v>
      </c>
      <c r="AF113"/>
      <c r="AG113"/>
      <c r="AH113"/>
      <c r="AI113"/>
      <c r="AJ113"/>
      <c r="AK113"/>
      <c r="AL113"/>
      <c r="AN113" s="978" t="s">
        <v>645</v>
      </c>
      <c r="AO113" s="794"/>
      <c r="AP113" s="671"/>
      <c r="AQ113" s="672"/>
      <c r="AS113" s="827"/>
      <c r="AT113" s="3051" t="s">
        <v>510</v>
      </c>
      <c r="AU113" s="3012"/>
      <c r="AV113" s="3015" t="s">
        <v>78</v>
      </c>
      <c r="AW113" s="3015"/>
      <c r="AX113" s="9"/>
      <c r="AY113" s="754"/>
      <c r="AZ113" s="681" t="s">
        <v>4</v>
      </c>
      <c r="BA113" s="466">
        <v>1</v>
      </c>
    </row>
    <row r="114" spans="2:53" ht="21" customHeight="1" x14ac:dyDescent="0.25">
      <c r="B114" s="25" t="s">
        <v>7</v>
      </c>
      <c r="C114" s="428" t="str">
        <f>C116</f>
        <v>Famille à coller.N.Nom de votre recette.Recette mère ►.S.Saisissez le nom de la recette mère</v>
      </c>
      <c r="D114" s="428"/>
      <c r="E114" s="428"/>
      <c r="F114" s="43">
        <v>6</v>
      </c>
      <c r="G114" s="44" t="s">
        <v>66</v>
      </c>
      <c r="H114" s="36"/>
      <c r="I114" s="36"/>
      <c r="J114" s="3214"/>
      <c r="K114" s="3214"/>
      <c r="L114" s="3215"/>
      <c r="M114" s="27"/>
      <c r="O114" s="570" t="s">
        <v>293</v>
      </c>
      <c r="P114" s="500"/>
      <c r="Q114" s="499"/>
      <c r="R114" s="464"/>
      <c r="W114" s="1981">
        <f>IF(Y114=Y79,1,LEN(Y114))</f>
        <v>0</v>
      </c>
      <c r="X114" s="2566" t="str" cm="1">
        <f t="array" ref="X114">IF(AA114="", "", IFERROR(MAX(IF(ISNUMBER(X80:X113), X80:X113)) + 1, ""))</f>
        <v/>
      </c>
      <c r="Y114" s="135" t="str" cm="1">
        <f t="array" ref="Y114">IFERROR(INDEX(AA81:AA132, MATCH(ROW()-MIN(ROW(AA81:AA132))+1, X81:X132, 0)), "")</f>
        <v/>
      </c>
      <c r="Z114" s="2567">
        <f t="shared" si="27"/>
        <v>0</v>
      </c>
      <c r="AA114" s="2568" t="str">
        <f t="shared" si="28"/>
        <v/>
      </c>
      <c r="AB114" s="1841"/>
      <c r="AC114" s="1833" t="e">
        <f>IF(LEN(AD113)&lt;=AB111,AD113,LEFT(AD113,FIND("#",SUBSTITUTE(LEFT(AD113,AB111+1)," ","#",LEN(LEFT(AD113,AB111+1))-LEN(SUBSTITUTE(LEFT(AD113,AB111+1)," ",""))))-1))</f>
        <v>#VALUE!</v>
      </c>
      <c r="AD114" s="1834" t="e">
        <f t="shared" si="33"/>
        <v>#VALUE!</v>
      </c>
      <c r="AF114"/>
      <c r="AG114"/>
      <c r="AH114"/>
      <c r="AI114"/>
      <c r="AJ114"/>
      <c r="AK114"/>
      <c r="AL114"/>
      <c r="AN114" s="831"/>
      <c r="AO114" s="678"/>
      <c r="AP114" s="678"/>
      <c r="AQ114" s="679"/>
      <c r="AS114" s="827"/>
      <c r="AT114" s="694" t="s">
        <v>57</v>
      </c>
      <c r="AU114" s="797" t="s">
        <v>56</v>
      </c>
      <c r="AV114" s="798" t="s">
        <v>511</v>
      </c>
      <c r="AW114" s="799" t="s">
        <v>512</v>
      </c>
      <c r="AX114" s="9"/>
      <c r="AY114" s="754"/>
      <c r="AZ114" s="681" t="s">
        <v>4</v>
      </c>
      <c r="BA114" s="466">
        <v>1</v>
      </c>
    </row>
    <row r="115" spans="2:53" ht="21" customHeight="1" x14ac:dyDescent="0.25">
      <c r="B115" s="25" t="s">
        <v>5</v>
      </c>
      <c r="C115" s="463" t="str">
        <f>C116</f>
        <v>Famille à coller.N.Nom de votre recette.Recette mère ►.S.Saisissez le nom de la recette mère</v>
      </c>
      <c r="D115" s="463"/>
      <c r="E115" s="463"/>
      <c r="F115" s="289"/>
      <c r="G115" s="48"/>
      <c r="H115" s="48"/>
      <c r="I115" s="48"/>
      <c r="J115" s="48"/>
      <c r="K115" s="48"/>
      <c r="L115" s="49"/>
      <c r="M115" s="27"/>
      <c r="O115" s="3236" t="s">
        <v>292</v>
      </c>
      <c r="P115" s="498" t="s">
        <v>291</v>
      </c>
      <c r="Q115" s="497"/>
      <c r="R115" s="464"/>
      <c r="W115" s="1981">
        <f>IF(Y115=Y79,1,LEN(Y115))</f>
        <v>0</v>
      </c>
      <c r="X115" s="2566" t="str" cm="1">
        <f t="array" ref="X115">IF(AA115="", "", IFERROR(MAX(IF(ISNUMBER(X80:X114), X80:X114)) + 1, ""))</f>
        <v/>
      </c>
      <c r="Y115" s="135" t="str" cm="1">
        <f t="array" ref="Y115">IFERROR(INDEX(AA81:AA132, MATCH(ROW()-MIN(ROW(AA81:AA132))+1, X81:X132, 0)), "")</f>
        <v/>
      </c>
      <c r="Z115" s="2567">
        <f t="shared" si="27"/>
        <v>0</v>
      </c>
      <c r="AA115" s="2568" t="str">
        <f t="shared" si="28"/>
        <v/>
      </c>
      <c r="AB115" s="1841"/>
      <c r="AC115" s="1833" t="e">
        <f>IF(LEN(AD114)&lt;=AB111,AD114,LEFT(AD114,FIND("#",SUBSTITUTE(LEFT(AD114,AB111+1)," ","#",LEN(LEFT(AD114,AB111+1))-LEN(SUBSTITUTE(LEFT(AD114,AB111+1)," ",""))))-1))</f>
        <v>#VALUE!</v>
      </c>
      <c r="AD115" s="1834" t="e">
        <f t="shared" si="33"/>
        <v>#VALUE!</v>
      </c>
      <c r="AF115"/>
      <c r="AG115"/>
      <c r="AH115"/>
      <c r="AI115"/>
      <c r="AJ115"/>
      <c r="AK115"/>
      <c r="AL115"/>
      <c r="AN115" s="832" t="s">
        <v>536</v>
      </c>
      <c r="AO115" s="833" t="s">
        <v>537</v>
      </c>
      <c r="AP115" s="678"/>
      <c r="AQ115" s="679"/>
      <c r="AS115" s="827"/>
      <c r="AT115" s="836">
        <v>0.25</v>
      </c>
      <c r="AU115" s="802">
        <v>0.5</v>
      </c>
      <c r="AV115" s="803" t="s">
        <v>513</v>
      </c>
      <c r="AW115" s="804"/>
      <c r="AX115" s="9"/>
      <c r="AY115" s="754"/>
      <c r="AZ115" s="681" t="s">
        <v>4</v>
      </c>
      <c r="BA115" s="466">
        <v>1</v>
      </c>
    </row>
    <row r="116" spans="2:53" ht="21" customHeight="1" x14ac:dyDescent="0.25">
      <c r="B116" s="430" t="s">
        <v>5</v>
      </c>
      <c r="C116" s="431" t="str">
        <f>F116</f>
        <v>Famille à coller.N.Nom de votre recette.Recette mère ►.S.Saisissez le nom de la recette mère</v>
      </c>
      <c r="D116" s="431">
        <f>F114</f>
        <v>6</v>
      </c>
      <c r="E116" s="431" t="str">
        <f>G114</f>
        <v>couverts</v>
      </c>
      <c r="F116" s="435" t="str">
        <f>UPPER(LEFT(H110,1))&amp;LOWER(MID(H110,2,999))&amp;"."&amp;UPPER(LEFT(J110,1))&amp;"."&amp;UPPER(LEFT(J110,1))&amp;LOWER(MID(J110,2,999))&amp;"."&amp;IF(ISTEXT(L116),K116&amp;"."&amp;UPPER(LEFT(L116,1))&amp;"."&amp;UPPER(LEFT(L116,1))&amp;LOWER(MID(L116,2,999)),G116)</f>
        <v>Famille à coller.N.Nom de votre recette.Recette mère ►.S.Saisissez le nom de la recette mère</v>
      </c>
      <c r="G116" s="432" t="s">
        <v>22</v>
      </c>
      <c r="H116" s="3216" t="s">
        <v>23</v>
      </c>
      <c r="I116" s="3216"/>
      <c r="J116" s="3216"/>
      <c r="K116" s="433" t="s">
        <v>24</v>
      </c>
      <c r="L116" s="434" t="s">
        <v>25</v>
      </c>
      <c r="O116" s="3236"/>
      <c r="P116" s="498" t="s">
        <v>290</v>
      </c>
      <c r="Q116" s="497"/>
      <c r="R116" s="464"/>
      <c r="W116" s="1981">
        <f>IF(Y116=Y79,1,LEN(Y116))</f>
        <v>0</v>
      </c>
      <c r="X116" s="2566" t="str" cm="1">
        <f t="array" ref="X116">IF(AA116="", "", IFERROR(MAX(IF(ISNUMBER(X80:X115), X80:X115)) + 1, ""))</f>
        <v/>
      </c>
      <c r="Y116" s="135" t="str" cm="1">
        <f t="array" ref="Y116">IFERROR(INDEX(AA81:AA132, MATCH(ROW()-MIN(ROW(AA81:AA132))+1, X81:X132, 0)), "")</f>
        <v/>
      </c>
      <c r="Z116" s="2567">
        <f t="shared" si="27"/>
        <v>0</v>
      </c>
      <c r="AA116" s="2568" t="str">
        <f t="shared" si="28"/>
        <v/>
      </c>
      <c r="AB116" s="1841"/>
      <c r="AC116" s="1833" t="e">
        <f>IF(LEN(AD115)&lt;=AB111,AD115,LEFT(AD115,FIND("#",SUBSTITUTE(LEFT(AD115,AB111+1)," ","#",LEN(LEFT(AD115,AB111+1))-LEN(SUBSTITUTE(LEFT(AD115,AB111+1)," ",""))))-1))</f>
        <v>#VALUE!</v>
      </c>
      <c r="AD116" s="1834" t="e">
        <f t="shared" si="33"/>
        <v>#VALUE!</v>
      </c>
      <c r="AF116"/>
      <c r="AG116"/>
      <c r="AH116"/>
      <c r="AI116"/>
      <c r="AJ116"/>
      <c r="AK116"/>
      <c r="AL116"/>
      <c r="AN116" s="834" t="s">
        <v>538</v>
      </c>
      <c r="AO116" s="678"/>
      <c r="AP116" s="678"/>
      <c r="AQ116" s="679"/>
      <c r="AS116" s="827"/>
      <c r="AT116" s="837" t="s">
        <v>505</v>
      </c>
      <c r="AU116" s="838" t="s">
        <v>525</v>
      </c>
      <c r="AV116" s="798" t="s">
        <v>514</v>
      </c>
      <c r="AW116" s="806" t="s">
        <v>515</v>
      </c>
      <c r="AX116" s="9"/>
      <c r="AY116" s="754"/>
      <c r="AZ116" s="681" t="s">
        <v>4</v>
      </c>
      <c r="BA116" s="466">
        <v>1</v>
      </c>
    </row>
    <row r="117" spans="2:53" ht="21" customHeight="1" x14ac:dyDescent="0.25">
      <c r="B117" s="443" t="s">
        <v>5</v>
      </c>
      <c r="C117" s="444" t="str">
        <f>C116</f>
        <v>Famille à coller.N.Nom de votre recette.Recette mère ►.S.Saisissez le nom de la recette mère</v>
      </c>
      <c r="D117" s="445"/>
      <c r="E117" s="445"/>
      <c r="F117" s="446" t="s">
        <v>27</v>
      </c>
      <c r="G117" s="446" t="s">
        <v>28</v>
      </c>
      <c r="H117" s="446" t="s">
        <v>29</v>
      </c>
      <c r="I117" s="446" t="s">
        <v>30</v>
      </c>
      <c r="J117" s="446" t="s">
        <v>31</v>
      </c>
      <c r="K117" s="447" t="s">
        <v>32</v>
      </c>
      <c r="L117" s="448" t="s">
        <v>33</v>
      </c>
      <c r="O117" s="3236"/>
      <c r="P117" s="498" t="s">
        <v>289</v>
      </c>
      <c r="Q117" s="497"/>
      <c r="R117" s="464"/>
      <c r="W117" s="1981">
        <f>IF(Y117=Y79,1,LEN(Y117))</f>
        <v>0</v>
      </c>
      <c r="X117" s="2566" t="str" cm="1">
        <f t="array" ref="X117">IF(AA117="", "", IFERROR(MAX(IF(ISNUMBER(X80:X116), X80:X116)) + 1, ""))</f>
        <v/>
      </c>
      <c r="Y117" s="135" t="str" cm="1">
        <f t="array" ref="Y117">IFERROR(INDEX(AA81:AA132, MATCH(ROW()-MIN(ROW(AA81:AA132))+1, X81:X132, 0)), "")</f>
        <v/>
      </c>
      <c r="Z117" s="2567">
        <f t="shared" si="27"/>
        <v>0</v>
      </c>
      <c r="AA117" s="2568" t="str">
        <f t="shared" si="28"/>
        <v/>
      </c>
      <c r="AB117" s="1841"/>
      <c r="AC117" s="1833" t="e">
        <f>IF(LEN(AD116)&lt;=AB111,AD116,LEFT(AD116,FIND("#",SUBSTITUTE(LEFT(AD116,AB111+1)," ","#",LEN(LEFT(AD116,AB111+1))-LEN(SUBSTITUTE(LEFT(AD116,AB111+1)," ",""))))-1))</f>
        <v>#VALUE!</v>
      </c>
      <c r="AD117" s="1834" t="e">
        <f t="shared" si="33"/>
        <v>#VALUE!</v>
      </c>
      <c r="AF117"/>
      <c r="AG117"/>
      <c r="AH117"/>
      <c r="AI117"/>
      <c r="AJ117"/>
      <c r="AK117"/>
      <c r="AL117"/>
      <c r="AN117" s="831"/>
      <c r="AO117" s="678"/>
      <c r="AP117" s="678"/>
      <c r="AQ117" s="679"/>
      <c r="AS117" s="827"/>
      <c r="AT117" s="836">
        <v>0.25</v>
      </c>
      <c r="AU117" s="802">
        <v>0.5</v>
      </c>
      <c r="AV117" s="803" t="s">
        <v>516</v>
      </c>
      <c r="AW117" s="804"/>
      <c r="AX117" s="9"/>
      <c r="AY117" s="754"/>
      <c r="AZ117" s="681" t="s">
        <v>4</v>
      </c>
      <c r="BA117" s="466">
        <v>1</v>
      </c>
    </row>
    <row r="118" spans="2:53" ht="21" customHeight="1" x14ac:dyDescent="0.25">
      <c r="B118" s="25" t="s">
        <v>7</v>
      </c>
      <c r="C118" s="526" t="str">
        <f>C116</f>
        <v>Famille à coller.N.Nom de votre recette.Recette mère ►.S.Saisissez le nom de la recette mère</v>
      </c>
      <c r="D118" s="527"/>
      <c r="E118" s="528"/>
      <c r="F118" s="290" t="s">
        <v>38</v>
      </c>
      <c r="G118" s="59" t="s">
        <v>39</v>
      </c>
      <c r="H118" s="60"/>
      <c r="I118" s="3022" t="s">
        <v>40</v>
      </c>
      <c r="J118" s="3168" t="s">
        <v>41</v>
      </c>
      <c r="K118" s="3169" t="s">
        <v>42</v>
      </c>
      <c r="L118" s="61" t="s">
        <v>43</v>
      </c>
      <c r="O118" s="3236"/>
      <c r="P118" s="498" t="s">
        <v>288</v>
      </c>
      <c r="Q118" s="497"/>
      <c r="R118" s="464"/>
      <c r="W118" s="1981">
        <f>IF(Y118=Y79,1,LEN(Y118))</f>
        <v>0</v>
      </c>
      <c r="X118" s="2566" t="str" cm="1">
        <f t="array" ref="X118">IF(AA118="", "", IFERROR(MAX(IF(ISNUMBER(X80:X117), X80:X117)) + 1, ""))</f>
        <v/>
      </c>
      <c r="Y118" s="135" t="str" cm="1">
        <f t="array" ref="Y118">IFERROR(INDEX(AA81:AA132, MATCH(ROW()-MIN(ROW(AA81:AA132))+1, X81:X132, 0)), "")</f>
        <v/>
      </c>
      <c r="Z118" s="2567">
        <f t="shared" si="27"/>
        <v>0</v>
      </c>
      <c r="AA118" s="2568" t="str">
        <f t="shared" si="28"/>
        <v/>
      </c>
      <c r="AB118" s="1841"/>
      <c r="AC118" s="1833" t="e">
        <f>IF(LEN(AD117)&lt;=AB111,AD117,LEFT(AD117,FIND("#",SUBSTITUTE(LEFT(AD117,AB111+1)," ","#",LEN(LEFT(AD117,AB111+1))-LEN(SUBSTITUTE(LEFT(AD117,AB111+1)," ",""))))-1))</f>
        <v>#VALUE!</v>
      </c>
      <c r="AD118" s="1834" t="e">
        <f t="shared" si="33"/>
        <v>#VALUE!</v>
      </c>
      <c r="AF118"/>
      <c r="AG118"/>
      <c r="AH118"/>
      <c r="AI118"/>
      <c r="AJ118"/>
      <c r="AK118"/>
      <c r="AL118"/>
      <c r="AN118" s="716" t="s">
        <v>539</v>
      </c>
      <c r="AO118" s="122"/>
      <c r="AP118" s="122"/>
      <c r="AQ118" s="717"/>
      <c r="AS118" s="827"/>
      <c r="AT118" s="839" t="s">
        <v>517</v>
      </c>
      <c r="AU118" s="122" t="s">
        <v>518</v>
      </c>
      <c r="AV118" s="122"/>
      <c r="AW118" s="122"/>
      <c r="AX118" s="9"/>
      <c r="AY118" s="754"/>
      <c r="AZ118" s="681" t="s">
        <v>4</v>
      </c>
      <c r="BA118" s="466">
        <v>1</v>
      </c>
    </row>
    <row r="119" spans="2:53" ht="21" customHeight="1" thickBot="1" x14ac:dyDescent="0.3">
      <c r="B119" s="25" t="s">
        <v>7</v>
      </c>
      <c r="C119" s="427" t="str">
        <f>C116</f>
        <v>Famille à coller.N.Nom de votre recette.Recette mère ►.S.Saisissez le nom de la recette mère</v>
      </c>
      <c r="D119" s="428"/>
      <c r="E119" s="529"/>
      <c r="F119" s="293" t="s">
        <v>48</v>
      </c>
      <c r="G119" s="62" t="s">
        <v>49</v>
      </c>
      <c r="H119" s="63" t="s">
        <v>50</v>
      </c>
      <c r="I119" s="2993"/>
      <c r="J119" s="2995"/>
      <c r="K119" s="2997"/>
      <c r="L119" s="64" t="s">
        <v>51</v>
      </c>
      <c r="O119" s="3236"/>
      <c r="P119" s="498" t="s">
        <v>287</v>
      </c>
      <c r="Q119" s="497"/>
      <c r="R119" s="464"/>
      <c r="W119" s="1981">
        <f>IF(Y119=Y79,1,LEN(Y119))</f>
        <v>0</v>
      </c>
      <c r="X119" s="2566" t="str" cm="1">
        <f t="array" ref="X119">IF(AA119="", "", IFERROR(MAX(IF(ISNUMBER(X80:X118), X80:X118)) + 1, ""))</f>
        <v/>
      </c>
      <c r="Y119" s="135" t="str" cm="1">
        <f t="array" ref="Y119">IFERROR(INDEX(AA81:AA132, MATCH(ROW()-MIN(ROW(AA81:AA132))+1, X81:X132, 0)), "")</f>
        <v/>
      </c>
      <c r="Z119" s="2567">
        <f t="shared" si="27"/>
        <v>0</v>
      </c>
      <c r="AA119" s="2568" t="str">
        <f t="shared" si="28"/>
        <v/>
      </c>
      <c r="AB119" s="1841"/>
      <c r="AC119" s="1833" t="e">
        <f>IF(LEN(AD118)&lt;=AB111,AD118,LEFT(AD118,FIND("#",SUBSTITUTE(LEFT(AD118,AB111+1)," ","#",LEN(LEFT(AD118,AB111+1))-LEN(SUBSTITUTE(LEFT(AD118,AB111+1)," ",""))))-1))</f>
        <v>#VALUE!</v>
      </c>
      <c r="AD119" s="1834" t="e">
        <f t="shared" si="33"/>
        <v>#VALUE!</v>
      </c>
      <c r="AF119"/>
      <c r="AG119"/>
      <c r="AH119"/>
      <c r="AI119"/>
      <c r="AJ119"/>
      <c r="AK119"/>
      <c r="AL119"/>
      <c r="AN119" s="842">
        <v>12</v>
      </c>
      <c r="AO119" s="122" t="s">
        <v>540</v>
      </c>
      <c r="AP119" s="122"/>
      <c r="AQ119" s="717"/>
      <c r="AR119" s="464"/>
      <c r="AS119" s="827"/>
      <c r="AT119" s="840" t="s">
        <v>449</v>
      </c>
      <c r="AU119" s="807"/>
      <c r="AV119" s="808"/>
      <c r="AW119" s="808"/>
      <c r="AX119" s="9"/>
      <c r="AY119" s="754"/>
      <c r="AZ119" s="681" t="s">
        <v>4</v>
      </c>
      <c r="BA119" s="466">
        <v>1</v>
      </c>
    </row>
    <row r="120" spans="2:53" ht="21" customHeight="1" x14ac:dyDescent="0.25">
      <c r="B120" s="25" t="s">
        <v>7</v>
      </c>
      <c r="C120" s="427" t="str">
        <f>C116</f>
        <v>Famille à coller.N.Nom de votre recette.Recette mère ►.S.Saisissez le nom de la recette mère</v>
      </c>
      <c r="D120" s="428">
        <f>D116</f>
        <v>6</v>
      </c>
      <c r="E120" s="529" t="str">
        <f>E116</f>
        <v>couverts</v>
      </c>
      <c r="F120" s="79"/>
      <c r="G120" s="80"/>
      <c r="H120" s="75" t="str">
        <f t="shared" ref="H120:H149" si="34">IF(OR(ISTEXT(F120), F120&lt;=0, I120&lt;=0), "", "de")</f>
        <v/>
      </c>
      <c r="I120" s="67"/>
      <c r="J120" s="562"/>
      <c r="K120" s="68">
        <v>1</v>
      </c>
      <c r="L120" s="69"/>
      <c r="O120" s="3236"/>
      <c r="P120" s="498" t="s">
        <v>286</v>
      </c>
      <c r="Q120" s="497"/>
      <c r="R120" s="464"/>
      <c r="W120" s="1981">
        <f>IF(Y120=Y79,1,LEN(Y120))</f>
        <v>0</v>
      </c>
      <c r="X120" s="2566" cm="1">
        <f t="array" ref="X120">IF(AA120="", "", IFERROR(MAX(IF(ISNUMBER(X80:X119), X80:X119)) + 1, ""))</f>
        <v>10</v>
      </c>
      <c r="Y120" s="135" t="str" cm="1">
        <f t="array" ref="Y120">IFERROR(INDEX(AA81:AA132, MATCH(ROW()-MIN(ROW(AA81:AA132))+1, X81:X132, 0)), "")</f>
        <v/>
      </c>
      <c r="Z120" s="2567">
        <f t="shared" si="27"/>
        <v>0</v>
      </c>
      <c r="AA120" s="2571" t="str">
        <f t="shared" si="28"/>
        <v>►Police  choisissez celle qui vous convient</v>
      </c>
      <c r="AB120" s="2569" t="str">
        <f>Y76</f>
        <v>►Police  choisissez celle qui vous convient</v>
      </c>
      <c r="AC120" s="2574" t="str">
        <f>IF(AND(AB120&lt;&gt;"", AB124&lt;&gt;""), IF(LEN(AB120)&lt;AB124, AB120, IFERROR(LEFT(AB123, IF(ISNUMBER(FIND(" ", AB123)), FIND(" ", AB123 &amp; " ", AB124) - 1, LEN(AB123))), "")), "")</f>
        <v>►Police  choisissez celle qui vous convient</v>
      </c>
      <c r="AD120" s="2572" t="e">
        <f>IF(AC120="","",RIGHT(AB123,LEN(AB123)-LEN(AC120)-1))</f>
        <v>#VALUE!</v>
      </c>
      <c r="AF120"/>
      <c r="AG120"/>
      <c r="AH120"/>
      <c r="AI120"/>
      <c r="AJ120"/>
      <c r="AK120"/>
      <c r="AL120"/>
      <c r="AN120" s="844">
        <f ca="1">CELL("largeur",AN120)</f>
        <v>19</v>
      </c>
      <c r="AO120" s="122" t="s">
        <v>542</v>
      </c>
      <c r="AP120" s="122"/>
      <c r="AQ120" s="717"/>
      <c r="AR120" s="464"/>
      <c r="AS120" s="827"/>
      <c r="AT120" s="9"/>
      <c r="AU120" s="9"/>
      <c r="AV120" s="9"/>
      <c r="AW120" s="9"/>
      <c r="AX120" s="9"/>
      <c r="AY120" s="754"/>
      <c r="AZ120" s="681" t="s">
        <v>4</v>
      </c>
      <c r="BA120" s="466">
        <v>1</v>
      </c>
    </row>
    <row r="121" spans="2:53" ht="21" customHeight="1" x14ac:dyDescent="0.25">
      <c r="B121" s="73" t="str">
        <f t="shared" ref="B121:B148" si="35">IF(L121&lt;&gt;"","A","►")</f>
        <v>►</v>
      </c>
      <c r="C121" s="427" t="str">
        <f>C116</f>
        <v>Famille à coller.N.Nom de votre recette.Recette mère ►.S.Saisissez le nom de la recette mère</v>
      </c>
      <c r="D121" s="428">
        <f>D116</f>
        <v>6</v>
      </c>
      <c r="E121" s="529" t="str">
        <f>E116</f>
        <v>couverts</v>
      </c>
      <c r="F121" s="79"/>
      <c r="G121" s="80"/>
      <c r="H121" s="75" t="str">
        <f t="shared" si="34"/>
        <v/>
      </c>
      <c r="I121" s="67"/>
      <c r="J121" s="562"/>
      <c r="K121" s="68">
        <v>1</v>
      </c>
      <c r="L121" s="69"/>
      <c r="O121" s="496" t="s">
        <v>285</v>
      </c>
      <c r="P121" s="495"/>
      <c r="Q121" s="494"/>
      <c r="R121" s="464"/>
      <c r="W121" s="1981">
        <f>IF(Y121=Y79,1,LEN(Y121))</f>
        <v>0</v>
      </c>
      <c r="X121" s="2566" t="str" cm="1">
        <f t="array" ref="X121">IF(AA121="", "", IFERROR(MAX(IF(ISNUMBER(X80:X120), X80:X120)) + 1, ""))</f>
        <v/>
      </c>
      <c r="Y121" s="135" t="str" cm="1">
        <f t="array" ref="Y121">IFERROR(INDEX(AA81:AA132, MATCH(ROW()-MIN(ROW(AA81:AA132))+1, X81:X132, 0)), "")</f>
        <v/>
      </c>
      <c r="Z121" s="2567">
        <f t="shared" si="27"/>
        <v>0</v>
      </c>
      <c r="AA121" s="2571" t="str">
        <f t="shared" si="28"/>
        <v/>
      </c>
      <c r="AB121" s="2573" t="str">
        <f>SUBSTITUTE(SUBSTITUTE(SUBSTITUTE(SUBSTITUTE(SUBSTITUTE(AB120, ",", "♦"), ";", "♦"), ".", "♦"), " ♦", " "), "♦", " ")</f>
        <v>►Police  choisissez celle qui vous convient</v>
      </c>
      <c r="AC121" s="2574" t="e">
        <f>IF(LEN(AD120)&lt;=AB124,AD120,LEFT(AD120,FIND("#",SUBSTITUTE(LEFT(AD120,AB124+1)," ","#",LEN(LEFT(AD120,AB124+1))-LEN(SUBSTITUTE(LEFT(AD120,AB124+1)," ",""))))-1))</f>
        <v>#VALUE!</v>
      </c>
      <c r="AD121" s="2572" t="e">
        <f t="shared" ref="AD121:AD132" si="36">IF(AC121="","",IFERROR(RIGHT(AD120,LEN(AD120)-LEN(AC121)-1),""))</f>
        <v>#VALUE!</v>
      </c>
      <c r="AF121"/>
      <c r="AG121"/>
      <c r="AH121"/>
      <c r="AI121"/>
      <c r="AJ121"/>
      <c r="AK121"/>
      <c r="AL121"/>
      <c r="AN121" s="716" t="s">
        <v>544</v>
      </c>
      <c r="AO121" s="122"/>
      <c r="AP121" s="122"/>
      <c r="AQ121" s="717"/>
      <c r="AR121" s="464"/>
      <c r="AS121" s="711"/>
      <c r="AT121" s="750" t="s">
        <v>519</v>
      </c>
      <c r="AU121" s="750"/>
      <c r="AV121" s="750"/>
      <c r="AW121" s="810"/>
      <c r="AX121" s="9"/>
      <c r="AY121" s="754"/>
      <c r="AZ121" s="681" t="s">
        <v>4</v>
      </c>
      <c r="BA121" s="466">
        <v>1</v>
      </c>
    </row>
    <row r="122" spans="2:53" ht="21" customHeight="1" x14ac:dyDescent="0.25">
      <c r="B122" s="73" t="str">
        <f t="shared" si="35"/>
        <v>►</v>
      </c>
      <c r="C122" s="427" t="str">
        <f>C116</f>
        <v>Famille à coller.N.Nom de votre recette.Recette mère ►.S.Saisissez le nom de la recette mère</v>
      </c>
      <c r="D122" s="428">
        <f>D116</f>
        <v>6</v>
      </c>
      <c r="E122" s="529" t="str">
        <f>E116</f>
        <v>couverts</v>
      </c>
      <c r="F122" s="79"/>
      <c r="G122" s="80"/>
      <c r="H122" s="75" t="str">
        <f t="shared" si="34"/>
        <v/>
      </c>
      <c r="I122" s="67"/>
      <c r="J122" s="562"/>
      <c r="K122" s="68">
        <v>1</v>
      </c>
      <c r="L122" s="69"/>
      <c r="R122" s="464"/>
      <c r="W122" s="1981">
        <f>IF(Y122=Y79,1,LEN(Y122))</f>
        <v>0</v>
      </c>
      <c r="X122" s="2566" t="str" cm="1">
        <f t="array" ref="X122">IF(AA122="", "", IFERROR(MAX(IF(ISNUMBER(X80:X121), X80:X121)) + 1, ""))</f>
        <v/>
      </c>
      <c r="Y122" s="135" t="str" cm="1">
        <f t="array" ref="Y122">IFERROR(INDEX(AA81:AA132, MATCH(ROW()-MIN(ROW(AA81:AA132))+1, X81:X132, 0)), "")</f>
        <v/>
      </c>
      <c r="Z122" s="2567">
        <f t="shared" si="27"/>
        <v>0</v>
      </c>
      <c r="AA122" s="2571" t="str">
        <f t="shared" si="28"/>
        <v/>
      </c>
      <c r="AB122" s="2573" t="str">
        <f>IFERROR(SUBSTITUTE(SUBSTITUTE(SUBSTITUTE(SUBSTITUTE(SUBSTITUTE(SUBSTITUTE(AB121, ",", " "), ".", " "), ";", " "), "-", " "), ":", " "), "?", " "), AB121)</f>
        <v>►Police  choisissez celle qui vous convient</v>
      </c>
      <c r="AC122" s="2574" t="e">
        <f>IF(LEN(AD121)&lt;=AB124,AD121,LEFT(AD121,FIND("#",SUBSTITUTE(LEFT(AD121,AB124+1)," ","#",LEN(LEFT(AD121,AB124+1))-LEN(SUBSTITUTE(LEFT(AD121,AB124+1)," ",""))))-1))</f>
        <v>#VALUE!</v>
      </c>
      <c r="AD122" s="2572" t="e">
        <f t="shared" si="36"/>
        <v>#VALUE!</v>
      </c>
      <c r="AF122"/>
      <c r="AG122"/>
      <c r="AH122"/>
      <c r="AI122"/>
      <c r="AJ122"/>
      <c r="AK122"/>
      <c r="AL122"/>
      <c r="AN122" s="716" t="s">
        <v>545</v>
      </c>
      <c r="AO122" s="122"/>
      <c r="AP122" s="122"/>
      <c r="AQ122" s="717"/>
      <c r="AR122" s="464"/>
      <c r="AS122" s="753"/>
      <c r="AU122" s="85"/>
      <c r="AV122" s="85"/>
      <c r="AW122" s="9"/>
      <c r="AX122" s="9"/>
      <c r="AY122" s="754"/>
      <c r="AZ122" s="681" t="s">
        <v>4</v>
      </c>
      <c r="BA122" s="466">
        <v>1</v>
      </c>
    </row>
    <row r="123" spans="2:53" ht="21" customHeight="1" x14ac:dyDescent="0.25">
      <c r="B123" s="73" t="str">
        <f t="shared" si="35"/>
        <v>►</v>
      </c>
      <c r="C123" s="427" t="str">
        <f>C116</f>
        <v>Famille à coller.N.Nom de votre recette.Recette mère ►.S.Saisissez le nom de la recette mère</v>
      </c>
      <c r="D123" s="428">
        <f>D116</f>
        <v>6</v>
      </c>
      <c r="E123" s="529" t="str">
        <f>E116</f>
        <v>couverts</v>
      </c>
      <c r="F123" s="79"/>
      <c r="G123" s="80"/>
      <c r="H123" s="75" t="str">
        <f t="shared" si="34"/>
        <v/>
      </c>
      <c r="I123" s="67"/>
      <c r="J123" s="562"/>
      <c r="K123" s="68">
        <v>1</v>
      </c>
      <c r="L123" s="69"/>
      <c r="O123" s="3219" t="s">
        <v>79</v>
      </c>
      <c r="P123" s="3220"/>
      <c r="Q123" s="3221"/>
      <c r="R123" s="464"/>
      <c r="W123" s="1981">
        <f>IF(Y123=Y79,1,LEN(Y123))</f>
        <v>0</v>
      </c>
      <c r="X123" s="2566" t="str" cm="1">
        <f t="array" ref="X123">IF(AA123="", "", IFERROR(MAX(IF(ISNUMBER(X80:X122), X80:X122)) + 1, ""))</f>
        <v/>
      </c>
      <c r="Y123" s="135" t="str" cm="1">
        <f t="array" ref="Y123">IFERROR(INDEX(AA81:AA132, MATCH(ROW()-MIN(ROW(AA81:AA132))+1, X81:X132, 0)), "")</f>
        <v/>
      </c>
      <c r="Z123" s="2567">
        <f t="shared" si="27"/>
        <v>0</v>
      </c>
      <c r="AA123" s="2571" t="str">
        <f t="shared" si="28"/>
        <v/>
      </c>
      <c r="AB123" s="2573" t="str">
        <f>IFERROR(SUBSTITUTE(SUBSTITUTE(SUBSTITUTE(SUBSTITUTE(AB122, " , ", " "), ";", " "), "  ", " "), " ", " "), AB122)</f>
        <v>►Police choisissez celle qui vous convient</v>
      </c>
      <c r="AC123" s="2574" t="e">
        <f>IF(LEN(AD122)&lt;=AB124,AD122,LEFT(AD122,FIND("#",SUBSTITUTE(LEFT(AD122,AB124+1)," ","#",LEN(LEFT(AD122,AB124+1))-LEN(SUBSTITUTE(LEFT(AD122,AB124+1)," ",""))))-1))</f>
        <v>#VALUE!</v>
      </c>
      <c r="AD123" s="2572" t="e">
        <f t="shared" si="36"/>
        <v>#VALUE!</v>
      </c>
      <c r="AF123"/>
      <c r="AG123"/>
      <c r="AH123"/>
      <c r="AI123"/>
      <c r="AJ123"/>
      <c r="AK123"/>
      <c r="AL123"/>
      <c r="AN123" s="716" t="s">
        <v>546</v>
      </c>
      <c r="AO123" s="822"/>
      <c r="AP123" s="822"/>
      <c r="AQ123" s="823"/>
      <c r="AR123" s="464"/>
      <c r="AS123" s="753"/>
      <c r="AT123" s="85" t="s">
        <v>487</v>
      </c>
      <c r="AU123" s="9"/>
      <c r="AV123" s="9"/>
      <c r="AW123" s="9"/>
      <c r="AX123" s="9"/>
      <c r="AY123" s="754"/>
      <c r="AZ123" s="681" t="s">
        <v>4</v>
      </c>
      <c r="BA123" s="466">
        <v>1</v>
      </c>
    </row>
    <row r="124" spans="2:53" ht="21" customHeight="1" x14ac:dyDescent="0.25">
      <c r="B124" s="73" t="str">
        <f t="shared" si="35"/>
        <v>►</v>
      </c>
      <c r="C124" s="427" t="str">
        <f>C116</f>
        <v>Famille à coller.N.Nom de votre recette.Recette mère ►.S.Saisissez le nom de la recette mère</v>
      </c>
      <c r="D124" s="428">
        <f>D116</f>
        <v>6</v>
      </c>
      <c r="E124" s="529" t="str">
        <f>E116</f>
        <v>couverts</v>
      </c>
      <c r="F124" s="79"/>
      <c r="G124" s="80"/>
      <c r="H124" s="75" t="str">
        <f t="shared" si="34"/>
        <v/>
      </c>
      <c r="I124" s="67"/>
      <c r="J124" s="562"/>
      <c r="K124" s="68">
        <v>1</v>
      </c>
      <c r="L124" s="69"/>
      <c r="O124" s="488"/>
      <c r="P124" s="487" t="s">
        <v>284</v>
      </c>
      <c r="Q124" s="493">
        <v>1</v>
      </c>
      <c r="R124" s="464"/>
      <c r="W124" s="1981">
        <f>IF(Y124=Y79,1,LEN(Y124))</f>
        <v>0</v>
      </c>
      <c r="X124" s="2566" t="str" cm="1">
        <f t="array" ref="X124">IF(AA124="", "", IFERROR(MAX(IF(ISNUMBER(X80:X123), X80:X123)) + 1, ""))</f>
        <v/>
      </c>
      <c r="Y124" s="135" t="str" cm="1">
        <f t="array" ref="Y124">IFERROR(INDEX(AA81:AA132, MATCH(ROW()-MIN(ROW(AA81:AA132))+1, X81:X132, 0)), "")</f>
        <v/>
      </c>
      <c r="Z124" s="2567">
        <f t="shared" si="27"/>
        <v>0</v>
      </c>
      <c r="AA124" s="2571" t="str">
        <f t="shared" si="28"/>
        <v/>
      </c>
      <c r="AB124" s="1837">
        <f>Y69</f>
        <v>90</v>
      </c>
      <c r="AC124" s="2574" t="e">
        <f>IF(LEN(AD123)&lt;=AB124,AD123,LEFT(AD123,FIND("#",SUBSTITUTE(LEFT(AD123,AB124+1)," ","#",LEN(LEFT(AD123,AB124+1))-LEN(SUBSTITUTE(LEFT(AD123,AB124+1)," ",""))))-1))</f>
        <v>#VALUE!</v>
      </c>
      <c r="AD124" s="2572" t="e">
        <f t="shared" si="36"/>
        <v>#VALUE!</v>
      </c>
      <c r="AF124"/>
      <c r="AG124"/>
      <c r="AH124"/>
      <c r="AI124"/>
      <c r="AJ124"/>
      <c r="AK124"/>
      <c r="AL124"/>
      <c r="AN124" s="845"/>
      <c r="AO124" s="822"/>
      <c r="AP124" s="822"/>
      <c r="AQ124" s="823"/>
      <c r="AR124" s="464"/>
      <c r="AS124" s="711"/>
      <c r="AT124" s="841" t="s">
        <v>520</v>
      </c>
      <c r="AU124" s="9"/>
      <c r="AV124" s="9"/>
      <c r="AW124" s="9"/>
      <c r="AX124" s="9"/>
      <c r="AY124" s="754"/>
      <c r="AZ124" s="681" t="s">
        <v>4</v>
      </c>
      <c r="BA124" s="466">
        <v>1</v>
      </c>
    </row>
    <row r="125" spans="2:53" ht="21" customHeight="1" x14ac:dyDescent="0.25">
      <c r="B125" s="73" t="str">
        <f t="shared" si="35"/>
        <v>►</v>
      </c>
      <c r="C125" s="427" t="str">
        <f>C116</f>
        <v>Famille à coller.N.Nom de votre recette.Recette mère ►.S.Saisissez le nom de la recette mère</v>
      </c>
      <c r="D125" s="428">
        <f>D116</f>
        <v>6</v>
      </c>
      <c r="E125" s="529" t="str">
        <f>E116</f>
        <v>couverts</v>
      </c>
      <c r="F125" s="79"/>
      <c r="G125" s="80"/>
      <c r="H125" s="75" t="str">
        <f t="shared" si="34"/>
        <v/>
      </c>
      <c r="I125" s="67"/>
      <c r="J125" s="562"/>
      <c r="K125" s="68">
        <v>1</v>
      </c>
      <c r="L125" s="69"/>
      <c r="O125" s="484" t="s">
        <v>80</v>
      </c>
      <c r="P125" s="134">
        <v>100</v>
      </c>
      <c r="Q125" s="492">
        <f>IF(MOD(Q124*1000/P125,1)=0,Q124*1000/P125,IF(MOD(Q124*1000/P125,1)&lt;0.5,INT(Q124*1000/P125),INT(Q124*1000/P125)+1))</f>
        <v>10</v>
      </c>
      <c r="R125" s="464"/>
      <c r="W125" s="1981">
        <f>IF(Y125=Y79,1,LEN(Y125))</f>
        <v>0</v>
      </c>
      <c r="X125" s="2566" t="str" cm="1">
        <f t="array" ref="X125">IF(AA125="", "", IFERROR(MAX(IF(ISNUMBER(X80:X124), X80:X124)) + 1, ""))</f>
        <v/>
      </c>
      <c r="Y125" s="135" t="str" cm="1">
        <f t="array" ref="Y125">IFERROR(INDEX(AA81:AA132, MATCH(ROW()-MIN(ROW(AA81:AA132))+1, X81:X132, 0)), "")</f>
        <v/>
      </c>
      <c r="Z125" s="2567">
        <f t="shared" si="27"/>
        <v>0</v>
      </c>
      <c r="AA125" s="2571" t="str">
        <f t="shared" si="28"/>
        <v/>
      </c>
      <c r="AB125" s="2575"/>
      <c r="AC125" s="2574" t="e">
        <f>IF(LEN(AD124)&lt;=AB124,AD124,LEFT(AD124,FIND("#",SUBSTITUTE(LEFT(AD124,AB124+1)," ","#",LEN(LEFT(AD124,AB124+1))-LEN(SUBSTITUTE(LEFT(AD124,AB124+1)," ",""))))-1))</f>
        <v>#VALUE!</v>
      </c>
      <c r="AD125" s="2572" t="e">
        <f t="shared" si="36"/>
        <v>#VALUE!</v>
      </c>
      <c r="AF125"/>
      <c r="AG125"/>
      <c r="AH125"/>
      <c r="AI125"/>
      <c r="AJ125"/>
      <c r="AK125"/>
      <c r="AL125"/>
      <c r="AN125" s="847" t="s">
        <v>5</v>
      </c>
      <c r="AO125" s="678" t="s">
        <v>549</v>
      </c>
      <c r="AP125" s="678"/>
      <c r="AQ125" s="823"/>
      <c r="AR125" s="464"/>
      <c r="AS125" s="711"/>
      <c r="AT125" s="841" t="s">
        <v>521</v>
      </c>
      <c r="AU125" s="9"/>
      <c r="AV125" s="9"/>
      <c r="AW125" s="9"/>
      <c r="AX125" s="9"/>
      <c r="AY125" s="754"/>
      <c r="AZ125" s="681" t="s">
        <v>4</v>
      </c>
      <c r="BA125" s="466">
        <v>1</v>
      </c>
    </row>
    <row r="126" spans="2:53" ht="21" customHeight="1" x14ac:dyDescent="0.25">
      <c r="B126" s="73" t="str">
        <f t="shared" si="35"/>
        <v>►</v>
      </c>
      <c r="C126" s="427" t="str">
        <f>C116</f>
        <v>Famille à coller.N.Nom de votre recette.Recette mère ►.S.Saisissez le nom de la recette mère</v>
      </c>
      <c r="D126" s="428">
        <f>D116</f>
        <v>6</v>
      </c>
      <c r="E126" s="529" t="str">
        <f>E116</f>
        <v>couverts</v>
      </c>
      <c r="F126" s="79"/>
      <c r="G126" s="65"/>
      <c r="H126" s="75" t="str">
        <f t="shared" si="34"/>
        <v/>
      </c>
      <c r="I126" s="67"/>
      <c r="J126" s="562"/>
      <c r="K126" s="68">
        <v>1</v>
      </c>
      <c r="L126" s="69"/>
      <c r="O126" s="484" t="s">
        <v>81</v>
      </c>
      <c r="P126" s="134">
        <v>120</v>
      </c>
      <c r="Q126" s="492">
        <f>IF(MOD(Q124*1000/P126,1)=0,Q124*1000/P126,IF(MOD(Q124*1000/P126,1)&lt;0.5,INT(Q124*1000/P126),INT(Q124*1000/P126)+1))</f>
        <v>8</v>
      </c>
      <c r="R126" s="464"/>
      <c r="W126" s="1981">
        <f>IF(Y126=Y79,1,LEN(Y126))</f>
        <v>0</v>
      </c>
      <c r="X126" s="2566" t="str" cm="1">
        <f t="array" ref="X126">IF(AA126="", "", IFERROR(MAX(IF(ISNUMBER(X80:X125), X80:X125)) + 1, ""))</f>
        <v/>
      </c>
      <c r="Y126" s="135" t="str" cm="1">
        <f t="array" ref="Y126">IFERROR(INDEX(AA81:AA132, MATCH(ROW()-MIN(ROW(AA81:AA132))+1, X81:X132, 0)), "")</f>
        <v/>
      </c>
      <c r="Z126" s="2567">
        <f t="shared" si="27"/>
        <v>0</v>
      </c>
      <c r="AA126" s="2571" t="str">
        <f t="shared" si="28"/>
        <v/>
      </c>
      <c r="AB126" s="2575"/>
      <c r="AC126" s="2574" t="e">
        <f>IF(LEN(AD125)&lt;=AB124,AD125,LEFT(AD125,FIND("#",SUBSTITUTE(LEFT(AD125,AB124+1)," ","#",LEN(LEFT(AD125,AB124+1))-LEN(SUBSTITUTE(LEFT(AD125,AB124+1)," ",""))))-1))</f>
        <v>#VALUE!</v>
      </c>
      <c r="AD126" s="2572" t="e">
        <f t="shared" si="36"/>
        <v>#VALUE!</v>
      </c>
      <c r="AF126"/>
      <c r="AG126"/>
      <c r="AH126"/>
      <c r="AI126"/>
      <c r="AJ126"/>
      <c r="AK126"/>
      <c r="AL126"/>
      <c r="AN126" s="677"/>
      <c r="AO126" s="678" t="s">
        <v>550</v>
      </c>
      <c r="AP126" s="822"/>
      <c r="AQ126" s="823"/>
      <c r="AR126" s="464"/>
      <c r="AS126" s="827"/>
      <c r="AT126" s="9"/>
      <c r="AU126" s="9"/>
      <c r="AV126" s="9"/>
      <c r="AW126" s="9"/>
      <c r="AX126" s="9"/>
      <c r="AY126" s="754"/>
      <c r="AZ126" s="681" t="s">
        <v>4</v>
      </c>
      <c r="BA126" s="466">
        <v>1</v>
      </c>
    </row>
    <row r="127" spans="2:53" ht="21" customHeight="1" x14ac:dyDescent="0.25">
      <c r="B127" s="73" t="str">
        <f t="shared" si="35"/>
        <v>►</v>
      </c>
      <c r="C127" s="427" t="str">
        <f>C116</f>
        <v>Famille à coller.N.Nom de votre recette.Recette mère ►.S.Saisissez le nom de la recette mère</v>
      </c>
      <c r="D127" s="428">
        <f>D116</f>
        <v>6</v>
      </c>
      <c r="E127" s="529" t="str">
        <f>E116</f>
        <v>couverts</v>
      </c>
      <c r="F127" s="79"/>
      <c r="G127" s="65"/>
      <c r="H127" s="75" t="str">
        <f t="shared" si="34"/>
        <v/>
      </c>
      <c r="I127" s="67"/>
      <c r="J127" s="562"/>
      <c r="K127" s="68">
        <v>1</v>
      </c>
      <c r="L127" s="69"/>
      <c r="O127" s="485" t="s">
        <v>82</v>
      </c>
      <c r="P127" s="134">
        <v>180</v>
      </c>
      <c r="Q127" s="492">
        <f>IF(MOD(Q124*1000/P127,1)=0,Q124*1000/P127,IF(MOD(Q124*1000/P127,1)&lt;0.5,INT(Q124*1000/P127),INT(Q124*1000/P127)+1))</f>
        <v>6</v>
      </c>
      <c r="R127" s="464"/>
      <c r="W127" s="1981">
        <f>IF(Y127=Y79,1,LEN(Y127))</f>
        <v>0</v>
      </c>
      <c r="X127" s="2566" t="str" cm="1">
        <f t="array" ref="X127">IF(AA127="", "", IFERROR(MAX(IF(ISNUMBER(X80:X126), X80:X126)) + 1, ""))</f>
        <v/>
      </c>
      <c r="Y127" s="135" t="str" cm="1">
        <f t="array" ref="Y127">IFERROR(INDEX(AA81:AA132, MATCH(ROW()-MIN(ROW(AA81:AA132))+1, X81:X132, 0)), "")</f>
        <v/>
      </c>
      <c r="Z127" s="2567">
        <f t="shared" si="27"/>
        <v>0</v>
      </c>
      <c r="AA127" s="2571" t="str">
        <f t="shared" si="28"/>
        <v/>
      </c>
      <c r="AB127" s="2575"/>
      <c r="AC127" s="2574" t="e">
        <f>IF(LEN(AD126)&lt;=AB124,AD126,LEFT(AD126,FIND("#",SUBSTITUTE(LEFT(AD126,AB124+1)," ","#",LEN(LEFT(AD126,AB124+1))-LEN(SUBSTITUTE(LEFT(AD126,AB124+1)," ",""))))-1))</f>
        <v>#VALUE!</v>
      </c>
      <c r="AD127" s="2572" t="e">
        <f t="shared" si="36"/>
        <v>#VALUE!</v>
      </c>
      <c r="AF127"/>
      <c r="AG127"/>
      <c r="AH127"/>
      <c r="AI127"/>
      <c r="AJ127"/>
      <c r="AK127"/>
      <c r="AL127"/>
      <c r="AN127" s="677"/>
      <c r="AO127" s="822"/>
      <c r="AP127" s="822"/>
      <c r="AQ127" s="823"/>
      <c r="AR127" s="464"/>
      <c r="AS127" s="827"/>
      <c r="AT127" s="9"/>
      <c r="AU127" s="9"/>
      <c r="AV127" s="9"/>
      <c r="AW127" s="9"/>
      <c r="AX127" s="9"/>
      <c r="AY127" s="754"/>
      <c r="AZ127" s="681" t="s">
        <v>4</v>
      </c>
      <c r="BA127" s="466">
        <v>1</v>
      </c>
    </row>
    <row r="128" spans="2:53" ht="21" customHeight="1" x14ac:dyDescent="0.25">
      <c r="B128" s="73" t="str">
        <f t="shared" si="35"/>
        <v>►</v>
      </c>
      <c r="C128" s="427" t="str">
        <f>C116</f>
        <v>Famille à coller.N.Nom de votre recette.Recette mère ►.S.Saisissez le nom de la recette mère</v>
      </c>
      <c r="D128" s="428">
        <f>D116</f>
        <v>6</v>
      </c>
      <c r="E128" s="529" t="str">
        <f>E116</f>
        <v>couverts</v>
      </c>
      <c r="F128" s="79"/>
      <c r="G128" s="65"/>
      <c r="H128" s="75" t="str">
        <f t="shared" si="34"/>
        <v/>
      </c>
      <c r="I128" s="67"/>
      <c r="J128" s="562"/>
      <c r="K128" s="68">
        <v>1</v>
      </c>
      <c r="L128" s="69"/>
      <c r="O128" s="484" t="s">
        <v>83</v>
      </c>
      <c r="P128" s="134">
        <v>180</v>
      </c>
      <c r="Q128" s="492">
        <f>IF(MOD(Q124*1000/P128,1)=0,Q124*1000/P128,IF(MOD(Q124*1000/P128,1)&lt;0.5,INT(Q124*1000/P128),INT(Q124*1000/P128)+1))</f>
        <v>6</v>
      </c>
      <c r="R128" s="464"/>
      <c r="W128" s="1981">
        <f>IF(Y128=Y79,1,LEN(Y128))</f>
        <v>0</v>
      </c>
      <c r="X128" s="2566" t="str" cm="1">
        <f t="array" ref="X128">IF(AA128="", "", IFERROR(MAX(IF(ISNUMBER(X80:X127), X80:X127)) + 1, ""))</f>
        <v/>
      </c>
      <c r="Y128" s="135" t="str" cm="1">
        <f t="array" ref="Y128">IFERROR(INDEX(AA81:AA132, MATCH(ROW()-MIN(ROW(AA81:AA132))+1, X81:X132, 0)), "")</f>
        <v/>
      </c>
      <c r="Z128" s="2567">
        <f t="shared" si="27"/>
        <v>0</v>
      </c>
      <c r="AA128" s="2571" t="str">
        <f t="shared" si="28"/>
        <v/>
      </c>
      <c r="AB128" s="2575"/>
      <c r="AC128" s="2574" t="e">
        <f>IF(LEN(AD127)&lt;=AB124,AD127,LEFT(AD127,FIND("#",SUBSTITUTE(LEFT(AD127,AB124+1)," ","#",LEN(LEFT(AD127,AB124+1))-LEN(SUBSTITUTE(LEFT(AD127,AB124+1)," ",""))))-1))</f>
        <v>#VALUE!</v>
      </c>
      <c r="AD128" s="2572" t="e">
        <f t="shared" si="36"/>
        <v>#VALUE!</v>
      </c>
      <c r="AF128"/>
      <c r="AG128"/>
      <c r="AH128"/>
      <c r="AI128"/>
      <c r="AJ128"/>
      <c r="AK128"/>
      <c r="AL128"/>
      <c r="AN128" s="848" t="s">
        <v>551</v>
      </c>
      <c r="AO128" s="849"/>
      <c r="AP128" s="822"/>
      <c r="AQ128" s="823"/>
      <c r="AR128" s="464"/>
      <c r="AS128" s="827"/>
      <c r="AT128" s="9"/>
      <c r="AU128" s="9"/>
      <c r="AV128" s="9"/>
      <c r="AW128" s="9"/>
      <c r="AX128" s="9"/>
      <c r="AY128" s="754"/>
      <c r="AZ128" s="681" t="s">
        <v>4</v>
      </c>
      <c r="BA128" s="466">
        <v>1</v>
      </c>
    </row>
    <row r="129" spans="2:53" ht="21" customHeight="1" x14ac:dyDescent="0.25">
      <c r="B129" s="73" t="str">
        <f t="shared" si="35"/>
        <v>A</v>
      </c>
      <c r="C129" s="427" t="str">
        <f>C116</f>
        <v>Famille à coller.N.Nom de votre recette.Recette mère ►.S.Saisissez le nom de la recette mère</v>
      </c>
      <c r="D129" s="428">
        <f>D116</f>
        <v>6</v>
      </c>
      <c r="E129" s="529" t="str">
        <f>E116</f>
        <v>couverts</v>
      </c>
      <c r="F129" s="79"/>
      <c r="G129" s="65"/>
      <c r="H129" s="75" t="str">
        <f t="shared" si="34"/>
        <v/>
      </c>
      <c r="I129" s="67"/>
      <c r="J129" s="562"/>
      <c r="K129" s="68">
        <v>1</v>
      </c>
      <c r="L129" s="69" t="s">
        <v>347</v>
      </c>
      <c r="N129" s="464"/>
      <c r="O129" s="484" t="s">
        <v>84</v>
      </c>
      <c r="P129" s="134">
        <v>200</v>
      </c>
      <c r="Q129" s="492">
        <f>IF(MOD(Q124*1000/P129,1)=0,Q124*1000/P129,IF(MOD(Q124*1000/P129,1)&lt;0.5,INT(Q124*1000/P129),INT(Q124*1000/P129)+1))</f>
        <v>5</v>
      </c>
      <c r="R129" s="464"/>
      <c r="W129" s="1981">
        <f>IF(Y129=Y79,1,LEN(Y129))</f>
        <v>0</v>
      </c>
      <c r="X129" s="2566" t="str" cm="1">
        <f t="array" ref="X129">IF(AA129="", "", IFERROR(MAX(IF(ISNUMBER(X80:X128), X80:X128)) + 1, ""))</f>
        <v/>
      </c>
      <c r="Y129" s="135" t="str" cm="1">
        <f t="array" ref="Y129">IFERROR(INDEX(AA81:AA132, MATCH(ROW()-MIN(ROW(AA81:AA132))+1, X81:X132, 0)), "")</f>
        <v/>
      </c>
      <c r="Z129" s="2567">
        <f t="shared" si="27"/>
        <v>0</v>
      </c>
      <c r="AA129" s="2571" t="str">
        <f t="shared" si="28"/>
        <v/>
      </c>
      <c r="AB129" s="2575"/>
      <c r="AC129" s="2574" t="e">
        <f>IF(LEN(AD128)&lt;=AB124,AD128,LEFT(AD128,FIND("#",SUBSTITUTE(LEFT(AD128,AB124+1)," ","#",LEN(LEFT(AD128,AB124+1))-LEN(SUBSTITUTE(LEFT(AD128,AB124+1)," ",""))))-1))</f>
        <v>#VALUE!</v>
      </c>
      <c r="AD129" s="2572" t="e">
        <f t="shared" si="36"/>
        <v>#VALUE!</v>
      </c>
      <c r="AF129"/>
      <c r="AG129"/>
      <c r="AH129"/>
      <c r="AI129"/>
      <c r="AJ129"/>
      <c r="AK129"/>
      <c r="AL129"/>
      <c r="AN129" s="850" t="s">
        <v>554</v>
      </c>
      <c r="AO129" s="851"/>
      <c r="AP129" s="822"/>
      <c r="AQ129" s="823"/>
      <c r="AR129" s="464"/>
      <c r="AS129" s="827"/>
      <c r="AT129" s="9"/>
      <c r="AU129" s="9"/>
      <c r="AV129" s="9"/>
      <c r="AW129" s="9"/>
      <c r="AX129" s="9"/>
      <c r="AY129" s="754"/>
      <c r="AZ129" s="681" t="s">
        <v>4</v>
      </c>
      <c r="BA129" s="466">
        <v>1</v>
      </c>
    </row>
    <row r="130" spans="2:53" ht="21" customHeight="1" x14ac:dyDescent="0.25">
      <c r="B130" s="73" t="str">
        <f t="shared" si="35"/>
        <v>►</v>
      </c>
      <c r="C130" s="427" t="str">
        <f>C116</f>
        <v>Famille à coller.N.Nom de votre recette.Recette mère ►.S.Saisissez le nom de la recette mère</v>
      </c>
      <c r="D130" s="428">
        <f>D116</f>
        <v>6</v>
      </c>
      <c r="E130" s="529" t="str">
        <f>E116</f>
        <v>couverts</v>
      </c>
      <c r="F130" s="79"/>
      <c r="G130" s="65"/>
      <c r="H130" s="75" t="str">
        <f t="shared" si="34"/>
        <v/>
      </c>
      <c r="I130" s="67"/>
      <c r="J130" s="562"/>
      <c r="K130" s="68">
        <v>1</v>
      </c>
      <c r="L130" s="69"/>
      <c r="N130" s="464"/>
      <c r="O130" s="484" t="s">
        <v>282</v>
      </c>
      <c r="P130" s="134">
        <v>110</v>
      </c>
      <c r="Q130" s="492">
        <f>IF(MOD(Q124*1000/P130,1)=0,Q124*1000/P130,IF(MOD(Q124*1000/P130,1)&lt;0.5,INT(Q124*1000/P130),INT(Q124*1000/P130)+1))</f>
        <v>9</v>
      </c>
      <c r="R130" s="464"/>
      <c r="W130" s="1981">
        <f>IF(Y130=Y79,1,LEN(Y130))</f>
        <v>0</v>
      </c>
      <c r="X130" s="2566" t="str" cm="1">
        <f t="array" ref="X130">IF(AA130="", "", IFERROR(MAX(IF(ISNUMBER(X80:X129), X80:X129)) + 1, ""))</f>
        <v/>
      </c>
      <c r="Y130" s="135" t="str" cm="1">
        <f t="array" ref="Y130">IFERROR(INDEX(AA81:AA132, MATCH(ROW()-MIN(ROW(AA81:AA132))+1, X81:X132, 0)), "")</f>
        <v/>
      </c>
      <c r="Z130" s="2567">
        <f t="shared" si="27"/>
        <v>0</v>
      </c>
      <c r="AA130" s="2571" t="str">
        <f t="shared" si="28"/>
        <v/>
      </c>
      <c r="AB130" s="2575"/>
      <c r="AC130" s="2574" t="e">
        <f>IF(LEN(AD129)&lt;=AB124,AD129,LEFT(AD129,FIND("#",SUBSTITUTE(LEFT(AD129,AB124+1)," ","#",LEN(LEFT(AD129,AB124+1))-LEN(SUBSTITUTE(LEFT(AD129,AB124+1)," ",""))))-1))</f>
        <v>#VALUE!</v>
      </c>
      <c r="AD130" s="2572" t="e">
        <f t="shared" si="36"/>
        <v>#VALUE!</v>
      </c>
      <c r="AF130"/>
      <c r="AG130"/>
      <c r="AH130"/>
      <c r="AI130"/>
      <c r="AJ130"/>
      <c r="AK130"/>
      <c r="AL130"/>
      <c r="AN130" s="852" t="s">
        <v>7</v>
      </c>
      <c r="AO130" s="851"/>
      <c r="AP130" s="822"/>
      <c r="AQ130" s="823"/>
      <c r="AR130" s="464"/>
      <c r="AS130" s="827"/>
      <c r="AT130" s="9"/>
      <c r="AU130" s="9"/>
      <c r="AV130" s="9"/>
      <c r="AW130" s="9"/>
      <c r="AX130" s="9"/>
      <c r="AY130" s="754"/>
      <c r="AZ130" s="681" t="s">
        <v>4</v>
      </c>
      <c r="BA130" s="466">
        <v>1</v>
      </c>
    </row>
    <row r="131" spans="2:53" ht="21" customHeight="1" x14ac:dyDescent="0.25">
      <c r="B131" s="73" t="str">
        <f t="shared" si="35"/>
        <v>►</v>
      </c>
      <c r="C131" s="427" t="str">
        <f>C116</f>
        <v>Famille à coller.N.Nom de votre recette.Recette mère ►.S.Saisissez le nom de la recette mère</v>
      </c>
      <c r="D131" s="428">
        <f>D116</f>
        <v>6</v>
      </c>
      <c r="E131" s="529" t="str">
        <f>E116</f>
        <v>couverts</v>
      </c>
      <c r="F131" s="79"/>
      <c r="G131" s="65"/>
      <c r="H131" s="75" t="str">
        <f t="shared" si="34"/>
        <v/>
      </c>
      <c r="I131" s="67"/>
      <c r="J131" s="562"/>
      <c r="K131" s="68">
        <v>1</v>
      </c>
      <c r="L131" s="69"/>
      <c r="N131" s="464"/>
      <c r="O131" s="484" t="s">
        <v>281</v>
      </c>
      <c r="P131" s="134">
        <v>90</v>
      </c>
      <c r="Q131" s="492">
        <f>IF(MOD(Q124*1000/P131,1)=0,Q124*1000/P131,IF(MOD(Q124*1000/P131,1)&lt;0.5,INT(Q124*1000/P131),INT(Q124*1000/P131)+1))</f>
        <v>11</v>
      </c>
      <c r="R131" s="464"/>
      <c r="W131" s="1981">
        <f>IF(Y131=Y79,1,LEN(Y131))</f>
        <v>0</v>
      </c>
      <c r="X131" s="2566" t="str" cm="1">
        <f t="array" ref="X131">IF(AA131="", "", IFERROR(MAX(IF(ISNUMBER(X80:X130), X80:X130)) + 1, ""))</f>
        <v/>
      </c>
      <c r="Y131" s="135" t="str" cm="1">
        <f t="array" ref="Y131">IFERROR(INDEX(AA81:AA132, MATCH(ROW()-MIN(ROW(AA81:AA132))+1, X81:X132, 0)), "")</f>
        <v/>
      </c>
      <c r="Z131" s="2567">
        <f t="shared" si="27"/>
        <v>0</v>
      </c>
      <c r="AA131" s="2571" t="str">
        <f t="shared" si="28"/>
        <v/>
      </c>
      <c r="AB131" s="2575"/>
      <c r="AC131" s="2574" t="e">
        <f>IF(LEN(AD130)&lt;=AB124,AD130,LEFT(AD130,FIND("#",SUBSTITUTE(LEFT(AD130,AB124+1)," ","#",LEN(LEFT(AD130,AB124+1))-LEN(SUBSTITUTE(LEFT(AD130,AB124+1)," ",""))))-1))</f>
        <v>#VALUE!</v>
      </c>
      <c r="AD131" s="2572" t="e">
        <f t="shared" si="36"/>
        <v>#VALUE!</v>
      </c>
      <c r="AF131"/>
      <c r="AG131"/>
      <c r="AH131"/>
      <c r="AI131"/>
      <c r="AJ131"/>
      <c r="AK131"/>
      <c r="AL131"/>
      <c r="AN131" s="848" t="s">
        <v>380</v>
      </c>
      <c r="AO131" s="849"/>
      <c r="AP131" s="822"/>
      <c r="AQ131" s="823"/>
      <c r="AR131" s="464"/>
      <c r="AS131" s="827"/>
      <c r="AT131" s="9"/>
      <c r="AU131" s="9"/>
      <c r="AV131" s="9"/>
      <c r="AW131" s="9"/>
      <c r="AX131" s="9"/>
      <c r="AY131" s="754"/>
      <c r="AZ131" s="681" t="s">
        <v>4</v>
      </c>
      <c r="BA131" s="466">
        <v>1</v>
      </c>
    </row>
    <row r="132" spans="2:53" ht="21" customHeight="1" x14ac:dyDescent="0.25">
      <c r="B132" s="73" t="str">
        <f t="shared" si="35"/>
        <v>►</v>
      </c>
      <c r="C132" s="427" t="str">
        <f>C116</f>
        <v>Famille à coller.N.Nom de votre recette.Recette mère ►.S.Saisissez le nom de la recette mère</v>
      </c>
      <c r="D132" s="428">
        <f>D116</f>
        <v>6</v>
      </c>
      <c r="E132" s="529" t="str">
        <f>E116</f>
        <v>couverts</v>
      </c>
      <c r="F132" s="79"/>
      <c r="G132" s="65"/>
      <c r="H132" s="75" t="str">
        <f t="shared" si="34"/>
        <v/>
      </c>
      <c r="I132" s="67"/>
      <c r="J132" s="562"/>
      <c r="K132" s="68">
        <v>1</v>
      </c>
      <c r="L132" s="69"/>
      <c r="N132" s="464"/>
      <c r="O132" s="484" t="s">
        <v>280</v>
      </c>
      <c r="P132" s="134">
        <v>115</v>
      </c>
      <c r="Q132" s="492">
        <f>IF(MOD(Q124*1000/P132,1)=0,Q124*1000/P132,IF(MOD(Q124*1000/P132,1)&lt;0.5,INT(Q124*1000/P132),INT(Q124*1000/P132)+1))</f>
        <v>9</v>
      </c>
      <c r="R132" s="464"/>
      <c r="W132" s="1981">
        <f>IF(Y132=Y79,1,LEN(Y132))</f>
        <v>0</v>
      </c>
      <c r="X132" s="2566" t="str" cm="1">
        <f t="array" ref="X132">IF(AA132="", "", IFERROR(MAX(IF(ISNUMBER(X80:X131), X80:X131)) + 1, ""))</f>
        <v/>
      </c>
      <c r="Y132" s="135" t="str" cm="1">
        <f t="array" ref="Y132">IFERROR(INDEX(AA81:AA132, MATCH(ROW()-MIN(ROW(AA81:AA132))+1, X81:X132, 0)), "")</f>
        <v/>
      </c>
      <c r="Z132" s="2576">
        <f t="shared" si="27"/>
        <v>0</v>
      </c>
      <c r="AA132" s="2577" t="str">
        <f t="shared" si="28"/>
        <v/>
      </c>
      <c r="AB132" s="2578"/>
      <c r="AC132" s="2579" t="e">
        <f>IF(LEN(AD131)&lt;=AB124,AD131,LEFT(AD131,FIND("#",SUBSTITUTE(LEFT(AD131,AB124+1)," ","#",LEN(LEFT(AD131,AB124+1))-LEN(SUBSTITUTE(LEFT(AD131,AB124+1)," ",""))))-1))</f>
        <v>#VALUE!</v>
      </c>
      <c r="AD132" s="2586" t="e">
        <f t="shared" si="36"/>
        <v>#VALUE!</v>
      </c>
      <c r="AF132"/>
      <c r="AG132"/>
      <c r="AH132"/>
      <c r="AI132"/>
      <c r="AJ132"/>
      <c r="AK132"/>
      <c r="AL132"/>
      <c r="AN132" s="848" t="s">
        <v>381</v>
      </c>
      <c r="AO132" s="849"/>
      <c r="AP132" s="822"/>
      <c r="AQ132" s="823"/>
      <c r="AR132" s="464"/>
      <c r="AS132" s="827"/>
      <c r="AT132" s="9"/>
      <c r="AU132" s="9"/>
      <c r="AV132" s="9"/>
      <c r="AW132" s="9"/>
      <c r="AX132" s="9"/>
      <c r="AY132" s="754"/>
      <c r="AZ132" s="681" t="s">
        <v>4</v>
      </c>
      <c r="BA132" s="466">
        <v>1</v>
      </c>
    </row>
    <row r="133" spans="2:53" ht="21" customHeight="1" x14ac:dyDescent="0.25">
      <c r="B133" s="73" t="str">
        <f t="shared" si="35"/>
        <v>►</v>
      </c>
      <c r="C133" s="427" t="str">
        <f>C116</f>
        <v>Famille à coller.N.Nom de votre recette.Recette mère ►.S.Saisissez le nom de la recette mère</v>
      </c>
      <c r="D133" s="428">
        <f>D116</f>
        <v>6</v>
      </c>
      <c r="E133" s="529" t="str">
        <f>E116</f>
        <v>couverts</v>
      </c>
      <c r="F133" s="79"/>
      <c r="G133" s="65"/>
      <c r="H133" s="75" t="str">
        <f t="shared" si="34"/>
        <v/>
      </c>
      <c r="I133" s="67"/>
      <c r="J133" s="562"/>
      <c r="K133" s="68">
        <v>1</v>
      </c>
      <c r="L133" s="69"/>
      <c r="N133" s="464"/>
      <c r="O133" s="481" t="str">
        <f>"cellule "&amp;ADDRESS(ROW(Q124),COLUMN(Q124),4)&amp;"  vous pouvez saisir un autre poids"</f>
        <v>cellule Q124  vous pouvez saisir un autre poids</v>
      </c>
      <c r="P133" s="480"/>
      <c r="Q133" s="479"/>
      <c r="R133" s="464"/>
      <c r="W133" s="2580">
        <v>10</v>
      </c>
      <c r="X133" s="2581">
        <v>9</v>
      </c>
      <c r="Y133" s="2581" t="s">
        <v>2258</v>
      </c>
      <c r="Z133" s="2581">
        <v>4</v>
      </c>
      <c r="AA133" s="2581">
        <v>5</v>
      </c>
      <c r="AB133" s="2581">
        <v>11</v>
      </c>
      <c r="AC133" s="2581">
        <v>15</v>
      </c>
      <c r="AD133" s="2582">
        <v>11</v>
      </c>
      <c r="AF133"/>
      <c r="AG133"/>
      <c r="AH133"/>
      <c r="AI133"/>
      <c r="AJ133"/>
      <c r="AK133"/>
      <c r="AL133"/>
      <c r="AN133" s="709" t="s">
        <v>558</v>
      </c>
      <c r="AO133" s="746"/>
      <c r="AP133" s="746"/>
      <c r="AQ133" s="856"/>
      <c r="AR133" s="464"/>
      <c r="AS133" s="749"/>
      <c r="AT133" s="750"/>
      <c r="AU133" s="751"/>
      <c r="AV133" s="750"/>
      <c r="AW133" s="750"/>
      <c r="AX133" s="750"/>
      <c r="AY133" s="752"/>
      <c r="AZ133" s="681" t="s">
        <v>4</v>
      </c>
      <c r="BA133" s="466">
        <v>1</v>
      </c>
    </row>
    <row r="134" spans="2:53" ht="21" customHeight="1" thickBot="1" x14ac:dyDescent="0.3">
      <c r="B134" s="73" t="str">
        <f t="shared" si="35"/>
        <v>►</v>
      </c>
      <c r="C134" s="427" t="str">
        <f>C116</f>
        <v>Famille à coller.N.Nom de votre recette.Recette mère ►.S.Saisissez le nom de la recette mère</v>
      </c>
      <c r="D134" s="428">
        <f>D116</f>
        <v>6</v>
      </c>
      <c r="E134" s="529" t="str">
        <f>E116</f>
        <v>couverts</v>
      </c>
      <c r="F134" s="79"/>
      <c r="G134" s="65"/>
      <c r="H134" s="75" t="str">
        <f t="shared" si="34"/>
        <v/>
      </c>
      <c r="I134" s="67"/>
      <c r="J134" s="562"/>
      <c r="K134" s="68">
        <v>1</v>
      </c>
      <c r="L134" s="69"/>
      <c r="N134" s="464"/>
      <c r="O134" s="478" t="str">
        <f>"cellule "&amp;ADDRESS(ROW(Q124),COLUMN(Q124),4)&amp;"  format = 0.0 Kg pour"</f>
        <v>cellule Q124  format = 0.0 Kg pour</v>
      </c>
      <c r="P134" s="477"/>
      <c r="Q134" s="491"/>
      <c r="R134" s="464"/>
      <c r="W134" s="2583">
        <f t="shared" ref="W134:AD134" ca="1" si="37">CELL("largeur",W134)</f>
        <v>10</v>
      </c>
      <c r="X134" s="2584">
        <f t="shared" ca="1" si="37"/>
        <v>9</v>
      </c>
      <c r="Y134" s="2584">
        <f t="shared" ca="1" si="37"/>
        <v>99</v>
      </c>
      <c r="Z134" s="2584">
        <f t="shared" ca="1" si="37"/>
        <v>5</v>
      </c>
      <c r="AA134" s="2584">
        <f t="shared" ca="1" si="37"/>
        <v>5</v>
      </c>
      <c r="AB134" s="2584">
        <f t="shared" ca="1" si="37"/>
        <v>10</v>
      </c>
      <c r="AC134" s="2584">
        <f t="shared" ca="1" si="37"/>
        <v>10</v>
      </c>
      <c r="AD134" s="2585">
        <f t="shared" ca="1" si="37"/>
        <v>10</v>
      </c>
      <c r="AF134"/>
      <c r="AG134"/>
      <c r="AH134"/>
      <c r="AI134"/>
      <c r="AJ134"/>
      <c r="AK134"/>
      <c r="AL134"/>
      <c r="AN134" s="709" t="s">
        <v>560</v>
      </c>
      <c r="AO134" s="746"/>
      <c r="AP134" s="746"/>
      <c r="AQ134" s="856"/>
      <c r="AR134" s="464"/>
      <c r="AS134" s="827"/>
      <c r="AT134" s="800"/>
      <c r="AU134" s="800"/>
      <c r="AV134" s="808"/>
      <c r="AW134" s="808"/>
      <c r="AX134" s="85"/>
      <c r="AY134" s="754"/>
      <c r="AZ134" s="681" t="s">
        <v>4</v>
      </c>
      <c r="BA134" s="466">
        <v>1</v>
      </c>
    </row>
    <row r="135" spans="2:53" ht="21" customHeight="1" x14ac:dyDescent="0.25">
      <c r="B135" s="73" t="str">
        <f t="shared" si="35"/>
        <v>►</v>
      </c>
      <c r="C135" s="427" t="str">
        <f>C116</f>
        <v>Famille à coller.N.Nom de votre recette.Recette mère ►.S.Saisissez le nom de la recette mère</v>
      </c>
      <c r="D135" s="428">
        <f>D116</f>
        <v>6</v>
      </c>
      <c r="E135" s="529" t="str">
        <f>E116</f>
        <v>couverts</v>
      </c>
      <c r="F135" s="79"/>
      <c r="G135" s="65"/>
      <c r="H135" s="75" t="str">
        <f t="shared" si="34"/>
        <v/>
      </c>
      <c r="I135" s="67"/>
      <c r="J135" s="562"/>
      <c r="K135" s="68">
        <v>1</v>
      </c>
      <c r="L135" s="69"/>
      <c r="R135" s="464"/>
      <c r="AF135"/>
      <c r="AG135"/>
      <c r="AH135"/>
      <c r="AI135"/>
      <c r="AJ135"/>
      <c r="AK135"/>
      <c r="AL135"/>
      <c r="AN135" s="831"/>
      <c r="AQ135" s="858"/>
      <c r="AR135" s="464"/>
      <c r="AS135" s="3034" t="s">
        <v>39</v>
      </c>
      <c r="AT135" s="843" t="s">
        <v>541</v>
      </c>
      <c r="AU135" s="746"/>
      <c r="AV135" s="746"/>
      <c r="AW135" s="810"/>
      <c r="AX135" s="9"/>
      <c r="AY135" s="754"/>
      <c r="AZ135" s="681" t="s">
        <v>4</v>
      </c>
      <c r="BA135" s="466">
        <v>1</v>
      </c>
    </row>
    <row r="136" spans="2:53" ht="21" customHeight="1" thickBot="1" x14ac:dyDescent="0.3">
      <c r="B136" s="73" t="str">
        <f t="shared" si="35"/>
        <v>►</v>
      </c>
      <c r="C136" s="427" t="str">
        <f>C116</f>
        <v>Famille à coller.N.Nom de votre recette.Recette mère ►.S.Saisissez le nom de la recette mère</v>
      </c>
      <c r="D136" s="428">
        <f>D116</f>
        <v>6</v>
      </c>
      <c r="E136" s="529" t="str">
        <f>E116</f>
        <v>couverts</v>
      </c>
      <c r="F136" s="79"/>
      <c r="G136" s="65"/>
      <c r="H136" s="75" t="str">
        <f t="shared" si="34"/>
        <v/>
      </c>
      <c r="I136" s="67"/>
      <c r="J136" s="562"/>
      <c r="K136" s="68">
        <v>1</v>
      </c>
      <c r="L136" s="69"/>
      <c r="O136" s="3228" t="s">
        <v>94</v>
      </c>
      <c r="P136" s="3229"/>
      <c r="Q136" s="3230"/>
      <c r="R136" s="464"/>
      <c r="AF136"/>
      <c r="AG136"/>
      <c r="AH136"/>
      <c r="AI136"/>
      <c r="AJ136"/>
      <c r="AK136"/>
      <c r="AL136"/>
      <c r="AN136" s="859">
        <v>19</v>
      </c>
      <c r="AO136" s="860">
        <v>18</v>
      </c>
      <c r="AP136" s="860">
        <v>25</v>
      </c>
      <c r="AQ136" s="861">
        <v>16</v>
      </c>
      <c r="AR136" s="464"/>
      <c r="AS136" s="3034"/>
      <c r="AT136" s="3035" t="s">
        <v>543</v>
      </c>
      <c r="AU136" s="3035"/>
      <c r="AV136" s="3035"/>
      <c r="AW136" s="3035"/>
      <c r="AX136" s="3035"/>
      <c r="AY136" s="3036"/>
      <c r="AZ136" s="681" t="s">
        <v>4</v>
      </c>
      <c r="BA136" s="466">
        <v>1</v>
      </c>
    </row>
    <row r="137" spans="2:53" ht="21" customHeight="1" x14ac:dyDescent="0.25">
      <c r="B137" s="73" t="str">
        <f t="shared" si="35"/>
        <v>►</v>
      </c>
      <c r="C137" s="427" t="str">
        <f>C116</f>
        <v>Famille à coller.N.Nom de votre recette.Recette mère ►.S.Saisissez le nom de la recette mère</v>
      </c>
      <c r="D137" s="428">
        <f>D116</f>
        <v>6</v>
      </c>
      <c r="E137" s="529" t="str">
        <f>E116</f>
        <v>couverts</v>
      </c>
      <c r="F137" s="79"/>
      <c r="G137" s="65"/>
      <c r="H137" s="75" t="str">
        <f t="shared" si="34"/>
        <v/>
      </c>
      <c r="I137" s="67"/>
      <c r="J137" s="562"/>
      <c r="K137" s="68">
        <v>1</v>
      </c>
      <c r="L137" s="69"/>
      <c r="O137" s="488"/>
      <c r="P137" s="487" t="s">
        <v>283</v>
      </c>
      <c r="Q137" s="486">
        <v>1</v>
      </c>
      <c r="R137" s="464"/>
      <c r="AF137"/>
      <c r="AG137"/>
      <c r="AH137"/>
      <c r="AI137"/>
      <c r="AJ137"/>
      <c r="AK137"/>
      <c r="AL137"/>
      <c r="AN137" s="467">
        <f ca="1">CELL("largeur",AN137)</f>
        <v>19</v>
      </c>
      <c r="AO137" s="467">
        <f ca="1">CELL("largeur",AO137)</f>
        <v>21</v>
      </c>
      <c r="AP137" s="467">
        <f ca="1">CELL("largeur",AP137)</f>
        <v>25</v>
      </c>
      <c r="AQ137" s="467">
        <f ca="1">CELL("largeur",AQ137)</f>
        <v>16</v>
      </c>
      <c r="AR137" s="464"/>
      <c r="AS137" s="3034"/>
      <c r="AT137" s="3035"/>
      <c r="AU137" s="3035"/>
      <c r="AV137" s="3035"/>
      <c r="AW137" s="3035"/>
      <c r="AX137" s="3035"/>
      <c r="AY137" s="3036"/>
      <c r="AZ137" s="681" t="s">
        <v>4</v>
      </c>
      <c r="BA137" s="466">
        <v>1</v>
      </c>
    </row>
    <row r="138" spans="2:53" ht="21" customHeight="1" x14ac:dyDescent="0.25">
      <c r="B138" s="73" t="str">
        <f t="shared" si="35"/>
        <v>►</v>
      </c>
      <c r="C138" s="427" t="str">
        <f>C116</f>
        <v>Famille à coller.N.Nom de votre recette.Recette mère ►.S.Saisissez le nom de la recette mère</v>
      </c>
      <c r="D138" s="428">
        <f>D116</f>
        <v>6</v>
      </c>
      <c r="E138" s="529" t="str">
        <f>E116</f>
        <v>couverts</v>
      </c>
      <c r="F138" s="79"/>
      <c r="G138" s="65"/>
      <c r="H138" s="75" t="str">
        <f t="shared" si="34"/>
        <v/>
      </c>
      <c r="I138" s="67"/>
      <c r="J138" s="562"/>
      <c r="K138" s="68">
        <v>1</v>
      </c>
      <c r="L138" s="69"/>
      <c r="O138" s="484" t="s">
        <v>80</v>
      </c>
      <c r="P138" s="483">
        <v>10</v>
      </c>
      <c r="Q138" s="482">
        <f>Q137/P138*1000</f>
        <v>100</v>
      </c>
      <c r="R138" s="464"/>
      <c r="AF138"/>
      <c r="AG138"/>
      <c r="AH138"/>
      <c r="AI138"/>
      <c r="AJ138"/>
      <c r="AK138"/>
      <c r="AL138"/>
      <c r="AR138" s="464"/>
      <c r="AS138" s="3034"/>
      <c r="AT138" s="3035"/>
      <c r="AU138" s="3035"/>
      <c r="AV138" s="3035"/>
      <c r="AW138" s="3035"/>
      <c r="AX138" s="3035"/>
      <c r="AY138" s="3036"/>
      <c r="AZ138" s="681" t="s">
        <v>4</v>
      </c>
      <c r="BA138" s="466">
        <v>1</v>
      </c>
    </row>
    <row r="139" spans="2:53" ht="21" customHeight="1" x14ac:dyDescent="0.25">
      <c r="B139" s="73" t="str">
        <f t="shared" si="35"/>
        <v>►</v>
      </c>
      <c r="C139" s="427" t="str">
        <f>C116</f>
        <v>Famille à coller.N.Nom de votre recette.Recette mère ►.S.Saisissez le nom de la recette mère</v>
      </c>
      <c r="D139" s="428">
        <f>D116</f>
        <v>6</v>
      </c>
      <c r="E139" s="529" t="str">
        <f>E116</f>
        <v>couverts</v>
      </c>
      <c r="F139" s="79"/>
      <c r="G139" s="65"/>
      <c r="H139" s="75" t="str">
        <f t="shared" si="34"/>
        <v/>
      </c>
      <c r="I139" s="67"/>
      <c r="J139" s="562"/>
      <c r="K139" s="68">
        <v>1</v>
      </c>
      <c r="L139" s="69"/>
      <c r="O139" s="484" t="s">
        <v>81</v>
      </c>
      <c r="P139" s="483">
        <v>8</v>
      </c>
      <c r="Q139" s="482">
        <f>Q137/P139*1000</f>
        <v>125</v>
      </c>
      <c r="R139" s="464"/>
      <c r="AF139"/>
      <c r="AG139"/>
      <c r="AH139"/>
      <c r="AI139"/>
      <c r="AJ139"/>
      <c r="AK139"/>
      <c r="AL139"/>
      <c r="AN139" s="27"/>
      <c r="AO139" s="27"/>
      <c r="AP139" s="27"/>
      <c r="AQ139" s="27"/>
      <c r="AR139" s="464"/>
      <c r="AS139" s="3034"/>
      <c r="AT139" s="746" t="s">
        <v>547</v>
      </c>
      <c r="AU139" s="746"/>
      <c r="AV139" s="746"/>
      <c r="AW139" s="746"/>
      <c r="AX139" s="9"/>
      <c r="AY139" s="754"/>
      <c r="AZ139" s="681" t="s">
        <v>4</v>
      </c>
      <c r="BA139" s="466">
        <v>1</v>
      </c>
    </row>
    <row r="140" spans="2:53" ht="21" customHeight="1" x14ac:dyDescent="0.25">
      <c r="B140" s="73" t="str">
        <f t="shared" si="35"/>
        <v>►</v>
      </c>
      <c r="C140" s="427" t="str">
        <f>C116</f>
        <v>Famille à coller.N.Nom de votre recette.Recette mère ►.S.Saisissez le nom de la recette mère</v>
      </c>
      <c r="D140" s="428">
        <f>D116</f>
        <v>6</v>
      </c>
      <c r="E140" s="529" t="str">
        <f>E116</f>
        <v>couverts</v>
      </c>
      <c r="F140" s="79"/>
      <c r="G140" s="65"/>
      <c r="H140" s="75" t="str">
        <f t="shared" si="34"/>
        <v/>
      </c>
      <c r="I140" s="67"/>
      <c r="J140" s="562"/>
      <c r="K140" s="68">
        <v>1</v>
      </c>
      <c r="L140" s="69"/>
      <c r="O140" s="485" t="s">
        <v>82</v>
      </c>
      <c r="P140" s="483">
        <v>5</v>
      </c>
      <c r="Q140" s="482">
        <f>Q137/P140*1000</f>
        <v>200</v>
      </c>
      <c r="R140" s="464"/>
      <c r="AF140"/>
      <c r="AG140"/>
      <c r="AH140"/>
      <c r="AI140"/>
      <c r="AJ140"/>
      <c r="AK140"/>
      <c r="AL140"/>
      <c r="AN140" s="27"/>
      <c r="AO140" s="27"/>
      <c r="AP140" s="27"/>
      <c r="AQ140" s="27"/>
      <c r="AR140" s="464"/>
      <c r="AS140" s="3034"/>
      <c r="AT140" s="746" t="s">
        <v>548</v>
      </c>
      <c r="AU140" s="846"/>
      <c r="AV140" s="846"/>
      <c r="AW140" s="846"/>
      <c r="AX140" s="9"/>
      <c r="AY140" s="754"/>
      <c r="AZ140" s="681" t="s">
        <v>4</v>
      </c>
      <c r="BA140" s="466">
        <v>1</v>
      </c>
    </row>
    <row r="141" spans="2:53" ht="21" customHeight="1" x14ac:dyDescent="0.25">
      <c r="B141" s="73" t="str">
        <f t="shared" si="35"/>
        <v>►</v>
      </c>
      <c r="C141" s="427" t="str">
        <f>C116</f>
        <v>Famille à coller.N.Nom de votre recette.Recette mère ►.S.Saisissez le nom de la recette mère</v>
      </c>
      <c r="D141" s="428">
        <f>D116</f>
        <v>6</v>
      </c>
      <c r="E141" s="529" t="str">
        <f>E116</f>
        <v>couverts</v>
      </c>
      <c r="F141" s="79"/>
      <c r="G141" s="65"/>
      <c r="H141" s="75" t="str">
        <f t="shared" si="34"/>
        <v/>
      </c>
      <c r="I141" s="67"/>
      <c r="J141" s="562"/>
      <c r="K141" s="68">
        <v>1</v>
      </c>
      <c r="L141" s="69"/>
      <c r="O141" s="484" t="s">
        <v>83</v>
      </c>
      <c r="P141" s="483">
        <v>6</v>
      </c>
      <c r="Q141" s="482">
        <f>Q137/P141*1000</f>
        <v>166.66666666666666</v>
      </c>
      <c r="R141" s="464"/>
      <c r="AF141"/>
      <c r="AG141"/>
      <c r="AH141"/>
      <c r="AI141"/>
      <c r="AJ141"/>
      <c r="AK141"/>
      <c r="AL141"/>
      <c r="AN141" s="27"/>
      <c r="AO141" s="27"/>
      <c r="AP141" s="27"/>
      <c r="AQ141" s="27"/>
      <c r="AR141" s="464"/>
      <c r="AS141" s="827"/>
      <c r="AT141" s="800"/>
      <c r="AU141" s="800"/>
      <c r="AV141" s="808"/>
      <c r="AW141" s="808"/>
      <c r="AX141" s="85"/>
      <c r="AY141" s="754"/>
      <c r="AZ141" s="681" t="s">
        <v>4</v>
      </c>
      <c r="BA141" s="466">
        <v>1</v>
      </c>
    </row>
    <row r="142" spans="2:53" ht="21" customHeight="1" x14ac:dyDescent="0.25">
      <c r="B142" s="73" t="str">
        <f t="shared" si="35"/>
        <v>►</v>
      </c>
      <c r="C142" s="427" t="str">
        <f>C116</f>
        <v>Famille à coller.N.Nom de votre recette.Recette mère ►.S.Saisissez le nom de la recette mère</v>
      </c>
      <c r="D142" s="428">
        <f>D116</f>
        <v>6</v>
      </c>
      <c r="E142" s="529" t="str">
        <f>E116</f>
        <v>couverts</v>
      </c>
      <c r="F142" s="79"/>
      <c r="G142" s="65"/>
      <c r="H142" s="75" t="str">
        <f t="shared" si="34"/>
        <v/>
      </c>
      <c r="I142" s="67"/>
      <c r="J142" s="562"/>
      <c r="K142" s="68">
        <v>1</v>
      </c>
      <c r="L142" s="69"/>
      <c r="O142" s="484" t="s">
        <v>84</v>
      </c>
      <c r="P142" s="483">
        <v>10</v>
      </c>
      <c r="Q142" s="482">
        <f>Q137/P142*1000</f>
        <v>100</v>
      </c>
      <c r="R142" s="464"/>
      <c r="Y142" s="2699" t="s">
        <v>2288</v>
      </c>
      <c r="AF142"/>
      <c r="AG142"/>
      <c r="AH142"/>
      <c r="AI142"/>
      <c r="AJ142"/>
      <c r="AK142"/>
      <c r="AL142"/>
      <c r="AN142" s="27"/>
      <c r="AO142" s="27"/>
      <c r="AP142" s="27"/>
      <c r="AQ142" s="27"/>
      <c r="AR142" s="464"/>
      <c r="AS142" s="749"/>
      <c r="AT142" s="750"/>
      <c r="AU142" s="751"/>
      <c r="AV142" s="750"/>
      <c r="AW142" s="750"/>
      <c r="AX142" s="750"/>
      <c r="AY142" s="752"/>
      <c r="AZ142" s="681" t="s">
        <v>4</v>
      </c>
      <c r="BA142" s="466">
        <v>1</v>
      </c>
    </row>
    <row r="143" spans="2:53" ht="21" customHeight="1" thickBot="1" x14ac:dyDescent="0.3">
      <c r="B143" s="73" t="str">
        <f t="shared" si="35"/>
        <v>►</v>
      </c>
      <c r="C143" s="427" t="str">
        <f>C116</f>
        <v>Famille à coller.N.Nom de votre recette.Recette mère ►.S.Saisissez le nom de la recette mère</v>
      </c>
      <c r="D143" s="428">
        <f>D116</f>
        <v>6</v>
      </c>
      <c r="E143" s="529" t="str">
        <f>E116</f>
        <v>couverts</v>
      </c>
      <c r="F143" s="79"/>
      <c r="G143" s="65"/>
      <c r="H143" s="75" t="str">
        <f t="shared" si="34"/>
        <v/>
      </c>
      <c r="I143" s="67"/>
      <c r="J143" s="562"/>
      <c r="K143" s="68">
        <v>1</v>
      </c>
      <c r="L143" s="69"/>
      <c r="O143" s="484" t="s">
        <v>282</v>
      </c>
      <c r="P143" s="483">
        <v>10</v>
      </c>
      <c r="Q143" s="482">
        <f>Q137/P143*1000</f>
        <v>100</v>
      </c>
      <c r="R143" s="464"/>
      <c r="Y143" s="2700" t="s">
        <v>2289</v>
      </c>
      <c r="AF143"/>
      <c r="AG143"/>
      <c r="AH143"/>
      <c r="AI143"/>
      <c r="AJ143"/>
      <c r="AK143"/>
      <c r="AL143"/>
      <c r="AN143" s="27"/>
      <c r="AO143" s="27"/>
      <c r="AP143" s="27"/>
      <c r="AQ143" s="27"/>
      <c r="AR143" s="464"/>
      <c r="AS143" s="827"/>
      <c r="AT143" s="800"/>
      <c r="AU143" s="800"/>
      <c r="AV143" s="808"/>
      <c r="AW143" s="808"/>
      <c r="AX143" s="85"/>
      <c r="AY143" s="754"/>
      <c r="AZ143" s="681" t="s">
        <v>4</v>
      </c>
      <c r="BA143" s="466">
        <v>1</v>
      </c>
    </row>
    <row r="144" spans="2:53" ht="21" customHeight="1" thickTop="1" x14ac:dyDescent="0.25">
      <c r="B144" s="73" t="str">
        <f t="shared" si="35"/>
        <v>►</v>
      </c>
      <c r="C144" s="427" t="str">
        <f>C116</f>
        <v>Famille à coller.N.Nom de votre recette.Recette mère ►.S.Saisissez le nom de la recette mère</v>
      </c>
      <c r="D144" s="428">
        <f>D116</f>
        <v>6</v>
      </c>
      <c r="E144" s="529" t="str">
        <f>E116</f>
        <v>couverts</v>
      </c>
      <c r="F144" s="79"/>
      <c r="G144" s="65"/>
      <c r="H144" s="75" t="str">
        <f t="shared" si="34"/>
        <v/>
      </c>
      <c r="I144" s="67"/>
      <c r="J144" s="562"/>
      <c r="K144" s="68">
        <v>1</v>
      </c>
      <c r="L144" s="69"/>
      <c r="O144" s="484" t="s">
        <v>281</v>
      </c>
      <c r="P144" s="483">
        <v>10</v>
      </c>
      <c r="Q144" s="482">
        <f>Q137/P144*1000</f>
        <v>100</v>
      </c>
      <c r="R144" s="464"/>
      <c r="Y144" s="2701" t="s">
        <v>2290</v>
      </c>
      <c r="AF144"/>
      <c r="AG144"/>
      <c r="AH144"/>
      <c r="AI144"/>
      <c r="AJ144"/>
      <c r="AK144"/>
      <c r="AL144"/>
      <c r="AN144" s="27"/>
      <c r="AO144" s="27"/>
      <c r="AP144" s="27"/>
      <c r="AQ144" s="27"/>
      <c r="AR144" s="464"/>
      <c r="AS144" s="3037" t="s">
        <v>552</v>
      </c>
      <c r="AT144" s="3038" t="s">
        <v>553</v>
      </c>
      <c r="AU144" s="707" t="s">
        <v>452</v>
      </c>
      <c r="AV144" s="678"/>
      <c r="AW144" s="678"/>
      <c r="AX144" s="678"/>
      <c r="AY144" s="754"/>
      <c r="AZ144" s="681" t="s">
        <v>4</v>
      </c>
      <c r="BA144" s="466">
        <v>1</v>
      </c>
    </row>
    <row r="145" spans="2:53" ht="21" customHeight="1" x14ac:dyDescent="0.25">
      <c r="B145" s="73" t="str">
        <f t="shared" si="35"/>
        <v>►</v>
      </c>
      <c r="C145" s="427" t="str">
        <f>C116</f>
        <v>Famille à coller.N.Nom de votre recette.Recette mère ►.S.Saisissez le nom de la recette mère</v>
      </c>
      <c r="D145" s="428">
        <f>D116</f>
        <v>6</v>
      </c>
      <c r="E145" s="529" t="str">
        <f>E116</f>
        <v>couverts</v>
      </c>
      <c r="F145" s="79"/>
      <c r="G145" s="65"/>
      <c r="H145" s="75" t="str">
        <f t="shared" si="34"/>
        <v/>
      </c>
      <c r="I145" s="67"/>
      <c r="J145" s="562"/>
      <c r="K145" s="68">
        <v>1</v>
      </c>
      <c r="L145" s="69"/>
      <c r="O145" s="484" t="s">
        <v>280</v>
      </c>
      <c r="P145" s="483">
        <v>10</v>
      </c>
      <c r="Q145" s="482">
        <f>Q137/P145*1000</f>
        <v>100</v>
      </c>
      <c r="R145" s="464"/>
      <c r="Y145" s="2702" t="s">
        <v>2291</v>
      </c>
      <c r="AF145"/>
      <c r="AG145"/>
      <c r="AH145"/>
      <c r="AI145"/>
      <c r="AJ145"/>
      <c r="AK145"/>
      <c r="AL145"/>
      <c r="AN145" s="27"/>
      <c r="AO145" s="27"/>
      <c r="AP145" s="27"/>
      <c r="AQ145" s="27"/>
      <c r="AR145" s="464"/>
      <c r="AS145" s="3037"/>
      <c r="AT145" s="3039"/>
      <c r="AU145" s="707" t="s">
        <v>453</v>
      </c>
      <c r="AV145" s="678"/>
      <c r="AW145" s="678"/>
      <c r="AX145" s="678"/>
      <c r="AY145" s="754"/>
      <c r="AZ145" s="681" t="s">
        <v>4</v>
      </c>
      <c r="BA145" s="466">
        <v>1</v>
      </c>
    </row>
    <row r="146" spans="2:53" ht="21" customHeight="1" x14ac:dyDescent="0.25">
      <c r="B146" s="73" t="str">
        <f t="shared" si="35"/>
        <v>►</v>
      </c>
      <c r="C146" s="427" t="str">
        <f>C116</f>
        <v>Famille à coller.N.Nom de votre recette.Recette mère ►.S.Saisissez le nom de la recette mère</v>
      </c>
      <c r="D146" s="428">
        <f>D116</f>
        <v>6</v>
      </c>
      <c r="E146" s="529" t="str">
        <f>E116</f>
        <v>couverts</v>
      </c>
      <c r="F146" s="79"/>
      <c r="G146" s="65"/>
      <c r="H146" s="75" t="str">
        <f t="shared" si="34"/>
        <v/>
      </c>
      <c r="I146" s="67"/>
      <c r="J146" s="562"/>
      <c r="K146" s="68">
        <v>1</v>
      </c>
      <c r="L146" s="69"/>
      <c r="O146" s="481" t="str">
        <f>"cellule "&amp;ADDRESS(ROW(Q137),COLUMN(Q137),4)&amp;"  vous pouvez saisir un autre poids"</f>
        <v>cellule Q137  vous pouvez saisir un autre poids</v>
      </c>
      <c r="P146" s="480"/>
      <c r="Q146" s="479"/>
      <c r="R146" s="464"/>
      <c r="Y146" s="2703" t="s">
        <v>2292</v>
      </c>
      <c r="AF146"/>
      <c r="AG146"/>
      <c r="AH146"/>
      <c r="AI146"/>
      <c r="AJ146"/>
      <c r="AK146"/>
      <c r="AL146"/>
      <c r="AN146" s="27"/>
      <c r="AO146" s="27"/>
      <c r="AP146" s="27"/>
      <c r="AQ146" s="27"/>
      <c r="AR146" s="464"/>
      <c r="AS146" s="3037"/>
      <c r="AT146" s="853">
        <v>1</v>
      </c>
      <c r="AU146" s="85"/>
      <c r="AV146" s="678"/>
      <c r="AW146" s="678"/>
      <c r="AX146" s="678"/>
      <c r="AY146" s="754"/>
      <c r="AZ146" s="681" t="s">
        <v>4</v>
      </c>
      <c r="BA146" s="466">
        <v>1</v>
      </c>
    </row>
    <row r="147" spans="2:53" ht="21" customHeight="1" x14ac:dyDescent="0.25">
      <c r="B147" s="73" t="str">
        <f t="shared" si="35"/>
        <v>►</v>
      </c>
      <c r="C147" s="427" t="str">
        <f>C117</f>
        <v>Famille à coller.N.Nom de votre recette.Recette mère ►.S.Saisissez le nom de la recette mère</v>
      </c>
      <c r="D147" s="428">
        <f>D116</f>
        <v>6</v>
      </c>
      <c r="E147" s="529" t="str">
        <f>E116</f>
        <v>couverts</v>
      </c>
      <c r="F147" s="79"/>
      <c r="G147" s="65"/>
      <c r="H147" s="75" t="str">
        <f t="shared" si="34"/>
        <v/>
      </c>
      <c r="I147" s="67"/>
      <c r="J147" s="562"/>
      <c r="K147" s="68">
        <v>1</v>
      </c>
      <c r="L147" s="69"/>
      <c r="O147" s="478" t="str">
        <f>"cellule "&amp;ADDRESS(ROW(Q137),COLUMN(Q137),4)&amp;"  format = 0.0 Kg "</f>
        <v xml:space="preserve">cellule Q137  format = 0.0 Kg </v>
      </c>
      <c r="P147" s="477"/>
      <c r="Q147" s="476"/>
      <c r="R147" s="464"/>
      <c r="Y147" s="2704" t="s">
        <v>2293</v>
      </c>
      <c r="AF147"/>
      <c r="AG147"/>
      <c r="AH147"/>
      <c r="AI147"/>
      <c r="AJ147"/>
      <c r="AK147"/>
      <c r="AL147"/>
      <c r="AN147" s="27"/>
      <c r="AO147" s="27"/>
      <c r="AP147" s="27"/>
      <c r="AQ147" s="27"/>
      <c r="AR147" s="464"/>
      <c r="AS147" s="3037"/>
      <c r="AT147" s="68">
        <v>2</v>
      </c>
      <c r="AU147" s="9"/>
      <c r="AV147" s="678"/>
      <c r="AW147" s="678"/>
      <c r="AX147" s="678"/>
      <c r="AY147" s="754"/>
      <c r="AZ147" s="681" t="s">
        <v>4</v>
      </c>
      <c r="BA147" s="466">
        <v>1</v>
      </c>
    </row>
    <row r="148" spans="2:53" ht="21" customHeight="1" x14ac:dyDescent="0.25">
      <c r="B148" s="73" t="str">
        <f t="shared" si="35"/>
        <v>►</v>
      </c>
      <c r="C148" s="427" t="str">
        <f>C118</f>
        <v>Famille à coller.N.Nom de votre recette.Recette mère ►.S.Saisissez le nom de la recette mère</v>
      </c>
      <c r="D148" s="428">
        <f>D116</f>
        <v>6</v>
      </c>
      <c r="E148" s="529" t="str">
        <f>E116</f>
        <v>couverts</v>
      </c>
      <c r="F148" s="79"/>
      <c r="G148" s="65"/>
      <c r="H148" s="75" t="str">
        <f t="shared" si="34"/>
        <v/>
      </c>
      <c r="I148" s="67"/>
      <c r="J148" s="562"/>
      <c r="K148" s="68">
        <v>1</v>
      </c>
      <c r="L148" s="69"/>
      <c r="R148" s="464"/>
      <c r="Y148" s="2705" t="s">
        <v>2294</v>
      </c>
      <c r="AF148"/>
      <c r="AG148"/>
      <c r="AH148"/>
      <c r="AI148"/>
      <c r="AJ148"/>
      <c r="AK148"/>
      <c r="AL148"/>
      <c r="AN148" s="27"/>
      <c r="AO148" s="27"/>
      <c r="AP148" s="27"/>
      <c r="AQ148" s="27"/>
      <c r="AR148" s="464"/>
      <c r="AS148" s="3037"/>
      <c r="AT148" s="854" t="s">
        <v>555</v>
      </c>
      <c r="AU148" s="710"/>
      <c r="AV148" s="678"/>
      <c r="AW148" s="678"/>
      <c r="AX148" s="678"/>
      <c r="AY148" s="754"/>
      <c r="AZ148" s="681" t="s">
        <v>4</v>
      </c>
      <c r="BA148" s="466">
        <v>1</v>
      </c>
    </row>
    <row r="149" spans="2:53" ht="21" customHeight="1" x14ac:dyDescent="0.25">
      <c r="B149" s="25" t="s">
        <v>7</v>
      </c>
      <c r="C149" s="427" t="str">
        <f>C118</f>
        <v>Famille à coller.N.Nom de votre recette.Recette mère ►.S.Saisissez le nom de la recette mère</v>
      </c>
      <c r="D149" s="428">
        <f>D116</f>
        <v>6</v>
      </c>
      <c r="E149" s="529" t="str">
        <f>E116</f>
        <v>couverts</v>
      </c>
      <c r="F149" s="79"/>
      <c r="G149" s="65"/>
      <c r="H149" s="75" t="str">
        <f t="shared" si="34"/>
        <v/>
      </c>
      <c r="I149" s="67"/>
      <c r="J149" s="562"/>
      <c r="K149" s="68">
        <v>1</v>
      </c>
      <c r="L149" s="69"/>
      <c r="R149" s="464"/>
      <c r="Y149" s="2706" t="s">
        <v>2295</v>
      </c>
      <c r="AF149"/>
      <c r="AG149"/>
      <c r="AH149"/>
      <c r="AI149"/>
      <c r="AJ149"/>
      <c r="AK149"/>
      <c r="AL149"/>
      <c r="AN149" s="27"/>
      <c r="AO149" s="27"/>
      <c r="AP149" s="27"/>
      <c r="AQ149" s="27"/>
      <c r="AR149" s="464"/>
      <c r="AS149" s="3037"/>
      <c r="AT149" s="855" t="s">
        <v>556</v>
      </c>
      <c r="AU149" s="712"/>
      <c r="AV149" s="678"/>
      <c r="AW149" s="678"/>
      <c r="AX149" s="678"/>
      <c r="AY149" s="754"/>
      <c r="AZ149" s="681" t="s">
        <v>4</v>
      </c>
      <c r="BA149" s="466">
        <v>1</v>
      </c>
    </row>
    <row r="150" spans="2:53" ht="21" customHeight="1" thickBot="1" x14ac:dyDescent="0.3">
      <c r="B150" s="86" t="s">
        <v>7</v>
      </c>
      <c r="C150" s="87" t="str">
        <f>C116</f>
        <v>Famille à coller.N.Nom de votre recette.Recette mère ►.S.Saisissez le nom de la recette mère</v>
      </c>
      <c r="D150" s="490">
        <f>D116</f>
        <v>6</v>
      </c>
      <c r="E150" s="89" t="str">
        <f>E116</f>
        <v>couverts</v>
      </c>
      <c r="F150" s="489" t="s">
        <v>62</v>
      </c>
      <c r="G150" s="91"/>
      <c r="H150" s="91"/>
      <c r="I150" s="91"/>
      <c r="J150" s="91"/>
      <c r="K150" s="91"/>
      <c r="L150" s="92"/>
      <c r="R150" s="464"/>
      <c r="Y150" s="2707" t="s">
        <v>2296</v>
      </c>
      <c r="AF150"/>
      <c r="AG150"/>
      <c r="AH150"/>
      <c r="AI150"/>
      <c r="AJ150"/>
      <c r="AK150"/>
      <c r="AL150"/>
      <c r="AN150" s="27"/>
      <c r="AO150" s="27"/>
      <c r="AP150" s="27"/>
      <c r="AQ150" s="27"/>
      <c r="AR150" s="464"/>
      <c r="AS150" s="3037"/>
      <c r="AT150" s="855" t="s">
        <v>557</v>
      </c>
      <c r="AU150" s="712"/>
      <c r="AV150" s="678"/>
      <c r="AW150" s="678"/>
      <c r="AX150" s="678"/>
      <c r="AY150" s="754"/>
      <c r="AZ150" s="681" t="s">
        <v>4</v>
      </c>
      <c r="BA150" s="466">
        <v>1</v>
      </c>
    </row>
    <row r="151" spans="2:53" ht="21" customHeight="1" thickBot="1" x14ac:dyDescent="0.3">
      <c r="B151" s="312" t="s">
        <v>7</v>
      </c>
      <c r="C151" s="464"/>
      <c r="D151" s="464"/>
      <c r="E151" s="464"/>
      <c r="F151" s="464"/>
      <c r="G151" s="464"/>
      <c r="H151" s="464"/>
      <c r="I151" s="464"/>
      <c r="J151" s="464"/>
      <c r="K151" s="464"/>
      <c r="L151" s="464"/>
      <c r="R151" s="464"/>
      <c r="AF151"/>
      <c r="AG151"/>
      <c r="AH151"/>
      <c r="AI151"/>
      <c r="AJ151"/>
      <c r="AK151"/>
      <c r="AL151"/>
      <c r="AN151" s="27"/>
      <c r="AO151" s="27"/>
      <c r="AP151" s="27"/>
      <c r="AQ151" s="27"/>
      <c r="AR151" s="464"/>
      <c r="AS151" s="3037"/>
      <c r="AT151" t="s">
        <v>559</v>
      </c>
      <c r="AU151" s="712"/>
      <c r="AV151" s="678"/>
      <c r="AW151" s="678"/>
      <c r="AX151" s="678"/>
      <c r="AY151" s="754"/>
      <c r="AZ151" s="681" t="s">
        <v>4</v>
      </c>
      <c r="BA151" s="466">
        <v>1</v>
      </c>
    </row>
    <row r="152" spans="2:53" ht="21" customHeight="1" x14ac:dyDescent="0.25">
      <c r="B152" s="23" t="s">
        <v>7</v>
      </c>
      <c r="C152" s="456" t="str">
        <f>C158</f>
        <v>Famille à coller.N.Nom de votre recette.Recette mère ►.S.Saisissez le nom de la recette mère</v>
      </c>
      <c r="D152" s="457">
        <f>D158</f>
        <v>6</v>
      </c>
      <c r="E152" s="457" t="str">
        <f>E158</f>
        <v>couverts</v>
      </c>
      <c r="F152" s="279" t="s">
        <v>4</v>
      </c>
      <c r="G152" s="24" t="s">
        <v>8</v>
      </c>
      <c r="H152" s="3217" t="s">
        <v>206</v>
      </c>
      <c r="I152" s="3217"/>
      <c r="J152" s="3157" t="s">
        <v>10</v>
      </c>
      <c r="K152" s="3157"/>
      <c r="L152" s="3158"/>
      <c r="N152" s="522" t="s">
        <v>77</v>
      </c>
      <c r="O152" s="470" t="s">
        <v>646</v>
      </c>
      <c r="P152" s="470"/>
      <c r="R152" s="464"/>
      <c r="AF152"/>
      <c r="AG152"/>
      <c r="AH152"/>
      <c r="AI152"/>
      <c r="AJ152"/>
      <c r="AK152"/>
      <c r="AL152"/>
      <c r="AN152" s="27"/>
      <c r="AO152" s="27"/>
      <c r="AP152" s="27"/>
      <c r="AQ152" s="27"/>
      <c r="AR152" s="464"/>
      <c r="AS152" s="3037"/>
      <c r="AT152" s="857" t="s">
        <v>561</v>
      </c>
      <c r="AU152" s="712"/>
      <c r="AV152" s="678"/>
      <c r="AW152" s="678"/>
      <c r="AX152" s="678"/>
      <c r="AY152" s="754"/>
      <c r="AZ152" s="681" t="s">
        <v>4</v>
      </c>
      <c r="BA152" s="466">
        <v>1</v>
      </c>
    </row>
    <row r="153" spans="2:53" ht="21" customHeight="1" x14ac:dyDescent="0.25">
      <c r="B153" s="25" t="s">
        <v>7</v>
      </c>
      <c r="C153" s="458" t="str">
        <f>C158</f>
        <v>Famille à coller.N.Nom de votre recette.Recette mère ►.S.Saisissez le nom de la recette mère</v>
      </c>
      <c r="D153" s="459"/>
      <c r="E153" s="459"/>
      <c r="F153" s="281" t="s">
        <v>207</v>
      </c>
      <c r="G153" s="26" t="s">
        <v>12</v>
      </c>
      <c r="H153" s="3218"/>
      <c r="I153" s="3218"/>
      <c r="J153" s="3159"/>
      <c r="K153" s="3159"/>
      <c r="L153" s="3160"/>
      <c r="N153" s="464"/>
      <c r="O153" s="469" t="s">
        <v>276</v>
      </c>
      <c r="R153" s="464"/>
      <c r="AF153"/>
      <c r="AG153"/>
      <c r="AH153"/>
      <c r="AI153"/>
      <c r="AJ153"/>
      <c r="AK153"/>
      <c r="AL153"/>
      <c r="AN153" s="27"/>
      <c r="AO153" s="27"/>
      <c r="AP153" s="27"/>
      <c r="AQ153" s="27"/>
      <c r="AR153" s="464"/>
      <c r="AS153" s="3037"/>
      <c r="AT153" s="855" t="s">
        <v>562</v>
      </c>
      <c r="AU153" s="714"/>
      <c r="AV153" s="678"/>
      <c r="AW153" s="678"/>
      <c r="AX153" s="678"/>
      <c r="AY153" s="754"/>
      <c r="AZ153" s="681" t="s">
        <v>4</v>
      </c>
      <c r="BA153" s="466">
        <v>1</v>
      </c>
    </row>
    <row r="154" spans="2:53" ht="21" customHeight="1" x14ac:dyDescent="0.25">
      <c r="B154" s="25" t="s">
        <v>7</v>
      </c>
      <c r="C154" s="460" t="str">
        <f>C158</f>
        <v>Famille à coller.N.Nom de votre recette.Recette mère ►.S.Saisissez le nom de la recette mère</v>
      </c>
      <c r="D154" s="461"/>
      <c r="E154" s="462"/>
      <c r="F154" s="28"/>
      <c r="G154" s="29" t="s">
        <v>208</v>
      </c>
      <c r="H154" s="283"/>
      <c r="I154" s="30" t="s">
        <v>13</v>
      </c>
      <c r="J154" s="284" t="s">
        <v>14</v>
      </c>
      <c r="K154" s="9"/>
      <c r="L154" s="285"/>
      <c r="R154" s="464"/>
      <c r="AF154"/>
      <c r="AG154"/>
      <c r="AH154"/>
      <c r="AI154"/>
      <c r="AJ154"/>
      <c r="AK154"/>
      <c r="AL154"/>
      <c r="AN154" s="27"/>
      <c r="AO154" s="27"/>
      <c r="AP154" s="27"/>
      <c r="AQ154" s="27"/>
      <c r="AR154" s="464"/>
      <c r="AS154" s="827"/>
      <c r="AT154" s="9"/>
      <c r="AU154" s="9"/>
      <c r="AV154" s="9"/>
      <c r="AW154" s="9"/>
      <c r="AX154" s="9"/>
      <c r="AY154" s="862"/>
      <c r="AZ154" s="681" t="s">
        <v>4</v>
      </c>
      <c r="BA154" s="466">
        <v>1</v>
      </c>
    </row>
    <row r="155" spans="2:53" ht="21" customHeight="1" x14ac:dyDescent="0.25">
      <c r="B155" s="25" t="s">
        <v>7</v>
      </c>
      <c r="C155" s="428" t="str">
        <f>C158</f>
        <v>Famille à coller.N.Nom de votre recette.Recette mère ►.S.Saisissez le nom de la recette mère</v>
      </c>
      <c r="D155" s="428"/>
      <c r="E155" s="428"/>
      <c r="F155" s="36" t="s">
        <v>16</v>
      </c>
      <c r="G155" s="37"/>
      <c r="H155" s="37"/>
      <c r="I155" s="288" t="s">
        <v>17</v>
      </c>
      <c r="J155" s="3214" t="str">
        <f>F158</f>
        <v>Famille à coller.N.Nom de votre recette.Recette mère ►.S.Saisissez le nom de la recette mère</v>
      </c>
      <c r="K155" s="3214"/>
      <c r="L155" s="3215"/>
      <c r="R155" s="464"/>
      <c r="AF155"/>
      <c r="AG155"/>
      <c r="AH155"/>
      <c r="AI155"/>
      <c r="AJ155"/>
      <c r="AK155"/>
      <c r="AL155"/>
      <c r="AN155" s="27"/>
      <c r="AO155" s="27"/>
      <c r="AP155" s="27"/>
      <c r="AQ155" s="27"/>
      <c r="AR155" s="464"/>
      <c r="AS155" s="827"/>
      <c r="AT155" s="9"/>
      <c r="AU155" s="9"/>
      <c r="AV155" s="9"/>
      <c r="AW155" s="9"/>
      <c r="AX155" s="9"/>
      <c r="AY155" s="862"/>
      <c r="AZ155" s="681" t="s">
        <v>4</v>
      </c>
      <c r="BA155" s="466">
        <v>1</v>
      </c>
    </row>
    <row r="156" spans="2:53" ht="21" customHeight="1" x14ac:dyDescent="0.25">
      <c r="B156" s="25" t="s">
        <v>7</v>
      </c>
      <c r="C156" s="428" t="str">
        <f>C158</f>
        <v>Famille à coller.N.Nom de votre recette.Recette mère ►.S.Saisissez le nom de la recette mère</v>
      </c>
      <c r="D156" s="428"/>
      <c r="E156" s="428"/>
      <c r="F156" s="43">
        <v>6</v>
      </c>
      <c r="G156" s="44" t="s">
        <v>66</v>
      </c>
      <c r="H156" s="36"/>
      <c r="I156" s="36"/>
      <c r="J156" s="3214"/>
      <c r="K156" s="3214"/>
      <c r="L156" s="3215"/>
      <c r="R156" s="464"/>
      <c r="AF156"/>
      <c r="AG156"/>
      <c r="AH156"/>
      <c r="AI156"/>
      <c r="AJ156"/>
      <c r="AK156"/>
      <c r="AL156"/>
      <c r="AN156" s="27"/>
      <c r="AO156" s="27"/>
      <c r="AP156" s="27"/>
      <c r="AQ156" s="27"/>
      <c r="AR156" s="464"/>
      <c r="AS156" s="827"/>
      <c r="AT156" s="9"/>
      <c r="AU156" s="9"/>
      <c r="AV156" s="9"/>
      <c r="AW156" s="9"/>
      <c r="AX156" s="9"/>
      <c r="AY156" s="862"/>
      <c r="AZ156" s="681" t="s">
        <v>4</v>
      </c>
      <c r="BA156" s="466">
        <v>1</v>
      </c>
    </row>
    <row r="157" spans="2:53" ht="21" customHeight="1" x14ac:dyDescent="0.25">
      <c r="B157" s="25" t="s">
        <v>5</v>
      </c>
      <c r="C157" s="428" t="str">
        <f>C158</f>
        <v>Famille à coller.N.Nom de votre recette.Recette mère ►.S.Saisissez le nom de la recette mère</v>
      </c>
      <c r="D157" s="428"/>
      <c r="E157" s="428"/>
      <c r="F157" s="289"/>
      <c r="G157" s="48"/>
      <c r="H157" s="48"/>
      <c r="I157" s="48"/>
      <c r="J157" s="48"/>
      <c r="K157" s="48"/>
      <c r="L157" s="429"/>
      <c r="R157" s="464"/>
      <c r="AF157"/>
      <c r="AG157"/>
      <c r="AH157"/>
      <c r="AI157"/>
      <c r="AJ157"/>
      <c r="AK157"/>
      <c r="AL157"/>
      <c r="AN157" s="27"/>
      <c r="AO157" s="27"/>
      <c r="AP157" s="27"/>
      <c r="AQ157" s="27"/>
      <c r="AR157" s="464"/>
      <c r="AS157" s="827"/>
      <c r="AT157" s="9"/>
      <c r="AU157" s="9"/>
      <c r="AV157" s="9"/>
      <c r="AW157" s="9"/>
      <c r="AX157" s="9"/>
      <c r="AY157" s="862"/>
      <c r="AZ157" s="681" t="s">
        <v>4</v>
      </c>
      <c r="BA157" s="466">
        <v>1</v>
      </c>
    </row>
    <row r="158" spans="2:53" ht="21" customHeight="1" x14ac:dyDescent="0.25">
      <c r="B158" s="430" t="s">
        <v>5</v>
      </c>
      <c r="C158" s="431" t="str">
        <f>F158</f>
        <v>Famille à coller.N.Nom de votre recette.Recette mère ►.S.Saisissez le nom de la recette mère</v>
      </c>
      <c r="D158" s="431">
        <f>F156</f>
        <v>6</v>
      </c>
      <c r="E158" s="431" t="str">
        <f>G156</f>
        <v>couverts</v>
      </c>
      <c r="F158" s="435" t="str">
        <f>UPPER(LEFT(H152,1))&amp;LOWER(MID(H152,2,999))&amp;"."&amp;UPPER(LEFT(J152,1))&amp;"."&amp;UPPER(LEFT(J152,1))&amp;LOWER(MID(J152,2,999))&amp;"."&amp;IF(ISTEXT(L158),K158&amp;"."&amp;UPPER(LEFT(L158,1))&amp;"."&amp;UPPER(LEFT(L158,1))&amp;LOWER(MID(L158,2,999)),G158)</f>
        <v>Famille à coller.N.Nom de votre recette.Recette mère ►.S.Saisissez le nom de la recette mère</v>
      </c>
      <c r="G158" s="432" t="s">
        <v>22</v>
      </c>
      <c r="H158" s="3216" t="s">
        <v>23</v>
      </c>
      <c r="I158" s="3216"/>
      <c r="J158" s="3216"/>
      <c r="K158" s="433" t="s">
        <v>24</v>
      </c>
      <c r="L158" s="434" t="s">
        <v>25</v>
      </c>
      <c r="R158" s="464"/>
      <c r="AF158"/>
      <c r="AG158"/>
      <c r="AH158"/>
      <c r="AI158"/>
      <c r="AJ158"/>
      <c r="AK158"/>
      <c r="AL158"/>
      <c r="AN158" s="27"/>
      <c r="AO158" s="27"/>
      <c r="AP158" s="27"/>
      <c r="AQ158" s="27"/>
      <c r="AR158" s="464"/>
      <c r="AS158" s="827"/>
      <c r="AT158" s="9"/>
      <c r="AU158" s="9"/>
      <c r="AV158" s="9"/>
      <c r="AW158" s="9"/>
      <c r="AX158" s="9"/>
      <c r="AY158" s="862"/>
      <c r="AZ158" s="681" t="s">
        <v>4</v>
      </c>
      <c r="BA158" s="466">
        <v>1</v>
      </c>
    </row>
    <row r="159" spans="2:53" ht="21" customHeight="1" x14ac:dyDescent="0.25">
      <c r="B159" s="439" t="s">
        <v>7</v>
      </c>
      <c r="C159" s="440" t="str">
        <f>C158</f>
        <v>Famille à coller.N.Nom de votre recette.Recette mère ►.S.Saisissez le nom de la recette mère</v>
      </c>
      <c r="D159" s="440"/>
      <c r="E159" s="440"/>
      <c r="F159" s="441" t="s">
        <v>27</v>
      </c>
      <c r="G159" s="442">
        <v>9</v>
      </c>
      <c r="H159" s="436" t="s">
        <v>67</v>
      </c>
      <c r="I159" s="437"/>
      <c r="J159" s="437"/>
      <c r="K159" s="437"/>
      <c r="L159" s="438"/>
      <c r="R159" s="464"/>
      <c r="AF159"/>
      <c r="AG159"/>
      <c r="AH159"/>
      <c r="AI159"/>
      <c r="AJ159"/>
      <c r="AK159"/>
      <c r="AL159"/>
      <c r="AN159" s="27"/>
      <c r="AO159" s="27"/>
      <c r="AP159" s="27"/>
      <c r="AQ159" s="27"/>
      <c r="AR159" s="464"/>
      <c r="AS159" s="827"/>
      <c r="AT159" s="9"/>
      <c r="AU159" s="9"/>
      <c r="AV159" s="9"/>
      <c r="AW159" s="9"/>
      <c r="AX159" s="9"/>
      <c r="AY159" s="862"/>
      <c r="AZ159" s="681" t="s">
        <v>4</v>
      </c>
      <c r="BA159" s="466">
        <v>1</v>
      </c>
    </row>
    <row r="160" spans="2:53" ht="21" customHeight="1" x14ac:dyDescent="0.25">
      <c r="B160" s="104" t="s">
        <v>7</v>
      </c>
      <c r="C160" s="523" t="str">
        <f>C158</f>
        <v>Famille à coller.N.Nom de votre recette.Recette mère ►.S.Saisissez le nom de la recette mère</v>
      </c>
      <c r="D160" s="523"/>
      <c r="E160" s="524"/>
      <c r="F160" s="313" t="s">
        <v>68</v>
      </c>
      <c r="G160" s="122"/>
      <c r="H160" s="122"/>
      <c r="I160" s="122"/>
      <c r="J160" s="122"/>
      <c r="K160" s="122"/>
      <c r="L160" s="112"/>
      <c r="R160" s="464"/>
      <c r="AF160"/>
      <c r="AG160"/>
      <c r="AH160"/>
      <c r="AI160"/>
      <c r="AJ160"/>
      <c r="AK160"/>
      <c r="AL160"/>
      <c r="AN160" s="27"/>
      <c r="AO160" s="27"/>
      <c r="AP160" s="27"/>
      <c r="AQ160" s="27"/>
      <c r="AR160" s="464"/>
      <c r="AS160" s="827"/>
      <c r="AT160" s="9"/>
      <c r="AU160" s="9"/>
      <c r="AV160" s="9"/>
      <c r="AW160" s="9"/>
      <c r="AX160" s="9"/>
      <c r="AY160" s="862"/>
      <c r="AZ160" s="681" t="s">
        <v>4</v>
      </c>
      <c r="BA160" s="466">
        <v>1</v>
      </c>
    </row>
    <row r="161" spans="2:53" ht="21" customHeight="1" x14ac:dyDescent="0.25">
      <c r="B161" s="73" t="str">
        <f t="shared" ref="B161:B167" si="38">IF(OR(F161&lt;&gt;"",G161&lt;&gt; "",H161&lt;&gt;"",I161&lt;&gt;""),"A", "►")</f>
        <v>A</v>
      </c>
      <c r="C161" s="451" t="str">
        <f>C158</f>
        <v>Famille à coller.N.Nom de votre recette.Recette mère ►.S.Saisissez le nom de la recette mère</v>
      </c>
      <c r="D161" s="451"/>
      <c r="E161" s="525"/>
      <c r="F161" s="114" t="s">
        <v>69</v>
      </c>
      <c r="G161" s="85"/>
      <c r="H161" s="85"/>
      <c r="I161" s="85"/>
      <c r="J161" s="85"/>
      <c r="K161" s="85"/>
      <c r="L161" s="112"/>
      <c r="R161" s="464"/>
      <c r="AF161"/>
      <c r="AG161"/>
      <c r="AH161"/>
      <c r="AI161"/>
      <c r="AJ161"/>
      <c r="AK161"/>
      <c r="AL161"/>
      <c r="AN161" s="27"/>
      <c r="AO161" s="27"/>
      <c r="AP161" s="27"/>
      <c r="AQ161" s="27"/>
      <c r="AR161" s="464"/>
      <c r="AS161" s="827"/>
      <c r="AT161" s="9"/>
      <c r="AU161" s="9"/>
      <c r="AV161" s="9"/>
      <c r="AW161" s="9"/>
      <c r="AX161" s="9"/>
      <c r="AY161" s="862"/>
      <c r="AZ161" s="681" t="s">
        <v>4</v>
      </c>
      <c r="BA161" s="466">
        <v>1</v>
      </c>
    </row>
    <row r="162" spans="2:53" ht="21" customHeight="1" x14ac:dyDescent="0.25">
      <c r="B162" s="73" t="str">
        <f t="shared" si="38"/>
        <v>►</v>
      </c>
      <c r="C162" s="451" t="str">
        <f>C158</f>
        <v>Famille à coller.N.Nom de votre recette.Recette mère ►.S.Saisissez le nom de la recette mère</v>
      </c>
      <c r="D162" s="451">
        <f>D158</f>
        <v>6</v>
      </c>
      <c r="E162" s="525" t="str">
        <f>E158</f>
        <v>couverts</v>
      </c>
      <c r="F162" s="114"/>
      <c r="G162" s="114"/>
      <c r="H162" s="114"/>
      <c r="I162" s="114"/>
      <c r="J162" s="114"/>
      <c r="K162" s="114"/>
      <c r="L162" s="115"/>
      <c r="R162" s="464"/>
      <c r="AF162"/>
      <c r="AG162"/>
      <c r="AH162"/>
      <c r="AI162"/>
      <c r="AJ162"/>
      <c r="AK162"/>
      <c r="AL162"/>
      <c r="AN162" s="27"/>
      <c r="AO162" s="27"/>
      <c r="AP162" s="27"/>
      <c r="AQ162" s="27"/>
      <c r="AR162" s="464"/>
      <c r="AS162" s="827"/>
      <c r="AT162" s="9"/>
      <c r="AU162" s="9"/>
      <c r="AV162" s="9"/>
      <c r="AW162" s="9"/>
      <c r="AX162" s="9"/>
      <c r="AY162" s="862"/>
      <c r="AZ162" s="681" t="s">
        <v>4</v>
      </c>
      <c r="BA162" s="466">
        <v>1</v>
      </c>
    </row>
    <row r="163" spans="2:53" ht="21" customHeight="1" x14ac:dyDescent="0.25">
      <c r="B163" s="73" t="str">
        <f t="shared" si="38"/>
        <v>►</v>
      </c>
      <c r="C163" s="451" t="str">
        <f>C158</f>
        <v>Famille à coller.N.Nom de votre recette.Recette mère ►.S.Saisissez le nom de la recette mère</v>
      </c>
      <c r="D163" s="451">
        <f>D158</f>
        <v>6</v>
      </c>
      <c r="E163" s="525" t="str">
        <f>E158</f>
        <v>couverts</v>
      </c>
      <c r="F163" s="114"/>
      <c r="G163" s="114"/>
      <c r="H163" s="114"/>
      <c r="I163" s="114"/>
      <c r="J163" s="114"/>
      <c r="K163" s="114"/>
      <c r="L163" s="115"/>
      <c r="R163" s="464"/>
      <c r="AF163"/>
      <c r="AG163"/>
      <c r="AH163"/>
      <c r="AI163"/>
      <c r="AJ163"/>
      <c r="AK163"/>
      <c r="AL163"/>
      <c r="AN163" s="27"/>
      <c r="AO163" s="27"/>
      <c r="AP163" s="27"/>
      <c r="AQ163" s="27"/>
      <c r="AR163" s="464"/>
      <c r="AS163" s="827"/>
      <c r="AT163" s="9"/>
      <c r="AU163" s="9"/>
      <c r="AV163" s="9"/>
      <c r="AW163" s="9"/>
      <c r="AX163" s="9"/>
      <c r="AY163" s="862"/>
      <c r="AZ163" s="681" t="s">
        <v>4</v>
      </c>
      <c r="BA163" s="466">
        <v>1</v>
      </c>
    </row>
    <row r="164" spans="2:53" ht="21" customHeight="1" x14ac:dyDescent="0.25">
      <c r="B164" s="73" t="str">
        <f t="shared" si="38"/>
        <v>►</v>
      </c>
      <c r="C164" s="451" t="str">
        <f>C158</f>
        <v>Famille à coller.N.Nom de votre recette.Recette mère ►.S.Saisissez le nom de la recette mère</v>
      </c>
      <c r="D164" s="451">
        <f>D158</f>
        <v>6</v>
      </c>
      <c r="E164" s="525" t="str">
        <f>E158</f>
        <v>couverts</v>
      </c>
      <c r="F164" s="114"/>
      <c r="G164" s="114"/>
      <c r="H164" s="114"/>
      <c r="I164" s="114"/>
      <c r="J164" s="114"/>
      <c r="K164" s="114"/>
      <c r="L164" s="115"/>
      <c r="R164" s="464"/>
      <c r="AF164"/>
      <c r="AG164"/>
      <c r="AH164"/>
      <c r="AI164"/>
      <c r="AJ164"/>
      <c r="AK164"/>
      <c r="AL164"/>
      <c r="AN164" s="27"/>
      <c r="AO164" s="27"/>
      <c r="AP164" s="27"/>
      <c r="AQ164" s="27"/>
      <c r="AR164" s="464"/>
      <c r="AS164" s="827"/>
      <c r="AT164" s="9"/>
      <c r="AU164" s="9"/>
      <c r="AV164" s="9"/>
      <c r="AW164" s="9"/>
      <c r="AX164" s="9"/>
      <c r="AY164" s="862"/>
      <c r="AZ164" s="681" t="s">
        <v>4</v>
      </c>
      <c r="BA164" s="466">
        <v>1</v>
      </c>
    </row>
    <row r="165" spans="2:53" ht="21" customHeight="1" x14ac:dyDescent="0.25">
      <c r="B165" s="73" t="str">
        <f t="shared" si="38"/>
        <v>►</v>
      </c>
      <c r="C165" s="451" t="str">
        <f>C158</f>
        <v>Famille à coller.N.Nom de votre recette.Recette mère ►.S.Saisissez le nom de la recette mère</v>
      </c>
      <c r="D165" s="451">
        <f>D158</f>
        <v>6</v>
      </c>
      <c r="E165" s="525" t="str">
        <f>E158</f>
        <v>couverts</v>
      </c>
      <c r="F165" s="114"/>
      <c r="G165" s="114"/>
      <c r="H165" s="114"/>
      <c r="I165" s="114"/>
      <c r="J165" s="114"/>
      <c r="K165" s="114"/>
      <c r="L165" s="115"/>
      <c r="R165" s="464"/>
      <c r="AF165"/>
      <c r="AG165"/>
      <c r="AH165"/>
      <c r="AI165"/>
      <c r="AJ165"/>
      <c r="AK165"/>
      <c r="AL165"/>
      <c r="AN165" s="27"/>
      <c r="AO165" s="27"/>
      <c r="AP165" s="27"/>
      <c r="AQ165" s="27"/>
      <c r="AR165" s="464"/>
      <c r="AS165" s="827"/>
      <c r="AT165" s="9"/>
      <c r="AU165" s="9"/>
      <c r="AV165" s="9"/>
      <c r="AW165" s="9"/>
      <c r="AX165" s="9"/>
      <c r="AY165" s="862"/>
      <c r="AZ165" s="681" t="s">
        <v>4</v>
      </c>
      <c r="BA165" s="466">
        <v>1</v>
      </c>
    </row>
    <row r="166" spans="2:53" ht="21" customHeight="1" x14ac:dyDescent="0.25">
      <c r="B166" s="73" t="str">
        <f t="shared" si="38"/>
        <v>►</v>
      </c>
      <c r="C166" s="451" t="str">
        <f>C158</f>
        <v>Famille à coller.N.Nom de votre recette.Recette mère ►.S.Saisissez le nom de la recette mère</v>
      </c>
      <c r="D166" s="451">
        <f>D158</f>
        <v>6</v>
      </c>
      <c r="E166" s="525" t="str">
        <f>E158</f>
        <v>couverts</v>
      </c>
      <c r="F166" s="114"/>
      <c r="G166" s="114"/>
      <c r="H166" s="114"/>
      <c r="I166" s="114"/>
      <c r="J166" s="114"/>
      <c r="K166" s="114"/>
      <c r="L166" s="115"/>
      <c r="R166" s="464"/>
      <c r="AF166"/>
      <c r="AG166"/>
      <c r="AH166"/>
      <c r="AI166"/>
      <c r="AJ166"/>
      <c r="AK166"/>
      <c r="AL166"/>
      <c r="AN166" s="27"/>
      <c r="AO166" s="27"/>
      <c r="AP166" s="27"/>
      <c r="AQ166" s="27"/>
      <c r="AR166" s="464"/>
      <c r="AS166" s="749"/>
      <c r="AT166" s="863" t="s">
        <v>563</v>
      </c>
      <c r="AU166" s="751"/>
      <c r="AV166" s="750"/>
      <c r="AW166" s="750"/>
      <c r="AX166" s="750"/>
      <c r="AY166" s="752"/>
      <c r="AZ166" s="681" t="s">
        <v>4</v>
      </c>
      <c r="BA166" s="466">
        <v>1</v>
      </c>
    </row>
    <row r="167" spans="2:53" ht="21" customHeight="1" x14ac:dyDescent="0.25">
      <c r="B167" s="73" t="str">
        <f t="shared" si="38"/>
        <v>►</v>
      </c>
      <c r="C167" s="451" t="str">
        <f>C158</f>
        <v>Famille à coller.N.Nom de votre recette.Recette mère ►.S.Saisissez le nom de la recette mère</v>
      </c>
      <c r="D167" s="451">
        <f>D158</f>
        <v>6</v>
      </c>
      <c r="E167" s="525" t="str">
        <f>E158</f>
        <v>couverts</v>
      </c>
      <c r="F167" s="114"/>
      <c r="G167" s="114"/>
      <c r="H167" s="114"/>
      <c r="I167" s="114"/>
      <c r="J167" s="114"/>
      <c r="K167" s="114"/>
      <c r="L167" s="115"/>
      <c r="R167" s="464"/>
      <c r="AF167"/>
      <c r="AG167"/>
      <c r="AH167"/>
      <c r="AI167"/>
      <c r="AJ167"/>
      <c r="AK167"/>
      <c r="AL167"/>
      <c r="AN167" s="27"/>
      <c r="AO167" s="27"/>
      <c r="AP167" s="27"/>
      <c r="AQ167" s="27"/>
      <c r="AR167" s="464"/>
      <c r="AS167" s="827"/>
      <c r="AV167" s="9"/>
      <c r="AW167" s="9"/>
      <c r="AX167" s="9"/>
      <c r="AY167" s="862"/>
      <c r="AZ167" s="681" t="s">
        <v>4</v>
      </c>
      <c r="BA167" s="466">
        <v>1</v>
      </c>
    </row>
    <row r="168" spans="2:53" ht="21" customHeight="1" x14ac:dyDescent="0.25">
      <c r="B168" s="73" t="str">
        <f t="shared" ref="B168:B187" si="39">IF(OR(I168&lt;&gt;"",J168&lt;&gt; "",K168&lt;&gt;"",L168&lt;&gt;""),"A", "►")</f>
        <v>►</v>
      </c>
      <c r="C168" s="451" t="str">
        <f>C158</f>
        <v>Famille à coller.N.Nom de votre recette.Recette mère ►.S.Saisissez le nom de la recette mère</v>
      </c>
      <c r="D168" s="451">
        <f>D158</f>
        <v>6</v>
      </c>
      <c r="E168" s="525" t="str">
        <f>E158</f>
        <v>couverts</v>
      </c>
      <c r="F168" s="114"/>
      <c r="G168" s="114"/>
      <c r="H168" s="114"/>
      <c r="I168" s="114"/>
      <c r="J168" s="114"/>
      <c r="K168" s="114"/>
      <c r="L168" s="115"/>
      <c r="R168" s="464"/>
      <c r="AF168"/>
      <c r="AG168"/>
      <c r="AH168"/>
      <c r="AI168"/>
      <c r="AJ168"/>
      <c r="AK168"/>
      <c r="AL168"/>
      <c r="AN168" s="27"/>
      <c r="AO168" s="27"/>
      <c r="AP168" s="27"/>
      <c r="AQ168" s="27"/>
      <c r="AR168" s="464"/>
      <c r="AS168" s="827"/>
      <c r="AT168" s="864">
        <v>149.92240344353021</v>
      </c>
      <c r="AU168" s="865">
        <v>8</v>
      </c>
      <c r="AV168" s="9"/>
      <c r="AW168" s="85" t="s">
        <v>564</v>
      </c>
      <c r="AX168" s="9"/>
      <c r="AY168" s="862"/>
      <c r="AZ168" s="681" t="s">
        <v>4</v>
      </c>
      <c r="BA168" s="466">
        <v>1</v>
      </c>
    </row>
    <row r="169" spans="2:53" ht="21" customHeight="1" x14ac:dyDescent="0.25">
      <c r="B169" s="73" t="str">
        <f t="shared" si="39"/>
        <v>►</v>
      </c>
      <c r="C169" s="451" t="str">
        <f>C158</f>
        <v>Famille à coller.N.Nom de votre recette.Recette mère ►.S.Saisissez le nom de la recette mère</v>
      </c>
      <c r="D169" s="451">
        <f>D158</f>
        <v>6</v>
      </c>
      <c r="E169" s="525" t="str">
        <f>E158</f>
        <v>couverts</v>
      </c>
      <c r="F169" s="114"/>
      <c r="G169" s="114"/>
      <c r="H169" s="114"/>
      <c r="I169" s="114"/>
      <c r="J169" s="114"/>
      <c r="K169" s="114"/>
      <c r="L169" s="115"/>
      <c r="R169" s="464"/>
      <c r="AF169"/>
      <c r="AG169"/>
      <c r="AH169"/>
      <c r="AI169"/>
      <c r="AJ169"/>
      <c r="AK169"/>
      <c r="AL169"/>
      <c r="AN169" s="27"/>
      <c r="AO169" s="27"/>
      <c r="AP169" s="27"/>
      <c r="AQ169" s="27"/>
      <c r="AR169" s="464"/>
      <c r="AS169" s="827"/>
      <c r="AT169" s="866">
        <v>1.28</v>
      </c>
      <c r="AU169" s="867">
        <v>7</v>
      </c>
      <c r="AV169" s="9"/>
      <c r="AW169" s="85" t="s">
        <v>565</v>
      </c>
      <c r="AX169" s="9"/>
      <c r="AY169" s="862"/>
      <c r="AZ169" s="681" t="s">
        <v>4</v>
      </c>
      <c r="BA169" s="466">
        <v>1</v>
      </c>
    </row>
    <row r="170" spans="2:53" ht="21" customHeight="1" x14ac:dyDescent="0.25">
      <c r="B170" s="73" t="str">
        <f t="shared" si="39"/>
        <v>►</v>
      </c>
      <c r="C170" s="451" t="str">
        <f>C158</f>
        <v>Famille à coller.N.Nom de votre recette.Recette mère ►.S.Saisissez le nom de la recette mère</v>
      </c>
      <c r="D170" s="451">
        <f>D158</f>
        <v>6</v>
      </c>
      <c r="E170" s="525" t="str">
        <f>E158</f>
        <v>couverts</v>
      </c>
      <c r="F170" s="114"/>
      <c r="G170" s="114"/>
      <c r="H170" s="114"/>
      <c r="I170" s="114"/>
      <c r="J170" s="114"/>
      <c r="K170" s="114"/>
      <c r="L170" s="115"/>
      <c r="R170" s="464"/>
      <c r="AF170"/>
      <c r="AG170"/>
      <c r="AH170"/>
      <c r="AI170"/>
      <c r="AJ170"/>
      <c r="AK170"/>
      <c r="AL170"/>
      <c r="AN170" s="27"/>
      <c r="AO170" s="27"/>
      <c r="AP170" s="27"/>
      <c r="AQ170" s="27"/>
      <c r="AR170" s="464"/>
      <c r="AS170" s="827"/>
      <c r="AT170" s="868">
        <v>3</v>
      </c>
      <c r="AU170" s="869">
        <v>0.38194444444444442</v>
      </c>
      <c r="AV170" s="9"/>
      <c r="AW170" s="870" t="s">
        <v>566</v>
      </c>
      <c r="AX170" s="871" t="s">
        <v>567</v>
      </c>
      <c r="AY170" s="872" t="s">
        <v>568</v>
      </c>
      <c r="AZ170" s="681" t="s">
        <v>4</v>
      </c>
      <c r="BA170" s="466">
        <v>1</v>
      </c>
    </row>
    <row r="171" spans="2:53" ht="21" customHeight="1" x14ac:dyDescent="0.25">
      <c r="B171" s="73" t="str">
        <f t="shared" si="39"/>
        <v>►</v>
      </c>
      <c r="C171" s="451" t="str">
        <f>C158</f>
        <v>Famille à coller.N.Nom de votre recette.Recette mère ►.S.Saisissez le nom de la recette mère</v>
      </c>
      <c r="D171" s="451">
        <f>D158</f>
        <v>6</v>
      </c>
      <c r="E171" s="525" t="str">
        <f>E158</f>
        <v>couverts</v>
      </c>
      <c r="F171" s="114"/>
      <c r="G171" s="114"/>
      <c r="H171" s="114"/>
      <c r="I171" s="114"/>
      <c r="J171" s="114"/>
      <c r="K171" s="114"/>
      <c r="L171" s="115"/>
      <c r="R171" s="464"/>
      <c r="AF171"/>
      <c r="AG171"/>
      <c r="AH171"/>
      <c r="AI171"/>
      <c r="AJ171"/>
      <c r="AK171"/>
      <c r="AL171"/>
      <c r="AN171" s="27"/>
      <c r="AO171" s="27"/>
      <c r="AP171" s="27"/>
      <c r="AQ171" s="27"/>
      <c r="AR171" s="464"/>
      <c r="AS171" s="716"/>
      <c r="AT171" s="873">
        <v>2</v>
      </c>
      <c r="AU171" s="874">
        <v>6</v>
      </c>
      <c r="AV171" s="9"/>
      <c r="AW171" s="875" t="s">
        <v>569</v>
      </c>
      <c r="AX171" s="876" t="s">
        <v>570</v>
      </c>
      <c r="AY171" s="877" t="s">
        <v>571</v>
      </c>
      <c r="AZ171" s="681" t="s">
        <v>4</v>
      </c>
      <c r="BA171" s="466">
        <v>1</v>
      </c>
    </row>
    <row r="172" spans="2:53" ht="21" customHeight="1" x14ac:dyDescent="0.25">
      <c r="B172" s="73" t="str">
        <f t="shared" si="39"/>
        <v>►</v>
      </c>
      <c r="C172" s="451" t="str">
        <f>C158</f>
        <v>Famille à coller.N.Nom de votre recette.Recette mère ►.S.Saisissez le nom de la recette mère</v>
      </c>
      <c r="D172" s="451">
        <f>D158</f>
        <v>6</v>
      </c>
      <c r="E172" s="525" t="str">
        <f>E158</f>
        <v>couverts</v>
      </c>
      <c r="F172" s="114"/>
      <c r="G172" s="114"/>
      <c r="H172" s="114"/>
      <c r="I172" s="114"/>
      <c r="J172" s="114"/>
      <c r="K172" s="114"/>
      <c r="L172" s="115"/>
      <c r="R172" s="464"/>
      <c r="AF172"/>
      <c r="AG172"/>
      <c r="AH172"/>
      <c r="AI172"/>
      <c r="AJ172"/>
      <c r="AK172"/>
      <c r="AL172"/>
      <c r="AN172" s="27"/>
      <c r="AO172" s="27"/>
      <c r="AP172" s="27"/>
      <c r="AQ172" s="27"/>
      <c r="AR172" s="464"/>
      <c r="AS172" s="709"/>
      <c r="AT172" s="878">
        <v>2</v>
      </c>
      <c r="AU172" s="879">
        <f>ROW()</f>
        <v>172</v>
      </c>
      <c r="AV172" s="9"/>
      <c r="AY172" s="148"/>
      <c r="AZ172" s="681" t="s">
        <v>4</v>
      </c>
      <c r="BA172" s="466">
        <v>1</v>
      </c>
    </row>
    <row r="173" spans="2:53" ht="21" customHeight="1" x14ac:dyDescent="0.25">
      <c r="B173" s="73" t="str">
        <f t="shared" si="39"/>
        <v>►</v>
      </c>
      <c r="C173" s="451" t="str">
        <f>C158</f>
        <v>Famille à coller.N.Nom de votre recette.Recette mère ►.S.Saisissez le nom de la recette mère</v>
      </c>
      <c r="D173" s="451">
        <f>D158</f>
        <v>6</v>
      </c>
      <c r="E173" s="525" t="str">
        <f>E158</f>
        <v>couverts</v>
      </c>
      <c r="F173" s="114"/>
      <c r="G173" s="114"/>
      <c r="H173" s="114"/>
      <c r="I173" s="114"/>
      <c r="J173" s="114"/>
      <c r="K173" s="114"/>
      <c r="L173" s="115"/>
      <c r="R173" s="464"/>
      <c r="AF173"/>
      <c r="AG173"/>
      <c r="AH173"/>
      <c r="AI173"/>
      <c r="AJ173"/>
      <c r="AK173"/>
      <c r="AL173"/>
      <c r="AN173" s="27"/>
      <c r="AO173" s="27"/>
      <c r="AP173" s="27"/>
      <c r="AQ173" s="27"/>
      <c r="AR173" s="464"/>
      <c r="AS173" s="796"/>
      <c r="AT173" s="880">
        <v>5</v>
      </c>
      <c r="AU173" s="881"/>
      <c r="AV173" s="9"/>
      <c r="AW173" s="882" t="s">
        <v>572</v>
      </c>
      <c r="AX173" s="883" t="s">
        <v>573</v>
      </c>
      <c r="AY173" s="884" t="s">
        <v>574</v>
      </c>
      <c r="AZ173" s="681" t="s">
        <v>4</v>
      </c>
      <c r="BA173" s="466">
        <v>1</v>
      </c>
    </row>
    <row r="174" spans="2:53" ht="21" customHeight="1" x14ac:dyDescent="0.25">
      <c r="B174" s="73" t="str">
        <f t="shared" si="39"/>
        <v>►</v>
      </c>
      <c r="C174" s="451" t="str">
        <f>C158</f>
        <v>Famille à coller.N.Nom de votre recette.Recette mère ►.S.Saisissez le nom de la recette mère</v>
      </c>
      <c r="D174" s="451">
        <f>D158</f>
        <v>6</v>
      </c>
      <c r="E174" s="525" t="str">
        <f>E158</f>
        <v>couverts</v>
      </c>
      <c r="F174" s="114"/>
      <c r="G174" s="114"/>
      <c r="H174" s="114"/>
      <c r="I174" s="114"/>
      <c r="J174" s="114"/>
      <c r="K174" s="114"/>
      <c r="L174" s="115"/>
      <c r="R174" s="464"/>
      <c r="AF174"/>
      <c r="AG174"/>
      <c r="AH174"/>
      <c r="AI174"/>
      <c r="AJ174"/>
      <c r="AK174"/>
      <c r="AL174"/>
      <c r="AN174" s="27"/>
      <c r="AO174" s="27"/>
      <c r="AP174" s="27"/>
      <c r="AQ174" s="27"/>
      <c r="AR174" s="464"/>
      <c r="AS174" s="677"/>
      <c r="AT174" s="885">
        <v>12</v>
      </c>
      <c r="AU174" s="886">
        <f>ROW()</f>
        <v>174</v>
      </c>
      <c r="AV174" s="9"/>
      <c r="AW174" s="887" t="s">
        <v>575</v>
      </c>
      <c r="AX174" s="888" t="s">
        <v>576</v>
      </c>
      <c r="AY174" s="889" t="s">
        <v>577</v>
      </c>
      <c r="AZ174" s="681" t="s">
        <v>4</v>
      </c>
      <c r="BA174" s="466">
        <v>1</v>
      </c>
    </row>
    <row r="175" spans="2:53" ht="21" customHeight="1" x14ac:dyDescent="0.25">
      <c r="B175" s="73" t="str">
        <f t="shared" si="39"/>
        <v>►</v>
      </c>
      <c r="C175" s="451" t="str">
        <f>C158</f>
        <v>Famille à coller.N.Nom de votre recette.Recette mère ►.S.Saisissez le nom de la recette mère</v>
      </c>
      <c r="D175" s="451">
        <f>D158</f>
        <v>6</v>
      </c>
      <c r="E175" s="525" t="str">
        <f>E158</f>
        <v>couverts</v>
      </c>
      <c r="F175" s="114"/>
      <c r="G175" s="114"/>
      <c r="H175" s="114"/>
      <c r="I175" s="114"/>
      <c r="J175" s="114"/>
      <c r="K175" s="114"/>
      <c r="L175" s="115"/>
      <c r="R175" s="464"/>
      <c r="AF175"/>
      <c r="AG175"/>
      <c r="AH175"/>
      <c r="AI175"/>
      <c r="AJ175"/>
      <c r="AK175"/>
      <c r="AL175"/>
      <c r="AN175" s="27"/>
      <c r="AO175" s="27"/>
      <c r="AP175" s="27"/>
      <c r="AQ175" s="27"/>
      <c r="AR175" s="464"/>
      <c r="AS175" s="677"/>
      <c r="AT175" s="465"/>
      <c r="AU175" s="465"/>
      <c r="AV175" s="9"/>
      <c r="AY175" s="148"/>
      <c r="AZ175" s="681" t="s">
        <v>4</v>
      </c>
      <c r="BA175" s="466">
        <v>1</v>
      </c>
    </row>
    <row r="176" spans="2:53" ht="21" customHeight="1" x14ac:dyDescent="0.25">
      <c r="B176" s="73" t="str">
        <f t="shared" si="39"/>
        <v>►</v>
      </c>
      <c r="C176" s="451" t="str">
        <f>C158</f>
        <v>Famille à coller.N.Nom de votre recette.Recette mère ►.S.Saisissez le nom de la recette mère</v>
      </c>
      <c r="D176" s="451">
        <f>D158</f>
        <v>6</v>
      </c>
      <c r="E176" s="525" t="str">
        <f>E158</f>
        <v>couverts</v>
      </c>
      <c r="F176" s="114"/>
      <c r="G176" s="114"/>
      <c r="H176" s="114"/>
      <c r="I176" s="114"/>
      <c r="J176" s="114"/>
      <c r="K176" s="114"/>
      <c r="L176" s="115"/>
      <c r="R176" s="464"/>
      <c r="AF176"/>
      <c r="AG176"/>
      <c r="AH176"/>
      <c r="AI176"/>
      <c r="AJ176"/>
      <c r="AK176"/>
      <c r="AL176"/>
      <c r="AN176" s="27"/>
      <c r="AO176" s="27"/>
      <c r="AP176" s="27"/>
      <c r="AQ176" s="27"/>
      <c r="AR176" s="465"/>
      <c r="AS176" s="677"/>
      <c r="AT176" s="890" t="s">
        <v>578</v>
      </c>
      <c r="AU176" s="890" t="s">
        <v>579</v>
      </c>
      <c r="AV176" s="9"/>
      <c r="AW176" s="891" t="s">
        <v>580</v>
      </c>
      <c r="AX176" s="892" t="s">
        <v>581</v>
      </c>
      <c r="AY176" s="893" t="s">
        <v>582</v>
      </c>
      <c r="AZ176" s="681" t="s">
        <v>4</v>
      </c>
      <c r="BA176" s="466">
        <v>1</v>
      </c>
    </row>
    <row r="177" spans="2:53" ht="21" customHeight="1" x14ac:dyDescent="0.25">
      <c r="B177" s="73" t="str">
        <f t="shared" si="39"/>
        <v>►</v>
      </c>
      <c r="C177" s="451" t="str">
        <f>C158</f>
        <v>Famille à coller.N.Nom de votre recette.Recette mère ►.S.Saisissez le nom de la recette mère</v>
      </c>
      <c r="D177" s="451">
        <f>D158</f>
        <v>6</v>
      </c>
      <c r="E177" s="525" t="str">
        <f>E158</f>
        <v>couverts</v>
      </c>
      <c r="F177" s="114"/>
      <c r="G177" s="114"/>
      <c r="H177" s="114"/>
      <c r="I177" s="114"/>
      <c r="J177" s="114"/>
      <c r="K177" s="114"/>
      <c r="L177" s="115"/>
      <c r="R177" s="464"/>
      <c r="AF177"/>
      <c r="AG177"/>
      <c r="AH177"/>
      <c r="AI177"/>
      <c r="AJ177"/>
      <c r="AK177"/>
      <c r="AL177"/>
      <c r="AN177" s="27"/>
      <c r="AO177" s="27"/>
      <c r="AP177" s="27"/>
      <c r="AQ177" s="27"/>
      <c r="AR177" s="465"/>
      <c r="AS177" s="677"/>
      <c r="AT177" s="890" t="s">
        <v>583</v>
      </c>
      <c r="AU177" s="890" t="s">
        <v>584</v>
      </c>
      <c r="AV177" s="9"/>
      <c r="AW177" s="894" t="s">
        <v>585</v>
      </c>
      <c r="AX177" s="895" t="s">
        <v>586</v>
      </c>
      <c r="AY177" s="896" t="s">
        <v>587</v>
      </c>
      <c r="AZ177" s="681" t="s">
        <v>4</v>
      </c>
      <c r="BA177" s="466">
        <v>1</v>
      </c>
    </row>
    <row r="178" spans="2:53" ht="21" customHeight="1" x14ac:dyDescent="0.25">
      <c r="B178" s="73" t="str">
        <f t="shared" si="39"/>
        <v>►</v>
      </c>
      <c r="C178" s="451" t="str">
        <f>C158</f>
        <v>Famille à coller.N.Nom de votre recette.Recette mère ►.S.Saisissez le nom de la recette mère</v>
      </c>
      <c r="D178" s="451">
        <f>D158</f>
        <v>6</v>
      </c>
      <c r="E178" s="525" t="str">
        <f>E158</f>
        <v>couverts</v>
      </c>
      <c r="F178" s="114"/>
      <c r="G178" s="114"/>
      <c r="H178" s="114"/>
      <c r="I178" s="114"/>
      <c r="J178" s="114"/>
      <c r="K178" s="114"/>
      <c r="L178" s="115"/>
      <c r="R178" s="464"/>
      <c r="AF178"/>
      <c r="AG178"/>
      <c r="AH178"/>
      <c r="AI178"/>
      <c r="AJ178"/>
      <c r="AK178"/>
      <c r="AL178"/>
      <c r="AN178" s="27"/>
      <c r="AO178" s="27"/>
      <c r="AP178" s="27"/>
      <c r="AQ178" s="27"/>
      <c r="AR178" s="465"/>
      <c r="AS178" s="677"/>
      <c r="AT178" s="890" t="s">
        <v>588</v>
      </c>
      <c r="AU178" s="890" t="s">
        <v>589</v>
      </c>
      <c r="AV178" s="9"/>
      <c r="AW178" s="9"/>
      <c r="AX178" s="9"/>
      <c r="AY178" s="862"/>
      <c r="AZ178" s="681" t="s">
        <v>4</v>
      </c>
      <c r="BA178" s="466">
        <v>1</v>
      </c>
    </row>
    <row r="179" spans="2:53" ht="21" customHeight="1" x14ac:dyDescent="0.25">
      <c r="B179" s="73" t="str">
        <f t="shared" si="39"/>
        <v>►</v>
      </c>
      <c r="C179" s="451" t="str">
        <f>C158</f>
        <v>Famille à coller.N.Nom de votre recette.Recette mère ►.S.Saisissez le nom de la recette mère</v>
      </c>
      <c r="D179" s="451">
        <f>D158</f>
        <v>6</v>
      </c>
      <c r="E179" s="525" t="str">
        <f>E158</f>
        <v>couverts</v>
      </c>
      <c r="F179" s="114"/>
      <c r="G179" s="114"/>
      <c r="H179" s="114"/>
      <c r="I179" s="114"/>
      <c r="J179" s="114"/>
      <c r="K179" s="114"/>
      <c r="L179" s="115"/>
      <c r="R179" s="464"/>
      <c r="AF179"/>
      <c r="AG179"/>
      <c r="AH179"/>
      <c r="AI179"/>
      <c r="AJ179"/>
      <c r="AK179"/>
      <c r="AL179"/>
      <c r="AN179" s="27"/>
      <c r="AO179" s="27"/>
      <c r="AP179" s="27"/>
      <c r="AQ179" s="27"/>
      <c r="AR179" s="465"/>
      <c r="AS179" s="809"/>
      <c r="AT179" s="890" t="s">
        <v>590</v>
      </c>
      <c r="AU179" s="890" t="s">
        <v>591</v>
      </c>
      <c r="AV179" s="9"/>
      <c r="AW179" s="897" t="s">
        <v>592</v>
      </c>
      <c r="AX179" s="898" t="s">
        <v>593</v>
      </c>
      <c r="AY179" s="862"/>
      <c r="AZ179" s="681" t="s">
        <v>4</v>
      </c>
      <c r="BA179" s="466">
        <v>1</v>
      </c>
    </row>
    <row r="180" spans="2:53" ht="21" customHeight="1" x14ac:dyDescent="0.25">
      <c r="B180" s="73" t="str">
        <f t="shared" si="39"/>
        <v>►</v>
      </c>
      <c r="C180" s="451" t="str">
        <f>C158</f>
        <v>Famille à coller.N.Nom de votre recette.Recette mère ►.S.Saisissez le nom de la recette mère</v>
      </c>
      <c r="D180" s="451">
        <f>D158</f>
        <v>6</v>
      </c>
      <c r="E180" s="525" t="str">
        <f>E158</f>
        <v>couverts</v>
      </c>
      <c r="F180" s="114"/>
      <c r="G180" s="114"/>
      <c r="H180" s="114"/>
      <c r="I180" s="114"/>
      <c r="J180" s="114"/>
      <c r="K180" s="114"/>
      <c r="L180" s="115"/>
      <c r="R180" s="464"/>
      <c r="AF180"/>
      <c r="AG180"/>
      <c r="AH180"/>
      <c r="AI180"/>
      <c r="AJ180"/>
      <c r="AK180"/>
      <c r="AL180"/>
      <c r="AN180" s="27"/>
      <c r="AO180" s="27"/>
      <c r="AP180" s="27"/>
      <c r="AQ180" s="27"/>
      <c r="AR180" s="465"/>
      <c r="AS180" s="809"/>
      <c r="AT180" s="890" t="s">
        <v>594</v>
      </c>
      <c r="AU180" s="890" t="s">
        <v>595</v>
      </c>
      <c r="AV180" s="9"/>
      <c r="AW180" s="9"/>
      <c r="AX180" s="9"/>
      <c r="AY180" s="862"/>
      <c r="AZ180" s="681" t="s">
        <v>4</v>
      </c>
      <c r="BA180" s="466">
        <v>1</v>
      </c>
    </row>
    <row r="181" spans="2:53" ht="21" customHeight="1" x14ac:dyDescent="0.25">
      <c r="B181" s="73" t="str">
        <f t="shared" si="39"/>
        <v>►</v>
      </c>
      <c r="C181" s="451" t="str">
        <f>C158</f>
        <v>Famille à coller.N.Nom de votre recette.Recette mère ►.S.Saisissez le nom de la recette mère</v>
      </c>
      <c r="D181" s="451">
        <f>D158</f>
        <v>6</v>
      </c>
      <c r="E181" s="525" t="str">
        <f>E158</f>
        <v>couverts</v>
      </c>
      <c r="F181" s="114"/>
      <c r="G181" s="114"/>
      <c r="H181" s="114"/>
      <c r="I181" s="114"/>
      <c r="J181" s="114"/>
      <c r="K181" s="114"/>
      <c r="L181" s="115"/>
      <c r="R181" s="464"/>
      <c r="AF181"/>
      <c r="AG181"/>
      <c r="AH181"/>
      <c r="AI181"/>
      <c r="AJ181"/>
      <c r="AK181"/>
      <c r="AL181"/>
      <c r="AN181" s="27"/>
      <c r="AO181" s="27"/>
      <c r="AP181" s="27"/>
      <c r="AQ181" s="27"/>
      <c r="AR181" s="465"/>
      <c r="AS181" s="809"/>
      <c r="AT181" s="890" t="s">
        <v>596</v>
      </c>
      <c r="AU181" s="881">
        <v>1</v>
      </c>
      <c r="AV181" s="9"/>
      <c r="AW181" s="9" t="s">
        <v>597</v>
      </c>
      <c r="AX181" s="9"/>
      <c r="AY181" s="862"/>
      <c r="AZ181" s="681" t="s">
        <v>4</v>
      </c>
      <c r="BA181" s="466">
        <v>1</v>
      </c>
    </row>
    <row r="182" spans="2:53" ht="21" customHeight="1" x14ac:dyDescent="0.25">
      <c r="B182" s="73" t="str">
        <f t="shared" si="39"/>
        <v>►</v>
      </c>
      <c r="C182" s="451" t="str">
        <f>C158</f>
        <v>Famille à coller.N.Nom de votre recette.Recette mère ►.S.Saisissez le nom de la recette mère</v>
      </c>
      <c r="D182" s="451">
        <f>D158</f>
        <v>6</v>
      </c>
      <c r="E182" s="525" t="str">
        <f>E158</f>
        <v>couverts</v>
      </c>
      <c r="F182" s="114"/>
      <c r="G182" s="114"/>
      <c r="H182" s="114"/>
      <c r="I182" s="114"/>
      <c r="J182" s="114"/>
      <c r="K182" s="114"/>
      <c r="L182" s="115"/>
      <c r="R182" s="464"/>
      <c r="AF182"/>
      <c r="AG182"/>
      <c r="AH182"/>
      <c r="AI182"/>
      <c r="AJ182"/>
      <c r="AK182"/>
      <c r="AL182"/>
      <c r="AN182" s="27"/>
      <c r="AO182" s="27"/>
      <c r="AP182" s="27"/>
      <c r="AQ182" s="27"/>
      <c r="AR182" s="465"/>
      <c r="AS182" s="809"/>
      <c r="AT182" s="890" t="s">
        <v>598</v>
      </c>
      <c r="AU182" s="890" t="s">
        <v>599</v>
      </c>
      <c r="AV182" s="899" t="s">
        <v>600</v>
      </c>
      <c r="AW182" s="900" t="s">
        <v>601</v>
      </c>
      <c r="AX182" s="9"/>
      <c r="AY182" s="862" t="s">
        <v>4</v>
      </c>
      <c r="AZ182" s="681" t="s">
        <v>4</v>
      </c>
      <c r="BA182" s="466">
        <v>1</v>
      </c>
    </row>
    <row r="183" spans="2:53" ht="21" customHeight="1" x14ac:dyDescent="0.25">
      <c r="B183" s="73" t="str">
        <f t="shared" si="39"/>
        <v>►</v>
      </c>
      <c r="C183" s="451" t="str">
        <f>C158</f>
        <v>Famille à coller.N.Nom de votre recette.Recette mère ►.S.Saisissez le nom de la recette mère</v>
      </c>
      <c r="D183" s="451">
        <f>D158</f>
        <v>6</v>
      </c>
      <c r="E183" s="525" t="str">
        <f>E158</f>
        <v>couverts</v>
      </c>
      <c r="F183" s="114"/>
      <c r="G183" s="114"/>
      <c r="H183" s="114"/>
      <c r="I183" s="114"/>
      <c r="J183" s="114"/>
      <c r="K183" s="114"/>
      <c r="L183" s="115"/>
      <c r="R183" s="464"/>
      <c r="AF183"/>
      <c r="AG183"/>
      <c r="AH183"/>
      <c r="AI183"/>
      <c r="AJ183"/>
      <c r="AK183"/>
      <c r="AL183"/>
      <c r="AN183" s="27"/>
      <c r="AO183" s="27"/>
      <c r="AP183" s="27"/>
      <c r="AQ183" s="27"/>
      <c r="AR183" s="465"/>
      <c r="AS183" s="827"/>
      <c r="AT183" s="9"/>
      <c r="AU183" s="9"/>
      <c r="AV183" s="9"/>
      <c r="AW183" s="9"/>
      <c r="AX183" s="9"/>
      <c r="AY183" s="862"/>
      <c r="AZ183" s="681" t="s">
        <v>4</v>
      </c>
      <c r="BA183" s="466">
        <v>1</v>
      </c>
    </row>
    <row r="184" spans="2:53" ht="21" customHeight="1" x14ac:dyDescent="0.25">
      <c r="B184" s="73" t="str">
        <f t="shared" si="39"/>
        <v>►</v>
      </c>
      <c r="C184" s="451" t="str">
        <f>C158</f>
        <v>Famille à coller.N.Nom de votre recette.Recette mère ►.S.Saisissez le nom de la recette mère</v>
      </c>
      <c r="D184" s="451">
        <f>D158</f>
        <v>6</v>
      </c>
      <c r="E184" s="525" t="str">
        <f>E158</f>
        <v>couverts</v>
      </c>
      <c r="F184" s="114"/>
      <c r="G184" s="114"/>
      <c r="H184" s="114"/>
      <c r="I184" s="114"/>
      <c r="J184" s="114"/>
      <c r="K184" s="114"/>
      <c r="L184" s="115"/>
      <c r="R184" s="464"/>
      <c r="AF184"/>
      <c r="AG184"/>
      <c r="AH184"/>
      <c r="AI184"/>
      <c r="AJ184"/>
      <c r="AK184"/>
      <c r="AL184"/>
      <c r="AN184" s="27"/>
      <c r="AO184" s="27"/>
      <c r="AP184" s="27"/>
      <c r="AQ184" s="27"/>
      <c r="AR184" s="465"/>
      <c r="AS184" s="827"/>
      <c r="AT184" s="9"/>
      <c r="AU184" s="9"/>
      <c r="AV184" s="9"/>
      <c r="AW184" s="9"/>
      <c r="AX184" s="9"/>
      <c r="AY184" s="862"/>
      <c r="AZ184" s="681" t="s">
        <v>4</v>
      </c>
      <c r="BA184" s="466">
        <v>1</v>
      </c>
    </row>
    <row r="185" spans="2:53" ht="21" customHeight="1" x14ac:dyDescent="0.25">
      <c r="B185" s="73" t="str">
        <f t="shared" si="39"/>
        <v>►</v>
      </c>
      <c r="C185" s="451" t="str">
        <f>C158</f>
        <v>Famille à coller.N.Nom de votre recette.Recette mère ►.S.Saisissez le nom de la recette mère</v>
      </c>
      <c r="D185" s="451">
        <f>D158</f>
        <v>6</v>
      </c>
      <c r="E185" s="525" t="str">
        <f>E158</f>
        <v>couverts</v>
      </c>
      <c r="F185" s="114"/>
      <c r="G185" s="114"/>
      <c r="H185" s="114"/>
      <c r="I185" s="114"/>
      <c r="J185" s="114"/>
      <c r="K185" s="114"/>
      <c r="L185" s="115"/>
      <c r="R185" s="464"/>
      <c r="AF185"/>
      <c r="AG185"/>
      <c r="AH185"/>
      <c r="AI185"/>
      <c r="AJ185"/>
      <c r="AK185"/>
      <c r="AL185"/>
      <c r="AN185" s="27"/>
      <c r="AO185" s="27"/>
      <c r="AP185" s="27"/>
      <c r="AQ185" s="27"/>
      <c r="AR185" s="465"/>
      <c r="AS185" s="827"/>
      <c r="AT185" s="901" t="s">
        <v>602</v>
      </c>
      <c r="AU185" s="9"/>
      <c r="AV185" s="9"/>
      <c r="AW185" s="9"/>
      <c r="AX185" s="9"/>
      <c r="AY185" s="862"/>
      <c r="AZ185" s="681" t="s">
        <v>4</v>
      </c>
      <c r="BA185" s="466">
        <v>1</v>
      </c>
    </row>
    <row r="186" spans="2:53" ht="21" customHeight="1" x14ac:dyDescent="0.25">
      <c r="B186" s="73" t="str">
        <f t="shared" si="39"/>
        <v>►</v>
      </c>
      <c r="C186" s="451" t="str">
        <f>C158</f>
        <v>Famille à coller.N.Nom de votre recette.Recette mère ►.S.Saisissez le nom de la recette mère</v>
      </c>
      <c r="D186" s="451">
        <f>D158</f>
        <v>6</v>
      </c>
      <c r="E186" s="525" t="str">
        <f>E158</f>
        <v>couverts</v>
      </c>
      <c r="F186" s="114"/>
      <c r="G186" s="114"/>
      <c r="H186" s="114"/>
      <c r="I186" s="114"/>
      <c r="J186" s="114"/>
      <c r="K186" s="114"/>
      <c r="L186" s="115"/>
      <c r="R186" s="464"/>
      <c r="AF186"/>
      <c r="AG186"/>
      <c r="AH186"/>
      <c r="AI186"/>
      <c r="AJ186"/>
      <c r="AK186"/>
      <c r="AL186"/>
      <c r="AN186" s="27"/>
      <c r="AO186" s="27"/>
      <c r="AP186" s="27"/>
      <c r="AQ186" s="27"/>
      <c r="AR186" s="465"/>
      <c r="AS186" s="827"/>
      <c r="AT186" s="902" t="s">
        <v>603</v>
      </c>
      <c r="AU186" s="9"/>
      <c r="AV186" s="9"/>
      <c r="AW186" s="9"/>
      <c r="AX186" s="9"/>
      <c r="AY186" s="862"/>
      <c r="AZ186" s="681" t="s">
        <v>4</v>
      </c>
      <c r="BA186" s="466">
        <v>1</v>
      </c>
    </row>
    <row r="187" spans="2:53" ht="21" customHeight="1" x14ac:dyDescent="0.25">
      <c r="B187" s="73" t="str">
        <f t="shared" si="39"/>
        <v>►</v>
      </c>
      <c r="C187" s="451" t="str">
        <f>C158</f>
        <v>Famille à coller.N.Nom de votre recette.Recette mère ►.S.Saisissez le nom de la recette mère</v>
      </c>
      <c r="D187" s="451">
        <f>D158</f>
        <v>6</v>
      </c>
      <c r="E187" s="525" t="str">
        <f>E158</f>
        <v>couverts</v>
      </c>
      <c r="F187" s="114"/>
      <c r="G187" s="114"/>
      <c r="H187" s="114"/>
      <c r="I187" s="114"/>
      <c r="J187" s="114"/>
      <c r="K187" s="114"/>
      <c r="L187" s="115"/>
      <c r="R187" s="464"/>
      <c r="AF187"/>
      <c r="AG187"/>
      <c r="AH187"/>
      <c r="AI187"/>
      <c r="AJ187"/>
      <c r="AK187"/>
      <c r="AL187"/>
      <c r="AN187" s="27"/>
      <c r="AO187" s="27"/>
      <c r="AP187" s="27"/>
      <c r="AQ187" s="27"/>
      <c r="AR187" s="465"/>
      <c r="AS187" s="827"/>
      <c r="AT187" s="902" t="s">
        <v>604</v>
      </c>
      <c r="AU187" s="9"/>
      <c r="AV187" s="9"/>
      <c r="AW187" s="9"/>
      <c r="AX187" s="9"/>
      <c r="AY187" s="862"/>
      <c r="AZ187" s="681" t="s">
        <v>4</v>
      </c>
      <c r="BA187" s="466">
        <v>1</v>
      </c>
    </row>
    <row r="188" spans="2:53" ht="21" customHeight="1" x14ac:dyDescent="0.25">
      <c r="B188" s="116" t="s">
        <v>7</v>
      </c>
      <c r="C188" s="451" t="str">
        <f>C158</f>
        <v>Famille à coller.N.Nom de votre recette.Recette mère ►.S.Saisissez le nom de la recette mère</v>
      </c>
      <c r="D188" s="451">
        <f>D158</f>
        <v>6</v>
      </c>
      <c r="E188" s="525" t="str">
        <f>E158</f>
        <v>couverts</v>
      </c>
      <c r="F188" s="517" t="s">
        <v>98</v>
      </c>
      <c r="G188" s="518"/>
      <c r="H188" s="518"/>
      <c r="I188" s="518"/>
      <c r="J188" s="518"/>
      <c r="K188" s="519"/>
      <c r="L188" s="520" t="s">
        <v>127</v>
      </c>
      <c r="R188" s="464"/>
      <c r="AF188"/>
      <c r="AG188"/>
      <c r="AH188"/>
      <c r="AI188"/>
      <c r="AJ188"/>
      <c r="AK188"/>
      <c r="AL188"/>
      <c r="AN188" s="27"/>
      <c r="AO188" s="27"/>
      <c r="AP188" s="27"/>
      <c r="AQ188" s="27"/>
      <c r="AR188" s="465"/>
      <c r="AS188" s="827"/>
      <c r="AT188" s="903" t="s">
        <v>605</v>
      </c>
      <c r="AU188" s="9"/>
      <c r="AV188" s="9"/>
      <c r="AW188" s="9"/>
      <c r="AX188" s="9"/>
      <c r="AY188" s="862"/>
      <c r="AZ188" s="681" t="s">
        <v>4</v>
      </c>
      <c r="BA188" s="466">
        <v>1</v>
      </c>
    </row>
    <row r="189" spans="2:53" ht="21" customHeight="1" x14ac:dyDescent="0.25">
      <c r="B189" s="116" t="s">
        <v>7</v>
      </c>
      <c r="C189" s="451" t="str">
        <f>C158</f>
        <v>Famille à coller.N.Nom de votre recette.Recette mère ►.S.Saisissez le nom de la recette mère</v>
      </c>
      <c r="D189" s="451">
        <f>D158</f>
        <v>6</v>
      </c>
      <c r="E189" s="525" t="str">
        <f>E158</f>
        <v>couverts</v>
      </c>
      <c r="F189" s="145"/>
      <c r="G189" s="146"/>
      <c r="H189" s="146"/>
      <c r="I189" s="146"/>
      <c r="J189" s="146"/>
      <c r="K189" s="472"/>
      <c r="L189" s="147" t="s">
        <v>128</v>
      </c>
      <c r="R189" s="464"/>
      <c r="AF189"/>
      <c r="AG189"/>
      <c r="AH189"/>
      <c r="AI189"/>
      <c r="AJ189"/>
      <c r="AK189"/>
      <c r="AL189"/>
      <c r="AN189" s="27"/>
      <c r="AO189" s="27"/>
      <c r="AP189" s="27"/>
      <c r="AQ189" s="27"/>
      <c r="AR189" s="465"/>
      <c r="AS189" s="827"/>
      <c r="AT189" s="904" t="s">
        <v>606</v>
      </c>
      <c r="AU189" s="9"/>
      <c r="AV189" s="9"/>
      <c r="AW189" s="9"/>
      <c r="AX189" s="9"/>
      <c r="AY189" s="862"/>
      <c r="AZ189" s="681" t="s">
        <v>4</v>
      </c>
      <c r="BA189" s="466">
        <v>1</v>
      </c>
    </row>
    <row r="190" spans="2:53" ht="21" customHeight="1" x14ac:dyDescent="0.25">
      <c r="B190" s="116" t="s">
        <v>7</v>
      </c>
      <c r="C190" s="451" t="str">
        <f>C158</f>
        <v>Famille à coller.N.Nom de votre recette.Recette mère ►.S.Saisissez le nom de la recette mère</v>
      </c>
      <c r="D190" s="451">
        <f>D158</f>
        <v>6</v>
      </c>
      <c r="E190" s="525" t="str">
        <f>E158</f>
        <v>couverts</v>
      </c>
      <c r="F190" s="566"/>
      <c r="G190" s="146"/>
      <c r="H190" s="146"/>
      <c r="I190" s="146"/>
      <c r="J190" s="146"/>
      <c r="K190" s="472"/>
      <c r="L190" s="147" t="s">
        <v>266</v>
      </c>
      <c r="R190" s="464"/>
      <c r="AF190"/>
      <c r="AG190"/>
      <c r="AH190"/>
      <c r="AI190"/>
      <c r="AJ190"/>
      <c r="AK190"/>
      <c r="AL190"/>
      <c r="AN190" s="27"/>
      <c r="AO190" s="27"/>
      <c r="AP190" s="27"/>
      <c r="AQ190" s="27"/>
      <c r="AR190" s="465"/>
      <c r="AS190" s="827"/>
      <c r="AY190" s="862"/>
      <c r="AZ190" s="681" t="s">
        <v>4</v>
      </c>
      <c r="BA190" s="466">
        <v>1</v>
      </c>
    </row>
    <row r="191" spans="2:53" ht="21" customHeight="1" x14ac:dyDescent="0.25">
      <c r="B191" s="116" t="s">
        <v>7</v>
      </c>
      <c r="C191" s="451" t="str">
        <f>C174</f>
        <v>Famille à coller.N.Nom de votre recette.Recette mère ►.S.Saisissez le nom de la recette mère</v>
      </c>
      <c r="D191" s="451">
        <f>D174</f>
        <v>6</v>
      </c>
      <c r="E191" s="451" t="str">
        <f>E174</f>
        <v>couverts</v>
      </c>
      <c r="F191" s="265"/>
      <c r="G191" s="265"/>
      <c r="H191" s="265" t="s">
        <v>73</v>
      </c>
      <c r="I191" s="266"/>
      <c r="J191" s="267"/>
      <c r="K191" s="267"/>
      <c r="L191" s="268"/>
      <c r="R191" s="464"/>
      <c r="AF191"/>
      <c r="AG191"/>
      <c r="AH191"/>
      <c r="AI191"/>
      <c r="AJ191"/>
      <c r="AK191"/>
      <c r="AL191"/>
      <c r="AN191" s="27"/>
      <c r="AO191" s="27"/>
      <c r="AP191" s="27"/>
      <c r="AQ191" s="27"/>
      <c r="AR191" s="465"/>
      <c r="AS191" s="749"/>
      <c r="AT191" s="863" t="s">
        <v>607</v>
      </c>
      <c r="AU191" s="751"/>
      <c r="AV191" s="750"/>
      <c r="AW191" s="750"/>
      <c r="AX191" s="750"/>
      <c r="AY191" s="752"/>
      <c r="AZ191" s="681" t="s">
        <v>4</v>
      </c>
      <c r="BA191" s="466">
        <v>1</v>
      </c>
    </row>
    <row r="192" spans="2:53" ht="21" customHeight="1" thickBot="1" x14ac:dyDescent="0.3">
      <c r="B192" s="123" t="s">
        <v>7</v>
      </c>
      <c r="C192" s="455" t="str">
        <f>C174</f>
        <v>Famille à coller.N.Nom de votre recette.Recette mère ►.S.Saisissez le nom de la recette mère</v>
      </c>
      <c r="D192" s="455">
        <f>D174</f>
        <v>6</v>
      </c>
      <c r="E192" s="455" t="str">
        <f>E174</f>
        <v>couverts</v>
      </c>
      <c r="F192" s="269" t="s">
        <v>62</v>
      </c>
      <c r="G192" s="270"/>
      <c r="H192" s="271"/>
      <c r="I192" s="272"/>
      <c r="J192" s="271"/>
      <c r="K192" s="271"/>
      <c r="L192" s="273"/>
      <c r="R192" s="464"/>
      <c r="AF192"/>
      <c r="AG192"/>
      <c r="AH192"/>
      <c r="AI192"/>
      <c r="AJ192"/>
      <c r="AK192"/>
      <c r="AL192"/>
      <c r="AN192" s="27"/>
      <c r="AO192" s="27"/>
      <c r="AP192" s="27"/>
      <c r="AQ192" s="27"/>
      <c r="AR192" s="465"/>
      <c r="AS192" s="809"/>
      <c r="AT192" s="880"/>
      <c r="AU192" s="810"/>
      <c r="AV192" s="9"/>
      <c r="AW192" s="9"/>
      <c r="AX192" s="9"/>
      <c r="AY192" s="862"/>
      <c r="AZ192" s="681" t="s">
        <v>4</v>
      </c>
      <c r="BA192" s="466">
        <v>1</v>
      </c>
    </row>
    <row r="193" spans="2:53" ht="21" customHeight="1" thickBot="1" x14ac:dyDescent="0.3">
      <c r="B193" s="312" t="s">
        <v>7</v>
      </c>
      <c r="C193" s="464"/>
      <c r="D193" s="464"/>
      <c r="E193" s="464"/>
      <c r="F193" s="464"/>
      <c r="G193" s="464"/>
      <c r="H193" s="464"/>
      <c r="I193" s="464"/>
      <c r="J193" s="464"/>
      <c r="K193" s="464"/>
      <c r="L193" s="464"/>
      <c r="R193" s="464"/>
      <c r="AF193"/>
      <c r="AG193"/>
      <c r="AH193"/>
      <c r="AI193"/>
      <c r="AJ193"/>
      <c r="AK193"/>
      <c r="AL193"/>
      <c r="AN193" s="27"/>
      <c r="AO193" s="27"/>
      <c r="AP193" s="27"/>
      <c r="AQ193" s="27"/>
      <c r="AR193" s="465"/>
      <c r="AS193" s="809"/>
      <c r="AT193" s="905" t="s">
        <v>608</v>
      </c>
      <c r="AU193" s="678"/>
      <c r="AV193" s="678"/>
      <c r="AW193" s="678"/>
      <c r="AX193" s="9"/>
      <c r="AY193" s="862"/>
      <c r="AZ193" s="681" t="s">
        <v>4</v>
      </c>
      <c r="BA193" s="466">
        <v>1</v>
      </c>
    </row>
    <row r="194" spans="2:53" ht="21" customHeight="1" x14ac:dyDescent="0.25">
      <c r="B194" s="23" t="s">
        <v>7</v>
      </c>
      <c r="C194" s="456" t="str">
        <f>C200</f>
        <v>Famille à coller.N.Nom de votre recette.Recette mère ►.S.Saisissez le nom de la recette mère</v>
      </c>
      <c r="D194" s="457">
        <f>D200</f>
        <v>6</v>
      </c>
      <c r="E194" s="457" t="str">
        <f>E200</f>
        <v>couverts</v>
      </c>
      <c r="F194" s="279" t="s">
        <v>4</v>
      </c>
      <c r="G194" s="24" t="s">
        <v>8</v>
      </c>
      <c r="H194" s="3217" t="s">
        <v>206</v>
      </c>
      <c r="I194" s="3217"/>
      <c r="J194" s="3157" t="s">
        <v>10</v>
      </c>
      <c r="K194" s="3157"/>
      <c r="L194" s="3158"/>
      <c r="N194" s="522" t="s">
        <v>77</v>
      </c>
      <c r="O194" s="470" t="s">
        <v>646</v>
      </c>
      <c r="P194" s="470"/>
      <c r="R194" s="464"/>
      <c r="AF194"/>
      <c r="AG194"/>
      <c r="AH194"/>
      <c r="AI194"/>
      <c r="AJ194"/>
      <c r="AK194"/>
      <c r="AL194"/>
      <c r="AN194" s="27"/>
      <c r="AO194" s="27"/>
      <c r="AP194" s="27"/>
      <c r="AQ194" s="27"/>
      <c r="AR194" s="465"/>
      <c r="AS194" s="831"/>
      <c r="AT194" s="906" t="s">
        <v>6</v>
      </c>
      <c r="AU194" s="678" t="s">
        <v>609</v>
      </c>
      <c r="AV194" s="678"/>
      <c r="AW194" s="678"/>
      <c r="AX194" s="9"/>
      <c r="AY194" s="862"/>
      <c r="AZ194" s="681" t="s">
        <v>4</v>
      </c>
      <c r="BA194" s="466">
        <v>1</v>
      </c>
    </row>
    <row r="195" spans="2:53" ht="21" customHeight="1" x14ac:dyDescent="0.25">
      <c r="B195" s="25" t="s">
        <v>7</v>
      </c>
      <c r="C195" s="458" t="str">
        <f>C200</f>
        <v>Famille à coller.N.Nom de votre recette.Recette mère ►.S.Saisissez le nom de la recette mère</v>
      </c>
      <c r="D195" s="459"/>
      <c r="E195" s="459"/>
      <c r="F195" s="281" t="s">
        <v>207</v>
      </c>
      <c r="G195" s="26" t="s">
        <v>12</v>
      </c>
      <c r="H195" s="3218"/>
      <c r="I195" s="3218"/>
      <c r="J195" s="3159"/>
      <c r="K195" s="3159"/>
      <c r="L195" s="3160"/>
      <c r="N195" s="464"/>
      <c r="O195" s="469" t="s">
        <v>276</v>
      </c>
      <c r="R195" s="464"/>
      <c r="AF195"/>
      <c r="AG195"/>
      <c r="AH195"/>
      <c r="AI195"/>
      <c r="AJ195"/>
      <c r="AK195"/>
      <c r="AL195"/>
      <c r="AN195" s="27"/>
      <c r="AO195" s="27"/>
      <c r="AP195" s="27"/>
      <c r="AQ195" s="27"/>
      <c r="AR195" s="465"/>
      <c r="AS195" s="809"/>
      <c r="AT195" s="907" t="str">
        <f>IF(COLUMN()-COLUMN(AT195)+1&lt;=26, CHAR(64+COLUMN()-COLUMN(AT195)+1), CHAR(64+INT((COLUMN()-COLUMN(AT195))/26))&amp;CHAR(64+MOD(COLUMN()-COLUMN(AT195)-1,26)+1))</f>
        <v>A</v>
      </c>
      <c r="AU195" s="678"/>
      <c r="AV195" s="678"/>
      <c r="AW195" s="678"/>
      <c r="AX195" s="9"/>
      <c r="AY195" s="862"/>
      <c r="AZ195" s="681" t="s">
        <v>4</v>
      </c>
      <c r="BA195" s="466">
        <v>1</v>
      </c>
    </row>
    <row r="196" spans="2:53" ht="21" customHeight="1" x14ac:dyDescent="0.25">
      <c r="B196" s="25" t="s">
        <v>7</v>
      </c>
      <c r="C196" s="460" t="str">
        <f>C200</f>
        <v>Famille à coller.N.Nom de votre recette.Recette mère ►.S.Saisissez le nom de la recette mère</v>
      </c>
      <c r="D196" s="461"/>
      <c r="E196" s="462"/>
      <c r="F196" s="28"/>
      <c r="G196" s="29" t="s">
        <v>208</v>
      </c>
      <c r="H196" s="283"/>
      <c r="I196" s="30" t="s">
        <v>13</v>
      </c>
      <c r="J196" s="284" t="s">
        <v>14</v>
      </c>
      <c r="K196" s="9"/>
      <c r="L196" s="285"/>
      <c r="R196" s="464"/>
      <c r="AF196"/>
      <c r="AG196"/>
      <c r="AH196"/>
      <c r="AI196"/>
      <c r="AJ196"/>
      <c r="AK196"/>
      <c r="AL196"/>
      <c r="AN196" s="27"/>
      <c r="AO196" s="27"/>
      <c r="AP196" s="27"/>
      <c r="AQ196" s="27"/>
      <c r="AR196" s="465"/>
      <c r="AS196" s="809"/>
      <c r="AT196" s="908" t="s">
        <v>610</v>
      </c>
      <c r="AU196" s="678"/>
      <c r="AV196" s="678"/>
      <c r="AW196" s="678"/>
      <c r="AX196" s="9"/>
      <c r="AY196" s="862"/>
      <c r="AZ196" s="681" t="s">
        <v>4</v>
      </c>
      <c r="BA196" s="466">
        <v>1</v>
      </c>
    </row>
    <row r="197" spans="2:53" ht="21" customHeight="1" thickBot="1" x14ac:dyDescent="0.3">
      <c r="B197" s="25" t="s">
        <v>7</v>
      </c>
      <c r="C197" s="428" t="str">
        <f>C200</f>
        <v>Famille à coller.N.Nom de votre recette.Recette mère ►.S.Saisissez le nom de la recette mère</v>
      </c>
      <c r="D197" s="428"/>
      <c r="E197" s="428"/>
      <c r="F197" s="36" t="s">
        <v>16</v>
      </c>
      <c r="G197" s="37"/>
      <c r="H197" s="37"/>
      <c r="I197" s="288" t="s">
        <v>17</v>
      </c>
      <c r="J197" s="3214" t="str">
        <f>F200</f>
        <v>Famille à coller.N.Nom de votre recette.Recette mère ►.S.Saisissez le nom de la recette mère</v>
      </c>
      <c r="K197" s="3214"/>
      <c r="L197" s="3215"/>
      <c r="R197" s="464"/>
      <c r="AF197"/>
      <c r="AG197"/>
      <c r="AH197"/>
      <c r="AI197"/>
      <c r="AJ197"/>
      <c r="AK197"/>
      <c r="AL197"/>
      <c r="AN197" s="27"/>
      <c r="AO197" s="27"/>
      <c r="AP197" s="27"/>
      <c r="AQ197" s="27"/>
      <c r="AR197" s="465"/>
      <c r="AS197" s="827"/>
      <c r="AT197" s="9"/>
      <c r="AU197" s="9"/>
      <c r="AV197" s="9"/>
      <c r="AW197" s="9"/>
      <c r="AX197" s="9"/>
      <c r="AY197" s="862"/>
      <c r="AZ197" s="681" t="s">
        <v>4</v>
      </c>
      <c r="BA197" s="466">
        <v>1</v>
      </c>
    </row>
    <row r="198" spans="2:53" ht="21" customHeight="1" x14ac:dyDescent="0.3">
      <c r="B198" s="25" t="s">
        <v>7</v>
      </c>
      <c r="C198" s="428" t="str">
        <f>C200</f>
        <v>Famille à coller.N.Nom de votre recette.Recette mère ►.S.Saisissez le nom de la recette mère</v>
      </c>
      <c r="D198" s="428"/>
      <c r="E198" s="428"/>
      <c r="F198" s="43">
        <v>6</v>
      </c>
      <c r="G198" s="44" t="s">
        <v>66</v>
      </c>
      <c r="H198" s="36"/>
      <c r="I198" s="36"/>
      <c r="J198" s="3214"/>
      <c r="K198" s="3214"/>
      <c r="L198" s="3215"/>
      <c r="R198" s="464"/>
      <c r="AF198"/>
      <c r="AG198"/>
      <c r="AH198"/>
      <c r="AI198"/>
      <c r="AJ198"/>
      <c r="AK198"/>
      <c r="AL198"/>
      <c r="AN198" s="27"/>
      <c r="AO198" s="27"/>
      <c r="AP198" s="27"/>
      <c r="AQ198" s="27"/>
      <c r="AR198" s="465"/>
      <c r="AS198" s="909" t="s">
        <v>0</v>
      </c>
      <c r="AT198" s="3044" t="s">
        <v>611</v>
      </c>
      <c r="AU198" s="3044"/>
      <c r="AV198" s="3044"/>
      <c r="AW198" s="3044"/>
      <c r="AX198" s="3044"/>
      <c r="AY198" s="3045"/>
      <c r="AZ198" s="681" t="s">
        <v>4</v>
      </c>
      <c r="BA198" s="466">
        <v>1</v>
      </c>
    </row>
    <row r="199" spans="2:53" ht="21" customHeight="1" x14ac:dyDescent="0.25">
      <c r="B199" s="25" t="s">
        <v>5</v>
      </c>
      <c r="C199" s="428" t="str">
        <f>C200</f>
        <v>Famille à coller.N.Nom de votre recette.Recette mère ►.S.Saisissez le nom de la recette mère</v>
      </c>
      <c r="D199" s="428"/>
      <c r="E199" s="428"/>
      <c r="F199" s="289"/>
      <c r="G199" s="48"/>
      <c r="H199" s="48"/>
      <c r="I199" s="48"/>
      <c r="J199" s="48"/>
      <c r="K199" s="48"/>
      <c r="L199" s="429"/>
      <c r="R199" s="464"/>
      <c r="AF199"/>
      <c r="AG199"/>
      <c r="AH199"/>
      <c r="AI199"/>
      <c r="AJ199"/>
      <c r="AK199"/>
      <c r="AL199"/>
      <c r="AN199" s="27"/>
      <c r="AO199" s="27"/>
      <c r="AP199" s="27"/>
      <c r="AQ199" s="27"/>
      <c r="AR199" s="465"/>
      <c r="AS199" s="3046" t="s">
        <v>612</v>
      </c>
      <c r="AT199" s="3047"/>
      <c r="AU199" s="3047"/>
      <c r="AV199" s="3047"/>
      <c r="AW199" s="3047"/>
      <c r="AX199" s="3047"/>
      <c r="AY199" s="3048"/>
      <c r="AZ199" s="681" t="s">
        <v>4</v>
      </c>
      <c r="BA199" s="466">
        <v>1</v>
      </c>
    </row>
    <row r="200" spans="2:53" ht="21" customHeight="1" thickBot="1" x14ac:dyDescent="0.3">
      <c r="B200" s="430" t="s">
        <v>5</v>
      </c>
      <c r="C200" s="431" t="str">
        <f>F200</f>
        <v>Famille à coller.N.Nom de votre recette.Recette mère ►.S.Saisissez le nom de la recette mère</v>
      </c>
      <c r="D200" s="431">
        <f>F198</f>
        <v>6</v>
      </c>
      <c r="E200" s="431" t="str">
        <f>G198</f>
        <v>couverts</v>
      </c>
      <c r="F200" s="435" t="str">
        <f>UPPER(LEFT(H194,1))&amp;LOWER(MID(H194,2,999))&amp;"."&amp;UPPER(LEFT(J194,1))&amp;"."&amp;UPPER(LEFT(J194,1))&amp;LOWER(MID(J194,2,999))&amp;"."&amp;IF(ISTEXT(L200),K200&amp;"."&amp;UPPER(LEFT(L200,1))&amp;"."&amp;UPPER(LEFT(L200,1))&amp;LOWER(MID(L200,2,999)),G200)</f>
        <v>Famille à coller.N.Nom de votre recette.Recette mère ►.S.Saisissez le nom de la recette mère</v>
      </c>
      <c r="G200" s="432" t="s">
        <v>22</v>
      </c>
      <c r="H200" s="3216" t="s">
        <v>23</v>
      </c>
      <c r="I200" s="3216"/>
      <c r="J200" s="3216"/>
      <c r="K200" s="433" t="s">
        <v>24</v>
      </c>
      <c r="L200" s="434" t="s">
        <v>25</v>
      </c>
      <c r="R200" s="464"/>
      <c r="AF200"/>
      <c r="AG200"/>
      <c r="AH200"/>
      <c r="AI200"/>
      <c r="AJ200"/>
      <c r="AK200"/>
      <c r="AL200"/>
      <c r="AN200" s="27"/>
      <c r="AO200" s="27"/>
      <c r="AP200" s="27"/>
      <c r="AQ200" s="27"/>
      <c r="AR200" s="465"/>
      <c r="AS200" s="910"/>
      <c r="AT200" s="911" t="s">
        <v>613</v>
      </c>
      <c r="AU200" s="912" t="s">
        <v>614</v>
      </c>
      <c r="AV200" s="913" t="s">
        <v>615</v>
      </c>
      <c r="AW200" s="914" t="s">
        <v>616</v>
      </c>
      <c r="AX200" s="9"/>
      <c r="AY200" s="915" t="s">
        <v>617</v>
      </c>
      <c r="AZ200" s="681" t="s">
        <v>4</v>
      </c>
      <c r="BA200" s="466">
        <v>1</v>
      </c>
    </row>
    <row r="201" spans="2:53" ht="21" customHeight="1" thickTop="1" thickBot="1" x14ac:dyDescent="0.3">
      <c r="B201" s="439" t="s">
        <v>7</v>
      </c>
      <c r="C201" s="440" t="str">
        <f>C200</f>
        <v>Famille à coller.N.Nom de votre recette.Recette mère ►.S.Saisissez le nom de la recette mère</v>
      </c>
      <c r="D201" s="440"/>
      <c r="E201" s="440"/>
      <c r="F201" s="323" t="s">
        <v>27</v>
      </c>
      <c r="G201" s="106">
        <v>8</v>
      </c>
      <c r="H201" s="107" t="s">
        <v>265</v>
      </c>
      <c r="I201" s="108"/>
      <c r="J201" s="108"/>
      <c r="K201" s="399" t="s">
        <v>85</v>
      </c>
      <c r="L201" s="109"/>
      <c r="O201" s="596"/>
      <c r="R201" s="464"/>
      <c r="AF201"/>
      <c r="AG201"/>
      <c r="AH201"/>
      <c r="AI201"/>
      <c r="AJ201"/>
      <c r="AK201"/>
      <c r="AL201"/>
      <c r="AN201" s="27"/>
      <c r="AO201" s="27"/>
      <c r="AP201" s="27"/>
      <c r="AQ201" s="27"/>
      <c r="AR201" s="465"/>
      <c r="AS201" s="910"/>
      <c r="AT201" s="916" t="s">
        <v>618</v>
      </c>
      <c r="AU201" s="917">
        <f>LEN(AT201) - LEN(SUBSTITUTE(AT201, " ", "")) + 1</f>
        <v>45</v>
      </c>
      <c r="AV201" s="917">
        <f>LEN(AT201)</f>
        <v>263</v>
      </c>
      <c r="AW201" s="918">
        <v>70</v>
      </c>
      <c r="AY201" s="919" t="str">
        <f>TEXT(ROUND(LEN(AT201)/AW201, 1), "0.0") &amp; " lignes"</f>
        <v>3.8 lignes</v>
      </c>
      <c r="AZ201" s="681" t="s">
        <v>4</v>
      </c>
      <c r="BA201" s="466">
        <v>1</v>
      </c>
    </row>
    <row r="202" spans="2:53" ht="21" customHeight="1" thickTop="1" x14ac:dyDescent="0.25">
      <c r="B202" s="73" t="str">
        <f t="shared" ref="B202:B222" si="40">IF(F202&lt;&gt;"","A","►")</f>
        <v>A</v>
      </c>
      <c r="C202" s="523" t="str">
        <f>C200</f>
        <v>Famille à coller.N.Nom de votre recette.Recette mère ►.S.Saisissez le nom de la recette mère</v>
      </c>
      <c r="D202" s="523"/>
      <c r="E202" s="524"/>
      <c r="F202" s="136" t="s">
        <v>86</v>
      </c>
      <c r="G202" s="141" t="s">
        <v>219</v>
      </c>
      <c r="H202" s="85"/>
      <c r="I202" s="85"/>
      <c r="J202" s="85"/>
      <c r="K202" s="85"/>
      <c r="L202" s="112"/>
      <c r="O202" s="596"/>
      <c r="R202" s="464"/>
      <c r="AF202"/>
      <c r="AG202"/>
      <c r="AH202"/>
      <c r="AI202"/>
      <c r="AJ202"/>
      <c r="AK202"/>
      <c r="AL202"/>
      <c r="AN202" s="27"/>
      <c r="AO202" s="27"/>
      <c r="AP202" s="27"/>
      <c r="AQ202" s="27"/>
      <c r="AR202" s="464"/>
      <c r="AS202" s="910"/>
      <c r="AT202" s="3049" t="str">
        <f>AT201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U202" s="3049"/>
      <c r="AV202" s="3049"/>
      <c r="AW202" s="3049"/>
      <c r="AX202" s="3049"/>
      <c r="AY202" s="3050"/>
      <c r="AZ202" s="681" t="s">
        <v>4</v>
      </c>
      <c r="BA202" s="466">
        <v>1</v>
      </c>
    </row>
    <row r="203" spans="2:53" ht="21" customHeight="1" thickBot="1" x14ac:dyDescent="0.3">
      <c r="B203" s="73" t="str">
        <f t="shared" si="40"/>
        <v>A</v>
      </c>
      <c r="C203" s="451" t="str">
        <f>C200</f>
        <v>Famille à coller.N.Nom de votre recette.Recette mère ►.S.Saisissez le nom de la recette mère</v>
      </c>
      <c r="D203" s="451"/>
      <c r="E203" s="525"/>
      <c r="F203" s="136" t="s">
        <v>86</v>
      </c>
      <c r="G203" s="141" t="s">
        <v>220</v>
      </c>
      <c r="H203" s="139"/>
      <c r="I203" s="139"/>
      <c r="J203" s="113"/>
      <c r="K203" s="114"/>
      <c r="L203" s="115"/>
      <c r="O203" s="596"/>
      <c r="R203" s="464"/>
      <c r="AF203"/>
      <c r="AG203"/>
      <c r="AH203"/>
      <c r="AI203"/>
      <c r="AJ203"/>
      <c r="AK203"/>
      <c r="AL203"/>
      <c r="AN203" s="27"/>
      <c r="AO203" s="27"/>
      <c r="AP203" s="27"/>
      <c r="AQ203" s="27"/>
      <c r="AR203" s="464"/>
      <c r="AS203" s="910"/>
      <c r="AT203" s="3049"/>
      <c r="AU203" s="3049"/>
      <c r="AV203" s="3049"/>
      <c r="AW203" s="3049"/>
      <c r="AX203" s="3049"/>
      <c r="AY203" s="3050"/>
      <c r="AZ203" s="681" t="s">
        <v>4</v>
      </c>
      <c r="BA203" s="466">
        <v>1</v>
      </c>
    </row>
    <row r="204" spans="2:53" ht="21" customHeight="1" thickTop="1" thickBot="1" x14ac:dyDescent="0.3">
      <c r="B204" s="73" t="str">
        <f t="shared" si="40"/>
        <v>A</v>
      </c>
      <c r="C204" s="451" t="str">
        <f>C200</f>
        <v>Famille à coller.N.Nom de votre recette.Recette mère ►.S.Saisissez le nom de la recette mère</v>
      </c>
      <c r="D204" s="451">
        <f>D200</f>
        <v>6</v>
      </c>
      <c r="E204" s="525" t="str">
        <f>E200</f>
        <v>couverts</v>
      </c>
      <c r="F204" s="136" t="s">
        <v>86</v>
      </c>
      <c r="G204" s="141" t="s">
        <v>221</v>
      </c>
      <c r="H204" s="85"/>
      <c r="I204" s="139"/>
      <c r="J204" s="114"/>
      <c r="K204" s="114"/>
      <c r="L204" s="115"/>
      <c r="O204" s="475" t="s">
        <v>27</v>
      </c>
      <c r="R204" s="464"/>
      <c r="AF204"/>
      <c r="AG204"/>
      <c r="AH204"/>
      <c r="AI204"/>
      <c r="AJ204"/>
      <c r="AK204"/>
      <c r="AL204"/>
      <c r="AN204" s="27"/>
      <c r="AO204" s="27"/>
      <c r="AP204" s="27"/>
      <c r="AQ204" s="27"/>
      <c r="AR204" s="464"/>
      <c r="AS204" s="910"/>
      <c r="AT204" s="3049"/>
      <c r="AU204" s="3049"/>
      <c r="AV204" s="3049"/>
      <c r="AW204" s="3049"/>
      <c r="AX204" s="3049"/>
      <c r="AY204" s="3050"/>
      <c r="AZ204" s="681" t="s">
        <v>4</v>
      </c>
      <c r="BA204" s="466">
        <v>1</v>
      </c>
    </row>
    <row r="205" spans="2:53" ht="21" customHeight="1" thickTop="1" x14ac:dyDescent="0.25">
      <c r="B205" s="73" t="str">
        <f t="shared" si="40"/>
        <v>A</v>
      </c>
      <c r="C205" s="451" t="str">
        <f>C200</f>
        <v>Famille à coller.N.Nom de votre recette.Recette mère ►.S.Saisissez le nom de la recette mère</v>
      </c>
      <c r="D205" s="451">
        <f>D200</f>
        <v>6</v>
      </c>
      <c r="E205" s="525" t="str">
        <f>E200</f>
        <v>couverts</v>
      </c>
      <c r="F205" s="136" t="s">
        <v>86</v>
      </c>
      <c r="G205" s="141" t="s">
        <v>222</v>
      </c>
      <c r="H205" s="85"/>
      <c r="I205" s="139"/>
      <c r="J205" s="114"/>
      <c r="K205" s="114"/>
      <c r="L205" s="115"/>
      <c r="O205" s="474" t="s">
        <v>279</v>
      </c>
      <c r="R205" s="464"/>
      <c r="AF205"/>
      <c r="AG205"/>
      <c r="AH205"/>
      <c r="AI205"/>
      <c r="AJ205"/>
      <c r="AK205"/>
      <c r="AL205"/>
      <c r="AN205" s="27"/>
      <c r="AO205" s="27"/>
      <c r="AP205" s="27"/>
      <c r="AQ205" s="27"/>
      <c r="AR205" s="464"/>
      <c r="AS205" s="910"/>
      <c r="AT205" s="3049"/>
      <c r="AU205" s="3049"/>
      <c r="AV205" s="3049"/>
      <c r="AW205" s="3049"/>
      <c r="AX205" s="3049"/>
      <c r="AY205" s="3050"/>
      <c r="AZ205" s="681" t="s">
        <v>4</v>
      </c>
      <c r="BA205" s="466">
        <v>1</v>
      </c>
    </row>
    <row r="206" spans="2:53" ht="21" customHeight="1" x14ac:dyDescent="0.25">
      <c r="B206" s="73" t="str">
        <f t="shared" si="40"/>
        <v>A</v>
      </c>
      <c r="C206" s="451" t="str">
        <f>C200</f>
        <v>Famille à coller.N.Nom de votre recette.Recette mère ►.S.Saisissez le nom de la recette mère</v>
      </c>
      <c r="D206" s="451">
        <f>D200</f>
        <v>6</v>
      </c>
      <c r="E206" s="525" t="str">
        <f>E200</f>
        <v>couverts</v>
      </c>
      <c r="F206" s="136" t="s">
        <v>86</v>
      </c>
      <c r="G206" s="141" t="s">
        <v>223</v>
      </c>
      <c r="H206" s="85"/>
      <c r="I206" s="139"/>
      <c r="J206" s="114"/>
      <c r="K206" s="114"/>
      <c r="L206" s="115"/>
      <c r="M206" s="465"/>
      <c r="O206" s="136" t="s">
        <v>86</v>
      </c>
      <c r="R206" s="464"/>
      <c r="AF206"/>
      <c r="AG206"/>
      <c r="AH206"/>
      <c r="AI206"/>
      <c r="AJ206"/>
      <c r="AK206"/>
      <c r="AL206"/>
      <c r="AN206" s="27"/>
      <c r="AO206" s="27"/>
      <c r="AP206" s="27"/>
      <c r="AQ206" s="27"/>
      <c r="AR206" s="464"/>
      <c r="AS206" s="910"/>
      <c r="AT206" s="920"/>
      <c r="AV206" s="162" t="s">
        <v>619</v>
      </c>
      <c r="AW206" s="133" t="str">
        <f>AW201&amp;" caractères"</f>
        <v>70 caractères</v>
      </c>
      <c r="AY206" s="921" t="str">
        <f>AY201</f>
        <v>3.8 lignes</v>
      </c>
      <c r="AZ206" s="681" t="s">
        <v>4</v>
      </c>
      <c r="BA206" s="466">
        <v>1</v>
      </c>
    </row>
    <row r="207" spans="2:53" ht="21" customHeight="1" x14ac:dyDescent="0.25">
      <c r="B207" s="73" t="str">
        <f t="shared" si="40"/>
        <v>A</v>
      </c>
      <c r="C207" s="451" t="str">
        <f>C200</f>
        <v>Famille à coller.N.Nom de votre recette.Recette mère ►.S.Saisissez le nom de la recette mère</v>
      </c>
      <c r="D207" s="451">
        <f>D200</f>
        <v>6</v>
      </c>
      <c r="E207" s="525" t="str">
        <f>E200</f>
        <v>couverts</v>
      </c>
      <c r="F207" s="136" t="s">
        <v>86</v>
      </c>
      <c r="G207" s="141" t="s">
        <v>95</v>
      </c>
      <c r="H207" s="85"/>
      <c r="I207" s="139"/>
      <c r="J207" s="114"/>
      <c r="K207" s="114"/>
      <c r="L207" s="115"/>
      <c r="O207" s="138" t="s">
        <v>88</v>
      </c>
      <c r="R207" s="464"/>
      <c r="AF207"/>
      <c r="AG207"/>
      <c r="AH207"/>
      <c r="AI207"/>
      <c r="AJ207"/>
      <c r="AK207"/>
      <c r="AL207"/>
      <c r="AN207" s="27"/>
      <c r="AO207" s="27"/>
      <c r="AP207" s="27"/>
      <c r="AQ207" s="27"/>
      <c r="AR207" s="464"/>
      <c r="AS207" s="910"/>
      <c r="AT207" s="922" t="s">
        <v>620</v>
      </c>
      <c r="AU207" s="923"/>
      <c r="AV207" s="924"/>
      <c r="AW207" s="924"/>
      <c r="AX207" s="924"/>
      <c r="AY207" s="925"/>
      <c r="AZ207" s="681" t="s">
        <v>4</v>
      </c>
      <c r="BA207" s="466">
        <v>1</v>
      </c>
    </row>
    <row r="208" spans="2:53" ht="21" customHeight="1" x14ac:dyDescent="0.25">
      <c r="B208" s="73" t="str">
        <f t="shared" si="40"/>
        <v>A</v>
      </c>
      <c r="C208" s="451" t="str">
        <f>C200</f>
        <v>Famille à coller.N.Nom de votre recette.Recette mère ►.S.Saisissez le nom de la recette mère</v>
      </c>
      <c r="D208" s="451">
        <f>D200</f>
        <v>6</v>
      </c>
      <c r="E208" s="525" t="str">
        <f>E200</f>
        <v>couverts</v>
      </c>
      <c r="F208" s="136" t="s">
        <v>86</v>
      </c>
      <c r="G208" s="137" t="s">
        <v>96</v>
      </c>
      <c r="H208" s="85"/>
      <c r="I208" s="85"/>
      <c r="J208" s="114"/>
      <c r="K208" s="114"/>
      <c r="L208" s="115"/>
      <c r="O208" s="140" t="s">
        <v>90</v>
      </c>
      <c r="R208" s="464"/>
      <c r="AF208"/>
      <c r="AG208"/>
      <c r="AH208"/>
      <c r="AI208"/>
      <c r="AJ208"/>
      <c r="AK208"/>
      <c r="AL208"/>
      <c r="AN208" s="27"/>
      <c r="AO208" s="27"/>
      <c r="AP208" s="27"/>
      <c r="AQ208" s="27"/>
      <c r="AR208" s="464"/>
      <c r="AS208" s="926" t="str">
        <f t="shared" ref="AS208:AS213" si="41">LEN(AU208)&amp;" car."</f>
        <v>72 car.</v>
      </c>
      <c r="AT208" s="927" t="s">
        <v>621</v>
      </c>
      <c r="AU208" s="3040" t="str">
        <f>LEFT(AT201,FIND(" ",AT201&amp;" ",AW201)-1) &amp; ".."</f>
        <v>Épluchez l’ail et les oignons. Coupez-les en petits morceaux. Égouttez..</v>
      </c>
      <c r="AV208" s="3040"/>
      <c r="AW208" s="3040"/>
      <c r="AX208" s="3040"/>
      <c r="AY208" s="3041"/>
      <c r="AZ208" s="681" t="s">
        <v>4</v>
      </c>
      <c r="BA208" s="466">
        <v>1</v>
      </c>
    </row>
    <row r="209" spans="2:53" ht="21" customHeight="1" x14ac:dyDescent="0.25">
      <c r="B209" s="73" t="str">
        <f t="shared" si="40"/>
        <v>A</v>
      </c>
      <c r="C209" s="451" t="str">
        <f>C200</f>
        <v>Famille à coller.N.Nom de votre recette.Recette mère ►.S.Saisissez le nom de la recette mère</v>
      </c>
      <c r="D209" s="451">
        <f>D200</f>
        <v>6</v>
      </c>
      <c r="E209" s="525" t="str">
        <f>E200</f>
        <v>couverts</v>
      </c>
      <c r="F209" s="136" t="s">
        <v>86</v>
      </c>
      <c r="G209" s="137" t="s">
        <v>97</v>
      </c>
      <c r="H209" s="85"/>
      <c r="I209" s="85"/>
      <c r="J209" s="114"/>
      <c r="K209" s="114"/>
      <c r="L209" s="115"/>
      <c r="O209" s="140" t="s">
        <v>278</v>
      </c>
      <c r="R209" s="464"/>
      <c r="AF209"/>
      <c r="AG209"/>
      <c r="AH209"/>
      <c r="AI209"/>
      <c r="AJ209"/>
      <c r="AK209"/>
      <c r="AL209"/>
      <c r="AN209" s="27"/>
      <c r="AO209" s="27"/>
      <c r="AP209" s="27"/>
      <c r="AQ209" s="27"/>
      <c r="AR209" s="464"/>
      <c r="AS209" s="926" t="str">
        <f t="shared" si="41"/>
        <v>74 car.</v>
      </c>
      <c r="AT209" s="927" t="s">
        <v>622</v>
      </c>
      <c r="AU209" s="3040" t="str">
        <f>LEFT(RIGHT(AT201,LEN(AT201)-LEN(AU208)-2),FIND(" ",RIGHT(AT201,LEN(AT201)-LEN(AU208)-2)&amp;" ",AW201)-1) &amp; ".."</f>
        <v xml:space="preserve"> champignons. Dans votre Cookeo, faites roussir la viande et les lardons..</v>
      </c>
      <c r="AV209" s="3040"/>
      <c r="AW209" s="3040"/>
      <c r="AX209" s="3040"/>
      <c r="AY209" s="3041"/>
      <c r="AZ209" s="681" t="s">
        <v>4</v>
      </c>
      <c r="BA209" s="466">
        <v>1</v>
      </c>
    </row>
    <row r="210" spans="2:53" ht="21" customHeight="1" x14ac:dyDescent="0.25">
      <c r="B210" s="73" t="str">
        <f t="shared" si="40"/>
        <v>A</v>
      </c>
      <c r="C210" s="451" t="str">
        <f>C200</f>
        <v>Famille à coller.N.Nom de votre recette.Recette mère ►.S.Saisissez le nom de la recette mère</v>
      </c>
      <c r="D210" s="451">
        <f>D200</f>
        <v>6</v>
      </c>
      <c r="E210" s="525" t="str">
        <f>E200</f>
        <v>couverts</v>
      </c>
      <c r="F210" s="136" t="s">
        <v>86</v>
      </c>
      <c r="G210" s="137" t="s">
        <v>87</v>
      </c>
      <c r="H210" s="85"/>
      <c r="I210" s="85"/>
      <c r="J210" s="114"/>
      <c r="K210" s="114"/>
      <c r="L210" s="115"/>
      <c r="R210" s="464"/>
      <c r="AF210"/>
      <c r="AG210"/>
      <c r="AH210"/>
      <c r="AI210"/>
      <c r="AJ210"/>
      <c r="AK210"/>
      <c r="AL210"/>
      <c r="AN210" s="27"/>
      <c r="AO210" s="27"/>
      <c r="AP210" s="27"/>
      <c r="AQ210" s="27"/>
      <c r="AR210" s="464"/>
      <c r="AS210" s="926" t="str">
        <f t="shared" si="41"/>
        <v>70 car.</v>
      </c>
      <c r="AT210" s="927" t="s">
        <v>623</v>
      </c>
      <c r="AU210" s="3040" t="str">
        <f>LEFT(RIGHT(AT201,LEN(AT201)-LEN(AU208)-LEN(AU209)),AW201)</f>
        <v xml:space="preserve"> avec le morceau de beurre sur le mode « dorer » / 3 min (préchauffage</v>
      </c>
      <c r="AV210" s="3040"/>
      <c r="AW210" s="3040"/>
      <c r="AX210" s="3040"/>
      <c r="AY210" s="3041"/>
      <c r="AZ210" s="681" t="s">
        <v>4</v>
      </c>
      <c r="BA210" s="466">
        <v>1</v>
      </c>
    </row>
    <row r="211" spans="2:53" ht="21" customHeight="1" x14ac:dyDescent="0.25">
      <c r="B211" s="73" t="str">
        <f t="shared" si="40"/>
        <v>A</v>
      </c>
      <c r="C211" s="451" t="str">
        <f>C200</f>
        <v>Famille à coller.N.Nom de votre recette.Recette mère ►.S.Saisissez le nom de la recette mère</v>
      </c>
      <c r="D211" s="451">
        <f>D200</f>
        <v>6</v>
      </c>
      <c r="E211" s="525" t="str">
        <f>E200</f>
        <v>couverts</v>
      </c>
      <c r="F211" s="136" t="s">
        <v>86</v>
      </c>
      <c r="G211" s="137" t="s">
        <v>89</v>
      </c>
      <c r="H211" s="139"/>
      <c r="I211" s="139"/>
      <c r="J211" s="114"/>
      <c r="K211" s="114"/>
      <c r="L211" s="115"/>
      <c r="R211" s="464"/>
      <c r="AF211"/>
      <c r="AG211"/>
      <c r="AH211"/>
      <c r="AI211"/>
      <c r="AJ211"/>
      <c r="AK211"/>
      <c r="AL211"/>
      <c r="AN211" s="27"/>
      <c r="AO211" s="27"/>
      <c r="AP211" s="27"/>
      <c r="AQ211" s="27"/>
      <c r="AR211" s="464"/>
      <c r="AS211" s="926" t="str">
        <f t="shared" si="41"/>
        <v>47 car.</v>
      </c>
      <c r="AT211" s="927" t="s">
        <v>624</v>
      </c>
      <c r="AU211" s="3040" t="str">
        <f>LEFT(RIGHT(AT201,LEN(AT201)-LEN(AU208)-LEN(AU209)-LEN(AU210)),AW201)</f>
        <v xml:space="preserve"> inclus), en remuant avec une cuillère en bois.</v>
      </c>
      <c r="AV211" s="3040"/>
      <c r="AW211" s="3040"/>
      <c r="AX211" s="3040"/>
      <c r="AY211" s="3041"/>
      <c r="AZ211" s="681" t="s">
        <v>4</v>
      </c>
      <c r="BA211" s="466">
        <v>1</v>
      </c>
    </row>
    <row r="212" spans="2:53" ht="21" customHeight="1" x14ac:dyDescent="0.25">
      <c r="B212" s="73" t="str">
        <f t="shared" si="40"/>
        <v>A</v>
      </c>
      <c r="C212" s="451" t="str">
        <f>C200</f>
        <v>Famille à coller.N.Nom de votre recette.Recette mère ►.S.Saisissez le nom de la recette mère</v>
      </c>
      <c r="D212" s="451">
        <f>D200</f>
        <v>6</v>
      </c>
      <c r="E212" s="525" t="str">
        <f>E200</f>
        <v>couverts</v>
      </c>
      <c r="F212" s="136" t="s">
        <v>86</v>
      </c>
      <c r="G212" s="137" t="s">
        <v>91</v>
      </c>
      <c r="H212" s="85"/>
      <c r="I212" s="85"/>
      <c r="J212" s="114"/>
      <c r="K212" s="114"/>
      <c r="L212" s="115"/>
      <c r="R212" s="464"/>
      <c r="AF212"/>
      <c r="AG212"/>
      <c r="AH212"/>
      <c r="AI212"/>
      <c r="AJ212"/>
      <c r="AK212"/>
      <c r="AL212"/>
      <c r="AN212" s="27"/>
      <c r="AO212" s="27"/>
      <c r="AP212" s="27"/>
      <c r="AQ212" s="27"/>
      <c r="AR212" s="464"/>
      <c r="AS212" s="926" t="str">
        <f t="shared" si="41"/>
        <v>0 car.</v>
      </c>
      <c r="AT212" s="927" t="s">
        <v>625</v>
      </c>
      <c r="AU212" s="3040" t="str">
        <f>LEFT(RIGHT(AT201,LEN(AT201)-LEN(AU208)-LEN(AU209)-LEN(AU210)-LEN(AU211)),AW201)</f>
        <v/>
      </c>
      <c r="AV212" s="3040"/>
      <c r="AW212" s="3040"/>
      <c r="AX212" s="3040"/>
      <c r="AY212" s="3041"/>
      <c r="AZ212" s="681" t="s">
        <v>4</v>
      </c>
      <c r="BA212" s="466">
        <v>1</v>
      </c>
    </row>
    <row r="213" spans="2:53" ht="21" customHeight="1" x14ac:dyDescent="0.25">
      <c r="B213" s="73" t="str">
        <f t="shared" si="40"/>
        <v>A</v>
      </c>
      <c r="C213" s="451" t="str">
        <f>C200</f>
        <v>Famille à coller.N.Nom de votre recette.Recette mère ►.S.Saisissez le nom de la recette mère</v>
      </c>
      <c r="D213" s="451">
        <f>D200</f>
        <v>6</v>
      </c>
      <c r="E213" s="525" t="str">
        <f>E200</f>
        <v>couverts</v>
      </c>
      <c r="F213" s="136" t="s">
        <v>86</v>
      </c>
      <c r="G213" s="137" t="s">
        <v>92</v>
      </c>
      <c r="H213" s="85"/>
      <c r="I213" s="85"/>
      <c r="J213" s="114"/>
      <c r="K213" s="114"/>
      <c r="L213" s="115"/>
      <c r="R213" s="464"/>
      <c r="AF213"/>
      <c r="AG213"/>
      <c r="AH213"/>
      <c r="AI213"/>
      <c r="AJ213"/>
      <c r="AK213"/>
      <c r="AL213"/>
      <c r="AN213" s="27"/>
      <c r="AO213" s="27"/>
      <c r="AP213" s="27"/>
      <c r="AQ213" s="27"/>
      <c r="AR213" s="464"/>
      <c r="AS213" s="926" t="str">
        <f t="shared" si="41"/>
        <v>0 car.</v>
      </c>
      <c r="AT213" s="927" t="s">
        <v>626</v>
      </c>
      <c r="AU213" s="3040" t="str">
        <f>LEFT(RIGHT(AT201,LEN(AT201)-LEN(AU208)-LEN(AU209)-LEN(AU210)-LEN(AU211)-LEN(AU212)),AW201)</f>
        <v/>
      </c>
      <c r="AV213" s="3040"/>
      <c r="AW213" s="3040"/>
      <c r="AX213" s="3040"/>
      <c r="AY213" s="3041"/>
      <c r="AZ213" s="681" t="s">
        <v>4</v>
      </c>
      <c r="BA213" s="466">
        <v>1</v>
      </c>
    </row>
    <row r="214" spans="2:53" ht="21" customHeight="1" x14ac:dyDescent="0.25">
      <c r="B214" s="73" t="str">
        <f t="shared" si="40"/>
        <v>A</v>
      </c>
      <c r="C214" s="451" t="str">
        <f>C200</f>
        <v>Famille à coller.N.Nom de votre recette.Recette mère ►.S.Saisissez le nom de la recette mère</v>
      </c>
      <c r="D214" s="451">
        <f>D200</f>
        <v>6</v>
      </c>
      <c r="E214" s="525" t="str">
        <f>E200</f>
        <v>couverts</v>
      </c>
      <c r="F214" s="136" t="s">
        <v>86</v>
      </c>
      <c r="G214" s="137" t="s">
        <v>93</v>
      </c>
      <c r="H214" s="85"/>
      <c r="I214" s="85"/>
      <c r="J214" s="114"/>
      <c r="K214" s="114"/>
      <c r="L214" s="115"/>
      <c r="R214" s="464"/>
      <c r="AF214"/>
      <c r="AG214"/>
      <c r="AH214"/>
      <c r="AI214"/>
      <c r="AJ214"/>
      <c r="AK214"/>
      <c r="AL214"/>
      <c r="AN214" s="27"/>
      <c r="AO214" s="27"/>
      <c r="AP214" s="27"/>
      <c r="AQ214" s="27"/>
      <c r="AR214" s="464"/>
      <c r="AS214" s="910"/>
      <c r="AT214" s="3042" t="s">
        <v>627</v>
      </c>
      <c r="AU214" s="3042"/>
      <c r="AV214" s="3042"/>
      <c r="AW214" s="3042"/>
      <c r="AX214" s="3042"/>
      <c r="AY214" s="3043"/>
      <c r="AZ214" s="681" t="s">
        <v>4</v>
      </c>
      <c r="BA214" s="466">
        <v>1</v>
      </c>
    </row>
    <row r="215" spans="2:53" ht="21" customHeight="1" x14ac:dyDescent="0.25">
      <c r="B215" s="73" t="str">
        <f t="shared" si="40"/>
        <v>A</v>
      </c>
      <c r="C215" s="451" t="str">
        <f>C200</f>
        <v>Famille à coller.N.Nom de votre recette.Recette mère ►.S.Saisissez le nom de la recette mère</v>
      </c>
      <c r="D215" s="451">
        <f>D200</f>
        <v>6</v>
      </c>
      <c r="E215" s="525" t="str">
        <f>E200</f>
        <v>couverts</v>
      </c>
      <c r="F215" s="136" t="s">
        <v>86</v>
      </c>
      <c r="G215" s="141" t="s">
        <v>96</v>
      </c>
      <c r="H215" s="85"/>
      <c r="I215" s="139"/>
      <c r="J215" s="114"/>
      <c r="K215" s="114"/>
      <c r="L215" s="115"/>
      <c r="R215" s="464"/>
      <c r="AF215"/>
      <c r="AG215"/>
      <c r="AH215"/>
      <c r="AI215"/>
      <c r="AJ215"/>
      <c r="AK215"/>
      <c r="AL215"/>
      <c r="AN215" s="27"/>
      <c r="AO215" s="27"/>
      <c r="AP215" s="27"/>
      <c r="AQ215" s="27"/>
      <c r="AR215" s="464"/>
      <c r="AS215" s="910"/>
      <c r="AT215" s="3042"/>
      <c r="AU215" s="3042"/>
      <c r="AV215" s="3042"/>
      <c r="AW215" s="3042"/>
      <c r="AX215" s="3042"/>
      <c r="AY215" s="3043"/>
      <c r="AZ215" s="681" t="s">
        <v>4</v>
      </c>
      <c r="BA215" s="466">
        <v>1</v>
      </c>
    </row>
    <row r="216" spans="2:53" ht="21" customHeight="1" x14ac:dyDescent="0.25">
      <c r="B216" s="73" t="str">
        <f t="shared" si="40"/>
        <v>A</v>
      </c>
      <c r="C216" s="451" t="str">
        <f>C200</f>
        <v>Famille à coller.N.Nom de votre recette.Recette mère ►.S.Saisissez le nom de la recette mère</v>
      </c>
      <c r="D216" s="451">
        <f>D200</f>
        <v>6</v>
      </c>
      <c r="E216" s="525" t="str">
        <f>E200</f>
        <v>couverts</v>
      </c>
      <c r="F216" s="136" t="s">
        <v>86</v>
      </c>
      <c r="G216" s="137" t="s">
        <v>97</v>
      </c>
      <c r="H216" s="85"/>
      <c r="I216" s="85"/>
      <c r="J216" s="114"/>
      <c r="K216" s="114"/>
      <c r="L216" s="115"/>
      <c r="R216" s="464"/>
      <c r="AF216"/>
      <c r="AG216"/>
      <c r="AH216"/>
      <c r="AI216"/>
      <c r="AJ216"/>
      <c r="AK216"/>
      <c r="AL216"/>
      <c r="AN216" s="27"/>
      <c r="AO216" s="27"/>
      <c r="AP216" s="27"/>
      <c r="AQ216" s="27"/>
      <c r="AR216" s="464"/>
      <c r="AS216" s="749"/>
      <c r="AT216" s="863"/>
      <c r="AU216" s="751"/>
      <c r="AV216" s="750"/>
      <c r="AW216" s="750"/>
      <c r="AX216" s="750"/>
      <c r="AY216" s="752"/>
      <c r="AZ216" s="681" t="s">
        <v>4</v>
      </c>
      <c r="BA216" s="466">
        <v>1</v>
      </c>
    </row>
    <row r="217" spans="2:53" ht="21" customHeight="1" x14ac:dyDescent="0.25">
      <c r="B217" s="73" t="str">
        <f t="shared" si="40"/>
        <v>A</v>
      </c>
      <c r="C217" s="451" t="str">
        <f>C200</f>
        <v>Famille à coller.N.Nom de votre recette.Recette mère ►.S.Saisissez le nom de la recette mère</v>
      </c>
      <c r="D217" s="451">
        <f>D200</f>
        <v>6</v>
      </c>
      <c r="E217" s="525" t="str">
        <f>E200</f>
        <v>couverts</v>
      </c>
      <c r="F217" s="136" t="s">
        <v>86</v>
      </c>
      <c r="G217" s="137" t="s">
        <v>100</v>
      </c>
      <c r="H217" s="85"/>
      <c r="I217" s="85"/>
      <c r="J217" s="114"/>
      <c r="K217" s="114"/>
      <c r="L217" s="115"/>
      <c r="R217" s="464"/>
      <c r="AF217"/>
      <c r="AG217"/>
      <c r="AH217"/>
      <c r="AI217"/>
      <c r="AJ217"/>
      <c r="AK217"/>
      <c r="AL217"/>
      <c r="AN217" s="27"/>
      <c r="AO217" s="27"/>
      <c r="AP217" s="27"/>
      <c r="AQ217" s="27"/>
      <c r="AR217" s="464"/>
      <c r="AS217" s="928" t="s">
        <v>628</v>
      </c>
      <c r="AT217" s="9"/>
      <c r="AU217" s="9"/>
      <c r="AV217" s="9"/>
      <c r="AW217" s="9"/>
      <c r="AX217" s="9"/>
      <c r="AY217" s="862"/>
      <c r="AZ217" s="681" t="s">
        <v>4</v>
      </c>
      <c r="BA217" s="466">
        <v>1</v>
      </c>
    </row>
    <row r="218" spans="2:53" ht="21" customHeight="1" x14ac:dyDescent="0.25">
      <c r="B218" s="73" t="str">
        <f t="shared" si="40"/>
        <v>A</v>
      </c>
      <c r="C218" s="451" t="str">
        <f>C200</f>
        <v>Famille à coller.N.Nom de votre recette.Recette mère ►.S.Saisissez le nom de la recette mère</v>
      </c>
      <c r="D218" s="451">
        <f>D200</f>
        <v>6</v>
      </c>
      <c r="E218" s="525" t="str">
        <f>E200</f>
        <v>couverts</v>
      </c>
      <c r="F218" s="136" t="s">
        <v>86</v>
      </c>
      <c r="G218" s="137" t="s">
        <v>101</v>
      </c>
      <c r="H218" s="85"/>
      <c r="I218" s="85"/>
      <c r="J218" s="114"/>
      <c r="K218" s="114"/>
      <c r="L218" s="115"/>
      <c r="R218" s="464"/>
      <c r="AF218"/>
      <c r="AG218"/>
      <c r="AH218"/>
      <c r="AI218"/>
      <c r="AJ218"/>
      <c r="AK218"/>
      <c r="AL218"/>
      <c r="AN218" s="27"/>
      <c r="AO218" s="27"/>
      <c r="AP218" s="27"/>
      <c r="AQ218" s="27"/>
      <c r="AR218" s="464"/>
      <c r="AS218" s="929">
        <v>3.472222222222222E-3</v>
      </c>
      <c r="AT218" s="930" t="s">
        <v>629</v>
      </c>
      <c r="AU218" s="931"/>
      <c r="AV218" s="932" t="s">
        <v>630</v>
      </c>
      <c r="AW218" s="933">
        <v>1.0416666666666666E-2</v>
      </c>
      <c r="AX218" s="932"/>
      <c r="AY218" s="934"/>
      <c r="AZ218" s="681" t="s">
        <v>4</v>
      </c>
      <c r="BA218" s="466">
        <v>1</v>
      </c>
    </row>
    <row r="219" spans="2:53" ht="21" customHeight="1" x14ac:dyDescent="0.25">
      <c r="B219" s="73" t="str">
        <f t="shared" si="40"/>
        <v>A</v>
      </c>
      <c r="C219" s="451" t="str">
        <f>C200</f>
        <v>Famille à coller.N.Nom de votre recette.Recette mère ►.S.Saisissez le nom de la recette mère</v>
      </c>
      <c r="D219" s="451">
        <f>D200</f>
        <v>6</v>
      </c>
      <c r="E219" s="525" t="str">
        <f>E200</f>
        <v>couverts</v>
      </c>
      <c r="F219" s="136" t="s">
        <v>86</v>
      </c>
      <c r="G219" s="137" t="s">
        <v>102</v>
      </c>
      <c r="H219" s="85"/>
      <c r="I219" s="85"/>
      <c r="J219" s="114"/>
      <c r="K219" s="114"/>
      <c r="L219" s="115"/>
      <c r="R219" s="464"/>
      <c r="AF219"/>
      <c r="AG219"/>
      <c r="AH219"/>
      <c r="AI219"/>
      <c r="AJ219"/>
      <c r="AK219"/>
      <c r="AL219"/>
      <c r="AN219" s="27"/>
      <c r="AO219" s="27"/>
      <c r="AP219" s="27"/>
      <c r="AQ219" s="27"/>
      <c r="AR219" s="464"/>
      <c r="AS219" s="935" t="s">
        <v>631</v>
      </c>
      <c r="AT219" s="936">
        <v>2.0833333333333332E-2</v>
      </c>
      <c r="AU219" s="937"/>
      <c r="AV219" s="938" t="s">
        <v>632</v>
      </c>
      <c r="AW219" s="939">
        <f>AS218+AW218+AT219</f>
        <v>3.4722222222222224E-2</v>
      </c>
      <c r="AX219" s="937"/>
      <c r="AY219" s="940"/>
      <c r="AZ219" s="681" t="s">
        <v>4</v>
      </c>
      <c r="BA219" s="466">
        <v>1</v>
      </c>
    </row>
    <row r="220" spans="2:53" ht="21" customHeight="1" x14ac:dyDescent="0.25">
      <c r="B220" s="73" t="str">
        <f t="shared" si="40"/>
        <v>A</v>
      </c>
      <c r="C220" s="451" t="str">
        <f>C200</f>
        <v>Famille à coller.N.Nom de votre recette.Recette mère ►.S.Saisissez le nom de la recette mère</v>
      </c>
      <c r="D220" s="451">
        <f>D200</f>
        <v>6</v>
      </c>
      <c r="E220" s="525" t="str">
        <f>E200</f>
        <v>couverts</v>
      </c>
      <c r="F220" s="136" t="s">
        <v>86</v>
      </c>
      <c r="G220" s="137" t="s">
        <v>103</v>
      </c>
      <c r="H220" s="85"/>
      <c r="I220" s="85"/>
      <c r="J220" s="114"/>
      <c r="K220" s="114"/>
      <c r="L220" s="115"/>
      <c r="R220" s="464"/>
      <c r="AF220"/>
      <c r="AG220"/>
      <c r="AH220"/>
      <c r="AI220"/>
      <c r="AJ220"/>
      <c r="AK220"/>
      <c r="AL220"/>
      <c r="AR220" s="465"/>
      <c r="AS220" s="827"/>
      <c r="AT220" s="9"/>
      <c r="AU220" s="9"/>
      <c r="AV220" s="9"/>
      <c r="AW220" s="9"/>
      <c r="AX220" s="9"/>
      <c r="AY220" s="862"/>
      <c r="AZ220" s="681" t="s">
        <v>4</v>
      </c>
      <c r="BA220" s="466">
        <v>1</v>
      </c>
    </row>
    <row r="221" spans="2:53" ht="21" customHeight="1" x14ac:dyDescent="0.25">
      <c r="B221" s="73" t="str">
        <f t="shared" si="40"/>
        <v>A</v>
      </c>
      <c r="C221" s="451" t="str">
        <f>C200</f>
        <v>Famille à coller.N.Nom de votre recette.Recette mère ►.S.Saisissez le nom de la recette mère</v>
      </c>
      <c r="D221" s="451">
        <f>D200</f>
        <v>6</v>
      </c>
      <c r="E221" s="525" t="str">
        <f>E200</f>
        <v>couverts</v>
      </c>
      <c r="F221" s="136" t="s">
        <v>86</v>
      </c>
      <c r="G221" s="137" t="s">
        <v>104</v>
      </c>
      <c r="H221" s="85"/>
      <c r="I221" s="85"/>
      <c r="J221" s="114"/>
      <c r="K221" s="114"/>
      <c r="L221" s="115"/>
      <c r="R221" s="464"/>
      <c r="AF221"/>
      <c r="AG221"/>
      <c r="AH221"/>
      <c r="AI221"/>
      <c r="AJ221"/>
      <c r="AK221"/>
      <c r="AL221"/>
      <c r="AR221" s="465"/>
      <c r="AS221" s="796"/>
      <c r="AT221" s="941" t="s">
        <v>633</v>
      </c>
      <c r="AU221" s="942" t="s">
        <v>634</v>
      </c>
      <c r="AV221" s="943"/>
      <c r="AW221" s="941"/>
      <c r="AX221" s="941" t="s">
        <v>635</v>
      </c>
      <c r="AY221" s="944" t="s">
        <v>634</v>
      </c>
      <c r="AZ221" s="681" t="s">
        <v>4</v>
      </c>
      <c r="BA221" s="466">
        <v>1</v>
      </c>
    </row>
    <row r="222" spans="2:53" ht="21" customHeight="1" x14ac:dyDescent="0.25">
      <c r="B222" s="73" t="str">
        <f t="shared" si="40"/>
        <v>A</v>
      </c>
      <c r="C222" s="451" t="str">
        <f>C200</f>
        <v>Famille à coller.N.Nom de votre recette.Recette mère ►.S.Saisissez le nom de la recette mère</v>
      </c>
      <c r="D222" s="451">
        <f>D200</f>
        <v>6</v>
      </c>
      <c r="E222" s="525" t="str">
        <f>E200</f>
        <v>couverts</v>
      </c>
      <c r="F222" s="136" t="s">
        <v>86</v>
      </c>
      <c r="G222" s="137" t="s">
        <v>105</v>
      </c>
      <c r="H222" s="85"/>
      <c r="I222" s="85"/>
      <c r="J222" s="114"/>
      <c r="K222" s="114"/>
      <c r="L222" s="115"/>
      <c r="R222" s="464"/>
      <c r="AF222"/>
      <c r="AG222"/>
      <c r="AH222"/>
      <c r="AI222"/>
      <c r="AJ222"/>
      <c r="AK222"/>
      <c r="AL222"/>
      <c r="AR222" s="464"/>
      <c r="AS222" s="827"/>
      <c r="AT222" s="9"/>
      <c r="AU222" s="9"/>
      <c r="AV222" s="9"/>
      <c r="AW222" s="9"/>
      <c r="AX222" s="9"/>
      <c r="AY222" s="862"/>
      <c r="AZ222" s="681" t="s">
        <v>4</v>
      </c>
      <c r="BA222" s="466">
        <v>1</v>
      </c>
    </row>
    <row r="223" spans="2:53" ht="21" customHeight="1" thickBot="1" x14ac:dyDescent="0.3">
      <c r="B223" s="116" t="s">
        <v>7</v>
      </c>
      <c r="C223" s="451" t="str">
        <f>C200</f>
        <v>Famille à coller.N.Nom de votre recette.Recette mère ►.S.Saisissez le nom de la recette mère</v>
      </c>
      <c r="D223" s="451">
        <f>D200</f>
        <v>6</v>
      </c>
      <c r="E223" s="525" t="str">
        <f>E200</f>
        <v>couverts</v>
      </c>
      <c r="F223" s="393" t="s">
        <v>68</v>
      </c>
      <c r="G223" s="348"/>
      <c r="H223" s="348"/>
      <c r="I223" s="348"/>
      <c r="J223" s="348"/>
      <c r="K223" s="348"/>
      <c r="L223" s="349"/>
      <c r="R223" s="464"/>
      <c r="AF223"/>
      <c r="AG223"/>
      <c r="AH223"/>
      <c r="AI223"/>
      <c r="AJ223"/>
      <c r="AK223"/>
      <c r="AL223"/>
      <c r="AR223" s="464"/>
      <c r="AS223" s="753"/>
      <c r="AT223" s="945" t="s">
        <v>636</v>
      </c>
      <c r="AU223" s="946"/>
      <c r="AV223" s="946"/>
      <c r="AW223" s="946"/>
      <c r="AX223" s="947"/>
      <c r="AY223" s="754"/>
      <c r="AZ223" s="681" t="s">
        <v>4</v>
      </c>
      <c r="BA223" s="466">
        <v>1</v>
      </c>
    </row>
    <row r="224" spans="2:53" ht="21" customHeight="1" thickTop="1" x14ac:dyDescent="0.25">
      <c r="B224" s="73" t="str">
        <f t="shared" ref="B224:B231" si="42">IF(OR(F224&lt;&gt;"",G224&lt;&gt; "",H224&lt;&gt;"",I224&lt;&gt;""),"A", "►")</f>
        <v>►</v>
      </c>
      <c r="C224" s="451" t="str">
        <f>C200</f>
        <v>Famille à coller.N.Nom de votre recette.Recette mère ►.S.Saisissez le nom de la recette mère</v>
      </c>
      <c r="D224" s="451">
        <f>D200</f>
        <v>6</v>
      </c>
      <c r="E224" s="525" t="str">
        <f>E200</f>
        <v>couverts</v>
      </c>
      <c r="F224" s="386"/>
      <c r="G224" s="375"/>
      <c r="H224" s="375"/>
      <c r="I224" s="375"/>
      <c r="J224" s="375"/>
      <c r="K224" s="375"/>
      <c r="L224" s="387"/>
      <c r="R224" s="464"/>
      <c r="AF224"/>
      <c r="AG224"/>
      <c r="AH224"/>
      <c r="AI224"/>
      <c r="AJ224"/>
      <c r="AK224"/>
      <c r="AL224"/>
      <c r="AR224" s="464"/>
      <c r="AS224" s="753"/>
      <c r="AT224" s="3025" t="s">
        <v>637</v>
      </c>
      <c r="AU224" s="3026"/>
      <c r="AV224" s="3026"/>
      <c r="AW224" s="3026"/>
      <c r="AX224" s="3027"/>
      <c r="AY224" s="754"/>
      <c r="AZ224" s="681" t="s">
        <v>4</v>
      </c>
      <c r="BA224" s="466">
        <v>1</v>
      </c>
    </row>
    <row r="225" spans="2:53" ht="21" customHeight="1" x14ac:dyDescent="0.25">
      <c r="B225" s="73" t="str">
        <f t="shared" si="42"/>
        <v>►</v>
      </c>
      <c r="C225" s="451" t="str">
        <f>C200</f>
        <v>Famille à coller.N.Nom de votre recette.Recette mère ►.S.Saisissez le nom de la recette mère</v>
      </c>
      <c r="D225" s="451">
        <f>D200</f>
        <v>6</v>
      </c>
      <c r="E225" s="525" t="str">
        <f>E200</f>
        <v>couverts</v>
      </c>
      <c r="F225" s="386"/>
      <c r="G225" s="375"/>
      <c r="H225" s="375"/>
      <c r="I225" s="375"/>
      <c r="J225" s="375"/>
      <c r="K225" s="375"/>
      <c r="L225" s="387"/>
      <c r="R225" s="464"/>
      <c r="AF225"/>
      <c r="AG225"/>
      <c r="AH225"/>
      <c r="AI225"/>
      <c r="AJ225"/>
      <c r="AK225"/>
      <c r="AL225"/>
      <c r="AR225" s="464"/>
      <c r="AS225" s="753"/>
      <c r="AT225" s="3028"/>
      <c r="AU225" s="3029"/>
      <c r="AV225" s="3029"/>
      <c r="AW225" s="3029"/>
      <c r="AX225" s="3030"/>
      <c r="AY225" s="754"/>
      <c r="AZ225" s="681" t="s">
        <v>4</v>
      </c>
      <c r="BA225" s="466">
        <v>1</v>
      </c>
    </row>
    <row r="226" spans="2:53" ht="21" customHeight="1" thickBot="1" x14ac:dyDescent="0.3">
      <c r="B226" s="73" t="str">
        <f t="shared" si="42"/>
        <v>►</v>
      </c>
      <c r="C226" s="451" t="str">
        <f>C200</f>
        <v>Famille à coller.N.Nom de votre recette.Recette mère ►.S.Saisissez le nom de la recette mère</v>
      </c>
      <c r="D226" s="451">
        <f>D200</f>
        <v>6</v>
      </c>
      <c r="E226" s="525" t="str">
        <f>E200</f>
        <v>couverts</v>
      </c>
      <c r="F226" s="386"/>
      <c r="G226" s="375"/>
      <c r="H226" s="375"/>
      <c r="I226" s="375"/>
      <c r="J226" s="375"/>
      <c r="K226" s="375"/>
      <c r="L226" s="387"/>
      <c r="R226" s="464"/>
      <c r="AF226"/>
      <c r="AG226"/>
      <c r="AH226"/>
      <c r="AI226"/>
      <c r="AJ226"/>
      <c r="AK226"/>
      <c r="AL226"/>
      <c r="AN226"/>
      <c r="AO226"/>
      <c r="AP226"/>
      <c r="AQ226"/>
      <c r="AR226"/>
      <c r="AS226" s="753"/>
      <c r="AT226" s="3031"/>
      <c r="AU226" s="3032"/>
      <c r="AV226" s="3032"/>
      <c r="AW226" s="3032"/>
      <c r="AX226" s="3033"/>
      <c r="AY226" s="754"/>
      <c r="AZ226" s="681" t="s">
        <v>4</v>
      </c>
      <c r="BA226" s="466">
        <v>1</v>
      </c>
    </row>
    <row r="227" spans="2:53" ht="21" customHeight="1" thickTop="1" x14ac:dyDescent="0.25">
      <c r="B227" s="73" t="str">
        <f t="shared" si="42"/>
        <v>►</v>
      </c>
      <c r="C227" s="451" t="str">
        <f>C200</f>
        <v>Famille à coller.N.Nom de votre recette.Recette mère ►.S.Saisissez le nom de la recette mère</v>
      </c>
      <c r="D227" s="451">
        <f>D200</f>
        <v>6</v>
      </c>
      <c r="E227" s="525" t="str">
        <f>E200</f>
        <v>couverts</v>
      </c>
      <c r="F227" s="386"/>
      <c r="G227" s="375"/>
      <c r="H227" s="375"/>
      <c r="I227" s="375"/>
      <c r="J227" s="375"/>
      <c r="K227" s="375"/>
      <c r="L227" s="387"/>
      <c r="R227" s="464"/>
      <c r="AF227"/>
      <c r="AG227"/>
      <c r="AH227"/>
      <c r="AI227"/>
      <c r="AJ227"/>
      <c r="AK227"/>
      <c r="AL227"/>
      <c r="AS227" s="753"/>
      <c r="AT227" s="948" t="str">
        <f>LEN(SUBSTITUTE(AT224," ",""))&amp;" caractères plus "&amp;(LEN(AT224)-LEN(SUBSTITUTE(AT224," ","")))&amp;" espaces = "&amp;LEN(AT224)</f>
        <v>178 caractères plus 38 espaces = 216</v>
      </c>
      <c r="AU227" s="949"/>
      <c r="AV227" s="949"/>
      <c r="AW227" s="949"/>
      <c r="AX227" s="949"/>
      <c r="AY227" s="754"/>
      <c r="AZ227" s="681" t="s">
        <v>4</v>
      </c>
      <c r="BA227" s="466">
        <v>1</v>
      </c>
    </row>
    <row r="228" spans="2:53" ht="21" customHeight="1" x14ac:dyDescent="0.25">
      <c r="B228" s="73" t="str">
        <f t="shared" si="42"/>
        <v>►</v>
      </c>
      <c r="C228" s="451" t="str">
        <f>C200</f>
        <v>Famille à coller.N.Nom de votre recette.Recette mère ►.S.Saisissez le nom de la recette mère</v>
      </c>
      <c r="D228" s="451">
        <f>D200</f>
        <v>6</v>
      </c>
      <c r="E228" s="525" t="str">
        <f>E200</f>
        <v>couverts</v>
      </c>
      <c r="F228" s="386"/>
      <c r="G228" s="375"/>
      <c r="H228" s="375"/>
      <c r="I228" s="375"/>
      <c r="J228" s="375"/>
      <c r="K228" s="375"/>
      <c r="L228" s="387"/>
      <c r="R228" s="464"/>
      <c r="AF228"/>
      <c r="AG228"/>
      <c r="AH228"/>
      <c r="AI228"/>
      <c r="AJ228"/>
      <c r="AK228"/>
      <c r="AL228"/>
      <c r="AS228" s="796"/>
      <c r="AX228" s="9"/>
      <c r="AY228" s="862"/>
      <c r="AZ228" s="681" t="s">
        <v>4</v>
      </c>
      <c r="BA228" s="466">
        <v>1</v>
      </c>
    </row>
    <row r="229" spans="2:53" ht="21" customHeight="1" x14ac:dyDescent="0.25">
      <c r="B229" s="73" t="str">
        <f t="shared" si="42"/>
        <v>►</v>
      </c>
      <c r="C229" s="451" t="str">
        <f>C200</f>
        <v>Famille à coller.N.Nom de votre recette.Recette mère ►.S.Saisissez le nom de la recette mère</v>
      </c>
      <c r="D229" s="451">
        <f>D200</f>
        <v>6</v>
      </c>
      <c r="E229" s="525" t="str">
        <f>E200</f>
        <v>couverts</v>
      </c>
      <c r="F229" s="386"/>
      <c r="G229" s="375"/>
      <c r="H229" s="375"/>
      <c r="I229" s="375"/>
      <c r="J229" s="375"/>
      <c r="K229" s="375"/>
      <c r="L229" s="387"/>
      <c r="R229" s="464"/>
      <c r="AF229"/>
      <c r="AG229"/>
      <c r="AH229"/>
      <c r="AI229"/>
      <c r="AJ229"/>
      <c r="AK229"/>
      <c r="AL229"/>
      <c r="AS229" s="950" t="s">
        <v>638</v>
      </c>
      <c r="AT229" s="951" t="s">
        <v>639</v>
      </c>
      <c r="AU229" s="678"/>
      <c r="AV229" s="9"/>
      <c r="AW229" s="9"/>
      <c r="AX229" s="9"/>
      <c r="AY229" s="862"/>
      <c r="AZ229" s="681" t="s">
        <v>4</v>
      </c>
      <c r="BA229" s="466">
        <v>1</v>
      </c>
    </row>
    <row r="230" spans="2:53" ht="21" customHeight="1" x14ac:dyDescent="0.25">
      <c r="B230" s="73" t="str">
        <f t="shared" si="42"/>
        <v>►</v>
      </c>
      <c r="C230" s="451" t="str">
        <f>C200</f>
        <v>Famille à coller.N.Nom de votre recette.Recette mère ►.S.Saisissez le nom de la recette mère</v>
      </c>
      <c r="D230" s="451">
        <f>D200</f>
        <v>6</v>
      </c>
      <c r="E230" s="525" t="str">
        <f>E200</f>
        <v>couverts</v>
      </c>
      <c r="F230" s="386"/>
      <c r="G230" s="375"/>
      <c r="H230" s="375"/>
      <c r="I230" s="375"/>
      <c r="J230" s="375"/>
      <c r="K230" s="375"/>
      <c r="L230" s="387"/>
      <c r="R230" s="464"/>
      <c r="AF230"/>
      <c r="AG230"/>
      <c r="AH230"/>
      <c r="AI230"/>
      <c r="AJ230"/>
      <c r="AK230"/>
      <c r="AL230"/>
      <c r="AS230" s="952" t="s">
        <v>3</v>
      </c>
      <c r="AT230" s="953" t="s">
        <v>75</v>
      </c>
      <c r="AU230" s="954"/>
      <c r="AV230" s="9"/>
      <c r="AW230" s="9"/>
      <c r="AX230" s="9"/>
      <c r="AY230" s="862"/>
      <c r="AZ230" s="681" t="s">
        <v>4</v>
      </c>
      <c r="BA230" s="466">
        <v>1</v>
      </c>
    </row>
    <row r="231" spans="2:53" ht="21" customHeight="1" x14ac:dyDescent="0.25">
      <c r="B231" s="73" t="str">
        <f t="shared" si="42"/>
        <v>►</v>
      </c>
      <c r="C231" s="451" t="str">
        <f>C200</f>
        <v>Famille à coller.N.Nom de votre recette.Recette mère ►.S.Saisissez le nom de la recette mère</v>
      </c>
      <c r="D231" s="451">
        <f>D200</f>
        <v>6</v>
      </c>
      <c r="E231" s="525" t="str">
        <f>E200</f>
        <v>couverts</v>
      </c>
      <c r="F231" s="386"/>
      <c r="G231" s="375"/>
      <c r="H231" s="375"/>
      <c r="I231" s="375"/>
      <c r="J231" s="375"/>
      <c r="K231" s="375"/>
      <c r="L231" s="387"/>
      <c r="R231" s="464"/>
      <c r="AF231"/>
      <c r="AG231"/>
      <c r="AH231"/>
      <c r="AI231"/>
      <c r="AJ231"/>
      <c r="AK231"/>
      <c r="AL231"/>
      <c r="AS231" s="827" t="s">
        <v>640</v>
      </c>
      <c r="AT231" s="9"/>
      <c r="AU231" s="9"/>
      <c r="AV231" s="9"/>
      <c r="AW231" s="9"/>
      <c r="AX231" s="9"/>
      <c r="AY231" s="862"/>
      <c r="AZ231" s="681" t="s">
        <v>4</v>
      </c>
      <c r="BA231" s="466">
        <v>1</v>
      </c>
    </row>
    <row r="232" spans="2:53" ht="21" customHeight="1" x14ac:dyDescent="0.25">
      <c r="B232" s="116" t="s">
        <v>7</v>
      </c>
      <c r="C232" s="451" t="str">
        <f>C200</f>
        <v>Famille à coller.N.Nom de votre recette.Recette mère ►.S.Saisissez le nom de la recette mère</v>
      </c>
      <c r="D232" s="451">
        <f>D200</f>
        <v>6</v>
      </c>
      <c r="E232" s="525" t="str">
        <f>E200</f>
        <v>couverts</v>
      </c>
      <c r="F232" s="517" t="s">
        <v>98</v>
      </c>
      <c r="G232" s="518"/>
      <c r="H232" s="518"/>
      <c r="I232" s="518"/>
      <c r="J232" s="518"/>
      <c r="K232" s="519"/>
      <c r="L232" s="520" t="s">
        <v>127</v>
      </c>
      <c r="R232" s="464"/>
      <c r="AF232"/>
      <c r="AG232"/>
      <c r="AH232"/>
      <c r="AI232"/>
      <c r="AJ232"/>
      <c r="AK232"/>
      <c r="AL232"/>
      <c r="AS232" s="709" t="s">
        <v>641</v>
      </c>
      <c r="AT232" s="9"/>
      <c r="AU232" s="9"/>
      <c r="AV232" s="9"/>
      <c r="AW232" s="9"/>
      <c r="AX232" s="9"/>
      <c r="AY232" s="862"/>
      <c r="AZ232" s="681" t="s">
        <v>4</v>
      </c>
      <c r="BA232" s="466">
        <v>1</v>
      </c>
    </row>
    <row r="233" spans="2:53" ht="21" customHeight="1" x14ac:dyDescent="0.25">
      <c r="B233" s="116" t="s">
        <v>7</v>
      </c>
      <c r="C233" s="451" t="str">
        <f>C200</f>
        <v>Famille à coller.N.Nom de votre recette.Recette mère ►.S.Saisissez le nom de la recette mère</v>
      </c>
      <c r="D233" s="451">
        <f>D200</f>
        <v>6</v>
      </c>
      <c r="E233" s="525" t="str">
        <f>E200</f>
        <v>couverts</v>
      </c>
      <c r="F233" s="145"/>
      <c r="G233" s="146"/>
      <c r="H233" s="146"/>
      <c r="I233" s="146"/>
      <c r="J233" s="146"/>
      <c r="K233" s="472"/>
      <c r="L233" s="147" t="s">
        <v>128</v>
      </c>
      <c r="R233" s="464"/>
      <c r="AF233"/>
      <c r="AG233"/>
      <c r="AH233"/>
      <c r="AI233"/>
      <c r="AJ233"/>
      <c r="AK233"/>
      <c r="AL233"/>
      <c r="AS233" s="749"/>
      <c r="AT233" s="750"/>
      <c r="AU233" s="751"/>
      <c r="AV233" s="750"/>
      <c r="AW233" s="750"/>
      <c r="AX233" s="750"/>
      <c r="AY233" s="752"/>
      <c r="AZ233" s="681" t="s">
        <v>4</v>
      </c>
      <c r="BA233" s="466">
        <v>1</v>
      </c>
    </row>
    <row r="234" spans="2:53" ht="21" customHeight="1" x14ac:dyDescent="0.25">
      <c r="B234" s="116" t="s">
        <v>7</v>
      </c>
      <c r="C234" s="451" t="str">
        <f>C200</f>
        <v>Famille à coller.N.Nom de votre recette.Recette mère ►.S.Saisissez le nom de la recette mère</v>
      </c>
      <c r="D234" s="451">
        <f>D200</f>
        <v>6</v>
      </c>
      <c r="E234" s="525" t="str">
        <f>E200</f>
        <v>couverts</v>
      </c>
      <c r="F234" s="566"/>
      <c r="G234" s="146"/>
      <c r="H234" s="146"/>
      <c r="I234" s="146"/>
      <c r="J234" s="146"/>
      <c r="K234" s="472"/>
      <c r="L234" s="147" t="s">
        <v>266</v>
      </c>
      <c r="R234" s="464"/>
      <c r="AF234"/>
      <c r="AG234"/>
      <c r="AH234"/>
      <c r="AI234"/>
      <c r="AJ234"/>
      <c r="AK234"/>
      <c r="AL234"/>
      <c r="AS234" s="955">
        <v>19</v>
      </c>
      <c r="AT234" s="956">
        <v>18</v>
      </c>
      <c r="AU234" s="956">
        <v>25</v>
      </c>
      <c r="AV234" s="956">
        <v>16</v>
      </c>
      <c r="AW234" s="956">
        <v>6</v>
      </c>
      <c r="AX234" s="956">
        <v>11</v>
      </c>
      <c r="AY234" s="957">
        <v>11</v>
      </c>
      <c r="AZ234" s="681" t="s">
        <v>4</v>
      </c>
      <c r="BA234" s="466">
        <v>1</v>
      </c>
    </row>
    <row r="235" spans="2:53" ht="21" customHeight="1" thickBot="1" x14ac:dyDescent="0.3">
      <c r="B235" s="116" t="s">
        <v>7</v>
      </c>
      <c r="C235" s="451" t="str">
        <f>C218</f>
        <v>Famille à coller.N.Nom de votre recette.Recette mère ►.S.Saisissez le nom de la recette mère</v>
      </c>
      <c r="D235" s="451">
        <f>D218</f>
        <v>6</v>
      </c>
      <c r="E235" s="451" t="str">
        <f>E218</f>
        <v>couverts</v>
      </c>
      <c r="F235" s="265"/>
      <c r="G235" s="265"/>
      <c r="H235" s="265" t="s">
        <v>73</v>
      </c>
      <c r="I235" s="266"/>
      <c r="J235" s="267"/>
      <c r="K235" s="267"/>
      <c r="L235" s="268"/>
      <c r="R235" s="464"/>
      <c r="AF235"/>
      <c r="AG235"/>
      <c r="AH235"/>
      <c r="AI235"/>
      <c r="AJ235"/>
      <c r="AK235"/>
      <c r="AL235"/>
      <c r="AS235" s="958">
        <f t="shared" ref="AS235:AY235" ca="1" si="43">CELL("largeur",AS235)</f>
        <v>19</v>
      </c>
      <c r="AT235" s="4">
        <f t="shared" ca="1" si="43"/>
        <v>18</v>
      </c>
      <c r="AU235" s="4">
        <f t="shared" ca="1" si="43"/>
        <v>25</v>
      </c>
      <c r="AV235" s="4">
        <f t="shared" ca="1" si="43"/>
        <v>16</v>
      </c>
      <c r="AW235" s="4">
        <f t="shared" ca="1" si="43"/>
        <v>16</v>
      </c>
      <c r="AX235" s="4">
        <f t="shared" ca="1" si="43"/>
        <v>11</v>
      </c>
      <c r="AY235" s="959">
        <f t="shared" ca="1" si="43"/>
        <v>27</v>
      </c>
      <c r="AZ235" s="681" t="s">
        <v>4</v>
      </c>
      <c r="BA235" s="466">
        <v>1</v>
      </c>
    </row>
    <row r="236" spans="2:53" ht="21" customHeight="1" thickBot="1" x14ac:dyDescent="0.3">
      <c r="B236" s="123" t="s">
        <v>7</v>
      </c>
      <c r="C236" s="455" t="str">
        <f>C218</f>
        <v>Famille à coller.N.Nom de votre recette.Recette mère ►.S.Saisissez le nom de la recette mère</v>
      </c>
      <c r="D236" s="455">
        <f>D218</f>
        <v>6</v>
      </c>
      <c r="E236" s="455" t="str">
        <f>E218</f>
        <v>couverts</v>
      </c>
      <c r="F236" s="269" t="s">
        <v>62</v>
      </c>
      <c r="G236" s="270"/>
      <c r="H236" s="271"/>
      <c r="I236" s="272"/>
      <c r="J236" s="271"/>
      <c r="K236" s="271"/>
      <c r="L236" s="273"/>
      <c r="R236" s="464"/>
      <c r="AF236"/>
      <c r="AG236"/>
      <c r="AH236"/>
      <c r="AI236"/>
      <c r="AJ236"/>
      <c r="AK236"/>
      <c r="AL236"/>
      <c r="AZ236" s="681" t="s">
        <v>4</v>
      </c>
      <c r="BA236" s="466">
        <v>1</v>
      </c>
    </row>
    <row r="237" spans="2:53" ht="21" customHeight="1" thickBot="1" x14ac:dyDescent="0.3">
      <c r="B237" s="312" t="s">
        <v>7</v>
      </c>
      <c r="C237" s="464"/>
      <c r="D237" s="464"/>
      <c r="E237" s="464"/>
      <c r="F237" s="464"/>
      <c r="G237" s="464"/>
      <c r="H237" s="464"/>
      <c r="I237" s="464"/>
      <c r="J237" s="464"/>
      <c r="K237" s="464"/>
      <c r="L237" s="464"/>
      <c r="R237" s="464"/>
      <c r="AF237"/>
      <c r="AG237"/>
      <c r="AH237"/>
      <c r="AI237"/>
      <c r="AJ237"/>
      <c r="AK237"/>
      <c r="AL237"/>
      <c r="AZ237" s="681" t="s">
        <v>4</v>
      </c>
      <c r="BA237" s="466">
        <v>1</v>
      </c>
    </row>
    <row r="238" spans="2:53" ht="21" customHeight="1" x14ac:dyDescent="0.25">
      <c r="B238" s="23" t="s">
        <v>7</v>
      </c>
      <c r="C238" s="456" t="str">
        <f>C244</f>
        <v>Famille à coller.N.Nom de votre recette.Recette mère ►.S.Saisissez le nom de la recette mère</v>
      </c>
      <c r="D238" s="457">
        <f>D244</f>
        <v>6</v>
      </c>
      <c r="E238" s="457" t="str">
        <f>E244</f>
        <v>couverts</v>
      </c>
      <c r="F238" s="279" t="s">
        <v>4</v>
      </c>
      <c r="G238" s="24" t="s">
        <v>8</v>
      </c>
      <c r="H238" s="3217" t="s">
        <v>206</v>
      </c>
      <c r="I238" s="3217"/>
      <c r="J238" s="3157" t="s">
        <v>10</v>
      </c>
      <c r="K238" s="3157"/>
      <c r="L238" s="3158"/>
      <c r="N238" s="522" t="s">
        <v>77</v>
      </c>
      <c r="O238" s="470" t="s">
        <v>646</v>
      </c>
      <c r="P238" s="470"/>
      <c r="R238" s="464"/>
      <c r="AF238"/>
      <c r="AG238"/>
      <c r="AH238"/>
      <c r="AI238"/>
      <c r="AJ238"/>
      <c r="AK238"/>
      <c r="AL238"/>
      <c r="AS238" s="465"/>
      <c r="AT238" s="465"/>
      <c r="AU238" s="465"/>
      <c r="AV238" s="465"/>
      <c r="AW238" s="465"/>
      <c r="AX238" s="465"/>
      <c r="AY238" s="465"/>
      <c r="AZ238" s="681" t="s">
        <v>4</v>
      </c>
      <c r="BA238" s="466">
        <v>1</v>
      </c>
    </row>
    <row r="239" spans="2:53" ht="21" customHeight="1" x14ac:dyDescent="0.25">
      <c r="B239" s="25" t="s">
        <v>7</v>
      </c>
      <c r="C239" s="458" t="str">
        <f>C244</f>
        <v>Famille à coller.N.Nom de votre recette.Recette mère ►.S.Saisissez le nom de la recette mère</v>
      </c>
      <c r="D239" s="459"/>
      <c r="E239" s="459"/>
      <c r="F239" s="281" t="s">
        <v>207</v>
      </c>
      <c r="G239" s="26" t="s">
        <v>12</v>
      </c>
      <c r="H239" s="3218"/>
      <c r="I239" s="3218"/>
      <c r="J239" s="3159"/>
      <c r="K239" s="3159"/>
      <c r="L239" s="3160"/>
      <c r="N239" s="464"/>
      <c r="O239" s="469" t="s">
        <v>276</v>
      </c>
      <c r="R239" s="464"/>
      <c r="AF239"/>
      <c r="AG239"/>
      <c r="AH239"/>
      <c r="AI239"/>
      <c r="AJ239"/>
      <c r="AK239"/>
      <c r="AL239"/>
      <c r="AS239" s="465"/>
      <c r="AT239" s="465"/>
      <c r="AU239" s="465"/>
      <c r="AV239" s="465"/>
      <c r="AW239" s="465"/>
      <c r="AX239" s="465"/>
      <c r="AY239" s="465"/>
      <c r="AZ239" s="681" t="s">
        <v>4</v>
      </c>
      <c r="BA239" s="466">
        <v>1</v>
      </c>
    </row>
    <row r="240" spans="2:53" ht="21" customHeight="1" x14ac:dyDescent="0.25">
      <c r="B240" s="25" t="s">
        <v>7</v>
      </c>
      <c r="C240" s="460" t="str">
        <f>C244</f>
        <v>Famille à coller.N.Nom de votre recette.Recette mère ►.S.Saisissez le nom de la recette mère</v>
      </c>
      <c r="D240" s="461"/>
      <c r="E240" s="462"/>
      <c r="F240" s="28"/>
      <c r="G240" s="29" t="s">
        <v>208</v>
      </c>
      <c r="H240" s="283"/>
      <c r="I240" s="30" t="s">
        <v>13</v>
      </c>
      <c r="J240" s="284" t="s">
        <v>14</v>
      </c>
      <c r="K240" s="9"/>
      <c r="L240" s="285"/>
      <c r="R240" s="464"/>
      <c r="AF240"/>
      <c r="AG240"/>
      <c r="AH240"/>
      <c r="AI240"/>
      <c r="AJ240"/>
      <c r="AK240"/>
      <c r="AL240"/>
      <c r="AS240" s="465"/>
      <c r="AT240" s="465"/>
      <c r="AU240" s="465"/>
      <c r="AV240" s="465"/>
      <c r="AW240" s="465"/>
      <c r="AX240" s="465"/>
      <c r="AY240" s="465"/>
      <c r="AZ240" s="681" t="s">
        <v>4</v>
      </c>
      <c r="BA240" s="466">
        <v>1</v>
      </c>
    </row>
    <row r="241" spans="2:53" ht="21" customHeight="1" x14ac:dyDescent="0.25">
      <c r="B241" s="25" t="s">
        <v>7</v>
      </c>
      <c r="C241" s="428" t="str">
        <f>C244</f>
        <v>Famille à coller.N.Nom de votre recette.Recette mère ►.S.Saisissez le nom de la recette mère</v>
      </c>
      <c r="D241" s="428"/>
      <c r="E241" s="428"/>
      <c r="F241" s="36" t="s">
        <v>16</v>
      </c>
      <c r="G241" s="37"/>
      <c r="H241" s="37"/>
      <c r="I241" s="288" t="s">
        <v>17</v>
      </c>
      <c r="J241" s="3214" t="str">
        <f>F244</f>
        <v>Famille à coller.N.Nom de votre recette.Recette mère ►.S.Saisissez le nom de la recette mère</v>
      </c>
      <c r="K241" s="3214"/>
      <c r="L241" s="3215"/>
      <c r="R241" s="464"/>
      <c r="AF241"/>
      <c r="AG241"/>
      <c r="AH241"/>
      <c r="AI241"/>
      <c r="AJ241"/>
      <c r="AK241"/>
      <c r="AL241"/>
      <c r="AS241" s="465"/>
      <c r="AT241" s="465"/>
      <c r="AU241" s="465"/>
      <c r="AV241" s="465"/>
      <c r="AW241" s="465"/>
      <c r="AX241" s="465"/>
      <c r="AY241" s="465"/>
      <c r="AZ241" s="681" t="s">
        <v>4</v>
      </c>
      <c r="BA241" s="466">
        <v>1</v>
      </c>
    </row>
    <row r="242" spans="2:53" ht="21" customHeight="1" x14ac:dyDescent="0.25">
      <c r="B242" s="25" t="s">
        <v>7</v>
      </c>
      <c r="C242" s="428" t="str">
        <f>C244</f>
        <v>Famille à coller.N.Nom de votre recette.Recette mère ►.S.Saisissez le nom de la recette mère</v>
      </c>
      <c r="D242" s="428"/>
      <c r="E242" s="428"/>
      <c r="F242" s="43">
        <v>6</v>
      </c>
      <c r="G242" s="44" t="s">
        <v>66</v>
      </c>
      <c r="H242" s="36"/>
      <c r="I242" s="36"/>
      <c r="J242" s="3214"/>
      <c r="K242" s="3214"/>
      <c r="L242" s="3215"/>
      <c r="R242" s="464"/>
      <c r="AF242"/>
      <c r="AG242"/>
      <c r="AH242"/>
      <c r="AI242"/>
      <c r="AJ242"/>
      <c r="AK242"/>
      <c r="AL242"/>
      <c r="AS242" s="465"/>
      <c r="AT242" s="465"/>
      <c r="AU242" s="465"/>
      <c r="AV242" s="465"/>
      <c r="AW242" s="465"/>
      <c r="AX242" s="465"/>
      <c r="AY242" s="465"/>
      <c r="AZ242" s="681" t="s">
        <v>4</v>
      </c>
      <c r="BA242" s="466">
        <v>1</v>
      </c>
    </row>
    <row r="243" spans="2:53" ht="21" customHeight="1" x14ac:dyDescent="0.25">
      <c r="B243" s="25" t="s">
        <v>5</v>
      </c>
      <c r="C243" s="428" t="str">
        <f>C244</f>
        <v>Famille à coller.N.Nom de votre recette.Recette mère ►.S.Saisissez le nom de la recette mère</v>
      </c>
      <c r="D243" s="428"/>
      <c r="E243" s="428"/>
      <c r="F243" s="289"/>
      <c r="G243" s="48"/>
      <c r="H243" s="48"/>
      <c r="I243" s="48"/>
      <c r="J243" s="48"/>
      <c r="K243" s="48"/>
      <c r="L243" s="429"/>
      <c r="R243" s="464"/>
      <c r="AF243"/>
      <c r="AG243"/>
      <c r="AH243"/>
      <c r="AI243"/>
      <c r="AJ243"/>
      <c r="AK243"/>
      <c r="AL243"/>
      <c r="AS243" s="465"/>
      <c r="AT243" s="465"/>
      <c r="AU243" s="465"/>
      <c r="AV243" s="465"/>
      <c r="AW243" s="465"/>
      <c r="AX243" s="465"/>
      <c r="AY243" s="465"/>
      <c r="AZ243" s="681" t="s">
        <v>4</v>
      </c>
      <c r="BA243" s="466">
        <v>1</v>
      </c>
    </row>
    <row r="244" spans="2:53" ht="21" customHeight="1" thickBot="1" x14ac:dyDescent="0.3">
      <c r="B244" s="430" t="s">
        <v>5</v>
      </c>
      <c r="C244" s="431" t="str">
        <f>F244</f>
        <v>Famille à coller.N.Nom de votre recette.Recette mère ►.S.Saisissez le nom de la recette mère</v>
      </c>
      <c r="D244" s="431">
        <f>F242</f>
        <v>6</v>
      </c>
      <c r="E244" s="431" t="str">
        <f>G242</f>
        <v>couverts</v>
      </c>
      <c r="F244" s="435" t="str">
        <f>UPPER(LEFT(H238,1))&amp;LOWER(MID(H238,2,999))&amp;"."&amp;UPPER(LEFT(J238,1))&amp;"."&amp;UPPER(LEFT(J238,1))&amp;LOWER(MID(J238,2,999))&amp;"."&amp;IF(ISTEXT(L244),K244&amp;"."&amp;UPPER(LEFT(L244,1))&amp;"."&amp;UPPER(LEFT(L244,1))&amp;LOWER(MID(L244,2,999)),G244)</f>
        <v>Famille à coller.N.Nom de votre recette.Recette mère ►.S.Saisissez le nom de la recette mère</v>
      </c>
      <c r="G244" s="432" t="s">
        <v>22</v>
      </c>
      <c r="H244" s="3216" t="s">
        <v>23</v>
      </c>
      <c r="I244" s="3216"/>
      <c r="J244" s="3216"/>
      <c r="K244" s="433" t="s">
        <v>24</v>
      </c>
      <c r="L244" s="434" t="s">
        <v>25</v>
      </c>
      <c r="R244" s="464"/>
      <c r="AF244"/>
      <c r="AG244"/>
      <c r="AH244"/>
      <c r="AI244"/>
      <c r="AJ244"/>
      <c r="AK244"/>
      <c r="AL244"/>
      <c r="AS244" s="465"/>
      <c r="AT244" s="465"/>
      <c r="AU244" s="465"/>
      <c r="AV244" s="465"/>
      <c r="AW244" s="465"/>
      <c r="AX244" s="465"/>
      <c r="AY244" s="465"/>
      <c r="AZ244" s="681" t="s">
        <v>4</v>
      </c>
      <c r="BA244" s="466">
        <v>1</v>
      </c>
    </row>
    <row r="245" spans="2:53" ht="21" customHeight="1" thickTop="1" thickBot="1" x14ac:dyDescent="0.3">
      <c r="B245" s="439" t="s">
        <v>7</v>
      </c>
      <c r="C245" s="440" t="str">
        <f>C244</f>
        <v>Famille à coller.N.Nom de votre recette.Recette mère ►.S.Saisissez le nom de la recette mère</v>
      </c>
      <c r="D245" s="440"/>
      <c r="E245" s="440"/>
      <c r="F245" s="56" t="s">
        <v>27</v>
      </c>
      <c r="G245" s="106">
        <v>19</v>
      </c>
      <c r="H245" s="394" t="s">
        <v>166</v>
      </c>
      <c r="I245" s="395"/>
      <c r="J245" s="395"/>
      <c r="K245" s="395"/>
      <c r="L245" s="396"/>
      <c r="R245" s="464"/>
      <c r="AF245"/>
      <c r="AG245"/>
      <c r="AH245"/>
      <c r="AI245"/>
      <c r="AJ245"/>
      <c r="AK245"/>
      <c r="AL245"/>
      <c r="AS245" s="465"/>
      <c r="AT245" s="465"/>
      <c r="AU245" s="465"/>
      <c r="AV245" s="465"/>
      <c r="AW245" s="465"/>
      <c r="AX245" s="465"/>
      <c r="AY245" s="465"/>
      <c r="AZ245" s="681" t="s">
        <v>4</v>
      </c>
      <c r="BA245" s="466">
        <v>1</v>
      </c>
    </row>
    <row r="246" spans="2:53" ht="21" customHeight="1" thickTop="1" x14ac:dyDescent="0.25">
      <c r="B246" s="104" t="s">
        <v>7</v>
      </c>
      <c r="C246" s="523" t="str">
        <f>C244</f>
        <v>Famille à coller.N.Nom de votre recette.Recette mère ►.S.Saisissez le nom de la recette mère</v>
      </c>
      <c r="D246" s="523"/>
      <c r="E246" s="523"/>
      <c r="F246" s="404" t="s">
        <v>261</v>
      </c>
      <c r="G246" s="85"/>
      <c r="H246" s="405"/>
      <c r="I246" s="122"/>
      <c r="J246" s="122"/>
      <c r="K246" s="122"/>
      <c r="L246" s="112"/>
      <c r="R246" s="464"/>
      <c r="AF246"/>
      <c r="AG246"/>
      <c r="AH246"/>
      <c r="AI246"/>
      <c r="AJ246"/>
      <c r="AK246"/>
      <c r="AL246"/>
      <c r="AS246" s="465"/>
      <c r="AT246" s="465"/>
      <c r="AU246" s="465"/>
      <c r="AV246" s="465"/>
      <c r="AW246" s="465"/>
      <c r="AX246" s="465"/>
      <c r="AY246" s="465"/>
      <c r="AZ246" s="681" t="s">
        <v>4</v>
      </c>
      <c r="BA246" s="466">
        <v>1</v>
      </c>
    </row>
    <row r="247" spans="2:53" ht="21" customHeight="1" x14ac:dyDescent="0.25">
      <c r="B247" s="104" t="s">
        <v>7</v>
      </c>
      <c r="C247" s="451" t="str">
        <f>C244</f>
        <v>Famille à coller.N.Nom de votre recette.Recette mère ►.S.Saisissez le nom de la recette mère</v>
      </c>
      <c r="D247" s="451"/>
      <c r="E247" s="451"/>
      <c r="F247" s="3200" t="s">
        <v>167</v>
      </c>
      <c r="G247" s="3201"/>
      <c r="H247" s="3201"/>
      <c r="I247" s="3201"/>
      <c r="J247" s="3201"/>
      <c r="K247" s="3201"/>
      <c r="L247" s="3202"/>
      <c r="R247" s="464"/>
      <c r="AF247"/>
      <c r="AG247"/>
      <c r="AH247"/>
      <c r="AI247"/>
      <c r="AJ247"/>
      <c r="AK247"/>
      <c r="AL247"/>
      <c r="AS247" s="465"/>
      <c r="AT247" s="465"/>
      <c r="AU247" s="465"/>
      <c r="AV247" s="465"/>
      <c r="AW247" s="465"/>
      <c r="AX247" s="465"/>
      <c r="AY247" s="465"/>
      <c r="AZ247" s="681" t="s">
        <v>4</v>
      </c>
      <c r="BA247" s="466">
        <v>1</v>
      </c>
    </row>
    <row r="248" spans="2:53" ht="21" customHeight="1" x14ac:dyDescent="0.25">
      <c r="B248" s="104" t="s">
        <v>7</v>
      </c>
      <c r="C248" s="451" t="str">
        <f>C244</f>
        <v>Famille à coller.N.Nom de votre recette.Recette mère ►.S.Saisissez le nom de la recette mère</v>
      </c>
      <c r="D248" s="451">
        <f>D244</f>
        <v>6</v>
      </c>
      <c r="E248" s="451" t="str">
        <f>E244</f>
        <v>couverts</v>
      </c>
      <c r="F248" s="3200"/>
      <c r="G248" s="3201"/>
      <c r="H248" s="3201"/>
      <c r="I248" s="3201"/>
      <c r="J248" s="3201"/>
      <c r="K248" s="3201"/>
      <c r="L248" s="3202"/>
      <c r="R248" s="464"/>
      <c r="AF248"/>
      <c r="AG248"/>
      <c r="AH248"/>
      <c r="AI248"/>
      <c r="AJ248"/>
      <c r="AK248"/>
      <c r="AL248"/>
      <c r="AS248" s="465"/>
      <c r="AT248" s="465"/>
      <c r="AU248" s="465"/>
      <c r="AV248" s="465"/>
      <c r="AW248" s="465"/>
      <c r="AX248" s="465"/>
      <c r="AY248" s="465"/>
      <c r="AZ248" s="681" t="s">
        <v>4</v>
      </c>
      <c r="BA248" s="466">
        <v>1</v>
      </c>
    </row>
    <row r="249" spans="2:53" ht="21" customHeight="1" x14ac:dyDescent="0.25">
      <c r="B249" s="104" t="s">
        <v>7</v>
      </c>
      <c r="C249" s="451" t="str">
        <f>C244</f>
        <v>Famille à coller.N.Nom de votre recette.Recette mère ►.S.Saisissez le nom de la recette mère</v>
      </c>
      <c r="D249" s="451">
        <f>D244</f>
        <v>6</v>
      </c>
      <c r="E249" s="451" t="str">
        <f>E244</f>
        <v>couverts</v>
      </c>
      <c r="F249" s="3200"/>
      <c r="G249" s="3201"/>
      <c r="H249" s="3201"/>
      <c r="I249" s="3201"/>
      <c r="J249" s="3201"/>
      <c r="K249" s="3201"/>
      <c r="L249" s="3202"/>
      <c r="R249" s="464"/>
      <c r="AF249"/>
      <c r="AG249"/>
      <c r="AH249"/>
      <c r="AI249"/>
      <c r="AJ249"/>
      <c r="AK249"/>
      <c r="AL249"/>
      <c r="AS249" s="465"/>
      <c r="AT249" s="465"/>
      <c r="AU249" s="465"/>
      <c r="AV249" s="465"/>
      <c r="AW249" s="465"/>
      <c r="AX249" s="465"/>
      <c r="AY249" s="465"/>
      <c r="AZ249" s="681" t="s">
        <v>4</v>
      </c>
      <c r="BA249" s="466">
        <v>1</v>
      </c>
    </row>
    <row r="250" spans="2:53" ht="21" customHeight="1" x14ac:dyDescent="0.25">
      <c r="B250" s="104" t="s">
        <v>7</v>
      </c>
      <c r="C250" s="451" t="str">
        <f>C244</f>
        <v>Famille à coller.N.Nom de votre recette.Recette mère ►.S.Saisissez le nom de la recette mère</v>
      </c>
      <c r="D250" s="451">
        <f>D244</f>
        <v>6</v>
      </c>
      <c r="E250" s="451" t="str">
        <f>E244</f>
        <v>couverts</v>
      </c>
      <c r="F250" s="397" t="s">
        <v>262</v>
      </c>
      <c r="G250" s="114"/>
      <c r="H250" s="114"/>
      <c r="I250" s="114"/>
      <c r="J250" s="114"/>
      <c r="K250" s="114"/>
      <c r="L250" s="115"/>
      <c r="R250" s="464"/>
      <c r="AF250"/>
      <c r="AG250"/>
      <c r="AH250"/>
      <c r="AI250"/>
      <c r="AJ250"/>
      <c r="AK250"/>
      <c r="AL250"/>
      <c r="AS250" s="465"/>
      <c r="AT250" s="465"/>
      <c r="AU250" s="465"/>
      <c r="AV250" s="465"/>
      <c r="AW250" s="465"/>
      <c r="AX250" s="465"/>
      <c r="AY250" s="465"/>
      <c r="AZ250" s="681" t="s">
        <v>4</v>
      </c>
      <c r="BA250" s="466">
        <v>1</v>
      </c>
    </row>
    <row r="251" spans="2:53" ht="21" customHeight="1" x14ac:dyDescent="0.25">
      <c r="B251" s="104" t="s">
        <v>7</v>
      </c>
      <c r="C251" s="451" t="str">
        <f>C244</f>
        <v>Famille à coller.N.Nom de votre recette.Recette mère ►.S.Saisissez le nom de la recette mère</v>
      </c>
      <c r="D251" s="451">
        <f>D244</f>
        <v>6</v>
      </c>
      <c r="E251" s="451" t="str">
        <f>E244</f>
        <v>couverts</v>
      </c>
      <c r="F251" s="398" t="s">
        <v>263</v>
      </c>
      <c r="G251" s="350"/>
      <c r="H251" s="350"/>
      <c r="I251" s="350"/>
      <c r="J251" s="350"/>
      <c r="K251" s="350"/>
      <c r="L251" s="351"/>
      <c r="R251" s="464"/>
      <c r="AF251"/>
      <c r="AG251"/>
      <c r="AH251"/>
      <c r="AI251"/>
      <c r="AJ251"/>
      <c r="AK251"/>
      <c r="AL251"/>
      <c r="AS251" s="465"/>
      <c r="AT251" s="465"/>
      <c r="AU251" s="465"/>
      <c r="AV251" s="465"/>
      <c r="AW251" s="465"/>
      <c r="AX251" s="465"/>
      <c r="AY251" s="465"/>
      <c r="AZ251" s="681" t="s">
        <v>4</v>
      </c>
      <c r="BA251" s="466">
        <v>1</v>
      </c>
    </row>
    <row r="252" spans="2:53" ht="21" customHeight="1" x14ac:dyDescent="0.25">
      <c r="B252" s="104" t="s">
        <v>7</v>
      </c>
      <c r="C252" s="451" t="str">
        <f>C244</f>
        <v>Famille à coller.N.Nom de votre recette.Recette mère ►.S.Saisissez le nom de la recette mère</v>
      </c>
      <c r="D252" s="451">
        <f>D244</f>
        <v>6</v>
      </c>
      <c r="E252" s="451" t="str">
        <f>E244</f>
        <v>couverts</v>
      </c>
      <c r="F252" s="3203" t="s">
        <v>264</v>
      </c>
      <c r="G252" s="3204"/>
      <c r="H252" s="3204"/>
      <c r="I252" s="3204"/>
      <c r="J252" s="3204"/>
      <c r="K252" s="3204"/>
      <c r="L252" s="3205"/>
      <c r="R252" s="464"/>
      <c r="AF252"/>
      <c r="AG252"/>
      <c r="AH252"/>
      <c r="AI252"/>
      <c r="AJ252"/>
      <c r="AK252"/>
      <c r="AL252"/>
      <c r="AS252" s="465"/>
      <c r="AT252" s="465"/>
      <c r="AU252" s="465"/>
      <c r="AV252" s="465"/>
      <c r="AW252" s="465"/>
      <c r="AX252" s="465"/>
      <c r="AY252" s="465"/>
      <c r="AZ252" s="681" t="s">
        <v>4</v>
      </c>
      <c r="BA252" s="466">
        <v>1</v>
      </c>
    </row>
    <row r="253" spans="2:53" ht="21" customHeight="1" x14ac:dyDescent="0.25">
      <c r="B253" s="104" t="s">
        <v>7</v>
      </c>
      <c r="C253" s="451" t="str">
        <f>C244</f>
        <v>Famille à coller.N.Nom de votre recette.Recette mère ►.S.Saisissez le nom de la recette mère</v>
      </c>
      <c r="D253" s="451">
        <f>D244</f>
        <v>6</v>
      </c>
      <c r="E253" s="451" t="str">
        <f>E244</f>
        <v>couverts</v>
      </c>
      <c r="F253" s="3203"/>
      <c r="G253" s="3204"/>
      <c r="H253" s="3204"/>
      <c r="I253" s="3204"/>
      <c r="J253" s="3204"/>
      <c r="K253" s="3204"/>
      <c r="L253" s="3205"/>
      <c r="R253" s="464"/>
      <c r="AF253"/>
      <c r="AG253"/>
      <c r="AH253"/>
      <c r="AI253"/>
      <c r="AJ253"/>
      <c r="AK253"/>
      <c r="AL253"/>
      <c r="AS253" s="465"/>
      <c r="AT253" s="465"/>
      <c r="AU253" s="465"/>
      <c r="AV253" s="465"/>
      <c r="AW253" s="465"/>
      <c r="AX253" s="465"/>
      <c r="AY253" s="465"/>
      <c r="AZ253" s="681" t="s">
        <v>4</v>
      </c>
      <c r="BA253" s="466">
        <v>1</v>
      </c>
    </row>
    <row r="254" spans="2:53" ht="21" customHeight="1" x14ac:dyDescent="0.25">
      <c r="B254" s="104" t="s">
        <v>7</v>
      </c>
      <c r="C254" s="451" t="str">
        <f>C244</f>
        <v>Famille à coller.N.Nom de votre recette.Recette mère ►.S.Saisissez le nom de la recette mère</v>
      </c>
      <c r="D254" s="451">
        <f>D244</f>
        <v>6</v>
      </c>
      <c r="E254" s="451" t="str">
        <f>E244</f>
        <v>couverts</v>
      </c>
      <c r="F254" s="3203"/>
      <c r="G254" s="3204"/>
      <c r="H254" s="3204"/>
      <c r="I254" s="3204"/>
      <c r="J254" s="3204"/>
      <c r="K254" s="3204"/>
      <c r="L254" s="3205"/>
      <c r="R254" s="464"/>
      <c r="AF254"/>
      <c r="AG254"/>
      <c r="AH254"/>
      <c r="AI254"/>
      <c r="AJ254"/>
      <c r="AK254"/>
      <c r="AL254"/>
      <c r="AS254" s="465"/>
      <c r="AT254" s="465"/>
      <c r="AU254" s="465"/>
      <c r="AV254" s="465"/>
      <c r="AW254" s="465"/>
      <c r="AX254" s="465"/>
      <c r="AY254" s="465"/>
      <c r="AZ254" s="681" t="s">
        <v>4</v>
      </c>
      <c r="BA254" s="466">
        <v>1</v>
      </c>
    </row>
    <row r="255" spans="2:53" ht="21" customHeight="1" x14ac:dyDescent="0.25">
      <c r="B255" s="104" t="s">
        <v>7</v>
      </c>
      <c r="C255" s="451" t="str">
        <f>C244</f>
        <v>Famille à coller.N.Nom de votre recette.Recette mère ►.S.Saisissez le nom de la recette mère</v>
      </c>
      <c r="D255" s="451">
        <f>D244</f>
        <v>6</v>
      </c>
      <c r="E255" s="451" t="str">
        <f>E244</f>
        <v>couverts</v>
      </c>
      <c r="F255" s="3203"/>
      <c r="G255" s="3204"/>
      <c r="H255" s="3204"/>
      <c r="I255" s="3204"/>
      <c r="J255" s="3204"/>
      <c r="K255" s="3204"/>
      <c r="L255" s="3205"/>
      <c r="R255" s="464"/>
      <c r="AF255"/>
      <c r="AG255"/>
      <c r="AH255"/>
      <c r="AI255"/>
      <c r="AJ255"/>
      <c r="AK255"/>
      <c r="AL255"/>
      <c r="AS255" s="465"/>
      <c r="AT255" s="465"/>
      <c r="AU255" s="465"/>
      <c r="AV255" s="465"/>
      <c r="AW255" s="465"/>
      <c r="AX255" s="465"/>
      <c r="AY255" s="465"/>
      <c r="AZ255" s="681" t="s">
        <v>4</v>
      </c>
      <c r="BA255" s="466">
        <v>1</v>
      </c>
    </row>
    <row r="256" spans="2:53" ht="21" customHeight="1" x14ac:dyDescent="0.25">
      <c r="B256" s="116" t="s">
        <v>7</v>
      </c>
      <c r="C256" s="451" t="str">
        <f>C244</f>
        <v>Famille à coller.N.Nom de votre recette.Recette mère ►.S.Saisissez le nom de la recette mère</v>
      </c>
      <c r="D256" s="451">
        <f>D244</f>
        <v>6</v>
      </c>
      <c r="E256" s="451" t="str">
        <f>E244</f>
        <v>couverts</v>
      </c>
      <c r="F256" s="393" t="s">
        <v>68</v>
      </c>
      <c r="G256" s="348"/>
      <c r="H256" s="348"/>
      <c r="I256" s="348"/>
      <c r="J256" s="348"/>
      <c r="K256" s="348"/>
      <c r="L256" s="349"/>
      <c r="R256" s="464"/>
      <c r="AF256"/>
      <c r="AG256"/>
      <c r="AH256"/>
      <c r="AI256"/>
      <c r="AJ256"/>
      <c r="AK256"/>
      <c r="AL256"/>
      <c r="AS256" s="465"/>
      <c r="AT256" s="465"/>
      <c r="AU256" s="465"/>
      <c r="AV256" s="465"/>
      <c r="AW256" s="465"/>
      <c r="AX256" s="465"/>
      <c r="AY256" s="465"/>
      <c r="AZ256" s="681" t="s">
        <v>4</v>
      </c>
      <c r="BA256" s="466">
        <v>1</v>
      </c>
    </row>
    <row r="257" spans="2:53" ht="21" customHeight="1" x14ac:dyDescent="0.25">
      <c r="B257" s="73" t="str">
        <f t="shared" ref="B257:B275" si="44">IF(OR(F257&lt;&gt;"",G257&lt;&gt; "",H257&lt;&gt;"",I257&lt;&gt;""),"A", "►")</f>
        <v>►</v>
      </c>
      <c r="C257" s="451" t="str">
        <f>C244</f>
        <v>Famille à coller.N.Nom de votre recette.Recette mère ►.S.Saisissez le nom de la recette mère</v>
      </c>
      <c r="D257" s="451">
        <f>D244</f>
        <v>6</v>
      </c>
      <c r="E257" s="451" t="str">
        <f>E244</f>
        <v>couverts</v>
      </c>
      <c r="F257" s="386"/>
      <c r="G257" s="375"/>
      <c r="H257" s="375"/>
      <c r="I257" s="375"/>
      <c r="J257" s="375"/>
      <c r="K257" s="375"/>
      <c r="L257" s="387"/>
      <c r="R257" s="464"/>
      <c r="AF257"/>
      <c r="AG257"/>
      <c r="AH257"/>
      <c r="AI257"/>
      <c r="AJ257"/>
      <c r="AK257"/>
      <c r="AL257"/>
      <c r="AS257" s="465"/>
      <c r="AT257" s="465"/>
      <c r="AU257" s="465"/>
      <c r="AV257" s="465"/>
      <c r="AW257" s="465"/>
      <c r="AX257" s="465"/>
      <c r="AY257" s="465"/>
      <c r="AZ257" s="681" t="s">
        <v>4</v>
      </c>
      <c r="BA257" s="466">
        <v>1</v>
      </c>
    </row>
    <row r="258" spans="2:53" ht="21" customHeight="1" x14ac:dyDescent="0.25">
      <c r="B258" s="73" t="str">
        <f t="shared" si="44"/>
        <v>►</v>
      </c>
      <c r="C258" s="451" t="str">
        <f>C244</f>
        <v>Famille à coller.N.Nom de votre recette.Recette mère ►.S.Saisissez le nom de la recette mère</v>
      </c>
      <c r="D258" s="451">
        <f>D244</f>
        <v>6</v>
      </c>
      <c r="E258" s="451" t="str">
        <f>E244</f>
        <v>couverts</v>
      </c>
      <c r="F258" s="386"/>
      <c r="G258" s="375"/>
      <c r="H258" s="375"/>
      <c r="I258" s="375"/>
      <c r="J258" s="375"/>
      <c r="K258" s="375"/>
      <c r="L258" s="387"/>
      <c r="R258" s="464"/>
      <c r="AF258"/>
      <c r="AG258"/>
      <c r="AH258"/>
      <c r="AI258"/>
      <c r="AJ258"/>
      <c r="AK258"/>
      <c r="AL258"/>
      <c r="AS258" s="465"/>
      <c r="AT258" s="465"/>
      <c r="AU258" s="465"/>
      <c r="AV258" s="465"/>
      <c r="AW258" s="465"/>
      <c r="AX258" s="465"/>
      <c r="AY258" s="465"/>
      <c r="AZ258" s="681" t="s">
        <v>4</v>
      </c>
      <c r="BA258" s="466">
        <v>1</v>
      </c>
    </row>
    <row r="259" spans="2:53" ht="21" customHeight="1" x14ac:dyDescent="0.25">
      <c r="B259" s="73" t="str">
        <f t="shared" si="44"/>
        <v>►</v>
      </c>
      <c r="C259" s="451" t="str">
        <f>C244</f>
        <v>Famille à coller.N.Nom de votre recette.Recette mère ►.S.Saisissez le nom de la recette mère</v>
      </c>
      <c r="D259" s="451">
        <f>D244</f>
        <v>6</v>
      </c>
      <c r="E259" s="451" t="str">
        <f>E244</f>
        <v>couverts</v>
      </c>
      <c r="F259" s="261"/>
      <c r="G259" s="114"/>
      <c r="H259" s="114"/>
      <c r="I259" s="114"/>
      <c r="J259" s="114"/>
      <c r="K259" s="114"/>
      <c r="L259" s="115"/>
      <c r="R259" s="464"/>
      <c r="AF259"/>
      <c r="AG259"/>
      <c r="AH259"/>
      <c r="AI259"/>
      <c r="AJ259"/>
      <c r="AK259"/>
      <c r="AL259"/>
      <c r="AS259" s="465"/>
      <c r="AT259" s="465"/>
      <c r="AU259" s="465"/>
      <c r="AV259" s="465"/>
      <c r="AW259" s="465"/>
      <c r="AX259" s="465"/>
      <c r="AY259" s="465"/>
      <c r="AZ259" s="681" t="s">
        <v>4</v>
      </c>
      <c r="BA259" s="466">
        <v>1</v>
      </c>
    </row>
    <row r="260" spans="2:53" ht="21" customHeight="1" x14ac:dyDescent="0.25">
      <c r="B260" s="73" t="str">
        <f t="shared" si="44"/>
        <v>►</v>
      </c>
      <c r="C260" s="451" t="str">
        <f>C244</f>
        <v>Famille à coller.N.Nom de votre recette.Recette mère ►.S.Saisissez le nom de la recette mère</v>
      </c>
      <c r="D260" s="451">
        <f>D244</f>
        <v>6</v>
      </c>
      <c r="E260" s="451" t="str">
        <f>E244</f>
        <v>couverts</v>
      </c>
      <c r="F260" s="261"/>
      <c r="G260" s="114"/>
      <c r="H260" s="114"/>
      <c r="I260" s="114"/>
      <c r="J260" s="114"/>
      <c r="K260" s="114"/>
      <c r="L260" s="115"/>
      <c r="R260" s="464"/>
      <c r="AF260"/>
      <c r="AG260"/>
      <c r="AH260"/>
      <c r="AI260"/>
      <c r="AJ260"/>
      <c r="AK260"/>
      <c r="AL260"/>
      <c r="AS260" s="465"/>
      <c r="AT260" s="465"/>
      <c r="AU260" s="465"/>
      <c r="AV260" s="465"/>
      <c r="AW260" s="465"/>
      <c r="AX260" s="465"/>
      <c r="AY260" s="465"/>
      <c r="AZ260" s="681" t="s">
        <v>4</v>
      </c>
      <c r="BA260" s="466">
        <v>1</v>
      </c>
    </row>
    <row r="261" spans="2:53" ht="21" customHeight="1" x14ac:dyDescent="0.25">
      <c r="B261" s="73" t="str">
        <f t="shared" si="44"/>
        <v>►</v>
      </c>
      <c r="C261" s="451" t="str">
        <f>C244</f>
        <v>Famille à coller.N.Nom de votre recette.Recette mère ►.S.Saisissez le nom de la recette mère</v>
      </c>
      <c r="D261" s="451">
        <f>D244</f>
        <v>6</v>
      </c>
      <c r="E261" s="451" t="str">
        <f>E244</f>
        <v>couverts</v>
      </c>
      <c r="F261" s="261"/>
      <c r="G261" s="114"/>
      <c r="H261" s="114"/>
      <c r="I261" s="114"/>
      <c r="J261" s="114"/>
      <c r="K261" s="114"/>
      <c r="L261" s="115"/>
      <c r="R261" s="464"/>
      <c r="AF261"/>
      <c r="AG261"/>
      <c r="AH261"/>
      <c r="AI261"/>
      <c r="AJ261"/>
      <c r="AK261"/>
      <c r="AL261"/>
      <c r="AS261" s="465"/>
      <c r="AT261" s="465"/>
      <c r="AU261" s="465"/>
      <c r="AV261" s="465"/>
      <c r="AW261" s="465"/>
      <c r="AX261" s="465"/>
      <c r="AY261" s="465"/>
      <c r="AZ261" s="681" t="s">
        <v>4</v>
      </c>
      <c r="BA261" s="466">
        <v>1</v>
      </c>
    </row>
    <row r="262" spans="2:53" ht="21" customHeight="1" x14ac:dyDescent="0.25">
      <c r="B262" s="73" t="str">
        <f t="shared" si="44"/>
        <v>►</v>
      </c>
      <c r="C262" s="451" t="str">
        <f>C244</f>
        <v>Famille à coller.N.Nom de votre recette.Recette mère ►.S.Saisissez le nom de la recette mère</v>
      </c>
      <c r="D262" s="451">
        <f>D244</f>
        <v>6</v>
      </c>
      <c r="E262" s="451" t="str">
        <f>E244</f>
        <v>couverts</v>
      </c>
      <c r="F262" s="261"/>
      <c r="G262" s="114"/>
      <c r="H262" s="114"/>
      <c r="I262" s="114"/>
      <c r="J262" s="114"/>
      <c r="K262" s="114"/>
      <c r="L262" s="115"/>
      <c r="R262" s="464"/>
      <c r="AF262"/>
      <c r="AG262"/>
      <c r="AH262"/>
      <c r="AI262"/>
      <c r="AJ262"/>
      <c r="AK262"/>
      <c r="AL262"/>
      <c r="AS262" s="465"/>
      <c r="AT262" s="465"/>
      <c r="AU262" s="465"/>
      <c r="AV262" s="465"/>
      <c r="AW262" s="465"/>
      <c r="AX262" s="465"/>
      <c r="AY262" s="465"/>
      <c r="AZ262" s="681" t="s">
        <v>4</v>
      </c>
      <c r="BA262" s="466">
        <v>1</v>
      </c>
    </row>
    <row r="263" spans="2:53" ht="21" customHeight="1" x14ac:dyDescent="0.25">
      <c r="B263" s="73" t="str">
        <f t="shared" si="44"/>
        <v>►</v>
      </c>
      <c r="C263" s="451" t="str">
        <f>C244</f>
        <v>Famille à coller.N.Nom de votre recette.Recette mère ►.S.Saisissez le nom de la recette mère</v>
      </c>
      <c r="D263" s="451">
        <f>D244</f>
        <v>6</v>
      </c>
      <c r="E263" s="451" t="str">
        <f>E244</f>
        <v>couverts</v>
      </c>
      <c r="F263" s="261"/>
      <c r="G263" s="114"/>
      <c r="H263" s="114"/>
      <c r="I263" s="114"/>
      <c r="J263" s="114"/>
      <c r="K263" s="114"/>
      <c r="L263" s="115"/>
      <c r="R263" s="464"/>
      <c r="AF263"/>
      <c r="AG263"/>
      <c r="AH263"/>
      <c r="AI263"/>
      <c r="AJ263"/>
      <c r="AK263"/>
      <c r="AL263"/>
      <c r="AS263" s="465"/>
      <c r="AT263" s="465"/>
      <c r="AU263" s="465"/>
      <c r="AV263" s="465"/>
      <c r="AW263" s="465"/>
      <c r="AX263" s="465"/>
      <c r="AY263" s="465"/>
      <c r="AZ263" s="681" t="s">
        <v>4</v>
      </c>
      <c r="BA263" s="466">
        <v>1</v>
      </c>
    </row>
    <row r="264" spans="2:53" ht="21" customHeight="1" x14ac:dyDescent="0.25">
      <c r="B264" s="73" t="str">
        <f t="shared" si="44"/>
        <v>►</v>
      </c>
      <c r="C264" s="451" t="str">
        <f>C244</f>
        <v>Famille à coller.N.Nom de votre recette.Recette mère ►.S.Saisissez le nom de la recette mère</v>
      </c>
      <c r="D264" s="451">
        <f>D244</f>
        <v>6</v>
      </c>
      <c r="E264" s="451" t="str">
        <f>E244</f>
        <v>couverts</v>
      </c>
      <c r="F264" s="261"/>
      <c r="G264" s="114"/>
      <c r="H264" s="114"/>
      <c r="I264" s="114"/>
      <c r="J264" s="114"/>
      <c r="K264" s="114"/>
      <c r="L264" s="115"/>
      <c r="R264" s="464"/>
      <c r="AF264"/>
      <c r="AG264"/>
      <c r="AH264"/>
      <c r="AI264"/>
      <c r="AJ264"/>
      <c r="AK264"/>
      <c r="AL264"/>
      <c r="AS264" s="465"/>
      <c r="AT264" s="465"/>
      <c r="AU264" s="465"/>
      <c r="AV264" s="465"/>
      <c r="AW264" s="465"/>
      <c r="AX264" s="465"/>
      <c r="AY264" s="465"/>
      <c r="AZ264" s="681" t="s">
        <v>4</v>
      </c>
      <c r="BA264" s="466">
        <v>1</v>
      </c>
    </row>
    <row r="265" spans="2:53" ht="21" customHeight="1" x14ac:dyDescent="0.25">
      <c r="B265" s="73" t="str">
        <f t="shared" si="44"/>
        <v>►</v>
      </c>
      <c r="C265" s="451" t="str">
        <f>C244</f>
        <v>Famille à coller.N.Nom de votre recette.Recette mère ►.S.Saisissez le nom de la recette mère</v>
      </c>
      <c r="D265" s="451">
        <f>D244</f>
        <v>6</v>
      </c>
      <c r="E265" s="451" t="str">
        <f>E244</f>
        <v>couverts</v>
      </c>
      <c r="F265" s="261"/>
      <c r="G265" s="114"/>
      <c r="H265" s="114"/>
      <c r="I265" s="114"/>
      <c r="J265" s="114"/>
      <c r="K265" s="114"/>
      <c r="L265" s="115"/>
      <c r="R265" s="464"/>
      <c r="AF265"/>
      <c r="AG265"/>
      <c r="AH265"/>
      <c r="AI265"/>
      <c r="AJ265"/>
      <c r="AK265"/>
      <c r="AL265"/>
      <c r="AS265" s="465"/>
      <c r="AT265" s="465"/>
      <c r="AU265" s="465"/>
      <c r="AV265" s="465"/>
      <c r="AW265" s="465"/>
      <c r="AX265" s="465"/>
      <c r="AY265" s="465"/>
      <c r="AZ265" s="681" t="s">
        <v>4</v>
      </c>
      <c r="BA265" s="466">
        <v>1</v>
      </c>
    </row>
    <row r="266" spans="2:53" ht="21" customHeight="1" x14ac:dyDescent="0.25">
      <c r="B266" s="73" t="str">
        <f t="shared" si="44"/>
        <v>►</v>
      </c>
      <c r="C266" s="451" t="str">
        <f>C244</f>
        <v>Famille à coller.N.Nom de votre recette.Recette mère ►.S.Saisissez le nom de la recette mère</v>
      </c>
      <c r="D266" s="451">
        <f>D244</f>
        <v>6</v>
      </c>
      <c r="E266" s="451" t="str">
        <f>E244</f>
        <v>couverts</v>
      </c>
      <c r="F266" s="261"/>
      <c r="G266" s="114"/>
      <c r="H266" s="114"/>
      <c r="I266" s="114"/>
      <c r="J266" s="114"/>
      <c r="K266" s="114"/>
      <c r="L266" s="115"/>
      <c r="R266" s="464"/>
      <c r="AF266"/>
      <c r="AG266"/>
      <c r="AH266"/>
      <c r="AI266"/>
      <c r="AJ266"/>
      <c r="AK266"/>
      <c r="AL266"/>
      <c r="AS266" s="465"/>
      <c r="AT266" s="465"/>
      <c r="AU266" s="465"/>
      <c r="AV266" s="465"/>
      <c r="AW266" s="465"/>
      <c r="AX266" s="465"/>
      <c r="AY266" s="465"/>
      <c r="AZ266" s="681" t="s">
        <v>4</v>
      </c>
      <c r="BA266" s="466">
        <v>1</v>
      </c>
    </row>
    <row r="267" spans="2:53" ht="21" customHeight="1" x14ac:dyDescent="0.25">
      <c r="B267" s="73" t="str">
        <f t="shared" si="44"/>
        <v>►</v>
      </c>
      <c r="C267" s="451" t="str">
        <f>C244</f>
        <v>Famille à coller.N.Nom de votre recette.Recette mère ►.S.Saisissez le nom de la recette mère</v>
      </c>
      <c r="D267" s="451">
        <f>D244</f>
        <v>6</v>
      </c>
      <c r="E267" s="451" t="str">
        <f>E244</f>
        <v>couverts</v>
      </c>
      <c r="F267" s="261"/>
      <c r="G267" s="114"/>
      <c r="H267" s="114"/>
      <c r="I267" s="114"/>
      <c r="J267" s="114"/>
      <c r="K267" s="114"/>
      <c r="L267" s="115"/>
      <c r="R267" s="464"/>
      <c r="AF267"/>
      <c r="AG267"/>
      <c r="AH267"/>
      <c r="AI267"/>
      <c r="AJ267"/>
      <c r="AK267"/>
      <c r="AL267"/>
      <c r="AS267" s="465"/>
      <c r="AT267" s="465"/>
      <c r="AU267" s="465"/>
      <c r="AV267" s="465"/>
      <c r="AW267" s="465"/>
      <c r="AX267" s="465"/>
      <c r="AY267" s="465"/>
      <c r="AZ267" s="681" t="s">
        <v>4</v>
      </c>
      <c r="BA267" s="466">
        <v>1</v>
      </c>
    </row>
    <row r="268" spans="2:53" ht="21" customHeight="1" x14ac:dyDescent="0.25">
      <c r="B268" s="73" t="str">
        <f t="shared" si="44"/>
        <v>►</v>
      </c>
      <c r="C268" s="451" t="str">
        <f>C244</f>
        <v>Famille à coller.N.Nom de votre recette.Recette mère ►.S.Saisissez le nom de la recette mère</v>
      </c>
      <c r="D268" s="451">
        <f>D244</f>
        <v>6</v>
      </c>
      <c r="E268" s="451" t="str">
        <f>E244</f>
        <v>couverts</v>
      </c>
      <c r="F268" s="261"/>
      <c r="G268" s="114"/>
      <c r="H268" s="114"/>
      <c r="I268" s="114"/>
      <c r="J268" s="114"/>
      <c r="K268" s="114"/>
      <c r="L268" s="115"/>
      <c r="R268" s="464"/>
      <c r="AF268"/>
      <c r="AG268"/>
      <c r="AH268"/>
      <c r="AI268"/>
      <c r="AJ268"/>
      <c r="AK268"/>
      <c r="AL268"/>
      <c r="AS268" s="465"/>
      <c r="AT268" s="465"/>
      <c r="AU268" s="465"/>
      <c r="AV268" s="465"/>
      <c r="AW268" s="465"/>
      <c r="AX268" s="465"/>
      <c r="AY268" s="465"/>
      <c r="AZ268" s="681" t="s">
        <v>4</v>
      </c>
      <c r="BA268" s="466">
        <v>1</v>
      </c>
    </row>
    <row r="269" spans="2:53" ht="21" customHeight="1" x14ac:dyDescent="0.25">
      <c r="B269" s="73" t="str">
        <f t="shared" si="44"/>
        <v>►</v>
      </c>
      <c r="C269" s="451" t="str">
        <f>C244</f>
        <v>Famille à coller.N.Nom de votre recette.Recette mère ►.S.Saisissez le nom de la recette mère</v>
      </c>
      <c r="D269" s="451">
        <f>D244</f>
        <v>6</v>
      </c>
      <c r="E269" s="451" t="str">
        <f>E244</f>
        <v>couverts</v>
      </c>
      <c r="F269" s="261"/>
      <c r="G269" s="114"/>
      <c r="H269" s="114"/>
      <c r="I269" s="114"/>
      <c r="J269" s="114"/>
      <c r="K269" s="114"/>
      <c r="L269" s="115"/>
      <c r="R269" s="464"/>
      <c r="AF269"/>
      <c r="AG269"/>
      <c r="AH269"/>
      <c r="AI269"/>
      <c r="AJ269"/>
      <c r="AK269"/>
      <c r="AL269"/>
      <c r="AS269" s="465"/>
      <c r="AT269" s="465"/>
      <c r="AU269" s="465"/>
      <c r="AV269" s="465"/>
      <c r="AW269" s="465"/>
      <c r="AX269" s="465"/>
      <c r="AY269" s="465"/>
      <c r="AZ269" s="681" t="s">
        <v>4</v>
      </c>
      <c r="BA269" s="466">
        <v>1</v>
      </c>
    </row>
    <row r="270" spans="2:53" ht="21" customHeight="1" x14ac:dyDescent="0.25">
      <c r="B270" s="73" t="str">
        <f t="shared" si="44"/>
        <v>►</v>
      </c>
      <c r="C270" s="451" t="str">
        <f>C244</f>
        <v>Famille à coller.N.Nom de votre recette.Recette mère ►.S.Saisissez le nom de la recette mère</v>
      </c>
      <c r="D270" s="451">
        <f>D244</f>
        <v>6</v>
      </c>
      <c r="E270" s="451" t="str">
        <f>E244</f>
        <v>couverts</v>
      </c>
      <c r="F270" s="261"/>
      <c r="G270" s="114"/>
      <c r="H270" s="114"/>
      <c r="I270" s="114"/>
      <c r="J270" s="114"/>
      <c r="K270" s="114"/>
      <c r="L270" s="115"/>
      <c r="R270" s="464"/>
      <c r="AF270"/>
      <c r="AG270"/>
      <c r="AH270"/>
      <c r="AI270"/>
      <c r="AJ270"/>
      <c r="AK270"/>
      <c r="AL270"/>
      <c r="AS270" s="465"/>
      <c r="AT270" s="465"/>
      <c r="AU270" s="465"/>
      <c r="AV270" s="465"/>
      <c r="AW270" s="465"/>
      <c r="AX270" s="465"/>
      <c r="AY270" s="465"/>
      <c r="AZ270" s="681" t="s">
        <v>4</v>
      </c>
      <c r="BA270" s="466">
        <v>1</v>
      </c>
    </row>
    <row r="271" spans="2:53" ht="21" customHeight="1" x14ac:dyDescent="0.25">
      <c r="B271" s="73" t="str">
        <f t="shared" si="44"/>
        <v>►</v>
      </c>
      <c r="C271" s="451" t="str">
        <f>C244</f>
        <v>Famille à coller.N.Nom de votre recette.Recette mère ►.S.Saisissez le nom de la recette mère</v>
      </c>
      <c r="D271" s="451">
        <f>D244</f>
        <v>6</v>
      </c>
      <c r="E271" s="451" t="str">
        <f>E244</f>
        <v>couverts</v>
      </c>
      <c r="F271" s="261"/>
      <c r="G271" s="114"/>
      <c r="H271" s="114"/>
      <c r="I271" s="114"/>
      <c r="J271" s="114"/>
      <c r="K271" s="114"/>
      <c r="L271" s="115"/>
      <c r="R271" s="464"/>
      <c r="AF271"/>
      <c r="AG271"/>
      <c r="AH271"/>
      <c r="AI271"/>
      <c r="AJ271"/>
      <c r="AK271"/>
      <c r="AL271"/>
      <c r="AS271" s="465"/>
      <c r="AT271" s="465"/>
      <c r="AU271" s="465"/>
      <c r="AV271" s="465"/>
      <c r="AW271" s="465"/>
      <c r="AX271" s="465"/>
      <c r="AY271" s="465"/>
      <c r="AZ271" s="681" t="s">
        <v>4</v>
      </c>
      <c r="BA271" s="466">
        <v>1</v>
      </c>
    </row>
    <row r="272" spans="2:53" ht="21" customHeight="1" x14ac:dyDescent="0.25">
      <c r="B272" s="73" t="str">
        <f t="shared" si="44"/>
        <v>►</v>
      </c>
      <c r="C272" s="451" t="str">
        <f>C244</f>
        <v>Famille à coller.N.Nom de votre recette.Recette mère ►.S.Saisissez le nom de la recette mère</v>
      </c>
      <c r="D272" s="451">
        <f>D244</f>
        <v>6</v>
      </c>
      <c r="E272" s="451" t="str">
        <f>E244</f>
        <v>couverts</v>
      </c>
      <c r="F272" s="261"/>
      <c r="G272" s="114"/>
      <c r="H272" s="114"/>
      <c r="I272" s="114"/>
      <c r="J272" s="114"/>
      <c r="K272" s="114"/>
      <c r="L272" s="115"/>
      <c r="R272" s="464"/>
      <c r="AF272"/>
      <c r="AG272"/>
      <c r="AH272"/>
      <c r="AI272"/>
      <c r="AJ272"/>
      <c r="AK272"/>
      <c r="AL272"/>
      <c r="AS272" s="465"/>
      <c r="AT272" s="465"/>
      <c r="AU272" s="465"/>
      <c r="AV272" s="465"/>
      <c r="AW272" s="465"/>
      <c r="AX272" s="465"/>
      <c r="AY272" s="465"/>
      <c r="AZ272" s="681" t="s">
        <v>4</v>
      </c>
      <c r="BA272" s="466">
        <v>1</v>
      </c>
    </row>
    <row r="273" spans="2:53" ht="21" customHeight="1" x14ac:dyDescent="0.25">
      <c r="B273" s="73" t="str">
        <f t="shared" si="44"/>
        <v>►</v>
      </c>
      <c r="C273" s="451" t="str">
        <f>C244</f>
        <v>Famille à coller.N.Nom de votre recette.Recette mère ►.S.Saisissez le nom de la recette mère</v>
      </c>
      <c r="D273" s="451">
        <f>D244</f>
        <v>6</v>
      </c>
      <c r="E273" s="451" t="str">
        <f>E244</f>
        <v>couverts</v>
      </c>
      <c r="F273" s="261"/>
      <c r="G273" s="114"/>
      <c r="H273" s="114"/>
      <c r="I273" s="114"/>
      <c r="J273" s="114"/>
      <c r="K273" s="114"/>
      <c r="L273" s="115"/>
      <c r="R273" s="464"/>
      <c r="AF273"/>
      <c r="AG273"/>
      <c r="AH273"/>
      <c r="AI273"/>
      <c r="AJ273"/>
      <c r="AK273"/>
      <c r="AL273"/>
      <c r="AS273" s="465"/>
      <c r="AT273" s="465"/>
      <c r="AU273" s="465"/>
      <c r="AV273" s="465"/>
      <c r="AW273" s="465"/>
      <c r="AX273" s="465"/>
      <c r="AY273" s="465"/>
      <c r="AZ273" s="681" t="s">
        <v>4</v>
      </c>
      <c r="BA273" s="466">
        <v>1</v>
      </c>
    </row>
    <row r="274" spans="2:53" ht="21" customHeight="1" x14ac:dyDescent="0.25">
      <c r="B274" s="73" t="str">
        <f t="shared" si="44"/>
        <v>►</v>
      </c>
      <c r="C274" s="451" t="str">
        <f>C244</f>
        <v>Famille à coller.N.Nom de votre recette.Recette mère ►.S.Saisissez le nom de la recette mère</v>
      </c>
      <c r="D274" s="451">
        <f>D244</f>
        <v>6</v>
      </c>
      <c r="E274" s="451" t="str">
        <f>E244</f>
        <v>couverts</v>
      </c>
      <c r="F274" s="261"/>
      <c r="G274" s="114"/>
      <c r="H274" s="114"/>
      <c r="I274" s="114"/>
      <c r="J274" s="114"/>
      <c r="K274" s="114"/>
      <c r="L274" s="115"/>
      <c r="R274" s="464"/>
      <c r="AF274"/>
      <c r="AG274"/>
      <c r="AH274"/>
      <c r="AI274"/>
      <c r="AJ274"/>
      <c r="AK274"/>
      <c r="AL274"/>
      <c r="AS274" s="465"/>
      <c r="AT274" s="465"/>
      <c r="AU274" s="465"/>
      <c r="AV274" s="465"/>
      <c r="AW274" s="465"/>
      <c r="AX274" s="465"/>
      <c r="AY274" s="465"/>
      <c r="AZ274" s="681" t="s">
        <v>4</v>
      </c>
      <c r="BA274" s="466">
        <v>1</v>
      </c>
    </row>
    <row r="275" spans="2:53" ht="21" customHeight="1" x14ac:dyDescent="0.25">
      <c r="B275" s="73" t="str">
        <f t="shared" si="44"/>
        <v>►</v>
      </c>
      <c r="C275" s="451" t="str">
        <f>C244</f>
        <v>Famille à coller.N.Nom de votre recette.Recette mère ►.S.Saisissez le nom de la recette mère</v>
      </c>
      <c r="D275" s="451">
        <f>D244</f>
        <v>6</v>
      </c>
      <c r="E275" s="451" t="str">
        <f>E244</f>
        <v>couverts</v>
      </c>
      <c r="F275" s="261"/>
      <c r="G275" s="114"/>
      <c r="H275" s="114"/>
      <c r="I275" s="114"/>
      <c r="J275" s="114"/>
      <c r="K275" s="114"/>
      <c r="L275" s="115"/>
      <c r="R275" s="464"/>
      <c r="AF275"/>
      <c r="AG275"/>
      <c r="AH275"/>
      <c r="AI275"/>
      <c r="AJ275"/>
      <c r="AK275"/>
      <c r="AL275"/>
      <c r="AS275" s="465"/>
      <c r="AT275" s="465"/>
      <c r="AU275" s="465"/>
      <c r="AV275" s="465"/>
      <c r="AW275" s="465"/>
      <c r="AX275" s="465"/>
      <c r="AY275" s="465"/>
      <c r="AZ275" s="681" t="s">
        <v>4</v>
      </c>
      <c r="BA275" s="466">
        <v>1</v>
      </c>
    </row>
    <row r="276" spans="2:53" ht="21" customHeight="1" x14ac:dyDescent="0.25">
      <c r="B276" s="116" t="s">
        <v>7</v>
      </c>
      <c r="C276" s="451" t="str">
        <f>C244</f>
        <v>Famille à coller.N.Nom de votre recette.Recette mère ►.S.Saisissez le nom de la recette mère</v>
      </c>
      <c r="D276" s="451">
        <f>D244</f>
        <v>6</v>
      </c>
      <c r="E276" s="451" t="str">
        <f>E244</f>
        <v>couverts</v>
      </c>
      <c r="F276" s="517" t="s">
        <v>98</v>
      </c>
      <c r="G276" s="518"/>
      <c r="H276" s="518"/>
      <c r="I276" s="518"/>
      <c r="J276" s="518"/>
      <c r="K276" s="519"/>
      <c r="L276" s="520" t="s">
        <v>127</v>
      </c>
      <c r="R276" s="464"/>
      <c r="AF276"/>
      <c r="AG276"/>
      <c r="AH276"/>
      <c r="AI276"/>
      <c r="AJ276"/>
      <c r="AK276"/>
      <c r="AL276"/>
      <c r="AS276" s="465"/>
      <c r="AT276" s="465"/>
      <c r="AU276" s="465"/>
      <c r="AV276" s="465"/>
      <c r="AW276" s="465"/>
      <c r="AX276" s="465"/>
      <c r="AY276" s="465"/>
      <c r="AZ276" s="681" t="s">
        <v>4</v>
      </c>
      <c r="BA276" s="466">
        <v>1</v>
      </c>
    </row>
    <row r="277" spans="2:53" ht="21" customHeight="1" x14ac:dyDescent="0.25">
      <c r="B277" s="116" t="s">
        <v>7</v>
      </c>
      <c r="C277" s="451" t="str">
        <f>C244</f>
        <v>Famille à coller.N.Nom de votre recette.Recette mère ►.S.Saisissez le nom de la recette mère</v>
      </c>
      <c r="D277" s="451">
        <f>D244</f>
        <v>6</v>
      </c>
      <c r="E277" s="451" t="str">
        <f>E244</f>
        <v>couverts</v>
      </c>
      <c r="F277" s="145"/>
      <c r="G277" s="146"/>
      <c r="H277" s="146"/>
      <c r="I277" s="146"/>
      <c r="J277" s="146"/>
      <c r="K277" s="472"/>
      <c r="L277" s="147" t="s">
        <v>128</v>
      </c>
      <c r="R277" s="464"/>
      <c r="AF277"/>
      <c r="AG277"/>
      <c r="AH277"/>
      <c r="AI277"/>
      <c r="AJ277"/>
      <c r="AK277"/>
      <c r="AL277"/>
      <c r="AS277" s="465"/>
      <c r="AT277" s="465"/>
      <c r="AU277" s="465"/>
      <c r="AV277" s="465"/>
      <c r="AW277" s="465"/>
      <c r="AX277" s="465"/>
      <c r="AY277" s="465"/>
      <c r="AZ277" s="681" t="s">
        <v>4</v>
      </c>
      <c r="BA277" s="466">
        <v>1</v>
      </c>
    </row>
    <row r="278" spans="2:53" ht="21" customHeight="1" x14ac:dyDescent="0.25">
      <c r="B278" s="116" t="s">
        <v>7</v>
      </c>
      <c r="C278" s="451" t="str">
        <f>C244</f>
        <v>Famille à coller.N.Nom de votre recette.Recette mère ►.S.Saisissez le nom de la recette mère</v>
      </c>
      <c r="D278" s="451">
        <f>D244</f>
        <v>6</v>
      </c>
      <c r="E278" s="451" t="str">
        <f>E244</f>
        <v>couverts</v>
      </c>
      <c r="F278" s="566"/>
      <c r="G278" s="146"/>
      <c r="H278" s="146"/>
      <c r="I278" s="146"/>
      <c r="J278" s="146"/>
      <c r="K278" s="472"/>
      <c r="L278" s="147" t="s">
        <v>266</v>
      </c>
      <c r="R278" s="464"/>
      <c r="AF278"/>
      <c r="AG278"/>
      <c r="AH278"/>
      <c r="AI278"/>
      <c r="AJ278"/>
      <c r="AK278"/>
      <c r="AL278"/>
      <c r="AS278" s="465"/>
      <c r="AT278" s="465"/>
      <c r="AU278" s="465"/>
      <c r="AV278" s="465"/>
      <c r="AW278" s="465"/>
      <c r="AX278" s="465"/>
      <c r="AY278" s="465"/>
      <c r="AZ278" s="681" t="s">
        <v>4</v>
      </c>
      <c r="BA278" s="466">
        <v>1</v>
      </c>
    </row>
    <row r="279" spans="2:53" ht="21" customHeight="1" x14ac:dyDescent="0.25">
      <c r="B279" s="116" t="s">
        <v>7</v>
      </c>
      <c r="C279" s="451" t="str">
        <f>C262</f>
        <v>Famille à coller.N.Nom de votre recette.Recette mère ►.S.Saisissez le nom de la recette mère</v>
      </c>
      <c r="D279" s="451">
        <f>D262</f>
        <v>6</v>
      </c>
      <c r="E279" s="451" t="str">
        <f>E262</f>
        <v>couverts</v>
      </c>
      <c r="F279" s="994"/>
      <c r="G279" s="265"/>
      <c r="H279" s="265" t="s">
        <v>73</v>
      </c>
      <c r="I279" s="266"/>
      <c r="J279" s="267"/>
      <c r="K279" s="267"/>
      <c r="L279" s="268"/>
      <c r="R279" s="464"/>
      <c r="AF279"/>
      <c r="AG279"/>
      <c r="AH279"/>
      <c r="AI279"/>
      <c r="AJ279"/>
      <c r="AK279"/>
      <c r="AL279"/>
      <c r="AS279" s="465"/>
      <c r="AT279" s="465"/>
      <c r="AU279" s="465"/>
      <c r="AV279" s="465"/>
      <c r="AW279" s="465"/>
      <c r="AX279" s="465"/>
      <c r="AY279" s="465"/>
      <c r="AZ279" s="681" t="s">
        <v>4</v>
      </c>
      <c r="BA279" s="466">
        <v>1</v>
      </c>
    </row>
    <row r="280" spans="2:53" ht="21" customHeight="1" thickBot="1" x14ac:dyDescent="0.3">
      <c r="B280" s="123" t="s">
        <v>7</v>
      </c>
      <c r="C280" s="455" t="str">
        <f>C262</f>
        <v>Famille à coller.N.Nom de votre recette.Recette mère ►.S.Saisissez le nom de la recette mère</v>
      </c>
      <c r="D280" s="455">
        <f>D262</f>
        <v>6</v>
      </c>
      <c r="E280" s="455" t="str">
        <f>E262</f>
        <v>couverts</v>
      </c>
      <c r="F280" s="269" t="s">
        <v>62</v>
      </c>
      <c r="G280" s="270"/>
      <c r="H280" s="271"/>
      <c r="I280" s="272"/>
      <c r="J280" s="271"/>
      <c r="K280" s="271"/>
      <c r="L280" s="273"/>
      <c r="R280" s="464"/>
      <c r="AF280"/>
      <c r="AG280"/>
      <c r="AH280"/>
      <c r="AI280"/>
      <c r="AJ280"/>
      <c r="AK280"/>
      <c r="AL280"/>
      <c r="AS280" s="465"/>
      <c r="AT280" s="465"/>
      <c r="AU280" s="465"/>
      <c r="AV280" s="465"/>
      <c r="AW280" s="465"/>
      <c r="AX280" s="465"/>
      <c r="AY280" s="465"/>
      <c r="AZ280" s="681" t="s">
        <v>4</v>
      </c>
      <c r="BA280" s="466">
        <v>1</v>
      </c>
    </row>
    <row r="281" spans="2:53" ht="21" customHeight="1" thickBot="1" x14ac:dyDescent="0.3">
      <c r="B281" s="312" t="s">
        <v>7</v>
      </c>
      <c r="C281" s="464"/>
      <c r="D281" s="464"/>
      <c r="E281" s="464"/>
      <c r="F281" s="464"/>
      <c r="G281" s="464"/>
      <c r="H281" s="464"/>
      <c r="I281" s="464"/>
      <c r="J281" s="464"/>
      <c r="K281" s="464"/>
      <c r="L281" s="464"/>
      <c r="R281" s="464"/>
      <c r="AF281"/>
      <c r="AG281"/>
      <c r="AH281"/>
      <c r="AI281"/>
      <c r="AJ281"/>
      <c r="AK281"/>
      <c r="AL281"/>
      <c r="AS281" s="465"/>
      <c r="AT281" s="465"/>
      <c r="AU281" s="465"/>
      <c r="AV281" s="465"/>
      <c r="AW281" s="465"/>
      <c r="AX281" s="465"/>
      <c r="AY281" s="465"/>
      <c r="AZ281" s="681" t="s">
        <v>4</v>
      </c>
      <c r="BA281" s="466">
        <v>1</v>
      </c>
    </row>
    <row r="282" spans="2:53" ht="21" customHeight="1" x14ac:dyDescent="0.25">
      <c r="B282" s="23" t="s">
        <v>7</v>
      </c>
      <c r="C282" s="456" t="str">
        <f>C288</f>
        <v>Famille à coller.N.Nom de votre recette.Recette mère ►.S.Saisissez le nom de la recette mère</v>
      </c>
      <c r="D282" s="457">
        <f>D288</f>
        <v>6</v>
      </c>
      <c r="E282" s="457" t="str">
        <f>E288</f>
        <v>couverts</v>
      </c>
      <c r="F282" s="279" t="s">
        <v>4</v>
      </c>
      <c r="G282" s="24" t="s">
        <v>8</v>
      </c>
      <c r="H282" s="3217" t="s">
        <v>206</v>
      </c>
      <c r="I282" s="3217"/>
      <c r="J282" s="3157" t="s">
        <v>10</v>
      </c>
      <c r="K282" s="3157"/>
      <c r="L282" s="3158"/>
      <c r="N282" s="522" t="s">
        <v>77</v>
      </c>
      <c r="O282" s="470" t="s">
        <v>646</v>
      </c>
      <c r="P282" s="470"/>
      <c r="R282" s="464"/>
      <c r="AF282"/>
      <c r="AG282"/>
      <c r="AH282"/>
      <c r="AI282"/>
      <c r="AJ282"/>
      <c r="AK282"/>
      <c r="AL282"/>
      <c r="AS282" s="465"/>
      <c r="AT282" s="465"/>
      <c r="AU282" s="465"/>
      <c r="AV282" s="465"/>
      <c r="AW282" s="465"/>
      <c r="AX282" s="465"/>
      <c r="AY282" s="465"/>
      <c r="AZ282" s="681" t="s">
        <v>4</v>
      </c>
      <c r="BA282" s="466">
        <v>1</v>
      </c>
    </row>
    <row r="283" spans="2:53" ht="21" customHeight="1" x14ac:dyDescent="0.25">
      <c r="B283" s="25" t="s">
        <v>7</v>
      </c>
      <c r="C283" s="458" t="str">
        <f>C288</f>
        <v>Famille à coller.N.Nom de votre recette.Recette mère ►.S.Saisissez le nom de la recette mère</v>
      </c>
      <c r="D283" s="459"/>
      <c r="E283" s="459"/>
      <c r="F283" s="281" t="s">
        <v>207</v>
      </c>
      <c r="G283" s="26" t="s">
        <v>12</v>
      </c>
      <c r="H283" s="3218"/>
      <c r="I283" s="3218"/>
      <c r="J283" s="3159"/>
      <c r="K283" s="3159"/>
      <c r="L283" s="3160"/>
      <c r="N283" s="464"/>
      <c r="O283" s="469" t="s">
        <v>276</v>
      </c>
      <c r="R283" s="464"/>
      <c r="AF283"/>
      <c r="AG283"/>
      <c r="AH283"/>
      <c r="AI283"/>
      <c r="AJ283"/>
      <c r="AK283"/>
      <c r="AL283"/>
      <c r="AS283" s="465"/>
      <c r="AT283" s="465"/>
      <c r="AU283" s="465"/>
      <c r="AV283" s="465"/>
      <c r="AW283" s="465"/>
      <c r="AX283" s="465"/>
      <c r="AY283" s="465"/>
      <c r="AZ283" s="681" t="s">
        <v>4</v>
      </c>
      <c r="BA283" s="466">
        <v>1</v>
      </c>
    </row>
    <row r="284" spans="2:53" ht="21" customHeight="1" x14ac:dyDescent="0.25">
      <c r="B284" s="25" t="s">
        <v>7</v>
      </c>
      <c r="C284" s="460" t="str">
        <f>C288</f>
        <v>Famille à coller.N.Nom de votre recette.Recette mère ►.S.Saisissez le nom de la recette mère</v>
      </c>
      <c r="D284" s="461"/>
      <c r="E284" s="462"/>
      <c r="F284" s="28"/>
      <c r="G284" s="29" t="s">
        <v>208</v>
      </c>
      <c r="H284" s="283"/>
      <c r="I284" s="30" t="s">
        <v>13</v>
      </c>
      <c r="J284" s="284" t="s">
        <v>14</v>
      </c>
      <c r="K284" s="9"/>
      <c r="L284" s="285"/>
      <c r="R284" s="464"/>
      <c r="AF284"/>
      <c r="AG284"/>
      <c r="AH284"/>
      <c r="AI284"/>
      <c r="AJ284"/>
      <c r="AK284"/>
      <c r="AL284"/>
      <c r="AS284" s="465"/>
      <c r="AT284" s="465"/>
      <c r="AU284" s="465"/>
      <c r="AV284" s="465"/>
      <c r="AW284" s="465"/>
      <c r="AX284" s="465"/>
      <c r="AY284" s="465"/>
      <c r="AZ284" s="681" t="s">
        <v>4</v>
      </c>
      <c r="BA284" s="466">
        <v>1</v>
      </c>
    </row>
    <row r="285" spans="2:53" ht="21" customHeight="1" x14ac:dyDescent="0.25">
      <c r="B285" s="25" t="s">
        <v>7</v>
      </c>
      <c r="C285" s="428" t="str">
        <f>C288</f>
        <v>Famille à coller.N.Nom de votre recette.Recette mère ►.S.Saisissez le nom de la recette mère</v>
      </c>
      <c r="D285" s="428"/>
      <c r="E285" s="428"/>
      <c r="F285" s="36" t="s">
        <v>16</v>
      </c>
      <c r="G285" s="37"/>
      <c r="H285" s="37"/>
      <c r="I285" s="288" t="s">
        <v>17</v>
      </c>
      <c r="J285" s="3214" t="str">
        <f>F288</f>
        <v>Famille à coller.N.Nom de votre recette.Recette mère ►.S.Saisissez le nom de la recette mère</v>
      </c>
      <c r="K285" s="3214"/>
      <c r="L285" s="3215"/>
      <c r="R285" s="464"/>
      <c r="AF285"/>
      <c r="AG285"/>
      <c r="AH285"/>
      <c r="AI285"/>
      <c r="AJ285"/>
      <c r="AK285"/>
      <c r="AL285"/>
      <c r="AS285" s="465"/>
      <c r="AT285" s="465"/>
      <c r="AU285" s="465"/>
      <c r="AV285" s="465"/>
      <c r="AW285" s="465"/>
      <c r="AX285" s="465"/>
      <c r="AY285" s="465"/>
      <c r="AZ285" s="681" t="s">
        <v>4</v>
      </c>
      <c r="BA285" s="466">
        <v>1</v>
      </c>
    </row>
    <row r="286" spans="2:53" ht="21" customHeight="1" x14ac:dyDescent="0.25">
      <c r="B286" s="25" t="s">
        <v>7</v>
      </c>
      <c r="C286" s="428" t="str">
        <f>C288</f>
        <v>Famille à coller.N.Nom de votre recette.Recette mère ►.S.Saisissez le nom de la recette mère</v>
      </c>
      <c r="D286" s="428"/>
      <c r="E286" s="428"/>
      <c r="F286" s="43">
        <v>6</v>
      </c>
      <c r="G286" s="44" t="s">
        <v>66</v>
      </c>
      <c r="H286" s="36"/>
      <c r="I286" s="36"/>
      <c r="J286" s="3214"/>
      <c r="K286" s="3214"/>
      <c r="L286" s="3215"/>
      <c r="R286" s="464"/>
      <c r="AF286"/>
      <c r="AG286"/>
      <c r="AH286"/>
      <c r="AI286"/>
      <c r="AJ286"/>
      <c r="AK286"/>
      <c r="AL286"/>
      <c r="AS286" s="465"/>
      <c r="AT286" s="465"/>
      <c r="AU286" s="465"/>
      <c r="AV286" s="465"/>
      <c r="AW286" s="465"/>
      <c r="AX286" s="465"/>
      <c r="AY286" s="465"/>
      <c r="AZ286" s="681" t="s">
        <v>4</v>
      </c>
      <c r="BA286" s="466">
        <v>1</v>
      </c>
    </row>
    <row r="287" spans="2:53" ht="21" customHeight="1" x14ac:dyDescent="0.25">
      <c r="B287" s="25" t="s">
        <v>5</v>
      </c>
      <c r="C287" s="428" t="str">
        <f>C288</f>
        <v>Famille à coller.N.Nom de votre recette.Recette mère ►.S.Saisissez le nom de la recette mère</v>
      </c>
      <c r="D287" s="428"/>
      <c r="E287" s="428"/>
      <c r="F287" s="289"/>
      <c r="G287" s="48"/>
      <c r="H287" s="48"/>
      <c r="I287" s="48"/>
      <c r="J287" s="48"/>
      <c r="K287" s="48"/>
      <c r="L287" s="429"/>
      <c r="R287" s="464"/>
      <c r="AF287"/>
      <c r="AG287"/>
      <c r="AH287"/>
      <c r="AI287"/>
      <c r="AJ287"/>
      <c r="AK287"/>
      <c r="AL287"/>
      <c r="AS287" s="465"/>
      <c r="AT287" s="465"/>
      <c r="AU287" s="465"/>
      <c r="AV287" s="465"/>
      <c r="AW287" s="465"/>
      <c r="AX287" s="465"/>
      <c r="AY287" s="465"/>
      <c r="AZ287" s="681" t="s">
        <v>4</v>
      </c>
      <c r="BA287" s="466">
        <v>1</v>
      </c>
    </row>
    <row r="288" spans="2:53" ht="21" customHeight="1" thickBot="1" x14ac:dyDescent="0.3">
      <c r="B288" s="430" t="s">
        <v>5</v>
      </c>
      <c r="C288" s="431" t="str">
        <f>F288</f>
        <v>Famille à coller.N.Nom de votre recette.Recette mère ►.S.Saisissez le nom de la recette mère</v>
      </c>
      <c r="D288" s="431">
        <f>F286</f>
        <v>6</v>
      </c>
      <c r="E288" s="431" t="str">
        <f>G286</f>
        <v>couverts</v>
      </c>
      <c r="F288" s="435" t="str">
        <f>UPPER(LEFT(H282,1))&amp;LOWER(MID(H282,2,999))&amp;"."&amp;UPPER(LEFT(J282,1))&amp;"."&amp;UPPER(LEFT(J282,1))&amp;LOWER(MID(J282,2,999))&amp;"."&amp;IF(ISTEXT(L288),K288&amp;"."&amp;UPPER(LEFT(L288,1))&amp;"."&amp;UPPER(LEFT(L288,1))&amp;LOWER(MID(L288,2,999)),G288)</f>
        <v>Famille à coller.N.Nom de votre recette.Recette mère ►.S.Saisissez le nom de la recette mère</v>
      </c>
      <c r="G288" s="432" t="s">
        <v>22</v>
      </c>
      <c r="H288" s="3216" t="s">
        <v>23</v>
      </c>
      <c r="I288" s="3216"/>
      <c r="J288" s="3216"/>
      <c r="K288" s="433" t="s">
        <v>24</v>
      </c>
      <c r="L288" s="434" t="s">
        <v>25</v>
      </c>
      <c r="R288" s="464"/>
      <c r="AF288"/>
      <c r="AG288"/>
      <c r="AH288"/>
      <c r="AI288"/>
      <c r="AJ288"/>
      <c r="AK288"/>
      <c r="AL288"/>
      <c r="AS288" s="465"/>
      <c r="AT288" s="465"/>
      <c r="AU288" s="465"/>
      <c r="AV288" s="465"/>
      <c r="AW288" s="465"/>
      <c r="AX288" s="465"/>
      <c r="AY288" s="465"/>
      <c r="AZ288" s="681" t="s">
        <v>4</v>
      </c>
      <c r="BA288" s="466">
        <v>1</v>
      </c>
    </row>
    <row r="289" spans="2:53" ht="21" customHeight="1" thickTop="1" thickBot="1" x14ac:dyDescent="0.3">
      <c r="B289" s="439" t="s">
        <v>7</v>
      </c>
      <c r="C289" s="440" t="str">
        <f>C288</f>
        <v>Famille à coller.N.Nom de votre recette.Recette mère ►.S.Saisissez le nom de la recette mère</v>
      </c>
      <c r="D289" s="440"/>
      <c r="E289" s="440"/>
      <c r="F289" s="105" t="s">
        <v>27</v>
      </c>
      <c r="G289" s="106">
        <v>14</v>
      </c>
      <c r="H289" s="107" t="s">
        <v>240</v>
      </c>
      <c r="I289" s="108"/>
      <c r="J289" s="108"/>
      <c r="K289" s="108"/>
      <c r="L289" s="109"/>
      <c r="R289" s="464"/>
      <c r="AF289"/>
      <c r="AG289"/>
      <c r="AH289"/>
      <c r="AI289"/>
      <c r="AJ289"/>
      <c r="AK289"/>
      <c r="AL289"/>
      <c r="AS289" s="465"/>
      <c r="AT289" s="465"/>
      <c r="AU289" s="465"/>
      <c r="AV289" s="465"/>
      <c r="AW289" s="465"/>
      <c r="AX289" s="465"/>
      <c r="AY289" s="465"/>
      <c r="AZ289" s="681" t="s">
        <v>4</v>
      </c>
      <c r="BA289" s="466">
        <v>1</v>
      </c>
    </row>
    <row r="290" spans="2:53" ht="21" customHeight="1" thickTop="1" x14ac:dyDescent="0.25">
      <c r="B290" s="104" t="s">
        <v>7</v>
      </c>
      <c r="C290" s="523" t="str">
        <f>C288</f>
        <v>Famille à coller.N.Nom de votre recette.Recette mère ►.S.Saisissez le nom de la recette mère</v>
      </c>
      <c r="D290" s="523"/>
      <c r="E290" s="523"/>
      <c r="F290" s="997" t="s">
        <v>168</v>
      </c>
      <c r="G290" s="188"/>
      <c r="H290" s="188"/>
      <c r="I290" s="188"/>
      <c r="J290" s="188"/>
      <c r="K290" s="188"/>
      <c r="L290" s="189"/>
      <c r="R290" s="464"/>
      <c r="AF290"/>
      <c r="AG290"/>
      <c r="AH290"/>
      <c r="AI290"/>
      <c r="AJ290"/>
      <c r="AK290"/>
      <c r="AL290"/>
      <c r="AS290" s="465"/>
      <c r="AT290" s="465"/>
      <c r="AU290" s="465"/>
      <c r="AV290" s="465"/>
      <c r="AW290" s="465"/>
      <c r="AX290" s="465"/>
      <c r="AY290" s="465"/>
      <c r="AZ290" s="681" t="s">
        <v>4</v>
      </c>
      <c r="BA290" s="466">
        <v>1</v>
      </c>
    </row>
    <row r="291" spans="2:53" ht="21" customHeight="1" x14ac:dyDescent="0.25">
      <c r="B291" s="104" t="s">
        <v>7</v>
      </c>
      <c r="C291" s="451" t="str">
        <f>C288</f>
        <v>Famille à coller.N.Nom de votre recette.Recette mère ►.S.Saisissez le nom de la recette mère</v>
      </c>
      <c r="D291" s="451"/>
      <c r="E291" s="451"/>
      <c r="F291" s="181"/>
      <c r="G291" s="190" t="s">
        <v>150</v>
      </c>
      <c r="H291" s="113"/>
      <c r="I291" s="113"/>
      <c r="J291" s="113"/>
      <c r="K291" s="191" t="s">
        <v>169</v>
      </c>
      <c r="L291" s="192"/>
      <c r="R291" s="464"/>
      <c r="W291"/>
      <c r="X291"/>
      <c r="Y291"/>
      <c r="Z291"/>
      <c r="AA291"/>
      <c r="AB291"/>
      <c r="AC291"/>
      <c r="AD291"/>
      <c r="AF291"/>
      <c r="AG291"/>
      <c r="AH291"/>
      <c r="AI291"/>
      <c r="AJ291"/>
      <c r="AK291"/>
      <c r="AL291"/>
      <c r="AS291" s="465"/>
      <c r="AT291" s="465"/>
      <c r="AU291" s="465"/>
      <c r="AV291" s="465"/>
      <c r="AW291" s="465"/>
      <c r="AX291" s="465"/>
      <c r="AY291" s="465"/>
      <c r="AZ291" s="681" t="s">
        <v>4</v>
      </c>
      <c r="BA291" s="466">
        <v>1</v>
      </c>
    </row>
    <row r="292" spans="2:53" ht="21" customHeight="1" x14ac:dyDescent="0.25">
      <c r="B292" s="73" t="str">
        <f t="shared" ref="B292:B293" si="45">IF(OR(F292&lt;&gt;"",K292&lt;&gt; ""),"A", "►")</f>
        <v>A</v>
      </c>
      <c r="C292" s="451" t="str">
        <f>C288</f>
        <v>Famille à coller.N.Nom de votre recette.Recette mère ►.S.Saisissez le nom de la recette mère</v>
      </c>
      <c r="D292" s="451">
        <f>D288</f>
        <v>6</v>
      </c>
      <c r="E292" s="451" t="str">
        <f>E288</f>
        <v>couverts</v>
      </c>
      <c r="F292" s="181"/>
      <c r="G292" s="193" t="s">
        <v>153</v>
      </c>
      <c r="H292" s="114"/>
      <c r="I292" s="114"/>
      <c r="J292" s="114"/>
      <c r="K292" s="136" t="s">
        <v>86</v>
      </c>
      <c r="L292" s="194" t="s">
        <v>170</v>
      </c>
      <c r="R292" s="464"/>
      <c r="W292"/>
      <c r="X292"/>
      <c r="Y292"/>
      <c r="Z292"/>
      <c r="AA292"/>
      <c r="AB292"/>
      <c r="AC292"/>
      <c r="AD292"/>
      <c r="AF292"/>
      <c r="AG292"/>
      <c r="AH292"/>
      <c r="AI292"/>
      <c r="AJ292"/>
      <c r="AK292"/>
      <c r="AL292"/>
      <c r="AS292" s="465"/>
      <c r="AT292" s="465"/>
      <c r="AU292" s="465"/>
      <c r="AV292" s="465"/>
      <c r="AW292" s="465"/>
      <c r="AX292" s="465"/>
      <c r="AY292" s="465"/>
      <c r="AZ292" s="681" t="s">
        <v>4</v>
      </c>
      <c r="BA292" s="466">
        <v>1</v>
      </c>
    </row>
    <row r="293" spans="2:53" ht="21" customHeight="1" x14ac:dyDescent="0.25">
      <c r="B293" s="73" t="str">
        <f t="shared" si="45"/>
        <v>A</v>
      </c>
      <c r="C293" s="451" t="str">
        <f>C288</f>
        <v>Famille à coller.N.Nom de votre recette.Recette mère ►.S.Saisissez le nom de la recette mère</v>
      </c>
      <c r="D293" s="451">
        <f>D288</f>
        <v>6</v>
      </c>
      <c r="E293" s="451" t="str">
        <f>E288</f>
        <v>couverts</v>
      </c>
      <c r="F293" s="181">
        <v>3</v>
      </c>
      <c r="G293" s="193" t="s">
        <v>154</v>
      </c>
      <c r="H293" s="114"/>
      <c r="I293" s="114"/>
      <c r="J293" s="114"/>
      <c r="K293" s="195"/>
      <c r="L293" s="194" t="s">
        <v>171</v>
      </c>
      <c r="R293" s="464"/>
      <c r="W293"/>
      <c r="X293"/>
      <c r="Y293"/>
      <c r="Z293"/>
      <c r="AA293"/>
      <c r="AB293"/>
      <c r="AC293"/>
      <c r="AD293"/>
      <c r="AF293"/>
      <c r="AG293"/>
      <c r="AH293"/>
      <c r="AI293"/>
      <c r="AJ293"/>
      <c r="AK293"/>
      <c r="AL293"/>
      <c r="AS293" s="465"/>
      <c r="AT293" s="465"/>
      <c r="AU293" s="465"/>
      <c r="AV293" s="465"/>
      <c r="AW293" s="465"/>
      <c r="AX293" s="465"/>
      <c r="AY293" s="465"/>
      <c r="AZ293" s="681" t="s">
        <v>4</v>
      </c>
      <c r="BA293" s="466">
        <v>1</v>
      </c>
    </row>
    <row r="294" spans="2:53" ht="21" customHeight="1" x14ac:dyDescent="0.25">
      <c r="B294" s="73" t="str">
        <f>IF(OR(F294&lt;&gt;"",K294&lt;&gt; ""),"A", "►")</f>
        <v>►</v>
      </c>
      <c r="C294" s="451" t="str">
        <f>C288</f>
        <v>Famille à coller.N.Nom de votre recette.Recette mère ►.S.Saisissez le nom de la recette mère</v>
      </c>
      <c r="D294" s="451">
        <f>D288</f>
        <v>6</v>
      </c>
      <c r="E294" s="451" t="str">
        <f>E288</f>
        <v>couverts</v>
      </c>
      <c r="F294" s="181"/>
      <c r="G294" s="193" t="s">
        <v>156</v>
      </c>
      <c r="H294" s="114"/>
      <c r="I294" s="114"/>
      <c r="J294" s="114"/>
      <c r="K294" s="196"/>
      <c r="L294" s="197" t="s">
        <v>172</v>
      </c>
      <c r="R294" s="464"/>
      <c r="W294"/>
      <c r="X294"/>
      <c r="Y294"/>
      <c r="Z294"/>
      <c r="AA294"/>
      <c r="AB294"/>
      <c r="AC294"/>
      <c r="AD294"/>
      <c r="AF294"/>
      <c r="AG294"/>
      <c r="AH294"/>
      <c r="AI294"/>
      <c r="AJ294"/>
      <c r="AK294"/>
      <c r="AL294"/>
      <c r="AS294" s="465"/>
      <c r="AT294" s="465"/>
      <c r="AU294" s="465"/>
      <c r="AV294" s="465"/>
      <c r="AW294" s="465"/>
      <c r="AX294" s="465"/>
      <c r="AY294" s="465"/>
      <c r="AZ294" s="681" t="s">
        <v>4</v>
      </c>
      <c r="BA294" s="466">
        <v>1</v>
      </c>
    </row>
    <row r="295" spans="2:53" ht="21" customHeight="1" x14ac:dyDescent="0.25">
      <c r="B295" s="73" t="str">
        <f t="shared" ref="B295:B299" si="46">IF(OR(F295&lt;&gt;"",K295&lt;&gt; ""),"A", "►")</f>
        <v>A</v>
      </c>
      <c r="C295" s="451" t="str">
        <f>C288</f>
        <v>Famille à coller.N.Nom de votre recette.Recette mère ►.S.Saisissez le nom de la recette mère</v>
      </c>
      <c r="D295" s="451">
        <f>D288</f>
        <v>6</v>
      </c>
      <c r="E295" s="451" t="str">
        <f>E288</f>
        <v>couverts</v>
      </c>
      <c r="F295" s="181">
        <v>1</v>
      </c>
      <c r="G295" s="193" t="s">
        <v>157</v>
      </c>
      <c r="H295" s="114"/>
      <c r="I295" s="114"/>
      <c r="J295" s="114"/>
      <c r="K295" s="195"/>
      <c r="L295" s="194" t="s">
        <v>170</v>
      </c>
      <c r="R295" s="464"/>
      <c r="W295"/>
      <c r="X295"/>
      <c r="Y295"/>
      <c r="Z295"/>
      <c r="AA295"/>
      <c r="AB295"/>
      <c r="AC295"/>
      <c r="AD295"/>
      <c r="AF295"/>
      <c r="AG295"/>
      <c r="AH295"/>
      <c r="AI295"/>
      <c r="AJ295"/>
      <c r="AK295"/>
      <c r="AL295"/>
      <c r="AS295" s="465"/>
      <c r="AT295" s="465"/>
      <c r="AU295" s="465"/>
      <c r="AV295" s="465"/>
      <c r="AW295" s="465"/>
      <c r="AX295" s="465"/>
      <c r="AY295" s="465"/>
      <c r="AZ295" s="681" t="s">
        <v>4</v>
      </c>
      <c r="BA295" s="466">
        <v>1</v>
      </c>
    </row>
    <row r="296" spans="2:53" ht="21" customHeight="1" x14ac:dyDescent="0.25">
      <c r="B296" s="73" t="str">
        <f t="shared" si="46"/>
        <v>►</v>
      </c>
      <c r="C296" s="451" t="str">
        <f>C288</f>
        <v>Famille à coller.N.Nom de votre recette.Recette mère ►.S.Saisissez le nom de la recette mère</v>
      </c>
      <c r="D296" s="451">
        <f>D288</f>
        <v>6</v>
      </c>
      <c r="E296" s="451" t="str">
        <f>E288</f>
        <v>couverts</v>
      </c>
      <c r="F296" s="181"/>
      <c r="G296" s="193" t="s">
        <v>159</v>
      </c>
      <c r="H296" s="114"/>
      <c r="I296" s="114"/>
      <c r="J296" s="114"/>
      <c r="K296" s="195"/>
      <c r="L296" s="194" t="s">
        <v>173</v>
      </c>
      <c r="R296" s="464"/>
      <c r="AF296"/>
      <c r="AG296"/>
      <c r="AH296"/>
      <c r="AI296"/>
      <c r="AJ296"/>
      <c r="AK296"/>
      <c r="AL296"/>
      <c r="AS296" s="465"/>
      <c r="AT296" s="465"/>
      <c r="AU296" s="465"/>
      <c r="AV296" s="465"/>
      <c r="AW296" s="465"/>
      <c r="AX296" s="465"/>
      <c r="AY296" s="465"/>
      <c r="AZ296" s="681" t="s">
        <v>4</v>
      </c>
      <c r="BA296" s="466">
        <v>1</v>
      </c>
    </row>
    <row r="297" spans="2:53" ht="21" customHeight="1" x14ac:dyDescent="0.25">
      <c r="B297" s="73" t="str">
        <f t="shared" si="46"/>
        <v>A</v>
      </c>
      <c r="C297" s="451" t="str">
        <f>C288</f>
        <v>Famille à coller.N.Nom de votre recette.Recette mère ►.S.Saisissez le nom de la recette mère</v>
      </c>
      <c r="D297" s="451">
        <f>D288</f>
        <v>6</v>
      </c>
      <c r="E297" s="451" t="str">
        <f>E288</f>
        <v>couverts</v>
      </c>
      <c r="F297" s="181"/>
      <c r="G297" s="193" t="s">
        <v>161</v>
      </c>
      <c r="H297" s="114"/>
      <c r="I297" s="114"/>
      <c r="J297" s="114"/>
      <c r="K297" s="140" t="s">
        <v>90</v>
      </c>
      <c r="L297" s="194" t="s">
        <v>171</v>
      </c>
      <c r="R297" s="464"/>
      <c r="AF297"/>
      <c r="AG297"/>
      <c r="AH297"/>
      <c r="AI297"/>
      <c r="AJ297"/>
      <c r="AK297"/>
      <c r="AL297"/>
      <c r="AS297" s="465"/>
      <c r="AT297" s="465"/>
      <c r="AU297" s="465"/>
      <c r="AV297" s="465"/>
      <c r="AW297" s="465"/>
      <c r="AX297" s="465"/>
      <c r="AY297" s="465"/>
      <c r="AZ297" s="681" t="s">
        <v>4</v>
      </c>
      <c r="BA297" s="466">
        <v>1</v>
      </c>
    </row>
    <row r="298" spans="2:53" ht="21" customHeight="1" x14ac:dyDescent="0.25">
      <c r="B298" s="73" t="str">
        <f t="shared" si="46"/>
        <v>►</v>
      </c>
      <c r="C298" s="451" t="str">
        <f>C288</f>
        <v>Famille à coller.N.Nom de votre recette.Recette mère ►.S.Saisissez le nom de la recette mère</v>
      </c>
      <c r="D298" s="451">
        <f>D288</f>
        <v>6</v>
      </c>
      <c r="E298" s="451" t="str">
        <f>E288</f>
        <v>couverts</v>
      </c>
      <c r="F298" s="181"/>
      <c r="G298" s="193" t="s">
        <v>162</v>
      </c>
      <c r="H298" s="114"/>
      <c r="I298" s="114"/>
      <c r="J298" s="114"/>
      <c r="K298" s="196"/>
      <c r="L298" s="198" t="s">
        <v>174</v>
      </c>
      <c r="AF298"/>
      <c r="AG298"/>
      <c r="AH298"/>
      <c r="AI298"/>
      <c r="AJ298"/>
      <c r="AK298"/>
      <c r="AL298"/>
      <c r="AS298" s="465"/>
      <c r="AT298" s="465"/>
      <c r="AU298" s="465"/>
      <c r="AV298" s="465"/>
      <c r="AW298" s="465"/>
      <c r="AX298" s="465"/>
      <c r="AY298" s="465"/>
      <c r="AZ298" s="681" t="s">
        <v>4</v>
      </c>
      <c r="BA298" s="466">
        <v>1</v>
      </c>
    </row>
    <row r="299" spans="2:53" ht="21" customHeight="1" thickBot="1" x14ac:dyDescent="0.3">
      <c r="B299" s="73" t="str">
        <f t="shared" si="46"/>
        <v>A</v>
      </c>
      <c r="C299" s="451" t="str">
        <f>C288</f>
        <v>Famille à coller.N.Nom de votre recette.Recette mère ►.S.Saisissez le nom de la recette mère</v>
      </c>
      <c r="D299" s="451">
        <f>D288</f>
        <v>6</v>
      </c>
      <c r="E299" s="451" t="str">
        <f>E288</f>
        <v>couverts</v>
      </c>
      <c r="F299" s="186"/>
      <c r="G299" s="193" t="s">
        <v>164</v>
      </c>
      <c r="H299" s="114"/>
      <c r="I299" s="114"/>
      <c r="J299" s="114"/>
      <c r="K299" s="138" t="s">
        <v>88</v>
      </c>
      <c r="L299" s="194" t="s">
        <v>175</v>
      </c>
      <c r="AF299"/>
      <c r="AG299"/>
      <c r="AH299"/>
      <c r="AI299"/>
      <c r="AJ299"/>
      <c r="AK299"/>
      <c r="AL299"/>
      <c r="AS299" s="465"/>
      <c r="AT299" s="465"/>
      <c r="AU299" s="465"/>
      <c r="AV299" s="465"/>
      <c r="AW299" s="465"/>
      <c r="AX299" s="465"/>
      <c r="AY299" s="465"/>
      <c r="AZ299" s="681" t="s">
        <v>4</v>
      </c>
      <c r="BA299" s="466">
        <v>1</v>
      </c>
    </row>
    <row r="300" spans="2:53" ht="21" customHeight="1" thickTop="1" x14ac:dyDescent="0.25">
      <c r="B300" s="104" t="s">
        <v>7</v>
      </c>
      <c r="C300" s="451" t="str">
        <f>C288</f>
        <v>Famille à coller.N.Nom de votre recette.Recette mère ►.S.Saisissez le nom de la recette mère</v>
      </c>
      <c r="D300" s="451">
        <f>D288</f>
        <v>6</v>
      </c>
      <c r="E300" s="451" t="str">
        <f>E288</f>
        <v>couverts</v>
      </c>
      <c r="F300" s="998" t="str">
        <f>SUM(F291:F299) &amp; " / " &amp; (COUNTA(F291:F299) * 3)</f>
        <v>4 / 6</v>
      </c>
      <c r="G300" s="114" t="s">
        <v>176</v>
      </c>
      <c r="H300" s="114"/>
      <c r="I300" s="114"/>
      <c r="J300" s="114"/>
      <c r="K300" s="195"/>
      <c r="L300" s="194" t="s">
        <v>171</v>
      </c>
      <c r="AF300"/>
      <c r="AG300"/>
      <c r="AH300"/>
      <c r="AI300"/>
      <c r="AJ300"/>
      <c r="AK300"/>
      <c r="AL300"/>
      <c r="AS300" s="465"/>
      <c r="AT300" s="465"/>
      <c r="AU300" s="465"/>
      <c r="AV300" s="465"/>
      <c r="AW300" s="465"/>
      <c r="AX300" s="465"/>
      <c r="AY300" s="465"/>
      <c r="AZ300" s="681" t="s">
        <v>4</v>
      </c>
      <c r="BA300" s="466">
        <v>1</v>
      </c>
    </row>
    <row r="301" spans="2:53" ht="21" customHeight="1" x14ac:dyDescent="0.25">
      <c r="B301" s="104" t="s">
        <v>7</v>
      </c>
      <c r="C301" s="451" t="str">
        <f>C288</f>
        <v>Famille à coller.N.Nom de votre recette.Recette mère ►.S.Saisissez le nom de la recette mère</v>
      </c>
      <c r="D301" s="451">
        <f>D288</f>
        <v>6</v>
      </c>
      <c r="E301" s="451" t="str">
        <f>E288</f>
        <v>couverts</v>
      </c>
      <c r="F301" s="999" t="str">
        <f>SUM(F291:F299) &amp;"/ "&amp;F302</f>
        <v>4/ 27</v>
      </c>
      <c r="G301" s="201" t="s">
        <v>165</v>
      </c>
      <c r="H301" s="114"/>
      <c r="I301" s="114"/>
      <c r="J301" s="114"/>
      <c r="K301" s="202"/>
      <c r="L301" s="198" t="s">
        <v>177</v>
      </c>
      <c r="AF301"/>
      <c r="AG301"/>
      <c r="AH301"/>
      <c r="AI301"/>
      <c r="AJ301"/>
      <c r="AK301"/>
      <c r="AL301"/>
      <c r="AS301" s="465"/>
      <c r="AT301" s="465"/>
      <c r="AU301" s="465"/>
      <c r="AV301" s="465"/>
      <c r="AW301" s="465"/>
      <c r="AX301" s="465"/>
      <c r="AY301" s="465"/>
      <c r="AZ301" s="681" t="s">
        <v>4</v>
      </c>
      <c r="BA301" s="466">
        <v>1</v>
      </c>
    </row>
    <row r="302" spans="2:53" ht="21" customHeight="1" thickBot="1" x14ac:dyDescent="0.3">
      <c r="B302" s="104" t="s">
        <v>7</v>
      </c>
      <c r="C302" s="451" t="str">
        <f>C288</f>
        <v>Famille à coller.N.Nom de votre recette.Recette mère ►.S.Saisissez le nom de la recette mère</v>
      </c>
      <c r="D302" s="451">
        <f>D288</f>
        <v>6</v>
      </c>
      <c r="E302" s="451" t="str">
        <f>E288</f>
        <v>couverts</v>
      </c>
      <c r="F302" s="1000">
        <v>27</v>
      </c>
      <c r="G302" s="204" t="s">
        <v>178</v>
      </c>
      <c r="H302" s="114"/>
      <c r="I302" s="114"/>
      <c r="J302" s="114"/>
      <c r="K302" s="195"/>
      <c r="L302" s="194" t="s">
        <v>179</v>
      </c>
      <c r="AF302"/>
      <c r="AG302"/>
      <c r="AH302"/>
      <c r="AI302"/>
      <c r="AJ302"/>
      <c r="AK302"/>
      <c r="AL302"/>
      <c r="AS302" s="465"/>
      <c r="AT302" s="465"/>
      <c r="AU302" s="465"/>
      <c r="AV302" s="465"/>
      <c r="AW302" s="465"/>
      <c r="AX302" s="465"/>
      <c r="AY302" s="465"/>
      <c r="AZ302" s="681" t="s">
        <v>4</v>
      </c>
      <c r="BA302" s="466">
        <v>1</v>
      </c>
    </row>
    <row r="303" spans="2:53" ht="21" customHeight="1" thickTop="1" x14ac:dyDescent="0.25">
      <c r="B303" s="104" t="s">
        <v>7</v>
      </c>
      <c r="C303" s="451" t="str">
        <f>C288</f>
        <v>Famille à coller.N.Nom de votre recette.Recette mère ►.S.Saisissez le nom de la recette mère</v>
      </c>
      <c r="D303" s="451">
        <f>D288</f>
        <v>6</v>
      </c>
      <c r="E303" s="451" t="str">
        <f>E288</f>
        <v>couverts</v>
      </c>
      <c r="F303" s="261" t="s">
        <v>180</v>
      </c>
      <c r="G303" s="114"/>
      <c r="H303" s="114"/>
      <c r="I303" s="114"/>
      <c r="J303" s="114"/>
      <c r="K303" s="195"/>
      <c r="L303" s="412" t="s">
        <v>181</v>
      </c>
      <c r="AF303"/>
      <c r="AG303"/>
      <c r="AH303"/>
      <c r="AI303"/>
      <c r="AJ303"/>
      <c r="AK303"/>
      <c r="AL303"/>
      <c r="AS303" s="465"/>
      <c r="AT303" s="465"/>
      <c r="AU303" s="465"/>
      <c r="AV303" s="465"/>
      <c r="AW303" s="465"/>
      <c r="AX303" s="465"/>
      <c r="AY303" s="465"/>
      <c r="AZ303" s="681" t="s">
        <v>4</v>
      </c>
      <c r="BA303" s="466">
        <v>1</v>
      </c>
    </row>
    <row r="304" spans="2:53" ht="21" customHeight="1" x14ac:dyDescent="0.25">
      <c r="B304" s="73" t="str">
        <f t="shared" ref="B304:B319" si="47">IF(OR(F304&lt;&gt;"",G304&lt;&gt; "",H304&lt;&gt;"",I304&lt;&gt;""),"A", "►")</f>
        <v>►</v>
      </c>
      <c r="C304" s="451" t="str">
        <f>C288</f>
        <v>Famille à coller.N.Nom de votre recette.Recette mère ►.S.Saisissez le nom de la recette mère</v>
      </c>
      <c r="D304" s="451">
        <f>D288</f>
        <v>6</v>
      </c>
      <c r="E304" s="451" t="str">
        <f>E288</f>
        <v>couverts</v>
      </c>
      <c r="F304" s="413"/>
      <c r="G304" s="414"/>
      <c r="H304" s="414"/>
      <c r="I304" s="414"/>
      <c r="J304" s="414"/>
      <c r="K304" s="414"/>
      <c r="L304" s="415"/>
      <c r="AF304"/>
      <c r="AG304"/>
      <c r="AH304"/>
      <c r="AI304"/>
      <c r="AJ304"/>
      <c r="AK304"/>
      <c r="AL304"/>
      <c r="AS304" s="465"/>
      <c r="AT304" s="465"/>
      <c r="AU304" s="465"/>
      <c r="AV304" s="465"/>
      <c r="AW304" s="465"/>
      <c r="AX304" s="465"/>
      <c r="AY304" s="465"/>
      <c r="AZ304" s="681" t="s">
        <v>4</v>
      </c>
      <c r="BA304" s="466">
        <v>1</v>
      </c>
    </row>
    <row r="305" spans="2:53" ht="21" customHeight="1" x14ac:dyDescent="0.25">
      <c r="B305" s="116" t="s">
        <v>7</v>
      </c>
      <c r="C305" s="451" t="str">
        <f>C288</f>
        <v>Famille à coller.N.Nom de votre recette.Recette mère ►.S.Saisissez le nom de la recette mère</v>
      </c>
      <c r="D305" s="451">
        <f>D288</f>
        <v>6</v>
      </c>
      <c r="E305" s="451" t="str">
        <f>E288</f>
        <v>couverts</v>
      </c>
      <c r="F305" s="393" t="s">
        <v>68</v>
      </c>
      <c r="G305" s="348"/>
      <c r="H305" s="348"/>
      <c r="I305" s="348"/>
      <c r="J305" s="348"/>
      <c r="K305" s="348"/>
      <c r="L305" s="349"/>
      <c r="AF305"/>
      <c r="AG305"/>
      <c r="AH305"/>
      <c r="AI305"/>
      <c r="AJ305"/>
      <c r="AK305"/>
      <c r="AL305"/>
      <c r="AS305" s="465"/>
      <c r="AT305" s="465"/>
      <c r="AU305" s="465"/>
      <c r="AV305" s="465"/>
      <c r="AW305" s="465"/>
      <c r="AX305" s="465"/>
      <c r="AY305" s="465"/>
      <c r="AZ305" s="681" t="s">
        <v>4</v>
      </c>
      <c r="BA305" s="466">
        <v>1</v>
      </c>
    </row>
    <row r="306" spans="2:53" ht="21" customHeight="1" x14ac:dyDescent="0.25">
      <c r="B306" s="73" t="str">
        <f t="shared" si="47"/>
        <v>►</v>
      </c>
      <c r="C306" s="451" t="str">
        <f>C288</f>
        <v>Famille à coller.N.Nom de votre recette.Recette mère ►.S.Saisissez le nom de la recette mère</v>
      </c>
      <c r="D306" s="451">
        <f>D288</f>
        <v>6</v>
      </c>
      <c r="E306" s="451" t="str">
        <f>E288</f>
        <v>couverts</v>
      </c>
      <c r="F306" s="386"/>
      <c r="G306" s="375"/>
      <c r="H306" s="375"/>
      <c r="I306" s="375"/>
      <c r="J306" s="375"/>
      <c r="K306" s="375"/>
      <c r="L306" s="387"/>
      <c r="AF306"/>
      <c r="AG306"/>
      <c r="AH306"/>
      <c r="AI306"/>
      <c r="AJ306"/>
      <c r="AK306"/>
      <c r="AL306"/>
      <c r="AS306" s="465"/>
      <c r="AT306" s="465"/>
      <c r="AU306" s="465"/>
      <c r="AV306" s="465"/>
      <c r="AW306" s="465"/>
      <c r="AX306" s="465"/>
      <c r="AY306" s="465"/>
      <c r="AZ306" s="681" t="s">
        <v>4</v>
      </c>
      <c r="BA306" s="466">
        <v>1</v>
      </c>
    </row>
    <row r="307" spans="2:53" ht="21" customHeight="1" x14ac:dyDescent="0.25">
      <c r="B307" s="73" t="str">
        <f t="shared" si="47"/>
        <v>►</v>
      </c>
      <c r="C307" s="451" t="str">
        <f>C288</f>
        <v>Famille à coller.N.Nom de votre recette.Recette mère ►.S.Saisissez le nom de la recette mère</v>
      </c>
      <c r="D307" s="451">
        <f>D288</f>
        <v>6</v>
      </c>
      <c r="E307" s="451" t="str">
        <f>E288</f>
        <v>couverts</v>
      </c>
      <c r="F307" s="386"/>
      <c r="G307" s="375"/>
      <c r="H307" s="375"/>
      <c r="I307" s="375"/>
      <c r="J307" s="375"/>
      <c r="K307" s="375"/>
      <c r="L307" s="387"/>
      <c r="AF307"/>
      <c r="AG307"/>
      <c r="AH307"/>
      <c r="AI307"/>
      <c r="AJ307"/>
      <c r="AK307"/>
      <c r="AL307"/>
      <c r="AS307" s="465"/>
      <c r="AT307" s="465"/>
      <c r="AU307" s="465"/>
      <c r="AV307" s="465"/>
      <c r="AW307" s="465"/>
      <c r="AX307" s="465"/>
      <c r="AY307" s="465"/>
      <c r="AZ307" s="681" t="s">
        <v>4</v>
      </c>
      <c r="BA307" s="466">
        <v>1</v>
      </c>
    </row>
    <row r="308" spans="2:53" ht="21" customHeight="1" x14ac:dyDescent="0.25">
      <c r="B308" s="73" t="str">
        <f t="shared" si="47"/>
        <v>►</v>
      </c>
      <c r="C308" s="451" t="str">
        <f>C288</f>
        <v>Famille à coller.N.Nom de votre recette.Recette mère ►.S.Saisissez le nom de la recette mère</v>
      </c>
      <c r="D308" s="451">
        <f>D288</f>
        <v>6</v>
      </c>
      <c r="E308" s="451" t="str">
        <f>E288</f>
        <v>couverts</v>
      </c>
      <c r="F308" s="261"/>
      <c r="G308" s="114"/>
      <c r="H308" s="114"/>
      <c r="I308" s="114"/>
      <c r="J308" s="114"/>
      <c r="K308" s="114"/>
      <c r="L308" s="115"/>
      <c r="AF308"/>
      <c r="AG308"/>
      <c r="AH308"/>
      <c r="AI308"/>
      <c r="AJ308"/>
      <c r="AK308"/>
      <c r="AL308"/>
      <c r="AS308" s="465"/>
      <c r="AT308" s="465"/>
      <c r="AU308" s="465"/>
      <c r="AV308" s="465"/>
      <c r="AW308" s="465"/>
      <c r="AX308" s="465"/>
      <c r="AY308" s="465"/>
      <c r="AZ308" s="681" t="s">
        <v>4</v>
      </c>
      <c r="BA308" s="466">
        <v>1</v>
      </c>
    </row>
    <row r="309" spans="2:53" ht="21" customHeight="1" x14ac:dyDescent="0.25">
      <c r="B309" s="73" t="str">
        <f t="shared" si="47"/>
        <v>►</v>
      </c>
      <c r="C309" s="451" t="str">
        <f>C288</f>
        <v>Famille à coller.N.Nom de votre recette.Recette mère ►.S.Saisissez le nom de la recette mère</v>
      </c>
      <c r="D309" s="451">
        <f>D288</f>
        <v>6</v>
      </c>
      <c r="E309" s="451" t="str">
        <f>E288</f>
        <v>couverts</v>
      </c>
      <c r="F309" s="261"/>
      <c r="G309" s="114"/>
      <c r="H309" s="114"/>
      <c r="I309" s="114"/>
      <c r="J309" s="114"/>
      <c r="K309" s="114"/>
      <c r="L309" s="115"/>
      <c r="AF309"/>
      <c r="AG309"/>
      <c r="AH309"/>
      <c r="AI309"/>
      <c r="AJ309"/>
      <c r="AK309"/>
      <c r="AL309"/>
      <c r="AS309" s="465"/>
      <c r="AT309" s="465"/>
      <c r="AU309" s="465"/>
      <c r="AV309" s="465"/>
      <c r="AW309" s="465"/>
      <c r="AX309" s="465"/>
      <c r="AY309" s="465"/>
      <c r="AZ309" s="681" t="s">
        <v>4</v>
      </c>
      <c r="BA309" s="466">
        <v>1</v>
      </c>
    </row>
    <row r="310" spans="2:53" ht="21" customHeight="1" x14ac:dyDescent="0.25">
      <c r="B310" s="73" t="str">
        <f t="shared" si="47"/>
        <v>►</v>
      </c>
      <c r="C310" s="451" t="str">
        <f>C288</f>
        <v>Famille à coller.N.Nom de votre recette.Recette mère ►.S.Saisissez le nom de la recette mère</v>
      </c>
      <c r="D310" s="451">
        <f>D288</f>
        <v>6</v>
      </c>
      <c r="E310" s="451" t="str">
        <f>E288</f>
        <v>couverts</v>
      </c>
      <c r="F310" s="261"/>
      <c r="G310" s="114"/>
      <c r="H310" s="114"/>
      <c r="I310" s="114"/>
      <c r="J310" s="114"/>
      <c r="K310" s="114"/>
      <c r="L310" s="115"/>
      <c r="AE310" s="27"/>
      <c r="AF310"/>
      <c r="AG310"/>
      <c r="AH310"/>
      <c r="AI310"/>
      <c r="AJ310"/>
      <c r="AK310"/>
      <c r="AL310"/>
      <c r="AS310" s="465"/>
      <c r="AT310" s="465"/>
      <c r="AU310" s="465"/>
      <c r="AV310" s="465"/>
      <c r="AW310" s="465"/>
      <c r="AX310" s="465"/>
      <c r="AY310" s="465"/>
      <c r="AZ310" s="681" t="s">
        <v>4</v>
      </c>
      <c r="BA310" s="466">
        <v>1</v>
      </c>
    </row>
    <row r="311" spans="2:53" ht="21" customHeight="1" x14ac:dyDescent="0.25">
      <c r="B311" s="73" t="str">
        <f t="shared" si="47"/>
        <v>►</v>
      </c>
      <c r="C311" s="451" t="str">
        <f>C288</f>
        <v>Famille à coller.N.Nom de votre recette.Recette mère ►.S.Saisissez le nom de la recette mère</v>
      </c>
      <c r="D311" s="451">
        <f>D288</f>
        <v>6</v>
      </c>
      <c r="E311" s="451" t="str">
        <f>E288</f>
        <v>couverts</v>
      </c>
      <c r="F311" s="261"/>
      <c r="G311" s="114"/>
      <c r="H311" s="114"/>
      <c r="I311" s="114"/>
      <c r="J311" s="114"/>
      <c r="K311" s="114"/>
      <c r="L311" s="115"/>
      <c r="AE311" s="27"/>
      <c r="AF311"/>
      <c r="AG311"/>
      <c r="AH311"/>
      <c r="AI311"/>
      <c r="AJ311"/>
      <c r="AK311"/>
      <c r="AL311"/>
      <c r="AS311" s="465"/>
      <c r="AT311" s="465"/>
      <c r="AU311" s="465"/>
      <c r="AV311" s="465"/>
      <c r="AW311" s="465"/>
      <c r="AX311" s="465"/>
      <c r="AY311" s="465"/>
      <c r="AZ311" s="681" t="s">
        <v>4</v>
      </c>
      <c r="BA311" s="466">
        <v>1</v>
      </c>
    </row>
    <row r="312" spans="2:53" ht="21" customHeight="1" x14ac:dyDescent="0.25">
      <c r="B312" s="73" t="str">
        <f t="shared" si="47"/>
        <v>►</v>
      </c>
      <c r="C312" s="451" t="str">
        <f>C288</f>
        <v>Famille à coller.N.Nom de votre recette.Recette mère ►.S.Saisissez le nom de la recette mère</v>
      </c>
      <c r="D312" s="451">
        <f>D288</f>
        <v>6</v>
      </c>
      <c r="E312" s="451" t="str">
        <f>E288</f>
        <v>couverts</v>
      </c>
      <c r="F312" s="261"/>
      <c r="G312" s="114"/>
      <c r="H312" s="114"/>
      <c r="I312" s="114"/>
      <c r="J312" s="114"/>
      <c r="K312" s="114"/>
      <c r="L312" s="115"/>
      <c r="AE312" s="27"/>
      <c r="AF312"/>
      <c r="AG312"/>
      <c r="AH312"/>
      <c r="AI312"/>
      <c r="AJ312"/>
      <c r="AK312"/>
      <c r="AL312"/>
      <c r="AS312" s="465"/>
      <c r="AT312" s="465"/>
      <c r="AU312" s="465"/>
      <c r="AV312" s="465"/>
      <c r="AW312" s="465"/>
      <c r="AX312" s="465"/>
      <c r="AY312" s="465"/>
      <c r="AZ312" s="681" t="s">
        <v>4</v>
      </c>
      <c r="BA312" s="466">
        <v>1</v>
      </c>
    </row>
    <row r="313" spans="2:53" ht="21" customHeight="1" x14ac:dyDescent="0.25">
      <c r="B313" s="73" t="str">
        <f t="shared" si="47"/>
        <v>►</v>
      </c>
      <c r="C313" s="451" t="str">
        <f>C288</f>
        <v>Famille à coller.N.Nom de votre recette.Recette mère ►.S.Saisissez le nom de la recette mère</v>
      </c>
      <c r="D313" s="451">
        <f>D288</f>
        <v>6</v>
      </c>
      <c r="E313" s="451" t="str">
        <f>E288</f>
        <v>couverts</v>
      </c>
      <c r="F313" s="261"/>
      <c r="G313" s="114"/>
      <c r="H313" s="114"/>
      <c r="I313" s="114"/>
      <c r="J313" s="114"/>
      <c r="K313" s="114"/>
      <c r="L313" s="115"/>
      <c r="AE313" s="27"/>
      <c r="AF313"/>
      <c r="AG313"/>
      <c r="AH313"/>
      <c r="AI313"/>
      <c r="AJ313"/>
      <c r="AK313"/>
      <c r="AL313"/>
      <c r="AS313" s="465"/>
      <c r="AT313" s="465"/>
      <c r="AU313" s="465"/>
      <c r="AV313" s="465"/>
      <c r="AW313" s="465"/>
      <c r="AX313" s="465"/>
      <c r="AY313" s="465"/>
      <c r="AZ313" s="681" t="s">
        <v>4</v>
      </c>
      <c r="BA313" s="466">
        <v>1</v>
      </c>
    </row>
    <row r="314" spans="2:53" ht="21" customHeight="1" x14ac:dyDescent="0.25">
      <c r="B314" s="73" t="str">
        <f t="shared" si="47"/>
        <v>►</v>
      </c>
      <c r="C314" s="451" t="str">
        <f>C288</f>
        <v>Famille à coller.N.Nom de votre recette.Recette mère ►.S.Saisissez le nom de la recette mère</v>
      </c>
      <c r="D314" s="451">
        <f>D288</f>
        <v>6</v>
      </c>
      <c r="E314" s="451" t="str">
        <f>E288</f>
        <v>couverts</v>
      </c>
      <c r="F314" s="261"/>
      <c r="G314" s="114"/>
      <c r="H314" s="114"/>
      <c r="I314" s="114"/>
      <c r="J314" s="114"/>
      <c r="K314" s="114"/>
      <c r="L314" s="115"/>
      <c r="AE314" s="27"/>
      <c r="AF314"/>
      <c r="AG314"/>
      <c r="AH314"/>
      <c r="AI314"/>
      <c r="AJ314"/>
      <c r="AK314"/>
      <c r="AL314"/>
      <c r="AS314" s="465"/>
      <c r="AT314" s="465"/>
      <c r="AU314" s="465"/>
      <c r="AV314" s="465"/>
      <c r="AW314" s="465"/>
      <c r="AX314" s="465"/>
      <c r="AY314" s="465"/>
      <c r="AZ314" s="681" t="s">
        <v>4</v>
      </c>
      <c r="BA314" s="466">
        <v>1</v>
      </c>
    </row>
    <row r="315" spans="2:53" ht="21" customHeight="1" x14ac:dyDescent="0.25">
      <c r="B315" s="73" t="str">
        <f t="shared" si="47"/>
        <v>►</v>
      </c>
      <c r="C315" s="451" t="str">
        <f>C288</f>
        <v>Famille à coller.N.Nom de votre recette.Recette mère ►.S.Saisissez le nom de la recette mère</v>
      </c>
      <c r="D315" s="451">
        <f>D288</f>
        <v>6</v>
      </c>
      <c r="E315" s="451" t="str">
        <f>E288</f>
        <v>couverts</v>
      </c>
      <c r="F315" s="261"/>
      <c r="G315" s="114"/>
      <c r="H315" s="114"/>
      <c r="I315" s="114"/>
      <c r="J315" s="114"/>
      <c r="K315" s="114"/>
      <c r="L315" s="115"/>
      <c r="AE315" s="27"/>
      <c r="AF315"/>
      <c r="AG315"/>
      <c r="AH315"/>
      <c r="AI315"/>
      <c r="AJ315"/>
      <c r="AK315"/>
      <c r="AL315"/>
      <c r="AS315" s="465"/>
      <c r="AT315" s="465"/>
      <c r="AU315" s="465"/>
      <c r="AV315" s="465"/>
      <c r="AW315" s="465"/>
      <c r="AX315" s="465"/>
      <c r="AY315" s="465"/>
      <c r="AZ315" s="681" t="s">
        <v>4</v>
      </c>
      <c r="BA315" s="466">
        <v>1</v>
      </c>
    </row>
    <row r="316" spans="2:53" ht="21" customHeight="1" x14ac:dyDescent="0.25">
      <c r="B316" s="73" t="str">
        <f t="shared" si="47"/>
        <v>►</v>
      </c>
      <c r="C316" s="451" t="str">
        <f>C288</f>
        <v>Famille à coller.N.Nom de votre recette.Recette mère ►.S.Saisissez le nom de la recette mère</v>
      </c>
      <c r="D316" s="451">
        <f>D288</f>
        <v>6</v>
      </c>
      <c r="E316" s="451" t="str">
        <f>E288</f>
        <v>couverts</v>
      </c>
      <c r="F316" s="261"/>
      <c r="G316" s="114"/>
      <c r="H316" s="114"/>
      <c r="I316" s="114"/>
      <c r="J316" s="114"/>
      <c r="K316" s="114"/>
      <c r="L316" s="115"/>
      <c r="AE316" s="27"/>
      <c r="AF316"/>
      <c r="AG316"/>
      <c r="AH316"/>
      <c r="AI316"/>
      <c r="AJ316"/>
      <c r="AK316"/>
      <c r="AL316"/>
      <c r="AS316" s="465"/>
      <c r="AT316" s="465"/>
      <c r="AU316" s="465"/>
      <c r="AV316" s="465"/>
      <c r="AW316" s="465"/>
      <c r="AX316" s="465"/>
      <c r="AY316" s="465"/>
      <c r="AZ316" s="681" t="s">
        <v>4</v>
      </c>
      <c r="BA316" s="466">
        <v>1</v>
      </c>
    </row>
    <row r="317" spans="2:53" ht="21" customHeight="1" x14ac:dyDescent="0.25">
      <c r="B317" s="73" t="str">
        <f t="shared" si="47"/>
        <v>►</v>
      </c>
      <c r="C317" s="451" t="str">
        <f>C288</f>
        <v>Famille à coller.N.Nom de votre recette.Recette mère ►.S.Saisissez le nom de la recette mère</v>
      </c>
      <c r="D317" s="451">
        <f>D288</f>
        <v>6</v>
      </c>
      <c r="E317" s="451" t="str">
        <f>E288</f>
        <v>couverts</v>
      </c>
      <c r="F317" s="261"/>
      <c r="G317" s="114"/>
      <c r="H317" s="114"/>
      <c r="I317" s="114"/>
      <c r="J317" s="114"/>
      <c r="K317" s="114"/>
      <c r="L317" s="115"/>
      <c r="AE317" s="27"/>
      <c r="AF317"/>
      <c r="AG317"/>
      <c r="AH317"/>
      <c r="AI317"/>
      <c r="AJ317"/>
      <c r="AK317"/>
      <c r="AL317"/>
      <c r="AS317" s="465"/>
      <c r="AT317" s="465"/>
      <c r="AU317" s="465"/>
      <c r="AV317" s="465"/>
      <c r="AW317" s="465"/>
      <c r="AX317" s="465"/>
      <c r="AY317" s="465"/>
      <c r="AZ317" s="681" t="s">
        <v>4</v>
      </c>
      <c r="BA317" s="466">
        <v>1</v>
      </c>
    </row>
    <row r="318" spans="2:53" ht="21" customHeight="1" x14ac:dyDescent="0.25">
      <c r="B318" s="73" t="str">
        <f t="shared" si="47"/>
        <v>►</v>
      </c>
      <c r="C318" s="451" t="str">
        <f>C288</f>
        <v>Famille à coller.N.Nom de votre recette.Recette mère ►.S.Saisissez le nom de la recette mère</v>
      </c>
      <c r="D318" s="451">
        <f>D288</f>
        <v>6</v>
      </c>
      <c r="E318" s="451" t="str">
        <f>E288</f>
        <v>couverts</v>
      </c>
      <c r="F318" s="261"/>
      <c r="G318" s="114"/>
      <c r="H318" s="114"/>
      <c r="I318" s="114"/>
      <c r="J318" s="114"/>
      <c r="K318" s="114"/>
      <c r="L318" s="115"/>
      <c r="AE318" s="27"/>
      <c r="AF318"/>
      <c r="AG318"/>
      <c r="AH318"/>
      <c r="AI318"/>
      <c r="AJ318"/>
      <c r="AK318"/>
      <c r="AL318"/>
      <c r="AZ318" s="681" t="s">
        <v>4</v>
      </c>
      <c r="BA318" s="466">
        <v>1</v>
      </c>
    </row>
    <row r="319" spans="2:53" ht="21" customHeight="1" x14ac:dyDescent="0.25">
      <c r="B319" s="73" t="str">
        <f t="shared" si="47"/>
        <v>►</v>
      </c>
      <c r="C319" s="451" t="str">
        <f>C288</f>
        <v>Famille à coller.N.Nom de votre recette.Recette mère ►.S.Saisissez le nom de la recette mère</v>
      </c>
      <c r="D319" s="451">
        <f>D288</f>
        <v>6</v>
      </c>
      <c r="E319" s="451" t="str">
        <f>E288</f>
        <v>couverts</v>
      </c>
      <c r="F319" s="261"/>
      <c r="G319" s="114"/>
      <c r="H319" s="114"/>
      <c r="I319" s="114"/>
      <c r="J319" s="114"/>
      <c r="K319" s="114"/>
      <c r="L319" s="115"/>
      <c r="AE319" s="27"/>
      <c r="AF319"/>
      <c r="AG319"/>
      <c r="AH319"/>
      <c r="AI319"/>
      <c r="AJ319"/>
      <c r="AK319"/>
      <c r="AL319"/>
      <c r="AR319" s="465"/>
      <c r="AZ319" s="681" t="s">
        <v>4</v>
      </c>
      <c r="BA319" s="466">
        <v>1</v>
      </c>
    </row>
    <row r="320" spans="2:53" ht="21" customHeight="1" x14ac:dyDescent="0.25">
      <c r="B320" s="116" t="s">
        <v>7</v>
      </c>
      <c r="C320" s="451" t="str">
        <f>C288</f>
        <v>Famille à coller.N.Nom de votre recette.Recette mère ►.S.Saisissez le nom de la recette mère</v>
      </c>
      <c r="D320" s="451">
        <f>D288</f>
        <v>6</v>
      </c>
      <c r="E320" s="451" t="str">
        <f>E288</f>
        <v>couverts</v>
      </c>
      <c r="F320" s="517" t="s">
        <v>98</v>
      </c>
      <c r="G320" s="518"/>
      <c r="H320" s="518"/>
      <c r="I320" s="518"/>
      <c r="J320" s="518"/>
      <c r="K320" s="519"/>
      <c r="L320" s="520" t="s">
        <v>127</v>
      </c>
      <c r="AE320" s="27"/>
      <c r="AF320"/>
      <c r="AG320"/>
      <c r="AH320"/>
      <c r="AI320"/>
      <c r="AJ320"/>
      <c r="AK320"/>
      <c r="AL320"/>
      <c r="AS320" s="465"/>
      <c r="AT320" s="465"/>
      <c r="AU320" s="465"/>
      <c r="AV320" s="465"/>
      <c r="AW320" s="465"/>
      <c r="AX320" s="465"/>
      <c r="AY320" s="465"/>
      <c r="AZ320" s="681" t="s">
        <v>4</v>
      </c>
      <c r="BA320" s="466">
        <v>1</v>
      </c>
    </row>
    <row r="321" spans="2:53" ht="21" customHeight="1" x14ac:dyDescent="0.25">
      <c r="B321" s="116" t="s">
        <v>7</v>
      </c>
      <c r="C321" s="451" t="str">
        <f>C288</f>
        <v>Famille à coller.N.Nom de votre recette.Recette mère ►.S.Saisissez le nom de la recette mère</v>
      </c>
      <c r="D321" s="451">
        <f>D288</f>
        <v>6</v>
      </c>
      <c r="E321" s="451" t="str">
        <f>E288</f>
        <v>couverts</v>
      </c>
      <c r="F321" s="145"/>
      <c r="G321" s="146"/>
      <c r="H321" s="146"/>
      <c r="I321" s="146"/>
      <c r="J321" s="146"/>
      <c r="K321" s="472"/>
      <c r="L321" s="147" t="s">
        <v>128</v>
      </c>
      <c r="AE321" s="27"/>
      <c r="AF321"/>
      <c r="AG321"/>
      <c r="AH321"/>
      <c r="AI321"/>
      <c r="AJ321"/>
      <c r="AK321"/>
      <c r="AL321"/>
      <c r="AZ321" s="681" t="s">
        <v>4</v>
      </c>
      <c r="BA321" s="466">
        <v>1</v>
      </c>
    </row>
    <row r="322" spans="2:53" ht="21" customHeight="1" x14ac:dyDescent="0.25">
      <c r="B322" s="116" t="s">
        <v>7</v>
      </c>
      <c r="C322" s="451" t="str">
        <f>C288</f>
        <v>Famille à coller.N.Nom de votre recette.Recette mère ►.S.Saisissez le nom de la recette mère</v>
      </c>
      <c r="D322" s="451">
        <f>D288</f>
        <v>6</v>
      </c>
      <c r="E322" s="451" t="str">
        <f>E288</f>
        <v>couverts</v>
      </c>
      <c r="F322" s="566"/>
      <c r="G322" s="146"/>
      <c r="H322" s="146"/>
      <c r="I322" s="146"/>
      <c r="J322" s="146"/>
      <c r="K322" s="472"/>
      <c r="L322" s="147" t="s">
        <v>266</v>
      </c>
      <c r="AF322"/>
      <c r="AG322"/>
      <c r="AH322"/>
      <c r="AI322"/>
      <c r="AJ322"/>
      <c r="AK322"/>
      <c r="AL322"/>
      <c r="AZ322" s="681" t="s">
        <v>4</v>
      </c>
      <c r="BA322" s="466">
        <v>1</v>
      </c>
    </row>
    <row r="323" spans="2:53" ht="21" customHeight="1" x14ac:dyDescent="0.25">
      <c r="B323" s="116" t="s">
        <v>7</v>
      </c>
      <c r="C323" s="451" t="str">
        <f>C306</f>
        <v>Famille à coller.N.Nom de votre recette.Recette mère ►.S.Saisissez le nom de la recette mère</v>
      </c>
      <c r="D323" s="451">
        <f>D306</f>
        <v>6</v>
      </c>
      <c r="E323" s="451" t="str">
        <f>E306</f>
        <v>couverts</v>
      </c>
      <c r="F323" s="994"/>
      <c r="G323" s="265"/>
      <c r="H323" s="265" t="s">
        <v>73</v>
      </c>
      <c r="I323" s="266"/>
      <c r="J323" s="267"/>
      <c r="K323" s="267"/>
      <c r="L323" s="268"/>
      <c r="AF323"/>
      <c r="AG323"/>
      <c r="AH323"/>
      <c r="AI323"/>
      <c r="AJ323"/>
      <c r="AK323"/>
      <c r="AL323"/>
      <c r="AZ323" s="681" t="s">
        <v>4</v>
      </c>
      <c r="BA323" s="466">
        <v>1</v>
      </c>
    </row>
    <row r="324" spans="2:53" ht="21" customHeight="1" thickBot="1" x14ac:dyDescent="0.3">
      <c r="B324" s="123" t="s">
        <v>7</v>
      </c>
      <c r="C324" s="455" t="str">
        <f>C306</f>
        <v>Famille à coller.N.Nom de votre recette.Recette mère ►.S.Saisissez le nom de la recette mère</v>
      </c>
      <c r="D324" s="455">
        <f>D306</f>
        <v>6</v>
      </c>
      <c r="E324" s="455" t="str">
        <f>E306</f>
        <v>couverts</v>
      </c>
      <c r="F324" s="269" t="s">
        <v>62</v>
      </c>
      <c r="G324" s="270"/>
      <c r="H324" s="271"/>
      <c r="I324" s="272"/>
      <c r="J324" s="271"/>
      <c r="K324" s="271"/>
      <c r="L324" s="273"/>
      <c r="AF324"/>
      <c r="AG324"/>
      <c r="AH324"/>
      <c r="AI324"/>
      <c r="AJ324"/>
      <c r="AK324"/>
      <c r="AL324"/>
      <c r="AZ324" s="681" t="s">
        <v>4</v>
      </c>
      <c r="BA324" s="466">
        <v>1</v>
      </c>
    </row>
    <row r="325" spans="2:53" ht="21" customHeight="1" thickBot="1" x14ac:dyDescent="0.3">
      <c r="B325" s="312" t="s">
        <v>7</v>
      </c>
      <c r="C325" s="464"/>
      <c r="D325" s="464"/>
      <c r="E325" s="464"/>
      <c r="F325" s="464"/>
      <c r="G325" s="464"/>
      <c r="H325" s="464"/>
      <c r="I325" s="464"/>
      <c r="J325" s="464"/>
      <c r="K325" s="464"/>
      <c r="L325" s="464"/>
      <c r="AF325"/>
      <c r="AG325"/>
      <c r="AH325"/>
      <c r="AI325"/>
      <c r="AJ325"/>
      <c r="AK325"/>
      <c r="AL325"/>
      <c r="AZ325" s="681" t="s">
        <v>4</v>
      </c>
      <c r="BA325" s="466">
        <v>1</v>
      </c>
    </row>
    <row r="326" spans="2:53" ht="21" customHeight="1" x14ac:dyDescent="0.25">
      <c r="B326" s="23" t="s">
        <v>7</v>
      </c>
      <c r="C326" s="456" t="str">
        <f>C332</f>
        <v>Famille à coller.N.Nom de votre recette.Recette mère ►.S.Saisissez le nom de la recette mère</v>
      </c>
      <c r="D326" s="457">
        <f>D332</f>
        <v>6</v>
      </c>
      <c r="E326" s="457" t="str">
        <f>E332</f>
        <v>couverts</v>
      </c>
      <c r="F326" s="279" t="s">
        <v>4</v>
      </c>
      <c r="G326" s="24" t="s">
        <v>8</v>
      </c>
      <c r="H326" s="3217" t="s">
        <v>206</v>
      </c>
      <c r="I326" s="3217"/>
      <c r="J326" s="3157" t="s">
        <v>10</v>
      </c>
      <c r="K326" s="3157"/>
      <c r="L326" s="3158"/>
      <c r="N326" s="522" t="s">
        <v>77</v>
      </c>
      <c r="O326" s="470" t="s">
        <v>646</v>
      </c>
      <c r="P326" s="470"/>
      <c r="AF326"/>
      <c r="AG326"/>
      <c r="AH326"/>
      <c r="AI326"/>
      <c r="AJ326"/>
      <c r="AK326"/>
      <c r="AL326"/>
      <c r="AZ326" s="681" t="s">
        <v>4</v>
      </c>
      <c r="BA326" s="466">
        <v>1</v>
      </c>
    </row>
    <row r="327" spans="2:53" ht="21" customHeight="1" x14ac:dyDescent="0.25">
      <c r="B327" s="25" t="s">
        <v>7</v>
      </c>
      <c r="C327" s="458" t="str">
        <f>C332</f>
        <v>Famille à coller.N.Nom de votre recette.Recette mère ►.S.Saisissez le nom de la recette mère</v>
      </c>
      <c r="D327" s="459"/>
      <c r="E327" s="459"/>
      <c r="F327" s="281" t="s">
        <v>207</v>
      </c>
      <c r="G327" s="26" t="s">
        <v>12</v>
      </c>
      <c r="H327" s="3218"/>
      <c r="I327" s="3218"/>
      <c r="J327" s="3159"/>
      <c r="K327" s="3159"/>
      <c r="L327" s="3160"/>
      <c r="N327" s="464"/>
      <c r="O327" s="469" t="s">
        <v>276</v>
      </c>
      <c r="AF327"/>
      <c r="AG327"/>
      <c r="AH327"/>
      <c r="AI327"/>
      <c r="AJ327"/>
      <c r="AK327"/>
      <c r="AL327"/>
      <c r="AZ327" s="681" t="s">
        <v>4</v>
      </c>
      <c r="BA327" s="466">
        <v>1</v>
      </c>
    </row>
    <row r="328" spans="2:53" ht="21" customHeight="1" x14ac:dyDescent="0.25">
      <c r="B328" s="25" t="s">
        <v>7</v>
      </c>
      <c r="C328" s="460" t="str">
        <f>C332</f>
        <v>Famille à coller.N.Nom de votre recette.Recette mère ►.S.Saisissez le nom de la recette mère</v>
      </c>
      <c r="D328" s="461"/>
      <c r="E328" s="462"/>
      <c r="F328" s="28"/>
      <c r="G328" s="29" t="s">
        <v>208</v>
      </c>
      <c r="H328" s="283"/>
      <c r="I328" s="30" t="s">
        <v>13</v>
      </c>
      <c r="J328" s="284" t="s">
        <v>14</v>
      </c>
      <c r="K328" s="9"/>
      <c r="L328" s="285"/>
      <c r="AF328"/>
      <c r="AG328"/>
      <c r="AH328"/>
      <c r="AI328"/>
      <c r="AJ328"/>
      <c r="AK328"/>
      <c r="AL328"/>
      <c r="AZ328" s="681" t="s">
        <v>4</v>
      </c>
      <c r="BA328" s="466">
        <v>1</v>
      </c>
    </row>
    <row r="329" spans="2:53" ht="21" customHeight="1" x14ac:dyDescent="0.25">
      <c r="B329" s="25" t="s">
        <v>7</v>
      </c>
      <c r="C329" s="428" t="str">
        <f>C332</f>
        <v>Famille à coller.N.Nom de votre recette.Recette mère ►.S.Saisissez le nom de la recette mère</v>
      </c>
      <c r="D329" s="428"/>
      <c r="E329" s="428"/>
      <c r="F329" s="36" t="s">
        <v>16</v>
      </c>
      <c r="G329" s="37"/>
      <c r="H329" s="37"/>
      <c r="I329" s="288" t="s">
        <v>17</v>
      </c>
      <c r="J329" s="3214" t="str">
        <f>F332</f>
        <v>Famille à coller.N.Nom de votre recette.Recette mère ►.S.Saisissez le nom de la recette mère</v>
      </c>
      <c r="K329" s="3214"/>
      <c r="L329" s="3215"/>
      <c r="AF329"/>
      <c r="AG329"/>
      <c r="AH329"/>
      <c r="AI329"/>
      <c r="AJ329"/>
      <c r="AK329"/>
      <c r="AL329"/>
      <c r="AZ329" s="681" t="s">
        <v>4</v>
      </c>
      <c r="BA329" s="466">
        <v>1</v>
      </c>
    </row>
    <row r="330" spans="2:53" ht="21" customHeight="1" x14ac:dyDescent="0.25">
      <c r="B330" s="25" t="s">
        <v>7</v>
      </c>
      <c r="C330" s="428" t="str">
        <f>C332</f>
        <v>Famille à coller.N.Nom de votre recette.Recette mère ►.S.Saisissez le nom de la recette mère</v>
      </c>
      <c r="D330" s="428"/>
      <c r="E330" s="428"/>
      <c r="F330" s="43">
        <v>6</v>
      </c>
      <c r="G330" s="44" t="s">
        <v>66</v>
      </c>
      <c r="H330" s="36"/>
      <c r="I330" s="36"/>
      <c r="J330" s="3214"/>
      <c r="K330" s="3214"/>
      <c r="L330" s="3215"/>
      <c r="AF330"/>
      <c r="AG330"/>
      <c r="AH330"/>
      <c r="AI330"/>
      <c r="AJ330"/>
      <c r="AK330"/>
      <c r="AL330"/>
      <c r="AZ330" s="681" t="s">
        <v>4</v>
      </c>
      <c r="BA330" s="466">
        <v>1</v>
      </c>
    </row>
    <row r="331" spans="2:53" ht="21" customHeight="1" x14ac:dyDescent="0.25">
      <c r="B331" s="25" t="s">
        <v>5</v>
      </c>
      <c r="C331" s="428" t="str">
        <f>C332</f>
        <v>Famille à coller.N.Nom de votre recette.Recette mère ►.S.Saisissez le nom de la recette mère</v>
      </c>
      <c r="D331" s="428"/>
      <c r="E331" s="428"/>
      <c r="F331" s="289"/>
      <c r="G331" s="48"/>
      <c r="H331" s="48"/>
      <c r="I331" s="48"/>
      <c r="J331" s="48"/>
      <c r="K331" s="48"/>
      <c r="L331" s="429"/>
      <c r="AF331"/>
      <c r="AG331"/>
      <c r="AH331"/>
      <c r="AI331"/>
      <c r="AJ331"/>
      <c r="AK331"/>
      <c r="AL331"/>
      <c r="AZ331" s="681" t="s">
        <v>4</v>
      </c>
      <c r="BA331" s="466">
        <v>1</v>
      </c>
    </row>
    <row r="332" spans="2:53" ht="21" customHeight="1" thickBot="1" x14ac:dyDescent="0.3">
      <c r="B332" s="430" t="s">
        <v>5</v>
      </c>
      <c r="C332" s="431" t="str">
        <f>F332</f>
        <v>Famille à coller.N.Nom de votre recette.Recette mère ►.S.Saisissez le nom de la recette mère</v>
      </c>
      <c r="D332" s="431">
        <f>F330</f>
        <v>6</v>
      </c>
      <c r="E332" s="431" t="str">
        <f>G330</f>
        <v>couverts</v>
      </c>
      <c r="F332" s="435" t="str">
        <f>UPPER(LEFT(H326,1))&amp;LOWER(MID(H326,2,999))&amp;"."&amp;UPPER(LEFT(J326,1))&amp;"."&amp;UPPER(LEFT(J326,1))&amp;LOWER(MID(J326,2,999))&amp;"."&amp;IF(ISTEXT(L332),K332&amp;"."&amp;UPPER(LEFT(L332,1))&amp;"."&amp;UPPER(LEFT(L332,1))&amp;LOWER(MID(L332,2,999)),G332)</f>
        <v>Famille à coller.N.Nom de votre recette.Recette mère ►.S.Saisissez le nom de la recette mère</v>
      </c>
      <c r="G332" s="432" t="s">
        <v>22</v>
      </c>
      <c r="H332" s="3216" t="s">
        <v>23</v>
      </c>
      <c r="I332" s="3216"/>
      <c r="J332" s="3216"/>
      <c r="K332" s="433" t="s">
        <v>24</v>
      </c>
      <c r="L332" s="434" t="s">
        <v>25</v>
      </c>
      <c r="AF332"/>
      <c r="AG332"/>
      <c r="AH332"/>
      <c r="AI332"/>
      <c r="AJ332"/>
      <c r="AK332"/>
      <c r="AL332"/>
      <c r="AZ332" s="681" t="s">
        <v>4</v>
      </c>
      <c r="BA332" s="466">
        <v>1</v>
      </c>
    </row>
    <row r="333" spans="2:53" ht="21" customHeight="1" thickTop="1" thickBot="1" x14ac:dyDescent="0.3">
      <c r="B333" s="104" t="s">
        <v>7</v>
      </c>
      <c r="C333" s="440" t="str">
        <f>C332</f>
        <v>Famille à coller.N.Nom de votre recette.Recette mère ►.S.Saisissez le nom de la recette mère</v>
      </c>
      <c r="D333" s="440"/>
      <c r="E333" s="440"/>
      <c r="F333" s="56" t="s">
        <v>27</v>
      </c>
      <c r="G333" s="106">
        <v>15</v>
      </c>
      <c r="H333" s="107" t="s">
        <v>271</v>
      </c>
      <c r="I333" s="108"/>
      <c r="J333" s="206" t="s">
        <v>182</v>
      </c>
      <c r="K333" s="108"/>
      <c r="L333" s="109"/>
      <c r="AF333"/>
      <c r="AH333"/>
      <c r="AI333"/>
      <c r="AJ333"/>
      <c r="AK333"/>
      <c r="AL333"/>
      <c r="AZ333" s="681" t="s">
        <v>4</v>
      </c>
      <c r="BA333" s="466">
        <v>1</v>
      </c>
    </row>
    <row r="334" spans="2:53" ht="21" customHeight="1" thickTop="1" x14ac:dyDescent="0.25">
      <c r="B334" s="104" t="s">
        <v>7</v>
      </c>
      <c r="C334" s="523" t="str">
        <f>C332</f>
        <v>Famille à coller.N.Nom de votre recette.Recette mère ►.S.Saisissez le nom de la recette mère</v>
      </c>
      <c r="D334" s="523"/>
      <c r="E334" s="524"/>
      <c r="F334" s="187" t="s">
        <v>168</v>
      </c>
      <c r="G334" s="188"/>
      <c r="H334" s="352"/>
      <c r="I334" s="352"/>
      <c r="J334" s="353"/>
      <c r="K334" s="352"/>
      <c r="L334" s="354"/>
      <c r="AF334"/>
      <c r="AH334"/>
      <c r="AI334"/>
      <c r="AJ334"/>
      <c r="AK334"/>
      <c r="AL334"/>
      <c r="AZ334" s="681" t="s">
        <v>4</v>
      </c>
      <c r="BA334" s="466">
        <v>1</v>
      </c>
    </row>
    <row r="335" spans="2:53" ht="21" customHeight="1" x14ac:dyDescent="0.25">
      <c r="B335" s="104" t="s">
        <v>7</v>
      </c>
      <c r="C335" s="451" t="str">
        <f>C332</f>
        <v>Famille à coller.N.Nom de votre recette.Recette mère ►.S.Saisissez le nom de la recette mère</v>
      </c>
      <c r="D335" s="451"/>
      <c r="E335" s="525"/>
      <c r="F335" s="355" t="s">
        <v>144</v>
      </c>
      <c r="G335" s="356" t="s">
        <v>145</v>
      </c>
      <c r="H335" s="113"/>
      <c r="I335" s="357" t="s">
        <v>146</v>
      </c>
      <c r="J335" s="358" t="s">
        <v>147</v>
      </c>
      <c r="K335" s="114"/>
      <c r="L335" s="115"/>
      <c r="AF335"/>
      <c r="AG335"/>
      <c r="AZ335" s="681" t="s">
        <v>4</v>
      </c>
      <c r="BA335" s="466">
        <v>1</v>
      </c>
    </row>
    <row r="336" spans="2:53" ht="21" customHeight="1" x14ac:dyDescent="0.25">
      <c r="B336" s="73" t="str">
        <f>IF(OR(F336&lt;&gt;"",G336&lt;&gt; "",I336&lt;&gt;"",J336&lt;&gt;""),"A", "►")</f>
        <v>►</v>
      </c>
      <c r="C336" s="451" t="str">
        <f>C332</f>
        <v>Famille à coller.N.Nom de votre recette.Recette mère ►.S.Saisissez le nom de la recette mère</v>
      </c>
      <c r="D336" s="451">
        <f>D332</f>
        <v>6</v>
      </c>
      <c r="E336" s="525" t="str">
        <f>E332</f>
        <v>couverts</v>
      </c>
      <c r="F336" s="359"/>
      <c r="G336" s="360"/>
      <c r="H336" s="114"/>
      <c r="I336" s="361"/>
      <c r="J336" s="362"/>
      <c r="K336" s="262" t="s">
        <v>150</v>
      </c>
      <c r="L336" s="115"/>
      <c r="AZ336" s="681" t="s">
        <v>4</v>
      </c>
      <c r="BA336" s="466">
        <v>1</v>
      </c>
    </row>
    <row r="337" spans="2:55" ht="21" customHeight="1" x14ac:dyDescent="0.25">
      <c r="B337" s="73" t="str">
        <f t="shared" ref="B337:B340" si="48">IF(OR(F337&lt;&gt;"",G337&lt;&gt; "",I337&lt;&gt;"",J337&lt;&gt;""),"A", "►")</f>
        <v>A</v>
      </c>
      <c r="C337" s="451" t="str">
        <f>C332</f>
        <v>Famille à coller.N.Nom de votre recette.Recette mère ►.S.Saisissez le nom de la recette mère</v>
      </c>
      <c r="D337" s="451">
        <f>D332</f>
        <v>6</v>
      </c>
      <c r="E337" s="525" t="str">
        <f>E332</f>
        <v>couverts</v>
      </c>
      <c r="F337" s="359">
        <v>3</v>
      </c>
      <c r="G337" s="360"/>
      <c r="H337" s="114"/>
      <c r="I337" s="361"/>
      <c r="J337" s="362"/>
      <c r="K337" s="262" t="s">
        <v>154</v>
      </c>
      <c r="L337" s="115"/>
      <c r="AH337"/>
      <c r="AI337"/>
      <c r="AJ337"/>
      <c r="AK337"/>
      <c r="AL337"/>
      <c r="AZ337" s="681" t="s">
        <v>4</v>
      </c>
      <c r="BA337" s="466">
        <v>1</v>
      </c>
    </row>
    <row r="338" spans="2:55" ht="21" customHeight="1" x14ac:dyDescent="0.25">
      <c r="B338" s="73" t="str">
        <f t="shared" si="48"/>
        <v>►</v>
      </c>
      <c r="C338" s="451" t="str">
        <f>C332</f>
        <v>Famille à coller.N.Nom de votre recette.Recette mère ►.S.Saisissez le nom de la recette mère</v>
      </c>
      <c r="D338" s="451">
        <f>D332</f>
        <v>6</v>
      </c>
      <c r="E338" s="525" t="str">
        <f>E332</f>
        <v>couverts</v>
      </c>
      <c r="F338" s="359"/>
      <c r="G338" s="360"/>
      <c r="H338" s="114"/>
      <c r="I338" s="361"/>
      <c r="J338" s="362"/>
      <c r="K338" s="262" t="s">
        <v>156</v>
      </c>
      <c r="L338" s="115"/>
      <c r="AZ338" s="681" t="s">
        <v>4</v>
      </c>
      <c r="BA338" s="466">
        <v>1</v>
      </c>
    </row>
    <row r="339" spans="2:55" ht="21" customHeight="1" x14ac:dyDescent="0.25">
      <c r="B339" s="73" t="str">
        <f t="shared" si="48"/>
        <v>A</v>
      </c>
      <c r="C339" s="451" t="str">
        <f>C332</f>
        <v>Famille à coller.N.Nom de votre recette.Recette mère ►.S.Saisissez le nom de la recette mère</v>
      </c>
      <c r="D339" s="451">
        <f>D332</f>
        <v>6</v>
      </c>
      <c r="E339" s="525" t="str">
        <f>E332</f>
        <v>couverts</v>
      </c>
      <c r="F339" s="359">
        <v>2</v>
      </c>
      <c r="G339" s="360"/>
      <c r="H339" s="114"/>
      <c r="I339" s="361"/>
      <c r="J339" s="362"/>
      <c r="K339" s="262" t="s">
        <v>157</v>
      </c>
      <c r="L339" s="115"/>
      <c r="AZ339" s="681" t="s">
        <v>4</v>
      </c>
      <c r="BA339" s="466">
        <v>1</v>
      </c>
    </row>
    <row r="340" spans="2:55" ht="21" customHeight="1" x14ac:dyDescent="0.25">
      <c r="B340" s="73" t="str">
        <f t="shared" si="48"/>
        <v>►</v>
      </c>
      <c r="C340" s="451" t="str">
        <f>C332</f>
        <v>Famille à coller.N.Nom de votre recette.Recette mère ►.S.Saisissez le nom de la recette mère</v>
      </c>
      <c r="D340" s="451">
        <f>D332</f>
        <v>6</v>
      </c>
      <c r="E340" s="525" t="str">
        <f>E332</f>
        <v>couverts</v>
      </c>
      <c r="F340" s="363"/>
      <c r="G340" s="364"/>
      <c r="H340" s="114"/>
      <c r="I340" s="365"/>
      <c r="J340" s="366"/>
      <c r="K340" s="262" t="s">
        <v>161</v>
      </c>
      <c r="L340" s="115"/>
      <c r="AZ340" s="681" t="s">
        <v>4</v>
      </c>
      <c r="BA340" s="466">
        <v>1</v>
      </c>
    </row>
    <row r="341" spans="2:55" ht="21" customHeight="1" x14ac:dyDescent="0.25">
      <c r="B341" s="104" t="s">
        <v>7</v>
      </c>
      <c r="C341" s="451" t="str">
        <f>C332</f>
        <v>Famille à coller.N.Nom de votre recette.Recette mère ►.S.Saisissez le nom de la recette mère</v>
      </c>
      <c r="D341" s="451">
        <f>D332</f>
        <v>6</v>
      </c>
      <c r="E341" s="525" t="str">
        <f>E332</f>
        <v>couverts</v>
      </c>
      <c r="F341" s="367" t="str">
        <f>SUM(F336:F340) &amp; " / " &amp; (COUNTA(F336:F340) * 3)</f>
        <v>5 / 6</v>
      </c>
      <c r="G341" s="368" t="str">
        <f>SUM(G336:G340) &amp; " / " &amp; (COUNTA(G336:G340) * 3)</f>
        <v>0 / 0</v>
      </c>
      <c r="H341" s="114"/>
      <c r="I341" s="367" t="str">
        <f>SUM(I336:I340) &amp; " / " &amp; (COUNTA(I336:I340) * 3)</f>
        <v>0 / 0</v>
      </c>
      <c r="J341" s="368" t="str">
        <f>SUM(J336:J340) &amp; " / " &amp; (COUNTA(J336:J340) * 3)</f>
        <v>0 / 0</v>
      </c>
      <c r="K341" s="114" t="s">
        <v>176</v>
      </c>
      <c r="L341" s="115"/>
      <c r="BA341" s="466">
        <v>1</v>
      </c>
      <c r="BB341" s="465"/>
      <c r="BC341" s="465"/>
    </row>
    <row r="342" spans="2:55" ht="21" customHeight="1" x14ac:dyDescent="0.25">
      <c r="B342" s="104" t="s">
        <v>7</v>
      </c>
      <c r="C342" s="451" t="str">
        <f>C332</f>
        <v>Famille à coller.N.Nom de votre recette.Recette mère ►.S.Saisissez le nom de la recette mère</v>
      </c>
      <c r="D342" s="451">
        <f>D332</f>
        <v>6</v>
      </c>
      <c r="E342" s="525" t="str">
        <f>E332</f>
        <v>couverts</v>
      </c>
      <c r="F342" s="369" t="str">
        <f>SUM(F336:F340) &amp;"/ "&amp;F343</f>
        <v>5/ 15</v>
      </c>
      <c r="G342" s="370" t="str">
        <f>SUM(G336:G340) &amp;"/ "&amp;G343</f>
        <v>0/ 15</v>
      </c>
      <c r="H342" s="114"/>
      <c r="I342" s="369" t="str">
        <f>SUM(I336:I340) &amp;"/ "&amp;I343</f>
        <v>0/ 15</v>
      </c>
      <c r="J342" s="370" t="str">
        <f>SUM(J336:J340) &amp;"/ "&amp;J343</f>
        <v>0/ 15</v>
      </c>
      <c r="K342" s="201" t="s">
        <v>165</v>
      </c>
      <c r="L342" s="115"/>
      <c r="AN342"/>
      <c r="AO342"/>
      <c r="AP342"/>
      <c r="AQ342"/>
      <c r="AR342"/>
      <c r="BA342" s="466">
        <v>1</v>
      </c>
      <c r="BB342" s="27"/>
      <c r="BC342" s="27"/>
    </row>
    <row r="343" spans="2:55" ht="21" customHeight="1" x14ac:dyDescent="0.25">
      <c r="B343" s="104" t="s">
        <v>7</v>
      </c>
      <c r="C343" s="451" t="str">
        <f>C332</f>
        <v>Famille à coller.N.Nom de votre recette.Recette mère ►.S.Saisissez le nom de la recette mère</v>
      </c>
      <c r="D343" s="451">
        <f>D332</f>
        <v>6</v>
      </c>
      <c r="E343" s="525" t="str">
        <f>E332</f>
        <v>couverts</v>
      </c>
      <c r="F343" s="371">
        <v>15</v>
      </c>
      <c r="G343" s="372">
        <v>15</v>
      </c>
      <c r="H343" s="114"/>
      <c r="I343" s="371">
        <v>15</v>
      </c>
      <c r="J343" s="372">
        <v>15</v>
      </c>
      <c r="K343" s="204" t="s">
        <v>178</v>
      </c>
      <c r="L343" s="115"/>
      <c r="BA343" s="466">
        <v>1</v>
      </c>
    </row>
    <row r="344" spans="2:55" ht="21" customHeight="1" x14ac:dyDescent="0.25">
      <c r="B344" s="104" t="s">
        <v>5</v>
      </c>
      <c r="C344" s="451" t="str">
        <f>C332</f>
        <v>Famille à coller.N.Nom de votre recette.Recette mère ►.S.Saisissez le nom de la recette mère</v>
      </c>
      <c r="D344" s="451">
        <f>D332</f>
        <v>6</v>
      </c>
      <c r="E344" s="525" t="str">
        <f>E332</f>
        <v>couverts</v>
      </c>
      <c r="F344" s="416" t="s">
        <v>188</v>
      </c>
      <c r="I344" s="417"/>
      <c r="J344" s="417"/>
      <c r="K344" s="417"/>
      <c r="L344" s="418"/>
      <c r="BA344" s="466">
        <v>1</v>
      </c>
    </row>
    <row r="345" spans="2:55" ht="21" customHeight="1" x14ac:dyDescent="0.25">
      <c r="B345" s="104" t="s">
        <v>5</v>
      </c>
      <c r="C345" s="451" t="str">
        <f>C332</f>
        <v>Famille à coller.N.Nom de votre recette.Recette mère ►.S.Saisissez le nom de la recette mère</v>
      </c>
      <c r="D345" s="451">
        <f>D332</f>
        <v>6</v>
      </c>
      <c r="E345" s="525" t="str">
        <f>E332</f>
        <v>couverts</v>
      </c>
      <c r="F345" s="416" t="s">
        <v>189</v>
      </c>
      <c r="I345" s="417"/>
      <c r="J345" s="417"/>
      <c r="K345" s="417"/>
      <c r="L345" s="418"/>
      <c r="BA345" s="466">
        <v>1</v>
      </c>
    </row>
    <row r="346" spans="2:55" ht="21" customHeight="1" x14ac:dyDescent="0.25">
      <c r="B346" s="104" t="s">
        <v>5</v>
      </c>
      <c r="C346" s="451" t="str">
        <f>C332</f>
        <v>Famille à coller.N.Nom de votre recette.Recette mère ►.S.Saisissez le nom de la recette mère</v>
      </c>
      <c r="D346" s="451">
        <f>D332</f>
        <v>6</v>
      </c>
      <c r="E346" s="525" t="str">
        <f>E332</f>
        <v>couverts</v>
      </c>
      <c r="F346" s="416" t="s">
        <v>191</v>
      </c>
      <c r="I346" s="417"/>
      <c r="J346" s="417"/>
      <c r="K346" s="417"/>
      <c r="L346" s="418"/>
      <c r="BA346" s="466">
        <v>1</v>
      </c>
    </row>
    <row r="347" spans="2:55" ht="21" customHeight="1" x14ac:dyDescent="0.25">
      <c r="B347" s="73" t="str">
        <f>IF(OR(F347&lt;&gt;"",G347&lt;&gt; "",H347&lt;&gt;"",I347&lt;&gt;""),"A", "►")</f>
        <v>►</v>
      </c>
      <c r="C347" s="451" t="str">
        <f>C332</f>
        <v>Famille à coller.N.Nom de votre recette.Recette mère ►.S.Saisissez le nom de la recette mère</v>
      </c>
      <c r="D347" s="451">
        <f>D332</f>
        <v>6</v>
      </c>
      <c r="E347" s="525" t="str">
        <f>E332</f>
        <v>couverts</v>
      </c>
      <c r="F347" s="205"/>
      <c r="G347" s="114"/>
      <c r="H347" s="114"/>
      <c r="I347" s="114"/>
      <c r="J347" s="114"/>
      <c r="K347" s="114"/>
      <c r="L347" s="115"/>
      <c r="AN347"/>
      <c r="AO347"/>
      <c r="AP347"/>
      <c r="AQ347"/>
      <c r="AR347"/>
      <c r="BA347" s="466">
        <v>1</v>
      </c>
    </row>
    <row r="348" spans="2:55" ht="21" customHeight="1" x14ac:dyDescent="0.25">
      <c r="B348" s="104" t="s">
        <v>7</v>
      </c>
      <c r="C348" s="451" t="str">
        <f>C332</f>
        <v>Famille à coller.N.Nom de votre recette.Recette mère ►.S.Saisissez le nom de la recette mère</v>
      </c>
      <c r="D348" s="451">
        <f>D332</f>
        <v>6</v>
      </c>
      <c r="E348" s="451" t="str">
        <f>E332</f>
        <v>couverts</v>
      </c>
      <c r="F348" s="393" t="s">
        <v>68</v>
      </c>
      <c r="G348" s="348"/>
      <c r="H348" s="348"/>
      <c r="I348" s="348"/>
      <c r="J348" s="348"/>
      <c r="K348" s="348"/>
      <c r="L348" s="349"/>
      <c r="BA348" s="466">
        <v>1</v>
      </c>
    </row>
    <row r="349" spans="2:55" ht="21" customHeight="1" x14ac:dyDescent="0.25">
      <c r="B349" s="73" t="str">
        <f t="shared" ref="B349:B363" si="49">IF(OR(F349&lt;&gt;"",G349&lt;&gt; "",H349&lt;&gt;"",I349&lt;&gt;""),"A", "►")</f>
        <v>►</v>
      </c>
      <c r="C349" s="451" t="str">
        <f>C332</f>
        <v>Famille à coller.N.Nom de votre recette.Recette mère ►.S.Saisissez le nom de la recette mère</v>
      </c>
      <c r="D349" s="451">
        <f>D332</f>
        <v>6</v>
      </c>
      <c r="E349" s="451" t="str">
        <f>E332</f>
        <v>couverts</v>
      </c>
      <c r="F349" s="386"/>
      <c r="G349" s="375"/>
      <c r="H349" s="375"/>
      <c r="I349" s="375"/>
      <c r="J349" s="375"/>
      <c r="K349" s="375"/>
      <c r="L349" s="387"/>
      <c r="BA349" s="466">
        <v>1</v>
      </c>
    </row>
    <row r="350" spans="2:55" ht="21" customHeight="1" x14ac:dyDescent="0.25">
      <c r="B350" s="73" t="str">
        <f t="shared" si="49"/>
        <v>►</v>
      </c>
      <c r="C350" s="451" t="str">
        <f>C332</f>
        <v>Famille à coller.N.Nom de votre recette.Recette mère ►.S.Saisissez le nom de la recette mère</v>
      </c>
      <c r="D350" s="451">
        <f>D332</f>
        <v>6</v>
      </c>
      <c r="E350" s="451" t="str">
        <f>E332</f>
        <v>couverts</v>
      </c>
      <c r="F350" s="386"/>
      <c r="G350" s="375"/>
      <c r="H350" s="375"/>
      <c r="I350" s="375"/>
      <c r="J350" s="375"/>
      <c r="K350" s="375"/>
      <c r="L350" s="387"/>
      <c r="BA350" s="466">
        <v>1</v>
      </c>
    </row>
    <row r="351" spans="2:55" ht="21" customHeight="1" x14ac:dyDescent="0.25">
      <c r="B351" s="73" t="str">
        <f t="shared" si="49"/>
        <v>►</v>
      </c>
      <c r="C351" s="451" t="str">
        <f>C332</f>
        <v>Famille à coller.N.Nom de votre recette.Recette mère ►.S.Saisissez le nom de la recette mère</v>
      </c>
      <c r="D351" s="451">
        <f>D332</f>
        <v>6</v>
      </c>
      <c r="E351" s="451" t="str">
        <f>E332</f>
        <v>couverts</v>
      </c>
      <c r="F351" s="261"/>
      <c r="G351" s="114"/>
      <c r="H351" s="114"/>
      <c r="I351" s="114"/>
      <c r="J351" s="114"/>
      <c r="K351" s="114"/>
      <c r="L351" s="115"/>
      <c r="BA351" s="466">
        <v>1</v>
      </c>
    </row>
    <row r="352" spans="2:55" ht="21" customHeight="1" x14ac:dyDescent="0.25">
      <c r="B352" s="73" t="str">
        <f t="shared" si="49"/>
        <v>►</v>
      </c>
      <c r="C352" s="451" t="str">
        <f>C332</f>
        <v>Famille à coller.N.Nom de votre recette.Recette mère ►.S.Saisissez le nom de la recette mère</v>
      </c>
      <c r="D352" s="451">
        <f>D332</f>
        <v>6</v>
      </c>
      <c r="E352" s="451" t="str">
        <f>E332</f>
        <v>couverts</v>
      </c>
      <c r="F352" s="261"/>
      <c r="G352" s="114"/>
      <c r="H352" s="114"/>
      <c r="I352" s="114"/>
      <c r="J352" s="114"/>
      <c r="K352" s="114"/>
      <c r="L352" s="115"/>
      <c r="BA352" s="466">
        <v>1</v>
      </c>
    </row>
    <row r="353" spans="2:53" ht="21" customHeight="1" x14ac:dyDescent="0.25">
      <c r="B353" s="73" t="str">
        <f t="shared" si="49"/>
        <v>►</v>
      </c>
      <c r="C353" s="451" t="str">
        <f>C332</f>
        <v>Famille à coller.N.Nom de votre recette.Recette mère ►.S.Saisissez le nom de la recette mère</v>
      </c>
      <c r="D353" s="451">
        <f>D332</f>
        <v>6</v>
      </c>
      <c r="E353" s="451" t="str">
        <f>E332</f>
        <v>couverts</v>
      </c>
      <c r="F353" s="261"/>
      <c r="G353" s="114"/>
      <c r="H353" s="114"/>
      <c r="I353" s="114"/>
      <c r="J353" s="114"/>
      <c r="K353" s="114"/>
      <c r="L353" s="115"/>
      <c r="BA353" s="466">
        <v>1</v>
      </c>
    </row>
    <row r="354" spans="2:53" ht="21" customHeight="1" x14ac:dyDescent="0.25">
      <c r="B354" s="73" t="str">
        <f t="shared" si="49"/>
        <v>►</v>
      </c>
      <c r="C354" s="451" t="str">
        <f>C332</f>
        <v>Famille à coller.N.Nom de votre recette.Recette mère ►.S.Saisissez le nom de la recette mère</v>
      </c>
      <c r="D354" s="451">
        <f>D332</f>
        <v>6</v>
      </c>
      <c r="E354" s="451" t="str">
        <f>E332</f>
        <v>couverts</v>
      </c>
      <c r="F354" s="261"/>
      <c r="G354" s="114"/>
      <c r="H354" s="114"/>
      <c r="I354" s="114"/>
      <c r="J354" s="114"/>
      <c r="K354" s="114"/>
      <c r="L354" s="115"/>
      <c r="BA354" s="466">
        <v>1</v>
      </c>
    </row>
    <row r="355" spans="2:53" ht="21" customHeight="1" x14ac:dyDescent="0.25">
      <c r="B355" s="73" t="str">
        <f t="shared" si="49"/>
        <v>►</v>
      </c>
      <c r="C355" s="451" t="str">
        <f>C332</f>
        <v>Famille à coller.N.Nom de votre recette.Recette mère ►.S.Saisissez le nom de la recette mère</v>
      </c>
      <c r="D355" s="451">
        <f>D332</f>
        <v>6</v>
      </c>
      <c r="E355" s="451" t="str">
        <f>E332</f>
        <v>couverts</v>
      </c>
      <c r="F355" s="261"/>
      <c r="G355" s="114"/>
      <c r="H355" s="114"/>
      <c r="I355" s="114"/>
      <c r="J355" s="114"/>
      <c r="K355" s="114"/>
      <c r="L355" s="115"/>
      <c r="BA355" s="466">
        <v>1</v>
      </c>
    </row>
    <row r="356" spans="2:53" ht="21" customHeight="1" x14ac:dyDescent="0.25">
      <c r="B356" s="73" t="str">
        <f t="shared" si="49"/>
        <v>►</v>
      </c>
      <c r="C356" s="451" t="str">
        <f>C332</f>
        <v>Famille à coller.N.Nom de votre recette.Recette mère ►.S.Saisissez le nom de la recette mère</v>
      </c>
      <c r="D356" s="451">
        <f>D332</f>
        <v>6</v>
      </c>
      <c r="E356" s="451" t="str">
        <f>E332</f>
        <v>couverts</v>
      </c>
      <c r="F356" s="261"/>
      <c r="G356" s="114"/>
      <c r="H356" s="114"/>
      <c r="I356" s="114"/>
      <c r="J356" s="114"/>
      <c r="K356" s="114"/>
      <c r="L356" s="115"/>
      <c r="BA356" s="466">
        <v>1</v>
      </c>
    </row>
    <row r="357" spans="2:53" ht="21" customHeight="1" x14ac:dyDescent="0.25">
      <c r="B357" s="73" t="str">
        <f t="shared" si="49"/>
        <v>►</v>
      </c>
      <c r="C357" s="451" t="str">
        <f>C332</f>
        <v>Famille à coller.N.Nom de votre recette.Recette mère ►.S.Saisissez le nom de la recette mère</v>
      </c>
      <c r="D357" s="451">
        <f>D332</f>
        <v>6</v>
      </c>
      <c r="E357" s="451" t="str">
        <f>E332</f>
        <v>couverts</v>
      </c>
      <c r="F357" s="261"/>
      <c r="G357" s="114"/>
      <c r="H357" s="114"/>
      <c r="I357" s="114"/>
      <c r="J357" s="114"/>
      <c r="K357" s="114"/>
      <c r="L357" s="115"/>
      <c r="BA357" s="466">
        <v>1</v>
      </c>
    </row>
    <row r="358" spans="2:53" ht="21" customHeight="1" x14ac:dyDescent="0.25">
      <c r="B358" s="73" t="str">
        <f t="shared" si="49"/>
        <v>►</v>
      </c>
      <c r="C358" s="451" t="str">
        <f>C332</f>
        <v>Famille à coller.N.Nom de votre recette.Recette mère ►.S.Saisissez le nom de la recette mère</v>
      </c>
      <c r="D358" s="451">
        <f>D332</f>
        <v>6</v>
      </c>
      <c r="E358" s="451" t="str">
        <f>E332</f>
        <v>couverts</v>
      </c>
      <c r="F358" s="261"/>
      <c r="G358" s="114"/>
      <c r="H358" s="114"/>
      <c r="I358" s="114"/>
      <c r="J358" s="114"/>
      <c r="K358" s="114"/>
      <c r="L358" s="115"/>
      <c r="BA358" s="466">
        <v>1</v>
      </c>
    </row>
    <row r="359" spans="2:53" ht="21" customHeight="1" x14ac:dyDescent="0.25">
      <c r="B359" s="73" t="str">
        <f t="shared" si="49"/>
        <v>►</v>
      </c>
      <c r="C359" s="451" t="str">
        <f>C332</f>
        <v>Famille à coller.N.Nom de votre recette.Recette mère ►.S.Saisissez le nom de la recette mère</v>
      </c>
      <c r="D359" s="451">
        <f>D332</f>
        <v>6</v>
      </c>
      <c r="E359" s="451" t="str">
        <f>E332</f>
        <v>couverts</v>
      </c>
      <c r="F359" s="261"/>
      <c r="G359" s="114"/>
      <c r="H359" s="114"/>
      <c r="I359" s="114"/>
      <c r="J359" s="114"/>
      <c r="K359" s="114"/>
      <c r="L359" s="115"/>
      <c r="BA359" s="466">
        <v>1</v>
      </c>
    </row>
    <row r="360" spans="2:53" ht="21" customHeight="1" x14ac:dyDescent="0.25">
      <c r="B360" s="73" t="str">
        <f t="shared" si="49"/>
        <v>►</v>
      </c>
      <c r="C360" s="451" t="str">
        <f>C332</f>
        <v>Famille à coller.N.Nom de votre recette.Recette mère ►.S.Saisissez le nom de la recette mère</v>
      </c>
      <c r="D360" s="451">
        <f>D332</f>
        <v>6</v>
      </c>
      <c r="E360" s="451" t="str">
        <f>E332</f>
        <v>couverts</v>
      </c>
      <c r="F360" s="261"/>
      <c r="G360" s="114"/>
      <c r="H360" s="114"/>
      <c r="I360" s="114"/>
      <c r="J360" s="114"/>
      <c r="K360" s="114"/>
      <c r="L360" s="115"/>
      <c r="BA360" s="466">
        <v>1</v>
      </c>
    </row>
    <row r="361" spans="2:53" ht="21" customHeight="1" x14ac:dyDescent="0.25">
      <c r="B361" s="73" t="str">
        <f t="shared" si="49"/>
        <v>►</v>
      </c>
      <c r="C361" s="451" t="str">
        <f>C332</f>
        <v>Famille à coller.N.Nom de votre recette.Recette mère ►.S.Saisissez le nom de la recette mère</v>
      </c>
      <c r="D361" s="451">
        <f>D332</f>
        <v>6</v>
      </c>
      <c r="E361" s="451" t="str">
        <f>E332</f>
        <v>couverts</v>
      </c>
      <c r="F361" s="261"/>
      <c r="G361" s="114"/>
      <c r="H361" s="114"/>
      <c r="I361" s="114"/>
      <c r="J361" s="114"/>
      <c r="K361" s="114"/>
      <c r="L361" s="115"/>
      <c r="BA361" s="466">
        <v>1</v>
      </c>
    </row>
    <row r="362" spans="2:53" ht="21" customHeight="1" x14ac:dyDescent="0.25">
      <c r="B362" s="73" t="str">
        <f t="shared" si="49"/>
        <v>►</v>
      </c>
      <c r="C362" s="451" t="str">
        <f>C332</f>
        <v>Famille à coller.N.Nom de votre recette.Recette mère ►.S.Saisissez le nom de la recette mère</v>
      </c>
      <c r="D362" s="451">
        <f>D332</f>
        <v>6</v>
      </c>
      <c r="E362" s="451" t="str">
        <f>E332</f>
        <v>couverts</v>
      </c>
      <c r="F362" s="261"/>
      <c r="G362" s="114"/>
      <c r="H362" s="114"/>
      <c r="I362" s="114"/>
      <c r="J362" s="114"/>
      <c r="K362" s="114"/>
      <c r="L362" s="115"/>
      <c r="BA362" s="466">
        <v>1</v>
      </c>
    </row>
    <row r="363" spans="2:53" ht="21" customHeight="1" x14ac:dyDescent="0.25">
      <c r="B363" s="73" t="str">
        <f t="shared" si="49"/>
        <v>►</v>
      </c>
      <c r="C363" s="451" t="str">
        <f>C332</f>
        <v>Famille à coller.N.Nom de votre recette.Recette mère ►.S.Saisissez le nom de la recette mère</v>
      </c>
      <c r="D363" s="451">
        <f>D332</f>
        <v>6</v>
      </c>
      <c r="E363" s="451" t="str">
        <f>E332</f>
        <v>couverts</v>
      </c>
      <c r="F363" s="261"/>
      <c r="G363" s="114"/>
      <c r="H363" s="114"/>
      <c r="I363" s="114"/>
      <c r="J363" s="114"/>
      <c r="K363" s="114"/>
      <c r="L363" s="115"/>
      <c r="BA363" s="466">
        <v>1</v>
      </c>
    </row>
    <row r="364" spans="2:53" ht="21" customHeight="1" x14ac:dyDescent="0.25">
      <c r="B364" s="116" t="s">
        <v>7</v>
      </c>
      <c r="C364" s="451" t="str">
        <f>C332</f>
        <v>Famille à coller.N.Nom de votre recette.Recette mère ►.S.Saisissez le nom de la recette mère</v>
      </c>
      <c r="D364" s="451">
        <f>D332</f>
        <v>6</v>
      </c>
      <c r="E364" s="451" t="str">
        <f>E332</f>
        <v>couverts</v>
      </c>
      <c r="F364" s="517" t="s">
        <v>98</v>
      </c>
      <c r="G364" s="518"/>
      <c r="H364" s="518"/>
      <c r="I364" s="518"/>
      <c r="J364" s="518"/>
      <c r="K364" s="519"/>
      <c r="L364" s="520" t="s">
        <v>127</v>
      </c>
      <c r="BA364" s="466">
        <v>1</v>
      </c>
    </row>
    <row r="365" spans="2:53" ht="21" customHeight="1" x14ac:dyDescent="0.25">
      <c r="B365" s="116" t="s">
        <v>7</v>
      </c>
      <c r="C365" s="451" t="str">
        <f>C332</f>
        <v>Famille à coller.N.Nom de votre recette.Recette mère ►.S.Saisissez le nom de la recette mère</v>
      </c>
      <c r="D365" s="451">
        <f>D332</f>
        <v>6</v>
      </c>
      <c r="E365" s="451" t="str">
        <f>E332</f>
        <v>couverts</v>
      </c>
      <c r="F365" s="145"/>
      <c r="G365" s="146"/>
      <c r="H365" s="146"/>
      <c r="I365" s="146"/>
      <c r="J365" s="146"/>
      <c r="K365" s="472"/>
      <c r="L365" s="147" t="s">
        <v>128</v>
      </c>
      <c r="BA365" s="466">
        <v>1</v>
      </c>
    </row>
    <row r="366" spans="2:53" ht="21" customHeight="1" x14ac:dyDescent="0.25">
      <c r="B366" s="116" t="s">
        <v>7</v>
      </c>
      <c r="C366" s="451" t="str">
        <f>C332</f>
        <v>Famille à coller.N.Nom de votre recette.Recette mère ►.S.Saisissez le nom de la recette mère</v>
      </c>
      <c r="D366" s="451">
        <f>D332</f>
        <v>6</v>
      </c>
      <c r="E366" s="451" t="str">
        <f>E332</f>
        <v>couverts</v>
      </c>
      <c r="F366" s="566"/>
      <c r="G366" s="146"/>
      <c r="H366" s="146"/>
      <c r="I366" s="146"/>
      <c r="J366" s="146"/>
      <c r="K366" s="472"/>
      <c r="L366" s="147" t="s">
        <v>266</v>
      </c>
      <c r="BA366" s="466">
        <v>1</v>
      </c>
    </row>
    <row r="367" spans="2:53" ht="21" customHeight="1" x14ac:dyDescent="0.25">
      <c r="B367" s="116" t="s">
        <v>7</v>
      </c>
      <c r="C367" s="451" t="str">
        <f>C350</f>
        <v>Famille à coller.N.Nom de votre recette.Recette mère ►.S.Saisissez le nom de la recette mère</v>
      </c>
      <c r="D367" s="451">
        <f>D350</f>
        <v>6</v>
      </c>
      <c r="E367" s="451" t="str">
        <f>E350</f>
        <v>couverts</v>
      </c>
      <c r="F367" s="994"/>
      <c r="G367" s="265"/>
      <c r="H367" s="265" t="s">
        <v>73</v>
      </c>
      <c r="I367" s="266"/>
      <c r="J367" s="267"/>
      <c r="K367" s="267"/>
      <c r="L367" s="268"/>
      <c r="BA367" s="466">
        <v>1</v>
      </c>
    </row>
    <row r="368" spans="2:53" ht="21" customHeight="1" thickBot="1" x14ac:dyDescent="0.3">
      <c r="B368" s="123" t="s">
        <v>7</v>
      </c>
      <c r="C368" s="455" t="str">
        <f>C350</f>
        <v>Famille à coller.N.Nom de votre recette.Recette mère ►.S.Saisissez le nom de la recette mère</v>
      </c>
      <c r="D368" s="455">
        <f>D350</f>
        <v>6</v>
      </c>
      <c r="E368" s="455" t="str">
        <f>E350</f>
        <v>couverts</v>
      </c>
      <c r="F368" s="269" t="s">
        <v>62</v>
      </c>
      <c r="G368" s="270"/>
      <c r="H368" s="271"/>
      <c r="I368" s="272"/>
      <c r="J368" s="271"/>
      <c r="K368" s="271"/>
      <c r="L368" s="273"/>
      <c r="BA368" s="466">
        <v>1</v>
      </c>
    </row>
    <row r="369" spans="2:53" ht="21" customHeight="1" thickBot="1" x14ac:dyDescent="0.3">
      <c r="B369" s="312" t="s">
        <v>7</v>
      </c>
      <c r="C369" s="464"/>
      <c r="D369" s="464"/>
      <c r="E369" s="464"/>
      <c r="F369" s="464"/>
      <c r="G369" s="464"/>
      <c r="H369" s="464"/>
      <c r="I369" s="464"/>
      <c r="J369" s="464"/>
      <c r="K369" s="464"/>
      <c r="L369" s="464"/>
      <c r="AF369" s="27"/>
      <c r="BA369" s="466">
        <v>1</v>
      </c>
    </row>
    <row r="370" spans="2:53" ht="21" customHeight="1" x14ac:dyDescent="0.25">
      <c r="B370" s="23" t="s">
        <v>7</v>
      </c>
      <c r="C370" s="456" t="str">
        <f>C376</f>
        <v>Famille à coller.N.Nom de votre recette.Recette mère ►.S.Saisissez le nom de la recette mère</v>
      </c>
      <c r="D370" s="457">
        <f>D376</f>
        <v>6</v>
      </c>
      <c r="E370" s="457" t="str">
        <f>E376</f>
        <v>couverts</v>
      </c>
      <c r="F370" s="279" t="s">
        <v>4</v>
      </c>
      <c r="G370" s="24" t="s">
        <v>8</v>
      </c>
      <c r="H370" s="3217" t="s">
        <v>206</v>
      </c>
      <c r="I370" s="3217"/>
      <c r="J370" s="3157" t="s">
        <v>10</v>
      </c>
      <c r="K370" s="3157"/>
      <c r="L370" s="3158"/>
      <c r="N370" s="522" t="s">
        <v>77</v>
      </c>
      <c r="O370" s="470" t="s">
        <v>646</v>
      </c>
      <c r="P370" s="470"/>
      <c r="BA370" s="466">
        <v>1</v>
      </c>
    </row>
    <row r="371" spans="2:53" ht="21" customHeight="1" x14ac:dyDescent="0.25">
      <c r="B371" s="25" t="s">
        <v>7</v>
      </c>
      <c r="C371" s="458" t="str">
        <f>C376</f>
        <v>Famille à coller.N.Nom de votre recette.Recette mère ►.S.Saisissez le nom de la recette mère</v>
      </c>
      <c r="D371" s="459"/>
      <c r="E371" s="459"/>
      <c r="F371" s="281" t="s">
        <v>207</v>
      </c>
      <c r="G371" s="26" t="s">
        <v>12</v>
      </c>
      <c r="H371" s="3218"/>
      <c r="I371" s="3218"/>
      <c r="J371" s="3159"/>
      <c r="K371" s="3159"/>
      <c r="L371" s="3160"/>
      <c r="N371" s="464"/>
      <c r="O371" s="469" t="s">
        <v>276</v>
      </c>
      <c r="AH371" s="27"/>
      <c r="AI371" s="27"/>
      <c r="AJ371" s="27"/>
      <c r="AK371" s="27"/>
      <c r="AL371" s="27"/>
      <c r="BA371" s="466">
        <v>1</v>
      </c>
    </row>
    <row r="372" spans="2:53" ht="21" customHeight="1" x14ac:dyDescent="0.25">
      <c r="B372" s="25" t="s">
        <v>7</v>
      </c>
      <c r="C372" s="460" t="str">
        <f>C376</f>
        <v>Famille à coller.N.Nom de votre recette.Recette mère ►.S.Saisissez le nom de la recette mère</v>
      </c>
      <c r="D372" s="461"/>
      <c r="E372" s="462"/>
      <c r="F372" s="28"/>
      <c r="G372" s="29" t="s">
        <v>208</v>
      </c>
      <c r="H372" s="283"/>
      <c r="I372" s="30" t="s">
        <v>13</v>
      </c>
      <c r="J372" s="284" t="s">
        <v>14</v>
      </c>
      <c r="K372" s="9"/>
      <c r="L372" s="285"/>
      <c r="BA372" s="466">
        <v>1</v>
      </c>
    </row>
    <row r="373" spans="2:53" ht="21" customHeight="1" x14ac:dyDescent="0.25">
      <c r="B373" s="25" t="s">
        <v>7</v>
      </c>
      <c r="C373" s="428" t="str">
        <f>C376</f>
        <v>Famille à coller.N.Nom de votre recette.Recette mère ►.S.Saisissez le nom de la recette mère</v>
      </c>
      <c r="D373" s="428"/>
      <c r="E373" s="428"/>
      <c r="F373" s="36" t="s">
        <v>16</v>
      </c>
      <c r="G373" s="37"/>
      <c r="H373" s="37"/>
      <c r="I373" s="288" t="s">
        <v>17</v>
      </c>
      <c r="J373" s="3214" t="str">
        <f>F376</f>
        <v>Famille à coller.N.Nom de votre recette.Recette mère ►.S.Saisissez le nom de la recette mère</v>
      </c>
      <c r="K373" s="3214"/>
      <c r="L373" s="3215"/>
      <c r="BA373" s="466">
        <v>1</v>
      </c>
    </row>
    <row r="374" spans="2:53" ht="21" customHeight="1" x14ac:dyDescent="0.25">
      <c r="B374" s="25" t="s">
        <v>7</v>
      </c>
      <c r="C374" s="428" t="str">
        <f>C376</f>
        <v>Famille à coller.N.Nom de votre recette.Recette mère ►.S.Saisissez le nom de la recette mère</v>
      </c>
      <c r="D374" s="428"/>
      <c r="E374" s="428"/>
      <c r="F374" s="43">
        <v>6</v>
      </c>
      <c r="G374" s="44" t="s">
        <v>66</v>
      </c>
      <c r="H374" s="36"/>
      <c r="I374" s="36"/>
      <c r="J374" s="3214"/>
      <c r="K374" s="3214"/>
      <c r="L374" s="3215"/>
      <c r="BA374" s="466">
        <v>1</v>
      </c>
    </row>
    <row r="375" spans="2:53" ht="21" customHeight="1" x14ac:dyDescent="0.25">
      <c r="B375" s="25" t="s">
        <v>5</v>
      </c>
      <c r="C375" s="428" t="str">
        <f>C376</f>
        <v>Famille à coller.N.Nom de votre recette.Recette mère ►.S.Saisissez le nom de la recette mère</v>
      </c>
      <c r="D375" s="428"/>
      <c r="E375" s="428"/>
      <c r="F375" s="289"/>
      <c r="G375" s="48"/>
      <c r="H375" s="48"/>
      <c r="I375" s="48"/>
      <c r="J375" s="48"/>
      <c r="K375" s="48"/>
      <c r="L375" s="429"/>
      <c r="BA375" s="466">
        <v>1</v>
      </c>
    </row>
    <row r="376" spans="2:53" ht="21" customHeight="1" thickBot="1" x14ac:dyDescent="0.3">
      <c r="B376" s="430" t="s">
        <v>5</v>
      </c>
      <c r="C376" s="431" t="str">
        <f>F376</f>
        <v>Famille à coller.N.Nom de votre recette.Recette mère ►.S.Saisissez le nom de la recette mère</v>
      </c>
      <c r="D376" s="431">
        <f>F374</f>
        <v>6</v>
      </c>
      <c r="E376" s="431" t="str">
        <f>G374</f>
        <v>couverts</v>
      </c>
      <c r="F376" s="435" t="str">
        <f>UPPER(LEFT(H370,1))&amp;LOWER(MID(H370,2,999))&amp;"."&amp;UPPER(LEFT(J370,1))&amp;"."&amp;UPPER(LEFT(J370,1))&amp;LOWER(MID(J370,2,999))&amp;"."&amp;IF(ISTEXT(L376),K376&amp;"."&amp;UPPER(LEFT(L376,1))&amp;"."&amp;UPPER(LEFT(L376,1))&amp;LOWER(MID(L376,2,999)),G376)</f>
        <v>Famille à coller.N.Nom de votre recette.Recette mère ►.S.Saisissez le nom de la recette mère</v>
      </c>
      <c r="G376" s="432" t="s">
        <v>22</v>
      </c>
      <c r="H376" s="3216" t="s">
        <v>23</v>
      </c>
      <c r="I376" s="3216"/>
      <c r="J376" s="3216"/>
      <c r="K376" s="433" t="s">
        <v>24</v>
      </c>
      <c r="L376" s="434" t="s">
        <v>25</v>
      </c>
      <c r="BA376" s="466">
        <v>1</v>
      </c>
    </row>
    <row r="377" spans="2:53" ht="21" customHeight="1" thickTop="1" thickBot="1" x14ac:dyDescent="0.3">
      <c r="B377" s="104" t="s">
        <v>7</v>
      </c>
      <c r="C377" s="440" t="str">
        <f>C376</f>
        <v>Famille à coller.N.Nom de votre recette.Recette mère ►.S.Saisissez le nom de la recette mère</v>
      </c>
      <c r="D377" s="440"/>
      <c r="E377" s="440"/>
      <c r="F377" s="105" t="s">
        <v>27</v>
      </c>
      <c r="G377" s="106">
        <v>6</v>
      </c>
      <c r="H377" s="107" t="s">
        <v>265</v>
      </c>
      <c r="I377" s="108"/>
      <c r="J377" s="108"/>
      <c r="K377" s="399" t="s">
        <v>85</v>
      </c>
      <c r="L377" s="109"/>
      <c r="BA377" s="466">
        <v>1</v>
      </c>
    </row>
    <row r="378" spans="2:53" ht="21" customHeight="1" thickTop="1" x14ac:dyDescent="0.25">
      <c r="B378" s="104" t="s">
        <v>7</v>
      </c>
      <c r="C378" s="523" t="str">
        <f>C376</f>
        <v>Famille à coller.N.Nom de votre recette.Recette mère ►.S.Saisissez le nom de la recette mère</v>
      </c>
      <c r="D378" s="523"/>
      <c r="E378" s="524"/>
      <c r="F378" s="168" t="s">
        <v>137</v>
      </c>
      <c r="G378" s="162" t="s">
        <v>138</v>
      </c>
      <c r="H378" s="162"/>
      <c r="I378" s="169" t="s">
        <v>139</v>
      </c>
      <c r="J378" s="169" t="s">
        <v>140</v>
      </c>
      <c r="K378" s="146"/>
      <c r="L378" s="170" t="s">
        <v>141</v>
      </c>
      <c r="BA378" s="466">
        <v>1</v>
      </c>
    </row>
    <row r="379" spans="2:53" ht="21" customHeight="1" x14ac:dyDescent="0.25">
      <c r="B379" s="171" t="str">
        <f>IF(OR(F379&lt;&gt;"",G379&lt;&gt; "",I379&lt;&gt;"",J379&lt;&gt;""),"A", "►")</f>
        <v>A</v>
      </c>
      <c r="C379" s="451" t="str">
        <f>C376</f>
        <v>Famille à coller.N.Nom de votre recette.Recette mère ►.S.Saisissez le nom de la recette mère</v>
      </c>
      <c r="D379" s="451"/>
      <c r="E379" s="525"/>
      <c r="F379" s="172" t="s">
        <v>142</v>
      </c>
      <c r="G379" s="173">
        <v>4.1666666666666699E-2</v>
      </c>
      <c r="H379" s="174"/>
      <c r="I379" s="174">
        <v>220</v>
      </c>
      <c r="J379" s="175" t="s">
        <v>143</v>
      </c>
      <c r="K379" s="146"/>
      <c r="L379" s="176"/>
      <c r="BA379" s="466">
        <v>1</v>
      </c>
    </row>
    <row r="380" spans="2:53" ht="21" customHeight="1" x14ac:dyDescent="0.25">
      <c r="B380" s="177" t="str">
        <f>IF(J380&lt;&gt;"","A", "►")</f>
        <v>A</v>
      </c>
      <c r="C380" s="451" t="str">
        <f>C376</f>
        <v>Famille à coller.N.Nom de votre recette.Recette mère ►.S.Saisissez le nom de la recette mère</v>
      </c>
      <c r="D380" s="451">
        <f>D376</f>
        <v>6</v>
      </c>
      <c r="E380" s="525" t="str">
        <f>E376</f>
        <v>couverts</v>
      </c>
      <c r="F380" s="178" t="s">
        <v>137</v>
      </c>
      <c r="G380" s="179"/>
      <c r="H380" s="179"/>
      <c r="I380" s="179" t="s">
        <v>148</v>
      </c>
      <c r="J380" s="180" t="s">
        <v>149</v>
      </c>
      <c r="K380" s="180"/>
      <c r="L380" s="176"/>
      <c r="AZ380" s="27"/>
      <c r="BA380" s="466">
        <v>1</v>
      </c>
    </row>
    <row r="381" spans="2:53" ht="21" customHeight="1" x14ac:dyDescent="0.25">
      <c r="B381" s="171" t="str">
        <f>IF(OR(F381&lt;&gt;"",G381&lt;&gt; "",I381&lt;&gt;"",J381&lt;&gt;""),"A", "►")</f>
        <v>A</v>
      </c>
      <c r="C381" s="451" t="str">
        <f>C376</f>
        <v>Famille à coller.N.Nom de votre recette.Recette mère ►.S.Saisissez le nom de la recette mère</v>
      </c>
      <c r="D381" s="451">
        <f>D376</f>
        <v>6</v>
      </c>
      <c r="E381" s="525" t="str">
        <f>E376</f>
        <v>couverts</v>
      </c>
      <c r="F381" s="182" t="s">
        <v>151</v>
      </c>
      <c r="G381" s="183"/>
      <c r="H381" s="184"/>
      <c r="I381" s="184">
        <v>250</v>
      </c>
      <c r="J381" s="185" t="s">
        <v>152</v>
      </c>
      <c r="K381" s="185"/>
      <c r="L381" s="176"/>
      <c r="AN381" s="27"/>
      <c r="AO381" s="27"/>
      <c r="AP381" s="27"/>
      <c r="AQ381" s="27"/>
      <c r="BA381" s="466">
        <v>1</v>
      </c>
    </row>
    <row r="382" spans="2:53" ht="21" customHeight="1" x14ac:dyDescent="0.25">
      <c r="B382" s="177" t="str">
        <f>IF(J382&lt;&gt;"","A", "►")</f>
        <v>A</v>
      </c>
      <c r="C382" s="451" t="str">
        <f>C376</f>
        <v>Famille à coller.N.Nom de votre recette.Recette mère ►.S.Saisissez le nom de la recette mère</v>
      </c>
      <c r="D382" s="451">
        <f>D376</f>
        <v>6</v>
      </c>
      <c r="E382" s="525" t="str">
        <f>E376</f>
        <v>couverts</v>
      </c>
      <c r="F382" s="178" t="s">
        <v>137</v>
      </c>
      <c r="G382" s="179"/>
      <c r="H382" s="179"/>
      <c r="I382" s="179" t="s">
        <v>148</v>
      </c>
      <c r="J382" s="180" t="s">
        <v>149</v>
      </c>
      <c r="K382" s="180"/>
      <c r="L382" s="176"/>
      <c r="AS382" s="27"/>
      <c r="AT382" s="27"/>
      <c r="AU382" s="27"/>
      <c r="AV382" s="27"/>
      <c r="AW382" s="27"/>
      <c r="AX382" s="27"/>
      <c r="AY382" s="27"/>
      <c r="BA382" s="466">
        <v>1</v>
      </c>
    </row>
    <row r="383" spans="2:53" ht="21" customHeight="1" x14ac:dyDescent="0.25">
      <c r="B383" s="171" t="str">
        <f>IF(OR(F383&lt;&gt;"",G383&lt;&gt; "",I383&lt;&gt;"",J383&lt;&gt;""),"A", "►")</f>
        <v>A</v>
      </c>
      <c r="C383" s="451" t="str">
        <f>C376</f>
        <v>Famille à coller.N.Nom de votre recette.Recette mère ►.S.Saisissez le nom de la recette mère</v>
      </c>
      <c r="D383" s="451">
        <f>D376</f>
        <v>6</v>
      </c>
      <c r="E383" s="525" t="str">
        <f>E376</f>
        <v>couverts</v>
      </c>
      <c r="F383" s="182" t="s">
        <v>151</v>
      </c>
      <c r="G383" s="183">
        <v>4.8611111111111112E-3</v>
      </c>
      <c r="H383" s="184"/>
      <c r="I383" s="184">
        <v>250</v>
      </c>
      <c r="J383" s="185" t="s">
        <v>155</v>
      </c>
      <c r="K383" s="185"/>
      <c r="L383" s="176"/>
      <c r="BA383" s="466">
        <v>1</v>
      </c>
    </row>
    <row r="384" spans="2:53" ht="21" customHeight="1" x14ac:dyDescent="0.25">
      <c r="B384" s="177" t="str">
        <f>IF(J384&lt;&gt;"","A", "►")</f>
        <v>A</v>
      </c>
      <c r="C384" s="451" t="str">
        <f>C376</f>
        <v>Famille à coller.N.Nom de votre recette.Recette mère ►.S.Saisissez le nom de la recette mère</v>
      </c>
      <c r="D384" s="451">
        <f>D376</f>
        <v>6</v>
      </c>
      <c r="E384" s="525" t="str">
        <f>E376</f>
        <v>couverts</v>
      </c>
      <c r="F384" s="178" t="s">
        <v>137</v>
      </c>
      <c r="G384" s="179"/>
      <c r="H384" s="179"/>
      <c r="I384" s="179" t="s">
        <v>148</v>
      </c>
      <c r="J384" s="180" t="s">
        <v>149</v>
      </c>
      <c r="K384" s="180"/>
      <c r="L384" s="176"/>
      <c r="BA384" s="466">
        <v>1</v>
      </c>
    </row>
    <row r="385" spans="2:53" ht="21" customHeight="1" x14ac:dyDescent="0.25">
      <c r="B385" s="171" t="str">
        <f>IF(OR(F385&lt;&gt;"",G385&lt;&gt; "",I385&lt;&gt;"",J385&lt;&gt;""),"A", "►")</f>
        <v>A</v>
      </c>
      <c r="C385" s="451" t="str">
        <f>C376</f>
        <v>Famille à coller.N.Nom de votre recette.Recette mère ►.S.Saisissez le nom de la recette mère</v>
      </c>
      <c r="D385" s="451">
        <f>D376</f>
        <v>6</v>
      </c>
      <c r="E385" s="525" t="str">
        <f>E376</f>
        <v>couverts</v>
      </c>
      <c r="F385" s="182" t="s">
        <v>151</v>
      </c>
      <c r="G385" s="183">
        <v>0.10416666666666667</v>
      </c>
      <c r="H385" s="184"/>
      <c r="I385" s="184">
        <v>170</v>
      </c>
      <c r="J385" s="185" t="s">
        <v>158</v>
      </c>
      <c r="K385" s="185"/>
      <c r="L385" s="176"/>
      <c r="BA385" s="466">
        <v>1</v>
      </c>
    </row>
    <row r="386" spans="2:53" ht="21" customHeight="1" x14ac:dyDescent="0.25">
      <c r="B386" s="177" t="str">
        <f>IF(J386&lt;&gt;"","A", "►")</f>
        <v>A</v>
      </c>
      <c r="C386" s="451" t="str">
        <f>C376</f>
        <v>Famille à coller.N.Nom de votre recette.Recette mère ►.S.Saisissez le nom de la recette mère</v>
      </c>
      <c r="D386" s="451">
        <f>D376</f>
        <v>6</v>
      </c>
      <c r="E386" s="525" t="str">
        <f>E376</f>
        <v>couverts</v>
      </c>
      <c r="F386" s="178" t="s">
        <v>137</v>
      </c>
      <c r="G386" s="179"/>
      <c r="H386" s="179"/>
      <c r="I386" s="179" t="s">
        <v>148</v>
      </c>
      <c r="J386" s="180" t="s">
        <v>160</v>
      </c>
      <c r="K386" s="180"/>
      <c r="L386" s="176"/>
      <c r="BA386" s="466">
        <v>1</v>
      </c>
    </row>
    <row r="387" spans="2:53" ht="21" customHeight="1" x14ac:dyDescent="0.25">
      <c r="B387" s="171" t="str">
        <f>IF(OR(F387&lt;&gt;"",G387&lt;&gt; "",I387&lt;&gt;"",J387&lt;&gt;""),"A", "►")</f>
        <v>A</v>
      </c>
      <c r="C387" s="451" t="str">
        <f>C376</f>
        <v>Famille à coller.N.Nom de votre recette.Recette mère ►.S.Saisissez le nom de la recette mère</v>
      </c>
      <c r="D387" s="451">
        <f>D376</f>
        <v>6</v>
      </c>
      <c r="E387" s="525" t="str">
        <f>E376</f>
        <v>couverts</v>
      </c>
      <c r="F387" s="182" t="s">
        <v>151</v>
      </c>
      <c r="G387" s="183">
        <v>4.8611111111111112E-3</v>
      </c>
      <c r="H387" s="184"/>
      <c r="I387" s="184">
        <v>100</v>
      </c>
      <c r="J387" s="185"/>
      <c r="K387" s="185"/>
      <c r="L387" s="176"/>
      <c r="M387" s="466">
        <v>1</v>
      </c>
      <c r="BA387" s="466">
        <v>1</v>
      </c>
    </row>
    <row r="388" spans="2:53" ht="21" customHeight="1" x14ac:dyDescent="0.25">
      <c r="B388" s="177" t="str">
        <f>IF(J388&lt;&gt;"","A", "►")</f>
        <v>A</v>
      </c>
      <c r="C388" s="451" t="str">
        <f>C376</f>
        <v>Famille à coller.N.Nom de votre recette.Recette mère ►.S.Saisissez le nom de la recette mère</v>
      </c>
      <c r="D388" s="451">
        <f>D376</f>
        <v>6</v>
      </c>
      <c r="E388" s="525" t="str">
        <f>E376</f>
        <v>couverts</v>
      </c>
      <c r="F388" s="178" t="s">
        <v>137</v>
      </c>
      <c r="G388" s="179"/>
      <c r="H388" s="179"/>
      <c r="I388" s="179" t="s">
        <v>148</v>
      </c>
      <c r="J388" s="180" t="s">
        <v>163</v>
      </c>
      <c r="K388" s="180"/>
      <c r="L388" s="176"/>
      <c r="BA388" s="466">
        <v>1</v>
      </c>
    </row>
    <row r="389" spans="2:53" ht="21" customHeight="1" x14ac:dyDescent="0.25">
      <c r="B389" s="171" t="str">
        <f>IF(OR(F389&lt;&gt;"",G389&lt;&gt; "",I389&lt;&gt;"",J389&lt;&gt;""),"A", "►")</f>
        <v>A</v>
      </c>
      <c r="C389" s="451" t="str">
        <f>C376</f>
        <v>Famille à coller.N.Nom de votre recette.Recette mère ►.S.Saisissez le nom de la recette mère</v>
      </c>
      <c r="D389" s="451">
        <f>D376</f>
        <v>6</v>
      </c>
      <c r="E389" s="525" t="str">
        <f>E376</f>
        <v>couverts</v>
      </c>
      <c r="F389" s="182" t="s">
        <v>151</v>
      </c>
      <c r="G389" s="183">
        <v>4.8611111111111112E-3</v>
      </c>
      <c r="H389" s="184"/>
      <c r="I389" s="184">
        <v>110</v>
      </c>
      <c r="J389" s="185"/>
      <c r="K389" s="185"/>
      <c r="L389" s="176"/>
      <c r="BA389" s="466">
        <v>1</v>
      </c>
    </row>
    <row r="390" spans="2:53" ht="21" customHeight="1" thickBot="1" x14ac:dyDescent="0.3">
      <c r="B390" s="73" t="str">
        <f t="shared" ref="B390" si="50">IF(OR(F390&lt;&gt;"",G390&lt;&gt; "",H390&lt;&gt;"",I390&lt;&gt;""),"A", "►")</f>
        <v>►</v>
      </c>
      <c r="C390" s="451" t="str">
        <f>C376</f>
        <v>Famille à coller.N.Nom de votre recette.Recette mère ►.S.Saisissez le nom de la recette mère</v>
      </c>
      <c r="D390" s="451">
        <f>D376</f>
        <v>6</v>
      </c>
      <c r="E390" s="525" t="str">
        <f>E376</f>
        <v>couverts</v>
      </c>
      <c r="F390" s="114"/>
      <c r="G390" s="114"/>
      <c r="H390" s="114"/>
      <c r="I390" s="114"/>
      <c r="J390" s="114"/>
      <c r="K390" s="114"/>
      <c r="L390" s="115"/>
      <c r="BA390" s="466">
        <v>1</v>
      </c>
    </row>
    <row r="391" spans="2:53" ht="21" customHeight="1" thickTop="1" thickBot="1" x14ac:dyDescent="0.3">
      <c r="B391" s="104" t="s">
        <v>7</v>
      </c>
      <c r="C391" s="451" t="str">
        <f>C376</f>
        <v>Famille à coller.N.Nom de votre recette.Recette mère ►.S.Saisissez le nom de la recette mère</v>
      </c>
      <c r="D391" s="451">
        <f>D376</f>
        <v>6</v>
      </c>
      <c r="E391" s="525" t="str">
        <f>E376</f>
        <v>couverts</v>
      </c>
      <c r="F391" s="399"/>
      <c r="G391" s="108"/>
      <c r="H391" s="108"/>
      <c r="I391" s="108"/>
      <c r="J391" s="399" t="s">
        <v>267</v>
      </c>
      <c r="K391" s="399"/>
      <c r="L391" s="109"/>
      <c r="BA391" s="466">
        <v>1</v>
      </c>
    </row>
    <row r="392" spans="2:53" ht="21" customHeight="1" thickTop="1" x14ac:dyDescent="0.25">
      <c r="B392" s="104" t="s">
        <v>7</v>
      </c>
      <c r="C392" s="451" t="str">
        <f>C376</f>
        <v>Famille à coller.N.Nom de votre recette.Recette mère ►.S.Saisissez le nom de la recette mère</v>
      </c>
      <c r="D392" s="451">
        <f>D376</f>
        <v>6</v>
      </c>
      <c r="E392" s="525" t="str">
        <f>E376</f>
        <v>couverts</v>
      </c>
      <c r="F392" s="398"/>
      <c r="G392" s="400" t="s">
        <v>268</v>
      </c>
      <c r="H392" s="85"/>
      <c r="I392" s="85"/>
      <c r="J392" s="401"/>
      <c r="K392" s="122"/>
      <c r="L392" s="402" t="s">
        <v>106</v>
      </c>
      <c r="O392" s="596"/>
      <c r="BA392" s="466">
        <v>1</v>
      </c>
    </row>
    <row r="393" spans="2:53" ht="21" customHeight="1" x14ac:dyDescent="0.25">
      <c r="B393" s="104" t="s">
        <v>7</v>
      </c>
      <c r="C393" s="451" t="str">
        <f>C376</f>
        <v>Famille à coller.N.Nom de votre recette.Recette mère ►.S.Saisissez le nom de la recette mère</v>
      </c>
      <c r="D393" s="451">
        <f>D376</f>
        <v>6</v>
      </c>
      <c r="E393" s="525" t="str">
        <f>E376</f>
        <v>couverts</v>
      </c>
      <c r="F393" s="149"/>
      <c r="G393" s="150">
        <v>16</v>
      </c>
      <c r="H393" s="9"/>
      <c r="I393" s="151" t="s">
        <v>107</v>
      </c>
      <c r="J393" t="s">
        <v>108</v>
      </c>
      <c r="K393" s="85"/>
      <c r="L393" s="147" t="s">
        <v>109</v>
      </c>
      <c r="O393" s="596"/>
      <c r="BA393" s="466">
        <v>1</v>
      </c>
    </row>
    <row r="394" spans="2:53" ht="21" customHeight="1" thickBot="1" x14ac:dyDescent="0.3">
      <c r="B394" s="104" t="s">
        <v>7</v>
      </c>
      <c r="C394" s="451" t="str">
        <f>C376</f>
        <v>Famille à coller.N.Nom de votre recette.Recette mère ►.S.Saisissez le nom de la recette mère</v>
      </c>
      <c r="D394" s="451">
        <f>D376</f>
        <v>6</v>
      </c>
      <c r="E394" s="525" t="str">
        <f>E376</f>
        <v>couverts</v>
      </c>
      <c r="F394" s="152"/>
      <c r="G394" s="153" t="s">
        <v>110</v>
      </c>
      <c r="H394" s="153"/>
      <c r="I394" s="154">
        <v>32</v>
      </c>
      <c r="J394" s="155" t="str">
        <f>I393</f>
        <v xml:space="preserve">portions </v>
      </c>
      <c r="K394" s="114"/>
      <c r="L394" s="147" t="s">
        <v>111</v>
      </c>
      <c r="O394" s="596"/>
      <c r="BA394" s="466">
        <v>1</v>
      </c>
    </row>
    <row r="395" spans="2:53" ht="21" customHeight="1" thickTop="1" thickBot="1" x14ac:dyDescent="0.3">
      <c r="B395" s="104" t="s">
        <v>7</v>
      </c>
      <c r="C395" s="451" t="str">
        <f>C376</f>
        <v>Famille à coller.N.Nom de votre recette.Recette mère ►.S.Saisissez le nom de la recette mère</v>
      </c>
      <c r="D395" s="451">
        <f>D376</f>
        <v>6</v>
      </c>
      <c r="E395" s="525" t="str">
        <f>E376</f>
        <v>couverts</v>
      </c>
      <c r="F395" s="156"/>
      <c r="G395" s="157" t="s">
        <v>112</v>
      </c>
      <c r="H395" s="9"/>
      <c r="I395" s="158" t="str">
        <f>G395</f>
        <v>Gastro</v>
      </c>
      <c r="J395" s="159" t="s">
        <v>113</v>
      </c>
      <c r="K395" s="114"/>
      <c r="L395" s="147" t="s">
        <v>114</v>
      </c>
      <c r="O395" s="475" t="s">
        <v>27</v>
      </c>
      <c r="BA395" s="466">
        <v>1</v>
      </c>
    </row>
    <row r="396" spans="2:53" ht="21" customHeight="1" thickTop="1" x14ac:dyDescent="0.25">
      <c r="B396" s="73" t="str">
        <f t="shared" ref="B396:B403" si="51">IF(OR(F396&lt;&gt;""),"A", "►")</f>
        <v>A</v>
      </c>
      <c r="C396" s="451" t="str">
        <f>C376</f>
        <v>Famille à coller.N.Nom de votre recette.Recette mère ►.S.Saisissez le nom de la recette mère</v>
      </c>
      <c r="D396" s="451">
        <f>D376</f>
        <v>6</v>
      </c>
      <c r="E396" s="525" t="str">
        <f>E376</f>
        <v>couverts</v>
      </c>
      <c r="F396" s="136" t="s">
        <v>86</v>
      </c>
      <c r="G396" s="157">
        <v>1</v>
      </c>
      <c r="H396" s="9"/>
      <c r="I396" s="160">
        <f>(G396/G393)*I394</f>
        <v>2</v>
      </c>
      <c r="J396" s="38" t="s">
        <v>115</v>
      </c>
      <c r="K396" s="114"/>
      <c r="L396" s="147" t="s">
        <v>116</v>
      </c>
      <c r="O396" s="474" t="s">
        <v>279</v>
      </c>
      <c r="BA396" s="466">
        <v>1</v>
      </c>
    </row>
    <row r="397" spans="2:53" ht="21" customHeight="1" x14ac:dyDescent="0.25">
      <c r="B397" s="73" t="str">
        <f t="shared" si="51"/>
        <v>A</v>
      </c>
      <c r="C397" s="451" t="str">
        <f>C376</f>
        <v>Famille à coller.N.Nom de votre recette.Recette mère ►.S.Saisissez le nom de la recette mère</v>
      </c>
      <c r="D397" s="451">
        <f>D376</f>
        <v>6</v>
      </c>
      <c r="E397" s="525" t="str">
        <f>E376</f>
        <v>couverts</v>
      </c>
      <c r="F397" s="136" t="s">
        <v>86</v>
      </c>
      <c r="G397" s="157">
        <v>1</v>
      </c>
      <c r="H397" s="9"/>
      <c r="I397" s="160">
        <f>(G397/G393)*I394</f>
        <v>2</v>
      </c>
      <c r="J397" s="38" t="s">
        <v>117</v>
      </c>
      <c r="K397" s="114"/>
      <c r="L397" s="147" t="s">
        <v>118</v>
      </c>
      <c r="O397" s="136" t="s">
        <v>86</v>
      </c>
      <c r="BA397" s="466">
        <v>1</v>
      </c>
    </row>
    <row r="398" spans="2:53" ht="21" customHeight="1" x14ac:dyDescent="0.25">
      <c r="B398" s="73" t="str">
        <f t="shared" si="51"/>
        <v>A</v>
      </c>
      <c r="C398" s="451" t="str">
        <f>C376</f>
        <v>Famille à coller.N.Nom de votre recette.Recette mère ►.S.Saisissez le nom de la recette mère</v>
      </c>
      <c r="D398" s="451">
        <f>D376</f>
        <v>6</v>
      </c>
      <c r="E398" s="525" t="str">
        <f>E376</f>
        <v>couverts</v>
      </c>
      <c r="F398" s="136" t="s">
        <v>86</v>
      </c>
      <c r="G398" s="157">
        <v>1</v>
      </c>
      <c r="H398" s="9"/>
      <c r="I398" s="160">
        <f>(G398/G393)*I394</f>
        <v>2</v>
      </c>
      <c r="J398" s="38" t="s">
        <v>119</v>
      </c>
      <c r="K398" s="114"/>
      <c r="L398" s="147" t="s">
        <v>120</v>
      </c>
      <c r="O398" s="138" t="s">
        <v>88</v>
      </c>
      <c r="BA398" s="466">
        <v>1</v>
      </c>
    </row>
    <row r="399" spans="2:53" ht="21" customHeight="1" x14ac:dyDescent="0.25">
      <c r="B399" s="73" t="str">
        <f t="shared" si="51"/>
        <v>A</v>
      </c>
      <c r="C399" s="451" t="str">
        <f>C376</f>
        <v>Famille à coller.N.Nom de votre recette.Recette mère ►.S.Saisissez le nom de la recette mère</v>
      </c>
      <c r="D399" s="451">
        <f>D376</f>
        <v>6</v>
      </c>
      <c r="E399" s="525" t="str">
        <f>E376</f>
        <v>couverts</v>
      </c>
      <c r="F399" s="136" t="s">
        <v>86</v>
      </c>
      <c r="G399" s="157">
        <v>1</v>
      </c>
      <c r="H399" s="9"/>
      <c r="I399" s="160">
        <f>(G399/G393)*I394</f>
        <v>2</v>
      </c>
      <c r="J399" s="38" t="s">
        <v>121</v>
      </c>
      <c r="K399" s="114"/>
      <c r="L399" s="147" t="s">
        <v>122</v>
      </c>
      <c r="O399" s="140" t="s">
        <v>90</v>
      </c>
      <c r="BA399" s="466">
        <v>1</v>
      </c>
    </row>
    <row r="400" spans="2:53" ht="21" customHeight="1" x14ac:dyDescent="0.25">
      <c r="B400" s="73" t="str">
        <f t="shared" si="51"/>
        <v>A</v>
      </c>
      <c r="C400" s="451" t="str">
        <f>C376</f>
        <v>Famille à coller.N.Nom de votre recette.Recette mère ►.S.Saisissez le nom de la recette mère</v>
      </c>
      <c r="D400" s="451">
        <f>D376</f>
        <v>6</v>
      </c>
      <c r="E400" s="525" t="str">
        <f>E376</f>
        <v>couverts</v>
      </c>
      <c r="F400" s="136" t="s">
        <v>86</v>
      </c>
      <c r="G400" s="157">
        <v>1</v>
      </c>
      <c r="H400" s="9"/>
      <c r="I400" s="160">
        <f>(G400/G393)*I394</f>
        <v>2</v>
      </c>
      <c r="J400" s="38" t="s">
        <v>123</v>
      </c>
      <c r="K400" s="114"/>
      <c r="L400" s="147" t="s">
        <v>124</v>
      </c>
      <c r="O400" s="140" t="s">
        <v>278</v>
      </c>
      <c r="BA400" s="466">
        <v>1</v>
      </c>
    </row>
    <row r="401" spans="2:53" ht="21" customHeight="1" x14ac:dyDescent="0.25">
      <c r="B401" s="73" t="str">
        <f t="shared" si="51"/>
        <v>A</v>
      </c>
      <c r="C401" s="451" t="str">
        <f>C376</f>
        <v>Famille à coller.N.Nom de votre recette.Recette mère ►.S.Saisissez le nom de la recette mère</v>
      </c>
      <c r="D401" s="451">
        <f>D376</f>
        <v>6</v>
      </c>
      <c r="E401" s="525" t="str">
        <f>E376</f>
        <v>couverts</v>
      </c>
      <c r="F401" s="324" t="s">
        <v>126</v>
      </c>
      <c r="G401" s="157">
        <v>1</v>
      </c>
      <c r="H401" s="9"/>
      <c r="I401" s="160">
        <f>(G401/G393)*I394</f>
        <v>2</v>
      </c>
      <c r="J401" s="114"/>
      <c r="K401" s="114"/>
      <c r="L401" s="147" t="s">
        <v>125</v>
      </c>
      <c r="BA401" s="466">
        <v>1</v>
      </c>
    </row>
    <row r="402" spans="2:53" ht="21" customHeight="1" x14ac:dyDescent="0.25">
      <c r="B402" s="73" t="str">
        <f t="shared" si="51"/>
        <v>A</v>
      </c>
      <c r="C402" s="451" t="str">
        <f>C376</f>
        <v>Famille à coller.N.Nom de votre recette.Recette mère ►.S.Saisissez le nom de la recette mère</v>
      </c>
      <c r="D402" s="451">
        <f>D376</f>
        <v>6</v>
      </c>
      <c r="E402" s="525" t="str">
        <f>E376</f>
        <v>couverts</v>
      </c>
      <c r="F402" s="324" t="s">
        <v>126</v>
      </c>
      <c r="G402" s="157">
        <v>1</v>
      </c>
      <c r="H402" s="9"/>
      <c r="I402" s="160">
        <f>(G402/G393)*I394</f>
        <v>2</v>
      </c>
      <c r="J402" s="114"/>
      <c r="K402" s="114"/>
      <c r="L402" s="147"/>
      <c r="BA402" s="466">
        <v>1</v>
      </c>
    </row>
    <row r="403" spans="2:53" ht="21" customHeight="1" x14ac:dyDescent="0.25">
      <c r="B403" s="73" t="str">
        <f t="shared" si="51"/>
        <v>A</v>
      </c>
      <c r="C403" s="451" t="str">
        <f>C376</f>
        <v>Famille à coller.N.Nom de votre recette.Recette mère ►.S.Saisissez le nom de la recette mère</v>
      </c>
      <c r="D403" s="451">
        <f>D376</f>
        <v>6</v>
      </c>
      <c r="E403" s="525" t="str">
        <f>E376</f>
        <v>couverts</v>
      </c>
      <c r="F403" s="324" t="s">
        <v>126</v>
      </c>
      <c r="G403" s="157">
        <v>1</v>
      </c>
      <c r="H403" s="9"/>
      <c r="I403" s="160">
        <f>(G403/G393)*I394</f>
        <v>2</v>
      </c>
      <c r="J403" s="114"/>
      <c r="K403" s="114"/>
      <c r="L403" s="147"/>
      <c r="BA403" s="466">
        <v>1</v>
      </c>
    </row>
    <row r="404" spans="2:53" ht="21" customHeight="1" x14ac:dyDescent="0.25">
      <c r="B404" s="73" t="str">
        <f t="shared" ref="B404:B409" si="52">IF(OR(F404&lt;&gt;"",G404&lt;&gt; "",H404&lt;&gt;"",I404&lt;&gt;""),"A", "►")</f>
        <v>►</v>
      </c>
      <c r="C404" s="451" t="str">
        <f>C376</f>
        <v>Famille à coller.N.Nom de votre recette.Recette mère ►.S.Saisissez le nom de la recette mère</v>
      </c>
      <c r="D404" s="451">
        <f>D376</f>
        <v>6</v>
      </c>
      <c r="E404" s="525" t="str">
        <f>E376</f>
        <v>couverts</v>
      </c>
      <c r="F404" s="114"/>
      <c r="G404" s="114"/>
      <c r="H404" s="114"/>
      <c r="I404" s="114"/>
      <c r="J404" s="114"/>
      <c r="K404" s="114"/>
      <c r="L404" s="115"/>
      <c r="BA404" s="466">
        <v>1</v>
      </c>
    </row>
    <row r="405" spans="2:53" ht="21" customHeight="1" x14ac:dyDescent="0.25">
      <c r="B405" s="116" t="s">
        <v>7</v>
      </c>
      <c r="C405" s="451" t="str">
        <f>C376</f>
        <v>Famille à coller.N.Nom de votre recette.Recette mère ►.S.Saisissez le nom de la recette mère</v>
      </c>
      <c r="D405" s="451">
        <f>D376</f>
        <v>6</v>
      </c>
      <c r="E405" s="451" t="str">
        <f>E376</f>
        <v>couverts</v>
      </c>
      <c r="F405" s="517" t="s">
        <v>98</v>
      </c>
      <c r="G405" s="518"/>
      <c r="H405" s="518"/>
      <c r="I405" s="518"/>
      <c r="J405" s="518"/>
      <c r="K405" s="519"/>
      <c r="L405" s="520"/>
      <c r="BA405" s="466">
        <v>1</v>
      </c>
    </row>
    <row r="406" spans="2:53" ht="21" customHeight="1" x14ac:dyDescent="0.25">
      <c r="B406" s="73" t="str">
        <f t="shared" si="52"/>
        <v>►</v>
      </c>
      <c r="C406" s="451" t="str">
        <f>C376</f>
        <v>Famille à coller.N.Nom de votre recette.Recette mère ►.S.Saisissez le nom de la recette mère</v>
      </c>
      <c r="D406" s="451">
        <f>D376</f>
        <v>6</v>
      </c>
      <c r="E406" s="451" t="str">
        <f>E376</f>
        <v>couverts</v>
      </c>
      <c r="F406" s="145"/>
      <c r="G406" s="146"/>
      <c r="H406" s="146"/>
      <c r="I406" s="146"/>
      <c r="J406" s="146"/>
      <c r="K406" s="472"/>
      <c r="L406" s="147"/>
      <c r="BA406" s="466">
        <v>1</v>
      </c>
    </row>
    <row r="407" spans="2:53" ht="21" customHeight="1" x14ac:dyDescent="0.25">
      <c r="B407" s="73" t="str">
        <f t="shared" si="52"/>
        <v>►</v>
      </c>
      <c r="C407" s="451" t="str">
        <f>C376</f>
        <v>Famille à coller.N.Nom de votre recette.Recette mère ►.S.Saisissez le nom de la recette mère</v>
      </c>
      <c r="D407" s="451">
        <f>D376</f>
        <v>6</v>
      </c>
      <c r="E407" s="451" t="str">
        <f>E376</f>
        <v>couverts</v>
      </c>
      <c r="F407" s="145"/>
      <c r="G407" s="146"/>
      <c r="H407" s="146"/>
      <c r="I407" s="146"/>
      <c r="J407" s="146"/>
      <c r="K407" s="472"/>
      <c r="L407" s="147"/>
      <c r="BA407" s="466">
        <v>1</v>
      </c>
    </row>
    <row r="408" spans="2:53" ht="21" customHeight="1" x14ac:dyDescent="0.25">
      <c r="B408" s="73" t="str">
        <f t="shared" si="52"/>
        <v>►</v>
      </c>
      <c r="C408" s="451" t="str">
        <f>C376</f>
        <v>Famille à coller.N.Nom de votre recette.Recette mère ►.S.Saisissez le nom de la recette mère</v>
      </c>
      <c r="D408" s="451">
        <f>D376</f>
        <v>6</v>
      </c>
      <c r="E408" s="451" t="str">
        <f>E376</f>
        <v>couverts</v>
      </c>
      <c r="F408" s="145"/>
      <c r="G408" s="146"/>
      <c r="H408" s="146"/>
      <c r="I408" s="146"/>
      <c r="J408" s="146"/>
      <c r="K408" s="472"/>
      <c r="L408" s="147" t="s">
        <v>127</v>
      </c>
      <c r="BA408" s="466">
        <v>1</v>
      </c>
    </row>
    <row r="409" spans="2:53" ht="21" customHeight="1" x14ac:dyDescent="0.25">
      <c r="B409" s="73" t="str">
        <f t="shared" si="52"/>
        <v>►</v>
      </c>
      <c r="C409" s="451" t="str">
        <f>C376</f>
        <v>Famille à coller.N.Nom de votre recette.Recette mère ►.S.Saisissez le nom de la recette mère</v>
      </c>
      <c r="D409" s="451">
        <f>D376</f>
        <v>6</v>
      </c>
      <c r="E409" s="451" t="str">
        <f>E376</f>
        <v>couverts</v>
      </c>
      <c r="F409" s="145"/>
      <c r="G409" s="146"/>
      <c r="H409" s="146"/>
      <c r="I409" s="146"/>
      <c r="J409" s="146"/>
      <c r="K409" s="472"/>
      <c r="L409" s="147" t="s">
        <v>128</v>
      </c>
      <c r="BA409" s="466">
        <v>1</v>
      </c>
    </row>
    <row r="410" spans="2:53" ht="21" customHeight="1" x14ac:dyDescent="0.25">
      <c r="B410" s="116" t="s">
        <v>7</v>
      </c>
      <c r="C410" s="451" t="str">
        <f>C376</f>
        <v>Famille à coller.N.Nom de votre recette.Recette mère ►.S.Saisissez le nom de la recette mère</v>
      </c>
      <c r="D410" s="451">
        <f>D376</f>
        <v>6</v>
      </c>
      <c r="E410" s="451" t="str">
        <f>E376</f>
        <v>couverts</v>
      </c>
      <c r="F410" s="566"/>
      <c r="G410" s="146"/>
      <c r="H410" s="146"/>
      <c r="I410" s="146"/>
      <c r="J410" s="146"/>
      <c r="K410" s="472"/>
      <c r="L410" s="147" t="s">
        <v>266</v>
      </c>
      <c r="BA410" s="466">
        <v>1</v>
      </c>
    </row>
    <row r="411" spans="2:53" ht="21" customHeight="1" x14ac:dyDescent="0.25">
      <c r="B411" s="116" t="s">
        <v>7</v>
      </c>
      <c r="C411" s="451" t="str">
        <f>C394</f>
        <v>Famille à coller.N.Nom de votre recette.Recette mère ►.S.Saisissez le nom de la recette mère</v>
      </c>
      <c r="D411" s="451">
        <f>D394</f>
        <v>6</v>
      </c>
      <c r="E411" s="451" t="str">
        <f>E394</f>
        <v>couverts</v>
      </c>
      <c r="F411" s="994"/>
      <c r="G411" s="265"/>
      <c r="H411" s="265" t="s">
        <v>73</v>
      </c>
      <c r="I411" s="266"/>
      <c r="J411" s="267"/>
      <c r="K411" s="267"/>
      <c r="L411" s="268"/>
      <c r="BA411" s="466">
        <v>1</v>
      </c>
    </row>
    <row r="412" spans="2:53" ht="21" customHeight="1" thickBot="1" x14ac:dyDescent="0.3">
      <c r="B412" s="123" t="s">
        <v>7</v>
      </c>
      <c r="C412" s="455" t="str">
        <f>C394</f>
        <v>Famille à coller.N.Nom de votre recette.Recette mère ►.S.Saisissez le nom de la recette mère</v>
      </c>
      <c r="D412" s="455">
        <f>D394</f>
        <v>6</v>
      </c>
      <c r="E412" s="455" t="str">
        <f>E394</f>
        <v>couverts</v>
      </c>
      <c r="F412" s="269" t="s">
        <v>62</v>
      </c>
      <c r="G412" s="270"/>
      <c r="H412" s="271"/>
      <c r="I412" s="272"/>
      <c r="J412" s="271"/>
      <c r="K412" s="271"/>
      <c r="L412" s="273"/>
      <c r="BA412" s="466">
        <v>1</v>
      </c>
    </row>
    <row r="413" spans="2:53" ht="21" customHeight="1" thickBot="1" x14ac:dyDescent="0.3">
      <c r="B413" s="312" t="s">
        <v>7</v>
      </c>
      <c r="C413" s="464"/>
      <c r="D413" s="464"/>
      <c r="E413" s="464"/>
      <c r="F413" s="464"/>
      <c r="G413" s="464"/>
      <c r="H413" s="464"/>
      <c r="I413" s="464"/>
      <c r="J413" s="464"/>
      <c r="K413" s="464"/>
      <c r="L413" s="464"/>
      <c r="BA413" s="466">
        <v>1</v>
      </c>
    </row>
    <row r="414" spans="2:53" ht="21" customHeight="1" x14ac:dyDescent="0.25">
      <c r="B414" s="23" t="s">
        <v>7</v>
      </c>
      <c r="C414" s="456" t="str">
        <f>C420</f>
        <v>Famille à coller.N.Nom de votre recette.Recette mère ►.S.Saisissez le nom de la recette mère</v>
      </c>
      <c r="D414" s="457">
        <f>D420</f>
        <v>6</v>
      </c>
      <c r="E414" s="457" t="str">
        <f>E420</f>
        <v>couverts</v>
      </c>
      <c r="F414" s="279" t="s">
        <v>4</v>
      </c>
      <c r="G414" s="24" t="s">
        <v>8</v>
      </c>
      <c r="H414" s="3217" t="s">
        <v>206</v>
      </c>
      <c r="I414" s="3217"/>
      <c r="J414" s="3157" t="s">
        <v>10</v>
      </c>
      <c r="K414" s="3157"/>
      <c r="L414" s="3158"/>
      <c r="N414" s="522" t="s">
        <v>77</v>
      </c>
      <c r="O414" s="470" t="s">
        <v>646</v>
      </c>
      <c r="P414" s="470"/>
      <c r="BA414" s="466">
        <v>1</v>
      </c>
    </row>
    <row r="415" spans="2:53" ht="21" customHeight="1" x14ac:dyDescent="0.25">
      <c r="B415" s="25" t="s">
        <v>7</v>
      </c>
      <c r="C415" s="458" t="str">
        <f>C420</f>
        <v>Famille à coller.N.Nom de votre recette.Recette mère ►.S.Saisissez le nom de la recette mère</v>
      </c>
      <c r="D415" s="459"/>
      <c r="E415" s="459"/>
      <c r="F415" s="281" t="s">
        <v>207</v>
      </c>
      <c r="G415" s="26" t="s">
        <v>12</v>
      </c>
      <c r="H415" s="3218"/>
      <c r="I415" s="3218"/>
      <c r="J415" s="3159"/>
      <c r="K415" s="3159"/>
      <c r="L415" s="3160"/>
      <c r="N415" s="464"/>
      <c r="O415" s="469" t="s">
        <v>276</v>
      </c>
      <c r="BA415" s="466">
        <v>1</v>
      </c>
    </row>
    <row r="416" spans="2:53" ht="21" customHeight="1" x14ac:dyDescent="0.25">
      <c r="B416" s="25" t="s">
        <v>7</v>
      </c>
      <c r="C416" s="460" t="str">
        <f>C420</f>
        <v>Famille à coller.N.Nom de votre recette.Recette mère ►.S.Saisissez le nom de la recette mère</v>
      </c>
      <c r="D416" s="461"/>
      <c r="E416" s="462"/>
      <c r="F416" s="28"/>
      <c r="G416" s="29" t="s">
        <v>208</v>
      </c>
      <c r="H416" s="283"/>
      <c r="I416" s="30" t="s">
        <v>13</v>
      </c>
      <c r="J416" s="284" t="s">
        <v>14</v>
      </c>
      <c r="K416" s="9"/>
      <c r="L416" s="285"/>
      <c r="BA416" s="466">
        <v>1</v>
      </c>
    </row>
    <row r="417" spans="2:53" ht="21" customHeight="1" x14ac:dyDescent="0.25">
      <c r="B417" s="25" t="s">
        <v>7</v>
      </c>
      <c r="C417" s="428" t="str">
        <f>C420</f>
        <v>Famille à coller.N.Nom de votre recette.Recette mère ►.S.Saisissez le nom de la recette mère</v>
      </c>
      <c r="D417" s="428"/>
      <c r="E417" s="428"/>
      <c r="F417" s="36" t="s">
        <v>16</v>
      </c>
      <c r="G417" s="37"/>
      <c r="H417" s="37"/>
      <c r="I417" s="288" t="s">
        <v>17</v>
      </c>
      <c r="J417" s="3214" t="str">
        <f>F420</f>
        <v>Famille à coller.N.Nom de votre recette.Recette mère ►.S.Saisissez le nom de la recette mère</v>
      </c>
      <c r="K417" s="3214"/>
      <c r="L417" s="3215"/>
      <c r="BA417" s="466">
        <v>1</v>
      </c>
    </row>
    <row r="418" spans="2:53" ht="21" customHeight="1" x14ac:dyDescent="0.25">
      <c r="B418" s="25" t="s">
        <v>7</v>
      </c>
      <c r="C418" s="428" t="str">
        <f>C420</f>
        <v>Famille à coller.N.Nom de votre recette.Recette mère ►.S.Saisissez le nom de la recette mère</v>
      </c>
      <c r="D418" s="428"/>
      <c r="E418" s="428"/>
      <c r="F418" s="43">
        <v>6</v>
      </c>
      <c r="G418" s="44" t="s">
        <v>66</v>
      </c>
      <c r="H418" s="36"/>
      <c r="I418" s="36"/>
      <c r="J418" s="3214"/>
      <c r="K418" s="3214"/>
      <c r="L418" s="3215"/>
      <c r="BA418" s="466">
        <v>1</v>
      </c>
    </row>
    <row r="419" spans="2:53" ht="21" customHeight="1" x14ac:dyDescent="0.25">
      <c r="B419" s="25" t="s">
        <v>5</v>
      </c>
      <c r="C419" s="428" t="str">
        <f>C420</f>
        <v>Famille à coller.N.Nom de votre recette.Recette mère ►.S.Saisissez le nom de la recette mère</v>
      </c>
      <c r="D419" s="428"/>
      <c r="E419" s="428"/>
      <c r="F419" s="289"/>
      <c r="G419" s="48"/>
      <c r="H419" s="48"/>
      <c r="I419" s="48"/>
      <c r="J419" s="48"/>
      <c r="K419" s="48"/>
      <c r="L419" s="429"/>
      <c r="BA419" s="466">
        <v>1</v>
      </c>
    </row>
    <row r="420" spans="2:53" ht="21" customHeight="1" thickBot="1" x14ac:dyDescent="0.3">
      <c r="B420" s="430" t="s">
        <v>5</v>
      </c>
      <c r="C420" s="431" t="str">
        <f>F420</f>
        <v>Famille à coller.N.Nom de votre recette.Recette mère ►.S.Saisissez le nom de la recette mère</v>
      </c>
      <c r="D420" s="431">
        <f>F418</f>
        <v>6</v>
      </c>
      <c r="E420" s="431" t="str">
        <f>G418</f>
        <v>couverts</v>
      </c>
      <c r="F420" s="435" t="str">
        <f>UPPER(LEFT(H414,1))&amp;LOWER(MID(H414,2,999))&amp;"."&amp;UPPER(LEFT(J414,1))&amp;"."&amp;UPPER(LEFT(J414,1))&amp;LOWER(MID(J414,2,999))&amp;"."&amp;IF(ISTEXT(L420),K420&amp;"."&amp;UPPER(LEFT(L420,1))&amp;"."&amp;UPPER(LEFT(L420,1))&amp;LOWER(MID(L420,2,999)),G420)</f>
        <v>Famille à coller.N.Nom de votre recette.Recette mère ►.S.Saisissez le nom de la recette mère</v>
      </c>
      <c r="G420" s="432" t="s">
        <v>22</v>
      </c>
      <c r="H420" s="3216" t="s">
        <v>23</v>
      </c>
      <c r="I420" s="3216"/>
      <c r="J420" s="3216"/>
      <c r="K420" s="433" t="s">
        <v>24</v>
      </c>
      <c r="L420" s="434" t="s">
        <v>25</v>
      </c>
      <c r="BA420" s="466">
        <v>1</v>
      </c>
    </row>
    <row r="421" spans="2:53" ht="21" customHeight="1" thickTop="1" thickBot="1" x14ac:dyDescent="0.3">
      <c r="B421" s="104" t="s">
        <v>7</v>
      </c>
      <c r="C421" s="440" t="str">
        <f>C420</f>
        <v>Famille à coller.N.Nom de votre recette.Recette mère ►.S.Saisissez le nom de la recette mère</v>
      </c>
      <c r="D421" s="440"/>
      <c r="E421" s="440"/>
      <c r="F421" s="105" t="s">
        <v>27</v>
      </c>
      <c r="G421" s="106">
        <v>8</v>
      </c>
      <c r="H421" s="373" t="s">
        <v>240</v>
      </c>
      <c r="I421" s="108"/>
      <c r="J421" s="108"/>
      <c r="K421" s="420" t="s">
        <v>85</v>
      </c>
      <c r="L421" s="109"/>
      <c r="O421" s="596"/>
      <c r="BA421" s="466">
        <v>1</v>
      </c>
    </row>
    <row r="422" spans="2:53" ht="21" customHeight="1" thickTop="1" x14ac:dyDescent="0.25">
      <c r="B422" s="73" t="str">
        <f>IF(OR(F422&lt;&gt;"",G422&lt;&gt; "",I422&lt;&gt;"",J422&lt;&gt;""),"A", "►")</f>
        <v>A</v>
      </c>
      <c r="C422" s="523" t="str">
        <f>C420</f>
        <v>Famille à coller.N.Nom de votre recette.Recette mère ►.S.Saisissez le nom de la recette mère</v>
      </c>
      <c r="D422" s="523"/>
      <c r="E422" s="524"/>
      <c r="F422" s="138" t="s">
        <v>88</v>
      </c>
      <c r="G422" s="167">
        <v>1.7361111111111112E-2</v>
      </c>
      <c r="H422" s="163"/>
      <c r="I422" s="163">
        <v>3</v>
      </c>
      <c r="J422" s="407" t="s">
        <v>132</v>
      </c>
      <c r="K422" s="408"/>
      <c r="L422" s="409"/>
      <c r="O422" s="596"/>
      <c r="BA422" s="466">
        <v>1</v>
      </c>
    </row>
    <row r="423" spans="2:53" ht="21" customHeight="1" thickBot="1" x14ac:dyDescent="0.3">
      <c r="B423" s="73" t="str">
        <f t="shared" ref="B423:B435" si="53">IF(OR(F423&lt;&gt;"",G423&lt;&gt; "",I423&lt;&gt;"",J423&lt;&gt;""),"A", "►")</f>
        <v>A</v>
      </c>
      <c r="C423" s="451" t="str">
        <f>C420</f>
        <v>Famille à coller.N.Nom de votre recette.Recette mère ►.S.Saisissez le nom de la recette mère</v>
      </c>
      <c r="D423" s="451"/>
      <c r="E423" s="525"/>
      <c r="F423" s="138" t="s">
        <v>88</v>
      </c>
      <c r="G423" s="167">
        <v>1.7361111111111112E-2</v>
      </c>
      <c r="H423" s="163"/>
      <c r="I423" s="163">
        <v>3</v>
      </c>
      <c r="J423" s="133" t="s">
        <v>133</v>
      </c>
      <c r="K423" s="133"/>
      <c r="L423" s="325"/>
      <c r="O423" s="596"/>
      <c r="BA423" s="466">
        <v>1</v>
      </c>
    </row>
    <row r="424" spans="2:53" ht="21" customHeight="1" thickTop="1" thickBot="1" x14ac:dyDescent="0.3">
      <c r="B424" s="73" t="str">
        <f t="shared" si="53"/>
        <v>A</v>
      </c>
      <c r="C424" s="451" t="str">
        <f>C420</f>
        <v>Famille à coller.N.Nom de votre recette.Recette mère ►.S.Saisissez le nom de la recette mère</v>
      </c>
      <c r="D424" s="451">
        <f>D420</f>
        <v>6</v>
      </c>
      <c r="E424" s="525" t="str">
        <f>E420</f>
        <v>couverts</v>
      </c>
      <c r="F424" s="138" t="s">
        <v>88</v>
      </c>
      <c r="G424" s="167">
        <v>5.9027777777777797E-2</v>
      </c>
      <c r="H424" s="163"/>
      <c r="I424" s="163">
        <v>3</v>
      </c>
      <c r="J424" s="133" t="s">
        <v>134</v>
      </c>
      <c r="K424" s="133"/>
      <c r="L424" s="325"/>
      <c r="O424" s="475" t="s">
        <v>27</v>
      </c>
      <c r="BA424" s="466">
        <v>1</v>
      </c>
    </row>
    <row r="425" spans="2:53" ht="21" customHeight="1" thickTop="1" x14ac:dyDescent="0.25">
      <c r="B425" s="73" t="str">
        <f t="shared" si="53"/>
        <v>A</v>
      </c>
      <c r="C425" s="451" t="str">
        <f>C420</f>
        <v>Famille à coller.N.Nom de votre recette.Recette mère ►.S.Saisissez le nom de la recette mère</v>
      </c>
      <c r="D425" s="451">
        <f>D420</f>
        <v>6</v>
      </c>
      <c r="E425" s="525" t="str">
        <f>E420</f>
        <v>couverts</v>
      </c>
      <c r="F425" s="138" t="s">
        <v>88</v>
      </c>
      <c r="G425" s="167">
        <v>2.4305555555555556E-2</v>
      </c>
      <c r="H425" s="163"/>
      <c r="I425" s="163">
        <v>3</v>
      </c>
      <c r="J425" s="133" t="s">
        <v>135</v>
      </c>
      <c r="K425" s="133"/>
      <c r="L425" s="325"/>
      <c r="O425" s="474" t="s">
        <v>279</v>
      </c>
      <c r="BA425" s="466">
        <v>1</v>
      </c>
    </row>
    <row r="426" spans="2:53" ht="21" customHeight="1" x14ac:dyDescent="0.25">
      <c r="B426" s="73" t="str">
        <f t="shared" si="53"/>
        <v>A</v>
      </c>
      <c r="C426" s="451" t="str">
        <f>C420</f>
        <v>Famille à coller.N.Nom de votre recette.Recette mère ►.S.Saisissez le nom de la recette mère</v>
      </c>
      <c r="D426" s="451">
        <f>D420</f>
        <v>6</v>
      </c>
      <c r="E426" s="525" t="str">
        <f>E420</f>
        <v>couverts</v>
      </c>
      <c r="F426" s="138" t="s">
        <v>88</v>
      </c>
      <c r="G426" s="167">
        <v>1.0416666666666666E-2</v>
      </c>
      <c r="H426" s="163"/>
      <c r="I426" s="163">
        <v>170</v>
      </c>
      <c r="J426" s="133" t="s">
        <v>136</v>
      </c>
      <c r="K426" s="133"/>
      <c r="L426" s="325"/>
      <c r="O426" s="136" t="s">
        <v>86</v>
      </c>
      <c r="BA426" s="466">
        <v>1</v>
      </c>
    </row>
    <row r="427" spans="2:53" ht="21" customHeight="1" x14ac:dyDescent="0.25">
      <c r="B427" s="73" t="str">
        <f t="shared" si="53"/>
        <v>A</v>
      </c>
      <c r="C427" s="451" t="str">
        <f>C420</f>
        <v>Famille à coller.N.Nom de votre recette.Recette mère ►.S.Saisissez le nom de la recette mère</v>
      </c>
      <c r="D427" s="451">
        <f>D420</f>
        <v>6</v>
      </c>
      <c r="E427" s="525" t="str">
        <f>E420</f>
        <v>couverts</v>
      </c>
      <c r="F427" s="138" t="s">
        <v>88</v>
      </c>
      <c r="G427" s="167">
        <v>6.9444444444444441E-3</v>
      </c>
      <c r="H427" s="163"/>
      <c r="I427" s="163">
        <v>150</v>
      </c>
      <c r="J427" s="133" t="s">
        <v>152</v>
      </c>
      <c r="K427" s="133"/>
      <c r="L427" s="325"/>
      <c r="O427" s="138" t="s">
        <v>88</v>
      </c>
      <c r="BA427" s="466">
        <v>1</v>
      </c>
    </row>
    <row r="428" spans="2:53" ht="21" customHeight="1" x14ac:dyDescent="0.25">
      <c r="B428" s="73" t="str">
        <f t="shared" si="53"/>
        <v>A</v>
      </c>
      <c r="C428" s="451" t="str">
        <f>C420</f>
        <v>Famille à coller.N.Nom de votre recette.Recette mère ►.S.Saisissez le nom de la recette mère</v>
      </c>
      <c r="D428" s="451">
        <f>D420</f>
        <v>6</v>
      </c>
      <c r="E428" s="525" t="str">
        <f>E420</f>
        <v>couverts</v>
      </c>
      <c r="F428" s="138" t="s">
        <v>88</v>
      </c>
      <c r="G428" s="167">
        <v>0.10069444444444445</v>
      </c>
      <c r="H428" s="163"/>
      <c r="I428" s="163">
        <v>120</v>
      </c>
      <c r="J428" s="133" t="s">
        <v>224</v>
      </c>
      <c r="K428" s="132"/>
      <c r="L428" s="164"/>
      <c r="O428" s="140" t="s">
        <v>90</v>
      </c>
      <c r="BA428" s="466">
        <v>1</v>
      </c>
    </row>
    <row r="429" spans="2:53" ht="21" customHeight="1" x14ac:dyDescent="0.25">
      <c r="B429" s="73" t="str">
        <f t="shared" si="53"/>
        <v>A</v>
      </c>
      <c r="C429" s="451" t="str">
        <f>C420</f>
        <v>Famille à coller.N.Nom de votre recette.Recette mère ►.S.Saisissez le nom de la recette mère</v>
      </c>
      <c r="D429" s="451">
        <f>D420</f>
        <v>6</v>
      </c>
      <c r="E429" s="525" t="str">
        <f>E420</f>
        <v>couverts</v>
      </c>
      <c r="F429" s="138" t="s">
        <v>88</v>
      </c>
      <c r="G429" s="167">
        <v>1.3888888888888888E-2</v>
      </c>
      <c r="H429" s="163"/>
      <c r="I429" s="163">
        <v>120</v>
      </c>
      <c r="J429" s="133" t="s">
        <v>225</v>
      </c>
      <c r="K429" s="132"/>
      <c r="L429" s="164"/>
      <c r="O429" s="140" t="s">
        <v>278</v>
      </c>
      <c r="BA429" s="466">
        <v>1</v>
      </c>
    </row>
    <row r="430" spans="2:53" ht="21" customHeight="1" x14ac:dyDescent="0.25">
      <c r="B430" s="73" t="str">
        <f t="shared" si="53"/>
        <v>A</v>
      </c>
      <c r="C430" s="451" t="str">
        <f>C420</f>
        <v>Famille à coller.N.Nom de votre recette.Recette mère ►.S.Saisissez le nom de la recette mère</v>
      </c>
      <c r="D430" s="451">
        <f>D420</f>
        <v>6</v>
      </c>
      <c r="E430" s="525" t="str">
        <f>E420</f>
        <v>couverts</v>
      </c>
      <c r="F430" s="138" t="s">
        <v>88</v>
      </c>
      <c r="G430" s="167">
        <v>3.125E-2</v>
      </c>
      <c r="H430" s="163"/>
      <c r="I430" s="163"/>
      <c r="J430" s="133" t="s">
        <v>227</v>
      </c>
      <c r="K430" s="132"/>
      <c r="L430" s="164"/>
      <c r="BA430" s="466">
        <v>1</v>
      </c>
    </row>
    <row r="431" spans="2:53" ht="21" customHeight="1" x14ac:dyDescent="0.25">
      <c r="B431" s="73" t="str">
        <f t="shared" si="53"/>
        <v>A</v>
      </c>
      <c r="C431" s="451" t="str">
        <f>C420</f>
        <v>Famille à coller.N.Nom de votre recette.Recette mère ►.S.Saisissez le nom de la recette mère</v>
      </c>
      <c r="D431" s="451">
        <f>D420</f>
        <v>6</v>
      </c>
      <c r="E431" s="525" t="str">
        <f>E420</f>
        <v>couverts</v>
      </c>
      <c r="F431" s="138" t="s">
        <v>88</v>
      </c>
      <c r="G431" s="167">
        <v>2.4305555555555556E-2</v>
      </c>
      <c r="H431" s="163"/>
      <c r="I431" s="163"/>
      <c r="J431" s="133" t="s">
        <v>228</v>
      </c>
      <c r="K431" s="132"/>
      <c r="L431" s="164"/>
      <c r="BA431" s="466">
        <v>1</v>
      </c>
    </row>
    <row r="432" spans="2:53" ht="21" customHeight="1" x14ac:dyDescent="0.25">
      <c r="B432" s="73" t="str">
        <f t="shared" si="53"/>
        <v>A</v>
      </c>
      <c r="C432" s="451" t="str">
        <f>C420</f>
        <v>Famille à coller.N.Nom de votre recette.Recette mère ►.S.Saisissez le nom de la recette mère</v>
      </c>
      <c r="D432" s="451">
        <f>D420</f>
        <v>6</v>
      </c>
      <c r="E432" s="525" t="str">
        <f>E420</f>
        <v>couverts</v>
      </c>
      <c r="F432" s="138" t="s">
        <v>88</v>
      </c>
      <c r="G432" s="167">
        <v>7.2916666666666671E-2</v>
      </c>
      <c r="H432" s="163"/>
      <c r="I432" s="411" t="s">
        <v>269</v>
      </c>
      <c r="J432" s="133" t="s">
        <v>229</v>
      </c>
      <c r="K432" s="132"/>
      <c r="L432" s="164"/>
      <c r="AR432" s="465"/>
      <c r="BA432" s="466">
        <v>1</v>
      </c>
    </row>
    <row r="433" spans="2:53" ht="21" customHeight="1" x14ac:dyDescent="0.25">
      <c r="B433" s="73" t="str">
        <f t="shared" si="53"/>
        <v>A</v>
      </c>
      <c r="C433" s="451" t="str">
        <f>C420</f>
        <v>Famille à coller.N.Nom de votre recette.Recette mère ►.S.Saisissez le nom de la recette mère</v>
      </c>
      <c r="D433" s="451">
        <f>D420</f>
        <v>6</v>
      </c>
      <c r="E433" s="525" t="str">
        <f>E420</f>
        <v>couverts</v>
      </c>
      <c r="F433" s="138" t="s">
        <v>88</v>
      </c>
      <c r="G433" s="167">
        <v>3.4722222222222224E-2</v>
      </c>
      <c r="H433" s="163"/>
      <c r="I433" s="163"/>
      <c r="J433" s="133" t="s">
        <v>226</v>
      </c>
      <c r="K433" s="132"/>
      <c r="L433" s="164"/>
      <c r="AS433" s="465"/>
      <c r="AT433" s="465"/>
      <c r="AU433" s="465"/>
      <c r="AV433" s="465"/>
      <c r="AW433" s="465"/>
      <c r="AX433" s="465"/>
      <c r="AY433" s="465"/>
      <c r="AZ433" s="465"/>
      <c r="BA433" s="466">
        <v>1</v>
      </c>
    </row>
    <row r="434" spans="2:53" ht="21" customHeight="1" x14ac:dyDescent="0.25">
      <c r="B434" s="73" t="str">
        <f t="shared" si="53"/>
        <v>A</v>
      </c>
      <c r="C434" s="451" t="str">
        <f>C420</f>
        <v>Famille à coller.N.Nom de votre recette.Recette mère ►.S.Saisissez le nom de la recette mère</v>
      </c>
      <c r="D434" s="451">
        <f>D420</f>
        <v>6</v>
      </c>
      <c r="E434" s="525" t="str">
        <f>E420</f>
        <v>couverts</v>
      </c>
      <c r="F434" s="138" t="s">
        <v>88</v>
      </c>
      <c r="G434" s="167"/>
      <c r="H434" s="326" t="s">
        <v>129</v>
      </c>
      <c r="I434" s="165">
        <v>65</v>
      </c>
      <c r="J434" s="327" t="s">
        <v>130</v>
      </c>
      <c r="K434" s="132"/>
      <c r="L434" s="164"/>
      <c r="AG434" s="465"/>
      <c r="BA434" s="466">
        <v>1</v>
      </c>
    </row>
    <row r="435" spans="2:53" ht="21" customHeight="1" x14ac:dyDescent="0.25">
      <c r="B435" s="73" t="str">
        <f t="shared" si="53"/>
        <v>A</v>
      </c>
      <c r="C435" s="451" t="str">
        <f>C420</f>
        <v>Famille à coller.N.Nom de votre recette.Recette mère ►.S.Saisissez le nom de la recette mère</v>
      </c>
      <c r="D435" s="451">
        <f>D420</f>
        <v>6</v>
      </c>
      <c r="E435" s="525" t="str">
        <f>E420</f>
        <v>couverts</v>
      </c>
      <c r="F435" s="138" t="s">
        <v>88</v>
      </c>
      <c r="G435" s="167"/>
      <c r="H435" s="328" t="s">
        <v>129</v>
      </c>
      <c r="I435" s="166">
        <v>3</v>
      </c>
      <c r="J435" s="329" t="s">
        <v>131</v>
      </c>
      <c r="K435" s="132"/>
      <c r="L435" s="164"/>
      <c r="BA435" s="466">
        <v>1</v>
      </c>
    </row>
    <row r="436" spans="2:53" ht="21" customHeight="1" x14ac:dyDescent="0.25">
      <c r="B436" s="116" t="s">
        <v>7</v>
      </c>
      <c r="C436" s="451" t="str">
        <f>C420</f>
        <v>Famille à coller.N.Nom de votre recette.Recette mère ►.S.Saisissez le nom de la recette mère</v>
      </c>
      <c r="D436" s="451">
        <f>D420</f>
        <v>6</v>
      </c>
      <c r="E436" s="525" t="str">
        <f>E420</f>
        <v>couverts</v>
      </c>
      <c r="F436" s="330" t="s">
        <v>2</v>
      </c>
      <c r="G436" s="331">
        <f>SUM(G422:G435)</f>
        <v>0.41319444444444448</v>
      </c>
      <c r="H436" s="616"/>
      <c r="I436" s="616"/>
      <c r="J436" s="617"/>
      <c r="K436" s="617"/>
      <c r="L436" s="618"/>
      <c r="BA436" s="466">
        <v>1</v>
      </c>
    </row>
    <row r="437" spans="2:53" ht="21" customHeight="1" x14ac:dyDescent="0.25">
      <c r="B437" s="73" t="str">
        <f t="shared" ref="B437" si="54">IF(OR(I437&lt;&gt;"",J437&lt;&gt; "",K437&lt;&gt;"",L437&lt;&gt;""),"A", "►")</f>
        <v>A</v>
      </c>
      <c r="C437" s="451" t="str">
        <f>C420</f>
        <v>Famille à coller.N.Nom de votre recette.Recette mère ►.S.Saisissez le nom de la recette mère</v>
      </c>
      <c r="D437" s="451">
        <f>D420</f>
        <v>6</v>
      </c>
      <c r="E437" s="525" t="str">
        <f>E420</f>
        <v>couverts</v>
      </c>
      <c r="F437" s="619" t="s">
        <v>235</v>
      </c>
      <c r="G437" s="621"/>
      <c r="H437" s="620"/>
      <c r="I437" s="621" t="s">
        <v>249</v>
      </c>
      <c r="J437" s="620" t="s">
        <v>250</v>
      </c>
      <c r="K437" s="622" t="s">
        <v>251</v>
      </c>
      <c r="L437" s="623" t="s">
        <v>252</v>
      </c>
      <c r="BA437" s="466">
        <v>1</v>
      </c>
    </row>
    <row r="438" spans="2:53" ht="21" customHeight="1" x14ac:dyDescent="0.25">
      <c r="B438" s="73" t="str">
        <f>IF(OR(F438&lt;&gt;"",I438&lt;&gt;"",J438&lt;&gt; "",K438&lt;&gt;"",L438&lt;&gt;""),"A", "►")</f>
        <v>A</v>
      </c>
      <c r="C438" s="451" t="str">
        <f>C420</f>
        <v>Famille à coller.N.Nom de votre recette.Recette mère ►.S.Saisissez le nom de la recette mère</v>
      </c>
      <c r="D438" s="451">
        <f>D420</f>
        <v>6</v>
      </c>
      <c r="E438" s="525" t="str">
        <f>E420</f>
        <v>couverts</v>
      </c>
      <c r="F438" s="388"/>
      <c r="G438" s="389">
        <v>2.4305555555555556E-2</v>
      </c>
      <c r="H438" s="9"/>
      <c r="I438" s="165">
        <v>100</v>
      </c>
      <c r="J438" s="390">
        <v>0.6</v>
      </c>
      <c r="K438" s="391" t="s">
        <v>253</v>
      </c>
      <c r="L438" s="392" t="s">
        <v>254</v>
      </c>
      <c r="BA438" s="466">
        <v>1</v>
      </c>
    </row>
    <row r="439" spans="2:53" ht="21" customHeight="1" x14ac:dyDescent="0.25">
      <c r="B439" s="73" t="str">
        <f t="shared" ref="B439:B441" si="55">IF(OR(F439&lt;&gt;"",I439&lt;&gt;"",J439&lt;&gt; "",K439&lt;&gt;"",L439&lt;&gt;""),"A", "►")</f>
        <v>A</v>
      </c>
      <c r="C439" s="451" t="str">
        <f>C420</f>
        <v>Famille à coller.N.Nom de votre recette.Recette mère ►.S.Saisissez le nom de la recette mère</v>
      </c>
      <c r="D439" s="451">
        <f>D420</f>
        <v>6</v>
      </c>
      <c r="E439" s="525" t="str">
        <f>E420</f>
        <v>couverts</v>
      </c>
      <c r="F439" s="388" t="s">
        <v>255</v>
      </c>
      <c r="G439" s="389">
        <v>1.0416666666666666E-2</v>
      </c>
      <c r="H439" s="9"/>
      <c r="I439" s="165">
        <v>100</v>
      </c>
      <c r="J439" s="390">
        <v>0.6</v>
      </c>
      <c r="K439" s="391" t="s">
        <v>256</v>
      </c>
      <c r="L439" s="392" t="s">
        <v>257</v>
      </c>
      <c r="BA439" s="466">
        <v>1</v>
      </c>
    </row>
    <row r="440" spans="2:53" ht="21" customHeight="1" x14ac:dyDescent="0.25">
      <c r="B440" s="73" t="str">
        <f t="shared" si="55"/>
        <v>A</v>
      </c>
      <c r="C440" s="451" t="str">
        <f>C420</f>
        <v>Famille à coller.N.Nom de votre recette.Recette mère ►.S.Saisissez le nom de la recette mère</v>
      </c>
      <c r="D440" s="451">
        <f>D420</f>
        <v>6</v>
      </c>
      <c r="E440" s="525" t="str">
        <f>E420</f>
        <v>couverts</v>
      </c>
      <c r="F440" s="388" t="s">
        <v>258</v>
      </c>
      <c r="G440" s="389">
        <v>5.2083333333333301E-2</v>
      </c>
      <c r="H440" s="9"/>
      <c r="I440" s="165">
        <v>100</v>
      </c>
      <c r="J440" s="390">
        <v>0.6</v>
      </c>
      <c r="K440" s="391" t="s">
        <v>253</v>
      </c>
      <c r="L440" s="392" t="s">
        <v>259</v>
      </c>
      <c r="BA440" s="466">
        <v>1</v>
      </c>
    </row>
    <row r="441" spans="2:53" ht="21" customHeight="1" x14ac:dyDescent="0.25">
      <c r="B441" s="73" t="str">
        <f t="shared" si="55"/>
        <v>A</v>
      </c>
      <c r="C441" s="451" t="str">
        <f>C420</f>
        <v>Famille à coller.N.Nom de votre recette.Recette mère ►.S.Saisissez le nom de la recette mère</v>
      </c>
      <c r="D441" s="451">
        <f>D420</f>
        <v>6</v>
      </c>
      <c r="E441" s="525" t="str">
        <f>E420</f>
        <v>couverts</v>
      </c>
      <c r="F441" s="388" t="s">
        <v>19</v>
      </c>
      <c r="G441" s="389">
        <v>9.375E-2</v>
      </c>
      <c r="H441" s="9"/>
      <c r="I441" s="165">
        <v>100</v>
      </c>
      <c r="J441" s="390">
        <v>0.6</v>
      </c>
      <c r="K441" s="391" t="s">
        <v>256</v>
      </c>
      <c r="L441" s="392" t="s">
        <v>260</v>
      </c>
      <c r="BA441" s="466">
        <v>1</v>
      </c>
    </row>
    <row r="442" spans="2:53" ht="21" customHeight="1" x14ac:dyDescent="0.25">
      <c r="B442" s="116" t="s">
        <v>7</v>
      </c>
      <c r="C442" s="451" t="str">
        <f>C420</f>
        <v>Famille à coller.N.Nom de votre recette.Recette mère ►.S.Saisissez le nom de la recette mère</v>
      </c>
      <c r="D442" s="451">
        <f>D420</f>
        <v>6</v>
      </c>
      <c r="E442" s="525" t="str">
        <f>E420</f>
        <v>couverts</v>
      </c>
      <c r="F442" s="386"/>
      <c r="G442" s="331">
        <f>SUM(G438:G441)</f>
        <v>0.18055555555555552</v>
      </c>
      <c r="H442" s="375"/>
      <c r="I442" s="375"/>
      <c r="J442" s="375"/>
      <c r="K442" s="375"/>
      <c r="L442" s="387"/>
      <c r="BA442" s="466">
        <v>1</v>
      </c>
    </row>
    <row r="443" spans="2:53" ht="21" customHeight="1" x14ac:dyDescent="0.25">
      <c r="B443" s="116" t="s">
        <v>7</v>
      </c>
      <c r="C443" s="451" t="str">
        <f>C420</f>
        <v>Famille à coller.N.Nom de votre recette.Recette mère ►.S.Saisissez le nom de la recette mère</v>
      </c>
      <c r="D443" s="451">
        <f>D420</f>
        <v>6</v>
      </c>
      <c r="E443" s="451" t="str">
        <f>E420</f>
        <v>couverts</v>
      </c>
      <c r="F443" s="393" t="s">
        <v>68</v>
      </c>
      <c r="G443" s="348"/>
      <c r="H443" s="348"/>
      <c r="I443" s="348"/>
      <c r="J443" s="348"/>
      <c r="K443" s="348"/>
      <c r="L443" s="349"/>
      <c r="BA443" s="466">
        <v>1</v>
      </c>
    </row>
    <row r="444" spans="2:53" ht="21" customHeight="1" x14ac:dyDescent="0.25">
      <c r="B444" s="73" t="str">
        <f t="shared" ref="B444:B451" si="56">IF(OR(F444&lt;&gt;"",G444&lt;&gt; "",H444&lt;&gt;"",I444&lt;&gt;""),"A", "►")</f>
        <v>►</v>
      </c>
      <c r="C444" s="451" t="str">
        <f>C420</f>
        <v>Famille à coller.N.Nom de votre recette.Recette mère ►.S.Saisissez le nom de la recette mère</v>
      </c>
      <c r="D444" s="451">
        <f>D420</f>
        <v>6</v>
      </c>
      <c r="E444" s="451" t="str">
        <f>E420</f>
        <v>couverts</v>
      </c>
      <c r="F444" s="386"/>
      <c r="G444" s="375"/>
      <c r="H444" s="375"/>
      <c r="I444" s="375"/>
      <c r="J444" s="375"/>
      <c r="K444" s="375"/>
      <c r="L444" s="387"/>
      <c r="BA444" s="466">
        <v>1</v>
      </c>
    </row>
    <row r="445" spans="2:53" ht="21" customHeight="1" x14ac:dyDescent="0.25">
      <c r="B445" s="73" t="str">
        <f t="shared" si="56"/>
        <v>►</v>
      </c>
      <c r="C445" s="451" t="str">
        <f>C420</f>
        <v>Famille à coller.N.Nom de votre recette.Recette mère ►.S.Saisissez le nom de la recette mère</v>
      </c>
      <c r="D445" s="451">
        <f>D420</f>
        <v>6</v>
      </c>
      <c r="E445" s="451" t="str">
        <f>E420</f>
        <v>couverts</v>
      </c>
      <c r="F445" s="386"/>
      <c r="G445" s="375"/>
      <c r="H445" s="375"/>
      <c r="I445" s="375"/>
      <c r="J445" s="375"/>
      <c r="K445" s="375"/>
      <c r="L445" s="387"/>
      <c r="BA445" s="466">
        <v>1</v>
      </c>
    </row>
    <row r="446" spans="2:53" ht="21" customHeight="1" x14ac:dyDescent="0.25">
      <c r="B446" s="73" t="str">
        <f t="shared" si="56"/>
        <v>►</v>
      </c>
      <c r="C446" s="451" t="str">
        <f>C420</f>
        <v>Famille à coller.N.Nom de votre recette.Recette mère ►.S.Saisissez le nom de la recette mère</v>
      </c>
      <c r="D446" s="451">
        <f>D420</f>
        <v>6</v>
      </c>
      <c r="E446" s="451" t="str">
        <f>E420</f>
        <v>couverts</v>
      </c>
      <c r="F446" s="386"/>
      <c r="G446" s="375"/>
      <c r="H446" s="375"/>
      <c r="I446" s="375"/>
      <c r="J446" s="375"/>
      <c r="K446" s="375"/>
      <c r="L446" s="387"/>
      <c r="BA446" s="466">
        <v>1</v>
      </c>
    </row>
    <row r="447" spans="2:53" ht="21" customHeight="1" x14ac:dyDescent="0.25">
      <c r="B447" s="73" t="str">
        <f t="shared" si="56"/>
        <v>►</v>
      </c>
      <c r="C447" s="451" t="str">
        <f>C420</f>
        <v>Famille à coller.N.Nom de votre recette.Recette mère ►.S.Saisissez le nom de la recette mère</v>
      </c>
      <c r="D447" s="451">
        <f>D420</f>
        <v>6</v>
      </c>
      <c r="E447" s="451" t="str">
        <f>E420</f>
        <v>couverts</v>
      </c>
      <c r="F447" s="386"/>
      <c r="G447" s="375"/>
      <c r="H447" s="375"/>
      <c r="I447" s="375"/>
      <c r="J447" s="375"/>
      <c r="K447" s="375"/>
      <c r="L447" s="387"/>
      <c r="BA447" s="466">
        <v>1</v>
      </c>
    </row>
    <row r="448" spans="2:53" ht="21" customHeight="1" x14ac:dyDescent="0.25">
      <c r="B448" s="73" t="str">
        <f t="shared" si="56"/>
        <v>►</v>
      </c>
      <c r="C448" s="451" t="str">
        <f>C420</f>
        <v>Famille à coller.N.Nom de votre recette.Recette mère ►.S.Saisissez le nom de la recette mère</v>
      </c>
      <c r="D448" s="451">
        <f>D420</f>
        <v>6</v>
      </c>
      <c r="E448" s="451" t="str">
        <f>E420</f>
        <v>couverts</v>
      </c>
      <c r="F448" s="386"/>
      <c r="G448" s="375"/>
      <c r="H448" s="375"/>
      <c r="I448" s="375"/>
      <c r="J448" s="375"/>
      <c r="K448" s="375"/>
      <c r="L448" s="387"/>
      <c r="BA448" s="466">
        <v>1</v>
      </c>
    </row>
    <row r="449" spans="2:53" ht="21" customHeight="1" x14ac:dyDescent="0.25">
      <c r="B449" s="73" t="str">
        <f t="shared" si="56"/>
        <v>►</v>
      </c>
      <c r="C449" s="451" t="str">
        <f>C420</f>
        <v>Famille à coller.N.Nom de votre recette.Recette mère ►.S.Saisissez le nom de la recette mère</v>
      </c>
      <c r="D449" s="451">
        <f>D420</f>
        <v>6</v>
      </c>
      <c r="E449" s="451" t="str">
        <f>E420</f>
        <v>couverts</v>
      </c>
      <c r="F449" s="386"/>
      <c r="G449" s="375"/>
      <c r="H449" s="375"/>
      <c r="I449" s="375"/>
      <c r="J449" s="375"/>
      <c r="K449" s="375"/>
      <c r="L449" s="387"/>
      <c r="BA449" s="466">
        <v>1</v>
      </c>
    </row>
    <row r="450" spans="2:53" ht="21" customHeight="1" x14ac:dyDescent="0.25">
      <c r="B450" s="73" t="str">
        <f t="shared" si="56"/>
        <v>►</v>
      </c>
      <c r="C450" s="451" t="str">
        <f>C420</f>
        <v>Famille à coller.N.Nom de votre recette.Recette mère ►.S.Saisissez le nom de la recette mère</v>
      </c>
      <c r="D450" s="451">
        <f>D420</f>
        <v>6</v>
      </c>
      <c r="E450" s="451" t="str">
        <f>E420</f>
        <v>couverts</v>
      </c>
      <c r="F450" s="386"/>
      <c r="G450" s="375"/>
      <c r="H450" s="375"/>
      <c r="I450" s="375"/>
      <c r="J450" s="375"/>
      <c r="K450" s="375"/>
      <c r="L450" s="387"/>
      <c r="BA450" s="466">
        <v>1</v>
      </c>
    </row>
    <row r="451" spans="2:53" ht="21" customHeight="1" x14ac:dyDescent="0.25">
      <c r="B451" s="73" t="str">
        <f t="shared" si="56"/>
        <v>►</v>
      </c>
      <c r="C451" s="451" t="str">
        <f>C420</f>
        <v>Famille à coller.N.Nom de votre recette.Recette mère ►.S.Saisissez le nom de la recette mère</v>
      </c>
      <c r="D451" s="451">
        <f>D420</f>
        <v>6</v>
      </c>
      <c r="E451" s="451" t="str">
        <f>E420</f>
        <v>couverts</v>
      </c>
      <c r="F451" s="261"/>
      <c r="G451" s="114"/>
      <c r="H451" s="114"/>
      <c r="I451" s="114"/>
      <c r="J451" s="114"/>
      <c r="K451" s="114"/>
      <c r="L451" s="115"/>
      <c r="BA451" s="466">
        <v>1</v>
      </c>
    </row>
    <row r="452" spans="2:53" ht="21" customHeight="1" x14ac:dyDescent="0.25">
      <c r="B452" s="116" t="s">
        <v>7</v>
      </c>
      <c r="C452" s="451" t="str">
        <f>C420</f>
        <v>Famille à coller.N.Nom de votre recette.Recette mère ►.S.Saisissez le nom de la recette mère</v>
      </c>
      <c r="D452" s="451">
        <f>D420</f>
        <v>6</v>
      </c>
      <c r="E452" s="451" t="str">
        <f>E420</f>
        <v>couverts</v>
      </c>
      <c r="F452" s="517" t="s">
        <v>98</v>
      </c>
      <c r="G452" s="518"/>
      <c r="H452" s="518"/>
      <c r="I452" s="518"/>
      <c r="J452" s="518"/>
      <c r="K452" s="519"/>
      <c r="L452" s="520" t="s">
        <v>127</v>
      </c>
      <c r="BA452" s="466">
        <v>1</v>
      </c>
    </row>
    <row r="453" spans="2:53" ht="21" customHeight="1" x14ac:dyDescent="0.25">
      <c r="B453" s="116" t="s">
        <v>7</v>
      </c>
      <c r="C453" s="451" t="str">
        <f>C420</f>
        <v>Famille à coller.N.Nom de votre recette.Recette mère ►.S.Saisissez le nom de la recette mère</v>
      </c>
      <c r="D453" s="451">
        <f>D420</f>
        <v>6</v>
      </c>
      <c r="E453" s="451" t="str">
        <f>E420</f>
        <v>couverts</v>
      </c>
      <c r="F453" s="145"/>
      <c r="G453" s="146"/>
      <c r="H453" s="146"/>
      <c r="I453" s="146"/>
      <c r="J453" s="146"/>
      <c r="K453" s="472"/>
      <c r="L453" s="147" t="s">
        <v>128</v>
      </c>
      <c r="BA453" s="466">
        <v>1</v>
      </c>
    </row>
    <row r="454" spans="2:53" ht="21" customHeight="1" x14ac:dyDescent="0.25">
      <c r="B454" s="116" t="s">
        <v>7</v>
      </c>
      <c r="C454" s="451" t="str">
        <f>C420</f>
        <v>Famille à coller.N.Nom de votre recette.Recette mère ►.S.Saisissez le nom de la recette mère</v>
      </c>
      <c r="D454" s="451">
        <f>D420</f>
        <v>6</v>
      </c>
      <c r="E454" s="451" t="str">
        <f>E420</f>
        <v>couverts</v>
      </c>
      <c r="F454" s="566"/>
      <c r="G454" s="146"/>
      <c r="H454" s="146"/>
      <c r="I454" s="146"/>
      <c r="J454" s="146"/>
      <c r="K454" s="472"/>
      <c r="L454" s="147" t="s">
        <v>266</v>
      </c>
      <c r="BA454" s="466">
        <v>1</v>
      </c>
    </row>
    <row r="455" spans="2:53" ht="21" customHeight="1" x14ac:dyDescent="0.25">
      <c r="B455" s="116" t="s">
        <v>7</v>
      </c>
      <c r="C455" s="451" t="str">
        <f>C438</f>
        <v>Famille à coller.N.Nom de votre recette.Recette mère ►.S.Saisissez le nom de la recette mère</v>
      </c>
      <c r="D455" s="451">
        <f>D438</f>
        <v>6</v>
      </c>
      <c r="E455" s="451" t="str">
        <f>E438</f>
        <v>couverts</v>
      </c>
      <c r="F455" s="994"/>
      <c r="G455" s="265"/>
      <c r="H455" s="265" t="s">
        <v>73</v>
      </c>
      <c r="I455" s="266"/>
      <c r="J455" s="267"/>
      <c r="K455" s="267"/>
      <c r="L455" s="268"/>
      <c r="BA455" s="466">
        <v>1</v>
      </c>
    </row>
    <row r="456" spans="2:53" ht="21" customHeight="1" thickBot="1" x14ac:dyDescent="0.3">
      <c r="B456" s="123" t="s">
        <v>7</v>
      </c>
      <c r="C456" s="455" t="str">
        <f>C438</f>
        <v>Famille à coller.N.Nom de votre recette.Recette mère ►.S.Saisissez le nom de la recette mère</v>
      </c>
      <c r="D456" s="455">
        <f>D438</f>
        <v>6</v>
      </c>
      <c r="E456" s="455" t="str">
        <f>E438</f>
        <v>couverts</v>
      </c>
      <c r="F456" s="269" t="s">
        <v>62</v>
      </c>
      <c r="G456" s="270"/>
      <c r="H456" s="271"/>
      <c r="I456" s="272"/>
      <c r="J456" s="271"/>
      <c r="K456" s="271"/>
      <c r="L456" s="273"/>
      <c r="BA456" s="466">
        <v>1</v>
      </c>
    </row>
    <row r="457" spans="2:53" ht="21" customHeight="1" thickBot="1" x14ac:dyDescent="0.3">
      <c r="B457" s="312" t="s">
        <v>7</v>
      </c>
      <c r="C457" s="464"/>
      <c r="D457" s="464"/>
      <c r="E457" s="464"/>
      <c r="F457" s="464"/>
      <c r="G457" s="464"/>
      <c r="H457" s="464"/>
      <c r="I457" s="464"/>
      <c r="J457" s="464"/>
      <c r="K457" s="464"/>
      <c r="L457" s="464"/>
      <c r="BA457" s="466">
        <v>1</v>
      </c>
    </row>
    <row r="458" spans="2:53" ht="21" customHeight="1" x14ac:dyDescent="0.25">
      <c r="B458" s="23" t="s">
        <v>7</v>
      </c>
      <c r="C458" s="456" t="str">
        <f>C464</f>
        <v>Famille à coller.N.Nom de votre recette.Recette mère ►.S.Saisissez le nom de la recette mère</v>
      </c>
      <c r="D458" s="457">
        <f>D464</f>
        <v>6</v>
      </c>
      <c r="E458" s="457" t="str">
        <f>E464</f>
        <v>couverts</v>
      </c>
      <c r="F458" s="279" t="s">
        <v>4</v>
      </c>
      <c r="G458" s="24" t="s">
        <v>8</v>
      </c>
      <c r="H458" s="3217" t="s">
        <v>206</v>
      </c>
      <c r="I458" s="3217"/>
      <c r="J458" s="3157" t="s">
        <v>10</v>
      </c>
      <c r="K458" s="3157"/>
      <c r="L458" s="3158"/>
      <c r="N458" s="522" t="s">
        <v>77</v>
      </c>
      <c r="O458" s="470" t="s">
        <v>646</v>
      </c>
      <c r="P458" s="470"/>
      <c r="BA458" s="466">
        <v>1</v>
      </c>
    </row>
    <row r="459" spans="2:53" ht="21" customHeight="1" x14ac:dyDescent="0.25">
      <c r="B459" s="25" t="s">
        <v>7</v>
      </c>
      <c r="C459" s="458" t="str">
        <f>C464</f>
        <v>Famille à coller.N.Nom de votre recette.Recette mère ►.S.Saisissez le nom de la recette mère</v>
      </c>
      <c r="D459" s="459"/>
      <c r="E459" s="459"/>
      <c r="F459" s="281" t="s">
        <v>207</v>
      </c>
      <c r="G459" s="26" t="s">
        <v>12</v>
      </c>
      <c r="H459" s="3218"/>
      <c r="I459" s="3218"/>
      <c r="J459" s="3159"/>
      <c r="K459" s="3159"/>
      <c r="L459" s="3160"/>
      <c r="N459" s="464"/>
      <c r="O459" s="469" t="s">
        <v>276</v>
      </c>
      <c r="BA459" s="466">
        <v>1</v>
      </c>
    </row>
    <row r="460" spans="2:53" ht="21" customHeight="1" x14ac:dyDescent="0.25">
      <c r="B460" s="25" t="s">
        <v>7</v>
      </c>
      <c r="C460" s="460" t="str">
        <f>C464</f>
        <v>Famille à coller.N.Nom de votre recette.Recette mère ►.S.Saisissez le nom de la recette mère</v>
      </c>
      <c r="D460" s="461"/>
      <c r="E460" s="462"/>
      <c r="F460" s="28"/>
      <c r="G460" s="29" t="s">
        <v>208</v>
      </c>
      <c r="H460" s="283"/>
      <c r="I460" s="30" t="s">
        <v>13</v>
      </c>
      <c r="J460" s="284" t="s">
        <v>14</v>
      </c>
      <c r="K460" s="9"/>
      <c r="L460" s="285"/>
      <c r="BA460" s="466">
        <v>1</v>
      </c>
    </row>
    <row r="461" spans="2:53" ht="21" customHeight="1" x14ac:dyDescent="0.25">
      <c r="B461" s="25" t="s">
        <v>7</v>
      </c>
      <c r="C461" s="428" t="str">
        <f>C464</f>
        <v>Famille à coller.N.Nom de votre recette.Recette mère ►.S.Saisissez le nom de la recette mère</v>
      </c>
      <c r="D461" s="428"/>
      <c r="E461" s="428"/>
      <c r="F461" s="36" t="s">
        <v>16</v>
      </c>
      <c r="G461" s="37"/>
      <c r="H461" s="37"/>
      <c r="I461" s="288" t="s">
        <v>17</v>
      </c>
      <c r="J461" s="3214" t="str">
        <f>F464</f>
        <v>Famille à coller.N.Nom de votre recette.Recette mère ►.S.Saisissez le nom de la recette mère</v>
      </c>
      <c r="K461" s="3214"/>
      <c r="L461" s="3215"/>
      <c r="BA461" s="466">
        <v>1</v>
      </c>
    </row>
    <row r="462" spans="2:53" ht="21" customHeight="1" x14ac:dyDescent="0.25">
      <c r="B462" s="25" t="s">
        <v>7</v>
      </c>
      <c r="C462" s="428" t="str">
        <f>C464</f>
        <v>Famille à coller.N.Nom de votre recette.Recette mère ►.S.Saisissez le nom de la recette mère</v>
      </c>
      <c r="D462" s="428"/>
      <c r="E462" s="428"/>
      <c r="F462" s="43">
        <v>6</v>
      </c>
      <c r="G462" s="44" t="s">
        <v>66</v>
      </c>
      <c r="H462" s="36"/>
      <c r="I462" s="36"/>
      <c r="J462" s="3214"/>
      <c r="K462" s="3214"/>
      <c r="L462" s="3215"/>
      <c r="BA462" s="466">
        <v>1</v>
      </c>
    </row>
    <row r="463" spans="2:53" ht="21" customHeight="1" x14ac:dyDescent="0.25">
      <c r="B463" s="25" t="s">
        <v>5</v>
      </c>
      <c r="C463" s="428" t="str">
        <f>C464</f>
        <v>Famille à coller.N.Nom de votre recette.Recette mère ►.S.Saisissez le nom de la recette mère</v>
      </c>
      <c r="D463" s="428"/>
      <c r="E463" s="428"/>
      <c r="F463" s="289"/>
      <c r="G463" s="48"/>
      <c r="H463" s="48"/>
      <c r="I463" s="48"/>
      <c r="J463" s="48"/>
      <c r="K463" s="48"/>
      <c r="L463" s="429"/>
      <c r="BA463" s="466">
        <v>1</v>
      </c>
    </row>
    <row r="464" spans="2:53" ht="21" customHeight="1" thickBot="1" x14ac:dyDescent="0.3">
      <c r="B464" s="430" t="s">
        <v>5</v>
      </c>
      <c r="C464" s="431" t="str">
        <f>F464</f>
        <v>Famille à coller.N.Nom de votre recette.Recette mère ►.S.Saisissez le nom de la recette mère</v>
      </c>
      <c r="D464" s="431">
        <f>F462</f>
        <v>6</v>
      </c>
      <c r="E464" s="431" t="str">
        <f>G462</f>
        <v>couverts</v>
      </c>
      <c r="F464" s="435" t="str">
        <f>UPPER(LEFT(H458,1))&amp;LOWER(MID(H458,2,999))&amp;"."&amp;UPPER(LEFT(J458,1))&amp;"."&amp;UPPER(LEFT(J458,1))&amp;LOWER(MID(J458,2,999))&amp;"."&amp;IF(ISTEXT(L464),K464&amp;"."&amp;UPPER(LEFT(L464,1))&amp;"."&amp;UPPER(LEFT(L464,1))&amp;LOWER(MID(L464,2,999)),G464)</f>
        <v>Famille à coller.N.Nom de votre recette.Recette mère ►.S.Saisissez le nom de la recette mère</v>
      </c>
      <c r="G464" s="432" t="s">
        <v>22</v>
      </c>
      <c r="H464" s="3216" t="s">
        <v>23</v>
      </c>
      <c r="I464" s="3216"/>
      <c r="J464" s="3216"/>
      <c r="K464" s="433" t="s">
        <v>24</v>
      </c>
      <c r="L464" s="434" t="s">
        <v>25</v>
      </c>
      <c r="BA464" s="466">
        <v>1</v>
      </c>
    </row>
    <row r="465" spans="2:53" ht="21" customHeight="1" thickTop="1" thickBot="1" x14ac:dyDescent="0.3">
      <c r="B465" s="104" t="s">
        <v>7</v>
      </c>
      <c r="C465" s="440" t="str">
        <f>C464</f>
        <v>Famille à coller.N.Nom de votre recette.Recette mère ►.S.Saisissez le nom de la recette mère</v>
      </c>
      <c r="D465" s="440"/>
      <c r="E465" s="440"/>
      <c r="F465" s="105" t="s">
        <v>27</v>
      </c>
      <c r="G465" s="106">
        <v>13</v>
      </c>
      <c r="H465" s="373" t="s">
        <v>240</v>
      </c>
      <c r="I465" s="108"/>
      <c r="J465" s="206"/>
      <c r="K465" s="206" t="s">
        <v>272</v>
      </c>
      <c r="L465" s="109"/>
      <c r="BA465" s="466">
        <v>1</v>
      </c>
    </row>
    <row r="466" spans="2:53" ht="21" customHeight="1" thickTop="1" x14ac:dyDescent="0.25">
      <c r="B466" s="104" t="s">
        <v>7</v>
      </c>
      <c r="C466" s="523" t="str">
        <f>C464</f>
        <v>Famille à coller.N.Nom de votre recette.Recette mère ►.S.Saisissez le nom de la recette mère</v>
      </c>
      <c r="D466" s="523"/>
      <c r="E466" s="524"/>
      <c r="F466" s="9"/>
      <c r="G466" s="9"/>
      <c r="H466" s="9"/>
      <c r="I466" s="9"/>
      <c r="J466" s="9"/>
      <c r="K466" s="9"/>
      <c r="L466" s="207"/>
      <c r="BA466" s="466">
        <v>1</v>
      </c>
    </row>
    <row r="467" spans="2:53" ht="21" customHeight="1" x14ac:dyDescent="0.25">
      <c r="B467" s="104" t="s">
        <v>7</v>
      </c>
      <c r="C467" s="451" t="str">
        <f>C464</f>
        <v>Famille à coller.N.Nom de votre recette.Recette mère ►.S.Saisissez le nom de la recette mère</v>
      </c>
      <c r="D467" s="451"/>
      <c r="E467" s="525"/>
      <c r="F467" s="421" t="s">
        <v>183</v>
      </c>
      <c r="G467" s="422" t="s">
        <v>184</v>
      </c>
      <c r="H467" s="423"/>
      <c r="I467" s="424" t="s">
        <v>185</v>
      </c>
      <c r="J467" s="422" t="s">
        <v>7</v>
      </c>
      <c r="K467" s="422" t="s">
        <v>186</v>
      </c>
      <c r="L467" s="207" t="s">
        <v>187</v>
      </c>
      <c r="BA467" s="466">
        <v>1</v>
      </c>
    </row>
    <row r="468" spans="2:53" ht="21" customHeight="1" x14ac:dyDescent="0.25">
      <c r="B468" s="104" t="s">
        <v>7</v>
      </c>
      <c r="C468" s="451" t="str">
        <f>C464</f>
        <v>Famille à coller.N.Nom de votre recette.Recette mère ►.S.Saisissez le nom de la recette mère</v>
      </c>
      <c r="D468" s="451">
        <f>D464</f>
        <v>6</v>
      </c>
      <c r="E468" s="525" t="str">
        <f>E464</f>
        <v>couverts</v>
      </c>
      <c r="F468" s="208" t="str">
        <f>"cellule "&amp;ADDRESS(ROW(L468),COLUMN(L468),4)&amp;"  vous pouvez saisir un autre poids"</f>
        <v>cellule L468  vous pouvez saisir un autre poids</v>
      </c>
      <c r="G468" s="209"/>
      <c r="H468" s="210"/>
      <c r="I468" s="122"/>
      <c r="J468" s="209"/>
      <c r="L468" s="211">
        <v>1</v>
      </c>
      <c r="BA468" s="466">
        <v>1</v>
      </c>
    </row>
    <row r="469" spans="2:53" ht="21" customHeight="1" x14ac:dyDescent="0.25">
      <c r="B469" s="104" t="s">
        <v>7</v>
      </c>
      <c r="C469" s="451" t="str">
        <f>C464</f>
        <v>Famille à coller.N.Nom de votre recette.Recette mère ►.S.Saisissez le nom de la recette mère</v>
      </c>
      <c r="D469" s="451">
        <f>D464</f>
        <v>6</v>
      </c>
      <c r="E469" s="525" t="str">
        <f>E464</f>
        <v>couverts</v>
      </c>
      <c r="F469" s="212">
        <v>100</v>
      </c>
      <c r="G469" s="134">
        <v>120</v>
      </c>
      <c r="H469" s="213"/>
      <c r="I469" s="134">
        <v>180</v>
      </c>
      <c r="J469" s="134">
        <v>180</v>
      </c>
      <c r="K469" s="134">
        <v>200</v>
      </c>
      <c r="L469" s="214" t="s">
        <v>190</v>
      </c>
      <c r="BA469" s="466">
        <v>1</v>
      </c>
    </row>
    <row r="470" spans="2:53" ht="21" customHeight="1" x14ac:dyDescent="0.25">
      <c r="B470" s="104" t="s">
        <v>7</v>
      </c>
      <c r="C470" s="451" t="str">
        <f>C464</f>
        <v>Famille à coller.N.Nom de votre recette.Recette mère ►.S.Saisissez le nom de la recette mère</v>
      </c>
      <c r="D470" s="451">
        <f>D464</f>
        <v>6</v>
      </c>
      <c r="E470" s="525" t="str">
        <f>E464</f>
        <v>couverts</v>
      </c>
      <c r="F470" s="215">
        <f>IF(MOD(L468*1000/F469,1)=0,L468*1000/F469,IF(MOD(L468*1000/F469,1)&lt;0.5,INT(L468*1000/F469),INT(L468*1000/F469)+1))</f>
        <v>10</v>
      </c>
      <c r="G470" s="216">
        <f>IF(MOD(L468*1000/G469,1)=0,L468*1000/G469,IF(MOD(L468*1000/G469,1)&lt;0.5,INT(L468*1000/G469),INT(L468*1000/G469)+1))</f>
        <v>8</v>
      </c>
      <c r="H470" s="217"/>
      <c r="I470" s="216">
        <f>IF(MOD(L468*1000/I469,1)=0,L468*1000/I469,IF(MOD(L468*1000/I469,1)&lt;0.5,INT(L468*1000/I469),INT(L468*1000/I469)+1))</f>
        <v>6</v>
      </c>
      <c r="J470" s="216">
        <f>IF(MOD(L468*1000/J469,1)=0,L468*1000/J469,IF(MOD(L468*1000/J469,1)&lt;0.5,INT(L468*1000/J469),INT(L468*1000/J469)+1))</f>
        <v>6</v>
      </c>
      <c r="K470" s="216">
        <f>IF(MOD(L468*1000/K469,1)=0,L468*1000/K469,IF(MOD(L468*1000/K469,1)&lt;0.5,INT(L468*1000/K469),INT(L468*1000/K469)+1))</f>
        <v>5</v>
      </c>
      <c r="L470" s="218" t="s">
        <v>79</v>
      </c>
      <c r="BA470" s="466">
        <v>1</v>
      </c>
    </row>
    <row r="471" spans="2:53" ht="21" customHeight="1" x14ac:dyDescent="0.25">
      <c r="B471" s="104" t="s">
        <v>7</v>
      </c>
      <c r="C471" s="451" t="str">
        <f>C464</f>
        <v>Famille à coller.N.Nom de votre recette.Recette mère ►.S.Saisissez le nom de la recette mère</v>
      </c>
      <c r="D471" s="451">
        <f>D464</f>
        <v>6</v>
      </c>
      <c r="E471" s="525" t="str">
        <f>E464</f>
        <v>couverts</v>
      </c>
      <c r="F471" s="208" t="str">
        <f>"cellule "&amp;ADDRESS(ROW(L471),COLUMN(L471),4)&amp;"  vous pouvez saisir un autre poids"</f>
        <v>cellule L471  vous pouvez saisir un autre poids</v>
      </c>
      <c r="G471" s="213"/>
      <c r="H471" s="219"/>
      <c r="I471" s="9"/>
      <c r="J471" s="213"/>
      <c r="L471" s="220">
        <v>1</v>
      </c>
      <c r="BA471" s="466">
        <v>1</v>
      </c>
    </row>
    <row r="472" spans="2:53" ht="21" customHeight="1" x14ac:dyDescent="0.25">
      <c r="B472" s="104" t="s">
        <v>7</v>
      </c>
      <c r="C472" s="451" t="str">
        <f>C464</f>
        <v>Famille à coller.N.Nom de votre recette.Recette mère ►.S.Saisissez le nom de la recette mère</v>
      </c>
      <c r="D472" s="451">
        <f>D464</f>
        <v>6</v>
      </c>
      <c r="E472" s="525" t="str">
        <f>E464</f>
        <v>couverts</v>
      </c>
      <c r="F472" s="221">
        <v>10</v>
      </c>
      <c r="G472" s="157">
        <v>8</v>
      </c>
      <c r="H472" s="222"/>
      <c r="I472" s="157">
        <v>5</v>
      </c>
      <c r="J472" s="157">
        <v>6</v>
      </c>
      <c r="K472" s="157">
        <v>10</v>
      </c>
      <c r="L472" s="223" t="s">
        <v>192</v>
      </c>
      <c r="BA472" s="466">
        <v>1</v>
      </c>
    </row>
    <row r="473" spans="2:53" ht="21" customHeight="1" x14ac:dyDescent="0.25">
      <c r="B473" s="104" t="s">
        <v>7</v>
      </c>
      <c r="C473" s="451" t="str">
        <f>C464</f>
        <v>Famille à coller.N.Nom de votre recette.Recette mère ►.S.Saisissez le nom de la recette mère</v>
      </c>
      <c r="D473" s="451">
        <f>D464</f>
        <v>6</v>
      </c>
      <c r="E473" s="525" t="str">
        <f>E464</f>
        <v>couverts</v>
      </c>
      <c r="F473" s="224">
        <f>L471/F472*1000</f>
        <v>100</v>
      </c>
      <c r="G473" s="225">
        <f>L471/G472*1000</f>
        <v>125</v>
      </c>
      <c r="H473" s="93"/>
      <c r="I473" s="225">
        <f>L471/I472*1000</f>
        <v>200</v>
      </c>
      <c r="J473" s="225">
        <f>L471/J472*1000</f>
        <v>166.66666666666666</v>
      </c>
      <c r="K473" s="225">
        <f>L471/K472*1000</f>
        <v>100</v>
      </c>
      <c r="L473" s="218" t="s">
        <v>94</v>
      </c>
      <c r="BA473" s="466">
        <v>1</v>
      </c>
    </row>
    <row r="474" spans="2:53" ht="21" customHeight="1" x14ac:dyDescent="0.25">
      <c r="B474" s="104" t="s">
        <v>7</v>
      </c>
      <c r="C474" s="451" t="str">
        <f>C464</f>
        <v>Famille à coller.N.Nom de votre recette.Recette mère ►.S.Saisissez le nom de la recette mère</v>
      </c>
      <c r="D474" s="451">
        <f>D464</f>
        <v>6</v>
      </c>
      <c r="E474" s="525" t="str">
        <f>E464</f>
        <v>couverts</v>
      </c>
      <c r="F474" s="226" t="s">
        <v>187</v>
      </c>
      <c r="G474" s="227"/>
      <c r="H474" s="228" t="s">
        <v>81</v>
      </c>
      <c r="I474" s="227"/>
      <c r="J474" s="227"/>
      <c r="K474" s="228" t="s">
        <v>83</v>
      </c>
      <c r="L474" s="115"/>
      <c r="BA474" s="466">
        <v>1</v>
      </c>
    </row>
    <row r="475" spans="2:53" ht="21" customHeight="1" x14ac:dyDescent="0.25">
      <c r="B475" s="104" t="s">
        <v>7</v>
      </c>
      <c r="C475" s="451" t="str">
        <f>C464</f>
        <v>Famille à coller.N.Nom de votre recette.Recette mère ►.S.Saisissez le nom de la recette mère</v>
      </c>
      <c r="D475" s="451">
        <f>D464</f>
        <v>6</v>
      </c>
      <c r="E475" s="525" t="str">
        <f>E464</f>
        <v>couverts</v>
      </c>
      <c r="F475" s="226" t="s">
        <v>80</v>
      </c>
      <c r="G475" s="227"/>
      <c r="H475" s="333" t="s">
        <v>82</v>
      </c>
      <c r="I475" s="227"/>
      <c r="J475" s="227"/>
      <c r="K475" s="228" t="s">
        <v>84</v>
      </c>
      <c r="L475" s="425" t="s">
        <v>193</v>
      </c>
      <c r="BA475" s="466">
        <v>1</v>
      </c>
    </row>
    <row r="476" spans="2:53" ht="21" customHeight="1" x14ac:dyDescent="0.25">
      <c r="B476" s="73" t="str">
        <f t="shared" ref="B476" si="57">IF(OR(I476&lt;&gt;"",J476&lt;&gt; "",K476&lt;&gt;"",L476&lt;&gt;""),"A", "►")</f>
        <v>►</v>
      </c>
      <c r="C476" s="451" t="str">
        <f>C464</f>
        <v>Famille à coller.N.Nom de votre recette.Recette mère ►.S.Saisissez le nom de la recette mère</v>
      </c>
      <c r="D476" s="451">
        <f>D464</f>
        <v>6</v>
      </c>
      <c r="E476" s="525" t="str">
        <f>E464</f>
        <v>couverts</v>
      </c>
      <c r="F476" s="114"/>
      <c r="G476" s="114"/>
      <c r="H476" s="114"/>
      <c r="I476" s="114"/>
      <c r="J476" s="114"/>
      <c r="K476" s="114"/>
      <c r="L476" s="115"/>
      <c r="BA476" s="466">
        <v>1</v>
      </c>
    </row>
    <row r="477" spans="2:53" ht="21" customHeight="1" x14ac:dyDescent="0.25">
      <c r="B477" s="104" t="s">
        <v>7</v>
      </c>
      <c r="C477" s="451" t="str">
        <f>C464</f>
        <v>Famille à coller.N.Nom de votre recette.Recette mère ►.S.Saisissez le nom de la recette mère</v>
      </c>
      <c r="D477" s="451">
        <f>D464</f>
        <v>6</v>
      </c>
      <c r="E477" s="525" t="str">
        <f>E464</f>
        <v>couverts</v>
      </c>
      <c r="F477" s="615"/>
      <c r="G477" s="616"/>
      <c r="H477" s="616"/>
      <c r="I477" s="616"/>
      <c r="J477" s="617"/>
      <c r="K477" s="617"/>
      <c r="L477" s="618"/>
      <c r="BA477" s="466">
        <v>1</v>
      </c>
    </row>
    <row r="478" spans="2:53" ht="21" customHeight="1" x14ac:dyDescent="0.25">
      <c r="B478" s="73" t="str">
        <f>IF(OR(F478&lt;&gt;"",K478&lt;&gt; ""),"A", "►")</f>
        <v>A</v>
      </c>
      <c r="C478" s="451" t="str">
        <f>C464</f>
        <v>Famille à coller.N.Nom de votre recette.Recette mère ►.S.Saisissez le nom de la recette mère</v>
      </c>
      <c r="D478" s="451">
        <f>D464</f>
        <v>6</v>
      </c>
      <c r="E478" s="525" t="str">
        <f>E464</f>
        <v>couverts</v>
      </c>
      <c r="F478" s="374">
        <v>3.472222222222222E-3</v>
      </c>
      <c r="G478" s="375" t="s">
        <v>241</v>
      </c>
      <c r="H478" s="135"/>
      <c r="I478" s="135"/>
      <c r="J478" s="135"/>
      <c r="K478" s="166">
        <v>100</v>
      </c>
      <c r="L478" s="376" t="s">
        <v>242</v>
      </c>
      <c r="BA478" s="466">
        <v>1</v>
      </c>
    </row>
    <row r="479" spans="2:53" ht="21" customHeight="1" x14ac:dyDescent="0.25">
      <c r="B479" s="73" t="str">
        <f t="shared" ref="B479:B480" si="58">IF(OR(F479&lt;&gt;"",K479&lt;&gt; ""),"A", "►")</f>
        <v>A</v>
      </c>
      <c r="C479" s="451" t="str">
        <f>C464</f>
        <v>Famille à coller.N.Nom de votre recette.Recette mère ►.S.Saisissez le nom de la recette mère</v>
      </c>
      <c r="D479" s="451">
        <f>D464</f>
        <v>6</v>
      </c>
      <c r="E479" s="525" t="str">
        <f>E464</f>
        <v>couverts</v>
      </c>
      <c r="F479" s="377">
        <v>1.0416666666666666E-2</v>
      </c>
      <c r="G479" s="375" t="s">
        <v>243</v>
      </c>
      <c r="H479" s="135"/>
      <c r="I479" s="135"/>
      <c r="J479" s="135"/>
      <c r="K479" s="165">
        <v>90</v>
      </c>
      <c r="L479" s="378" t="s">
        <v>244</v>
      </c>
      <c r="BA479" s="466">
        <v>1</v>
      </c>
    </row>
    <row r="480" spans="2:53" ht="21" customHeight="1" x14ac:dyDescent="0.25">
      <c r="B480" s="73" t="str">
        <f t="shared" si="58"/>
        <v>A</v>
      </c>
      <c r="C480" s="451" t="str">
        <f>C464</f>
        <v>Famille à coller.N.Nom de votre recette.Recette mère ►.S.Saisissez le nom de la recette mère</v>
      </c>
      <c r="D480" s="451">
        <f>D464</f>
        <v>6</v>
      </c>
      <c r="E480" s="525" t="str">
        <f>E464</f>
        <v>couverts</v>
      </c>
      <c r="F480" s="379">
        <v>2.0833333333333332E-2</v>
      </c>
      <c r="G480" s="375" t="s">
        <v>245</v>
      </c>
      <c r="H480" s="114"/>
      <c r="I480" s="114"/>
      <c r="J480" s="114"/>
      <c r="K480" s="380" t="s">
        <v>246</v>
      </c>
      <c r="L480" s="381" t="s">
        <v>247</v>
      </c>
      <c r="BA480" s="466">
        <v>1</v>
      </c>
    </row>
    <row r="481" spans="2:53" ht="21" customHeight="1" x14ac:dyDescent="0.25">
      <c r="B481" s="104" t="s">
        <v>7</v>
      </c>
      <c r="C481" s="451" t="str">
        <f>C464</f>
        <v>Famille à coller.N.Nom de votre recette.Recette mère ►.S.Saisissez le nom de la recette mère</v>
      </c>
      <c r="D481" s="451">
        <f>D464</f>
        <v>6</v>
      </c>
      <c r="E481" s="525" t="str">
        <f>E464</f>
        <v>couverts</v>
      </c>
      <c r="F481" s="382">
        <f>F478+F479+F480</f>
        <v>3.4722222222222224E-2</v>
      </c>
      <c r="G481" s="383" t="s">
        <v>2</v>
      </c>
      <c r="H481" s="114"/>
      <c r="I481" s="114"/>
      <c r="J481" s="114"/>
      <c r="K481" s="380" t="s">
        <v>246</v>
      </c>
      <c r="L481" s="385" t="s">
        <v>248</v>
      </c>
      <c r="BA481" s="466">
        <v>1</v>
      </c>
    </row>
    <row r="482" spans="2:53" ht="21" customHeight="1" x14ac:dyDescent="0.25">
      <c r="B482" s="104" t="s">
        <v>7</v>
      </c>
      <c r="C482" s="451" t="str">
        <f>C464</f>
        <v>Famille à coller.N.Nom de votre recette.Recette mère ►.S.Saisissez le nom de la recette mère</v>
      </c>
      <c r="D482" s="451">
        <f>D464</f>
        <v>6</v>
      </c>
      <c r="E482" s="451" t="str">
        <f>E464</f>
        <v>couverts</v>
      </c>
      <c r="F482" s="393" t="s">
        <v>68</v>
      </c>
      <c r="G482" s="348"/>
      <c r="H482" s="348"/>
      <c r="I482" s="348"/>
      <c r="J482" s="348"/>
      <c r="K482" s="348"/>
      <c r="L482" s="349"/>
      <c r="BA482" s="466">
        <v>1</v>
      </c>
    </row>
    <row r="483" spans="2:53" ht="21" customHeight="1" x14ac:dyDescent="0.25">
      <c r="B483" s="73" t="str">
        <f t="shared" ref="B483:B495" si="59">IF(OR(F483&lt;&gt;"",G483&lt;&gt; "",H483&lt;&gt;"",I483&lt;&gt;""),"A", "►")</f>
        <v>►</v>
      </c>
      <c r="C483" s="451" t="str">
        <f>C464</f>
        <v>Famille à coller.N.Nom de votre recette.Recette mère ►.S.Saisissez le nom de la recette mère</v>
      </c>
      <c r="D483" s="451">
        <f>D464</f>
        <v>6</v>
      </c>
      <c r="E483" s="451" t="str">
        <f>E464</f>
        <v>couverts</v>
      </c>
      <c r="F483" s="386"/>
      <c r="G483" s="375"/>
      <c r="H483" s="375"/>
      <c r="I483" s="375"/>
      <c r="J483" s="375"/>
      <c r="K483" s="375"/>
      <c r="L483" s="387"/>
      <c r="BA483" s="466">
        <v>1</v>
      </c>
    </row>
    <row r="484" spans="2:53" ht="21" customHeight="1" x14ac:dyDescent="0.25">
      <c r="B484" s="73" t="str">
        <f t="shared" si="59"/>
        <v>►</v>
      </c>
      <c r="C484" s="451" t="str">
        <f>C464</f>
        <v>Famille à coller.N.Nom de votre recette.Recette mère ►.S.Saisissez le nom de la recette mère</v>
      </c>
      <c r="D484" s="451">
        <f>D464</f>
        <v>6</v>
      </c>
      <c r="E484" s="451" t="str">
        <f>E464</f>
        <v>couverts</v>
      </c>
      <c r="F484" s="386"/>
      <c r="G484" s="375"/>
      <c r="H484" s="375"/>
      <c r="I484" s="375"/>
      <c r="J484" s="375"/>
      <c r="K484" s="375"/>
      <c r="L484" s="387"/>
      <c r="BA484" s="466">
        <v>1</v>
      </c>
    </row>
    <row r="485" spans="2:53" ht="21" customHeight="1" x14ac:dyDescent="0.25">
      <c r="B485" s="73" t="str">
        <f t="shared" si="59"/>
        <v>►</v>
      </c>
      <c r="C485" s="451" t="str">
        <f>C464</f>
        <v>Famille à coller.N.Nom de votre recette.Recette mère ►.S.Saisissez le nom de la recette mère</v>
      </c>
      <c r="D485" s="451">
        <f>D464</f>
        <v>6</v>
      </c>
      <c r="E485" s="451" t="str">
        <f>E464</f>
        <v>couverts</v>
      </c>
      <c r="F485" s="386"/>
      <c r="G485" s="375"/>
      <c r="H485" s="375"/>
      <c r="I485" s="375"/>
      <c r="J485" s="375"/>
      <c r="K485" s="375"/>
      <c r="L485" s="387"/>
      <c r="BA485" s="466">
        <v>1</v>
      </c>
    </row>
    <row r="486" spans="2:53" ht="21" customHeight="1" x14ac:dyDescent="0.25">
      <c r="B486" s="73" t="str">
        <f t="shared" si="59"/>
        <v>►</v>
      </c>
      <c r="C486" s="451" t="str">
        <f>C464</f>
        <v>Famille à coller.N.Nom de votre recette.Recette mère ►.S.Saisissez le nom de la recette mère</v>
      </c>
      <c r="D486" s="451">
        <f>D464</f>
        <v>6</v>
      </c>
      <c r="E486" s="451" t="str">
        <f>E464</f>
        <v>couverts</v>
      </c>
      <c r="F486" s="386"/>
      <c r="G486" s="375"/>
      <c r="H486" s="375"/>
      <c r="I486" s="375"/>
      <c r="J486" s="375"/>
      <c r="K486" s="375"/>
      <c r="L486" s="387"/>
      <c r="BA486" s="466">
        <v>1</v>
      </c>
    </row>
    <row r="487" spans="2:53" ht="21" customHeight="1" x14ac:dyDescent="0.25">
      <c r="B487" s="73" t="str">
        <f t="shared" si="59"/>
        <v>►</v>
      </c>
      <c r="C487" s="451" t="str">
        <f>C464</f>
        <v>Famille à coller.N.Nom de votre recette.Recette mère ►.S.Saisissez le nom de la recette mère</v>
      </c>
      <c r="D487" s="451">
        <f>D464</f>
        <v>6</v>
      </c>
      <c r="E487" s="451" t="str">
        <f>E464</f>
        <v>couverts</v>
      </c>
      <c r="F487" s="386"/>
      <c r="G487" s="375"/>
      <c r="H487" s="375"/>
      <c r="I487" s="375"/>
      <c r="J487" s="375"/>
      <c r="K487" s="375"/>
      <c r="L487" s="387"/>
      <c r="BA487" s="466">
        <v>1</v>
      </c>
    </row>
    <row r="488" spans="2:53" ht="21" customHeight="1" x14ac:dyDescent="0.25">
      <c r="B488" s="73" t="str">
        <f t="shared" si="59"/>
        <v>►</v>
      </c>
      <c r="C488" s="451" t="str">
        <f>C464</f>
        <v>Famille à coller.N.Nom de votre recette.Recette mère ►.S.Saisissez le nom de la recette mère</v>
      </c>
      <c r="D488" s="451">
        <f>D464</f>
        <v>6</v>
      </c>
      <c r="E488" s="451" t="str">
        <f>E464</f>
        <v>couverts</v>
      </c>
      <c r="F488" s="386"/>
      <c r="G488" s="375"/>
      <c r="H488" s="375"/>
      <c r="I488" s="375"/>
      <c r="J488" s="375"/>
      <c r="K488" s="375"/>
      <c r="L488" s="387"/>
      <c r="BA488" s="466">
        <v>1</v>
      </c>
    </row>
    <row r="489" spans="2:53" ht="21" customHeight="1" x14ac:dyDescent="0.25">
      <c r="B489" s="73" t="str">
        <f t="shared" si="59"/>
        <v>►</v>
      </c>
      <c r="C489" s="451" t="str">
        <f>C464</f>
        <v>Famille à coller.N.Nom de votre recette.Recette mère ►.S.Saisissez le nom de la recette mère</v>
      </c>
      <c r="D489" s="451">
        <f>D464</f>
        <v>6</v>
      </c>
      <c r="E489" s="451" t="str">
        <f>E464</f>
        <v>couverts</v>
      </c>
      <c r="F489" s="386"/>
      <c r="G489" s="375"/>
      <c r="H489" s="375"/>
      <c r="I489" s="375"/>
      <c r="J489" s="375"/>
      <c r="K489" s="375"/>
      <c r="L489" s="387"/>
      <c r="BA489" s="466">
        <v>1</v>
      </c>
    </row>
    <row r="490" spans="2:53" ht="21" customHeight="1" x14ac:dyDescent="0.25">
      <c r="B490" s="73" t="str">
        <f t="shared" si="59"/>
        <v>►</v>
      </c>
      <c r="C490" s="451" t="str">
        <f>C464</f>
        <v>Famille à coller.N.Nom de votre recette.Recette mère ►.S.Saisissez le nom de la recette mère</v>
      </c>
      <c r="D490" s="451">
        <f>D464</f>
        <v>6</v>
      </c>
      <c r="E490" s="451" t="str">
        <f>E464</f>
        <v>couverts</v>
      </c>
      <c r="F490" s="386"/>
      <c r="G490" s="375"/>
      <c r="H490" s="375"/>
      <c r="I490" s="375"/>
      <c r="J490" s="375"/>
      <c r="K490" s="375"/>
      <c r="L490" s="387"/>
      <c r="BA490" s="466">
        <v>1</v>
      </c>
    </row>
    <row r="491" spans="2:53" ht="21" customHeight="1" x14ac:dyDescent="0.25">
      <c r="B491" s="73" t="str">
        <f t="shared" si="59"/>
        <v>►</v>
      </c>
      <c r="C491" s="451" t="str">
        <f>C464</f>
        <v>Famille à coller.N.Nom de votre recette.Recette mère ►.S.Saisissez le nom de la recette mère</v>
      </c>
      <c r="D491" s="451">
        <f>D464</f>
        <v>6</v>
      </c>
      <c r="E491" s="451" t="str">
        <f>E464</f>
        <v>couverts</v>
      </c>
      <c r="F491" s="386"/>
      <c r="G491" s="375"/>
      <c r="H491" s="375"/>
      <c r="I491" s="375"/>
      <c r="J491" s="375"/>
      <c r="K491" s="375"/>
      <c r="L491" s="387"/>
      <c r="BA491" s="466">
        <v>1</v>
      </c>
    </row>
    <row r="492" spans="2:53" ht="21" customHeight="1" x14ac:dyDescent="0.25">
      <c r="B492" s="73" t="str">
        <f t="shared" si="59"/>
        <v>►</v>
      </c>
      <c r="C492" s="451" t="str">
        <f>C464</f>
        <v>Famille à coller.N.Nom de votre recette.Recette mère ►.S.Saisissez le nom de la recette mère</v>
      </c>
      <c r="D492" s="451">
        <f>D464</f>
        <v>6</v>
      </c>
      <c r="E492" s="451" t="str">
        <f>E464</f>
        <v>couverts</v>
      </c>
      <c r="F492" s="386"/>
      <c r="G492" s="375"/>
      <c r="H492" s="375"/>
      <c r="I492" s="375"/>
      <c r="J492" s="375"/>
      <c r="K492" s="375"/>
      <c r="L492" s="387"/>
      <c r="BA492" s="466">
        <v>1</v>
      </c>
    </row>
    <row r="493" spans="2:53" ht="21" customHeight="1" x14ac:dyDescent="0.25">
      <c r="B493" s="73" t="str">
        <f t="shared" si="59"/>
        <v>►</v>
      </c>
      <c r="C493" s="451" t="str">
        <f>C464</f>
        <v>Famille à coller.N.Nom de votre recette.Recette mère ►.S.Saisissez le nom de la recette mère</v>
      </c>
      <c r="D493" s="451">
        <f>D464</f>
        <v>6</v>
      </c>
      <c r="E493" s="451" t="str">
        <f>E464</f>
        <v>couverts</v>
      </c>
      <c r="F493" s="386"/>
      <c r="G493" s="375"/>
      <c r="H493" s="375"/>
      <c r="I493" s="375"/>
      <c r="J493" s="375"/>
      <c r="K493" s="375"/>
      <c r="L493" s="387"/>
      <c r="BA493" s="466">
        <v>1</v>
      </c>
    </row>
    <row r="494" spans="2:53" ht="21" customHeight="1" x14ac:dyDescent="0.25">
      <c r="B494" s="73" t="str">
        <f t="shared" si="59"/>
        <v>►</v>
      </c>
      <c r="C494" s="451" t="str">
        <f>C464</f>
        <v>Famille à coller.N.Nom de votre recette.Recette mère ►.S.Saisissez le nom de la recette mère</v>
      </c>
      <c r="D494" s="451">
        <f>D464</f>
        <v>6</v>
      </c>
      <c r="E494" s="451" t="str">
        <f>E464</f>
        <v>couverts</v>
      </c>
      <c r="F494" s="386"/>
      <c r="G494" s="375"/>
      <c r="H494" s="375"/>
      <c r="I494" s="375"/>
      <c r="J494" s="375"/>
      <c r="K494" s="375"/>
      <c r="L494" s="387"/>
      <c r="BA494" s="466">
        <v>1</v>
      </c>
    </row>
    <row r="495" spans="2:53" ht="21" customHeight="1" x14ac:dyDescent="0.25">
      <c r="B495" s="73" t="str">
        <f t="shared" si="59"/>
        <v>►</v>
      </c>
      <c r="C495" s="451" t="str">
        <f>C464</f>
        <v>Famille à coller.N.Nom de votre recette.Recette mère ►.S.Saisissez le nom de la recette mère</v>
      </c>
      <c r="D495" s="451">
        <f>D464</f>
        <v>6</v>
      </c>
      <c r="E495" s="451" t="str">
        <f>E464</f>
        <v>couverts</v>
      </c>
      <c r="F495" s="386"/>
      <c r="G495" s="375"/>
      <c r="H495" s="375"/>
      <c r="I495" s="375"/>
      <c r="J495" s="375"/>
      <c r="K495" s="375"/>
      <c r="L495" s="387"/>
      <c r="BA495" s="466">
        <v>1</v>
      </c>
    </row>
    <row r="496" spans="2:53" ht="21" customHeight="1" x14ac:dyDescent="0.25">
      <c r="B496" s="116" t="s">
        <v>7</v>
      </c>
      <c r="C496" s="451" t="str">
        <f>C464</f>
        <v>Famille à coller.N.Nom de votre recette.Recette mère ►.S.Saisissez le nom de la recette mère</v>
      </c>
      <c r="D496" s="451">
        <f>D464</f>
        <v>6</v>
      </c>
      <c r="E496" s="451" t="str">
        <f>E464</f>
        <v>couverts</v>
      </c>
      <c r="F496" s="517" t="s">
        <v>98</v>
      </c>
      <c r="G496" s="518"/>
      <c r="H496" s="518"/>
      <c r="I496" s="518"/>
      <c r="J496" s="518"/>
      <c r="K496" s="519"/>
      <c r="L496" s="520" t="s">
        <v>127</v>
      </c>
      <c r="BA496" s="466">
        <v>1</v>
      </c>
    </row>
    <row r="497" spans="2:53" ht="21" customHeight="1" x14ac:dyDescent="0.25">
      <c r="B497" s="116" t="s">
        <v>7</v>
      </c>
      <c r="C497" s="451" t="str">
        <f>C464</f>
        <v>Famille à coller.N.Nom de votre recette.Recette mère ►.S.Saisissez le nom de la recette mère</v>
      </c>
      <c r="D497" s="451">
        <f>D464</f>
        <v>6</v>
      </c>
      <c r="E497" s="451" t="str">
        <f>E464</f>
        <v>couverts</v>
      </c>
      <c r="F497" s="145"/>
      <c r="G497" s="146"/>
      <c r="H497" s="146"/>
      <c r="I497" s="146"/>
      <c r="J497" s="146"/>
      <c r="K497" s="472"/>
      <c r="L497" s="147" t="s">
        <v>128</v>
      </c>
      <c r="BA497" s="466">
        <v>1</v>
      </c>
    </row>
    <row r="498" spans="2:53" ht="21" customHeight="1" x14ac:dyDescent="0.25">
      <c r="B498" s="116" t="s">
        <v>7</v>
      </c>
      <c r="C498" s="451" t="str">
        <f>C464</f>
        <v>Famille à coller.N.Nom de votre recette.Recette mère ►.S.Saisissez le nom de la recette mère</v>
      </c>
      <c r="D498" s="451">
        <f>D464</f>
        <v>6</v>
      </c>
      <c r="E498" s="451" t="str">
        <f>E464</f>
        <v>couverts</v>
      </c>
      <c r="F498" s="566"/>
      <c r="G498" s="146"/>
      <c r="H498" s="146"/>
      <c r="I498" s="146"/>
      <c r="J498" s="146"/>
      <c r="K498" s="472"/>
      <c r="L498" s="147" t="s">
        <v>266</v>
      </c>
      <c r="BA498" s="466">
        <v>1</v>
      </c>
    </row>
    <row r="499" spans="2:53" ht="21" customHeight="1" x14ac:dyDescent="0.25">
      <c r="B499" s="116" t="s">
        <v>7</v>
      </c>
      <c r="C499" s="451" t="str">
        <f>C482</f>
        <v>Famille à coller.N.Nom de votre recette.Recette mère ►.S.Saisissez le nom de la recette mère</v>
      </c>
      <c r="D499" s="451">
        <f>D482</f>
        <v>6</v>
      </c>
      <c r="E499" s="451" t="str">
        <f>E482</f>
        <v>couverts</v>
      </c>
      <c r="F499" s="994"/>
      <c r="G499" s="265"/>
      <c r="H499" s="265" t="s">
        <v>73</v>
      </c>
      <c r="I499" s="266"/>
      <c r="J499" s="267"/>
      <c r="K499" s="267"/>
      <c r="L499" s="268"/>
      <c r="BA499" s="466">
        <v>1</v>
      </c>
    </row>
    <row r="500" spans="2:53" ht="21" customHeight="1" thickBot="1" x14ac:dyDescent="0.3">
      <c r="B500" s="123" t="s">
        <v>7</v>
      </c>
      <c r="C500" s="455" t="str">
        <f>C482</f>
        <v>Famille à coller.N.Nom de votre recette.Recette mère ►.S.Saisissez le nom de la recette mère</v>
      </c>
      <c r="D500" s="455">
        <f>D482</f>
        <v>6</v>
      </c>
      <c r="E500" s="455" t="str">
        <f>E482</f>
        <v>couverts</v>
      </c>
      <c r="F500" s="269" t="s">
        <v>62</v>
      </c>
      <c r="G500" s="270"/>
      <c r="H500" s="271"/>
      <c r="I500" s="272"/>
      <c r="J500" s="271"/>
      <c r="K500" s="271"/>
      <c r="L500" s="273"/>
      <c r="BA500" s="466">
        <v>1</v>
      </c>
    </row>
    <row r="501" spans="2:53" ht="21" customHeight="1" thickBot="1" x14ac:dyDescent="0.3">
      <c r="B501" s="312" t="s">
        <v>7</v>
      </c>
      <c r="C501" s="464"/>
      <c r="D501" s="464"/>
      <c r="E501" s="464"/>
      <c r="F501" s="464"/>
      <c r="G501" s="464"/>
      <c r="H501" s="464"/>
      <c r="I501" s="464"/>
      <c r="J501" s="464"/>
      <c r="K501" s="464"/>
      <c r="L501" s="464"/>
      <c r="BA501" s="466">
        <v>1</v>
      </c>
    </row>
    <row r="502" spans="2:53" ht="21" customHeight="1" x14ac:dyDescent="0.25">
      <c r="B502" s="23" t="s">
        <v>7</v>
      </c>
      <c r="C502" s="456" t="str">
        <f>C508</f>
        <v>Famille à coller.N.Nom de votre recette.Recette mère ►.S.Saisissez le nom de la recette mère</v>
      </c>
      <c r="D502" s="457">
        <f>D508</f>
        <v>6</v>
      </c>
      <c r="E502" s="457" t="str">
        <f>E508</f>
        <v>couverts</v>
      </c>
      <c r="F502" s="279" t="s">
        <v>4</v>
      </c>
      <c r="G502" s="24" t="s">
        <v>8</v>
      </c>
      <c r="H502" s="3217" t="s">
        <v>206</v>
      </c>
      <c r="I502" s="3217"/>
      <c r="J502" s="3157" t="s">
        <v>10</v>
      </c>
      <c r="K502" s="3157"/>
      <c r="L502" s="3158"/>
      <c r="N502" s="522" t="s">
        <v>77</v>
      </c>
      <c r="O502" s="470" t="s">
        <v>646</v>
      </c>
      <c r="P502" s="470"/>
      <c r="BA502" s="466">
        <v>1</v>
      </c>
    </row>
    <row r="503" spans="2:53" ht="21" customHeight="1" x14ac:dyDescent="0.25">
      <c r="B503" s="25" t="s">
        <v>7</v>
      </c>
      <c r="C503" s="458" t="str">
        <f>C508</f>
        <v>Famille à coller.N.Nom de votre recette.Recette mère ►.S.Saisissez le nom de la recette mère</v>
      </c>
      <c r="D503" s="459"/>
      <c r="E503" s="459"/>
      <c r="F503" s="281" t="s">
        <v>207</v>
      </c>
      <c r="G503" s="26" t="s">
        <v>12</v>
      </c>
      <c r="H503" s="3218"/>
      <c r="I503" s="3218"/>
      <c r="J503" s="3159"/>
      <c r="K503" s="3159"/>
      <c r="L503" s="3160"/>
      <c r="N503" s="464"/>
      <c r="O503" s="469" t="s">
        <v>276</v>
      </c>
      <c r="BA503" s="466">
        <v>1</v>
      </c>
    </row>
    <row r="504" spans="2:53" ht="21" customHeight="1" x14ac:dyDescent="0.25">
      <c r="B504" s="25" t="s">
        <v>7</v>
      </c>
      <c r="C504" s="460" t="str">
        <f>C508</f>
        <v>Famille à coller.N.Nom de votre recette.Recette mère ►.S.Saisissez le nom de la recette mère</v>
      </c>
      <c r="D504" s="461"/>
      <c r="E504" s="462"/>
      <c r="F504" s="28"/>
      <c r="G504" s="29" t="s">
        <v>208</v>
      </c>
      <c r="H504" s="283"/>
      <c r="I504" s="30" t="s">
        <v>13</v>
      </c>
      <c r="J504" s="284" t="s">
        <v>14</v>
      </c>
      <c r="K504" s="9"/>
      <c r="L504" s="285"/>
      <c r="BA504" s="466">
        <v>1</v>
      </c>
    </row>
    <row r="505" spans="2:53" ht="21" customHeight="1" x14ac:dyDescent="0.25">
      <c r="B505" s="25" t="s">
        <v>7</v>
      </c>
      <c r="C505" s="428" t="str">
        <f>C508</f>
        <v>Famille à coller.N.Nom de votre recette.Recette mère ►.S.Saisissez le nom de la recette mère</v>
      </c>
      <c r="D505" s="428"/>
      <c r="E505" s="428"/>
      <c r="F505" s="36" t="s">
        <v>16</v>
      </c>
      <c r="G505" s="37"/>
      <c r="H505" s="37"/>
      <c r="I505" s="288" t="s">
        <v>17</v>
      </c>
      <c r="J505" s="3214" t="str">
        <f>F508</f>
        <v>Famille à coller.N.Nom de votre recette.Recette mère ►.S.Saisissez le nom de la recette mère</v>
      </c>
      <c r="K505" s="3214"/>
      <c r="L505" s="3215"/>
      <c r="BA505" s="466">
        <v>1</v>
      </c>
    </row>
    <row r="506" spans="2:53" ht="21" customHeight="1" x14ac:dyDescent="0.25">
      <c r="B506" s="25" t="s">
        <v>7</v>
      </c>
      <c r="C506" s="428" t="str">
        <f>C508</f>
        <v>Famille à coller.N.Nom de votre recette.Recette mère ►.S.Saisissez le nom de la recette mère</v>
      </c>
      <c r="D506" s="428"/>
      <c r="E506" s="428"/>
      <c r="F506" s="43">
        <v>6</v>
      </c>
      <c r="G506" s="44" t="s">
        <v>66</v>
      </c>
      <c r="H506" s="36"/>
      <c r="I506" s="36"/>
      <c r="J506" s="3214"/>
      <c r="K506" s="3214"/>
      <c r="L506" s="3215"/>
      <c r="BA506" s="466">
        <v>1</v>
      </c>
    </row>
    <row r="507" spans="2:53" ht="21" customHeight="1" x14ac:dyDescent="0.25">
      <c r="B507" s="25" t="s">
        <v>5</v>
      </c>
      <c r="C507" s="428" t="str">
        <f>C508</f>
        <v>Famille à coller.N.Nom de votre recette.Recette mère ►.S.Saisissez le nom de la recette mère</v>
      </c>
      <c r="D507" s="428"/>
      <c r="E507" s="428"/>
      <c r="F507" s="289"/>
      <c r="G507" s="48"/>
      <c r="H507" s="48"/>
      <c r="I507" s="48"/>
      <c r="J507" s="48"/>
      <c r="K507" s="48"/>
      <c r="L507" s="429"/>
      <c r="BA507" s="466">
        <v>1</v>
      </c>
    </row>
    <row r="508" spans="2:53" ht="21" customHeight="1" thickBot="1" x14ac:dyDescent="0.3">
      <c r="B508" s="430" t="s">
        <v>5</v>
      </c>
      <c r="C508" s="431" t="str">
        <f>F508</f>
        <v>Famille à coller.N.Nom de votre recette.Recette mère ►.S.Saisissez le nom de la recette mère</v>
      </c>
      <c r="D508" s="431">
        <f>F506</f>
        <v>6</v>
      </c>
      <c r="E508" s="431" t="str">
        <f>G506</f>
        <v>couverts</v>
      </c>
      <c r="F508" s="435" t="str">
        <f>UPPER(LEFT(H502,1))&amp;LOWER(MID(H502,2,999))&amp;"."&amp;UPPER(LEFT(J502,1))&amp;"."&amp;UPPER(LEFT(J502,1))&amp;LOWER(MID(J502,2,999))&amp;"."&amp;IF(ISTEXT(L508),K508&amp;"."&amp;UPPER(LEFT(L508,1))&amp;"."&amp;UPPER(LEFT(L508,1))&amp;LOWER(MID(L508,2,999)),G508)</f>
        <v>Famille à coller.N.Nom de votre recette.Recette mère ►.S.Saisissez le nom de la recette mère</v>
      </c>
      <c r="G508" s="432" t="s">
        <v>22</v>
      </c>
      <c r="H508" s="3216" t="s">
        <v>23</v>
      </c>
      <c r="I508" s="3216"/>
      <c r="J508" s="3216"/>
      <c r="K508" s="433" t="s">
        <v>24</v>
      </c>
      <c r="L508" s="434" t="s">
        <v>25</v>
      </c>
      <c r="BA508" s="466">
        <v>1</v>
      </c>
    </row>
    <row r="509" spans="2:53" ht="21" customHeight="1" thickTop="1" thickBot="1" x14ac:dyDescent="0.3">
      <c r="B509" s="104" t="s">
        <v>7</v>
      </c>
      <c r="C509" s="440" t="str">
        <f>C508</f>
        <v>Famille à coller.N.Nom de votre recette.Recette mère ►.S.Saisissez le nom de la recette mère</v>
      </c>
      <c r="D509" s="440"/>
      <c r="E509" s="440"/>
      <c r="F509" s="56" t="s">
        <v>27</v>
      </c>
      <c r="G509" s="106">
        <v>9</v>
      </c>
      <c r="H509" s="373" t="s">
        <v>240</v>
      </c>
      <c r="I509" s="108"/>
      <c r="J509" s="206"/>
      <c r="K509" s="206" t="s">
        <v>230</v>
      </c>
      <c r="L509" s="109"/>
      <c r="BA509" s="466">
        <v>1</v>
      </c>
    </row>
    <row r="510" spans="2:53" ht="21" customHeight="1" thickTop="1" x14ac:dyDescent="0.25">
      <c r="B510" s="104" t="s">
        <v>7</v>
      </c>
      <c r="C510" s="523" t="str">
        <f>C508</f>
        <v>Famille à coller.N.Nom de votre recette.Recette mère ►.S.Saisissez le nom de la recette mère</v>
      </c>
      <c r="D510" s="523"/>
      <c r="E510" s="524"/>
      <c r="F510" s="264"/>
      <c r="G510" s="122"/>
      <c r="H510" s="122"/>
      <c r="I510" s="122"/>
      <c r="J510" s="335" t="s">
        <v>231</v>
      </c>
      <c r="K510" s="122"/>
      <c r="L510" s="426" t="s">
        <v>273</v>
      </c>
      <c r="BA510" s="466">
        <v>1</v>
      </c>
    </row>
    <row r="511" spans="2:53" ht="21" customHeight="1" x14ac:dyDescent="0.25">
      <c r="B511" s="104" t="s">
        <v>7</v>
      </c>
      <c r="C511" s="451" t="str">
        <f>C508</f>
        <v>Famille à coller.N.Nom de votre recette.Recette mère ►.S.Saisissez le nom de la recette mère</v>
      </c>
      <c r="D511" s="451"/>
      <c r="E511" s="525"/>
      <c r="F511" s="336" t="s">
        <v>232</v>
      </c>
      <c r="G511" s="337" t="s">
        <v>233</v>
      </c>
      <c r="H511" s="3183" t="s">
        <v>49</v>
      </c>
      <c r="I511" s="3183"/>
      <c r="J511" s="338" t="s">
        <v>234</v>
      </c>
      <c r="L511" s="339" t="s">
        <v>235</v>
      </c>
      <c r="BA511" s="466">
        <v>1</v>
      </c>
    </row>
    <row r="512" spans="2:53" ht="21" customHeight="1" x14ac:dyDescent="0.25">
      <c r="B512" s="104" t="s">
        <v>7</v>
      </c>
      <c r="C512" s="451" t="str">
        <f>C508</f>
        <v>Famille à coller.N.Nom de votre recette.Recette mère ►.S.Saisissez le nom de la recette mère</v>
      </c>
      <c r="D512" s="451">
        <f>D508</f>
        <v>6</v>
      </c>
      <c r="E512" s="525" t="str">
        <f>E508</f>
        <v>couverts</v>
      </c>
      <c r="F512" s="3184">
        <v>750</v>
      </c>
      <c r="G512" s="340">
        <v>1</v>
      </c>
      <c r="H512" s="3185" t="s">
        <v>236</v>
      </c>
      <c r="I512" s="3185"/>
      <c r="J512" s="341">
        <v>16</v>
      </c>
      <c r="K512" s="190">
        <f>G512*F512</f>
        <v>750</v>
      </c>
      <c r="L512" s="342" t="s">
        <v>237</v>
      </c>
      <c r="BA512" s="466">
        <v>1</v>
      </c>
    </row>
    <row r="513" spans="2:53" ht="21" customHeight="1" x14ac:dyDescent="0.25">
      <c r="B513" s="104" t="s">
        <v>7</v>
      </c>
      <c r="C513" s="451" t="str">
        <f>C508</f>
        <v>Famille à coller.N.Nom de votre recette.Recette mère ►.S.Saisissez le nom de la recette mère</v>
      </c>
      <c r="D513" s="451">
        <f>D508</f>
        <v>6</v>
      </c>
      <c r="E513" s="525" t="str">
        <f>E508</f>
        <v>couverts</v>
      </c>
      <c r="F513" s="3184"/>
      <c r="G513" s="343">
        <v>120</v>
      </c>
      <c r="H513" s="42" t="s">
        <v>238</v>
      </c>
      <c r="I513" s="344"/>
      <c r="J513" s="345">
        <v>1.2</v>
      </c>
      <c r="K513" s="346">
        <f>(G513*F512)/1000</f>
        <v>90</v>
      </c>
      <c r="L513" s="3199" t="s">
        <v>239</v>
      </c>
      <c r="BA513" s="466">
        <v>1</v>
      </c>
    </row>
    <row r="514" spans="2:53" ht="21" customHeight="1" x14ac:dyDescent="0.25">
      <c r="B514" s="104" t="s">
        <v>7</v>
      </c>
      <c r="C514" s="451" t="str">
        <f>C508</f>
        <v>Famille à coller.N.Nom de votre recette.Recette mère ►.S.Saisissez le nom de la recette mère</v>
      </c>
      <c r="D514" s="451">
        <f>D508</f>
        <v>6</v>
      </c>
      <c r="E514" s="525" t="str">
        <f>E508</f>
        <v>couverts</v>
      </c>
      <c r="F514" s="347" t="str">
        <f>INT(K512/J512) &amp; " " &amp; L512 &amp; " de " &amp; J512 &amp; " " &amp; H512 &amp; IF(MOD(K512,J512)&gt;0, " + 1 "&amp;L512&amp;" de " &amp; TEXT(MOD(K512,J512), "0.00") &amp; " " &amp; H512, "")</f>
        <v>46 Assiette(s) de 16 madeleine(s) + 1 Assiette(s) de 14.00 madeleine(s)</v>
      </c>
      <c r="G514" s="9"/>
      <c r="H514" s="9"/>
      <c r="I514" s="9"/>
      <c r="J514" s="9"/>
      <c r="K514" s="114"/>
      <c r="L514" s="3199"/>
      <c r="BA514" s="466">
        <v>1</v>
      </c>
    </row>
    <row r="515" spans="2:53" ht="21" customHeight="1" x14ac:dyDescent="0.25">
      <c r="B515" s="104" t="s">
        <v>7</v>
      </c>
      <c r="C515" s="451" t="str">
        <f>C508</f>
        <v>Famille à coller.N.Nom de votre recette.Recette mère ►.S.Saisissez le nom de la recette mère</v>
      </c>
      <c r="D515" s="451">
        <f>D508</f>
        <v>6</v>
      </c>
      <c r="E515" s="525" t="str">
        <f>E508</f>
        <v>couverts</v>
      </c>
      <c r="F515" s="122" t="str">
        <f>IF(MOD(K513, J513) = 0, INT(K513/J513) &amp; " " &amp; L512 &amp; " de " &amp; J513 &amp; " kg", INT(K513/J513) &amp; " " &amp; L512 &amp; " de " &amp; J513 &amp; " kg" &amp; " + 1 "&amp;L512&amp;" de " &amp; TEXT(MOD(K513, J513), "0.00") &amp; " kg")</f>
        <v>75 Assiette(s) de 1.2 kg + 1 Assiette(s) de 0.00 kg</v>
      </c>
      <c r="G515" s="9"/>
      <c r="H515" s="9"/>
      <c r="I515" s="9"/>
      <c r="J515" s="9"/>
      <c r="K515" s="114"/>
      <c r="L515" s="3199"/>
      <c r="BA515" s="466">
        <v>1</v>
      </c>
    </row>
    <row r="516" spans="2:53" ht="21" customHeight="1" thickBot="1" x14ac:dyDescent="0.3">
      <c r="B516" s="73" t="str">
        <f t="shared" ref="B516" si="60">IF(OR(F516&lt;&gt;"",G516&lt;&gt; "",H516&lt;&gt;"",I516&lt;&gt;""),"A", "►")</f>
        <v>►</v>
      </c>
      <c r="C516" s="451" t="str">
        <f>C508</f>
        <v>Famille à coller.N.Nom de votre recette.Recette mère ►.S.Saisissez le nom de la recette mère</v>
      </c>
      <c r="D516" s="451">
        <f>D508</f>
        <v>6</v>
      </c>
      <c r="E516" s="525" t="str">
        <f>E508</f>
        <v>couverts</v>
      </c>
      <c r="F516" s="114"/>
      <c r="G516" s="114"/>
      <c r="H516" s="114"/>
      <c r="I516" s="114"/>
      <c r="J516" s="114"/>
      <c r="K516" s="114"/>
      <c r="L516" s="115"/>
      <c r="BA516" s="466">
        <v>1</v>
      </c>
    </row>
    <row r="517" spans="2:53" ht="21" customHeight="1" thickTop="1" thickBot="1" x14ac:dyDescent="0.3">
      <c r="B517" s="104" t="s">
        <v>7</v>
      </c>
      <c r="C517" s="451" t="str">
        <f>C508</f>
        <v>Famille à coller.N.Nom de votre recette.Recette mère ►.S.Saisissez le nom de la recette mère</v>
      </c>
      <c r="D517" s="451">
        <f>D508</f>
        <v>6</v>
      </c>
      <c r="E517" s="525" t="str">
        <f>E508</f>
        <v>couverts</v>
      </c>
      <c r="F517" s="399"/>
      <c r="G517" s="108"/>
      <c r="H517" s="108"/>
      <c r="I517" s="108"/>
      <c r="J517" s="399" t="s">
        <v>267</v>
      </c>
      <c r="K517" s="399"/>
      <c r="L517" s="109"/>
      <c r="BA517" s="466">
        <v>1</v>
      </c>
    </row>
    <row r="518" spans="2:53" ht="21" customHeight="1" thickTop="1" x14ac:dyDescent="0.25">
      <c r="B518" s="104" t="s">
        <v>7</v>
      </c>
      <c r="C518" s="451" t="str">
        <f>C508</f>
        <v>Famille à coller.N.Nom de votre recette.Recette mère ►.S.Saisissez le nom de la recette mère</v>
      </c>
      <c r="D518" s="451">
        <f>D508</f>
        <v>6</v>
      </c>
      <c r="E518" s="525" t="str">
        <f>E508</f>
        <v>couverts</v>
      </c>
      <c r="F518" s="398"/>
      <c r="G518" s="400" t="s">
        <v>268</v>
      </c>
      <c r="H518" s="85"/>
      <c r="I518" s="85"/>
      <c r="J518" s="401"/>
      <c r="K518" s="122"/>
      <c r="L518" s="402" t="s">
        <v>106</v>
      </c>
      <c r="O518" s="596"/>
      <c r="BA518" s="466">
        <v>1</v>
      </c>
    </row>
    <row r="519" spans="2:53" ht="21" customHeight="1" x14ac:dyDescent="0.25">
      <c r="B519" s="104" t="s">
        <v>7</v>
      </c>
      <c r="C519" s="451" t="str">
        <f>C508</f>
        <v>Famille à coller.N.Nom de votre recette.Recette mère ►.S.Saisissez le nom de la recette mère</v>
      </c>
      <c r="D519" s="451">
        <f>D508</f>
        <v>6</v>
      </c>
      <c r="E519" s="525" t="str">
        <f>E508</f>
        <v>couverts</v>
      </c>
      <c r="F519" s="149"/>
      <c r="G519" s="150">
        <v>16</v>
      </c>
      <c r="H519" s="9"/>
      <c r="I519" s="151" t="s">
        <v>107</v>
      </c>
      <c r="J519" t="s">
        <v>108</v>
      </c>
      <c r="K519" s="85"/>
      <c r="L519" s="147" t="s">
        <v>109</v>
      </c>
      <c r="O519" s="596"/>
      <c r="BA519" s="466">
        <v>1</v>
      </c>
    </row>
    <row r="520" spans="2:53" ht="21" customHeight="1" thickBot="1" x14ac:dyDescent="0.3">
      <c r="B520" s="104" t="s">
        <v>7</v>
      </c>
      <c r="C520" s="451" t="str">
        <f>C508</f>
        <v>Famille à coller.N.Nom de votre recette.Recette mère ►.S.Saisissez le nom de la recette mère</v>
      </c>
      <c r="D520" s="451">
        <f>D508</f>
        <v>6</v>
      </c>
      <c r="E520" s="525" t="str">
        <f>E508</f>
        <v>couverts</v>
      </c>
      <c r="F520" s="152"/>
      <c r="G520" s="153" t="s">
        <v>110</v>
      </c>
      <c r="H520" s="153"/>
      <c r="I520" s="154">
        <v>32</v>
      </c>
      <c r="J520" s="155" t="str">
        <f>I519</f>
        <v xml:space="preserve">portions </v>
      </c>
      <c r="K520" s="114"/>
      <c r="L520" s="147" t="s">
        <v>111</v>
      </c>
      <c r="O520" s="596"/>
      <c r="BA520" s="466">
        <v>1</v>
      </c>
    </row>
    <row r="521" spans="2:53" ht="21" customHeight="1" thickTop="1" thickBot="1" x14ac:dyDescent="0.3">
      <c r="B521" s="104" t="s">
        <v>7</v>
      </c>
      <c r="C521" s="451" t="str">
        <f>C508</f>
        <v>Famille à coller.N.Nom de votre recette.Recette mère ►.S.Saisissez le nom de la recette mère</v>
      </c>
      <c r="D521" s="451">
        <f>D508</f>
        <v>6</v>
      </c>
      <c r="E521" s="525" t="str">
        <f>E508</f>
        <v>couverts</v>
      </c>
      <c r="F521" s="156"/>
      <c r="G521" s="157" t="s">
        <v>112</v>
      </c>
      <c r="H521" s="9"/>
      <c r="I521" s="158" t="str">
        <f>G521</f>
        <v>Gastro</v>
      </c>
      <c r="J521" s="159" t="s">
        <v>113</v>
      </c>
      <c r="K521" s="114"/>
      <c r="L521" s="147" t="s">
        <v>114</v>
      </c>
      <c r="O521" s="475" t="s">
        <v>27</v>
      </c>
      <c r="BA521" s="466">
        <v>1</v>
      </c>
    </row>
    <row r="522" spans="2:53" ht="21" customHeight="1" thickTop="1" x14ac:dyDescent="0.25">
      <c r="B522" s="73" t="str">
        <f t="shared" ref="B522:B529" si="61">IF(OR(F522&lt;&gt;""),"A", "►")</f>
        <v>A</v>
      </c>
      <c r="C522" s="451" t="str">
        <f>C508</f>
        <v>Famille à coller.N.Nom de votre recette.Recette mère ►.S.Saisissez le nom de la recette mère</v>
      </c>
      <c r="D522" s="451">
        <f>D508</f>
        <v>6</v>
      </c>
      <c r="E522" s="525" t="str">
        <f>E508</f>
        <v>couverts</v>
      </c>
      <c r="F522" s="136" t="s">
        <v>86</v>
      </c>
      <c r="G522" s="157">
        <v>1</v>
      </c>
      <c r="H522" s="9"/>
      <c r="I522" s="160">
        <f>(G522/G519)*I520</f>
        <v>2</v>
      </c>
      <c r="J522" s="38" t="s">
        <v>115</v>
      </c>
      <c r="K522" s="114"/>
      <c r="L522" s="147" t="s">
        <v>116</v>
      </c>
      <c r="O522" s="474" t="s">
        <v>279</v>
      </c>
      <c r="BA522" s="466">
        <v>1</v>
      </c>
    </row>
    <row r="523" spans="2:53" ht="21" customHeight="1" x14ac:dyDescent="0.25">
      <c r="B523" s="73" t="str">
        <f t="shared" si="61"/>
        <v>A</v>
      </c>
      <c r="C523" s="451" t="str">
        <f>C508</f>
        <v>Famille à coller.N.Nom de votre recette.Recette mère ►.S.Saisissez le nom de la recette mère</v>
      </c>
      <c r="D523" s="451">
        <f>D508</f>
        <v>6</v>
      </c>
      <c r="E523" s="525" t="str">
        <f>E508</f>
        <v>couverts</v>
      </c>
      <c r="F523" s="136" t="s">
        <v>86</v>
      </c>
      <c r="G523" s="157">
        <v>1</v>
      </c>
      <c r="H523" s="9"/>
      <c r="I523" s="160">
        <f>(G523/G519)*I520</f>
        <v>2</v>
      </c>
      <c r="J523" s="38" t="s">
        <v>117</v>
      </c>
      <c r="K523" s="114"/>
      <c r="L523" s="147" t="s">
        <v>118</v>
      </c>
      <c r="O523" s="136" t="s">
        <v>86</v>
      </c>
      <c r="BA523" s="466">
        <v>1</v>
      </c>
    </row>
    <row r="524" spans="2:53" ht="21" customHeight="1" x14ac:dyDescent="0.25">
      <c r="B524" s="73" t="str">
        <f t="shared" si="61"/>
        <v>A</v>
      </c>
      <c r="C524" s="451" t="str">
        <f>C508</f>
        <v>Famille à coller.N.Nom de votre recette.Recette mère ►.S.Saisissez le nom de la recette mère</v>
      </c>
      <c r="D524" s="451">
        <f>D508</f>
        <v>6</v>
      </c>
      <c r="E524" s="525" t="str">
        <f>E508</f>
        <v>couverts</v>
      </c>
      <c r="F524" s="136" t="s">
        <v>86</v>
      </c>
      <c r="G524" s="157">
        <v>1</v>
      </c>
      <c r="H524" s="9"/>
      <c r="I524" s="160">
        <f>(G524/G519)*I520</f>
        <v>2</v>
      </c>
      <c r="J524" s="38" t="s">
        <v>119</v>
      </c>
      <c r="K524" s="114"/>
      <c r="L524" s="147" t="s">
        <v>120</v>
      </c>
      <c r="O524" s="138" t="s">
        <v>88</v>
      </c>
      <c r="BA524" s="466">
        <v>1</v>
      </c>
    </row>
    <row r="525" spans="2:53" ht="21" customHeight="1" x14ac:dyDescent="0.25">
      <c r="B525" s="73" t="str">
        <f t="shared" si="61"/>
        <v>A</v>
      </c>
      <c r="C525" s="451" t="str">
        <f>C508</f>
        <v>Famille à coller.N.Nom de votre recette.Recette mère ►.S.Saisissez le nom de la recette mère</v>
      </c>
      <c r="D525" s="451">
        <f>D508</f>
        <v>6</v>
      </c>
      <c r="E525" s="525" t="str">
        <f>E508</f>
        <v>couverts</v>
      </c>
      <c r="F525" s="136" t="s">
        <v>86</v>
      </c>
      <c r="G525" s="157">
        <v>1</v>
      </c>
      <c r="H525" s="9"/>
      <c r="I525" s="160">
        <f>(G525/G519)*I520</f>
        <v>2</v>
      </c>
      <c r="J525" s="38" t="s">
        <v>121</v>
      </c>
      <c r="K525" s="114"/>
      <c r="L525" s="147" t="s">
        <v>122</v>
      </c>
      <c r="O525" s="140" t="s">
        <v>90</v>
      </c>
      <c r="BA525" s="466">
        <v>1</v>
      </c>
    </row>
    <row r="526" spans="2:53" ht="21" customHeight="1" x14ac:dyDescent="0.25">
      <c r="B526" s="73" t="str">
        <f t="shared" si="61"/>
        <v>A</v>
      </c>
      <c r="C526" s="451" t="str">
        <f>C508</f>
        <v>Famille à coller.N.Nom de votre recette.Recette mère ►.S.Saisissez le nom de la recette mère</v>
      </c>
      <c r="D526" s="451">
        <f>D508</f>
        <v>6</v>
      </c>
      <c r="E526" s="525" t="str">
        <f>E508</f>
        <v>couverts</v>
      </c>
      <c r="F526" s="136" t="s">
        <v>86</v>
      </c>
      <c r="G526" s="157">
        <v>1</v>
      </c>
      <c r="H526" s="9"/>
      <c r="I526" s="160">
        <f>(G526/G519)*I520</f>
        <v>2</v>
      </c>
      <c r="J526" s="38" t="s">
        <v>123</v>
      </c>
      <c r="K526" s="114"/>
      <c r="L526" s="147" t="s">
        <v>124</v>
      </c>
      <c r="O526" s="140" t="s">
        <v>278</v>
      </c>
      <c r="BA526" s="466">
        <v>1</v>
      </c>
    </row>
    <row r="527" spans="2:53" ht="21" customHeight="1" x14ac:dyDescent="0.25">
      <c r="B527" s="73" t="str">
        <f t="shared" si="61"/>
        <v>A</v>
      </c>
      <c r="C527" s="451" t="str">
        <f>C508</f>
        <v>Famille à coller.N.Nom de votre recette.Recette mère ►.S.Saisissez le nom de la recette mère</v>
      </c>
      <c r="D527" s="451">
        <f>D508</f>
        <v>6</v>
      </c>
      <c r="E527" s="525" t="str">
        <f>E508</f>
        <v>couverts</v>
      </c>
      <c r="F527" s="324" t="s">
        <v>126</v>
      </c>
      <c r="G527" s="157">
        <v>1</v>
      </c>
      <c r="H527" s="9"/>
      <c r="I527" s="160">
        <f>(G527/G519)*I520</f>
        <v>2</v>
      </c>
      <c r="J527" s="114"/>
      <c r="K527" s="114"/>
      <c r="L527" s="147" t="s">
        <v>125</v>
      </c>
      <c r="BA527" s="466">
        <v>1</v>
      </c>
    </row>
    <row r="528" spans="2:53" ht="21" customHeight="1" x14ac:dyDescent="0.25">
      <c r="B528" s="73" t="str">
        <f t="shared" si="61"/>
        <v>A</v>
      </c>
      <c r="C528" s="451" t="str">
        <f>C508</f>
        <v>Famille à coller.N.Nom de votre recette.Recette mère ►.S.Saisissez le nom de la recette mère</v>
      </c>
      <c r="D528" s="451">
        <f>D508</f>
        <v>6</v>
      </c>
      <c r="E528" s="525" t="str">
        <f>E508</f>
        <v>couverts</v>
      </c>
      <c r="F528" s="324" t="s">
        <v>126</v>
      </c>
      <c r="G528" s="157">
        <v>1</v>
      </c>
      <c r="H528" s="9"/>
      <c r="I528" s="160">
        <f>(G528/G519)*I520</f>
        <v>2</v>
      </c>
      <c r="J528" s="114"/>
      <c r="K528" s="114"/>
      <c r="L528" s="147"/>
      <c r="BA528" s="466">
        <v>1</v>
      </c>
    </row>
    <row r="529" spans="2:53" ht="21" customHeight="1" x14ac:dyDescent="0.25">
      <c r="B529" s="73" t="str">
        <f t="shared" si="61"/>
        <v>A</v>
      </c>
      <c r="C529" s="451" t="str">
        <f>C508</f>
        <v>Famille à coller.N.Nom de votre recette.Recette mère ►.S.Saisissez le nom de la recette mère</v>
      </c>
      <c r="D529" s="451">
        <f>D508</f>
        <v>6</v>
      </c>
      <c r="E529" s="525" t="str">
        <f>E508</f>
        <v>couverts</v>
      </c>
      <c r="F529" s="324" t="s">
        <v>126</v>
      </c>
      <c r="G529" s="157">
        <v>1</v>
      </c>
      <c r="H529" s="9"/>
      <c r="I529" s="160">
        <f>(G529/G519)*I520</f>
        <v>2</v>
      </c>
      <c r="J529" s="114"/>
      <c r="K529" s="114"/>
      <c r="L529" s="147"/>
      <c r="BA529" s="466">
        <v>1</v>
      </c>
    </row>
    <row r="530" spans="2:53" ht="21" customHeight="1" x14ac:dyDescent="0.25">
      <c r="B530" s="104" t="s">
        <v>7</v>
      </c>
      <c r="C530" s="451" t="str">
        <f>C508</f>
        <v>Famille à coller.N.Nom de votre recette.Recette mère ►.S.Saisissez le nom de la recette mère</v>
      </c>
      <c r="D530" s="451">
        <f>D508</f>
        <v>6</v>
      </c>
      <c r="E530" s="451" t="str">
        <f>E508</f>
        <v>couverts</v>
      </c>
      <c r="F530" s="393" t="s">
        <v>68</v>
      </c>
      <c r="G530" s="348"/>
      <c r="H530" s="348"/>
      <c r="I530" s="348"/>
      <c r="J530" s="348"/>
      <c r="K530" s="348"/>
      <c r="L530" s="349"/>
      <c r="BA530" s="466">
        <v>1</v>
      </c>
    </row>
    <row r="531" spans="2:53" ht="21" customHeight="1" x14ac:dyDescent="0.25">
      <c r="B531" s="73" t="str">
        <f t="shared" ref="B531:B539" si="62">IF(OR(F531&lt;&gt;"",G531&lt;&gt; "",H531&lt;&gt;"",I531&lt;&gt;""),"A", "►")</f>
        <v>►</v>
      </c>
      <c r="C531" s="451" t="str">
        <f>C508</f>
        <v>Famille à coller.N.Nom de votre recette.Recette mère ►.S.Saisissez le nom de la recette mère</v>
      </c>
      <c r="D531" s="451">
        <f>D508</f>
        <v>6</v>
      </c>
      <c r="E531" s="451" t="str">
        <f>E508</f>
        <v>couverts</v>
      </c>
      <c r="F531" s="386"/>
      <c r="G531" s="375"/>
      <c r="H531" s="375"/>
      <c r="I531" s="375"/>
      <c r="J531" s="375"/>
      <c r="K531" s="375"/>
      <c r="L531" s="387"/>
      <c r="BA531" s="466">
        <v>1</v>
      </c>
    </row>
    <row r="532" spans="2:53" ht="21" customHeight="1" x14ac:dyDescent="0.25">
      <c r="B532" s="73" t="str">
        <f t="shared" si="62"/>
        <v>►</v>
      </c>
      <c r="C532" s="451" t="str">
        <f>C508</f>
        <v>Famille à coller.N.Nom de votre recette.Recette mère ►.S.Saisissez le nom de la recette mère</v>
      </c>
      <c r="D532" s="451">
        <f>D508</f>
        <v>6</v>
      </c>
      <c r="E532" s="451" t="str">
        <f>E508</f>
        <v>couverts</v>
      </c>
      <c r="F532" s="261"/>
      <c r="G532" s="114"/>
      <c r="H532" s="114"/>
      <c r="I532" s="114"/>
      <c r="J532" s="114"/>
      <c r="K532" s="114"/>
      <c r="L532" s="115"/>
      <c r="BA532" s="466">
        <v>1</v>
      </c>
    </row>
    <row r="533" spans="2:53" ht="21" customHeight="1" x14ac:dyDescent="0.25">
      <c r="B533" s="73" t="str">
        <f t="shared" si="62"/>
        <v>►</v>
      </c>
      <c r="C533" s="451" t="str">
        <f>C508</f>
        <v>Famille à coller.N.Nom de votre recette.Recette mère ►.S.Saisissez le nom de la recette mère</v>
      </c>
      <c r="D533" s="451">
        <f>D508</f>
        <v>6</v>
      </c>
      <c r="E533" s="451" t="str">
        <f>E508</f>
        <v>couverts</v>
      </c>
      <c r="F533" s="261"/>
      <c r="G533" s="114"/>
      <c r="H533" s="114"/>
      <c r="I533" s="114"/>
      <c r="J533" s="114"/>
      <c r="K533" s="114"/>
      <c r="L533" s="115"/>
      <c r="BA533" s="466">
        <v>1</v>
      </c>
    </row>
    <row r="534" spans="2:53" ht="21" customHeight="1" x14ac:dyDescent="0.25">
      <c r="B534" s="73" t="str">
        <f t="shared" si="62"/>
        <v>►</v>
      </c>
      <c r="C534" s="451" t="str">
        <f>C508</f>
        <v>Famille à coller.N.Nom de votre recette.Recette mère ►.S.Saisissez le nom de la recette mère</v>
      </c>
      <c r="D534" s="451">
        <f>D508</f>
        <v>6</v>
      </c>
      <c r="E534" s="451" t="str">
        <f>E508</f>
        <v>couverts</v>
      </c>
      <c r="F534" s="261"/>
      <c r="G534" s="114"/>
      <c r="H534" s="114"/>
      <c r="I534" s="114"/>
      <c r="J534" s="114"/>
      <c r="K534" s="114"/>
      <c r="L534" s="115"/>
      <c r="BA534" s="466">
        <v>1</v>
      </c>
    </row>
    <row r="535" spans="2:53" ht="21" customHeight="1" x14ac:dyDescent="0.25">
      <c r="B535" s="73" t="str">
        <f t="shared" si="62"/>
        <v>►</v>
      </c>
      <c r="C535" s="451" t="str">
        <f>C508</f>
        <v>Famille à coller.N.Nom de votre recette.Recette mère ►.S.Saisissez le nom de la recette mère</v>
      </c>
      <c r="D535" s="451">
        <f>D508</f>
        <v>6</v>
      </c>
      <c r="E535" s="451" t="str">
        <f>E508</f>
        <v>couverts</v>
      </c>
      <c r="F535" s="261"/>
      <c r="G535" s="114"/>
      <c r="H535" s="114"/>
      <c r="I535" s="114"/>
      <c r="J535" s="114"/>
      <c r="K535" s="114"/>
      <c r="L535" s="115"/>
      <c r="BA535" s="466">
        <v>1</v>
      </c>
    </row>
    <row r="536" spans="2:53" ht="21" customHeight="1" x14ac:dyDescent="0.25">
      <c r="B536" s="73" t="str">
        <f t="shared" si="62"/>
        <v>►</v>
      </c>
      <c r="C536" s="451" t="str">
        <f>C508</f>
        <v>Famille à coller.N.Nom de votre recette.Recette mère ►.S.Saisissez le nom de la recette mère</v>
      </c>
      <c r="D536" s="451">
        <f>D508</f>
        <v>6</v>
      </c>
      <c r="E536" s="451" t="str">
        <f>E508</f>
        <v>couverts</v>
      </c>
      <c r="F536" s="261"/>
      <c r="G536" s="114"/>
      <c r="H536" s="114"/>
      <c r="I536" s="114"/>
      <c r="J536" s="114"/>
      <c r="K536" s="114"/>
      <c r="L536" s="115"/>
      <c r="BA536" s="466">
        <v>1</v>
      </c>
    </row>
    <row r="537" spans="2:53" ht="21" customHeight="1" x14ac:dyDescent="0.25">
      <c r="B537" s="73" t="str">
        <f t="shared" si="62"/>
        <v>►</v>
      </c>
      <c r="C537" s="451" t="str">
        <f>C508</f>
        <v>Famille à coller.N.Nom de votre recette.Recette mère ►.S.Saisissez le nom de la recette mère</v>
      </c>
      <c r="D537" s="451">
        <f>D508</f>
        <v>6</v>
      </c>
      <c r="E537" s="451" t="str">
        <f>E508</f>
        <v>couverts</v>
      </c>
      <c r="F537" s="261"/>
      <c r="G537" s="114"/>
      <c r="H537" s="114"/>
      <c r="I537" s="114"/>
      <c r="J537" s="114"/>
      <c r="K537" s="114"/>
      <c r="L537" s="115"/>
      <c r="BA537" s="466">
        <v>1</v>
      </c>
    </row>
    <row r="538" spans="2:53" ht="21" customHeight="1" x14ac:dyDescent="0.25">
      <c r="B538" s="73" t="str">
        <f t="shared" si="62"/>
        <v>►</v>
      </c>
      <c r="C538" s="451" t="str">
        <f>C508</f>
        <v>Famille à coller.N.Nom de votre recette.Recette mère ►.S.Saisissez le nom de la recette mère</v>
      </c>
      <c r="D538" s="451">
        <f>D508</f>
        <v>6</v>
      </c>
      <c r="E538" s="451" t="str">
        <f>E508</f>
        <v>couverts</v>
      </c>
      <c r="F538" s="261"/>
      <c r="G538" s="114"/>
      <c r="H538" s="114"/>
      <c r="I538" s="114"/>
      <c r="J538" s="114"/>
      <c r="K538" s="114"/>
      <c r="L538" s="115"/>
      <c r="BA538" s="466">
        <v>1</v>
      </c>
    </row>
    <row r="539" spans="2:53" ht="21" customHeight="1" x14ac:dyDescent="0.25">
      <c r="B539" s="73" t="str">
        <f t="shared" si="62"/>
        <v>►</v>
      </c>
      <c r="C539" s="451" t="str">
        <f>C508</f>
        <v>Famille à coller.N.Nom de votre recette.Recette mère ►.S.Saisissez le nom de la recette mère</v>
      </c>
      <c r="D539" s="451">
        <f>D508</f>
        <v>6</v>
      </c>
      <c r="E539" s="451" t="str">
        <f>E508</f>
        <v>couverts</v>
      </c>
      <c r="F539" s="261"/>
      <c r="G539" s="114"/>
      <c r="H539" s="114"/>
      <c r="I539" s="114"/>
      <c r="J539" s="114"/>
      <c r="K539" s="114"/>
      <c r="L539" s="115"/>
      <c r="BA539" s="466">
        <v>1</v>
      </c>
    </row>
    <row r="540" spans="2:53" ht="21" customHeight="1" x14ac:dyDescent="0.25">
      <c r="B540" s="116" t="s">
        <v>7</v>
      </c>
      <c r="C540" s="451" t="str">
        <f>C508</f>
        <v>Famille à coller.N.Nom de votre recette.Recette mère ►.S.Saisissez le nom de la recette mère</v>
      </c>
      <c r="D540" s="451">
        <f>D508</f>
        <v>6</v>
      </c>
      <c r="E540" s="451" t="str">
        <f>E508</f>
        <v>couverts</v>
      </c>
      <c r="F540" s="517" t="s">
        <v>98</v>
      </c>
      <c r="G540" s="518"/>
      <c r="H540" s="518"/>
      <c r="I540" s="518"/>
      <c r="J540" s="518"/>
      <c r="K540" s="519"/>
      <c r="L540" s="520" t="s">
        <v>127</v>
      </c>
      <c r="BA540" s="466">
        <v>1</v>
      </c>
    </row>
    <row r="541" spans="2:53" ht="21" customHeight="1" x14ac:dyDescent="0.25">
      <c r="B541" s="116" t="s">
        <v>7</v>
      </c>
      <c r="C541" s="451" t="str">
        <f>C508</f>
        <v>Famille à coller.N.Nom de votre recette.Recette mère ►.S.Saisissez le nom de la recette mère</v>
      </c>
      <c r="D541" s="451">
        <f>D508</f>
        <v>6</v>
      </c>
      <c r="E541" s="451" t="str">
        <f>E508</f>
        <v>couverts</v>
      </c>
      <c r="F541" s="145"/>
      <c r="G541" s="146"/>
      <c r="H541" s="146"/>
      <c r="I541" s="146"/>
      <c r="J541" s="146"/>
      <c r="K541" s="472"/>
      <c r="L541" s="147" t="s">
        <v>128</v>
      </c>
      <c r="BA541" s="466">
        <v>1</v>
      </c>
    </row>
    <row r="542" spans="2:53" ht="21" customHeight="1" x14ac:dyDescent="0.25">
      <c r="B542" s="116" t="s">
        <v>7</v>
      </c>
      <c r="C542" s="451" t="str">
        <f>C508</f>
        <v>Famille à coller.N.Nom de votre recette.Recette mère ►.S.Saisissez le nom de la recette mère</v>
      </c>
      <c r="D542" s="451">
        <f>D508</f>
        <v>6</v>
      </c>
      <c r="E542" s="451" t="str">
        <f>E508</f>
        <v>couverts</v>
      </c>
      <c r="F542" s="566"/>
      <c r="G542" s="146"/>
      <c r="H542" s="146"/>
      <c r="I542" s="146"/>
      <c r="J542" s="146"/>
      <c r="K542" s="472"/>
      <c r="L542" s="147" t="s">
        <v>266</v>
      </c>
      <c r="BA542" s="466">
        <v>1</v>
      </c>
    </row>
    <row r="543" spans="2:53" ht="21" customHeight="1" x14ac:dyDescent="0.25">
      <c r="B543" s="116" t="s">
        <v>7</v>
      </c>
      <c r="C543" s="451" t="str">
        <f>C526</f>
        <v>Famille à coller.N.Nom de votre recette.Recette mère ►.S.Saisissez le nom de la recette mère</v>
      </c>
      <c r="D543" s="451">
        <f>D526</f>
        <v>6</v>
      </c>
      <c r="E543" s="451" t="str">
        <f>E526</f>
        <v>couverts</v>
      </c>
      <c r="F543" s="994"/>
      <c r="G543" s="265"/>
      <c r="H543" s="265" t="s">
        <v>73</v>
      </c>
      <c r="I543" s="266"/>
      <c r="J543" s="267"/>
      <c r="K543" s="267"/>
      <c r="L543" s="268"/>
      <c r="BA543" s="466">
        <v>1</v>
      </c>
    </row>
    <row r="544" spans="2:53" ht="21" customHeight="1" thickBot="1" x14ac:dyDescent="0.3">
      <c r="B544" s="123" t="s">
        <v>7</v>
      </c>
      <c r="C544" s="455" t="str">
        <f>C526</f>
        <v>Famille à coller.N.Nom de votre recette.Recette mère ►.S.Saisissez le nom de la recette mère</v>
      </c>
      <c r="D544" s="455">
        <f>D526</f>
        <v>6</v>
      </c>
      <c r="E544" s="455" t="str">
        <f>E526</f>
        <v>couverts</v>
      </c>
      <c r="F544" s="269" t="s">
        <v>62</v>
      </c>
      <c r="G544" s="270"/>
      <c r="H544" s="271"/>
      <c r="I544" s="272"/>
      <c r="J544" s="271"/>
      <c r="K544" s="271"/>
      <c r="L544" s="273"/>
      <c r="BA544" s="466">
        <v>1</v>
      </c>
    </row>
    <row r="545" spans="2:53" ht="21" customHeight="1" thickBot="1" x14ac:dyDescent="0.3">
      <c r="B545" s="312" t="s">
        <v>7</v>
      </c>
      <c r="C545" s="464"/>
      <c r="D545" s="464"/>
      <c r="E545" s="464"/>
      <c r="F545" s="464"/>
      <c r="G545" s="464"/>
      <c r="H545" s="464"/>
      <c r="I545" s="464"/>
      <c r="J545" s="464"/>
      <c r="K545" s="464"/>
      <c r="L545" s="464"/>
      <c r="BA545" s="466">
        <v>1</v>
      </c>
    </row>
    <row r="546" spans="2:53" ht="21" customHeight="1" x14ac:dyDescent="0.25">
      <c r="B546" s="23" t="s">
        <v>7</v>
      </c>
      <c r="C546" s="456" t="str">
        <f>C552</f>
        <v>Famille à coller.N.Nom de votre recette.Recette mère ►.S.Saisissez le nom de la recette mère</v>
      </c>
      <c r="D546" s="457">
        <f>D552</f>
        <v>6</v>
      </c>
      <c r="E546" s="457" t="str">
        <f>E552</f>
        <v>couverts</v>
      </c>
      <c r="F546" s="279" t="s">
        <v>4</v>
      </c>
      <c r="G546" s="24" t="s">
        <v>8</v>
      </c>
      <c r="H546" s="3217" t="s">
        <v>206</v>
      </c>
      <c r="I546" s="3217"/>
      <c r="J546" s="3157" t="s">
        <v>10</v>
      </c>
      <c r="K546" s="3157"/>
      <c r="L546" s="3158"/>
      <c r="N546" s="522" t="s">
        <v>77</v>
      </c>
      <c r="O546" s="470" t="s">
        <v>646</v>
      </c>
      <c r="P546" s="470"/>
      <c r="BA546" s="466">
        <v>1</v>
      </c>
    </row>
    <row r="547" spans="2:53" ht="21" customHeight="1" x14ac:dyDescent="0.25">
      <c r="B547" s="25" t="s">
        <v>7</v>
      </c>
      <c r="C547" s="458" t="str">
        <f>C552</f>
        <v>Famille à coller.N.Nom de votre recette.Recette mère ►.S.Saisissez le nom de la recette mère</v>
      </c>
      <c r="D547" s="459"/>
      <c r="E547" s="459"/>
      <c r="F547" s="281" t="s">
        <v>207</v>
      </c>
      <c r="G547" s="26" t="s">
        <v>12</v>
      </c>
      <c r="H547" s="3218"/>
      <c r="I547" s="3218"/>
      <c r="J547" s="3159"/>
      <c r="K547" s="3159"/>
      <c r="L547" s="3160"/>
      <c r="N547" s="464"/>
      <c r="O547" s="469" t="s">
        <v>276</v>
      </c>
      <c r="BA547" s="466">
        <v>1</v>
      </c>
    </row>
    <row r="548" spans="2:53" ht="21" customHeight="1" x14ac:dyDescent="0.25">
      <c r="B548" s="25" t="s">
        <v>7</v>
      </c>
      <c r="C548" s="460" t="str">
        <f>C552</f>
        <v>Famille à coller.N.Nom de votre recette.Recette mère ►.S.Saisissez le nom de la recette mère</v>
      </c>
      <c r="D548" s="461"/>
      <c r="E548" s="462"/>
      <c r="F548" s="28"/>
      <c r="G548" s="29" t="s">
        <v>208</v>
      </c>
      <c r="H548" s="283"/>
      <c r="I548" s="30" t="s">
        <v>13</v>
      </c>
      <c r="J548" s="284" t="s">
        <v>14</v>
      </c>
      <c r="K548" s="9"/>
      <c r="L548" s="285"/>
      <c r="BA548" s="466">
        <v>1</v>
      </c>
    </row>
    <row r="549" spans="2:53" ht="21" customHeight="1" x14ac:dyDescent="0.25">
      <c r="B549" s="25" t="s">
        <v>7</v>
      </c>
      <c r="C549" s="428" t="str">
        <f>C552</f>
        <v>Famille à coller.N.Nom de votre recette.Recette mère ►.S.Saisissez le nom de la recette mère</v>
      </c>
      <c r="D549" s="428"/>
      <c r="E549" s="428"/>
      <c r="F549" s="36" t="s">
        <v>16</v>
      </c>
      <c r="G549" s="37"/>
      <c r="H549" s="37"/>
      <c r="I549" s="288" t="s">
        <v>17</v>
      </c>
      <c r="J549" s="3214" t="str">
        <f>F552</f>
        <v>Famille à coller.N.Nom de votre recette.Recette mère ►.S.Saisissez le nom de la recette mère</v>
      </c>
      <c r="K549" s="3214"/>
      <c r="L549" s="3215"/>
      <c r="BA549" s="466">
        <v>1</v>
      </c>
    </row>
    <row r="550" spans="2:53" ht="21" customHeight="1" x14ac:dyDescent="0.25">
      <c r="B550" s="25" t="s">
        <v>7</v>
      </c>
      <c r="C550" s="428" t="str">
        <f>C552</f>
        <v>Famille à coller.N.Nom de votre recette.Recette mère ►.S.Saisissez le nom de la recette mère</v>
      </c>
      <c r="D550" s="428"/>
      <c r="E550" s="428"/>
      <c r="F550" s="43">
        <v>6</v>
      </c>
      <c r="G550" s="44" t="s">
        <v>66</v>
      </c>
      <c r="H550" s="36"/>
      <c r="I550" s="36"/>
      <c r="J550" s="3214"/>
      <c r="K550" s="3214"/>
      <c r="L550" s="3215"/>
      <c r="BA550" s="466">
        <v>1</v>
      </c>
    </row>
    <row r="551" spans="2:53" ht="21" customHeight="1" x14ac:dyDescent="0.25">
      <c r="B551" s="25" t="s">
        <v>5</v>
      </c>
      <c r="C551" s="428" t="str">
        <f>C552</f>
        <v>Famille à coller.N.Nom de votre recette.Recette mère ►.S.Saisissez le nom de la recette mère</v>
      </c>
      <c r="D551" s="428"/>
      <c r="E551" s="428"/>
      <c r="F551" s="289"/>
      <c r="G551" s="48"/>
      <c r="H551" s="48"/>
      <c r="I551" s="48"/>
      <c r="J551" s="48"/>
      <c r="K551" s="48"/>
      <c r="L551" s="429"/>
      <c r="BA551" s="466">
        <v>1</v>
      </c>
    </row>
    <row r="552" spans="2:53" ht="21" customHeight="1" thickBot="1" x14ac:dyDescent="0.3">
      <c r="B552" s="430" t="s">
        <v>5</v>
      </c>
      <c r="C552" s="431" t="str">
        <f>F552</f>
        <v>Famille à coller.N.Nom de votre recette.Recette mère ►.S.Saisissez le nom de la recette mère</v>
      </c>
      <c r="D552" s="431">
        <f>F550</f>
        <v>6</v>
      </c>
      <c r="E552" s="431" t="str">
        <f>G550</f>
        <v>couverts</v>
      </c>
      <c r="F552" s="435" t="str">
        <f>UPPER(LEFT(H546,1))&amp;LOWER(MID(H546,2,999))&amp;"."&amp;UPPER(LEFT(J546,1))&amp;"."&amp;UPPER(LEFT(J546,1))&amp;LOWER(MID(J546,2,999))&amp;"."&amp;IF(ISTEXT(L552),K552&amp;"."&amp;UPPER(LEFT(L552,1))&amp;"."&amp;UPPER(LEFT(L552,1))&amp;LOWER(MID(L552,2,999)),G552)</f>
        <v>Famille à coller.N.Nom de votre recette.Recette mère ►.S.Saisissez le nom de la recette mère</v>
      </c>
      <c r="G552" s="432" t="s">
        <v>22</v>
      </c>
      <c r="H552" s="3216" t="s">
        <v>23</v>
      </c>
      <c r="I552" s="3216"/>
      <c r="J552" s="3216"/>
      <c r="K552" s="433" t="s">
        <v>24</v>
      </c>
      <c r="L552" s="434" t="s">
        <v>25</v>
      </c>
      <c r="BA552" s="466">
        <v>1</v>
      </c>
    </row>
    <row r="553" spans="2:53" ht="21" customHeight="1" thickTop="1" thickBot="1" x14ac:dyDescent="0.3">
      <c r="B553" s="104" t="s">
        <v>7</v>
      </c>
      <c r="C553" s="440" t="str">
        <f>C552</f>
        <v>Famille à coller.N.Nom de votre recette.Recette mère ►.S.Saisissez le nom de la recette mère</v>
      </c>
      <c r="D553" s="440"/>
      <c r="E553" s="440"/>
      <c r="F553" s="105" t="s">
        <v>27</v>
      </c>
      <c r="G553" s="106">
        <v>10</v>
      </c>
      <c r="H553" s="373" t="s">
        <v>240</v>
      </c>
      <c r="I553" s="108"/>
      <c r="J553" s="108"/>
      <c r="K553" s="399" t="s">
        <v>270</v>
      </c>
      <c r="L553" s="109"/>
      <c r="BA553" s="466">
        <v>1</v>
      </c>
    </row>
    <row r="554" spans="2:53" ht="21" customHeight="1" thickTop="1" x14ac:dyDescent="0.25">
      <c r="B554" s="104" t="s">
        <v>7</v>
      </c>
      <c r="C554" s="523" t="str">
        <f>C552</f>
        <v>Famille à coller.N.Nom de votre recette.Recette mère ►.S.Saisissez le nom de la recette mère</v>
      </c>
      <c r="D554" s="523"/>
      <c r="E554" s="524"/>
      <c r="F554" s="235"/>
      <c r="G554" s="85"/>
      <c r="H554" s="85"/>
      <c r="I554" s="85"/>
      <c r="J554" s="85"/>
      <c r="K554" s="85"/>
      <c r="L554" s="425" t="s">
        <v>193</v>
      </c>
      <c r="BA554" s="466">
        <v>1</v>
      </c>
    </row>
    <row r="555" spans="2:53" ht="21" customHeight="1" x14ac:dyDescent="0.25">
      <c r="B555" s="104" t="s">
        <v>7</v>
      </c>
      <c r="C555" s="451" t="str">
        <f>C552</f>
        <v>Famille à coller.N.Nom de votre recette.Recette mère ►.S.Saisissez le nom de la recette mère</v>
      </c>
      <c r="D555" s="451"/>
      <c r="E555" s="525"/>
      <c r="F555" s="236"/>
      <c r="G555" s="237" t="s">
        <v>194</v>
      </c>
      <c r="H555" s="114"/>
      <c r="I555" s="238">
        <v>2</v>
      </c>
      <c r="J555" s="239"/>
      <c r="K555" s="240">
        <v>10</v>
      </c>
      <c r="L555" s="241" t="s">
        <v>195</v>
      </c>
      <c r="BA555" s="466">
        <v>1</v>
      </c>
    </row>
    <row r="556" spans="2:53" ht="21" customHeight="1" x14ac:dyDescent="0.25">
      <c r="B556" s="104" t="s">
        <v>7</v>
      </c>
      <c r="C556" s="451" t="str">
        <f>C552</f>
        <v>Famille à coller.N.Nom de votre recette.Recette mère ►.S.Saisissez le nom de la recette mère</v>
      </c>
      <c r="D556" s="451">
        <f>D552</f>
        <v>6</v>
      </c>
      <c r="E556" s="525" t="str">
        <f>E552</f>
        <v>couverts</v>
      </c>
      <c r="F556" s="242"/>
      <c r="G556" s="243" t="s">
        <v>196</v>
      </c>
      <c r="H556" s="114"/>
      <c r="I556" s="244">
        <v>1</v>
      </c>
      <c r="J556" s="245"/>
      <c r="K556" s="246">
        <v>15</v>
      </c>
      <c r="L556" s="247" t="s">
        <v>197</v>
      </c>
      <c r="BA556" s="466">
        <v>1</v>
      </c>
    </row>
    <row r="557" spans="2:53" ht="21" customHeight="1" x14ac:dyDescent="0.25">
      <c r="B557" s="104" t="s">
        <v>7</v>
      </c>
      <c r="C557" s="451" t="str">
        <f>C552</f>
        <v>Famille à coller.N.Nom de votre recette.Recette mère ►.S.Saisissez le nom de la recette mère</v>
      </c>
      <c r="D557" s="451">
        <f>D552</f>
        <v>6</v>
      </c>
      <c r="E557" s="525" t="str">
        <f>E552</f>
        <v>couverts</v>
      </c>
      <c r="F557" s="248"/>
      <c r="G557" s="249" t="s">
        <v>198</v>
      </c>
      <c r="H557" s="114"/>
      <c r="I557" s="250">
        <f>IF(I555=0,0,IF(I556=0,0,I555-I556))</f>
        <v>1</v>
      </c>
      <c r="J557" s="251"/>
      <c r="K557" s="252">
        <f>IF(K555=0,0,IF(K556=0,0,K556-K555))</f>
        <v>5</v>
      </c>
      <c r="L557" s="253" t="s">
        <v>199</v>
      </c>
      <c r="BA557" s="466">
        <v>1</v>
      </c>
    </row>
    <row r="558" spans="2:53" ht="21" customHeight="1" x14ac:dyDescent="0.25">
      <c r="B558" s="104" t="s">
        <v>7</v>
      </c>
      <c r="C558" s="451" t="str">
        <f>C552</f>
        <v>Famille à coller.N.Nom de votre recette.Recette mère ►.S.Saisissez le nom de la recette mère</v>
      </c>
      <c r="D558" s="451">
        <f>D552</f>
        <v>6</v>
      </c>
      <c r="E558" s="525" t="str">
        <f>E552</f>
        <v>couverts</v>
      </c>
      <c r="F558" s="248"/>
      <c r="G558" s="249" t="s">
        <v>200</v>
      </c>
      <c r="H558" s="114"/>
      <c r="I558" s="254">
        <f>IF(I555=0,0,I557/I555)</f>
        <v>0.5</v>
      </c>
      <c r="J558" s="255"/>
      <c r="K558" s="256">
        <f>IF(K555=0,0,IF(ISBLANK(K555),0,(K557/K555)*100))</f>
        <v>50</v>
      </c>
      <c r="L558" s="253" t="s">
        <v>201</v>
      </c>
      <c r="BA558" s="466">
        <v>1</v>
      </c>
    </row>
    <row r="559" spans="2:53" ht="21" customHeight="1" x14ac:dyDescent="0.25">
      <c r="B559" s="104" t="s">
        <v>7</v>
      </c>
      <c r="C559" s="451" t="str">
        <f>C552</f>
        <v>Famille à coller.N.Nom de votre recette.Recette mère ►.S.Saisissez le nom de la recette mère</v>
      </c>
      <c r="D559" s="451">
        <f>D552</f>
        <v>6</v>
      </c>
      <c r="E559" s="525" t="str">
        <f>E552</f>
        <v>couverts</v>
      </c>
      <c r="F559" s="242"/>
      <c r="G559" s="243" t="s">
        <v>202</v>
      </c>
      <c r="H559" s="114"/>
      <c r="I559" s="257">
        <v>50</v>
      </c>
      <c r="J559" s="239"/>
      <c r="K559" s="240">
        <v>10</v>
      </c>
      <c r="L559" s="241" t="s">
        <v>195</v>
      </c>
      <c r="BA559" s="466">
        <v>1</v>
      </c>
    </row>
    <row r="560" spans="2:53" ht="21" customHeight="1" x14ac:dyDescent="0.25">
      <c r="B560" s="104" t="s">
        <v>7</v>
      </c>
      <c r="C560" s="451" t="str">
        <f>C552</f>
        <v>Famille à coller.N.Nom de votre recette.Recette mère ►.S.Saisissez le nom de la recette mère</v>
      </c>
      <c r="D560" s="451">
        <f>D552</f>
        <v>6</v>
      </c>
      <c r="E560" s="525" t="str">
        <f>E552</f>
        <v>couverts</v>
      </c>
      <c r="F560" s="248"/>
      <c r="G560" s="249" t="s">
        <v>198</v>
      </c>
      <c r="H560" s="114"/>
      <c r="I560" s="250">
        <f>I555*I559%</f>
        <v>1</v>
      </c>
      <c r="J560" s="258"/>
      <c r="K560" s="259">
        <v>50</v>
      </c>
      <c r="L560" s="260" t="s">
        <v>201</v>
      </c>
      <c r="BA560" s="466">
        <v>1</v>
      </c>
    </row>
    <row r="561" spans="2:53" ht="21" customHeight="1" x14ac:dyDescent="0.25">
      <c r="B561" s="104" t="s">
        <v>7</v>
      </c>
      <c r="C561" s="451" t="str">
        <f>C552</f>
        <v>Famille à coller.N.Nom de votre recette.Recette mère ►.S.Saisissez le nom de la recette mère</v>
      </c>
      <c r="D561" s="451">
        <f>D552</f>
        <v>6</v>
      </c>
      <c r="E561" s="525" t="str">
        <f>E552</f>
        <v>couverts</v>
      </c>
      <c r="F561" s="248"/>
      <c r="G561" s="249" t="s">
        <v>203</v>
      </c>
      <c r="H561" s="114"/>
      <c r="I561" s="250">
        <f>I555-I560</f>
        <v>1</v>
      </c>
      <c r="J561" s="251"/>
      <c r="K561" s="252">
        <f>K559*K560%</f>
        <v>5</v>
      </c>
      <c r="L561" s="253" t="s">
        <v>199</v>
      </c>
      <c r="BA561" s="466">
        <v>1</v>
      </c>
    </row>
    <row r="562" spans="2:53" ht="21" customHeight="1" x14ac:dyDescent="0.25">
      <c r="B562" s="104" t="s">
        <v>7</v>
      </c>
      <c r="C562" s="451" t="str">
        <f>C552</f>
        <v>Famille à coller.N.Nom de votre recette.Recette mère ►.S.Saisissez le nom de la recette mère</v>
      </c>
      <c r="D562" s="451">
        <f>D552</f>
        <v>6</v>
      </c>
      <c r="E562" s="525" t="str">
        <f>E552</f>
        <v>couverts</v>
      </c>
      <c r="F562" s="261"/>
      <c r="G562" s="262"/>
      <c r="H562" s="114"/>
      <c r="I562" s="263"/>
      <c r="J562" s="332"/>
      <c r="K562" s="252">
        <f>((K559*K560)/100)+K559</f>
        <v>15</v>
      </c>
      <c r="L562" s="253" t="s">
        <v>197</v>
      </c>
      <c r="BA562" s="466">
        <v>1</v>
      </c>
    </row>
    <row r="563" spans="2:53" ht="21" customHeight="1" x14ac:dyDescent="0.25">
      <c r="B563" s="104" t="s">
        <v>7</v>
      </c>
      <c r="C563" s="451" t="str">
        <f>C552</f>
        <v>Famille à coller.N.Nom de votre recette.Recette mère ►.S.Saisissez le nom de la recette mère</v>
      </c>
      <c r="D563" s="451">
        <f>D552</f>
        <v>6</v>
      </c>
      <c r="E563" s="525" t="str">
        <f>E552</f>
        <v>couverts</v>
      </c>
      <c r="F563" s="615"/>
      <c r="G563" s="616"/>
      <c r="H563" s="616"/>
      <c r="I563" s="616"/>
      <c r="J563" s="617"/>
      <c r="K563" s="617"/>
      <c r="L563" s="618"/>
      <c r="BA563" s="466">
        <v>1</v>
      </c>
    </row>
    <row r="564" spans="2:53" ht="21" customHeight="1" x14ac:dyDescent="0.25">
      <c r="B564" s="104" t="s">
        <v>7</v>
      </c>
      <c r="C564" s="451" t="str">
        <f>C552</f>
        <v>Famille à coller.N.Nom de votre recette.Recette mère ►.S.Saisissez le nom de la recette mère</v>
      </c>
      <c r="D564" s="451">
        <f>D552</f>
        <v>6</v>
      </c>
      <c r="E564" s="525" t="str">
        <f>E552</f>
        <v>couverts</v>
      </c>
      <c r="F564" s="606" t="s">
        <v>38</v>
      </c>
      <c r="G564" s="3278" t="s">
        <v>40</v>
      </c>
      <c r="H564" s="3279" t="s">
        <v>74</v>
      </c>
      <c r="I564" s="3281" t="s">
        <v>41</v>
      </c>
      <c r="J564" s="3282" t="s">
        <v>216</v>
      </c>
      <c r="K564" s="3284" t="s">
        <v>358</v>
      </c>
      <c r="L564" s="3286" t="s">
        <v>51</v>
      </c>
      <c r="BA564" s="466">
        <v>1</v>
      </c>
    </row>
    <row r="565" spans="2:53" ht="21" customHeight="1" x14ac:dyDescent="0.25">
      <c r="B565" s="104" t="s">
        <v>7</v>
      </c>
      <c r="C565" s="451" t="str">
        <f>C552</f>
        <v>Famille à coller.N.Nom de votre recette.Recette mère ►.S.Saisissez le nom de la recette mère</v>
      </c>
      <c r="D565" s="451">
        <f>D552</f>
        <v>6</v>
      </c>
      <c r="E565" s="525" t="str">
        <f>E552</f>
        <v>couverts</v>
      </c>
      <c r="F565" s="293" t="s">
        <v>46</v>
      </c>
      <c r="G565" s="2993"/>
      <c r="H565" s="3280"/>
      <c r="I565" s="3058"/>
      <c r="J565" s="3283"/>
      <c r="K565" s="3285"/>
      <c r="L565" s="3227"/>
      <c r="BA565" s="466">
        <v>1</v>
      </c>
    </row>
    <row r="566" spans="2:53" ht="21" customHeight="1" x14ac:dyDescent="0.25">
      <c r="B566" s="73" t="str">
        <f>IF(OR(L566&lt;&gt;""),"A", "►")</f>
        <v>A</v>
      </c>
      <c r="C566" s="451" t="str">
        <f>C552</f>
        <v>Famille à coller.N.Nom de votre recette.Recette mère ►.S.Saisissez le nom de la recette mère</v>
      </c>
      <c r="D566" s="451">
        <f>D552</f>
        <v>6</v>
      </c>
      <c r="E566" s="525" t="str">
        <f>E552</f>
        <v>couverts</v>
      </c>
      <c r="F566" s="65"/>
      <c r="G566" s="67">
        <v>350</v>
      </c>
      <c r="H566" s="611">
        <f>IFERROR(INDEX(F572:L572,MATCH(I566,F571:L571,0)) * G566 * IF(ISBLANK(F566), 1, F566), 0)</f>
        <v>0.35000000000000003</v>
      </c>
      <c r="I566" s="53" t="s">
        <v>21</v>
      </c>
      <c r="J566" s="298">
        <v>16</v>
      </c>
      <c r="K566" s="598">
        <f t="shared" ref="K566:K567" si="63">((H566-(H566*J566%)))</f>
        <v>0.29400000000000004</v>
      </c>
      <c r="L566" s="605" t="s">
        <v>354</v>
      </c>
      <c r="BA566" s="466">
        <v>1</v>
      </c>
    </row>
    <row r="567" spans="2:53" ht="21" customHeight="1" x14ac:dyDescent="0.25">
      <c r="B567" s="73" t="str">
        <f t="shared" ref="B567:B569" si="64">IF(OR(L567&lt;&gt;""),"A", "►")</f>
        <v>A</v>
      </c>
      <c r="C567" s="451" t="str">
        <f>C552</f>
        <v>Famille à coller.N.Nom de votre recette.Recette mère ►.S.Saisissez le nom de la recette mère</v>
      </c>
      <c r="D567" s="451">
        <f>D552</f>
        <v>6</v>
      </c>
      <c r="E567" s="525" t="str">
        <f>E552</f>
        <v>couverts</v>
      </c>
      <c r="F567" s="80"/>
      <c r="G567" s="604">
        <v>1.2</v>
      </c>
      <c r="H567" s="611">
        <f>IFERROR(INDEX(F572:L572,MATCH(I567,F571:L571,0)) * G567 * IF(ISBLANK(F567), 1, F567), 0)</f>
        <v>1.2</v>
      </c>
      <c r="I567" s="597" t="s">
        <v>26</v>
      </c>
      <c r="J567" s="300">
        <v>22</v>
      </c>
      <c r="K567" s="598">
        <f t="shared" si="63"/>
        <v>0.93599999999999994</v>
      </c>
      <c r="L567" s="599" t="s">
        <v>355</v>
      </c>
      <c r="BA567" s="466">
        <v>1</v>
      </c>
    </row>
    <row r="568" spans="2:53" ht="21" customHeight="1" x14ac:dyDescent="0.25">
      <c r="B568" s="73" t="str">
        <f t="shared" si="64"/>
        <v>A</v>
      </c>
      <c r="C568" s="451" t="str">
        <f>C552</f>
        <v>Famille à coller.N.Nom de votre recette.Recette mère ►.S.Saisissez le nom de la recette mère</v>
      </c>
      <c r="D568" s="451">
        <f>D552</f>
        <v>6</v>
      </c>
      <c r="E568" s="525" t="str">
        <f>E552</f>
        <v>couverts</v>
      </c>
      <c r="F568" s="80">
        <v>2</v>
      </c>
      <c r="G568" s="67">
        <v>50</v>
      </c>
      <c r="H568" s="611">
        <f>IFERROR(INDEX(F572:L572,MATCH(I568,F571:L571,0)) * G568 * IF(ISBLANK(F568), 1, F568), 0)</f>
        <v>0.1</v>
      </c>
      <c r="I568" s="53" t="s">
        <v>21</v>
      </c>
      <c r="J568" s="300"/>
      <c r="K568" s="598">
        <f>((H568-(H568*J568%)))</f>
        <v>0.1</v>
      </c>
      <c r="L568" s="600" t="s">
        <v>204</v>
      </c>
      <c r="BA568" s="466">
        <v>1</v>
      </c>
    </row>
    <row r="569" spans="2:53" ht="21" customHeight="1" x14ac:dyDescent="0.25">
      <c r="B569" s="73" t="str">
        <f t="shared" si="64"/>
        <v>A</v>
      </c>
      <c r="C569" s="451" t="str">
        <f>C552</f>
        <v>Famille à coller.N.Nom de votre recette.Recette mère ►.S.Saisissez le nom de la recette mère</v>
      </c>
      <c r="D569" s="451">
        <f>D552</f>
        <v>6</v>
      </c>
      <c r="E569" s="525" t="str">
        <f>E552</f>
        <v>couverts</v>
      </c>
      <c r="F569" s="80"/>
      <c r="G569" s="67">
        <v>1</v>
      </c>
      <c r="H569" s="611">
        <f>IFERROR(INDEX(F572:L572,MATCH(I569,F571:L571,0)) * G569 * IF(ISBLANK(F569), 1, F569), 0)</f>
        <v>0.5</v>
      </c>
      <c r="I569" s="84" t="s">
        <v>57</v>
      </c>
      <c r="J569" s="300"/>
      <c r="K569" s="598">
        <f>((H569-(H569*J569%)))</f>
        <v>0.5</v>
      </c>
      <c r="L569" s="599" t="s">
        <v>359</v>
      </c>
      <c r="BA569" s="466">
        <v>1</v>
      </c>
    </row>
    <row r="570" spans="2:53" ht="21" customHeight="1" x14ac:dyDescent="0.25">
      <c r="B570" s="104" t="s">
        <v>7</v>
      </c>
      <c r="C570" s="451" t="str">
        <f>C552</f>
        <v>Famille à coller.N.Nom de votre recette.Recette mère ►.S.Saisissez le nom de la recette mère</v>
      </c>
      <c r="D570" s="451">
        <f>D552</f>
        <v>6</v>
      </c>
      <c r="E570" s="525" t="str">
        <f>E552</f>
        <v>couverts</v>
      </c>
      <c r="F570" s="610" t="s">
        <v>357</v>
      </c>
      <c r="G570" s="114"/>
      <c r="H570" s="114"/>
      <c r="I570" s="114"/>
      <c r="J570" s="114"/>
      <c r="K570" s="114"/>
      <c r="L570" s="609" t="s">
        <v>360</v>
      </c>
      <c r="BA570" s="466">
        <v>1</v>
      </c>
    </row>
    <row r="571" spans="2:53" ht="21" customHeight="1" x14ac:dyDescent="0.25">
      <c r="B571" s="104" t="s">
        <v>7</v>
      </c>
      <c r="C571" s="451" t="str">
        <f>C552</f>
        <v>Famille à coller.N.Nom de votre recette.Recette mère ►.S.Saisissez le nom de la recette mère</v>
      </c>
      <c r="D571" s="451">
        <f>D552</f>
        <v>6</v>
      </c>
      <c r="E571" s="525" t="str">
        <f>E552</f>
        <v>couverts</v>
      </c>
      <c r="F571" s="597" t="s">
        <v>26</v>
      </c>
      <c r="G571" s="53" t="s">
        <v>21</v>
      </c>
      <c r="H571" s="545"/>
      <c r="I571" s="84" t="s">
        <v>57</v>
      </c>
      <c r="J571" s="84" t="s">
        <v>56</v>
      </c>
      <c r="K571" s="72" t="s">
        <v>55</v>
      </c>
      <c r="L571" s="607" t="s">
        <v>53</v>
      </c>
      <c r="BA571" s="466">
        <v>1</v>
      </c>
    </row>
    <row r="572" spans="2:53" ht="21" customHeight="1" x14ac:dyDescent="0.25">
      <c r="B572" s="104" t="s">
        <v>5</v>
      </c>
      <c r="C572" s="451" t="str">
        <f>C552</f>
        <v>Famille à coller.N.Nom de votre recette.Recette mère ►.S.Saisissez le nom de la recette mère</v>
      </c>
      <c r="D572" s="451">
        <f>D552</f>
        <v>6</v>
      </c>
      <c r="E572" s="525" t="str">
        <f>E552</f>
        <v>couverts</v>
      </c>
      <c r="F572" s="601">
        <v>1</v>
      </c>
      <c r="G572" s="601">
        <v>1E-3</v>
      </c>
      <c r="H572" s="545"/>
      <c r="I572" s="602">
        <v>0.5</v>
      </c>
      <c r="J572" s="601">
        <v>0.25</v>
      </c>
      <c r="K572" s="603">
        <v>1</v>
      </c>
      <c r="L572" s="608">
        <v>0.01</v>
      </c>
      <c r="BA572" s="466">
        <v>1</v>
      </c>
    </row>
    <row r="573" spans="2:53" ht="21" customHeight="1" x14ac:dyDescent="0.25">
      <c r="B573" s="104" t="s">
        <v>7</v>
      </c>
      <c r="C573" s="451" t="str">
        <f>C552</f>
        <v>Famille à coller.N.Nom de votre recette.Recette mère ►.S.Saisissez le nom de la recette mère</v>
      </c>
      <c r="D573" s="451">
        <f>D552</f>
        <v>6</v>
      </c>
      <c r="E573" s="451" t="str">
        <f>E552</f>
        <v>couverts</v>
      </c>
      <c r="F573" s="393" t="s">
        <v>68</v>
      </c>
      <c r="G573" s="348"/>
      <c r="H573" s="348"/>
      <c r="I573" s="348"/>
      <c r="J573" s="348"/>
      <c r="K573" s="348"/>
      <c r="L573" s="349"/>
      <c r="BA573" s="466">
        <v>1</v>
      </c>
    </row>
    <row r="574" spans="2:53" ht="21" customHeight="1" x14ac:dyDescent="0.25">
      <c r="B574" s="73" t="str">
        <f t="shared" ref="B574:B583" si="65">IF(OR(F574&lt;&gt;"",G574&lt;&gt; "",H574&lt;&gt;"",I574&lt;&gt;""),"A", "►")</f>
        <v>►</v>
      </c>
      <c r="C574" s="451" t="str">
        <f>C552</f>
        <v>Famille à coller.N.Nom de votre recette.Recette mère ►.S.Saisissez le nom de la recette mère</v>
      </c>
      <c r="D574" s="451">
        <f>D552</f>
        <v>6</v>
      </c>
      <c r="E574" s="451" t="str">
        <f>E552</f>
        <v>couverts</v>
      </c>
      <c r="F574" s="261"/>
      <c r="G574" s="114"/>
      <c r="H574" s="114"/>
      <c r="I574" s="114"/>
      <c r="J574" s="114"/>
      <c r="K574" s="114"/>
      <c r="L574" s="115"/>
      <c r="BA574" s="466">
        <v>1</v>
      </c>
    </row>
    <row r="575" spans="2:53" ht="21" customHeight="1" x14ac:dyDescent="0.25">
      <c r="B575" s="73" t="str">
        <f t="shared" si="65"/>
        <v>►</v>
      </c>
      <c r="C575" s="451" t="str">
        <f>C552</f>
        <v>Famille à coller.N.Nom de votre recette.Recette mère ►.S.Saisissez le nom de la recette mère</v>
      </c>
      <c r="D575" s="451">
        <f>D552</f>
        <v>6</v>
      </c>
      <c r="E575" s="451" t="str">
        <f>E552</f>
        <v>couverts</v>
      </c>
      <c r="F575" s="261"/>
      <c r="G575" s="114"/>
      <c r="H575" s="114"/>
      <c r="I575" s="114"/>
      <c r="J575" s="114"/>
      <c r="K575" s="114"/>
      <c r="L575" s="115"/>
      <c r="BA575" s="466">
        <v>1</v>
      </c>
    </row>
    <row r="576" spans="2:53" ht="21" customHeight="1" x14ac:dyDescent="0.25">
      <c r="B576" s="73" t="str">
        <f t="shared" si="65"/>
        <v>►</v>
      </c>
      <c r="C576" s="451" t="str">
        <f>C552</f>
        <v>Famille à coller.N.Nom de votre recette.Recette mère ►.S.Saisissez le nom de la recette mère</v>
      </c>
      <c r="D576" s="451">
        <f>D552</f>
        <v>6</v>
      </c>
      <c r="E576" s="451" t="str">
        <f>E552</f>
        <v>couverts</v>
      </c>
      <c r="F576" s="261"/>
      <c r="G576" s="114"/>
      <c r="H576" s="114"/>
      <c r="I576" s="114"/>
      <c r="J576" s="114"/>
      <c r="K576" s="114"/>
      <c r="L576" s="115"/>
      <c r="BA576" s="466">
        <v>1</v>
      </c>
    </row>
    <row r="577" spans="1:55" ht="21" customHeight="1" x14ac:dyDescent="0.25">
      <c r="B577" s="73" t="str">
        <f t="shared" si="65"/>
        <v>►</v>
      </c>
      <c r="C577" s="451" t="str">
        <f>C552</f>
        <v>Famille à coller.N.Nom de votre recette.Recette mère ►.S.Saisissez le nom de la recette mère</v>
      </c>
      <c r="D577" s="451">
        <f>D552</f>
        <v>6</v>
      </c>
      <c r="E577" s="451" t="str">
        <f>E552</f>
        <v>couverts</v>
      </c>
      <c r="F577" s="261"/>
      <c r="G577" s="114"/>
      <c r="H577" s="114"/>
      <c r="I577" s="114"/>
      <c r="J577" s="114"/>
      <c r="K577" s="114"/>
      <c r="L577" s="115"/>
      <c r="BA577" s="466">
        <v>1</v>
      </c>
    </row>
    <row r="578" spans="1:55" ht="21" customHeight="1" x14ac:dyDescent="0.25">
      <c r="B578" s="73" t="str">
        <f t="shared" si="65"/>
        <v>►</v>
      </c>
      <c r="C578" s="451" t="str">
        <f>C552</f>
        <v>Famille à coller.N.Nom de votre recette.Recette mère ►.S.Saisissez le nom de la recette mère</v>
      </c>
      <c r="D578" s="451">
        <f>D552</f>
        <v>6</v>
      </c>
      <c r="E578" s="451" t="str">
        <f>E552</f>
        <v>couverts</v>
      </c>
      <c r="F578" s="261"/>
      <c r="G578" s="114"/>
      <c r="H578" s="114"/>
      <c r="I578" s="114"/>
      <c r="J578" s="114"/>
      <c r="K578" s="114"/>
      <c r="L578" s="115"/>
      <c r="BA578" s="466">
        <v>1</v>
      </c>
    </row>
    <row r="579" spans="1:55" ht="21" customHeight="1" x14ac:dyDescent="0.25">
      <c r="B579" s="73" t="str">
        <f t="shared" si="65"/>
        <v>►</v>
      </c>
      <c r="C579" s="451" t="str">
        <f>C552</f>
        <v>Famille à coller.N.Nom de votre recette.Recette mère ►.S.Saisissez le nom de la recette mère</v>
      </c>
      <c r="D579" s="451">
        <f>D552</f>
        <v>6</v>
      </c>
      <c r="E579" s="451" t="str">
        <f>E552</f>
        <v>couverts</v>
      </c>
      <c r="F579" s="261"/>
      <c r="G579" s="114"/>
      <c r="H579" s="114"/>
      <c r="I579" s="114"/>
      <c r="J579" s="114"/>
      <c r="K579" s="114"/>
      <c r="L579" s="115"/>
      <c r="BA579" s="466">
        <v>1</v>
      </c>
    </row>
    <row r="580" spans="1:55" ht="21" customHeight="1" x14ac:dyDescent="0.25">
      <c r="B580" s="73" t="str">
        <f t="shared" si="65"/>
        <v>►</v>
      </c>
      <c r="C580" s="451" t="str">
        <f>C552</f>
        <v>Famille à coller.N.Nom de votre recette.Recette mère ►.S.Saisissez le nom de la recette mère</v>
      </c>
      <c r="D580" s="451">
        <f>D552</f>
        <v>6</v>
      </c>
      <c r="E580" s="451" t="str">
        <f>E552</f>
        <v>couverts</v>
      </c>
      <c r="F580" s="261"/>
      <c r="G580" s="114"/>
      <c r="H580" s="114"/>
      <c r="I580" s="114"/>
      <c r="J580" s="114"/>
      <c r="K580" s="114"/>
      <c r="L580" s="115"/>
      <c r="BA580" s="466">
        <v>1</v>
      </c>
    </row>
    <row r="581" spans="1:55" ht="21" customHeight="1" x14ac:dyDescent="0.25">
      <c r="B581" s="73" t="str">
        <f t="shared" si="65"/>
        <v>►</v>
      </c>
      <c r="C581" s="451" t="str">
        <f>C552</f>
        <v>Famille à coller.N.Nom de votre recette.Recette mère ►.S.Saisissez le nom de la recette mère</v>
      </c>
      <c r="D581" s="451">
        <f>D552</f>
        <v>6</v>
      </c>
      <c r="E581" s="451" t="str">
        <f>E552</f>
        <v>couverts</v>
      </c>
      <c r="F581" s="261"/>
      <c r="G581" s="114"/>
      <c r="H581" s="114"/>
      <c r="I581" s="114"/>
      <c r="J581" s="114"/>
      <c r="K581" s="114"/>
      <c r="L581" s="115"/>
      <c r="BA581" s="466">
        <v>1</v>
      </c>
    </row>
    <row r="582" spans="1:55" ht="21" customHeight="1" x14ac:dyDescent="0.25">
      <c r="B582" s="73" t="str">
        <f t="shared" si="65"/>
        <v>►</v>
      </c>
      <c r="C582" s="451" t="str">
        <f>C552</f>
        <v>Famille à coller.N.Nom de votre recette.Recette mère ►.S.Saisissez le nom de la recette mère</v>
      </c>
      <c r="D582" s="451">
        <f>D552</f>
        <v>6</v>
      </c>
      <c r="E582" s="451" t="str">
        <f>E552</f>
        <v>couverts</v>
      </c>
      <c r="F582" s="261"/>
      <c r="G582" s="114"/>
      <c r="H582" s="114"/>
      <c r="I582" s="114"/>
      <c r="J582" s="114"/>
      <c r="K582" s="114"/>
      <c r="L582" s="115"/>
      <c r="BA582" s="466">
        <v>1</v>
      </c>
    </row>
    <row r="583" spans="1:55" ht="21" customHeight="1" x14ac:dyDescent="0.25">
      <c r="B583" s="73" t="str">
        <f t="shared" si="65"/>
        <v>►</v>
      </c>
      <c r="C583" s="451" t="str">
        <f>C552</f>
        <v>Famille à coller.N.Nom de votre recette.Recette mère ►.S.Saisissez le nom de la recette mère</v>
      </c>
      <c r="D583" s="451">
        <f>D552</f>
        <v>6</v>
      </c>
      <c r="E583" s="451" t="str">
        <f>E552</f>
        <v>couverts</v>
      </c>
      <c r="F583" s="261"/>
      <c r="G583" s="114"/>
      <c r="H583" s="114"/>
      <c r="I583" s="114"/>
      <c r="J583" s="114"/>
      <c r="K583" s="114"/>
      <c r="L583" s="115"/>
      <c r="BA583" s="466">
        <v>1</v>
      </c>
    </row>
    <row r="584" spans="1:55" ht="21" customHeight="1" x14ac:dyDescent="0.25">
      <c r="B584" s="116" t="s">
        <v>7</v>
      </c>
      <c r="C584" s="451" t="str">
        <f>C552</f>
        <v>Famille à coller.N.Nom de votre recette.Recette mère ►.S.Saisissez le nom de la recette mère</v>
      </c>
      <c r="D584" s="451">
        <f>D552</f>
        <v>6</v>
      </c>
      <c r="E584" s="451" t="str">
        <f>E552</f>
        <v>couverts</v>
      </c>
      <c r="F584" s="517" t="s">
        <v>98</v>
      </c>
      <c r="G584" s="518"/>
      <c r="H584" s="518"/>
      <c r="I584" s="518"/>
      <c r="J584" s="518"/>
      <c r="K584" s="519"/>
      <c r="L584" s="520" t="s">
        <v>127</v>
      </c>
      <c r="BA584" s="466">
        <v>1</v>
      </c>
    </row>
    <row r="585" spans="1:55" ht="21" customHeight="1" x14ac:dyDescent="0.25">
      <c r="B585" s="116" t="s">
        <v>7</v>
      </c>
      <c r="C585" s="451" t="str">
        <f>C552</f>
        <v>Famille à coller.N.Nom de votre recette.Recette mère ►.S.Saisissez le nom de la recette mère</v>
      </c>
      <c r="D585" s="451">
        <f>D552</f>
        <v>6</v>
      </c>
      <c r="E585" s="451" t="str">
        <f>E552</f>
        <v>couverts</v>
      </c>
      <c r="F585" s="145"/>
      <c r="G585" s="146"/>
      <c r="H585" s="146"/>
      <c r="I585" s="146"/>
      <c r="J585" s="146"/>
      <c r="K585" s="472"/>
      <c r="L585" s="147" t="s">
        <v>128</v>
      </c>
      <c r="BA585" s="466">
        <v>1</v>
      </c>
    </row>
    <row r="586" spans="1:55" ht="21" customHeight="1" x14ac:dyDescent="0.25">
      <c r="B586" s="116" t="s">
        <v>7</v>
      </c>
      <c r="C586" s="451" t="str">
        <f>C552</f>
        <v>Famille à coller.N.Nom de votre recette.Recette mère ►.S.Saisissez le nom de la recette mère</v>
      </c>
      <c r="D586" s="451">
        <f>D552</f>
        <v>6</v>
      </c>
      <c r="E586" s="451" t="str">
        <f>E552</f>
        <v>couverts</v>
      </c>
      <c r="F586" s="566"/>
      <c r="G586" s="146"/>
      <c r="H586" s="146"/>
      <c r="I586" s="146"/>
      <c r="J586" s="146"/>
      <c r="K586" s="472"/>
      <c r="L586" s="147" t="s">
        <v>266</v>
      </c>
      <c r="BA586" s="466">
        <v>1</v>
      </c>
    </row>
    <row r="587" spans="1:55" ht="21" customHeight="1" x14ac:dyDescent="0.25">
      <c r="B587" s="116" t="s">
        <v>7</v>
      </c>
      <c r="C587" s="451" t="str">
        <f>C570</f>
        <v>Famille à coller.N.Nom de votre recette.Recette mère ►.S.Saisissez le nom de la recette mère</v>
      </c>
      <c r="D587" s="451">
        <f>D570</f>
        <v>6</v>
      </c>
      <c r="E587" s="451" t="str">
        <f>E570</f>
        <v>couverts</v>
      </c>
      <c r="F587" s="994"/>
      <c r="G587" s="265"/>
      <c r="H587" s="265" t="s">
        <v>73</v>
      </c>
      <c r="I587" s="266"/>
      <c r="J587" s="267"/>
      <c r="K587" s="267"/>
      <c r="L587" s="268"/>
      <c r="W587"/>
      <c r="X587"/>
      <c r="Y587"/>
      <c r="Z587"/>
      <c r="AA587"/>
      <c r="AB587"/>
      <c r="AC587"/>
      <c r="AD587"/>
      <c r="AF587"/>
      <c r="AG587"/>
      <c r="AH587"/>
      <c r="AI587"/>
      <c r="AJ587"/>
      <c r="AK587"/>
      <c r="AL587"/>
      <c r="AN587"/>
      <c r="AO587"/>
      <c r="AP587"/>
      <c r="AQ587"/>
      <c r="AR587"/>
      <c r="BA587" s="466">
        <v>1</v>
      </c>
    </row>
    <row r="588" spans="1:55" ht="21" customHeight="1" thickBot="1" x14ac:dyDescent="0.3">
      <c r="B588" s="123" t="s">
        <v>7</v>
      </c>
      <c r="C588" s="455" t="str">
        <f>C570</f>
        <v>Famille à coller.N.Nom de votre recette.Recette mère ►.S.Saisissez le nom de la recette mère</v>
      </c>
      <c r="D588" s="455">
        <f>D570</f>
        <v>6</v>
      </c>
      <c r="E588" s="455" t="str">
        <f>E570</f>
        <v>couverts</v>
      </c>
      <c r="F588" s="269" t="s">
        <v>62</v>
      </c>
      <c r="G588" s="270"/>
      <c r="H588" s="271"/>
      <c r="I588" s="272"/>
      <c r="J588" s="271"/>
      <c r="K588" s="271"/>
      <c r="L588" s="273"/>
      <c r="BA588" s="466">
        <v>1</v>
      </c>
    </row>
    <row r="589" spans="1:55" ht="21" customHeight="1" x14ac:dyDescent="0.25">
      <c r="BA589" s="466">
        <v>1</v>
      </c>
    </row>
    <row r="590" spans="1:55" ht="21" customHeight="1" x14ac:dyDescent="0.25">
      <c r="BA590" s="552" t="s">
        <v>344</v>
      </c>
    </row>
    <row r="591" spans="1:55" x14ac:dyDescent="0.25">
      <c r="A591" s="466">
        <v>1</v>
      </c>
      <c r="B591" s="466">
        <v>1</v>
      </c>
      <c r="C591" s="466">
        <v>1</v>
      </c>
      <c r="D591" s="466">
        <v>1</v>
      </c>
      <c r="E591" s="466">
        <v>1</v>
      </c>
      <c r="F591" s="466">
        <v>1</v>
      </c>
      <c r="G591" s="466">
        <v>1</v>
      </c>
      <c r="H591" s="466">
        <v>1</v>
      </c>
      <c r="I591" s="466">
        <v>1</v>
      </c>
      <c r="J591" s="466">
        <v>1</v>
      </c>
      <c r="K591" s="466">
        <v>1</v>
      </c>
      <c r="L591" s="466">
        <v>1</v>
      </c>
      <c r="M591" s="466">
        <v>1</v>
      </c>
      <c r="N591" s="466">
        <v>1</v>
      </c>
      <c r="O591" s="466">
        <v>1</v>
      </c>
      <c r="P591" s="466">
        <v>1</v>
      </c>
      <c r="Q591" s="466">
        <v>1</v>
      </c>
      <c r="R591" s="466">
        <v>1</v>
      </c>
      <c r="S591" s="466">
        <v>1</v>
      </c>
      <c r="T591" s="466">
        <v>1</v>
      </c>
      <c r="U591" s="466">
        <v>1</v>
      </c>
      <c r="V591" s="466">
        <v>1</v>
      </c>
      <c r="W591" s="466">
        <v>1</v>
      </c>
      <c r="X591" s="466">
        <v>1</v>
      </c>
      <c r="Y591" s="466">
        <v>1</v>
      </c>
      <c r="Z591" s="466">
        <v>1</v>
      </c>
      <c r="AA591" s="466">
        <v>1</v>
      </c>
      <c r="AB591" s="466">
        <v>1</v>
      </c>
      <c r="AC591" s="466">
        <v>1</v>
      </c>
      <c r="AD591" s="466">
        <v>1</v>
      </c>
      <c r="AE591" s="466">
        <v>1</v>
      </c>
      <c r="AF591" s="466">
        <v>1</v>
      </c>
      <c r="AG591" s="466">
        <v>1</v>
      </c>
      <c r="AH591" s="466">
        <v>1</v>
      </c>
      <c r="AI591" s="466">
        <v>1</v>
      </c>
      <c r="AJ591" s="466">
        <v>1</v>
      </c>
      <c r="AK591" s="466">
        <v>1</v>
      </c>
      <c r="AL591" s="466">
        <v>1</v>
      </c>
      <c r="AM591" s="466">
        <v>1</v>
      </c>
      <c r="AN591" s="466">
        <v>1</v>
      </c>
      <c r="AO591" s="466">
        <v>1</v>
      </c>
      <c r="AP591" s="466">
        <v>1</v>
      </c>
      <c r="AQ591" s="466">
        <v>1</v>
      </c>
      <c r="AR591" s="466">
        <v>1</v>
      </c>
      <c r="AS591" s="466">
        <v>1</v>
      </c>
      <c r="AT591" s="466">
        <v>1</v>
      </c>
      <c r="AU591" s="466">
        <v>1</v>
      </c>
      <c r="AV591" s="466">
        <v>1</v>
      </c>
      <c r="AW591" s="466">
        <v>1</v>
      </c>
      <c r="AX591" s="466">
        <v>1</v>
      </c>
      <c r="AY591" s="466">
        <v>1</v>
      </c>
      <c r="AZ591" s="466">
        <v>1</v>
      </c>
      <c r="BA591" s="1" t="str">
        <f>ADDRESS(ROW(),COLUMN(),4)</f>
        <v>BA591</v>
      </c>
      <c r="BB591" s="553"/>
      <c r="BC591" s="554" t="str">
        <f>ADDRESS(ROW(),COLUMN(),4)</f>
        <v>BC591</v>
      </c>
    </row>
  </sheetData>
  <mergeCells count="136">
    <mergeCell ref="O115:O120"/>
    <mergeCell ref="O123:Q123"/>
    <mergeCell ref="O136:Q136"/>
    <mergeCell ref="G564:G565"/>
    <mergeCell ref="H564:H565"/>
    <mergeCell ref="I564:I565"/>
    <mergeCell ref="J564:J565"/>
    <mergeCell ref="K564:K565"/>
    <mergeCell ref="L564:L565"/>
    <mergeCell ref="H238:I239"/>
    <mergeCell ref="J238:L239"/>
    <mergeCell ref="J241:L242"/>
    <mergeCell ref="H244:J244"/>
    <mergeCell ref="F247:L249"/>
    <mergeCell ref="F252:L255"/>
    <mergeCell ref="H282:I283"/>
    <mergeCell ref="J282:L283"/>
    <mergeCell ref="J285:L286"/>
    <mergeCell ref="J549:L550"/>
    <mergeCell ref="J505:L506"/>
    <mergeCell ref="J370:L371"/>
    <mergeCell ref="J373:L374"/>
    <mergeCell ref="H552:J552"/>
    <mergeCell ref="H511:I511"/>
    <mergeCell ref="F512:F513"/>
    <mergeCell ref="H512:I512"/>
    <mergeCell ref="L513:L515"/>
    <mergeCell ref="H64:J64"/>
    <mergeCell ref="H58:I59"/>
    <mergeCell ref="J155:L156"/>
    <mergeCell ref="H158:J158"/>
    <mergeCell ref="J61:L62"/>
    <mergeCell ref="J58:L59"/>
    <mergeCell ref="H332:J332"/>
    <mergeCell ref="H508:J508"/>
    <mergeCell ref="H546:I547"/>
    <mergeCell ref="J546:L547"/>
    <mergeCell ref="H370:I371"/>
    <mergeCell ref="J458:L459"/>
    <mergeCell ref="J461:L462"/>
    <mergeCell ref="H464:J464"/>
    <mergeCell ref="H194:I195"/>
    <mergeCell ref="J194:L195"/>
    <mergeCell ref="H376:J376"/>
    <mergeCell ref="H414:I415"/>
    <mergeCell ref="J414:L415"/>
    <mergeCell ref="J417:L418"/>
    <mergeCell ref="H420:J420"/>
    <mergeCell ref="H458:I459"/>
    <mergeCell ref="H10:I11"/>
    <mergeCell ref="J10:L11"/>
    <mergeCell ref="N10:O11"/>
    <mergeCell ref="P10:P11"/>
    <mergeCell ref="Q10:Q11"/>
    <mergeCell ref="B3:B5"/>
    <mergeCell ref="N18:N19"/>
    <mergeCell ref="O18:O19"/>
    <mergeCell ref="P18:P19"/>
    <mergeCell ref="J13:L14"/>
    <mergeCell ref="H16:J16"/>
    <mergeCell ref="Q58:Q59"/>
    <mergeCell ref="H110:I111"/>
    <mergeCell ref="Q18:Q19"/>
    <mergeCell ref="I18:I19"/>
    <mergeCell ref="J18:J19"/>
    <mergeCell ref="K18:K19"/>
    <mergeCell ref="N58:O59"/>
    <mergeCell ref="P58:P59"/>
    <mergeCell ref="H502:I503"/>
    <mergeCell ref="J502:L503"/>
    <mergeCell ref="J197:L198"/>
    <mergeCell ref="H200:J200"/>
    <mergeCell ref="H288:J288"/>
    <mergeCell ref="H326:I327"/>
    <mergeCell ref="J326:L327"/>
    <mergeCell ref="J329:L330"/>
    <mergeCell ref="J110:L111"/>
    <mergeCell ref="J113:L114"/>
    <mergeCell ref="H116:J116"/>
    <mergeCell ref="I118:I119"/>
    <mergeCell ref="J118:J119"/>
    <mergeCell ref="K118:K119"/>
    <mergeCell ref="H152:I153"/>
    <mergeCell ref="J152:L153"/>
    <mergeCell ref="AT224:AX226"/>
    <mergeCell ref="AV94:AV95"/>
    <mergeCell ref="AW94:AW95"/>
    <mergeCell ref="AT113:AU113"/>
    <mergeCell ref="AV113:AW113"/>
    <mergeCell ref="AT198:AY198"/>
    <mergeCell ref="AS199:AY199"/>
    <mergeCell ref="AT202:AY205"/>
    <mergeCell ref="AU208:AY208"/>
    <mergeCell ref="AU209:AY209"/>
    <mergeCell ref="AS135:AS140"/>
    <mergeCell ref="AT136:AY138"/>
    <mergeCell ref="AS144:AS153"/>
    <mergeCell ref="AT144:AT145"/>
    <mergeCell ref="AU210:AY210"/>
    <mergeCell ref="AU211:AY211"/>
    <mergeCell ref="AU212:AY212"/>
    <mergeCell ref="AU213:AY213"/>
    <mergeCell ref="AS10:AY12"/>
    <mergeCell ref="AV24:AV25"/>
    <mergeCell ref="AW24:AW25"/>
    <mergeCell ref="AX24:AX25"/>
    <mergeCell ref="AS51:AY52"/>
    <mergeCell ref="AX54:AX55"/>
    <mergeCell ref="AN56:AQ59"/>
    <mergeCell ref="AN60:AQ61"/>
    <mergeCell ref="AT214:AY215"/>
    <mergeCell ref="AY54:AY55"/>
    <mergeCell ref="AW60:AY60"/>
    <mergeCell ref="AW61:AY62"/>
    <mergeCell ref="AW63:AY65"/>
    <mergeCell ref="AV72:AV73"/>
    <mergeCell ref="AW72:AW73"/>
    <mergeCell ref="AX72:AX73"/>
    <mergeCell ref="AS79:AS80"/>
    <mergeCell ref="Y69:Y70"/>
    <mergeCell ref="AA69:AD71"/>
    <mergeCell ref="AC72:AD78"/>
    <mergeCell ref="W78:Y78"/>
    <mergeCell ref="AN102:AO103"/>
    <mergeCell ref="AP102:AQ103"/>
    <mergeCell ref="W3:AD4"/>
    <mergeCell ref="W5:AD5"/>
    <mergeCell ref="W6:AD6"/>
    <mergeCell ref="W25:AD26"/>
    <mergeCell ref="W27:AD27"/>
    <mergeCell ref="W28:AB28"/>
    <mergeCell ref="W64:AD64"/>
    <mergeCell ref="W65:AD65"/>
    <mergeCell ref="W66:X67"/>
    <mergeCell ref="AA66:AD68"/>
    <mergeCell ref="AN10:AQ12"/>
  </mergeCells>
  <conditionalFormatting sqref="K20:K51 K120:K149">
    <cfRule type="cellIs" dxfId="39" priority="40" operator="notEqual">
      <formula>1</formula>
    </cfRule>
  </conditionalFormatting>
  <conditionalFormatting sqref="AT146:AT147">
    <cfRule type="cellIs" dxfId="38" priority="3" operator="notEqual">
      <formula>1</formula>
    </cfRule>
  </conditionalFormatting>
  <conditionalFormatting sqref="AX26:AX28">
    <cfRule type="cellIs" dxfId="37" priority="1" operator="notEqual">
      <formula>1</formula>
    </cfRule>
  </conditionalFormatting>
  <conditionalFormatting sqref="AX74">
    <cfRule type="cellIs" dxfId="36" priority="2" operator="notEqual">
      <formula>1</formula>
    </cfRule>
  </conditionalFormatting>
  <hyperlinks>
    <hyperlink ref="AW182" r:id="rId1" xr:uid="{4CE06FFC-B44C-4482-93E4-7FCA85A31B74}"/>
    <hyperlink ref="Z24" r:id="rId2" xr:uid="{1D264953-AAEC-4A19-8F84-E21EEE43B081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F239A-FFAB-4150-B265-BFBBA7E3EC5D}">
  <sheetPr>
    <pageSetUpPr fitToPage="1"/>
  </sheetPr>
  <dimension ref="A1:BC724"/>
  <sheetViews>
    <sheetView showZeros="0" zoomScaleNormal="100" workbookViewId="0">
      <selection activeCell="Q8" sqref="Q8"/>
    </sheetView>
  </sheetViews>
  <sheetFormatPr baseColWidth="10" defaultRowHeight="15" x14ac:dyDescent="0.25"/>
  <cols>
    <col min="1" max="1" width="5.28515625" style="46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4.7109375" customWidth="1"/>
    <col min="16" max="16" width="11.7109375" customWidth="1"/>
    <col min="17" max="17" width="17.85546875" customWidth="1"/>
    <col min="18" max="18" width="4.42578125" customWidth="1"/>
    <col min="19" max="19" width="14.7109375" customWidth="1"/>
    <col min="20" max="20" width="11.7109375" customWidth="1"/>
    <col min="21" max="21" width="17.7109375" customWidth="1"/>
    <col min="22" max="22" width="5.5703125" customWidth="1"/>
    <col min="23" max="23" width="10.7109375" style="27" customWidth="1"/>
    <col min="24" max="24" width="9.42578125" style="27" customWidth="1"/>
    <col min="25" max="25" width="99.7109375" style="27" customWidth="1"/>
    <col min="26" max="26" width="6" style="27" customWidth="1"/>
    <col min="27" max="27" width="5.7109375" style="27" customWidth="1"/>
    <col min="28" max="30" width="10.7109375" style="27" customWidth="1"/>
    <col min="31" max="31" width="11.42578125" style="465"/>
    <col min="32" max="32" width="7.5703125" style="465" customWidth="1"/>
    <col min="33" max="33" width="3.85546875" style="27" customWidth="1"/>
    <col min="34" max="38" width="11.7109375" style="465" customWidth="1"/>
    <col min="39" max="39" width="11.42578125" style="465"/>
    <col min="40" max="40" width="19.7109375" style="465" customWidth="1"/>
    <col min="41" max="41" width="19" style="465" customWidth="1"/>
    <col min="42" max="42" width="25.7109375" style="465" customWidth="1"/>
    <col min="43" max="43" width="16.7109375" style="465" customWidth="1"/>
    <col min="44" max="44" width="3.7109375" style="27" customWidth="1"/>
    <col min="45" max="45" width="19.7109375" customWidth="1"/>
    <col min="46" max="46" width="18.7109375" customWidth="1"/>
    <col min="47" max="47" width="25.7109375" customWidth="1"/>
    <col min="48" max="48" width="16.7109375" customWidth="1"/>
    <col min="49" max="49" width="17" bestFit="1" customWidth="1"/>
    <col min="50" max="50" width="11.7109375" customWidth="1"/>
    <col min="51" max="51" width="28" customWidth="1"/>
    <col min="52" max="52" width="11.42578125" style="465"/>
    <col min="53" max="53" width="8.7109375" style="465" customWidth="1"/>
    <col min="54" max="54" width="11.42578125" style="464"/>
    <col min="55" max="55" width="43.5703125" style="464" customWidth="1"/>
    <col min="56" max="16384" width="11.42578125" style="465"/>
  </cols>
  <sheetData>
    <row r="1" spans="1:55" ht="15" customHeight="1" thickTop="1" x14ac:dyDescent="0.25">
      <c r="A1" s="1" t="str">
        <f>ADDRESS(ROW(),COLUMN(),4)</f>
        <v>A1</v>
      </c>
      <c r="B1" s="274" t="str">
        <f>SUBSTITUTE(ADDRESS(1,COLUMN(),4),"1","")</f>
        <v>B</v>
      </c>
      <c r="C1" s="274" t="str">
        <f t="shared" ref="C1:Q1" si="0">SUBSTITUTE(ADDRESS(1,COLUMN(),4),"1","")</f>
        <v>C</v>
      </c>
      <c r="D1" s="274" t="str">
        <f t="shared" si="0"/>
        <v>D</v>
      </c>
      <c r="E1" s="274" t="str">
        <f t="shared" si="0"/>
        <v>E</v>
      </c>
      <c r="F1" s="274" t="str">
        <f t="shared" si="0"/>
        <v>F</v>
      </c>
      <c r="G1" s="274" t="str">
        <f t="shared" si="0"/>
        <v>G</v>
      </c>
      <c r="H1" s="274" t="str">
        <f t="shared" si="0"/>
        <v>H</v>
      </c>
      <c r="I1" s="274" t="str">
        <f t="shared" si="0"/>
        <v>I</v>
      </c>
      <c r="J1" s="274" t="str">
        <f t="shared" si="0"/>
        <v>J</v>
      </c>
      <c r="K1" s="274" t="str">
        <f t="shared" si="0"/>
        <v>K</v>
      </c>
      <c r="L1" s="274" t="str">
        <f t="shared" si="0"/>
        <v>L</v>
      </c>
      <c r="M1" s="274" t="str">
        <f t="shared" si="0"/>
        <v>M</v>
      </c>
      <c r="N1" s="274" t="str">
        <f t="shared" si="0"/>
        <v>N</v>
      </c>
      <c r="O1" s="274" t="str">
        <f t="shared" si="0"/>
        <v>O</v>
      </c>
      <c r="P1" s="274" t="str">
        <f t="shared" si="0"/>
        <v>P</v>
      </c>
      <c r="Q1" s="274" t="str">
        <f t="shared" si="0"/>
        <v>Q</v>
      </c>
      <c r="S1" s="274" t="str">
        <f>SUBSTITUTE(ADDRESS(1,COLUMN(),4),"1","")</f>
        <v>S</v>
      </c>
      <c r="T1" s="274" t="str">
        <f>SUBSTITUTE(ADDRESS(1,COLUMN(),4),"1","")</f>
        <v>T</v>
      </c>
      <c r="U1" s="274" t="str">
        <f>SUBSTITUTE(ADDRESS(1,COLUMN(),4),"1","")</f>
        <v>U</v>
      </c>
      <c r="W1" s="2522" t="str">
        <f t="shared" ref="W1:AD1" si="1">SUBSTITUTE(ADDRESS(1,COLUMN(),4),"1","")</f>
        <v>W</v>
      </c>
      <c r="X1" s="2522" t="str">
        <f t="shared" si="1"/>
        <v>X</v>
      </c>
      <c r="Y1" s="2522" t="str">
        <f t="shared" si="1"/>
        <v>Y</v>
      </c>
      <c r="Z1" s="2522"/>
      <c r="AA1" s="2522" t="str">
        <f t="shared" si="1"/>
        <v>AA</v>
      </c>
      <c r="AB1" s="2522" t="str">
        <f t="shared" si="1"/>
        <v>AB</v>
      </c>
      <c r="AC1" s="2522" t="str">
        <f t="shared" si="1"/>
        <v>AC</v>
      </c>
      <c r="AD1" s="2522" t="str">
        <f t="shared" si="1"/>
        <v>AD</v>
      </c>
      <c r="AF1" s="1007" t="str">
        <f>SUBSTITUTE(ADDRESS(1,COLUMN(),4),"1","")</f>
        <v>AF</v>
      </c>
      <c r="AG1" s="3"/>
      <c r="AH1" s="1007" t="str">
        <f>SUBSTITUTE(ADDRESS(1,COLUMN(),4),"1","")</f>
        <v>AH</v>
      </c>
      <c r="AI1" s="1007" t="str">
        <f>SUBSTITUTE(ADDRESS(1,COLUMN(),4),"1","")</f>
        <v>AI</v>
      </c>
      <c r="AJ1" s="1007" t="str">
        <f>SUBSTITUTE(ADDRESS(1,COLUMN(),4),"1","")</f>
        <v>AJ</v>
      </c>
      <c r="AK1" s="1007" t="str">
        <f>SUBSTITUTE(ADDRESS(1,COLUMN(),4),"1","")</f>
        <v>AK</v>
      </c>
      <c r="AL1" s="1007" t="str">
        <f>SUBSTITUTE(ADDRESS(1,COLUMN(),4),"1","")</f>
        <v>AL</v>
      </c>
      <c r="AM1" s="678"/>
      <c r="AN1" s="1007" t="str">
        <f t="shared" ref="AN1:AQ1" si="2">SUBSTITUTE(ADDRESS(1,COLUMN(),4),"1","")</f>
        <v>AN</v>
      </c>
      <c r="AO1" s="1007" t="str">
        <f t="shared" si="2"/>
        <v>AO</v>
      </c>
      <c r="AP1" s="1007" t="str">
        <f t="shared" si="2"/>
        <v>AP</v>
      </c>
      <c r="AQ1" s="1007" t="str">
        <f t="shared" si="2"/>
        <v>AQ</v>
      </c>
      <c r="AR1" s="3"/>
      <c r="AS1" s="1007" t="str">
        <f t="shared" ref="AS1:AY1" si="3">SUBSTITUTE(ADDRESS(1,COLUMN(),4),"1","")</f>
        <v>AS</v>
      </c>
      <c r="AT1" s="1007" t="str">
        <f t="shared" si="3"/>
        <v>AT</v>
      </c>
      <c r="AU1" s="1007" t="str">
        <f t="shared" si="3"/>
        <v>AU</v>
      </c>
      <c r="AV1" s="1007" t="str">
        <f t="shared" si="3"/>
        <v>AV</v>
      </c>
      <c r="AW1" s="1007" t="str">
        <f t="shared" si="3"/>
        <v>AW</v>
      </c>
      <c r="AX1" s="1007" t="str">
        <f t="shared" si="3"/>
        <v>AX</v>
      </c>
      <c r="AY1" s="1007" t="str">
        <f t="shared" si="3"/>
        <v>AY</v>
      </c>
      <c r="BA1" s="466">
        <v>1</v>
      </c>
      <c r="BB1" s="546" t="str">
        <f>SUBSTITUTE(ADDRESS(1,COLUMN(),4),"1","")</f>
        <v>BB</v>
      </c>
      <c r="BC1" s="547" t="str">
        <f>SUBSTITUTE(ADDRESS(1,COLUMN(),4),"1","")</f>
        <v>BC</v>
      </c>
    </row>
    <row r="2" spans="1:55" ht="15" customHeight="1" thickBot="1" x14ac:dyDescent="0.3">
      <c r="A2" s="275">
        <f t="shared" ref="A2" ca="1" si="4">CELL("largeur",A2)</f>
        <v>5</v>
      </c>
      <c r="B2" s="275">
        <f ca="1">CELL("largeur",B2)</f>
        <v>3</v>
      </c>
      <c r="C2" s="4">
        <f t="shared" ref="C2:Q2" ca="1" si="5">CELL("largeur",C2)</f>
        <v>2</v>
      </c>
      <c r="D2" s="4">
        <f t="shared" ca="1" si="5"/>
        <v>2</v>
      </c>
      <c r="E2" s="4">
        <f t="shared" ca="1" si="5"/>
        <v>2</v>
      </c>
      <c r="F2" s="4">
        <f t="shared" ca="1" si="5"/>
        <v>11</v>
      </c>
      <c r="G2" s="4">
        <f t="shared" ca="1" si="5"/>
        <v>11</v>
      </c>
      <c r="H2" s="4">
        <f t="shared" ca="1" si="5"/>
        <v>3</v>
      </c>
      <c r="I2" s="4">
        <f t="shared" ca="1" si="5"/>
        <v>11</v>
      </c>
      <c r="J2" s="4">
        <f t="shared" ca="1" si="5"/>
        <v>11</v>
      </c>
      <c r="K2" s="4">
        <f t="shared" ca="1" si="5"/>
        <v>12</v>
      </c>
      <c r="L2" s="4">
        <f t="shared" ca="1" si="5"/>
        <v>40</v>
      </c>
      <c r="M2" s="467">
        <f t="shared" ca="1" si="5"/>
        <v>1</v>
      </c>
      <c r="N2" s="4">
        <f t="shared" ca="1" si="5"/>
        <v>11</v>
      </c>
      <c r="O2" s="4">
        <f t="shared" ca="1" si="5"/>
        <v>14</v>
      </c>
      <c r="P2" s="4">
        <f t="shared" ca="1" si="5"/>
        <v>11</v>
      </c>
      <c r="Q2" s="4">
        <f t="shared" ca="1" si="5"/>
        <v>17</v>
      </c>
      <c r="S2" s="467">
        <f ca="1">CELL("largeur",S2)</f>
        <v>14</v>
      </c>
      <c r="T2" s="467">
        <f ca="1">CELL("largeur",T2)</f>
        <v>11</v>
      </c>
      <c r="U2" s="467">
        <f ca="1">CELL("largeur",U2)</f>
        <v>17</v>
      </c>
      <c r="W2" s="467">
        <f t="shared" ref="W2:AD2" ca="1" si="6">CELL("largeur",W2)</f>
        <v>10</v>
      </c>
      <c r="X2" s="467">
        <f t="shared" ca="1" si="6"/>
        <v>9</v>
      </c>
      <c r="Y2" s="467">
        <f t="shared" ca="1" si="6"/>
        <v>99</v>
      </c>
      <c r="Z2" s="467">
        <f t="shared" ca="1" si="6"/>
        <v>5</v>
      </c>
      <c r="AA2" s="467">
        <f t="shared" ca="1" si="6"/>
        <v>5</v>
      </c>
      <c r="AB2" s="467">
        <f t="shared" ca="1" si="6"/>
        <v>10</v>
      </c>
      <c r="AC2" s="467">
        <f t="shared" ca="1" si="6"/>
        <v>10</v>
      </c>
      <c r="AD2" s="467">
        <f t="shared" ca="1" si="6"/>
        <v>10</v>
      </c>
      <c r="AF2" s="467">
        <f ca="1">CELL("largeur",AF2)</f>
        <v>7</v>
      </c>
      <c r="AG2" s="3"/>
      <c r="AH2" s="467">
        <f ca="1">CELL("largeur",AH2)</f>
        <v>11</v>
      </c>
      <c r="AI2" s="467">
        <f ca="1">CELL("largeur",AI2)</f>
        <v>11</v>
      </c>
      <c r="AJ2" s="467">
        <f ca="1">CELL("largeur",AJ2)</f>
        <v>11</v>
      </c>
      <c r="AK2" s="467">
        <f ca="1">CELL("largeur",AK2)</f>
        <v>11</v>
      </c>
      <c r="AL2" s="467">
        <f ca="1">CELL("largeur",AL2)</f>
        <v>11</v>
      </c>
      <c r="AM2" s="678"/>
      <c r="AN2" s="467">
        <f ca="1">CELL("largeur",AN2)</f>
        <v>19</v>
      </c>
      <c r="AO2" s="467">
        <f ca="1">CELL("largeur",AO2)</f>
        <v>18</v>
      </c>
      <c r="AP2" s="467">
        <f ca="1">CELL("largeur",AP2)</f>
        <v>25</v>
      </c>
      <c r="AQ2" s="467">
        <f ca="1">CELL("largeur",AQ2)</f>
        <v>16</v>
      </c>
      <c r="AR2" s="3"/>
      <c r="AS2" s="467">
        <f t="shared" ref="AS2:AY2" ca="1" si="7">CELL("largeur",AS2)</f>
        <v>19</v>
      </c>
      <c r="AT2" s="467">
        <f t="shared" ca="1" si="7"/>
        <v>18</v>
      </c>
      <c r="AU2" s="467">
        <f t="shared" ca="1" si="7"/>
        <v>25</v>
      </c>
      <c r="AV2" s="467">
        <f t="shared" ca="1" si="7"/>
        <v>16</v>
      </c>
      <c r="AW2" s="467">
        <f t="shared" ca="1" si="7"/>
        <v>16</v>
      </c>
      <c r="AX2" s="467">
        <f t="shared" ca="1" si="7"/>
        <v>11</v>
      </c>
      <c r="AY2" s="467">
        <f t="shared" ca="1" si="7"/>
        <v>27</v>
      </c>
      <c r="BA2" s="466">
        <v>1</v>
      </c>
      <c r="BB2" s="548"/>
      <c r="BC2" s="548" t="s">
        <v>340</v>
      </c>
    </row>
    <row r="3" spans="1:55" ht="21" customHeight="1" x14ac:dyDescent="0.25">
      <c r="A3" s="464"/>
      <c r="B3" s="3112" t="s">
        <v>0</v>
      </c>
      <c r="C3" s="5"/>
      <c r="D3" s="6"/>
      <c r="E3" s="6"/>
      <c r="F3" s="2708"/>
      <c r="G3" s="2708"/>
      <c r="H3" s="2708"/>
      <c r="I3" s="2860" t="s">
        <v>353</v>
      </c>
      <c r="J3" s="2708"/>
      <c r="K3" s="2708"/>
      <c r="L3" s="2698"/>
      <c r="M3" s="2708"/>
      <c r="N3" s="7"/>
      <c r="O3" s="7"/>
      <c r="P3" s="8" t="s">
        <v>1</v>
      </c>
      <c r="Q3" s="276" t="str">
        <f>BA724</f>
        <v>BA724</v>
      </c>
      <c r="W3" s="3265" t="s">
        <v>1384</v>
      </c>
      <c r="X3" s="3266"/>
      <c r="Y3" s="3266"/>
      <c r="Z3" s="3266"/>
      <c r="AA3" s="3266"/>
      <c r="AB3" s="3266"/>
      <c r="AC3" s="3266"/>
      <c r="AD3" s="3267"/>
      <c r="AF3" s="1006"/>
      <c r="AG3" s="3"/>
      <c r="AH3" s="1006"/>
      <c r="AI3" s="1006"/>
      <c r="AJ3" s="1006"/>
      <c r="AK3" s="1006"/>
      <c r="AL3" s="1006"/>
      <c r="AM3" s="678"/>
      <c r="AR3" s="3"/>
      <c r="AS3" s="465"/>
      <c r="AT3" s="465"/>
      <c r="AU3" s="465"/>
      <c r="AV3" s="465"/>
      <c r="AW3" s="465"/>
      <c r="AX3" s="465"/>
      <c r="AY3" s="465"/>
      <c r="BA3" s="466">
        <v>1</v>
      </c>
      <c r="BB3" s="550">
        <f ca="1">COUNTA(A1:AZ723) + COUNTBLANK(A1:AZ723)</f>
        <v>37828</v>
      </c>
      <c r="BC3" s="551" t="str">
        <f>"cellules entre"&amp;" " &amp;A1&amp;" et  "&amp;BA724</f>
        <v>cellules entre A1 et  BA724</v>
      </c>
    </row>
    <row r="4" spans="1:55" ht="21" customHeight="1" x14ac:dyDescent="0.25">
      <c r="A4" s="464"/>
      <c r="B4" s="3264"/>
      <c r="C4" s="1004"/>
      <c r="D4" s="641"/>
      <c r="E4" s="641"/>
      <c r="F4" s="644"/>
      <c r="G4" s="644"/>
      <c r="H4" s="644"/>
      <c r="I4" s="644"/>
      <c r="J4" s="644"/>
      <c r="K4" s="644"/>
      <c r="L4" s="644"/>
      <c r="M4" s="644"/>
      <c r="N4" s="1005"/>
      <c r="O4" s="1005"/>
      <c r="P4" s="642"/>
      <c r="Q4" s="1003"/>
      <c r="W4" s="3268"/>
      <c r="X4" s="3146"/>
      <c r="Y4" s="3146"/>
      <c r="Z4" s="3146"/>
      <c r="AA4" s="3146"/>
      <c r="AB4" s="3146"/>
      <c r="AC4" s="3146"/>
      <c r="AD4" s="3269"/>
      <c r="AF4" s="1006"/>
      <c r="AG4" s="3"/>
      <c r="AH4" s="1006"/>
      <c r="AI4" s="1006"/>
      <c r="AJ4" s="1006"/>
      <c r="AK4" s="1006"/>
      <c r="AL4" s="1006"/>
      <c r="AM4" s="678"/>
      <c r="AR4" s="3"/>
      <c r="AS4" s="465"/>
      <c r="AT4" s="465"/>
      <c r="AU4" s="465"/>
      <c r="AV4" s="465"/>
      <c r="AW4" s="465"/>
      <c r="AX4" s="465"/>
      <c r="AY4" s="465"/>
      <c r="BA4" s="466">
        <v>1</v>
      </c>
      <c r="BB4" s="550">
        <f ca="1">COUNTA(A1:AZ723)</f>
        <v>5485</v>
      </c>
      <c r="BC4" s="551" t="s">
        <v>341</v>
      </c>
    </row>
    <row r="5" spans="1:55" ht="21" customHeight="1" thickBot="1" x14ac:dyDescent="0.3">
      <c r="A5" s="464"/>
      <c r="B5" s="3113"/>
      <c r="C5" s="10"/>
      <c r="D5" s="11"/>
      <c r="E5" s="11"/>
      <c r="F5" s="639" t="s">
        <v>2192</v>
      </c>
      <c r="G5" s="639"/>
      <c r="H5" s="639"/>
      <c r="I5" s="639"/>
      <c r="J5" s="639"/>
      <c r="K5" s="639"/>
      <c r="L5" s="639"/>
      <c r="M5" s="2815"/>
      <c r="N5" s="12"/>
      <c r="O5" s="2859" t="s">
        <v>2331</v>
      </c>
      <c r="P5" s="13"/>
      <c r="Q5" s="14"/>
      <c r="W5" s="3262" t="s">
        <v>1388</v>
      </c>
      <c r="X5" s="3151"/>
      <c r="Y5" s="3151"/>
      <c r="Z5" s="3151"/>
      <c r="AA5" s="3151"/>
      <c r="AB5" s="3151"/>
      <c r="AC5" s="3151"/>
      <c r="AD5" s="3263"/>
      <c r="AF5" s="678"/>
      <c r="AG5" s="983"/>
      <c r="AH5" s="678"/>
      <c r="AI5" s="678"/>
      <c r="AJ5" s="678"/>
      <c r="AK5" s="678"/>
      <c r="AL5" s="678"/>
      <c r="AM5" s="678"/>
      <c r="AR5" s="3"/>
      <c r="AS5" s="465"/>
      <c r="AT5" s="465"/>
      <c r="AU5" s="465"/>
      <c r="AV5" s="465"/>
      <c r="AW5" s="465"/>
      <c r="AX5" s="465"/>
      <c r="AY5" s="465"/>
      <c r="BA5" s="466">
        <v>1</v>
      </c>
      <c r="BB5" s="550">
        <f ca="1">COUNTBLANK(A1:AZ723)</f>
        <v>32343</v>
      </c>
      <c r="BC5" s="551" t="s">
        <v>342</v>
      </c>
    </row>
    <row r="6" spans="1:55" ht="21" customHeight="1" x14ac:dyDescent="0.25">
      <c r="A6" s="464"/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 t="s">
        <v>4</v>
      </c>
      <c r="W6" s="3262"/>
      <c r="X6" s="3151"/>
      <c r="Y6" s="3151"/>
      <c r="Z6" s="3151"/>
      <c r="AA6" s="3151"/>
      <c r="AB6" s="3151"/>
      <c r="AC6" s="3151"/>
      <c r="AD6" s="3263"/>
      <c r="AF6" s="678"/>
      <c r="AG6" s="983"/>
      <c r="AH6" s="678"/>
      <c r="AI6" s="678"/>
      <c r="AJ6" s="678"/>
      <c r="AK6" s="678"/>
      <c r="AL6" s="678"/>
      <c r="AM6" s="9"/>
      <c r="AR6" s="3"/>
      <c r="AS6" s="465"/>
      <c r="AT6" s="465"/>
      <c r="AU6" s="465"/>
      <c r="AV6" s="465"/>
      <c r="AW6" s="465"/>
      <c r="AX6" s="465"/>
      <c r="AY6" s="465"/>
      <c r="BA6" s="466">
        <v>1</v>
      </c>
      <c r="BB6" s="550" cm="1">
        <f t="array" ref="BB6">SUM(BA1:BA721+2)</f>
        <v>2163</v>
      </c>
      <c r="BC6" s="551" t="s">
        <v>274</v>
      </c>
    </row>
    <row r="7" spans="1:55" customFormat="1" ht="21" customHeight="1" x14ac:dyDescent="0.25">
      <c r="B7" s="2646" t="s">
        <v>5</v>
      </c>
      <c r="C7" s="2694"/>
      <c r="D7" s="17"/>
      <c r="E7" s="17"/>
      <c r="F7" s="17"/>
      <c r="G7" s="17"/>
      <c r="H7" s="2695" t="s">
        <v>77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17"/>
      <c r="M7" s="9"/>
      <c r="N7" s="2857" t="str">
        <f ca="1">"Page N°"&amp;_xlfn.SHEET()</f>
        <v>Page N°9</v>
      </c>
      <c r="O7" s="9"/>
      <c r="P7" s="9"/>
      <c r="Q7" s="9"/>
      <c r="S7" s="9"/>
      <c r="T7" s="9"/>
      <c r="W7" s="2523"/>
      <c r="X7" s="42"/>
      <c r="Y7" s="42"/>
      <c r="Z7" s="42"/>
      <c r="AA7" s="42"/>
      <c r="AB7" s="42"/>
      <c r="AC7" s="42"/>
      <c r="AD7" s="2524"/>
      <c r="AE7" s="465"/>
      <c r="AF7" s="646" t="s">
        <v>376</v>
      </c>
      <c r="AG7" s="983"/>
      <c r="AH7" s="678"/>
      <c r="AI7" s="678"/>
      <c r="AJ7" s="678"/>
      <c r="AK7" s="678"/>
      <c r="AL7" s="678"/>
      <c r="AM7" s="9"/>
      <c r="AN7" s="465"/>
      <c r="AO7" s="465"/>
      <c r="AP7" s="465"/>
      <c r="AQ7" s="465"/>
      <c r="AR7" s="3"/>
      <c r="BA7" s="466">
        <v>1</v>
      </c>
      <c r="BB7" s="550">
        <f>SUM(A724:AZ724)+1</f>
        <v>53</v>
      </c>
      <c r="BC7" s="551" t="s">
        <v>343</v>
      </c>
    </row>
    <row r="8" spans="1:55" customFormat="1" ht="21" customHeight="1" x14ac:dyDescent="0.25">
      <c r="B8" s="17"/>
      <c r="C8" s="2645" t="s">
        <v>2267</v>
      </c>
      <c r="D8" s="2645"/>
      <c r="E8" s="2645"/>
      <c r="F8" s="2645"/>
      <c r="G8" s="2645"/>
      <c r="I8" s="21"/>
      <c r="J8" s="9"/>
      <c r="K8" s="568"/>
      <c r="L8" s="567" t="s">
        <v>312</v>
      </c>
      <c r="M8" s="9"/>
      <c r="O8" s="9"/>
      <c r="P8" s="9"/>
      <c r="Q8" s="9"/>
      <c r="S8" s="2710" t="s">
        <v>314</v>
      </c>
      <c r="T8" s="2710"/>
      <c r="U8" s="2710"/>
      <c r="W8" s="2523"/>
      <c r="X8" s="42"/>
      <c r="Y8" s="42"/>
      <c r="Z8" s="42"/>
      <c r="AA8" s="42"/>
      <c r="AB8" s="42"/>
      <c r="AC8" s="42"/>
      <c r="AD8" s="2524"/>
      <c r="AF8" s="647" t="s">
        <v>377</v>
      </c>
      <c r="AG8" s="3"/>
      <c r="AH8" s="645"/>
      <c r="AI8" s="645"/>
      <c r="AJ8" s="645"/>
      <c r="AK8" s="645"/>
      <c r="AL8" s="645"/>
      <c r="AM8" s="9"/>
      <c r="AN8" s="465"/>
      <c r="AO8" s="465"/>
      <c r="AP8" s="465"/>
      <c r="AQ8" s="465"/>
      <c r="AR8" s="3"/>
      <c r="BA8" s="466">
        <v>1</v>
      </c>
      <c r="BB8" s="464"/>
      <c r="BC8" s="464"/>
    </row>
    <row r="9" spans="1:55" customFormat="1" ht="21" customHeight="1" thickBot="1" x14ac:dyDescent="0.3">
      <c r="B9" s="17"/>
      <c r="C9" s="2696" t="s">
        <v>2274</v>
      </c>
      <c r="D9" s="512"/>
      <c r="E9" s="512"/>
      <c r="F9" s="512"/>
      <c r="G9" s="19"/>
      <c r="H9" s="9"/>
      <c r="I9" s="9"/>
      <c r="J9" s="9"/>
      <c r="K9" s="9"/>
      <c r="L9" s="567" t="s">
        <v>313</v>
      </c>
      <c r="M9" s="9"/>
      <c r="N9" s="567"/>
      <c r="P9" s="9"/>
      <c r="Q9" s="9"/>
      <c r="S9" s="2856" t="s">
        <v>2330</v>
      </c>
      <c r="T9" s="93"/>
      <c r="U9" s="93"/>
      <c r="W9" s="2523"/>
      <c r="X9" s="42"/>
      <c r="Y9" s="42"/>
      <c r="Z9" s="42"/>
      <c r="AA9" s="42"/>
      <c r="AB9" s="42"/>
      <c r="AC9" s="42"/>
      <c r="AD9" s="2524"/>
      <c r="AF9" s="648" t="s">
        <v>6</v>
      </c>
      <c r="AG9" s="3"/>
      <c r="AH9" s="649" t="s">
        <v>378</v>
      </c>
      <c r="AI9" s="645"/>
      <c r="AJ9" s="645"/>
      <c r="AK9" s="645"/>
      <c r="AL9" s="645"/>
      <c r="AM9" s="9"/>
      <c r="AN9" s="465"/>
      <c r="AO9" s="465"/>
      <c r="AP9" s="465"/>
      <c r="AQ9" s="465"/>
      <c r="AR9" s="3"/>
      <c r="AS9" s="465"/>
      <c r="AT9" s="465"/>
      <c r="AU9" s="465"/>
      <c r="AV9" s="465"/>
      <c r="AW9" s="465"/>
      <c r="AX9" s="465"/>
      <c r="AY9" s="465"/>
      <c r="BA9" s="466">
        <v>1</v>
      </c>
      <c r="BB9" s="464"/>
      <c r="BC9" s="464"/>
    </row>
    <row r="10" spans="1:55" s="514" customFormat="1" ht="21" customHeight="1" x14ac:dyDescent="0.25">
      <c r="A10" s="510">
        <f>ROW()</f>
        <v>10</v>
      </c>
      <c r="B10" s="23" t="s">
        <v>7</v>
      </c>
      <c r="C10" s="456" t="str">
        <f>C16</f>
        <v>Famille à coller.N.Nom de votre recette.Recette mère ►.S.Saisissez le nom de la recette mère</v>
      </c>
      <c r="D10" s="457">
        <f>D16</f>
        <v>6</v>
      </c>
      <c r="E10" s="457" t="str">
        <f>E16</f>
        <v>couverts</v>
      </c>
      <c r="F10" s="279" t="s">
        <v>4</v>
      </c>
      <c r="G10" s="24" t="s">
        <v>8</v>
      </c>
      <c r="H10" s="3217" t="s">
        <v>206</v>
      </c>
      <c r="I10" s="3217"/>
      <c r="J10" s="3157" t="s">
        <v>10</v>
      </c>
      <c r="K10" s="3157"/>
      <c r="L10" s="3158"/>
      <c r="M10"/>
      <c r="N10" s="3246" t="str">
        <f>H10</f>
        <v>Famille à coller</v>
      </c>
      <c r="O10" s="3247"/>
      <c r="P10" s="3250" t="str">
        <f>UPPER(LEFT(J10,1))</f>
        <v>N</v>
      </c>
      <c r="Q10" s="3252" t="s">
        <v>11</v>
      </c>
      <c r="R10"/>
      <c r="S10" s="2744" t="s">
        <v>307</v>
      </c>
      <c r="T10" s="541">
        <v>0</v>
      </c>
      <c r="U10" s="560" t="s">
        <v>315</v>
      </c>
      <c r="V10"/>
      <c r="W10" s="2523"/>
      <c r="X10" s="42"/>
      <c r="Y10" s="42"/>
      <c r="Z10" s="42"/>
      <c r="AA10" s="42"/>
      <c r="AB10" s="42"/>
      <c r="AC10" s="42"/>
      <c r="AD10" s="2524"/>
      <c r="AE10"/>
      <c r="AF10" s="23" t="str">
        <f t="shared" ref="AF10:AF41" si="8">B10</f>
        <v>A</v>
      </c>
      <c r="AG10" s="3"/>
      <c r="AH10" s="650" t="s">
        <v>379</v>
      </c>
      <c r="AI10" s="651"/>
      <c r="AJ10" s="651"/>
      <c r="AK10" s="652"/>
      <c r="AL10" s="652"/>
      <c r="AM10" s="9"/>
      <c r="AN10" s="2986" t="s">
        <v>2297</v>
      </c>
      <c r="AO10" s="2987"/>
      <c r="AP10" s="2987"/>
      <c r="AQ10" s="2988"/>
      <c r="AR10" s="3"/>
      <c r="AS10" s="2986" t="s">
        <v>416</v>
      </c>
      <c r="AT10" s="2987"/>
      <c r="AU10" s="2987"/>
      <c r="AV10" s="2987"/>
      <c r="AW10" s="2987"/>
      <c r="AX10" s="2987"/>
      <c r="AY10" s="2988"/>
      <c r="BA10" s="466">
        <v>1</v>
      </c>
      <c r="BB10" s="464"/>
      <c r="BC10" s="464"/>
    </row>
    <row r="11" spans="1:55" ht="21" customHeight="1" x14ac:dyDescent="0.25">
      <c r="A11" s="464"/>
      <c r="B11" s="25" t="s">
        <v>7</v>
      </c>
      <c r="C11" s="458" t="str">
        <f>C16</f>
        <v>Famille à coller.N.Nom de votre recette.Recette mère ►.S.Saisissez le nom de la recette mère</v>
      </c>
      <c r="D11" s="459"/>
      <c r="E11" s="459"/>
      <c r="F11" s="281" t="s">
        <v>207</v>
      </c>
      <c r="G11" s="26" t="s">
        <v>12</v>
      </c>
      <c r="H11" s="3218"/>
      <c r="I11" s="3218"/>
      <c r="J11" s="3159"/>
      <c r="K11" s="3159"/>
      <c r="L11" s="3160"/>
      <c r="N11" s="3248"/>
      <c r="O11" s="3249"/>
      <c r="P11" s="3251"/>
      <c r="Q11" s="3253"/>
      <c r="S11" s="2744" t="s">
        <v>306</v>
      </c>
      <c r="T11" s="531">
        <v>0</v>
      </c>
      <c r="U11" s="561" t="s">
        <v>316</v>
      </c>
      <c r="W11" s="2523"/>
      <c r="X11" s="42"/>
      <c r="Y11" s="42"/>
      <c r="Z11" s="42"/>
      <c r="AA11" s="42"/>
      <c r="AB11" s="42"/>
      <c r="AC11" s="42"/>
      <c r="AD11" s="2524"/>
      <c r="AE11"/>
      <c r="AF11" s="25" t="str">
        <f t="shared" si="8"/>
        <v>A</v>
      </c>
      <c r="AG11" s="3"/>
      <c r="AH11" s="653" t="s">
        <v>380</v>
      </c>
      <c r="AI11" s="654"/>
      <c r="AJ11" s="654"/>
      <c r="AK11" s="654"/>
      <c r="AL11" s="654"/>
      <c r="AM11" s="9"/>
      <c r="AN11" s="2989"/>
      <c r="AO11" s="2990"/>
      <c r="AP11" s="2990"/>
      <c r="AQ11" s="2991"/>
      <c r="AR11" s="3"/>
      <c r="AS11" s="2989"/>
      <c r="AT11" s="2990"/>
      <c r="AU11" s="2990"/>
      <c r="AV11" s="2990"/>
      <c r="AW11" s="2990"/>
      <c r="AX11" s="2990"/>
      <c r="AY11" s="2991"/>
      <c r="BA11" s="466">
        <v>1</v>
      </c>
    </row>
    <row r="12" spans="1:55" ht="21" customHeight="1" x14ac:dyDescent="0.25">
      <c r="A12" s="464"/>
      <c r="B12" s="25" t="s">
        <v>7</v>
      </c>
      <c r="C12" s="460" t="str">
        <f>C16</f>
        <v>Famille à coller.N.Nom de votre recette.Recette mère ►.S.Saisissez le nom de la recette mère</v>
      </c>
      <c r="D12" s="461"/>
      <c r="E12" s="462"/>
      <c r="F12" s="28"/>
      <c r="G12" s="29" t="s">
        <v>208</v>
      </c>
      <c r="H12" s="283"/>
      <c r="I12" s="30" t="s">
        <v>13</v>
      </c>
      <c r="J12" s="284" t="s">
        <v>14</v>
      </c>
      <c r="K12" s="9"/>
      <c r="L12" s="285"/>
      <c r="N12" s="2848"/>
      <c r="O12" s="31" t="s">
        <v>15</v>
      </c>
      <c r="P12" s="32">
        <v>10</v>
      </c>
      <c r="Q12" s="33" t="str">
        <f>Q13</f>
        <v>tartes de 18 cm</v>
      </c>
      <c r="S12" s="2744" t="s">
        <v>305</v>
      </c>
      <c r="T12" s="531">
        <v>0</v>
      </c>
      <c r="U12" s="561" t="s">
        <v>317</v>
      </c>
      <c r="W12" s="2523"/>
      <c r="X12" s="42"/>
      <c r="Y12" s="42"/>
      <c r="Z12" s="42"/>
      <c r="AA12" s="42"/>
      <c r="AB12" s="42"/>
      <c r="AC12" s="42"/>
      <c r="AD12" s="2524"/>
      <c r="AE12"/>
      <c r="AF12" s="25" t="str">
        <f t="shared" si="8"/>
        <v>A</v>
      </c>
      <c r="AG12" s="3"/>
      <c r="AH12" s="654"/>
      <c r="AI12" s="651"/>
      <c r="AJ12" s="651"/>
      <c r="AK12" s="652"/>
      <c r="AL12" s="652"/>
      <c r="AM12" s="9"/>
      <c r="AN12" s="2989"/>
      <c r="AO12" s="2990"/>
      <c r="AP12" s="2990"/>
      <c r="AQ12" s="2991"/>
      <c r="AR12" s="3"/>
      <c r="AS12" s="2989"/>
      <c r="AT12" s="2990"/>
      <c r="AU12" s="2990"/>
      <c r="AV12" s="2990"/>
      <c r="AW12" s="2990"/>
      <c r="AX12" s="2990"/>
      <c r="AY12" s="2991"/>
      <c r="BA12" s="466">
        <v>1</v>
      </c>
    </row>
    <row r="13" spans="1:55" ht="21" customHeight="1" x14ac:dyDescent="0.25">
      <c r="A13" s="464"/>
      <c r="B13" s="25" t="s">
        <v>7</v>
      </c>
      <c r="C13" s="428" t="str">
        <f>C16</f>
        <v>Famille à coller.N.Nom de votre recette.Recette mère ►.S.Saisissez le nom de la recette mère</v>
      </c>
      <c r="D13" s="428"/>
      <c r="E13" s="428"/>
      <c r="F13" s="36" t="s">
        <v>16</v>
      </c>
      <c r="G13" s="37"/>
      <c r="H13" s="37"/>
      <c r="I13" s="288" t="s">
        <v>17</v>
      </c>
      <c r="J13" s="3214" t="str">
        <f>F16</f>
        <v>Famille à coller.N.Nom de votre recette.Recette mère ►.S.Saisissez le nom de la recette mère</v>
      </c>
      <c r="K13" s="3214"/>
      <c r="L13" s="3215"/>
      <c r="M13" s="41"/>
      <c r="N13" s="2848"/>
      <c r="O13" s="38" t="s">
        <v>18</v>
      </c>
      <c r="P13" s="39">
        <v>4</v>
      </c>
      <c r="Q13" s="40" t="s">
        <v>310</v>
      </c>
      <c r="S13" s="53" t="s">
        <v>21</v>
      </c>
      <c r="T13" s="532">
        <f t="shared" ref="T13:T62" si="9">U13 / 1000</f>
        <v>1E-3</v>
      </c>
      <c r="U13" s="533">
        <v>1</v>
      </c>
      <c r="W13" s="2523"/>
      <c r="X13" s="42"/>
      <c r="Y13" s="42"/>
      <c r="Z13" s="42"/>
      <c r="AA13" s="42"/>
      <c r="AB13" s="42"/>
      <c r="AC13" s="42"/>
      <c r="AD13" s="2524"/>
      <c r="AE13"/>
      <c r="AF13" s="25" t="str">
        <f t="shared" si="8"/>
        <v>A</v>
      </c>
      <c r="AG13" s="3"/>
      <c r="AH13" s="653" t="s">
        <v>381</v>
      </c>
      <c r="AI13" s="654"/>
      <c r="AJ13" s="654"/>
      <c r="AK13" s="654"/>
      <c r="AL13" s="654"/>
      <c r="AM13" s="9"/>
      <c r="AN13" s="669" t="s">
        <v>417</v>
      </c>
      <c r="AO13" s="670"/>
      <c r="AP13" s="671"/>
      <c r="AQ13" s="672"/>
      <c r="AR13" s="673"/>
      <c r="AS13" s="674"/>
      <c r="AT13" s="675"/>
      <c r="AU13" s="675"/>
      <c r="AV13" s="675"/>
      <c r="AW13" s="675"/>
      <c r="AX13" s="675"/>
      <c r="AY13" s="676"/>
      <c r="BA13" s="466">
        <v>1</v>
      </c>
    </row>
    <row r="14" spans="1:55" ht="21" customHeight="1" x14ac:dyDescent="0.25">
      <c r="A14" s="464"/>
      <c r="B14" s="25" t="s">
        <v>7</v>
      </c>
      <c r="C14" s="428" t="str">
        <f>C16</f>
        <v>Famille à coller.N.Nom de votre recette.Recette mère ►.S.Saisissez le nom de la recette mère</v>
      </c>
      <c r="D14" s="428"/>
      <c r="E14" s="428"/>
      <c r="F14" s="43">
        <v>6</v>
      </c>
      <c r="G14" s="44" t="s">
        <v>66</v>
      </c>
      <c r="H14" s="36"/>
      <c r="I14" s="36"/>
      <c r="J14" s="3214"/>
      <c r="K14" s="3214"/>
      <c r="L14" s="3215"/>
      <c r="M14" s="41"/>
      <c r="N14" s="2848"/>
      <c r="O14" s="45" t="s">
        <v>20</v>
      </c>
      <c r="P14" s="46"/>
      <c r="Q14" s="47"/>
      <c r="S14" s="597" t="s">
        <v>26</v>
      </c>
      <c r="T14" s="532">
        <f t="shared" si="9"/>
        <v>1</v>
      </c>
      <c r="U14" s="533">
        <v>1000</v>
      </c>
      <c r="W14" s="2523"/>
      <c r="X14" s="42"/>
      <c r="Y14" s="42"/>
      <c r="Z14" s="42"/>
      <c r="AA14" s="42"/>
      <c r="AB14" s="42"/>
      <c r="AC14" s="42"/>
      <c r="AD14" s="2524"/>
      <c r="AE14"/>
      <c r="AF14" s="25" t="str">
        <f t="shared" si="8"/>
        <v>A</v>
      </c>
      <c r="AG14" s="3"/>
      <c r="AH14" s="654"/>
      <c r="AI14" s="651"/>
      <c r="AJ14" s="651"/>
      <c r="AK14" s="652"/>
      <c r="AL14" s="652"/>
      <c r="AM14" s="9"/>
      <c r="AN14" s="677"/>
      <c r="AO14" s="678"/>
      <c r="AP14" s="678"/>
      <c r="AQ14" s="679"/>
      <c r="AR14" s="3"/>
      <c r="AS14" s="674"/>
      <c r="AT14" s="1008" t="s">
        <v>418</v>
      </c>
      <c r="AU14" s="675"/>
      <c r="AV14" s="675"/>
      <c r="AW14" s="675"/>
      <c r="AX14" s="675"/>
      <c r="AY14" s="676"/>
      <c r="BA14" s="466">
        <v>1</v>
      </c>
    </row>
    <row r="15" spans="1:55" ht="21" customHeight="1" x14ac:dyDescent="0.25">
      <c r="A15" s="464"/>
      <c r="B15" s="25" t="s">
        <v>5</v>
      </c>
      <c r="C15" s="463" t="str">
        <f>C16</f>
        <v>Famille à coller.N.Nom de votre recette.Recette mère ►.S.Saisissez le nom de la recette mère</v>
      </c>
      <c r="D15" s="463"/>
      <c r="E15" s="463"/>
      <c r="F15" s="289"/>
      <c r="G15" s="48"/>
      <c r="H15" s="48"/>
      <c r="I15" s="48"/>
      <c r="J15" s="48"/>
      <c r="K15" s="48"/>
      <c r="L15" s="49"/>
      <c r="M15" s="41"/>
      <c r="N15" s="2755">
        <f>IF(OR(ISBLANK(P12), ISBLANK(P13)), 0, P12/P13)</f>
        <v>2.5</v>
      </c>
      <c r="O15" s="51"/>
      <c r="P15" s="51"/>
      <c r="Q15" s="52" t="str">
        <f ca="1">IF(COUNTIF(C65:Q65,"&lt;0.5")=0,"Aucune colonne masquée",COUNTIF(C65:Q65,"&lt;0.5")&amp;" colonnes masquées : "&amp;(N16&amp;O16))</f>
        <v>Aucune colonne masquée</v>
      </c>
      <c r="S15" s="792" t="s">
        <v>304</v>
      </c>
      <c r="T15" s="532">
        <f t="shared" si="9"/>
        <v>0.25</v>
      </c>
      <c r="U15" s="533">
        <v>250</v>
      </c>
      <c r="W15" s="2523"/>
      <c r="X15" s="42"/>
      <c r="Y15" s="42"/>
      <c r="Z15" s="42"/>
      <c r="AA15" s="42"/>
      <c r="AB15" s="42"/>
      <c r="AC15" s="42"/>
      <c r="AD15" s="2524"/>
      <c r="AE15"/>
      <c r="AF15" s="25" t="str">
        <f t="shared" si="8"/>
        <v>►</v>
      </c>
      <c r="AG15" s="3"/>
      <c r="AH15" s="653" t="s">
        <v>382</v>
      </c>
      <c r="AI15" s="654"/>
      <c r="AJ15" s="654"/>
      <c r="AK15" s="654"/>
      <c r="AL15" s="654"/>
      <c r="AM15" s="9"/>
      <c r="AN15" s="669" t="s">
        <v>419</v>
      </c>
      <c r="AO15" s="670"/>
      <c r="AP15" s="671"/>
      <c r="AQ15" s="672"/>
      <c r="AR15" s="3"/>
      <c r="AS15" s="674"/>
      <c r="AT15" s="1009" t="s">
        <v>420</v>
      </c>
      <c r="AU15" s="675"/>
      <c r="AV15" s="675"/>
      <c r="AW15" s="675"/>
      <c r="AX15" s="675"/>
      <c r="AY15" s="676"/>
      <c r="BA15" s="466">
        <v>1</v>
      </c>
    </row>
    <row r="16" spans="1:55" ht="21" customHeight="1" thickBot="1" x14ac:dyDescent="0.3">
      <c r="A16" s="464"/>
      <c r="B16" s="430" t="s">
        <v>5</v>
      </c>
      <c r="C16" s="431" t="str">
        <f>F16</f>
        <v>Famille à coller.N.Nom de votre recette.Recette mère ►.S.Saisissez le nom de la recette mère</v>
      </c>
      <c r="D16" s="431">
        <f>F14</f>
        <v>6</v>
      </c>
      <c r="E16" s="431" t="str">
        <f>G14</f>
        <v>couverts</v>
      </c>
      <c r="F16" s="43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2" t="s">
        <v>22</v>
      </c>
      <c r="H16" s="3216" t="s">
        <v>23</v>
      </c>
      <c r="I16" s="3216"/>
      <c r="J16" s="3216"/>
      <c r="K16" s="433" t="s">
        <v>24</v>
      </c>
      <c r="L16" s="434" t="s">
        <v>25</v>
      </c>
      <c r="M16" s="41"/>
      <c r="N16" s="2756" t="str">
        <f ca="1">IF(C65&lt;0.5,C64&amp;".","")&amp;IF(D65&lt;0.5,D64&amp;".","")&amp;IF(E65&lt;0.5,E64&amp;".","")&amp;IF(F65&lt;0.5,F64&amp;".","")&amp;IF(G65&lt;0.5,G64&amp;".","")&amp;IF(H65&lt;0.5,H64&amp;".","")&amp;IF(I65&lt;0.5,I64&amp;".","")&amp;IF(J65&lt;0.5,J64&amp;".","")&amp;IF(K65&lt;0.5,K64&amp;".","")</f>
        <v/>
      </c>
      <c r="O16" s="2831" t="str">
        <f ca="1">IF(L65&lt;0.5,L64&amp;".","")&amp;IF(M65&lt;0.5,M64&amp;".","")&amp;IF(N65&lt;0.5,N64&amp;".","")&amp;IF(O65&lt;0.5,O64&amp;".","")&amp;IF(P65&lt;0.5,P64&amp;".","")&amp;IF(Q65&lt;0.5,Q64&amp;".","")</f>
        <v/>
      </c>
      <c r="P16" s="55"/>
      <c r="Q16" s="52" t="str">
        <f>ROWS(B10:B66)-SUBTOTAL(103,B10:B66)&amp;" "&amp;"Lignes masquées"</f>
        <v>0 Lignes masquées</v>
      </c>
      <c r="S16" s="792" t="s">
        <v>303</v>
      </c>
      <c r="T16" s="532">
        <f t="shared" si="9"/>
        <v>0.5</v>
      </c>
      <c r="U16" s="533">
        <v>500</v>
      </c>
      <c r="W16" s="2523"/>
      <c r="X16" s="42"/>
      <c r="Y16" s="42"/>
      <c r="Z16" s="42"/>
      <c r="AA16" s="42"/>
      <c r="AB16" s="42"/>
      <c r="AC16" s="42"/>
      <c r="AD16" s="2524"/>
      <c r="AE16"/>
      <c r="AF16" s="430" t="str">
        <f t="shared" si="8"/>
        <v>►</v>
      </c>
      <c r="AG16" s="3"/>
      <c r="AH16" s="654"/>
      <c r="AI16" s="654"/>
      <c r="AJ16" s="654"/>
      <c r="AK16" s="654"/>
      <c r="AL16" s="654"/>
      <c r="AM16" s="9"/>
      <c r="AN16" s="677"/>
      <c r="AO16" s="678"/>
      <c r="AP16" s="678"/>
      <c r="AQ16" s="679"/>
      <c r="AR16" s="3"/>
      <c r="AS16" s="674"/>
      <c r="AT16" s="1009" t="s">
        <v>421</v>
      </c>
      <c r="AU16" s="675"/>
      <c r="AV16" s="675"/>
      <c r="AW16" s="675"/>
      <c r="AX16" s="675"/>
      <c r="AY16" s="676"/>
      <c r="BA16" s="466">
        <v>1</v>
      </c>
    </row>
    <row r="17" spans="1:53" ht="21" customHeight="1" thickTop="1" thickBot="1" x14ac:dyDescent="0.3">
      <c r="A17" s="464"/>
      <c r="B17" s="443" t="s">
        <v>5</v>
      </c>
      <c r="C17" s="444" t="str">
        <f>C16</f>
        <v>Famille à coller.N.Nom de votre recette.Recette mère ►.S.Saisissez le nom de la recette mère</v>
      </c>
      <c r="D17" s="445"/>
      <c r="E17" s="445"/>
      <c r="F17" s="446" t="s">
        <v>27</v>
      </c>
      <c r="G17" s="446" t="s">
        <v>28</v>
      </c>
      <c r="H17" s="446" t="s">
        <v>29</v>
      </c>
      <c r="I17" s="446" t="s">
        <v>30</v>
      </c>
      <c r="J17" s="2858" t="s">
        <v>31</v>
      </c>
      <c r="K17" s="447" t="s">
        <v>32</v>
      </c>
      <c r="L17" s="448" t="s">
        <v>33</v>
      </c>
      <c r="N17" s="2759" t="s">
        <v>35</v>
      </c>
      <c r="O17" s="57" t="s">
        <v>36</v>
      </c>
      <c r="P17" s="57" t="s">
        <v>37</v>
      </c>
      <c r="Q17" s="58" t="s">
        <v>209</v>
      </c>
      <c r="S17" s="792" t="s">
        <v>302</v>
      </c>
      <c r="T17" s="532">
        <f t="shared" si="9"/>
        <v>0.33332999999999996</v>
      </c>
      <c r="U17" s="533">
        <v>333.33</v>
      </c>
      <c r="W17" s="2523"/>
      <c r="X17" s="42"/>
      <c r="Y17" s="42"/>
      <c r="Z17" s="42"/>
      <c r="AA17" s="42"/>
      <c r="AB17" s="42"/>
      <c r="AC17" s="42"/>
      <c r="AD17" s="2524"/>
      <c r="AE17"/>
      <c r="AF17" s="443" t="str">
        <f t="shared" si="8"/>
        <v>►</v>
      </c>
      <c r="AG17" s="3"/>
      <c r="AH17" s="655" t="s">
        <v>383</v>
      </c>
      <c r="AI17" s="656"/>
      <c r="AJ17" s="656"/>
      <c r="AK17" s="656"/>
      <c r="AL17" s="656"/>
      <c r="AM17" s="9"/>
      <c r="AN17" s="680" t="s">
        <v>422</v>
      </c>
      <c r="AO17" s="670"/>
      <c r="AP17" s="671"/>
      <c r="AQ17" s="672"/>
      <c r="AR17" s="3"/>
      <c r="AS17" s="674"/>
      <c r="AT17" s="1009" t="s">
        <v>423</v>
      </c>
      <c r="AU17" s="675"/>
      <c r="AV17" s="675"/>
      <c r="AW17" s="675"/>
      <c r="AX17" s="675"/>
      <c r="AY17" s="676"/>
      <c r="BA17" s="466">
        <v>1</v>
      </c>
    </row>
    <row r="18" spans="1:53" ht="21" customHeight="1" thickTop="1" x14ac:dyDescent="0.25">
      <c r="A18" s="464"/>
      <c r="B18" s="25" t="s">
        <v>7</v>
      </c>
      <c r="C18" s="526" t="str">
        <f>C16</f>
        <v>Famille à coller.N.Nom de votre recette.Recette mère ►.S.Saisissez le nom de la recette mère</v>
      </c>
      <c r="D18" s="527"/>
      <c r="E18" s="528"/>
      <c r="F18" s="290" t="s">
        <v>38</v>
      </c>
      <c r="G18" s="59" t="s">
        <v>39</v>
      </c>
      <c r="H18" s="60"/>
      <c r="I18" s="3022" t="s">
        <v>40</v>
      </c>
      <c r="J18" s="3168" t="s">
        <v>41</v>
      </c>
      <c r="K18" s="3169" t="s">
        <v>42</v>
      </c>
      <c r="L18" s="61" t="s">
        <v>43</v>
      </c>
      <c r="M18" s="41"/>
      <c r="N18" s="3270" t="s">
        <v>74</v>
      </c>
      <c r="O18" s="3276" t="s">
        <v>45</v>
      </c>
      <c r="P18" s="3274" t="s">
        <v>46</v>
      </c>
      <c r="Q18" s="3175" t="s">
        <v>47</v>
      </c>
      <c r="S18" s="72" t="s">
        <v>52</v>
      </c>
      <c r="T18" s="534">
        <f t="shared" si="9"/>
        <v>1E-3</v>
      </c>
      <c r="U18" s="535">
        <v>1</v>
      </c>
      <c r="W18" s="2523"/>
      <c r="X18" s="42"/>
      <c r="Y18" s="42"/>
      <c r="Z18" s="42"/>
      <c r="AA18" s="42"/>
      <c r="AB18" s="42"/>
      <c r="AC18" s="42"/>
      <c r="AD18" s="2524"/>
      <c r="AE18"/>
      <c r="AF18" s="25" t="str">
        <f t="shared" si="8"/>
        <v>A</v>
      </c>
      <c r="AG18" s="3"/>
      <c r="AH18" s="655" t="s">
        <v>384</v>
      </c>
      <c r="AI18" s="651"/>
      <c r="AJ18" s="656"/>
      <c r="AK18" s="656"/>
      <c r="AL18" s="656"/>
      <c r="AM18" s="9"/>
      <c r="AN18" s="677"/>
      <c r="AO18" s="678"/>
      <c r="AP18" s="678"/>
      <c r="AQ18" s="679"/>
      <c r="AR18" s="3"/>
      <c r="AS18" s="674"/>
      <c r="AT18" s="1009" t="s">
        <v>424</v>
      </c>
      <c r="AU18" s="675"/>
      <c r="AV18" s="675"/>
      <c r="AW18" s="675"/>
      <c r="AX18" s="675"/>
      <c r="AY18" s="676"/>
      <c r="BA18" s="466">
        <v>1</v>
      </c>
    </row>
    <row r="19" spans="1:53" ht="21" customHeight="1" x14ac:dyDescent="0.25">
      <c r="A19" s="464"/>
      <c r="B19" s="25" t="s">
        <v>7</v>
      </c>
      <c r="C19" s="427" t="str">
        <f>C16</f>
        <v>Famille à coller.N.Nom de votre recette.Recette mère ►.S.Saisissez le nom de la recette mère</v>
      </c>
      <c r="D19" s="428"/>
      <c r="E19" s="529"/>
      <c r="F19" s="293" t="s">
        <v>48</v>
      </c>
      <c r="G19" s="62" t="s">
        <v>49</v>
      </c>
      <c r="H19" s="63" t="s">
        <v>50</v>
      </c>
      <c r="I19" s="2993"/>
      <c r="J19" s="2995"/>
      <c r="K19" s="2997"/>
      <c r="L19" s="64" t="s">
        <v>51</v>
      </c>
      <c r="M19" s="41"/>
      <c r="N19" s="3271"/>
      <c r="O19" s="3277"/>
      <c r="P19" s="3275"/>
      <c r="Q19" s="3018"/>
      <c r="S19" s="72" t="s">
        <v>53</v>
      </c>
      <c r="T19" s="534">
        <f t="shared" si="9"/>
        <v>0.01</v>
      </c>
      <c r="U19" s="535">
        <v>10</v>
      </c>
      <c r="W19" s="2525"/>
      <c r="X19" s="2526" t="s">
        <v>2234</v>
      </c>
      <c r="Y19" s="1839"/>
      <c r="Z19" s="42"/>
      <c r="AA19" s="42"/>
      <c r="AB19" s="42"/>
      <c r="AC19" s="42"/>
      <c r="AD19" s="2524"/>
      <c r="AE19"/>
      <c r="AF19" s="25" t="str">
        <f t="shared" si="8"/>
        <v>A</v>
      </c>
      <c r="AG19" s="3"/>
      <c r="AH19" s="655" t="s">
        <v>385</v>
      </c>
      <c r="AI19" s="656"/>
      <c r="AJ19" s="656"/>
      <c r="AK19" s="656"/>
      <c r="AL19" s="656"/>
      <c r="AM19" s="9"/>
      <c r="AN19" s="680" t="s">
        <v>425</v>
      </c>
      <c r="AO19" s="670"/>
      <c r="AP19" s="671"/>
      <c r="AQ19" s="672"/>
      <c r="AR19" s="3"/>
      <c r="AS19" s="674"/>
      <c r="AT19" s="1009" t="s">
        <v>426</v>
      </c>
      <c r="AU19" s="675"/>
      <c r="AV19" s="675"/>
      <c r="AW19" s="675"/>
      <c r="AX19" s="675"/>
      <c r="AY19" s="676"/>
      <c r="BA19" s="466">
        <v>1</v>
      </c>
    </row>
    <row r="20" spans="1:53" ht="21" customHeight="1" x14ac:dyDescent="0.25">
      <c r="A20" s="464"/>
      <c r="B20" s="25" t="s">
        <v>7</v>
      </c>
      <c r="C20" s="427" t="str">
        <f>C16</f>
        <v>Famille à coller.N.Nom de votre recette.Recette mère ►.S.Saisissez le nom de la recette mère</v>
      </c>
      <c r="D20" s="428">
        <f>D16</f>
        <v>6</v>
      </c>
      <c r="E20" s="529" t="str">
        <f>E16</f>
        <v>couverts</v>
      </c>
      <c r="F20" s="79"/>
      <c r="G20" s="80"/>
      <c r="H20" s="66" t="str">
        <f t="shared" ref="H20:H61" si="10">IF(OR(ISTEXT(F20), F20&lt;=0, I20&lt;=0), "", "de")</f>
        <v/>
      </c>
      <c r="I20" s="67"/>
      <c r="J20" s="562"/>
      <c r="K20" s="68">
        <v>1</v>
      </c>
      <c r="L20" s="69"/>
      <c r="M20" s="41"/>
      <c r="N20" s="2849">
        <f>IF(ISTEXT(F20), 0, IFERROR(INDEX(T10:T62, MATCH(J20, S10:S62, 0)) * I20 * IF(ISBLANK(F20), 1, F20), 0))</f>
        <v>0</v>
      </c>
      <c r="O20" s="2850">
        <f>IF(ISNUMBER(K20), N20*K20*N15, 0)</f>
        <v>0</v>
      </c>
      <c r="P20" s="70">
        <f>IF(AND(ISNUMBER(K20), ISNUMBER(F20)), F20 * K20 * N15, 0)</f>
        <v>0</v>
      </c>
      <c r="Q20" s="71">
        <f t="shared" ref="Q20:Q61" si="11">G20</f>
        <v>0</v>
      </c>
      <c r="S20" s="72" t="s">
        <v>54</v>
      </c>
      <c r="T20" s="534">
        <f t="shared" si="9"/>
        <v>0.1</v>
      </c>
      <c r="U20" s="535">
        <v>100</v>
      </c>
      <c r="W20" s="2527" t="s">
        <v>2235</v>
      </c>
      <c r="X20" s="42"/>
      <c r="Y20" s="42"/>
      <c r="Z20" s="42"/>
      <c r="AA20" s="42"/>
      <c r="AB20" s="42"/>
      <c r="AC20" s="42"/>
      <c r="AD20" s="2524"/>
      <c r="AE20"/>
      <c r="AF20" s="25" t="str">
        <f t="shared" si="8"/>
        <v>A</v>
      </c>
      <c r="AG20" s="3"/>
      <c r="AH20" s="655"/>
      <c r="AI20" s="656"/>
      <c r="AJ20" s="656"/>
      <c r="AK20" s="656"/>
      <c r="AL20" s="656"/>
      <c r="AM20" s="9"/>
      <c r="AN20" s="677"/>
      <c r="AO20" s="678"/>
      <c r="AP20" s="678"/>
      <c r="AQ20" s="679"/>
      <c r="AR20" s="3"/>
      <c r="AS20" s="674"/>
      <c r="AT20" s="675"/>
      <c r="AU20" s="675"/>
      <c r="AV20" s="675"/>
      <c r="AW20" s="675"/>
      <c r="AX20" s="675"/>
      <c r="AY20" s="676"/>
      <c r="BA20" s="466">
        <v>1</v>
      </c>
    </row>
    <row r="21" spans="1:53" ht="21" customHeight="1" x14ac:dyDescent="0.25">
      <c r="A21" s="464"/>
      <c r="B21" s="73" t="str">
        <f t="shared" ref="B21:B60" si="12">IF(L21&lt;&gt;"","A","►")</f>
        <v>►</v>
      </c>
      <c r="C21" s="427" t="str">
        <f>C16</f>
        <v>Famille à coller.N.Nom de votre recette.Recette mère ►.S.Saisissez le nom de la recette mère</v>
      </c>
      <c r="D21" s="428">
        <f>D16</f>
        <v>6</v>
      </c>
      <c r="E21" s="529" t="str">
        <f>E16</f>
        <v>couverts</v>
      </c>
      <c r="F21" s="79"/>
      <c r="G21" s="80"/>
      <c r="H21" s="75" t="str">
        <f t="shared" si="10"/>
        <v/>
      </c>
      <c r="I21" s="67"/>
      <c r="J21" s="562"/>
      <c r="K21" s="68">
        <v>1</v>
      </c>
      <c r="L21" s="69"/>
      <c r="M21" s="41"/>
      <c r="N21" s="2849">
        <f>IF(ISTEXT(F21), 0, IFERROR(INDEX(T10:T62, MATCH(J21, S10:S62, 0)) * I21 * IF(ISBLANK(F21), 1, F21), 0))</f>
        <v>0</v>
      </c>
      <c r="O21" s="76">
        <f>IF(ISNUMBER(K21), N21*K21*N15, 0)</f>
        <v>0</v>
      </c>
      <c r="P21" s="77">
        <f>IF(AND(ISNUMBER(K21), ISNUMBER(F21)), F21 * K21 * N15, 0)</f>
        <v>0</v>
      </c>
      <c r="Q21" s="78">
        <f t="shared" si="11"/>
        <v>0</v>
      </c>
      <c r="S21" s="72" t="s">
        <v>55</v>
      </c>
      <c r="T21" s="534">
        <f t="shared" si="9"/>
        <v>1</v>
      </c>
      <c r="U21" s="535">
        <v>1000</v>
      </c>
      <c r="W21" s="2527" t="s">
        <v>1396</v>
      </c>
      <c r="X21" s="42"/>
      <c r="Y21" s="42"/>
      <c r="Z21" s="42"/>
      <c r="AA21" s="42"/>
      <c r="AB21" s="42"/>
      <c r="AC21" s="42"/>
      <c r="AD21" s="2524"/>
      <c r="AE21"/>
      <c r="AF21" s="73" t="str">
        <f t="shared" si="8"/>
        <v>►</v>
      </c>
      <c r="AG21" s="3"/>
      <c r="AH21" s="655"/>
      <c r="AI21" s="656"/>
      <c r="AJ21" s="656"/>
      <c r="AK21" s="656"/>
      <c r="AL21" s="656"/>
      <c r="AM21" s="9"/>
      <c r="AN21" s="682" t="s">
        <v>427</v>
      </c>
      <c r="AO21" s="670"/>
      <c r="AP21" s="671"/>
      <c r="AQ21" s="672"/>
      <c r="AR21" s="3"/>
      <c r="AS21" s="674"/>
      <c r="AT21" s="675"/>
      <c r="AU21" s="675"/>
      <c r="AV21" s="675"/>
      <c r="AW21" s="675"/>
      <c r="AX21" s="675"/>
      <c r="AY21" s="676"/>
      <c r="BA21" s="466">
        <v>1</v>
      </c>
    </row>
    <row r="22" spans="1:53" ht="21" customHeight="1" x14ac:dyDescent="0.25">
      <c r="A22" s="464"/>
      <c r="B22" s="73" t="str">
        <f t="shared" si="12"/>
        <v>►</v>
      </c>
      <c r="C22" s="427" t="str">
        <f>C16</f>
        <v>Famille à coller.N.Nom de votre recette.Recette mère ►.S.Saisissez le nom de la recette mère</v>
      </c>
      <c r="D22" s="428">
        <f>D16</f>
        <v>6</v>
      </c>
      <c r="E22" s="529" t="str">
        <f>E16</f>
        <v>couverts</v>
      </c>
      <c r="F22" s="79"/>
      <c r="G22" s="80"/>
      <c r="H22" s="75" t="str">
        <f t="shared" si="10"/>
        <v/>
      </c>
      <c r="I22" s="67"/>
      <c r="J22" s="562"/>
      <c r="K22" s="68">
        <v>1</v>
      </c>
      <c r="L22" s="69"/>
      <c r="M22" s="41"/>
      <c r="N22" s="2849">
        <f>IF(ISTEXT(F22), 0, IFERROR(INDEX(T10:T62, MATCH(J22, S10:S62, 0)) * I22 * IF(ISBLANK(F22), 1, F22), 0))</f>
        <v>0</v>
      </c>
      <c r="O22" s="81">
        <f>IF(ISNUMBER(K22), N22*K22*N15, 0)</f>
        <v>0</v>
      </c>
      <c r="P22" s="82">
        <f>IF(AND(ISNUMBER(K22), ISNUMBER(F22)), F22 * K22 * N15, 0)</f>
        <v>0</v>
      </c>
      <c r="Q22" s="83">
        <f t="shared" si="11"/>
        <v>0</v>
      </c>
      <c r="S22" s="84" t="s">
        <v>56</v>
      </c>
      <c r="T22" s="534">
        <f t="shared" si="9"/>
        <v>0.25</v>
      </c>
      <c r="U22" s="535">
        <v>250</v>
      </c>
      <c r="W22" s="2527" t="s">
        <v>1401</v>
      </c>
      <c r="X22" s="42"/>
      <c r="Y22" s="42"/>
      <c r="Z22" s="42"/>
      <c r="AA22" s="42"/>
      <c r="AB22" s="42"/>
      <c r="AC22" s="42"/>
      <c r="AD22" s="2524"/>
      <c r="AE22"/>
      <c r="AF22" s="73" t="str">
        <f t="shared" si="8"/>
        <v>►</v>
      </c>
      <c r="AG22" s="3"/>
      <c r="AH22" s="654"/>
      <c r="AI22" s="654"/>
      <c r="AJ22" s="654"/>
      <c r="AK22" s="654"/>
      <c r="AL22" s="654"/>
      <c r="AM22" s="9"/>
      <c r="AN22" s="677"/>
      <c r="AO22" s="678"/>
      <c r="AP22" s="678"/>
      <c r="AQ22" s="679"/>
      <c r="AR22" s="3"/>
      <c r="AS22" s="674"/>
      <c r="AT22" s="1010" t="s">
        <v>428</v>
      </c>
      <c r="AU22" s="675"/>
      <c r="AV22" s="675"/>
      <c r="AW22" s="675"/>
      <c r="AX22" s="675"/>
      <c r="AY22" s="676"/>
      <c r="BA22" s="466">
        <v>1</v>
      </c>
    </row>
    <row r="23" spans="1:53" ht="21" customHeight="1" thickBot="1" x14ac:dyDescent="0.3">
      <c r="A23" s="464"/>
      <c r="B23" s="73" t="str">
        <f t="shared" si="12"/>
        <v>►</v>
      </c>
      <c r="C23" s="427" t="str">
        <f>C16</f>
        <v>Famille à coller.N.Nom de votre recette.Recette mère ►.S.Saisissez le nom de la recette mère</v>
      </c>
      <c r="D23" s="428">
        <f>D16</f>
        <v>6</v>
      </c>
      <c r="E23" s="529" t="str">
        <f>E16</f>
        <v>couverts</v>
      </c>
      <c r="F23" s="79"/>
      <c r="G23" s="80"/>
      <c r="H23" s="75" t="str">
        <f t="shared" si="10"/>
        <v/>
      </c>
      <c r="I23" s="67"/>
      <c r="J23" s="562"/>
      <c r="K23" s="68">
        <v>1</v>
      </c>
      <c r="L23" s="69"/>
      <c r="M23" s="41"/>
      <c r="N23" s="2849">
        <f>IF(ISTEXT(F23), 0, IFERROR(INDEX(T10:T62, MATCH(J23, S10:S62, 0)) * I23 * IF(ISBLANK(F23), 1, F23), 0))</f>
        <v>0</v>
      </c>
      <c r="O23" s="76">
        <f>IF(ISNUMBER(K23), N23*K23*N15, 0)</f>
        <v>0</v>
      </c>
      <c r="P23" s="77">
        <f>IF(AND(ISNUMBER(K23), ISNUMBER(F23)), F23 * K23 * N15, 0)</f>
        <v>0</v>
      </c>
      <c r="Q23" s="509">
        <f t="shared" si="11"/>
        <v>0</v>
      </c>
      <c r="S23" s="84" t="s">
        <v>57</v>
      </c>
      <c r="T23" s="534">
        <f t="shared" si="9"/>
        <v>0.5</v>
      </c>
      <c r="U23" s="535">
        <v>500</v>
      </c>
      <c r="W23" s="2527" t="s">
        <v>1405</v>
      </c>
      <c r="X23" s="42"/>
      <c r="Y23" s="42"/>
      <c r="Z23" s="85" t="s">
        <v>1963</v>
      </c>
      <c r="AA23" s="42"/>
      <c r="AB23" s="42"/>
      <c r="AC23" s="42"/>
      <c r="AD23" s="2524"/>
      <c r="AE23"/>
      <c r="AF23" s="73" t="str">
        <f t="shared" si="8"/>
        <v>►</v>
      </c>
      <c r="AG23" s="3"/>
      <c r="AH23" s="654"/>
      <c r="AI23" s="654"/>
      <c r="AJ23" s="654"/>
      <c r="AK23" s="654"/>
      <c r="AL23" s="654"/>
      <c r="AM23" s="9"/>
      <c r="AN23" s="682" t="s">
        <v>429</v>
      </c>
      <c r="AO23" s="670"/>
      <c r="AP23" s="671"/>
      <c r="AQ23" s="672"/>
      <c r="AR23" s="3"/>
      <c r="AS23" s="674"/>
      <c r="AT23" s="675"/>
      <c r="AU23" s="675"/>
      <c r="AV23" s="675"/>
      <c r="AW23" s="675"/>
      <c r="AX23" s="675"/>
      <c r="AY23" s="676"/>
      <c r="BA23" s="466">
        <v>1</v>
      </c>
    </row>
    <row r="24" spans="1:53" ht="21" customHeight="1" thickTop="1" x14ac:dyDescent="0.25">
      <c r="A24" s="464"/>
      <c r="B24" s="73" t="str">
        <f t="shared" si="12"/>
        <v>►</v>
      </c>
      <c r="C24" s="427" t="str">
        <f>C16</f>
        <v>Famille à coller.N.Nom de votre recette.Recette mère ►.S.Saisissez le nom de la recette mère</v>
      </c>
      <c r="D24" s="428">
        <f>D16</f>
        <v>6</v>
      </c>
      <c r="E24" s="529" t="str">
        <f>E16</f>
        <v>couverts</v>
      </c>
      <c r="F24" s="79"/>
      <c r="G24" s="80"/>
      <c r="H24" s="75" t="str">
        <f t="shared" si="10"/>
        <v/>
      </c>
      <c r="I24" s="67"/>
      <c r="J24" s="562"/>
      <c r="K24" s="68">
        <v>1</v>
      </c>
      <c r="L24" s="69"/>
      <c r="M24" s="41"/>
      <c r="N24" s="2849">
        <f>IF(ISTEXT(F24), 0, IFERROR(INDEX(T10:T62, MATCH(J24, S10:S62, 0)) * I24 * IF(ISBLANK(F24), 1, F24), 0))</f>
        <v>0</v>
      </c>
      <c r="O24" s="81">
        <f>IF(ISNUMBER(K24), N24*K24*N15, 0)</f>
        <v>0</v>
      </c>
      <c r="P24" s="82">
        <f>IF(AND(ISNUMBER(K24), ISNUMBER(F24)), F24 * K24 * N15, 0)</f>
        <v>0</v>
      </c>
      <c r="Q24" s="83">
        <f t="shared" si="11"/>
        <v>0</v>
      </c>
      <c r="S24" s="2763" t="s">
        <v>58</v>
      </c>
      <c r="T24" s="534">
        <f t="shared" si="9"/>
        <v>0.1</v>
      </c>
      <c r="U24" s="535">
        <v>100</v>
      </c>
      <c r="W24" s="2528" t="s">
        <v>1406</v>
      </c>
      <c r="X24" s="42"/>
      <c r="Y24" s="42"/>
      <c r="Z24" s="2529" t="s">
        <v>1964</v>
      </c>
      <c r="AA24" s="42"/>
      <c r="AB24" s="42"/>
      <c r="AC24" s="42"/>
      <c r="AD24" s="2524"/>
      <c r="AE24"/>
      <c r="AF24" s="73" t="str">
        <f t="shared" si="8"/>
        <v>►</v>
      </c>
      <c r="AG24" s="3"/>
      <c r="AH24" s="654"/>
      <c r="AI24" s="654"/>
      <c r="AJ24" s="654"/>
      <c r="AK24" s="654"/>
      <c r="AL24" s="654"/>
      <c r="AM24" s="9"/>
      <c r="AN24" s="677"/>
      <c r="AO24" s="678"/>
      <c r="AP24" s="678"/>
      <c r="AQ24" s="679"/>
      <c r="AR24" s="3"/>
      <c r="AS24" s="683" t="s">
        <v>38</v>
      </c>
      <c r="AT24" s="684" t="s">
        <v>39</v>
      </c>
      <c r="AU24" s="685"/>
      <c r="AV24" s="2992" t="s">
        <v>40</v>
      </c>
      <c r="AW24" s="2994" t="s">
        <v>41</v>
      </c>
      <c r="AX24" s="2996" t="s">
        <v>42</v>
      </c>
      <c r="AY24" s="686" t="s">
        <v>43</v>
      </c>
      <c r="BA24" s="466">
        <v>1</v>
      </c>
    </row>
    <row r="25" spans="1:53" ht="21" customHeight="1" x14ac:dyDescent="0.25">
      <c r="A25" s="464"/>
      <c r="B25" s="73" t="str">
        <f t="shared" si="12"/>
        <v>►</v>
      </c>
      <c r="C25" s="427" t="str">
        <f>C16</f>
        <v>Famille à coller.N.Nom de votre recette.Recette mère ►.S.Saisissez le nom de la recette mère</v>
      </c>
      <c r="D25" s="428">
        <f>D16</f>
        <v>6</v>
      </c>
      <c r="E25" s="529" t="str">
        <f>E16</f>
        <v>couverts</v>
      </c>
      <c r="F25" s="79"/>
      <c r="G25" s="80"/>
      <c r="H25" s="75" t="str">
        <f t="shared" si="10"/>
        <v/>
      </c>
      <c r="I25" s="67"/>
      <c r="J25" s="562"/>
      <c r="K25" s="68">
        <v>1</v>
      </c>
      <c r="L25" s="69"/>
      <c r="M25" s="41"/>
      <c r="N25" s="2849">
        <f>IF(ISTEXT(F25), 0, IFERROR(INDEX(T10:T62, MATCH(J25, S10:S62, 0)) * I25 * IF(ISBLANK(F25), 1, F25), 0))</f>
        <v>0</v>
      </c>
      <c r="O25" s="76">
        <f>IF(ISNUMBER(K25), N25*K25*N15, 0)</f>
        <v>0</v>
      </c>
      <c r="P25" s="77">
        <f>IF(AND(ISNUMBER(K25), ISNUMBER(F25)), F25 * K25 * N15, 0)</f>
        <v>0</v>
      </c>
      <c r="Q25" s="78">
        <f t="shared" si="11"/>
        <v>0</v>
      </c>
      <c r="S25" s="2023" t="s">
        <v>59</v>
      </c>
      <c r="T25" s="534">
        <f t="shared" si="9"/>
        <v>4.9299999999999995E-3</v>
      </c>
      <c r="U25" s="536">
        <v>4.93</v>
      </c>
      <c r="W25" s="3254" t="s">
        <v>2236</v>
      </c>
      <c r="X25" s="3255"/>
      <c r="Y25" s="3255"/>
      <c r="Z25" s="3255"/>
      <c r="AA25" s="3255"/>
      <c r="AB25" s="3255"/>
      <c r="AC25" s="3255"/>
      <c r="AD25" s="3256"/>
      <c r="AE25"/>
      <c r="AF25" s="73" t="str">
        <f t="shared" si="8"/>
        <v>►</v>
      </c>
      <c r="AG25" s="3"/>
      <c r="AH25" s="654"/>
      <c r="AI25" s="654"/>
      <c r="AJ25" s="654"/>
      <c r="AK25" s="654"/>
      <c r="AL25" s="654"/>
      <c r="AM25" s="9"/>
      <c r="AN25" s="687" t="s">
        <v>430</v>
      </c>
      <c r="AO25" s="670"/>
      <c r="AP25" s="671"/>
      <c r="AQ25" s="672"/>
      <c r="AR25" s="3"/>
      <c r="AS25" s="688" t="s">
        <v>48</v>
      </c>
      <c r="AT25" s="62" t="s">
        <v>49</v>
      </c>
      <c r="AU25" s="63" t="s">
        <v>50</v>
      </c>
      <c r="AV25" s="2993"/>
      <c r="AW25" s="2995"/>
      <c r="AX25" s="2997"/>
      <c r="AY25" s="689" t="s">
        <v>51</v>
      </c>
      <c r="BA25" s="466">
        <v>1</v>
      </c>
    </row>
    <row r="26" spans="1:53" ht="21" customHeight="1" x14ac:dyDescent="0.25">
      <c r="A26" s="464"/>
      <c r="B26" s="73" t="str">
        <f t="shared" si="12"/>
        <v>►</v>
      </c>
      <c r="C26" s="427" t="str">
        <f>C16</f>
        <v>Famille à coller.N.Nom de votre recette.Recette mère ►.S.Saisissez le nom de la recette mère</v>
      </c>
      <c r="D26" s="428">
        <f>D16</f>
        <v>6</v>
      </c>
      <c r="E26" s="529" t="str">
        <f>E16</f>
        <v>couverts</v>
      </c>
      <c r="F26" s="79"/>
      <c r="G26" s="80"/>
      <c r="H26" s="75" t="str">
        <f t="shared" si="10"/>
        <v/>
      </c>
      <c r="I26" s="67"/>
      <c r="J26" s="562"/>
      <c r="K26" s="68">
        <v>1</v>
      </c>
      <c r="L26" s="69"/>
      <c r="M26" s="41"/>
      <c r="N26" s="2849">
        <f>IF(ISTEXT(F26), 0, IFERROR(INDEX(T10:T62, MATCH(J26, S10:S62, 0)) * I26 * IF(ISBLANK(F26), 1, F26), 0))</f>
        <v>0</v>
      </c>
      <c r="O26" s="81">
        <f>IF(ISNUMBER(K26), N26*K26*N15, 0)</f>
        <v>0</v>
      </c>
      <c r="P26" s="82">
        <f>IF(AND(ISNUMBER(K26), ISNUMBER(F26)), F26 * K26 * N15, 0)</f>
        <v>0</v>
      </c>
      <c r="Q26" s="83">
        <f t="shared" si="11"/>
        <v>0</v>
      </c>
      <c r="S26" s="2023" t="s">
        <v>61</v>
      </c>
      <c r="T26" s="534">
        <f t="shared" si="9"/>
        <v>1.4999999999999999E-2</v>
      </c>
      <c r="U26" s="535">
        <v>15</v>
      </c>
      <c r="W26" s="3124"/>
      <c r="X26" s="3120"/>
      <c r="Y26" s="3120"/>
      <c r="Z26" s="3120"/>
      <c r="AA26" s="3120"/>
      <c r="AB26" s="3120"/>
      <c r="AC26" s="3120"/>
      <c r="AD26" s="3125"/>
      <c r="AE26"/>
      <c r="AF26" s="73" t="str">
        <f t="shared" si="8"/>
        <v>►</v>
      </c>
      <c r="AG26" s="3"/>
      <c r="AH26" s="654"/>
      <c r="AI26" s="654"/>
      <c r="AJ26" s="654"/>
      <c r="AK26" s="654"/>
      <c r="AL26" s="654"/>
      <c r="AM26" s="9"/>
      <c r="AN26" s="677"/>
      <c r="AO26" s="678"/>
      <c r="AP26" s="678"/>
      <c r="AQ26" s="679"/>
      <c r="AR26" s="3"/>
      <c r="AS26" s="690"/>
      <c r="AT26" s="65"/>
      <c r="AU26" s="66" t="str">
        <f>IF(AND(AS26&gt;0,AV26&gt;0),"de","")</f>
        <v/>
      </c>
      <c r="AV26" s="67">
        <v>150</v>
      </c>
      <c r="AW26" s="53" t="s">
        <v>21</v>
      </c>
      <c r="AX26" s="68">
        <v>1</v>
      </c>
      <c r="AY26" s="691" t="s">
        <v>431</v>
      </c>
      <c r="BA26" s="466">
        <v>1</v>
      </c>
    </row>
    <row r="27" spans="1:53" ht="21" customHeight="1" x14ac:dyDescent="0.25">
      <c r="A27" s="464"/>
      <c r="B27" s="73" t="str">
        <f t="shared" si="12"/>
        <v>►</v>
      </c>
      <c r="C27" s="427" t="str">
        <f>C16</f>
        <v>Famille à coller.N.Nom de votre recette.Recette mère ►.S.Saisissez le nom de la recette mère</v>
      </c>
      <c r="D27" s="428">
        <f>D16</f>
        <v>6</v>
      </c>
      <c r="E27" s="529" t="str">
        <f>E16</f>
        <v>couverts</v>
      </c>
      <c r="F27" s="79"/>
      <c r="G27" s="80"/>
      <c r="H27" s="75" t="str">
        <f t="shared" si="10"/>
        <v/>
      </c>
      <c r="I27" s="67"/>
      <c r="J27" s="562"/>
      <c r="K27" s="68">
        <v>1</v>
      </c>
      <c r="L27" s="69"/>
      <c r="M27" s="41"/>
      <c r="N27" s="2849">
        <f>IF(ISTEXT(F27), 0, IFERROR(INDEX(T10:T62, MATCH(J27, S10:S62, 0)) * I27 * IF(ISBLANK(F27), 1, F27), 0))</f>
        <v>0</v>
      </c>
      <c r="O27" s="76">
        <f>IF(ISNUMBER(K27), N27*K27*N15, 0)</f>
        <v>0</v>
      </c>
      <c r="P27" s="77">
        <f>IF(AND(ISNUMBER(K27), ISNUMBER(F27)), F27 * K27 * N15, 0)</f>
        <v>0</v>
      </c>
      <c r="Q27" s="509">
        <f t="shared" si="11"/>
        <v>0</v>
      </c>
      <c r="S27" s="2023" t="s">
        <v>60</v>
      </c>
      <c r="T27" s="534">
        <f t="shared" si="9"/>
        <v>5.0000000000000001E-3</v>
      </c>
      <c r="U27" s="535">
        <v>5</v>
      </c>
      <c r="W27" s="3257" t="s">
        <v>2237</v>
      </c>
      <c r="X27" s="3258"/>
      <c r="Y27" s="3258"/>
      <c r="Z27" s="3258"/>
      <c r="AA27" s="3258"/>
      <c r="AB27" s="3258"/>
      <c r="AC27" s="3258"/>
      <c r="AD27" s="3259"/>
      <c r="AE27"/>
      <c r="AF27" s="73" t="str">
        <f t="shared" si="8"/>
        <v>►</v>
      </c>
      <c r="AG27" s="3"/>
      <c r="AH27" s="654"/>
      <c r="AI27" s="654"/>
      <c r="AJ27" s="654"/>
      <c r="AK27" s="654"/>
      <c r="AL27" s="654"/>
      <c r="AM27" s="9"/>
      <c r="AN27" s="687" t="s">
        <v>41</v>
      </c>
      <c r="AO27" s="670"/>
      <c r="AP27" s="671"/>
      <c r="AQ27" s="672"/>
      <c r="AR27" s="3"/>
      <c r="AS27" s="690"/>
      <c r="AT27" s="65"/>
      <c r="AU27" s="66" t="s">
        <v>432</v>
      </c>
      <c r="AV27" s="67">
        <v>8</v>
      </c>
      <c r="AW27" s="53" t="s">
        <v>21</v>
      </c>
      <c r="AX27" s="68">
        <v>1</v>
      </c>
      <c r="AY27" s="691" t="s">
        <v>433</v>
      </c>
      <c r="BA27" s="466">
        <v>1</v>
      </c>
    </row>
    <row r="28" spans="1:53" ht="21" customHeight="1" x14ac:dyDescent="0.25">
      <c r="A28" s="464"/>
      <c r="B28" s="73" t="str">
        <f t="shared" si="12"/>
        <v>►</v>
      </c>
      <c r="C28" s="427" t="str">
        <f>C16</f>
        <v>Famille à coller.N.Nom de votre recette.Recette mère ►.S.Saisissez le nom de la recette mère</v>
      </c>
      <c r="D28" s="428">
        <f>D16</f>
        <v>6</v>
      </c>
      <c r="E28" s="529" t="str">
        <f>E16</f>
        <v>couverts</v>
      </c>
      <c r="F28" s="79"/>
      <c r="G28" s="80"/>
      <c r="H28" s="75" t="str">
        <f t="shared" si="10"/>
        <v/>
      </c>
      <c r="I28" s="67"/>
      <c r="J28" s="562"/>
      <c r="K28" s="68">
        <v>1</v>
      </c>
      <c r="L28" s="69"/>
      <c r="M28" s="41"/>
      <c r="N28" s="2849">
        <f>IF(ISTEXT(F28), 0, IFERROR(INDEX(T10:T62, MATCH(J28, S10:S62, 0)) * I28 * IF(ISBLANK(F28), 1, F28), 0))</f>
        <v>0</v>
      </c>
      <c r="O28" s="81">
        <f>IF(ISNUMBER(K28), N28*K28*N15, 0)</f>
        <v>0</v>
      </c>
      <c r="P28" s="82">
        <f>IF(AND(ISNUMBER(K28), ISNUMBER(F28)), F28 * K28 * N15, 0)</f>
        <v>0</v>
      </c>
      <c r="Q28" s="83">
        <f t="shared" si="11"/>
        <v>0</v>
      </c>
      <c r="R28" s="464"/>
      <c r="S28" s="2023" t="s">
        <v>65</v>
      </c>
      <c r="T28" s="534">
        <f t="shared" si="9"/>
        <v>0.03</v>
      </c>
      <c r="U28" s="535">
        <v>30</v>
      </c>
      <c r="W28" s="3260" t="s">
        <v>2238</v>
      </c>
      <c r="X28" s="3261"/>
      <c r="Y28" s="3261"/>
      <c r="Z28" s="3261"/>
      <c r="AA28" s="3261"/>
      <c r="AB28" s="3261"/>
      <c r="AC28" s="2530"/>
      <c r="AD28" s="2531" t="str">
        <f>Z73</f>
        <v>◄ cellule Y73</v>
      </c>
      <c r="AE28"/>
      <c r="AF28" s="73" t="str">
        <f t="shared" si="8"/>
        <v>►</v>
      </c>
      <c r="AG28" s="3"/>
      <c r="AH28" s="655" t="s">
        <v>386</v>
      </c>
      <c r="AI28" s="651"/>
      <c r="AJ28" s="651"/>
      <c r="AK28" s="652"/>
      <c r="AL28" s="652"/>
      <c r="AM28" s="9"/>
      <c r="AN28" s="677"/>
      <c r="AO28" s="678"/>
      <c r="AP28" s="678"/>
      <c r="AQ28" s="679"/>
      <c r="AR28" s="3"/>
      <c r="AS28" s="690"/>
      <c r="AT28" s="65"/>
      <c r="AU28" s="75" t="s">
        <v>432</v>
      </c>
      <c r="AV28" s="67">
        <v>105</v>
      </c>
      <c r="AW28" s="53" t="s">
        <v>21</v>
      </c>
      <c r="AX28" s="68">
        <v>1</v>
      </c>
      <c r="AY28" s="691" t="s">
        <v>434</v>
      </c>
      <c r="BA28" s="466">
        <v>1</v>
      </c>
    </row>
    <row r="29" spans="1:53" ht="21" customHeight="1" x14ac:dyDescent="0.25">
      <c r="A29" s="464"/>
      <c r="B29" s="73" t="str">
        <f t="shared" si="12"/>
        <v>A</v>
      </c>
      <c r="C29" s="427" t="str">
        <f>C16</f>
        <v>Famille à coller.N.Nom de votre recette.Recette mère ►.S.Saisissez le nom de la recette mère</v>
      </c>
      <c r="D29" s="428">
        <f>D16</f>
        <v>6</v>
      </c>
      <c r="E29" s="529" t="str">
        <f>E16</f>
        <v>couverts</v>
      </c>
      <c r="F29" s="79"/>
      <c r="G29" s="80"/>
      <c r="H29" s="75" t="str">
        <f t="shared" si="10"/>
        <v/>
      </c>
      <c r="I29" s="67"/>
      <c r="J29" s="562"/>
      <c r="K29" s="68">
        <v>1</v>
      </c>
      <c r="L29" s="69" t="s">
        <v>349</v>
      </c>
      <c r="M29" s="41"/>
      <c r="N29" s="2849">
        <f>IF(ISTEXT(F29), 0, IFERROR(INDEX(T10:T62, MATCH(J29, S10:S62, 0)) * I29 * IF(ISBLANK(F29), 1, F29), 0))</f>
        <v>0</v>
      </c>
      <c r="O29" s="76">
        <f>IF(ISNUMBER(K29), N29*K29*N15, 0)</f>
        <v>0</v>
      </c>
      <c r="P29" s="77">
        <f>IF(AND(ISNUMBER(K29), ISNUMBER(F29)), F29 * K29 * N15, 0)</f>
        <v>0</v>
      </c>
      <c r="Q29" s="78">
        <f t="shared" si="11"/>
        <v>0</v>
      </c>
      <c r="R29" s="464"/>
      <c r="S29" s="2023" t="s">
        <v>345</v>
      </c>
      <c r="T29" s="534">
        <f t="shared" si="9"/>
        <v>0.06</v>
      </c>
      <c r="U29" s="535">
        <v>60</v>
      </c>
      <c r="W29" s="1854" t="s">
        <v>1414</v>
      </c>
      <c r="X29" s="1850"/>
      <c r="Y29" s="1850"/>
      <c r="Z29" s="1850"/>
      <c r="AA29" s="1850"/>
      <c r="AB29" s="1850"/>
      <c r="AC29" s="1850"/>
      <c r="AD29" s="2532"/>
      <c r="AE29"/>
      <c r="AF29" s="73" t="str">
        <f t="shared" si="8"/>
        <v>A</v>
      </c>
      <c r="AG29" s="3"/>
      <c r="AH29" s="655" t="s">
        <v>387</v>
      </c>
      <c r="AI29" s="651"/>
      <c r="AJ29" s="651"/>
      <c r="AK29" s="652"/>
      <c r="AL29" s="652"/>
      <c r="AM29" s="9"/>
      <c r="AN29" s="692" t="s">
        <v>435</v>
      </c>
      <c r="AO29" s="693"/>
      <c r="AP29" s="671"/>
      <c r="AQ29" s="672"/>
      <c r="AR29" s="3"/>
      <c r="AS29" s="674"/>
      <c r="AT29" s="675"/>
      <c r="AU29" s="675"/>
      <c r="AV29" s="675"/>
      <c r="AW29" s="675"/>
      <c r="AX29" s="675"/>
      <c r="AY29" s="676"/>
      <c r="BA29" s="466">
        <v>1</v>
      </c>
    </row>
    <row r="30" spans="1:53" ht="21" customHeight="1" thickBot="1" x14ac:dyDescent="0.3">
      <c r="A30" s="464"/>
      <c r="B30" s="73" t="str">
        <f t="shared" si="12"/>
        <v>►</v>
      </c>
      <c r="C30" s="427" t="str">
        <f>C16</f>
        <v>Famille à coller.N.Nom de votre recette.Recette mère ►.S.Saisissez le nom de la recette mère</v>
      </c>
      <c r="D30" s="428">
        <f>D16</f>
        <v>6</v>
      </c>
      <c r="E30" s="529" t="str">
        <f>E16</f>
        <v>couverts</v>
      </c>
      <c r="F30" s="79"/>
      <c r="G30" s="80"/>
      <c r="H30" s="75" t="str">
        <f t="shared" si="10"/>
        <v/>
      </c>
      <c r="I30" s="67"/>
      <c r="J30" s="562"/>
      <c r="K30" s="68">
        <v>1</v>
      </c>
      <c r="L30" s="69"/>
      <c r="M30" s="41"/>
      <c r="N30" s="2849">
        <f>IF(ISTEXT(F30), 0, IFERROR(INDEX(T10:T62, MATCH(J30, S10:S62, 0)) * I30 * IF(ISBLANK(F30), 1, F30), 0))</f>
        <v>0</v>
      </c>
      <c r="O30" s="81">
        <f>IF(ISNUMBER(K30), N30*K30*N15, 0)</f>
        <v>0</v>
      </c>
      <c r="P30" s="82">
        <f>IF(AND(ISNUMBER(K30), ISNUMBER(F30)), F30 * K30 * N15, 0)</f>
        <v>0</v>
      </c>
      <c r="Q30" s="83">
        <f t="shared" si="11"/>
        <v>0</v>
      </c>
      <c r="R30" s="464"/>
      <c r="S30" s="2023" t="s">
        <v>301</v>
      </c>
      <c r="T30" s="534">
        <f t="shared" si="9"/>
        <v>0.22500000000000001</v>
      </c>
      <c r="U30" s="535">
        <v>225</v>
      </c>
      <c r="W30" s="1854" t="s">
        <v>1414</v>
      </c>
      <c r="X30" s="1850"/>
      <c r="Y30" s="1850"/>
      <c r="Z30" s="1850"/>
      <c r="AA30" s="1850"/>
      <c r="AB30" s="1850"/>
      <c r="AC30" s="1850"/>
      <c r="AD30" s="2532"/>
      <c r="AE30"/>
      <c r="AF30" s="73" t="str">
        <f t="shared" si="8"/>
        <v>►</v>
      </c>
      <c r="AG30" s="3"/>
      <c r="AH30" s="654"/>
      <c r="AI30" s="654"/>
      <c r="AJ30" s="654"/>
      <c r="AK30" s="654"/>
      <c r="AL30" s="654"/>
      <c r="AM30" s="9"/>
      <c r="AN30" s="677"/>
      <c r="AO30" s="678"/>
      <c r="AP30" s="678"/>
      <c r="AQ30" s="679"/>
      <c r="AR30" s="3"/>
      <c r="AS30" s="674"/>
      <c r="AT30" s="1010" t="s">
        <v>436</v>
      </c>
      <c r="AU30" s="675"/>
      <c r="AV30" s="675"/>
      <c r="AW30" s="675"/>
      <c r="AX30" s="675"/>
      <c r="AY30" s="676"/>
      <c r="BA30" s="466">
        <v>1</v>
      </c>
    </row>
    <row r="31" spans="1:53" ht="21" customHeight="1" thickBot="1" x14ac:dyDescent="0.3">
      <c r="A31" s="464"/>
      <c r="B31" s="73" t="str">
        <f t="shared" si="12"/>
        <v>►</v>
      </c>
      <c r="C31" s="427" t="str">
        <f>C16</f>
        <v>Famille à coller.N.Nom de votre recette.Recette mère ►.S.Saisissez le nom de la recette mère</v>
      </c>
      <c r="D31" s="428">
        <f>D16</f>
        <v>6</v>
      </c>
      <c r="E31" s="529" t="str">
        <f>E16</f>
        <v>couverts</v>
      </c>
      <c r="F31" s="79"/>
      <c r="G31" s="80"/>
      <c r="H31" s="75" t="str">
        <f t="shared" si="10"/>
        <v/>
      </c>
      <c r="I31" s="67"/>
      <c r="J31" s="562"/>
      <c r="K31" s="68">
        <v>1</v>
      </c>
      <c r="L31" s="69"/>
      <c r="M31" s="41"/>
      <c r="N31" s="2849">
        <f>IF(ISTEXT(F31), 0, IFERROR(INDEX(T10:T62, MATCH(J31, S10:S62, 0)) * I31 * IF(ISBLANK(F31), 1, F31), 0))</f>
        <v>0</v>
      </c>
      <c r="O31" s="76">
        <f>IF(ISNUMBER(K31), N31*K31*N15, 0)</f>
        <v>0</v>
      </c>
      <c r="P31" s="77">
        <f>IF(AND(ISNUMBER(K31), ISNUMBER(F31)), F31 * K31 * N15, 0)</f>
        <v>0</v>
      </c>
      <c r="Q31" s="509">
        <f t="shared" si="11"/>
        <v>0</v>
      </c>
      <c r="R31" s="464"/>
      <c r="S31" s="2023" t="s">
        <v>300</v>
      </c>
      <c r="T31" s="534">
        <f t="shared" si="9"/>
        <v>0.11799999999999999</v>
      </c>
      <c r="U31" s="535">
        <v>118</v>
      </c>
      <c r="W31" s="1854"/>
      <c r="X31" s="1850"/>
      <c r="Y31" s="1850"/>
      <c r="Z31" s="1850"/>
      <c r="AA31" s="1850"/>
      <c r="AB31" s="1850"/>
      <c r="AC31" s="1850"/>
      <c r="AD31" s="2532"/>
      <c r="AE31"/>
      <c r="AF31" s="73" t="str">
        <f t="shared" si="8"/>
        <v>►</v>
      </c>
      <c r="AG31" s="3"/>
      <c r="AH31" s="654"/>
      <c r="AI31" s="654"/>
      <c r="AJ31" s="654"/>
      <c r="AK31" s="654"/>
      <c r="AL31" s="654"/>
      <c r="AM31" s="9"/>
      <c r="AN31" s="563" t="s">
        <v>314</v>
      </c>
      <c r="AO31" s="564"/>
      <c r="AP31" s="565"/>
      <c r="AQ31" s="679"/>
      <c r="AR31" s="3"/>
      <c r="AS31" s="1011" t="s">
        <v>27</v>
      </c>
      <c r="AT31" s="442">
        <v>9</v>
      </c>
      <c r="AU31" s="436" t="s">
        <v>67</v>
      </c>
      <c r="AV31" s="437"/>
      <c r="AW31" s="437"/>
      <c r="AX31" s="437"/>
      <c r="AY31" s="1012"/>
      <c r="BA31" s="466">
        <v>1</v>
      </c>
    </row>
    <row r="32" spans="1:53" ht="21" customHeight="1" thickBot="1" x14ac:dyDescent="0.3">
      <c r="A32" s="464"/>
      <c r="B32" s="73" t="str">
        <f t="shared" si="12"/>
        <v>►</v>
      </c>
      <c r="C32" s="427" t="str">
        <f>C16</f>
        <v>Famille à coller.N.Nom de votre recette.Recette mère ►.S.Saisissez le nom de la recette mère</v>
      </c>
      <c r="D32" s="428">
        <f>D16</f>
        <v>6</v>
      </c>
      <c r="E32" s="529" t="str">
        <f>E16</f>
        <v>couverts</v>
      </c>
      <c r="F32" s="79"/>
      <c r="G32" s="80"/>
      <c r="H32" s="75" t="str">
        <f t="shared" si="10"/>
        <v/>
      </c>
      <c r="I32" s="67"/>
      <c r="J32" s="562"/>
      <c r="K32" s="68">
        <v>1</v>
      </c>
      <c r="L32" s="69"/>
      <c r="M32" s="41"/>
      <c r="N32" s="2849">
        <f>IF(ISTEXT(F32), 0, IFERROR(INDEX(T10:T62, MATCH(J32, S10:S62, 0)) * I32 * IF(ISBLANK(F32), 1, F32), 0))</f>
        <v>0</v>
      </c>
      <c r="O32" s="81">
        <f>IF(ISNUMBER(K32), N32*K32*N15, 0)</f>
        <v>0</v>
      </c>
      <c r="P32" s="82">
        <f>IF(AND(ISNUMBER(K32), ISNUMBER(F32)), F32 * K32 * N15, 0)</f>
        <v>0</v>
      </c>
      <c r="Q32" s="83">
        <f t="shared" si="11"/>
        <v>0</v>
      </c>
      <c r="R32" s="464"/>
      <c r="S32" s="2023" t="s">
        <v>299</v>
      </c>
      <c r="T32" s="534">
        <f t="shared" si="9"/>
        <v>0.25</v>
      </c>
      <c r="U32" s="535">
        <v>250</v>
      </c>
      <c r="W32" s="1854"/>
      <c r="X32" s="1850"/>
      <c r="Y32" s="1850"/>
      <c r="Z32" s="464"/>
      <c r="AA32" s="464"/>
      <c r="AB32" s="464"/>
      <c r="AC32" s="1850"/>
      <c r="AD32" s="2532"/>
      <c r="AE32"/>
      <c r="AF32" s="73" t="str">
        <f t="shared" si="8"/>
        <v>►</v>
      </c>
      <c r="AG32" s="3"/>
      <c r="AH32" s="657" t="s">
        <v>388</v>
      </c>
      <c r="AI32" s="651"/>
      <c r="AJ32" s="651"/>
      <c r="AK32" s="652"/>
      <c r="AL32" s="652"/>
      <c r="AM32" s="9"/>
      <c r="AN32" s="982" t="s">
        <v>642</v>
      </c>
      <c r="AO32" s="980"/>
      <c r="AP32" s="981"/>
      <c r="AQ32" s="679"/>
      <c r="AR32" s="3"/>
      <c r="AS32" s="835" t="s">
        <v>68</v>
      </c>
      <c r="AT32" s="122"/>
      <c r="AU32" s="122"/>
      <c r="AV32" s="122"/>
      <c r="AW32" s="122"/>
      <c r="AX32" s="122"/>
      <c r="AY32" s="754"/>
      <c r="BA32" s="466">
        <v>1</v>
      </c>
    </row>
    <row r="33" spans="1:53" ht="21" customHeight="1" x14ac:dyDescent="0.25">
      <c r="A33" s="464"/>
      <c r="B33" s="73" t="str">
        <f t="shared" si="12"/>
        <v>►</v>
      </c>
      <c r="C33" s="427" t="str">
        <f>C16</f>
        <v>Famille à coller.N.Nom de votre recette.Recette mère ►.S.Saisissez le nom de la recette mère</v>
      </c>
      <c r="D33" s="428">
        <f>D16</f>
        <v>6</v>
      </c>
      <c r="E33" s="529" t="str">
        <f>E16</f>
        <v>couverts</v>
      </c>
      <c r="F33" s="79"/>
      <c r="G33" s="80"/>
      <c r="H33" s="75" t="str">
        <f t="shared" si="10"/>
        <v/>
      </c>
      <c r="I33" s="67"/>
      <c r="J33" s="562"/>
      <c r="K33" s="68">
        <v>1</v>
      </c>
      <c r="L33" s="69"/>
      <c r="N33" s="2849">
        <f>IF(ISTEXT(F33), 0, IFERROR(INDEX(T10:T62, MATCH(J33, S10:S62, 0)) * I33 * IF(ISBLANK(F33), 1, F33), 0))</f>
        <v>0</v>
      </c>
      <c r="O33" s="76">
        <f>IF(ISNUMBER(K33), N33*K33*N15, 0)</f>
        <v>0</v>
      </c>
      <c r="P33" s="77">
        <f>IF(AND(ISNUMBER(K33), ISNUMBER(F33)), F33 * K33 * N15, 0)</f>
        <v>0</v>
      </c>
      <c r="Q33" s="509">
        <f t="shared" si="11"/>
        <v>0</v>
      </c>
      <c r="R33" s="464"/>
      <c r="S33" s="2023" t="s">
        <v>63</v>
      </c>
      <c r="T33" s="534">
        <f t="shared" si="9"/>
        <v>0.15</v>
      </c>
      <c r="U33" s="535">
        <v>150</v>
      </c>
      <c r="W33" s="1854"/>
      <c r="X33" s="1850"/>
      <c r="Y33" s="1850"/>
      <c r="Z33" s="464"/>
      <c r="AA33" s="464"/>
      <c r="AB33" s="464"/>
      <c r="AC33" s="1850"/>
      <c r="AD33" s="2532"/>
      <c r="AE33"/>
      <c r="AF33" s="73" t="str">
        <f t="shared" si="8"/>
        <v>►</v>
      </c>
      <c r="AG33" s="3"/>
      <c r="AH33" s="658" t="s">
        <v>389</v>
      </c>
      <c r="AI33" s="651"/>
      <c r="AJ33" s="651"/>
      <c r="AK33" s="652"/>
      <c r="AL33" s="652"/>
      <c r="AM33" s="9"/>
      <c r="AN33" s="960" t="s">
        <v>307</v>
      </c>
      <c r="AO33" s="541">
        <v>0</v>
      </c>
      <c r="AP33" s="560" t="s">
        <v>315</v>
      </c>
      <c r="AQ33" s="679"/>
      <c r="AR33" s="3"/>
      <c r="AS33" s="1013" t="s">
        <v>69</v>
      </c>
      <c r="AT33" s="85"/>
      <c r="AU33" s="85"/>
      <c r="AV33" s="85"/>
      <c r="AW33" s="85"/>
      <c r="AX33" s="85"/>
      <c r="AY33" s="754"/>
      <c r="BA33" s="466">
        <v>1</v>
      </c>
    </row>
    <row r="34" spans="1:53" s="464" customFormat="1" ht="21" customHeight="1" x14ac:dyDescent="0.25">
      <c r="B34" s="73" t="str">
        <f t="shared" si="12"/>
        <v>►</v>
      </c>
      <c r="C34" s="427" t="str">
        <f>C16</f>
        <v>Famille à coller.N.Nom de votre recette.Recette mère ►.S.Saisissez le nom de la recette mère</v>
      </c>
      <c r="D34" s="428">
        <f>D16</f>
        <v>6</v>
      </c>
      <c r="E34" s="529" t="str">
        <f>E16</f>
        <v>couverts</v>
      </c>
      <c r="F34" s="79"/>
      <c r="G34" s="80"/>
      <c r="H34" s="75" t="str">
        <f t="shared" si="10"/>
        <v/>
      </c>
      <c r="I34" s="67"/>
      <c r="J34" s="562"/>
      <c r="K34" s="68">
        <v>1</v>
      </c>
      <c r="L34" s="69"/>
      <c r="M34"/>
      <c r="N34" s="2849">
        <f>IF(ISTEXT(F34), 0, IFERROR(INDEX(T10:T62, MATCH(J34, S10:S62, 0)) * I34 * IF(ISBLANK(F34), 1, F34), 0))</f>
        <v>0</v>
      </c>
      <c r="O34" s="81">
        <f>IF(ISNUMBER(K34), N34*K34*N15, 0)</f>
        <v>0</v>
      </c>
      <c r="P34" s="82">
        <f>IF(AND(ISNUMBER(K34), ISNUMBER(F34)), F34 * K34 * N15, 0)</f>
        <v>0</v>
      </c>
      <c r="Q34" s="83">
        <f t="shared" si="11"/>
        <v>0</v>
      </c>
      <c r="S34" s="2023" t="s">
        <v>298</v>
      </c>
      <c r="T34" s="534">
        <f t="shared" si="9"/>
        <v>0.35</v>
      </c>
      <c r="U34" s="535">
        <v>350</v>
      </c>
      <c r="V34"/>
      <c r="W34" s="1854"/>
      <c r="X34" s="1850"/>
      <c r="Y34" s="1850"/>
      <c r="AC34" s="1850"/>
      <c r="AD34" s="2532"/>
      <c r="AE34"/>
      <c r="AF34" s="73" t="str">
        <f t="shared" si="8"/>
        <v>►</v>
      </c>
      <c r="AG34" s="3"/>
      <c r="AH34" s="654"/>
      <c r="AI34" s="654"/>
      <c r="AJ34" s="654"/>
      <c r="AK34" s="654"/>
      <c r="AL34" s="654"/>
      <c r="AM34" s="9"/>
      <c r="AN34" s="960" t="s">
        <v>306</v>
      </c>
      <c r="AO34" s="531">
        <v>0</v>
      </c>
      <c r="AP34" s="561" t="s">
        <v>316</v>
      </c>
      <c r="AQ34" s="679"/>
      <c r="AR34" s="3"/>
      <c r="AS34" s="1013"/>
      <c r="AT34" s="114"/>
      <c r="AU34" s="114"/>
      <c r="AV34" s="114"/>
      <c r="AW34" s="114"/>
      <c r="AX34" s="114"/>
      <c r="AY34" s="1014"/>
      <c r="BA34" s="466">
        <v>1</v>
      </c>
    </row>
    <row r="35" spans="1:53" s="464" customFormat="1" ht="21" customHeight="1" x14ac:dyDescent="0.25">
      <c r="B35" s="73" t="str">
        <f t="shared" si="12"/>
        <v>►</v>
      </c>
      <c r="C35" s="427" t="str">
        <f>C16</f>
        <v>Famille à coller.N.Nom de votre recette.Recette mère ►.S.Saisissez le nom de la recette mère</v>
      </c>
      <c r="D35" s="428">
        <f>D16</f>
        <v>6</v>
      </c>
      <c r="E35" s="529" t="str">
        <f>E16</f>
        <v>couverts</v>
      </c>
      <c r="F35" s="79"/>
      <c r="G35" s="80"/>
      <c r="H35" s="75" t="str">
        <f t="shared" si="10"/>
        <v/>
      </c>
      <c r="I35" s="67"/>
      <c r="J35" s="562"/>
      <c r="K35" s="68">
        <v>1</v>
      </c>
      <c r="L35" s="69"/>
      <c r="M35"/>
      <c r="N35" s="2849">
        <f>IF(ISTEXT(F35), 0, IFERROR(INDEX(T10:T62, MATCH(J35, S10:S62, 0)) * I35 * IF(ISBLANK(F35), 1, F35), 0))</f>
        <v>0</v>
      </c>
      <c r="O35" s="76">
        <f>IF(ISNUMBER(K35), N35*K35*N15, 0)</f>
        <v>0</v>
      </c>
      <c r="P35" s="77">
        <f>IF(AND(ISNUMBER(K35), ISNUMBER(F35)), F35 * K35 * N15, 0)</f>
        <v>0</v>
      </c>
      <c r="Q35" s="509">
        <f t="shared" si="11"/>
        <v>0</v>
      </c>
      <c r="S35" s="2805" t="s">
        <v>318</v>
      </c>
      <c r="T35" s="537">
        <f t="shared" si="9"/>
        <v>1.4E-2</v>
      </c>
      <c r="U35" s="535">
        <v>14</v>
      </c>
      <c r="V35"/>
      <c r="W35" s="1854"/>
      <c r="X35" s="1850"/>
      <c r="Y35" s="1850"/>
      <c r="AC35" s="1850"/>
      <c r="AD35" s="2532"/>
      <c r="AE35"/>
      <c r="AF35" s="73" t="str">
        <f t="shared" si="8"/>
        <v>►</v>
      </c>
      <c r="AG35" s="3"/>
      <c r="AH35" s="654"/>
      <c r="AI35" s="654"/>
      <c r="AJ35" s="654"/>
      <c r="AK35" s="654"/>
      <c r="AL35" s="654"/>
      <c r="AM35" s="9"/>
      <c r="AN35" s="960" t="s">
        <v>305</v>
      </c>
      <c r="AO35" s="531">
        <v>0</v>
      </c>
      <c r="AP35" s="561" t="s">
        <v>317</v>
      </c>
      <c r="AQ35" s="679"/>
      <c r="AR35" s="3"/>
      <c r="AS35" s="1013"/>
      <c r="AT35" s="114"/>
      <c r="AU35" s="114"/>
      <c r="AV35" s="114"/>
      <c r="AW35" s="114"/>
      <c r="AX35" s="114"/>
      <c r="AY35" s="1014"/>
      <c r="BA35" s="466">
        <v>1</v>
      </c>
    </row>
    <row r="36" spans="1:53" s="464" customFormat="1" ht="21" customHeight="1" x14ac:dyDescent="0.25">
      <c r="B36" s="73" t="str">
        <f t="shared" si="12"/>
        <v>►</v>
      </c>
      <c r="C36" s="427" t="str">
        <f>C16</f>
        <v>Famille à coller.N.Nom de votre recette.Recette mère ►.S.Saisissez le nom de la recette mère</v>
      </c>
      <c r="D36" s="428">
        <f>D16</f>
        <v>6</v>
      </c>
      <c r="E36" s="529" t="str">
        <f>E16</f>
        <v>couverts</v>
      </c>
      <c r="F36" s="79"/>
      <c r="G36" s="80"/>
      <c r="H36" s="75" t="str">
        <f t="shared" si="10"/>
        <v/>
      </c>
      <c r="I36" s="67"/>
      <c r="J36" s="562"/>
      <c r="K36" s="68">
        <v>1</v>
      </c>
      <c r="L36" s="69"/>
      <c r="M36"/>
      <c r="N36" s="2849">
        <f>IF(ISTEXT(F36), 0, IFERROR(INDEX(T10:T62, MATCH(J36, S10:S62, 0)) * I36 * IF(ISBLANK(F36), 1, F36), 0))</f>
        <v>0</v>
      </c>
      <c r="O36" s="81">
        <f>IF(ISNUMBER(K36), N36*K36*N15, 0)</f>
        <v>0</v>
      </c>
      <c r="P36" s="82">
        <f>IF(AND(ISNUMBER(K36), ISNUMBER(F36)), F36 * K36 * N15, 0)</f>
        <v>0</v>
      </c>
      <c r="Q36" s="83">
        <f t="shared" si="11"/>
        <v>0</v>
      </c>
      <c r="S36" s="2805" t="s">
        <v>64</v>
      </c>
      <c r="T36" s="539">
        <f t="shared" si="9"/>
        <v>2.835E-2</v>
      </c>
      <c r="U36" s="540">
        <v>28.35</v>
      </c>
      <c r="V36"/>
      <c r="W36" s="1854"/>
      <c r="X36" s="1850"/>
      <c r="Y36" s="1850"/>
      <c r="AC36" s="1850"/>
      <c r="AD36" s="2532"/>
      <c r="AE36"/>
      <c r="AF36" s="73" t="str">
        <f t="shared" si="8"/>
        <v>►</v>
      </c>
      <c r="AG36" s="3"/>
      <c r="AH36" s="654"/>
      <c r="AI36" s="654"/>
      <c r="AJ36" s="654"/>
      <c r="AK36" s="654"/>
      <c r="AL36" s="654"/>
      <c r="AM36" s="9"/>
      <c r="AN36" s="961" t="s">
        <v>21</v>
      </c>
      <c r="AO36" s="532">
        <f t="shared" ref="AO36:AO47" si="13">AP36 / 1000</f>
        <v>1E-3</v>
      </c>
      <c r="AP36" s="533">
        <v>1</v>
      </c>
      <c r="AQ36" s="679"/>
      <c r="AR36" s="3"/>
      <c r="AS36" s="1015" t="s">
        <v>98</v>
      </c>
      <c r="AT36" s="518"/>
      <c r="AU36" s="518"/>
      <c r="AV36" s="518"/>
      <c r="AW36" s="518"/>
      <c r="AX36" s="518"/>
      <c r="AY36" s="1016" t="s">
        <v>127</v>
      </c>
      <c r="BA36" s="466">
        <v>1</v>
      </c>
    </row>
    <row r="37" spans="1:53" s="464" customFormat="1" ht="21" customHeight="1" x14ac:dyDescent="0.25">
      <c r="B37" s="73" t="str">
        <f t="shared" si="12"/>
        <v>►</v>
      </c>
      <c r="C37" s="427" t="str">
        <f>C16</f>
        <v>Famille à coller.N.Nom de votre recette.Recette mère ►.S.Saisissez le nom de la recette mère</v>
      </c>
      <c r="D37" s="428">
        <f>D16</f>
        <v>6</v>
      </c>
      <c r="E37" s="529" t="str">
        <f>E16</f>
        <v>couverts</v>
      </c>
      <c r="F37" s="79"/>
      <c r="G37" s="80"/>
      <c r="H37" s="75" t="str">
        <f t="shared" si="10"/>
        <v/>
      </c>
      <c r="I37" s="67"/>
      <c r="J37" s="562"/>
      <c r="K37" s="68">
        <v>1</v>
      </c>
      <c r="L37" s="69"/>
      <c r="M37"/>
      <c r="N37" s="2849">
        <f>IF(ISTEXT(F37), 0, IFERROR(INDEX(T10:T62, MATCH(J37, S10:S62, 0)) * I37 * IF(ISBLANK(F37), 1, F37), 0))</f>
        <v>0</v>
      </c>
      <c r="O37" s="76">
        <f>IF(ISNUMBER(K37), N37*K37*N15, 0)</f>
        <v>0</v>
      </c>
      <c r="P37" s="77">
        <f>IF(AND(ISNUMBER(K37), ISNUMBER(F37)), F37 * K37 * N15, 0)</f>
        <v>0</v>
      </c>
      <c r="Q37" s="509">
        <f t="shared" si="11"/>
        <v>0</v>
      </c>
      <c r="S37" s="2805" t="s">
        <v>296</v>
      </c>
      <c r="T37" s="534">
        <f t="shared" si="9"/>
        <v>0.22500000000000001</v>
      </c>
      <c r="U37" s="535">
        <v>225</v>
      </c>
      <c r="V37"/>
      <c r="W37" s="1854"/>
      <c r="X37" s="1850"/>
      <c r="Y37" s="1850"/>
      <c r="AC37" s="1850"/>
      <c r="AD37" s="2532"/>
      <c r="AE37"/>
      <c r="AF37" s="73" t="str">
        <f t="shared" si="8"/>
        <v>►</v>
      </c>
      <c r="AG37" s="3"/>
      <c r="AH37" s="654"/>
      <c r="AI37" s="654"/>
      <c r="AJ37" s="654"/>
      <c r="AK37" s="654"/>
      <c r="AL37" s="654"/>
      <c r="AM37" s="9"/>
      <c r="AN37" s="962" t="s">
        <v>26</v>
      </c>
      <c r="AO37" s="532">
        <f t="shared" si="13"/>
        <v>1</v>
      </c>
      <c r="AP37" s="533">
        <v>1000</v>
      </c>
      <c r="AQ37" s="679"/>
      <c r="AR37" s="3"/>
      <c r="AS37" s="1017"/>
      <c r="AT37" s="146"/>
      <c r="AU37" s="146"/>
      <c r="AV37" s="146"/>
      <c r="AW37" s="146"/>
      <c r="AX37" s="146"/>
      <c r="AY37" s="1018" t="s">
        <v>128</v>
      </c>
      <c r="BA37" s="466">
        <v>1</v>
      </c>
    </row>
    <row r="38" spans="1:53" s="464" customFormat="1" ht="21" customHeight="1" x14ac:dyDescent="0.25">
      <c r="B38" s="73" t="str">
        <f t="shared" si="12"/>
        <v>►</v>
      </c>
      <c r="C38" s="427" t="str">
        <f>C16</f>
        <v>Famille à coller.N.Nom de votre recette.Recette mère ►.S.Saisissez le nom de la recette mère</v>
      </c>
      <c r="D38" s="428">
        <f>D16</f>
        <v>6</v>
      </c>
      <c r="E38" s="529" t="str">
        <f>E16</f>
        <v>couverts</v>
      </c>
      <c r="F38" s="79"/>
      <c r="G38" s="80"/>
      <c r="H38" s="75" t="str">
        <f t="shared" si="10"/>
        <v/>
      </c>
      <c r="I38" s="67"/>
      <c r="J38" s="562"/>
      <c r="K38" s="68">
        <v>1</v>
      </c>
      <c r="L38" s="69"/>
      <c r="M38"/>
      <c r="N38" s="2849">
        <f>IF(ISTEXT(F38), 0, IFERROR(INDEX(T10:T62, MATCH(J38, S10:S62, 0)) * I38 * IF(ISBLANK(F38), 1, F38), 0))</f>
        <v>0</v>
      </c>
      <c r="O38" s="81">
        <f>IF(ISNUMBER(K38), N38*K38*N15, 0)</f>
        <v>0</v>
      </c>
      <c r="P38" s="82">
        <f>IF(AND(ISNUMBER(K38), ISNUMBER(F38)), F38 * K38 * N15, 0)</f>
        <v>0</v>
      </c>
      <c r="Q38" s="83">
        <f t="shared" si="11"/>
        <v>0</v>
      </c>
      <c r="S38" s="2805" t="s">
        <v>321</v>
      </c>
      <c r="T38" s="534">
        <f t="shared" si="9"/>
        <v>0.11799999999999999</v>
      </c>
      <c r="U38" s="535">
        <v>118</v>
      </c>
      <c r="V38"/>
      <c r="W38" s="1854"/>
      <c r="X38" s="1850"/>
      <c r="Y38" s="1850"/>
      <c r="Z38" s="1850"/>
      <c r="AA38" s="1850"/>
      <c r="AB38" s="1850"/>
      <c r="AC38" s="1850"/>
      <c r="AD38" s="2532"/>
      <c r="AE38"/>
      <c r="AF38" s="73" t="str">
        <f t="shared" si="8"/>
        <v>►</v>
      </c>
      <c r="AG38" s="3"/>
      <c r="AH38" s="654"/>
      <c r="AI38" s="654"/>
      <c r="AJ38" s="654"/>
      <c r="AK38" s="654"/>
      <c r="AL38" s="654"/>
      <c r="AM38" s="9"/>
      <c r="AN38" s="805" t="s">
        <v>304</v>
      </c>
      <c r="AO38" s="532">
        <f t="shared" si="13"/>
        <v>0.25</v>
      </c>
      <c r="AP38" s="533">
        <v>250</v>
      </c>
      <c r="AQ38" s="679"/>
      <c r="AR38" s="3"/>
      <c r="AS38" s="1019"/>
      <c r="AT38" s="146"/>
      <c r="AU38" s="146"/>
      <c r="AV38" s="146"/>
      <c r="AW38" s="146"/>
      <c r="AX38" s="146"/>
      <c r="AY38" s="1018" t="s">
        <v>266</v>
      </c>
      <c r="BA38" s="466">
        <v>1</v>
      </c>
    </row>
    <row r="39" spans="1:53" s="464" customFormat="1" ht="21" customHeight="1" x14ac:dyDescent="0.25">
      <c r="B39" s="73" t="str">
        <f t="shared" si="12"/>
        <v>►</v>
      </c>
      <c r="C39" s="427" t="str">
        <f>C16</f>
        <v>Famille à coller.N.Nom de votre recette.Recette mère ►.S.Saisissez le nom de la recette mère</v>
      </c>
      <c r="D39" s="428">
        <f>D16</f>
        <v>6</v>
      </c>
      <c r="E39" s="529" t="str">
        <f>E16</f>
        <v>couverts</v>
      </c>
      <c r="F39" s="79"/>
      <c r="G39" s="80"/>
      <c r="H39" s="75" t="str">
        <f t="shared" si="10"/>
        <v/>
      </c>
      <c r="I39" s="67"/>
      <c r="J39" s="562"/>
      <c r="K39" s="68">
        <v>1</v>
      </c>
      <c r="L39" s="69"/>
      <c r="M39"/>
      <c r="N39" s="2849">
        <f>IF(ISTEXT(F39), 0, IFERROR(INDEX(T10:T62, MATCH(J39, S10:S62, 0)) * I39 * IF(ISBLANK(F39), 1, F39), 0))</f>
        <v>0</v>
      </c>
      <c r="O39" s="76">
        <f>IF(ISNUMBER(K39), N39*K39*N15, 0)</f>
        <v>0</v>
      </c>
      <c r="P39" s="77">
        <f>IF(AND(ISNUMBER(K39), ISNUMBER(F39)), F39 * K39 * N15, 0)</f>
        <v>0</v>
      </c>
      <c r="Q39" s="509">
        <f t="shared" si="11"/>
        <v>0</v>
      </c>
      <c r="S39" s="2805" t="s">
        <v>320</v>
      </c>
      <c r="T39" s="534">
        <f t="shared" si="9"/>
        <v>5.8999999999999997E-2</v>
      </c>
      <c r="U39" s="535">
        <v>59</v>
      </c>
      <c r="V39"/>
      <c r="W39" s="1854"/>
      <c r="X39" s="1850"/>
      <c r="Y39" s="1850"/>
      <c r="Z39" s="1850"/>
      <c r="AA39" s="1850"/>
      <c r="AB39" s="1850"/>
      <c r="AC39" s="1850"/>
      <c r="AD39" s="2532"/>
      <c r="AE39"/>
      <c r="AF39" s="73" t="str">
        <f t="shared" si="8"/>
        <v>►</v>
      </c>
      <c r="AG39" s="3"/>
      <c r="AH39" s="654"/>
      <c r="AI39" s="654"/>
      <c r="AJ39" s="654"/>
      <c r="AK39" s="654"/>
      <c r="AL39" s="654"/>
      <c r="AM39" s="9"/>
      <c r="AN39" s="805" t="s">
        <v>303</v>
      </c>
      <c r="AO39" s="532">
        <f t="shared" si="13"/>
        <v>0.5</v>
      </c>
      <c r="AP39" s="533">
        <v>500</v>
      </c>
      <c r="AQ39" s="679"/>
      <c r="AR39" s="3"/>
      <c r="AS39" s="1020"/>
      <c r="AT39" s="265"/>
      <c r="AU39" s="265" t="s">
        <v>73</v>
      </c>
      <c r="AV39" s="266"/>
      <c r="AW39" s="266"/>
      <c r="AX39" s="266"/>
      <c r="AY39" s="1021"/>
      <c r="BA39" s="466">
        <v>1</v>
      </c>
    </row>
    <row r="40" spans="1:53" s="464" customFormat="1" ht="21" customHeight="1" thickBot="1" x14ac:dyDescent="0.3">
      <c r="B40" s="73" t="str">
        <f t="shared" si="12"/>
        <v>►</v>
      </c>
      <c r="C40" s="427" t="str">
        <f>C16</f>
        <v>Famille à coller.N.Nom de votre recette.Recette mère ►.S.Saisissez le nom de la recette mère</v>
      </c>
      <c r="D40" s="428">
        <f>D16</f>
        <v>6</v>
      </c>
      <c r="E40" s="529" t="str">
        <f>E16</f>
        <v>couverts</v>
      </c>
      <c r="F40" s="79"/>
      <c r="G40" s="80"/>
      <c r="H40" s="75" t="str">
        <f t="shared" si="10"/>
        <v/>
      </c>
      <c r="I40" s="67"/>
      <c r="J40" s="562"/>
      <c r="K40" s="68">
        <v>1</v>
      </c>
      <c r="L40" s="69"/>
      <c r="M40"/>
      <c r="N40" s="2849">
        <f>IF(ISTEXT(F40), 0, IFERROR(INDEX(T10:T62, MATCH(J40, S10:S62, 0)) * I40 * IF(ISBLANK(F40), 1, F40), 0))</f>
        <v>0</v>
      </c>
      <c r="O40" s="81">
        <f>IF(ISNUMBER(K40), N40*K40*N15, 0)</f>
        <v>0</v>
      </c>
      <c r="P40" s="82">
        <f>IF(AND(ISNUMBER(K40), ISNUMBER(F40)), F40 * K40 * N15, 0)</f>
        <v>0</v>
      </c>
      <c r="Q40" s="83">
        <f t="shared" si="11"/>
        <v>0</v>
      </c>
      <c r="S40" s="2805" t="s">
        <v>319</v>
      </c>
      <c r="T40" s="534">
        <f t="shared" si="9"/>
        <v>2.9000000000000001E-2</v>
      </c>
      <c r="U40" s="535">
        <v>29</v>
      </c>
      <c r="V40"/>
      <c r="W40" s="1854"/>
      <c r="X40" s="1850"/>
      <c r="Y40" s="1850"/>
      <c r="Z40" s="1850"/>
      <c r="AA40" s="1850"/>
      <c r="AB40" s="1850"/>
      <c r="AC40" s="1850"/>
      <c r="AD40" s="2532"/>
      <c r="AE40"/>
      <c r="AF40" s="73" t="str">
        <f t="shared" si="8"/>
        <v>►</v>
      </c>
      <c r="AG40" s="3"/>
      <c r="AH40" s="655" t="s">
        <v>390</v>
      </c>
      <c r="AI40" s="651"/>
      <c r="AJ40" s="651"/>
      <c r="AK40" s="652"/>
      <c r="AL40" s="652"/>
      <c r="AM40" s="9"/>
      <c r="AN40" s="805" t="s">
        <v>302</v>
      </c>
      <c r="AO40" s="532">
        <f t="shared" si="13"/>
        <v>0.33332999999999996</v>
      </c>
      <c r="AP40" s="533">
        <v>333.33</v>
      </c>
      <c r="AQ40" s="679"/>
      <c r="AR40" s="3"/>
      <c r="AS40" s="1022" t="s">
        <v>62</v>
      </c>
      <c r="AT40" s="270"/>
      <c r="AU40" s="271"/>
      <c r="AV40" s="272"/>
      <c r="AW40" s="272"/>
      <c r="AX40" s="272"/>
      <c r="AY40" s="1023"/>
      <c r="BA40" s="466">
        <v>1</v>
      </c>
    </row>
    <row r="41" spans="1:53" s="464" customFormat="1" ht="21" customHeight="1" x14ac:dyDescent="0.25">
      <c r="B41" s="73" t="str">
        <f t="shared" si="12"/>
        <v>►</v>
      </c>
      <c r="C41" s="427" t="str">
        <f>C16</f>
        <v>Famille à coller.N.Nom de votre recette.Recette mère ►.S.Saisissez le nom de la recette mère</v>
      </c>
      <c r="D41" s="428">
        <f>D16</f>
        <v>6</v>
      </c>
      <c r="E41" s="529" t="str">
        <f>E16</f>
        <v>couverts</v>
      </c>
      <c r="F41" s="79"/>
      <c r="G41" s="80"/>
      <c r="H41" s="75" t="str">
        <f t="shared" si="10"/>
        <v/>
      </c>
      <c r="I41" s="67"/>
      <c r="J41" s="562"/>
      <c r="K41" s="68">
        <v>1</v>
      </c>
      <c r="L41" s="69"/>
      <c r="M41"/>
      <c r="N41" s="2849">
        <f>IF(ISTEXT(F41), 0, IFERROR(INDEX(T10:T62, MATCH(J41, S10:S62, 0)) * I41 * IF(ISBLANK(F41), 1, F41), 0))</f>
        <v>0</v>
      </c>
      <c r="O41" s="76">
        <f>IF(ISNUMBER(K41), N41*K41*N15, 0)</f>
        <v>0</v>
      </c>
      <c r="P41" s="77">
        <f>IF(AND(ISNUMBER(K41), ISNUMBER(F41)), F41 * K41 * N15, 0)</f>
        <v>0</v>
      </c>
      <c r="Q41" s="509">
        <f t="shared" si="11"/>
        <v>0</v>
      </c>
      <c r="S41" s="2805" t="s">
        <v>322</v>
      </c>
      <c r="T41" s="532">
        <f t="shared" si="9"/>
        <v>0.13</v>
      </c>
      <c r="U41" s="533">
        <v>130</v>
      </c>
      <c r="V41"/>
      <c r="W41" s="1854"/>
      <c r="X41" s="1850"/>
      <c r="Y41" s="1850"/>
      <c r="Z41" s="1850"/>
      <c r="AA41" s="1850"/>
      <c r="AB41" s="1850"/>
      <c r="AC41" s="1850"/>
      <c r="AD41" s="2532"/>
      <c r="AE41"/>
      <c r="AF41" s="73" t="str">
        <f t="shared" si="8"/>
        <v>►</v>
      </c>
      <c r="AG41" s="3"/>
      <c r="AH41" s="655" t="s">
        <v>391</v>
      </c>
      <c r="AI41" s="651"/>
      <c r="AJ41" s="651"/>
      <c r="AK41" s="652"/>
      <c r="AL41" s="652"/>
      <c r="AM41" s="9"/>
      <c r="AN41" s="963" t="s">
        <v>52</v>
      </c>
      <c r="AO41" s="534">
        <f t="shared" si="13"/>
        <v>1E-3</v>
      </c>
      <c r="AP41" s="535">
        <v>1</v>
      </c>
      <c r="AQ41" s="679"/>
      <c r="AR41" s="3"/>
      <c r="AS41" s="835" t="s">
        <v>651</v>
      </c>
      <c r="AT41" s="1036"/>
      <c r="AU41" s="313"/>
      <c r="AV41" s="1037"/>
      <c r="AW41" s="1037"/>
      <c r="AX41" s="1037"/>
      <c r="AY41" s="1035"/>
      <c r="BA41" s="466">
        <v>1</v>
      </c>
    </row>
    <row r="42" spans="1:53" s="464" customFormat="1" ht="21" customHeight="1" x14ac:dyDescent="0.25">
      <c r="B42" s="73" t="str">
        <f t="shared" si="12"/>
        <v>►</v>
      </c>
      <c r="C42" s="427" t="str">
        <f>C16</f>
        <v>Famille à coller.N.Nom de votre recette.Recette mère ►.S.Saisissez le nom de la recette mère</v>
      </c>
      <c r="D42" s="428">
        <f>D16</f>
        <v>6</v>
      </c>
      <c r="E42" s="529" t="str">
        <f>E16</f>
        <v>couverts</v>
      </c>
      <c r="F42" s="79"/>
      <c r="G42" s="80"/>
      <c r="H42" s="75" t="str">
        <f t="shared" si="10"/>
        <v/>
      </c>
      <c r="I42" s="67"/>
      <c r="J42" s="562"/>
      <c r="K42" s="68">
        <v>1</v>
      </c>
      <c r="L42" s="69"/>
      <c r="M42"/>
      <c r="N42" s="2849">
        <f>IF(ISTEXT(F42), 0, IFERROR(INDEX(T10:T62, MATCH(J42, S10:S62, 0)) * I42 * IF(ISBLANK(F42), 1, F42), 0))</f>
        <v>0</v>
      </c>
      <c r="O42" s="81">
        <f>IF(ISNUMBER(K42), N42*K42*N15, 0)</f>
        <v>0</v>
      </c>
      <c r="P42" s="82">
        <f>IF(AND(ISNUMBER(K42), ISNUMBER(F42)), F42 * K42 * N15, 0)</f>
        <v>0</v>
      </c>
      <c r="Q42" s="83">
        <f t="shared" si="11"/>
        <v>0</v>
      </c>
      <c r="S42" s="2805" t="s">
        <v>323</v>
      </c>
      <c r="T42" s="532">
        <f t="shared" si="9"/>
        <v>0.13</v>
      </c>
      <c r="U42" s="533">
        <v>130</v>
      </c>
      <c r="V42"/>
      <c r="W42" s="1854"/>
      <c r="X42" s="1850"/>
      <c r="Y42" s="1850"/>
      <c r="Z42" s="1850"/>
      <c r="AA42" s="1850"/>
      <c r="AB42" s="1850"/>
      <c r="AC42" s="1850"/>
      <c r="AD42" s="2532"/>
      <c r="AE42"/>
      <c r="AF42" s="73" t="str">
        <f t="shared" ref="AF42:AF73" si="14">B42</f>
        <v>►</v>
      </c>
      <c r="AG42" s="3"/>
      <c r="AH42" s="655" t="s">
        <v>392</v>
      </c>
      <c r="AI42" s="651"/>
      <c r="AJ42" s="651"/>
      <c r="AK42" s="652"/>
      <c r="AL42" s="652"/>
      <c r="AM42" s="9"/>
      <c r="AN42" s="963" t="s">
        <v>53</v>
      </c>
      <c r="AO42" s="534">
        <f t="shared" si="13"/>
        <v>0.01</v>
      </c>
      <c r="AP42" s="535">
        <v>10</v>
      </c>
      <c r="AQ42" s="679"/>
      <c r="AR42" s="3"/>
      <c r="AS42" s="835" t="s">
        <v>650</v>
      </c>
      <c r="AT42" s="1036"/>
      <c r="AU42" s="313"/>
      <c r="AV42" s="1037"/>
      <c r="AW42" s="1037"/>
      <c r="AX42" s="1037"/>
      <c r="AY42" s="1035"/>
      <c r="BA42" s="466">
        <v>1</v>
      </c>
    </row>
    <row r="43" spans="1:53" s="464" customFormat="1" ht="21" customHeight="1" x14ac:dyDescent="0.25">
      <c r="B43" s="73" t="str">
        <f t="shared" si="12"/>
        <v>►</v>
      </c>
      <c r="C43" s="427" t="str">
        <f>C16</f>
        <v>Famille à coller.N.Nom de votre recette.Recette mère ►.S.Saisissez le nom de la recette mère</v>
      </c>
      <c r="D43" s="428">
        <f>D16</f>
        <v>6</v>
      </c>
      <c r="E43" s="529" t="str">
        <f>E16</f>
        <v>couverts</v>
      </c>
      <c r="F43" s="79"/>
      <c r="G43" s="80"/>
      <c r="H43" s="75" t="str">
        <f t="shared" si="10"/>
        <v/>
      </c>
      <c r="I43" s="67"/>
      <c r="J43" s="562"/>
      <c r="K43" s="68">
        <v>1</v>
      </c>
      <c r="L43" s="69"/>
      <c r="M43"/>
      <c r="N43" s="2849">
        <f>IF(ISTEXT(F43), 0, IFERROR(INDEX(T10:T62, MATCH(J43, S10:S62, 0)) * I43 * IF(ISBLANK(F43), 1, F43), 0))</f>
        <v>0</v>
      </c>
      <c r="O43" s="76">
        <f>IF(ISNUMBER(K43), N43*K43*N15, 0)</f>
        <v>0</v>
      </c>
      <c r="P43" s="77">
        <f>IF(AND(ISNUMBER(K43), ISNUMBER(F43)), F43 * K43 * N15, 0)</f>
        <v>0</v>
      </c>
      <c r="Q43" s="509">
        <f t="shared" si="11"/>
        <v>0</v>
      </c>
      <c r="S43" s="2805" t="s">
        <v>324</v>
      </c>
      <c r="T43" s="532">
        <f t="shared" si="9"/>
        <v>0.2</v>
      </c>
      <c r="U43" s="533">
        <v>200</v>
      </c>
      <c r="V43"/>
      <c r="W43" s="1854"/>
      <c r="X43" s="1850"/>
      <c r="Y43" s="1850"/>
      <c r="Z43" s="1850"/>
      <c r="AA43" s="1850"/>
      <c r="AB43" s="1850"/>
      <c r="AC43" s="1850"/>
      <c r="AD43" s="2532"/>
      <c r="AE43"/>
      <c r="AF43" s="73" t="str">
        <f t="shared" si="14"/>
        <v>►</v>
      </c>
      <c r="AG43" s="3"/>
      <c r="AH43" s="654"/>
      <c r="AI43" s="654"/>
      <c r="AJ43" s="654"/>
      <c r="AK43" s="654"/>
      <c r="AL43" s="654"/>
      <c r="AM43" s="9"/>
      <c r="AN43" s="963" t="s">
        <v>54</v>
      </c>
      <c r="AO43" s="534">
        <f t="shared" si="13"/>
        <v>0.1</v>
      </c>
      <c r="AP43" s="535">
        <v>100</v>
      </c>
      <c r="AQ43" s="679"/>
      <c r="AR43" s="3"/>
      <c r="AS43" s="1042" t="s">
        <v>5</v>
      </c>
      <c r="AT43" s="444" t="s">
        <v>649</v>
      </c>
      <c r="AU43" s="445"/>
      <c r="AV43" s="445"/>
      <c r="AW43" s="446" t="s">
        <v>27</v>
      </c>
      <c r="AX43" s="446" t="s">
        <v>28</v>
      </c>
      <c r="AY43" s="1035"/>
      <c r="BA43" s="466">
        <v>1</v>
      </c>
    </row>
    <row r="44" spans="1:53" s="464" customFormat="1" ht="21" customHeight="1" x14ac:dyDescent="0.25">
      <c r="B44" s="73" t="str">
        <f t="shared" si="12"/>
        <v>►</v>
      </c>
      <c r="C44" s="427" t="str">
        <f>C16</f>
        <v>Famille à coller.N.Nom de votre recette.Recette mère ►.S.Saisissez le nom de la recette mère</v>
      </c>
      <c r="D44" s="428">
        <f>D16</f>
        <v>6</v>
      </c>
      <c r="E44" s="529" t="str">
        <f>E16</f>
        <v>couverts</v>
      </c>
      <c r="F44" s="79"/>
      <c r="G44" s="80"/>
      <c r="H44" s="75" t="str">
        <f t="shared" si="10"/>
        <v/>
      </c>
      <c r="I44" s="67"/>
      <c r="J44" s="562"/>
      <c r="K44" s="68">
        <v>1</v>
      </c>
      <c r="L44" s="69"/>
      <c r="M44"/>
      <c r="N44" s="2849">
        <f>IF(ISTEXT(F44), 0, IFERROR(INDEX(T10:T62, MATCH(J44, S10:S62, 0)) * I44 * IF(ISBLANK(F44), 1, F44), 0))</f>
        <v>0</v>
      </c>
      <c r="O44" s="81">
        <f>IF(ISNUMBER(K44), N44*K44*N15, 0)</f>
        <v>0</v>
      </c>
      <c r="P44" s="82">
        <f>IF(AND(ISNUMBER(K44), ISNUMBER(F44)), F44 * K44 * N15, 0)</f>
        <v>0</v>
      </c>
      <c r="Q44" s="83">
        <f t="shared" si="11"/>
        <v>0</v>
      </c>
      <c r="S44" s="2807" t="s">
        <v>325</v>
      </c>
      <c r="T44" s="534">
        <f t="shared" si="9"/>
        <v>1E-3</v>
      </c>
      <c r="U44" s="535">
        <v>1</v>
      </c>
      <c r="V44"/>
      <c r="W44" s="1854"/>
      <c r="X44" s="1850"/>
      <c r="Y44" s="1850"/>
      <c r="Z44" s="1850"/>
      <c r="AA44" s="1850"/>
      <c r="AB44" s="1850"/>
      <c r="AC44" s="1850"/>
      <c r="AD44" s="2532"/>
      <c r="AE44"/>
      <c r="AF44" s="73" t="str">
        <f t="shared" si="14"/>
        <v>►</v>
      </c>
      <c r="AG44" s="3"/>
      <c r="AH44" s="654"/>
      <c r="AI44" s="654"/>
      <c r="AJ44" s="654"/>
      <c r="AK44" s="654"/>
      <c r="AL44" s="654"/>
      <c r="AM44" s="9"/>
      <c r="AN44" s="963" t="s">
        <v>55</v>
      </c>
      <c r="AO44" s="534">
        <f t="shared" si="13"/>
        <v>1</v>
      </c>
      <c r="AP44" s="535">
        <v>1000</v>
      </c>
      <c r="AQ44" s="679"/>
      <c r="AR44" s="3"/>
      <c r="AS44" s="1043" t="s">
        <v>7</v>
      </c>
      <c r="AT44" s="427" t="s">
        <v>649</v>
      </c>
      <c r="AU44" s="428"/>
      <c r="AV44" s="428"/>
      <c r="AW44" s="290" t="s">
        <v>38</v>
      </c>
      <c r="AX44" s="59" t="s">
        <v>39</v>
      </c>
      <c r="AY44" s="1035"/>
      <c r="BA44" s="466">
        <v>1</v>
      </c>
    </row>
    <row r="45" spans="1:53" s="464" customFormat="1" ht="21" customHeight="1" x14ac:dyDescent="0.25">
      <c r="B45" s="73" t="str">
        <f t="shared" si="12"/>
        <v>►</v>
      </c>
      <c r="C45" s="427" t="str">
        <f>C16</f>
        <v>Famille à coller.N.Nom de votre recette.Recette mère ►.S.Saisissez le nom de la recette mère</v>
      </c>
      <c r="D45" s="428">
        <f>D16</f>
        <v>6</v>
      </c>
      <c r="E45" s="529" t="str">
        <f>E16</f>
        <v>couverts</v>
      </c>
      <c r="F45" s="79"/>
      <c r="G45" s="80"/>
      <c r="H45" s="75" t="str">
        <f t="shared" si="10"/>
        <v/>
      </c>
      <c r="I45" s="67"/>
      <c r="J45" s="562"/>
      <c r="K45" s="68">
        <v>1</v>
      </c>
      <c r="L45" s="69"/>
      <c r="M45"/>
      <c r="N45" s="2849">
        <f>IF(ISTEXT(F45), 0, IFERROR(INDEX(T10:T62, MATCH(J45, S10:S62, 0)) * I45 * IF(ISBLANK(F45), 1, F45), 0))</f>
        <v>0</v>
      </c>
      <c r="O45" s="76">
        <f>IF(ISNUMBER(K45), N45*K45*N15, 0)</f>
        <v>0</v>
      </c>
      <c r="P45" s="77">
        <f>IF(AND(ISNUMBER(K45), ISNUMBER(F45)), F45 * K45 * N15, 0)</f>
        <v>0</v>
      </c>
      <c r="Q45" s="509">
        <f t="shared" si="11"/>
        <v>0</v>
      </c>
      <c r="S45" s="2807" t="s">
        <v>326</v>
      </c>
      <c r="T45" s="534">
        <f t="shared" si="9"/>
        <v>2.5000000000000001E-3</v>
      </c>
      <c r="U45" s="536">
        <v>2.5</v>
      </c>
      <c r="V45"/>
      <c r="W45" s="1854"/>
      <c r="X45" s="1850"/>
      <c r="Y45" s="1850"/>
      <c r="Z45" s="1850"/>
      <c r="AA45" s="1850"/>
      <c r="AB45" s="1850"/>
      <c r="AC45" s="1850"/>
      <c r="AD45" s="2532"/>
      <c r="AE45"/>
      <c r="AF45" s="73" t="str">
        <f t="shared" si="14"/>
        <v>►</v>
      </c>
      <c r="AG45" s="3"/>
      <c r="AH45" s="654"/>
      <c r="AI45" s="654"/>
      <c r="AJ45" s="654"/>
      <c r="AK45" s="654"/>
      <c r="AL45" s="654"/>
      <c r="AM45" s="9"/>
      <c r="AN45" s="964" t="s">
        <v>56</v>
      </c>
      <c r="AO45" s="534">
        <f t="shared" si="13"/>
        <v>0.25</v>
      </c>
      <c r="AP45" s="535">
        <v>250</v>
      </c>
      <c r="AQ45" s="679"/>
      <c r="AR45" s="3"/>
      <c r="AS45" s="1043" t="s">
        <v>7</v>
      </c>
      <c r="AT45" s="427" t="s">
        <v>649</v>
      </c>
      <c r="AU45" s="428"/>
      <c r="AV45" s="428"/>
      <c r="AW45" s="293" t="s">
        <v>48</v>
      </c>
      <c r="AX45" s="62" t="s">
        <v>49</v>
      </c>
      <c r="AY45" s="1035"/>
      <c r="BA45" s="466">
        <v>1</v>
      </c>
    </row>
    <row r="46" spans="1:53" s="464" customFormat="1" ht="21" customHeight="1" x14ac:dyDescent="0.25">
      <c r="B46" s="73" t="str">
        <f t="shared" si="12"/>
        <v>►</v>
      </c>
      <c r="C46" s="427" t="str">
        <f>C16</f>
        <v>Famille à coller.N.Nom de votre recette.Recette mère ►.S.Saisissez le nom de la recette mère</v>
      </c>
      <c r="D46" s="428">
        <f>D16</f>
        <v>6</v>
      </c>
      <c r="E46" s="529" t="str">
        <f>E16</f>
        <v>couverts</v>
      </c>
      <c r="F46" s="79"/>
      <c r="G46" s="80"/>
      <c r="H46" s="75" t="str">
        <f t="shared" si="10"/>
        <v/>
      </c>
      <c r="I46" s="67"/>
      <c r="J46" s="562"/>
      <c r="K46" s="68">
        <v>1</v>
      </c>
      <c r="L46" s="69"/>
      <c r="M46"/>
      <c r="N46" s="2849">
        <f>IF(ISTEXT(F46), 0, IFERROR(INDEX(T10:T62, MATCH(J46, S10:S62, 0)) * I46 * IF(ISBLANK(F46), 1, F46), 0))</f>
        <v>0</v>
      </c>
      <c r="O46" s="81">
        <f>IF(ISNUMBER(K46), N46*K46*N15, 0)</f>
        <v>0</v>
      </c>
      <c r="P46" s="82">
        <f>IF(AND(ISNUMBER(K46), ISNUMBER(F46)), F46 * K46 * N15, 0)</f>
        <v>0</v>
      </c>
      <c r="Q46" s="83">
        <f t="shared" si="11"/>
        <v>0</v>
      </c>
      <c r="S46" s="2807" t="s">
        <v>327</v>
      </c>
      <c r="T46" s="537">
        <f t="shared" si="9"/>
        <v>4.4999999999999997E-3</v>
      </c>
      <c r="U46" s="538">
        <v>4.5</v>
      </c>
      <c r="V46"/>
      <c r="W46" s="1854"/>
      <c r="X46" s="1850"/>
      <c r="Y46" s="1850"/>
      <c r="Z46" s="1850"/>
      <c r="AA46" s="1850"/>
      <c r="AB46" s="1850"/>
      <c r="AC46" s="1850"/>
      <c r="AD46" s="2532"/>
      <c r="AE46"/>
      <c r="AF46" s="73" t="str">
        <f t="shared" si="14"/>
        <v>►</v>
      </c>
      <c r="AG46" s="3"/>
      <c r="AH46" s="654"/>
      <c r="AI46" s="654"/>
      <c r="AJ46" s="654"/>
      <c r="AK46" s="654"/>
      <c r="AL46" s="654"/>
      <c r="AM46" s="9"/>
      <c r="AN46" s="964" t="s">
        <v>57</v>
      </c>
      <c r="AO46" s="534">
        <f t="shared" si="13"/>
        <v>0.5</v>
      </c>
      <c r="AP46" s="535">
        <v>500</v>
      </c>
      <c r="AQ46" s="679"/>
      <c r="AR46" s="3"/>
      <c r="AS46" s="1043" t="s">
        <v>7</v>
      </c>
      <c r="AT46" s="427" t="s">
        <v>649</v>
      </c>
      <c r="AU46" s="428">
        <v>6</v>
      </c>
      <c r="AV46" s="428" t="s">
        <v>66</v>
      </c>
      <c r="AW46" s="79"/>
      <c r="AX46" s="65"/>
      <c r="AY46" s="1035"/>
      <c r="BA46" s="466">
        <v>1</v>
      </c>
    </row>
    <row r="47" spans="1:53" s="464" customFormat="1" ht="21" customHeight="1" x14ac:dyDescent="0.25">
      <c r="B47" s="73" t="str">
        <f t="shared" si="12"/>
        <v>►</v>
      </c>
      <c r="C47" s="427" t="str">
        <f>C16</f>
        <v>Famille à coller.N.Nom de votre recette.Recette mère ►.S.Saisissez le nom de la recette mère</v>
      </c>
      <c r="D47" s="428">
        <f>D16</f>
        <v>6</v>
      </c>
      <c r="E47" s="529" t="str">
        <f>E16</f>
        <v>couverts</v>
      </c>
      <c r="F47" s="79"/>
      <c r="G47" s="80"/>
      <c r="H47" s="75" t="str">
        <f t="shared" si="10"/>
        <v/>
      </c>
      <c r="I47" s="67"/>
      <c r="J47" s="562"/>
      <c r="K47" s="68">
        <v>1</v>
      </c>
      <c r="L47" s="69"/>
      <c r="M47"/>
      <c r="N47" s="2849">
        <f>IF(ISTEXT(F47), 0, IFERROR(INDEX(T10:T62, MATCH(J47, S10:S62, 0)) * I47 * IF(ISBLANK(F47), 1, F47), 0))</f>
        <v>0</v>
      </c>
      <c r="O47" s="76">
        <f>IF(ISNUMBER(K47), N47*K47*N15, 0)</f>
        <v>0</v>
      </c>
      <c r="P47" s="77">
        <f>IF(AND(ISNUMBER(K47), ISNUMBER(F47)), F47 * K47 * N15, 0)</f>
        <v>0</v>
      </c>
      <c r="Q47" s="509">
        <f t="shared" si="11"/>
        <v>0</v>
      </c>
      <c r="S47" s="2807" t="s">
        <v>328</v>
      </c>
      <c r="T47" s="534">
        <f t="shared" si="9"/>
        <v>5.9000000000000007E-3</v>
      </c>
      <c r="U47" s="536">
        <v>5.9</v>
      </c>
      <c r="V47"/>
      <c r="W47" s="1854"/>
      <c r="X47" s="1850"/>
      <c r="Y47" s="1850"/>
      <c r="Z47" s="1850"/>
      <c r="AA47" s="1850"/>
      <c r="AB47" s="1850"/>
      <c r="AC47" s="1850"/>
      <c r="AD47" s="2532"/>
      <c r="AE47"/>
      <c r="AF47" s="73" t="str">
        <f t="shared" si="14"/>
        <v>►</v>
      </c>
      <c r="AG47" s="3"/>
      <c r="AH47" s="654"/>
      <c r="AI47" s="654"/>
      <c r="AJ47" s="654"/>
      <c r="AK47" s="654"/>
      <c r="AL47" s="654"/>
      <c r="AM47" s="9"/>
      <c r="AN47" s="965" t="s">
        <v>58</v>
      </c>
      <c r="AO47" s="534">
        <f t="shared" si="13"/>
        <v>0.1</v>
      </c>
      <c r="AP47" s="535">
        <v>100</v>
      </c>
      <c r="AQ47" s="679"/>
      <c r="AR47" s="3"/>
      <c r="AS47" s="1044" t="s">
        <v>5</v>
      </c>
      <c r="AT47" s="427" t="s">
        <v>649</v>
      </c>
      <c r="AU47" s="428">
        <v>6</v>
      </c>
      <c r="AV47" s="428" t="s">
        <v>66</v>
      </c>
      <c r="AW47" s="79"/>
      <c r="AX47" s="65"/>
      <c r="AY47" s="1035"/>
      <c r="BA47" s="466">
        <v>1</v>
      </c>
    </row>
    <row r="48" spans="1:53" s="464" customFormat="1" ht="21" customHeight="1" x14ac:dyDescent="0.25">
      <c r="B48" s="73" t="str">
        <f t="shared" si="12"/>
        <v>►</v>
      </c>
      <c r="C48" s="427" t="str">
        <f>C16</f>
        <v>Famille à coller.N.Nom de votre recette.Recette mère ►.S.Saisissez le nom de la recette mère</v>
      </c>
      <c r="D48" s="428">
        <f>D16</f>
        <v>6</v>
      </c>
      <c r="E48" s="529" t="str">
        <f>E16</f>
        <v>couverts</v>
      </c>
      <c r="F48" s="79"/>
      <c r="G48" s="80"/>
      <c r="H48" s="75" t="str">
        <f t="shared" si="10"/>
        <v/>
      </c>
      <c r="I48" s="67"/>
      <c r="J48" s="562"/>
      <c r="K48" s="68">
        <v>1</v>
      </c>
      <c r="L48" s="69"/>
      <c r="M48"/>
      <c r="N48" s="2849">
        <f>IF(ISTEXT(F48), 0, IFERROR(INDEX(T10:T62, MATCH(J48, S10:S62, 0)) * I48 * IF(ISBLANK(F48), 1, F48), 0))</f>
        <v>0</v>
      </c>
      <c r="O48" s="81">
        <f>IF(ISNUMBER(K48), N48*K48*N15, 0)</f>
        <v>0</v>
      </c>
      <c r="P48" s="82">
        <f>IF(AND(ISNUMBER(K48), ISNUMBER(F48)), F48 * K48 * N15, 0)</f>
        <v>0</v>
      </c>
      <c r="Q48" s="83">
        <f t="shared" si="11"/>
        <v>0</v>
      </c>
      <c r="S48" s="2807" t="s">
        <v>329</v>
      </c>
      <c r="T48" s="534">
        <f t="shared" si="9"/>
        <v>0.04</v>
      </c>
      <c r="U48" s="535">
        <v>40</v>
      </c>
      <c r="V48"/>
      <c r="W48" s="1854"/>
      <c r="X48" s="1850"/>
      <c r="Y48" s="1850"/>
      <c r="Z48" s="1850"/>
      <c r="AA48" s="1850"/>
      <c r="AB48" s="1850"/>
      <c r="AC48" s="1850"/>
      <c r="AD48" s="2532"/>
      <c r="AE48"/>
      <c r="AF48" s="73" t="str">
        <f t="shared" si="14"/>
        <v>►</v>
      </c>
      <c r="AG48" s="3"/>
      <c r="AH48" s="654"/>
      <c r="AI48" s="654"/>
      <c r="AJ48" s="654"/>
      <c r="AK48" s="654"/>
      <c r="AL48" s="654"/>
      <c r="AM48" s="9"/>
      <c r="AN48" s="716"/>
      <c r="AQ48" s="679"/>
      <c r="AR48" s="3"/>
      <c r="AS48" s="1044" t="str">
        <f>IF(BC52&lt;&gt;"","A","►")</f>
        <v>►</v>
      </c>
      <c r="AT48" s="427" t="s">
        <v>649</v>
      </c>
      <c r="AU48" s="428">
        <v>6</v>
      </c>
      <c r="AV48" s="428" t="s">
        <v>66</v>
      </c>
      <c r="AW48" s="79"/>
      <c r="AX48" s="80"/>
      <c r="AY48" s="1035"/>
      <c r="BA48" s="466">
        <v>1</v>
      </c>
    </row>
    <row r="49" spans="2:53" s="464" customFormat="1" ht="21" customHeight="1" thickBot="1" x14ac:dyDescent="0.3">
      <c r="B49" s="73" t="str">
        <f t="shared" si="12"/>
        <v>►</v>
      </c>
      <c r="C49" s="427" t="str">
        <f>C16</f>
        <v>Famille à coller.N.Nom de votre recette.Recette mère ►.S.Saisissez le nom de la recette mère</v>
      </c>
      <c r="D49" s="428">
        <f>D16</f>
        <v>6</v>
      </c>
      <c r="E49" s="529" t="str">
        <f>E16</f>
        <v>couverts</v>
      </c>
      <c r="F49" s="79"/>
      <c r="G49" s="80"/>
      <c r="H49" s="75" t="str">
        <f t="shared" si="10"/>
        <v/>
      </c>
      <c r="I49" s="67"/>
      <c r="J49" s="562"/>
      <c r="K49" s="68">
        <v>1</v>
      </c>
      <c r="L49" s="69"/>
      <c r="M49"/>
      <c r="N49" s="2849">
        <f>IF(ISTEXT(F49), 0, IFERROR(INDEX(T10:T62, MATCH(J49, S10:S62, 0)) * I49 * IF(ISBLANK(F49), 1, F49), 0))</f>
        <v>0</v>
      </c>
      <c r="O49" s="76">
        <f>IF(ISNUMBER(K49), N49*K49*N15, 0)</f>
        <v>0</v>
      </c>
      <c r="P49" s="77">
        <f>IF(AND(ISNUMBER(K49), ISNUMBER(F49)), F49 * K49 * N15, 0)</f>
        <v>0</v>
      </c>
      <c r="Q49" s="509">
        <f t="shared" si="11"/>
        <v>0</v>
      </c>
      <c r="S49" s="2807" t="s">
        <v>330</v>
      </c>
      <c r="T49" s="534">
        <f t="shared" si="9"/>
        <v>4.4999999999999998E-2</v>
      </c>
      <c r="U49" s="535">
        <v>45</v>
      </c>
      <c r="V49"/>
      <c r="W49" s="1854"/>
      <c r="X49" s="1850"/>
      <c r="Y49" s="1850"/>
      <c r="Z49" s="1850"/>
      <c r="AA49" s="1850"/>
      <c r="AB49" s="1850"/>
      <c r="AC49" s="1850"/>
      <c r="AD49" s="2532"/>
      <c r="AE49"/>
      <c r="AF49" s="73" t="str">
        <f t="shared" si="14"/>
        <v>►</v>
      </c>
      <c r="AG49" s="3"/>
      <c r="AH49" s="654"/>
      <c r="AI49" s="654"/>
      <c r="AJ49" s="654"/>
      <c r="AK49" s="654"/>
      <c r="AL49" s="654"/>
      <c r="AM49" s="9"/>
      <c r="AN49" s="716"/>
      <c r="AO49" s="696" t="s">
        <v>438</v>
      </c>
      <c r="AP49" s="697"/>
      <c r="AQ49" s="679"/>
      <c r="AR49" s="3"/>
      <c r="AS49" s="1045" t="s">
        <v>7</v>
      </c>
      <c r="AT49" s="87">
        <f>AT41</f>
        <v>0</v>
      </c>
      <c r="AU49" s="88">
        <f>AU41</f>
        <v>0</v>
      </c>
      <c r="AV49" s="89">
        <f>AV41</f>
        <v>0</v>
      </c>
      <c r="AW49" s="302" t="s">
        <v>62</v>
      </c>
      <c r="AX49" s="90"/>
      <c r="AY49" s="1035"/>
      <c r="BA49" s="466">
        <v>1</v>
      </c>
    </row>
    <row r="50" spans="2:53" s="464" customFormat="1" ht="21" customHeight="1" x14ac:dyDescent="0.25">
      <c r="B50" s="73" t="str">
        <f t="shared" si="12"/>
        <v>►</v>
      </c>
      <c r="C50" s="427" t="str">
        <f>C16</f>
        <v>Famille à coller.N.Nom de votre recette.Recette mère ►.S.Saisissez le nom de la recette mère</v>
      </c>
      <c r="D50" s="428">
        <f>D16</f>
        <v>6</v>
      </c>
      <c r="E50" s="529" t="str">
        <f>E16</f>
        <v>couverts</v>
      </c>
      <c r="F50" s="79"/>
      <c r="G50" s="80"/>
      <c r="H50" s="75" t="str">
        <f t="shared" si="10"/>
        <v/>
      </c>
      <c r="I50" s="67"/>
      <c r="J50" s="562"/>
      <c r="K50" s="68">
        <v>1</v>
      </c>
      <c r="L50" s="69"/>
      <c r="M50"/>
      <c r="N50" s="2849">
        <f>IF(ISTEXT(F50), 0, IFERROR(INDEX(T10:T62, MATCH(J50, S10:S62, 0)) * I50 * IF(ISBLANK(F50), 1, F50), 0))</f>
        <v>0</v>
      </c>
      <c r="O50" s="81">
        <f>IF(ISNUMBER(K50), N50*K50*N15, 0)</f>
        <v>0</v>
      </c>
      <c r="P50" s="82">
        <f>IF(AND(ISNUMBER(K50), ISNUMBER(F50)), F50 * K50 * N15, 0)</f>
        <v>0</v>
      </c>
      <c r="Q50" s="83">
        <f t="shared" si="11"/>
        <v>0</v>
      </c>
      <c r="S50" s="2807" t="s">
        <v>331</v>
      </c>
      <c r="T50" s="534">
        <f t="shared" si="9"/>
        <v>0.15</v>
      </c>
      <c r="U50" s="535">
        <v>150</v>
      </c>
      <c r="V50"/>
      <c r="W50" s="1854"/>
      <c r="X50" s="1850"/>
      <c r="Y50" s="1850"/>
      <c r="Z50" s="1850"/>
      <c r="AA50" s="1850"/>
      <c r="AB50" s="1850"/>
      <c r="AC50" s="1850"/>
      <c r="AD50" s="2532"/>
      <c r="AE50"/>
      <c r="AF50" s="73" t="str">
        <f t="shared" si="14"/>
        <v>►</v>
      </c>
      <c r="AG50" s="3"/>
      <c r="AH50" s="659" t="s">
        <v>393</v>
      </c>
      <c r="AI50" s="654"/>
      <c r="AJ50" s="654"/>
      <c r="AK50" s="654"/>
      <c r="AL50" s="654"/>
      <c r="AM50" s="9"/>
      <c r="AN50" s="716"/>
      <c r="AO50" s="699" t="s">
        <v>439</v>
      </c>
      <c r="AP50" s="698" t="s">
        <v>440</v>
      </c>
      <c r="AQ50" s="679"/>
      <c r="AR50" s="3"/>
      <c r="AS50" s="1046"/>
      <c r="AT50" s="1038"/>
      <c r="AU50" s="1039"/>
      <c r="AV50" s="1040"/>
      <c r="AW50" s="1041"/>
      <c r="AX50" s="1036"/>
      <c r="AY50" s="1035"/>
      <c r="BA50" s="466">
        <v>1</v>
      </c>
    </row>
    <row r="51" spans="2:53" s="464" customFormat="1" ht="21" customHeight="1" x14ac:dyDescent="0.25">
      <c r="B51" s="73" t="str">
        <f t="shared" si="12"/>
        <v>►</v>
      </c>
      <c r="C51" s="427" t="str">
        <f>C16</f>
        <v>Famille à coller.N.Nom de votre recette.Recette mère ►.S.Saisissez le nom de la recette mère</v>
      </c>
      <c r="D51" s="428">
        <f>D16</f>
        <v>6</v>
      </c>
      <c r="E51" s="529" t="str">
        <f>E16</f>
        <v>couverts</v>
      </c>
      <c r="F51" s="79"/>
      <c r="G51" s="80"/>
      <c r="H51" s="75" t="str">
        <f t="shared" si="10"/>
        <v/>
      </c>
      <c r="I51" s="67"/>
      <c r="J51" s="562"/>
      <c r="K51" s="68">
        <v>1</v>
      </c>
      <c r="L51" s="69"/>
      <c r="M51" s="41"/>
      <c r="N51" s="2849">
        <f>IF(ISTEXT(F51), 0, IFERROR(INDEX(T10:T62, MATCH(J51, S10:S62, 0)) * I51 * IF(ISBLANK(F51), 1, F51), 0))</f>
        <v>0</v>
      </c>
      <c r="O51" s="76">
        <f>IF(ISNUMBER(K51), N51*K51*N15, 0)</f>
        <v>0</v>
      </c>
      <c r="P51" s="77">
        <f>IF(AND(ISNUMBER(K51), ISNUMBER(F51)), F51 * K51 * N15, 0)</f>
        <v>0</v>
      </c>
      <c r="Q51" s="509">
        <f t="shared" si="11"/>
        <v>0</v>
      </c>
      <c r="S51" s="2807" t="s">
        <v>332</v>
      </c>
      <c r="T51" s="534">
        <f t="shared" si="9"/>
        <v>0.25</v>
      </c>
      <c r="U51" s="535">
        <v>250</v>
      </c>
      <c r="V51"/>
      <c r="W51" s="1854"/>
      <c r="X51" s="1850"/>
      <c r="Y51" s="1850"/>
      <c r="Z51" s="1850"/>
      <c r="AA51" s="1850"/>
      <c r="AB51" s="1850"/>
      <c r="AC51" s="1850"/>
      <c r="AD51" s="2532"/>
      <c r="AE51"/>
      <c r="AF51" s="73" t="str">
        <f t="shared" si="14"/>
        <v>►</v>
      </c>
      <c r="AG51" s="3"/>
      <c r="AH51" s="660" t="s">
        <v>394</v>
      </c>
      <c r="AI51" s="656"/>
      <c r="AJ51" s="656"/>
      <c r="AK51" s="656"/>
      <c r="AL51" s="656"/>
      <c r="AM51" s="9" t="s">
        <v>4</v>
      </c>
      <c r="AN51" s="716"/>
      <c r="AO51" s="699" t="s">
        <v>441</v>
      </c>
      <c r="AP51" s="698" t="s">
        <v>442</v>
      </c>
      <c r="AQ51" s="679"/>
      <c r="AR51" s="3"/>
      <c r="AS51" s="2998" t="s">
        <v>459</v>
      </c>
      <c r="AT51" s="2999"/>
      <c r="AU51" s="2999"/>
      <c r="AV51" s="2999"/>
      <c r="AW51" s="2999"/>
      <c r="AX51" s="2999"/>
      <c r="AY51" s="3000"/>
      <c r="BA51" s="466">
        <v>1</v>
      </c>
    </row>
    <row r="52" spans="2:53" s="464" customFormat="1" ht="21" customHeight="1" x14ac:dyDescent="0.25">
      <c r="B52" s="73" t="str">
        <f t="shared" si="12"/>
        <v>►</v>
      </c>
      <c r="C52" s="427" t="str">
        <f>C16</f>
        <v>Famille à coller.N.Nom de votre recette.Recette mère ►.S.Saisissez le nom de la recette mère</v>
      </c>
      <c r="D52" s="428">
        <f>D16</f>
        <v>6</v>
      </c>
      <c r="E52" s="529" t="str">
        <f>E16</f>
        <v>couverts</v>
      </c>
      <c r="F52" s="79"/>
      <c r="G52" s="80"/>
      <c r="H52" s="75" t="str">
        <f t="shared" si="10"/>
        <v/>
      </c>
      <c r="I52" s="67"/>
      <c r="J52" s="562"/>
      <c r="K52" s="68">
        <v>1</v>
      </c>
      <c r="L52" s="69"/>
      <c r="M52" s="41"/>
      <c r="N52" s="2849">
        <f>IF(ISTEXT(F52), 0, IFERROR(INDEX(T10:T62, MATCH(J52, S10:S62, 0)) * I52 * IF(ISBLANK(F52), 1, F52), 0))</f>
        <v>0</v>
      </c>
      <c r="O52" s="81">
        <f>IF(ISNUMBER(K52), N52*K52*N15, 0)</f>
        <v>0</v>
      </c>
      <c r="P52" s="82">
        <f>IF(AND(ISNUMBER(K52), ISNUMBER(F52)), F52 * K52 * N15, 0)</f>
        <v>0</v>
      </c>
      <c r="Q52" s="83">
        <f t="shared" si="11"/>
        <v>0</v>
      </c>
      <c r="S52" s="2807" t="s">
        <v>333</v>
      </c>
      <c r="T52" s="534">
        <f t="shared" si="9"/>
        <v>0.23699999999999999</v>
      </c>
      <c r="U52" s="535">
        <v>237</v>
      </c>
      <c r="V52"/>
      <c r="W52" s="1854"/>
      <c r="X52" s="1850"/>
      <c r="Y52" s="1850"/>
      <c r="Z52" s="1850"/>
      <c r="AA52" s="1850"/>
      <c r="AB52" s="1850"/>
      <c r="AC52" s="1850"/>
      <c r="AD52" s="2532"/>
      <c r="AE52"/>
      <c r="AF52" s="73" t="str">
        <f t="shared" si="14"/>
        <v>►</v>
      </c>
      <c r="AG52" s="3"/>
      <c r="AH52" s="659" t="s">
        <v>395</v>
      </c>
      <c r="AI52" s="656"/>
      <c r="AJ52" s="656"/>
      <c r="AK52" s="656"/>
      <c r="AL52" s="656"/>
      <c r="AM52" s="9"/>
      <c r="AN52" s="716"/>
      <c r="AO52" s="699" t="s">
        <v>443</v>
      </c>
      <c r="AP52" s="698" t="s">
        <v>444</v>
      </c>
      <c r="AQ52" s="679"/>
      <c r="AR52" s="3"/>
      <c r="AS52" s="2998"/>
      <c r="AT52" s="2999"/>
      <c r="AU52" s="2999"/>
      <c r="AV52" s="2999"/>
      <c r="AW52" s="2999"/>
      <c r="AX52" s="2999"/>
      <c r="AY52" s="3000"/>
      <c r="BA52" s="466">
        <v>1</v>
      </c>
    </row>
    <row r="53" spans="2:53" s="464" customFormat="1" ht="21" customHeight="1" thickBot="1" x14ac:dyDescent="0.3">
      <c r="B53" s="73" t="str">
        <f t="shared" si="12"/>
        <v>►</v>
      </c>
      <c r="C53" s="427" t="str">
        <f>C16</f>
        <v>Famille à coller.N.Nom de votre recette.Recette mère ►.S.Saisissez le nom de la recette mère</v>
      </c>
      <c r="D53" s="428">
        <f>D16</f>
        <v>6</v>
      </c>
      <c r="E53" s="529" t="str">
        <f>E16</f>
        <v>couverts</v>
      </c>
      <c r="F53" s="79"/>
      <c r="G53" s="80"/>
      <c r="H53" s="75" t="str">
        <f t="shared" si="10"/>
        <v/>
      </c>
      <c r="I53" s="67"/>
      <c r="J53" s="562"/>
      <c r="K53" s="68">
        <v>1</v>
      </c>
      <c r="L53" s="69"/>
      <c r="M53" s="41"/>
      <c r="N53" s="2849">
        <f>IF(ISTEXT(F53), 0, IFERROR(INDEX(T10:T62, MATCH(J53, S10:S62, 0)) * I53 * IF(ISBLANK(F53), 1, F53), 0))</f>
        <v>0</v>
      </c>
      <c r="O53" s="76">
        <f>IF(ISNUMBER(K53), N53*K53*N15, 0)</f>
        <v>0</v>
      </c>
      <c r="P53" s="77">
        <f>IF(AND(ISNUMBER(K53), ISNUMBER(F53)), F53 * K53 * N15, 0)</f>
        <v>0</v>
      </c>
      <c r="Q53" s="509">
        <f t="shared" si="11"/>
        <v>0</v>
      </c>
      <c r="S53" s="2807" t="s">
        <v>334</v>
      </c>
      <c r="T53" s="534">
        <f t="shared" si="9"/>
        <v>0.47299999999999998</v>
      </c>
      <c r="U53" s="535">
        <v>473</v>
      </c>
      <c r="V53"/>
      <c r="W53" s="1854"/>
      <c r="X53" s="1850"/>
      <c r="Y53" s="1850"/>
      <c r="Z53" s="1850"/>
      <c r="AA53" s="1850"/>
      <c r="AB53" s="1850"/>
      <c r="AC53" s="1850"/>
      <c r="AD53" s="2532"/>
      <c r="AE53"/>
      <c r="AF53" s="73" t="str">
        <f t="shared" si="14"/>
        <v>►</v>
      </c>
      <c r="AG53" s="3"/>
      <c r="AH53" s="660" t="s">
        <v>396</v>
      </c>
      <c r="AI53" s="656"/>
      <c r="AJ53" s="656"/>
      <c r="AK53" s="656"/>
      <c r="AL53" s="656"/>
      <c r="AM53" s="9"/>
      <c r="AN53" s="716"/>
      <c r="AO53" s="699" t="s">
        <v>445</v>
      </c>
      <c r="AP53" s="698" t="s">
        <v>446</v>
      </c>
      <c r="AQ53" s="679"/>
      <c r="AR53" s="3"/>
      <c r="AS53" s="715"/>
      <c r="AT53" s="1025" t="s">
        <v>461</v>
      </c>
      <c r="AU53" s="1024"/>
      <c r="AV53" s="1024"/>
      <c r="AW53" s="1024"/>
      <c r="AX53" s="1024"/>
      <c r="AY53" s="713"/>
      <c r="BA53" s="466">
        <v>1</v>
      </c>
    </row>
    <row r="54" spans="2:53" s="464" customFormat="1" ht="21" customHeight="1" x14ac:dyDescent="0.25">
      <c r="B54" s="73" t="str">
        <f t="shared" si="12"/>
        <v>►</v>
      </c>
      <c r="C54" s="427" t="str">
        <f>C16</f>
        <v>Famille à coller.N.Nom de votre recette.Recette mère ►.S.Saisissez le nom de la recette mère</v>
      </c>
      <c r="D54" s="428">
        <f>D16</f>
        <v>6</v>
      </c>
      <c r="E54" s="529" t="str">
        <f>E16</f>
        <v>couverts</v>
      </c>
      <c r="F54" s="79"/>
      <c r="G54" s="80"/>
      <c r="H54" s="75" t="str">
        <f t="shared" si="10"/>
        <v/>
      </c>
      <c r="I54" s="67"/>
      <c r="J54" s="562"/>
      <c r="K54" s="68">
        <v>1</v>
      </c>
      <c r="L54" s="69"/>
      <c r="M54" s="41"/>
      <c r="N54" s="2849">
        <f>IF(ISTEXT(F54), 0, IFERROR(INDEX(T10:T62, MATCH(J54, S10:S62, 0)) * I54 * IF(ISBLANK(F54), 1, F54), 0))</f>
        <v>0</v>
      </c>
      <c r="O54" s="81">
        <f>IF(ISNUMBER(K54), N54*K54*N15, 0)</f>
        <v>0</v>
      </c>
      <c r="P54" s="82">
        <f>IF(AND(ISNUMBER(K54), ISNUMBER(F54)), F54 * K54 * N15, 0)</f>
        <v>0</v>
      </c>
      <c r="Q54" s="83">
        <f t="shared" si="11"/>
        <v>0</v>
      </c>
      <c r="S54" s="2807" t="s">
        <v>335</v>
      </c>
      <c r="T54" s="534">
        <f t="shared" si="9"/>
        <v>0.47299999999999998</v>
      </c>
      <c r="U54" s="535">
        <v>473</v>
      </c>
      <c r="V54"/>
      <c r="W54" s="1854"/>
      <c r="X54" s="1850"/>
      <c r="Y54" s="1850"/>
      <c r="Z54" s="1850"/>
      <c r="AA54" s="1850"/>
      <c r="AB54" s="1850"/>
      <c r="AC54" s="1850"/>
      <c r="AD54" s="2532"/>
      <c r="AE54"/>
      <c r="AF54" s="73" t="str">
        <f t="shared" si="14"/>
        <v>►</v>
      </c>
      <c r="AG54" s="3"/>
      <c r="AH54" s="659" t="s">
        <v>397</v>
      </c>
      <c r="AI54" s="654"/>
      <c r="AJ54" s="654"/>
      <c r="AK54" s="654"/>
      <c r="AL54" s="654"/>
      <c r="AM54" s="9"/>
      <c r="AN54" s="716"/>
      <c r="AO54" s="700" t="s">
        <v>447</v>
      </c>
      <c r="AP54" s="701" t="s">
        <v>448</v>
      </c>
      <c r="AQ54" s="679"/>
      <c r="AR54" s="3"/>
      <c r="AS54" s="718" t="s">
        <v>7</v>
      </c>
      <c r="AT54" s="719" t="s">
        <v>462</v>
      </c>
      <c r="AU54" s="720">
        <v>18</v>
      </c>
      <c r="AV54" s="720" t="s">
        <v>19</v>
      </c>
      <c r="AW54" s="471" t="s">
        <v>277</v>
      </c>
      <c r="AX54" s="3001" t="s">
        <v>463</v>
      </c>
      <c r="AY54" s="3003" t="s">
        <v>464</v>
      </c>
      <c r="BA54" s="466">
        <v>1</v>
      </c>
    </row>
    <row r="55" spans="2:53" s="464" customFormat="1" ht="21" customHeight="1" x14ac:dyDescent="0.25">
      <c r="B55" s="73" t="str">
        <f t="shared" si="12"/>
        <v>►</v>
      </c>
      <c r="C55" s="427" t="str">
        <f>C16</f>
        <v>Famille à coller.N.Nom de votre recette.Recette mère ►.S.Saisissez le nom de la recette mère</v>
      </c>
      <c r="D55" s="428">
        <f>D16</f>
        <v>6</v>
      </c>
      <c r="E55" s="529" t="str">
        <f>E16</f>
        <v>couverts</v>
      </c>
      <c r="F55" s="79"/>
      <c r="G55" s="80"/>
      <c r="H55" s="75" t="str">
        <f t="shared" si="10"/>
        <v/>
      </c>
      <c r="I55" s="67"/>
      <c r="J55" s="562"/>
      <c r="K55" s="68">
        <v>1</v>
      </c>
      <c r="L55" s="69"/>
      <c r="M55" s="41"/>
      <c r="N55" s="2849">
        <f>IF(ISTEXT(F55), 0, IFERROR(INDEX(T10:T62, MATCH(J55, S10:S62, 0)) * I55 * IF(ISBLANK(F55), 1, F55), 0))</f>
        <v>0</v>
      </c>
      <c r="O55" s="76">
        <f>IF(ISNUMBER(K55), N55*K55*N15, 0)</f>
        <v>0</v>
      </c>
      <c r="P55" s="77">
        <f>IF(AND(ISNUMBER(K55), ISNUMBER(F55)), F55 * K55 * N15, 0)</f>
        <v>0</v>
      </c>
      <c r="Q55" s="509">
        <f t="shared" si="11"/>
        <v>0</v>
      </c>
      <c r="S55" s="2807" t="s">
        <v>336</v>
      </c>
      <c r="T55" s="534">
        <f t="shared" si="9"/>
        <v>0.56799999999999995</v>
      </c>
      <c r="U55" s="535">
        <v>568</v>
      </c>
      <c r="V55"/>
      <c r="W55" s="1854"/>
      <c r="X55" s="1850"/>
      <c r="Y55" s="1850"/>
      <c r="Z55" s="1850"/>
      <c r="AA55" s="1850"/>
      <c r="AB55" s="1850"/>
      <c r="AC55" s="1850"/>
      <c r="AD55" s="2532"/>
      <c r="AE55"/>
      <c r="AF55" s="73" t="str">
        <f t="shared" si="14"/>
        <v>►</v>
      </c>
      <c r="AG55" s="3"/>
      <c r="AH55" s="660" t="s">
        <v>398</v>
      </c>
      <c r="AI55" s="651"/>
      <c r="AJ55" s="651"/>
      <c r="AK55" s="651"/>
      <c r="AL55" s="652"/>
      <c r="AM55" s="9"/>
      <c r="AN55" s="702" t="s">
        <v>449</v>
      </c>
      <c r="AO55" s="703"/>
      <c r="AP55" s="704"/>
      <c r="AQ55" s="705"/>
      <c r="AR55" s="673"/>
      <c r="AS55" s="721" t="s">
        <v>7</v>
      </c>
      <c r="AT55" s="1026" t="s">
        <v>462</v>
      </c>
      <c r="AU55" s="1027"/>
      <c r="AV55" s="1027"/>
      <c r="AW55" s="1028" t="s">
        <v>277</v>
      </c>
      <c r="AX55" s="3002"/>
      <c r="AY55" s="3004"/>
      <c r="BA55" s="466">
        <v>1</v>
      </c>
    </row>
    <row r="56" spans="2:53" s="464" customFormat="1" ht="21" customHeight="1" x14ac:dyDescent="0.25">
      <c r="B56" s="73" t="str">
        <f t="shared" si="12"/>
        <v>►</v>
      </c>
      <c r="C56" s="427" t="str">
        <f>C16</f>
        <v>Famille à coller.N.Nom de votre recette.Recette mère ►.S.Saisissez le nom de la recette mère</v>
      </c>
      <c r="D56" s="428">
        <f>D16</f>
        <v>6</v>
      </c>
      <c r="E56" s="529" t="str">
        <f>E16</f>
        <v>couverts</v>
      </c>
      <c r="F56" s="79"/>
      <c r="G56" s="80"/>
      <c r="H56" s="75" t="str">
        <f t="shared" si="10"/>
        <v/>
      </c>
      <c r="I56" s="67"/>
      <c r="J56" s="562"/>
      <c r="K56" s="68">
        <v>1</v>
      </c>
      <c r="L56" s="69"/>
      <c r="M56" s="41"/>
      <c r="N56" s="2849">
        <f>IF(ISTEXT(F56), 0, IFERROR(INDEX(T10:T62, MATCH(J56, S10:S62, 0)) * I56 * IF(ISBLANK(F56), 1, F56), 0))</f>
        <v>0</v>
      </c>
      <c r="O56" s="81">
        <f>IF(ISNUMBER(K56), N56*K56*N15, 0)</f>
        <v>0</v>
      </c>
      <c r="P56" s="82">
        <f>IF(AND(ISNUMBER(K56), ISNUMBER(F56)), F56 * K56 * N15, 0)</f>
        <v>0</v>
      </c>
      <c r="Q56" s="83">
        <f t="shared" si="11"/>
        <v>0</v>
      </c>
      <c r="S56" s="2807" t="s">
        <v>337</v>
      </c>
      <c r="T56" s="534">
        <f t="shared" si="9"/>
        <v>0.94599999999999995</v>
      </c>
      <c r="U56" s="535">
        <v>946</v>
      </c>
      <c r="V56"/>
      <c r="W56" s="1854"/>
      <c r="X56" s="1850"/>
      <c r="Y56" s="1850"/>
      <c r="Z56" s="1850"/>
      <c r="AA56" s="1850"/>
      <c r="AB56" s="1850"/>
      <c r="AC56" s="1850"/>
      <c r="AD56" s="2532"/>
      <c r="AE56"/>
      <c r="AF56" s="73" t="str">
        <f t="shared" si="14"/>
        <v>►</v>
      </c>
      <c r="AG56" s="3"/>
      <c r="AH56" s="654"/>
      <c r="AI56" s="654"/>
      <c r="AJ56" s="654"/>
      <c r="AK56" s="654"/>
      <c r="AL56" s="654"/>
      <c r="AM56" s="9"/>
      <c r="AN56" s="3005" t="s">
        <v>450</v>
      </c>
      <c r="AO56" s="3006"/>
      <c r="AP56" s="3006"/>
      <c r="AQ56" s="3007"/>
      <c r="AR56" s="673"/>
      <c r="AS56" s="721" t="s">
        <v>7</v>
      </c>
      <c r="AT56" s="1047" t="s">
        <v>462</v>
      </c>
      <c r="AU56" s="1047"/>
      <c r="AV56" s="1048" t="s">
        <v>465</v>
      </c>
      <c r="AW56" s="1049"/>
      <c r="AX56" s="1050"/>
      <c r="AY56" s="722" t="s">
        <v>13</v>
      </c>
      <c r="BA56" s="466">
        <v>1</v>
      </c>
    </row>
    <row r="57" spans="2:53" s="464" customFormat="1" ht="21" customHeight="1" x14ac:dyDescent="0.25">
      <c r="B57" s="73" t="str">
        <f t="shared" si="12"/>
        <v>►</v>
      </c>
      <c r="C57" s="427" t="str">
        <f>C16</f>
        <v>Famille à coller.N.Nom de votre recette.Recette mère ►.S.Saisissez le nom de la recette mère</v>
      </c>
      <c r="D57" s="428">
        <f>D16</f>
        <v>6</v>
      </c>
      <c r="E57" s="529" t="str">
        <f>E16</f>
        <v>couverts</v>
      </c>
      <c r="F57" s="79"/>
      <c r="G57" s="80"/>
      <c r="H57" s="75" t="str">
        <f t="shared" si="10"/>
        <v/>
      </c>
      <c r="I57" s="67"/>
      <c r="J57" s="562"/>
      <c r="K57" s="68">
        <v>1</v>
      </c>
      <c r="L57" s="69"/>
      <c r="M57" s="41"/>
      <c r="N57" s="2849">
        <f>IF(ISTEXT(F57), 0, IFERROR(INDEX(T10:T62, MATCH(J57, S10:S62, 0)) * I57 * IF(ISBLANK(F57), 1, F57), 0))</f>
        <v>0</v>
      </c>
      <c r="O57" s="76">
        <f>IF(ISNUMBER(K57), N57*K57*N15, 0)</f>
        <v>0</v>
      </c>
      <c r="P57" s="77">
        <f>IF(AND(ISNUMBER(K57), ISNUMBER(F57)), F57 * K57 * N15, 0)</f>
        <v>0</v>
      </c>
      <c r="Q57" s="509">
        <f t="shared" si="11"/>
        <v>0</v>
      </c>
      <c r="S57" s="2807" t="s">
        <v>338</v>
      </c>
      <c r="T57" s="534">
        <f t="shared" si="9"/>
        <v>3.7850000000000001</v>
      </c>
      <c r="U57" s="535">
        <v>3785</v>
      </c>
      <c r="V57"/>
      <c r="W57" s="1854"/>
      <c r="X57" s="1850"/>
      <c r="Y57" s="1850"/>
      <c r="Z57" s="1850"/>
      <c r="AA57" s="1850"/>
      <c r="AB57" s="1850"/>
      <c r="AC57" s="1850"/>
      <c r="AD57" s="2532"/>
      <c r="AE57"/>
      <c r="AF57" s="73" t="str">
        <f t="shared" si="14"/>
        <v>►</v>
      </c>
      <c r="AG57" s="3"/>
      <c r="AH57" s="654"/>
      <c r="AI57" s="654"/>
      <c r="AJ57" s="654"/>
      <c r="AK57" s="654"/>
      <c r="AL57" s="654"/>
      <c r="AM57" s="9"/>
      <c r="AN57" s="3005"/>
      <c r="AO57" s="3006"/>
      <c r="AP57" s="3006"/>
      <c r="AQ57" s="3007"/>
      <c r="AR57" s="673"/>
      <c r="AS57" s="721" t="s">
        <v>7</v>
      </c>
      <c r="AT57" s="34" t="s">
        <v>462</v>
      </c>
      <c r="AU57" s="34"/>
      <c r="AV57" s="35"/>
      <c r="AW57" s="37"/>
      <c r="AX57" s="37"/>
      <c r="AY57" s="724"/>
      <c r="BA57" s="466">
        <v>1</v>
      </c>
    </row>
    <row r="58" spans="2:53" s="464" customFormat="1" ht="21" customHeight="1" x14ac:dyDescent="0.25">
      <c r="B58" s="73" t="str">
        <f t="shared" si="12"/>
        <v>►</v>
      </c>
      <c r="C58" s="427" t="str">
        <f>C16</f>
        <v>Famille à coller.N.Nom de votre recette.Recette mère ►.S.Saisissez le nom de la recette mère</v>
      </c>
      <c r="D58" s="428">
        <f>D16</f>
        <v>6</v>
      </c>
      <c r="E58" s="529" t="str">
        <f>E16</f>
        <v>couverts</v>
      </c>
      <c r="F58" s="79"/>
      <c r="G58" s="80"/>
      <c r="H58" s="75" t="str">
        <f t="shared" si="10"/>
        <v/>
      </c>
      <c r="I58" s="67"/>
      <c r="J58" s="562"/>
      <c r="K58" s="68">
        <v>1</v>
      </c>
      <c r="L58" s="69"/>
      <c r="M58" s="41"/>
      <c r="N58" s="2849">
        <f>IF(ISTEXT(F58), 0, IFERROR(INDEX(T10:T62, MATCH(J58, S10:S62, 0)) * I58 * IF(ISBLANK(F58), 1, F58), 0))</f>
        <v>0</v>
      </c>
      <c r="O58" s="81">
        <f>IF(ISNUMBER(K58), N58*K58*N15, 0)</f>
        <v>0</v>
      </c>
      <c r="P58" s="82">
        <f>IF(AND(ISNUMBER(K58), ISNUMBER(F58)), F58 * K58 * N15, 0)</f>
        <v>0</v>
      </c>
      <c r="Q58" s="83">
        <f t="shared" si="11"/>
        <v>0</v>
      </c>
      <c r="S58" s="2861" t="s">
        <v>339</v>
      </c>
      <c r="T58" s="537">
        <f t="shared" si="9"/>
        <v>5.0000000000000001E-4</v>
      </c>
      <c r="U58" s="538">
        <v>0.5</v>
      </c>
      <c r="V58"/>
      <c r="W58" s="1854"/>
      <c r="X58" s="1850"/>
      <c r="Y58" s="1850"/>
      <c r="Z58" s="1850"/>
      <c r="AA58" s="1850"/>
      <c r="AB58" s="1850"/>
      <c r="AC58" s="1850"/>
      <c r="AD58" s="2532"/>
      <c r="AE58"/>
      <c r="AF58" s="73" t="str">
        <f t="shared" si="14"/>
        <v>►</v>
      </c>
      <c r="AG58" s="3"/>
      <c r="AH58" s="654"/>
      <c r="AI58" s="654"/>
      <c r="AJ58" s="654"/>
      <c r="AK58" s="654"/>
      <c r="AL58" s="654"/>
      <c r="AM58" s="9"/>
      <c r="AN58" s="3005"/>
      <c r="AO58" s="3006"/>
      <c r="AP58" s="3006"/>
      <c r="AQ58" s="3007"/>
      <c r="AR58" s="673"/>
      <c r="AS58" s="721" t="s">
        <v>7</v>
      </c>
      <c r="AT58" s="34" t="s">
        <v>462</v>
      </c>
      <c r="AU58" s="34"/>
      <c r="AV58" s="35"/>
      <c r="AW58" s="43">
        <v>18</v>
      </c>
      <c r="AX58" s="44" t="s">
        <v>19</v>
      </c>
      <c r="AY58" s="725" t="s">
        <v>16</v>
      </c>
      <c r="BA58" s="466">
        <v>1</v>
      </c>
    </row>
    <row r="59" spans="2:53" s="464" customFormat="1" ht="21" customHeight="1" x14ac:dyDescent="0.25">
      <c r="B59" s="73" t="str">
        <f t="shared" si="12"/>
        <v>►</v>
      </c>
      <c r="C59" s="427" t="str">
        <f>C16</f>
        <v>Famille à coller.N.Nom de votre recette.Recette mère ►.S.Saisissez le nom de la recette mère</v>
      </c>
      <c r="D59" s="428">
        <f>D16</f>
        <v>6</v>
      </c>
      <c r="E59" s="529" t="str">
        <f>E16</f>
        <v>couverts</v>
      </c>
      <c r="F59" s="79"/>
      <c r="G59" s="80"/>
      <c r="H59" s="75" t="str">
        <f t="shared" si="10"/>
        <v/>
      </c>
      <c r="I59" s="67"/>
      <c r="J59" s="562"/>
      <c r="K59" s="68">
        <v>1</v>
      </c>
      <c r="L59" s="69"/>
      <c r="M59" s="41"/>
      <c r="N59" s="2849">
        <f>IF(ISTEXT(F59), 0, IFERROR(INDEX(T10:T62, MATCH(J59, S10:S62, 0)) * I59 * IF(ISBLANK(F59), 1, F59), 0))</f>
        <v>0</v>
      </c>
      <c r="O59" s="76">
        <f>IF(ISNUMBER(K59), N59*K59*N15, 0)</f>
        <v>0</v>
      </c>
      <c r="P59" s="77">
        <f>IF(AND(ISNUMBER(K59), ISNUMBER(F59)), F59 * K59 * N15, 0)</f>
        <v>0</v>
      </c>
      <c r="Q59" s="509">
        <f t="shared" si="11"/>
        <v>0</v>
      </c>
      <c r="S59" s="2861" t="s">
        <v>339</v>
      </c>
      <c r="T59" s="537">
        <f t="shared" si="9"/>
        <v>5.0000000000000001E-4</v>
      </c>
      <c r="U59" s="538">
        <v>0.5</v>
      </c>
      <c r="V59"/>
      <c r="W59" s="1854"/>
      <c r="X59" s="1850"/>
      <c r="Y59" s="1850"/>
      <c r="Z59" s="1850"/>
      <c r="AA59" s="1850"/>
      <c r="AB59" s="1850"/>
      <c r="AC59" s="1850"/>
      <c r="AD59" s="2532"/>
      <c r="AE59"/>
      <c r="AF59" s="73" t="str">
        <f t="shared" si="14"/>
        <v>►</v>
      </c>
      <c r="AG59" s="3"/>
      <c r="AH59" s="654"/>
      <c r="AI59" s="654"/>
      <c r="AJ59" s="654"/>
      <c r="AK59" s="654"/>
      <c r="AL59" s="654"/>
      <c r="AM59" s="9"/>
      <c r="AN59" s="3005"/>
      <c r="AO59" s="3006"/>
      <c r="AP59" s="3006"/>
      <c r="AQ59" s="3007"/>
      <c r="AR59" s="673"/>
      <c r="AS59" s="721" t="s">
        <v>5</v>
      </c>
      <c r="AT59" s="34" t="s">
        <v>462</v>
      </c>
      <c r="AU59" s="34"/>
      <c r="AV59" s="35"/>
      <c r="AW59" s="468" t="s">
        <v>275</v>
      </c>
      <c r="AX59" s="9"/>
      <c r="AY59" s="727"/>
      <c r="BA59" s="466">
        <v>1</v>
      </c>
    </row>
    <row r="60" spans="2:53" s="464" customFormat="1" ht="21" customHeight="1" x14ac:dyDescent="0.25">
      <c r="B60" s="73" t="str">
        <f t="shared" si="12"/>
        <v>►</v>
      </c>
      <c r="C60" s="427" t="str">
        <f>C16</f>
        <v>Famille à coller.N.Nom de votre recette.Recette mère ►.S.Saisissez le nom de la recette mère</v>
      </c>
      <c r="D60" s="428">
        <f>D16</f>
        <v>6</v>
      </c>
      <c r="E60" s="529" t="str">
        <f>E16</f>
        <v>couverts</v>
      </c>
      <c r="F60" s="79"/>
      <c r="G60" s="80"/>
      <c r="H60" s="75" t="str">
        <f t="shared" si="10"/>
        <v/>
      </c>
      <c r="I60" s="67"/>
      <c r="J60" s="562"/>
      <c r="K60" s="68">
        <v>1</v>
      </c>
      <c r="L60" s="69"/>
      <c r="M60" s="41"/>
      <c r="N60" s="2849">
        <f>IF(ISTEXT(F60), 0, IFERROR(INDEX(T10:T62, MATCH(J60, S10:S62, 0)) * I60 * IF(ISBLANK(F60), 1, F60), 0))</f>
        <v>0</v>
      </c>
      <c r="O60" s="81">
        <f>IF(ISNUMBER(K60), N60*K60*N15, 0)</f>
        <v>0</v>
      </c>
      <c r="P60" s="82">
        <f>IF(AND(ISNUMBER(K60), ISNUMBER(F60)), F60 * K60 * N15, 0)</f>
        <v>0</v>
      </c>
      <c r="Q60" s="83">
        <f t="shared" si="11"/>
        <v>0</v>
      </c>
      <c r="S60" s="2861" t="s">
        <v>339</v>
      </c>
      <c r="T60" s="537">
        <f t="shared" si="9"/>
        <v>5.0000000000000001E-4</v>
      </c>
      <c r="U60" s="538">
        <v>0.5</v>
      </c>
      <c r="V60"/>
      <c r="W60" s="1854"/>
      <c r="X60" s="1850"/>
      <c r="Y60" s="1850"/>
      <c r="Z60" s="1850"/>
      <c r="AA60" s="1850"/>
      <c r="AB60" s="1850"/>
      <c r="AC60" s="1850"/>
      <c r="AD60" s="2532"/>
      <c r="AE60"/>
      <c r="AF60" s="73" t="str">
        <f t="shared" si="14"/>
        <v>►</v>
      </c>
      <c r="AG60" s="3"/>
      <c r="AH60" s="654"/>
      <c r="AI60" s="654"/>
      <c r="AJ60" s="654"/>
      <c r="AK60" s="654"/>
      <c r="AL60" s="654"/>
      <c r="AM60" s="9"/>
      <c r="AN60" s="3008" t="s">
        <v>451</v>
      </c>
      <c r="AO60" s="3009"/>
      <c r="AP60" s="3009"/>
      <c r="AQ60" s="3010"/>
      <c r="AR60" s="673"/>
      <c r="AS60" s="674"/>
      <c r="AT60" s="675"/>
      <c r="AU60" s="675"/>
      <c r="AV60" s="675"/>
      <c r="AW60" s="3052" t="s">
        <v>23</v>
      </c>
      <c r="AX60" s="3052"/>
      <c r="AY60" s="3053"/>
      <c r="BA60" s="466">
        <v>1</v>
      </c>
    </row>
    <row r="61" spans="2:53" s="464" customFormat="1" ht="21" customHeight="1" x14ac:dyDescent="0.25">
      <c r="B61" s="25" t="s">
        <v>7</v>
      </c>
      <c r="C61" s="427" t="str">
        <f>C16</f>
        <v>Famille à coller.N.Nom de votre recette.Recette mère ►.S.Saisissez le nom de la recette mère</v>
      </c>
      <c r="D61" s="428">
        <f>D16</f>
        <v>6</v>
      </c>
      <c r="E61" s="529" t="str">
        <f>E16</f>
        <v>couverts</v>
      </c>
      <c r="F61" s="79"/>
      <c r="G61" s="80"/>
      <c r="H61" s="75" t="str">
        <f t="shared" si="10"/>
        <v/>
      </c>
      <c r="I61" s="67"/>
      <c r="J61" s="562"/>
      <c r="K61" s="68">
        <v>1</v>
      </c>
      <c r="L61" s="69"/>
      <c r="M61" s="41"/>
      <c r="N61" s="2849">
        <f>IF(ISTEXT(F61), 0, IFERROR(INDEX(T10:T62, MATCH(J61, S10:S62, 0)) * I61 * IF(ISBLANK(F61), 1, F61), 0))</f>
        <v>0</v>
      </c>
      <c r="O61" s="76">
        <f>IF(ISNUMBER(K61), N61*K61*N15, 0)</f>
        <v>0</v>
      </c>
      <c r="P61" s="77">
        <f>IF(AND(ISNUMBER(K61), ISNUMBER(F61)), F61 * K61 * N15, 0)</f>
        <v>0</v>
      </c>
      <c r="Q61" s="509">
        <f t="shared" si="11"/>
        <v>0</v>
      </c>
      <c r="S61" s="2861" t="s">
        <v>339</v>
      </c>
      <c r="T61" s="537">
        <f t="shared" si="9"/>
        <v>5.0000000000000001E-4</v>
      </c>
      <c r="U61" s="538">
        <v>0.5</v>
      </c>
      <c r="V61"/>
      <c r="W61" s="1854"/>
      <c r="X61" s="1850"/>
      <c r="Y61" s="1850"/>
      <c r="Z61" s="1850"/>
      <c r="AA61" s="1850"/>
      <c r="AB61" s="1850"/>
      <c r="AC61" s="1850"/>
      <c r="AD61" s="2532"/>
      <c r="AE61"/>
      <c r="AF61" s="25" t="str">
        <f t="shared" si="14"/>
        <v>A</v>
      </c>
      <c r="AG61" s="3"/>
      <c r="AH61" s="654"/>
      <c r="AI61" s="654"/>
      <c r="AJ61" s="654"/>
      <c r="AK61" s="654"/>
      <c r="AL61" s="654"/>
      <c r="AM61" s="9"/>
      <c r="AN61" s="3008"/>
      <c r="AO61" s="3009"/>
      <c r="AP61" s="3009"/>
      <c r="AQ61" s="3010"/>
      <c r="AR61" s="673"/>
      <c r="AS61" s="728"/>
      <c r="AT61" s="729" t="s">
        <v>470</v>
      </c>
      <c r="AU61" s="730" t="s">
        <v>464</v>
      </c>
      <c r="AV61" s="730"/>
      <c r="AW61" s="3054" t="s">
        <v>471</v>
      </c>
      <c r="AX61" s="3054"/>
      <c r="AY61" s="3055"/>
      <c r="BA61" s="466">
        <v>1</v>
      </c>
    </row>
    <row r="62" spans="2:53" s="464" customFormat="1" ht="21" customHeight="1" thickBot="1" x14ac:dyDescent="0.3">
      <c r="B62" s="86" t="s">
        <v>7</v>
      </c>
      <c r="C62" s="87" t="str">
        <f>C16</f>
        <v>Famille à coller.N.Nom de votre recette.Recette mère ►.S.Saisissez le nom de la recette mère</v>
      </c>
      <c r="D62" s="490">
        <f>D16</f>
        <v>6</v>
      </c>
      <c r="E62" s="89" t="str">
        <f>E16</f>
        <v>couverts</v>
      </c>
      <c r="F62" s="489" t="s">
        <v>62</v>
      </c>
      <c r="G62" s="91"/>
      <c r="H62" s="91"/>
      <c r="I62" s="91"/>
      <c r="J62" s="91"/>
      <c r="K62" s="91"/>
      <c r="L62" s="92"/>
      <c r="M62" s="41"/>
      <c r="N62" s="2851">
        <f>SUM(N20:N61)</f>
        <v>0</v>
      </c>
      <c r="O62" s="508">
        <f>SUM(O20:O61)</f>
        <v>0</v>
      </c>
      <c r="P62" s="508">
        <f>O62/P12</f>
        <v>0</v>
      </c>
      <c r="Q62" s="507"/>
      <c r="S62" s="2861" t="s">
        <v>339</v>
      </c>
      <c r="T62" s="558">
        <f t="shared" si="9"/>
        <v>5.0000000000000001E-4</v>
      </c>
      <c r="U62" s="559">
        <v>0.5</v>
      </c>
      <c r="V62"/>
      <c r="W62" s="1854"/>
      <c r="X62" s="1850"/>
      <c r="Y62" s="1850"/>
      <c r="Z62" s="1850"/>
      <c r="AA62" s="1850"/>
      <c r="AB62" s="1850"/>
      <c r="AC62" s="1850"/>
      <c r="AD62" s="2532"/>
      <c r="AE62"/>
      <c r="AF62" s="86" t="str">
        <f t="shared" si="14"/>
        <v>A</v>
      </c>
      <c r="AG62" s="3"/>
      <c r="AH62" s="654"/>
      <c r="AI62" s="654"/>
      <c r="AJ62" s="654"/>
      <c r="AK62" s="654"/>
      <c r="AL62" s="654"/>
      <c r="AM62" s="9"/>
      <c r="AN62" s="966"/>
      <c r="AP62" s="671"/>
      <c r="AQ62" s="672"/>
      <c r="AR62" s="673"/>
      <c r="AS62" s="728"/>
      <c r="AT62" s="729" t="s">
        <v>473</v>
      </c>
      <c r="AU62" s="731" t="s">
        <v>474</v>
      </c>
      <c r="AV62" s="675"/>
      <c r="AW62" s="3054"/>
      <c r="AX62" s="3054"/>
      <c r="AY62" s="3055"/>
      <c r="BA62" s="466">
        <v>1</v>
      </c>
    </row>
    <row r="63" spans="2:53" s="464" customFormat="1" ht="21" customHeight="1" thickBot="1" x14ac:dyDescent="0.3">
      <c r="B63" s="94" t="s">
        <v>5</v>
      </c>
      <c r="C63" s="427" t="str">
        <f>C44</f>
        <v>Famille à coller.N.Nom de votre recette.Recette mère ►.S.Saisissez le nom de la recette mère</v>
      </c>
      <c r="D63" s="428">
        <f>D44</f>
        <v>6</v>
      </c>
      <c r="E63" s="428" t="str">
        <f>E44</f>
        <v>couverts</v>
      </c>
      <c r="F63" s="304" t="s">
        <v>3</v>
      </c>
      <c r="G63" s="305" t="str">
        <f ca="1">CELL("nomfichier")</f>
        <v>C:\Users\Joel\Desktop\ccr17.envoyé\[ff.A.16.colonnes.20.03.2025.xlsx]Répertoire.exemple</v>
      </c>
      <c r="H63" s="306"/>
      <c r="I63" s="307"/>
      <c r="J63" s="308"/>
      <c r="K63" s="307"/>
      <c r="L63" s="307"/>
      <c r="M63" s="41"/>
      <c r="N63" s="309" t="s">
        <v>73</v>
      </c>
      <c r="O63" s="307"/>
      <c r="P63" s="307"/>
      <c r="Q63" s="310"/>
      <c r="S63" s="307"/>
      <c r="T63" s="307"/>
      <c r="U63" s="307"/>
      <c r="V63"/>
      <c r="W63" s="1854"/>
      <c r="X63" s="1850"/>
      <c r="Y63" s="1850"/>
      <c r="Z63" s="1850"/>
      <c r="AA63" s="1850"/>
      <c r="AB63" s="1850"/>
      <c r="AC63" s="1850"/>
      <c r="AD63" s="2532"/>
      <c r="AE63"/>
      <c r="AF63" s="94" t="str">
        <f t="shared" si="14"/>
        <v>►</v>
      </c>
      <c r="AG63" s="3"/>
      <c r="AH63" s="654"/>
      <c r="AI63" s="654"/>
      <c r="AJ63" s="654"/>
      <c r="AK63" s="654"/>
      <c r="AL63" s="654"/>
      <c r="AM63" s="9"/>
      <c r="AN63" s="706" t="s">
        <v>42</v>
      </c>
      <c r="AO63" s="707" t="s">
        <v>452</v>
      </c>
      <c r="AP63" s="704"/>
      <c r="AQ63" s="672"/>
      <c r="AR63" s="673"/>
      <c r="AS63" s="728"/>
      <c r="AT63" s="729" t="s">
        <v>476</v>
      </c>
      <c r="AU63" s="732" t="s">
        <v>463</v>
      </c>
      <c r="AV63" s="675"/>
      <c r="AW63" s="3056" t="str">
        <f>"Recette *"&amp;AU61&amp;"/ Famille* "&amp;AU63&amp;"/ Auteur* "&amp;AU62&amp;" /Recette Mère ► "&amp;AV66</f>
        <v>Recette *CHIBOUST PAMPLEMOUSSE/ Famille* Dessert assiette/ Auteur* Jean-Jacques Borne MOF 1994 /Recette Mère ► MILLE-FEUILLE meringue et chiboust pamplemousse aux fraises des bois</v>
      </c>
      <c r="AX63" s="3056"/>
      <c r="AY63" s="3057"/>
      <c r="BA63" s="466">
        <v>1</v>
      </c>
    </row>
    <row r="64" spans="2:53" s="464" customFormat="1" ht="21" customHeight="1" x14ac:dyDescent="0.25">
      <c r="B64" s="94" t="s">
        <v>5</v>
      </c>
      <c r="C64" s="449" t="str">
        <f t="shared" ref="C64:Q64" si="15">SUBSTITUTE(ADDRESS(1,COLUMN(),4),"1","")</f>
        <v>C</v>
      </c>
      <c r="D64" s="449" t="str">
        <f t="shared" si="15"/>
        <v>D</v>
      </c>
      <c r="E64" s="449" t="str">
        <f t="shared" si="15"/>
        <v>E</v>
      </c>
      <c r="F64" s="95" t="str">
        <f t="shared" si="15"/>
        <v>F</v>
      </c>
      <c r="G64" s="95" t="str">
        <f t="shared" si="15"/>
        <v>G</v>
      </c>
      <c r="H64" s="95" t="str">
        <f t="shared" si="15"/>
        <v>H</v>
      </c>
      <c r="I64" s="95" t="str">
        <f t="shared" si="15"/>
        <v>I</v>
      </c>
      <c r="J64" s="95" t="str">
        <f t="shared" si="15"/>
        <v>J</v>
      </c>
      <c r="K64" s="95" t="str">
        <f t="shared" si="15"/>
        <v>K</v>
      </c>
      <c r="L64" s="95" t="str">
        <f t="shared" si="15"/>
        <v>L</v>
      </c>
      <c r="M64" s="95" t="str">
        <f t="shared" si="15"/>
        <v>M</v>
      </c>
      <c r="N64" s="95" t="str">
        <f t="shared" si="15"/>
        <v>N</v>
      </c>
      <c r="O64" s="95" t="str">
        <f t="shared" si="15"/>
        <v>O</v>
      </c>
      <c r="P64" s="95" t="str">
        <f t="shared" si="15"/>
        <v>P</v>
      </c>
      <c r="Q64" s="311" t="str">
        <f t="shared" si="15"/>
        <v>Q</v>
      </c>
      <c r="S64"/>
      <c r="T64"/>
      <c r="U64"/>
      <c r="V64"/>
      <c r="W64" s="3240" t="s">
        <v>1374</v>
      </c>
      <c r="X64" s="3241"/>
      <c r="Y64" s="3241"/>
      <c r="Z64" s="3241"/>
      <c r="AA64" s="3241"/>
      <c r="AB64" s="3241"/>
      <c r="AC64" s="3241"/>
      <c r="AD64" s="3242"/>
      <c r="AE64"/>
      <c r="AF64" s="94" t="str">
        <f t="shared" si="14"/>
        <v>►</v>
      </c>
      <c r="AG64" s="3"/>
      <c r="AH64" s="654"/>
      <c r="AI64" s="659" t="s">
        <v>399</v>
      </c>
      <c r="AJ64" s="654"/>
      <c r="AK64" s="654"/>
      <c r="AL64" s="654"/>
      <c r="AM64" s="9"/>
      <c r="AN64" s="708" t="s">
        <v>453</v>
      </c>
      <c r="AO64" s="707"/>
      <c r="AP64" s="704"/>
      <c r="AQ64" s="672"/>
      <c r="AR64" s="673"/>
      <c r="AS64" s="728"/>
      <c r="AT64" s="729" t="s">
        <v>478</v>
      </c>
      <c r="AU64" s="733" t="s">
        <v>479</v>
      </c>
      <c r="AV64" s="675"/>
      <c r="AW64" s="3056"/>
      <c r="AX64" s="3056"/>
      <c r="AY64" s="3057"/>
      <c r="BA64" s="466">
        <v>1</v>
      </c>
    </row>
    <row r="65" spans="1:53" s="464" customFormat="1" ht="21" customHeight="1" x14ac:dyDescent="0.25">
      <c r="B65" s="94" t="s">
        <v>7</v>
      </c>
      <c r="C65" s="450">
        <f t="shared" ref="C65:Q65" ca="1" si="16">CELL("largeur",C65)</f>
        <v>2</v>
      </c>
      <c r="D65" s="450">
        <f t="shared" ca="1" si="16"/>
        <v>2</v>
      </c>
      <c r="E65" s="450">
        <f t="shared" ca="1" si="16"/>
        <v>2</v>
      </c>
      <c r="F65" s="96">
        <f t="shared" ca="1" si="16"/>
        <v>11</v>
      </c>
      <c r="G65" s="96">
        <f t="shared" ca="1" si="16"/>
        <v>11</v>
      </c>
      <c r="H65" s="96">
        <f t="shared" ca="1" si="16"/>
        <v>3</v>
      </c>
      <c r="I65" s="96">
        <f t="shared" ca="1" si="16"/>
        <v>11</v>
      </c>
      <c r="J65" s="96">
        <f t="shared" ca="1" si="16"/>
        <v>11</v>
      </c>
      <c r="K65" s="96">
        <f t="shared" ca="1" si="16"/>
        <v>12</v>
      </c>
      <c r="L65" s="96">
        <f t="shared" ca="1" si="16"/>
        <v>40</v>
      </c>
      <c r="M65" s="96">
        <f t="shared" ca="1" si="16"/>
        <v>1</v>
      </c>
      <c r="N65" s="96">
        <f t="shared" ca="1" si="16"/>
        <v>11</v>
      </c>
      <c r="O65" s="96">
        <f t="shared" ca="1" si="16"/>
        <v>14</v>
      </c>
      <c r="P65" s="96">
        <f t="shared" ca="1" si="16"/>
        <v>11</v>
      </c>
      <c r="Q65" s="131">
        <f t="shared" ca="1" si="16"/>
        <v>17</v>
      </c>
      <c r="S65"/>
      <c r="T65"/>
      <c r="U65"/>
      <c r="V65"/>
      <c r="W65" s="3243" t="s">
        <v>2239</v>
      </c>
      <c r="X65" s="3244"/>
      <c r="Y65" s="3244"/>
      <c r="Z65" s="3244"/>
      <c r="AA65" s="3244"/>
      <c r="AB65" s="3244"/>
      <c r="AC65" s="3244"/>
      <c r="AD65" s="3245"/>
      <c r="AE65"/>
      <c r="AF65" s="94" t="str">
        <f t="shared" si="14"/>
        <v>A</v>
      </c>
      <c r="AG65" s="3"/>
      <c r="AH65" s="654"/>
      <c r="AI65" s="659" t="s">
        <v>400</v>
      </c>
      <c r="AJ65" s="654"/>
      <c r="AK65" s="654"/>
      <c r="AL65" s="654"/>
      <c r="AM65" s="9"/>
      <c r="AN65" s="709" t="s">
        <v>454</v>
      </c>
      <c r="AO65" s="710"/>
      <c r="AP65" s="671"/>
      <c r="AQ65" s="672"/>
      <c r="AR65" s="673"/>
      <c r="AS65" s="674"/>
      <c r="AT65" s="675"/>
      <c r="AU65" s="675"/>
      <c r="AV65" s="675"/>
      <c r="AW65" s="3056"/>
      <c r="AX65" s="3056"/>
      <c r="AY65" s="3057"/>
      <c r="BA65" s="466">
        <v>1</v>
      </c>
    </row>
    <row r="66" spans="1:53" s="464" customFormat="1" ht="21" customHeight="1" thickBot="1" x14ac:dyDescent="0.3">
      <c r="B66" s="97" t="s">
        <v>7</v>
      </c>
      <c r="C66" s="98">
        <v>2</v>
      </c>
      <c r="D66" s="98">
        <v>2</v>
      </c>
      <c r="E66" s="98">
        <v>2</v>
      </c>
      <c r="F66" s="98">
        <v>11</v>
      </c>
      <c r="G66" s="98">
        <v>11</v>
      </c>
      <c r="H66" s="98">
        <v>3</v>
      </c>
      <c r="I66" s="98">
        <v>11</v>
      </c>
      <c r="J66" s="98">
        <v>11</v>
      </c>
      <c r="K66" s="98">
        <v>12</v>
      </c>
      <c r="L66" s="98">
        <v>40</v>
      </c>
      <c r="M66" s="98">
        <v>1</v>
      </c>
      <c r="N66" s="98">
        <v>11</v>
      </c>
      <c r="O66" s="98">
        <v>14</v>
      </c>
      <c r="P66" s="98">
        <v>11</v>
      </c>
      <c r="Q66" s="99">
        <v>17</v>
      </c>
      <c r="S66"/>
      <c r="T66"/>
      <c r="U66"/>
      <c r="V66"/>
      <c r="W66" s="3188" t="s">
        <v>2240</v>
      </c>
      <c r="X66" s="3189"/>
      <c r="Y66" s="2533" t="str">
        <f ca="1">"Largeur de cette colonne = "&amp;CELL("largeur",Y69)</f>
        <v>Largeur de cette colonne = 99</v>
      </c>
      <c r="Z66" s="2534"/>
      <c r="AA66" s="3192" t="s">
        <v>2241</v>
      </c>
      <c r="AB66" s="3192"/>
      <c r="AC66" s="3192"/>
      <c r="AD66" s="3193"/>
      <c r="AE66"/>
      <c r="AF66" s="97" t="str">
        <f t="shared" si="14"/>
        <v>A</v>
      </c>
      <c r="AG66" s="3"/>
      <c r="AH66" s="654"/>
      <c r="AI66" s="654"/>
      <c r="AJ66" s="654"/>
      <c r="AK66" s="654"/>
      <c r="AL66" s="661" t="s">
        <v>401</v>
      </c>
      <c r="AM66" s="9"/>
      <c r="AN66" s="711" t="s">
        <v>455</v>
      </c>
      <c r="AO66" s="712"/>
      <c r="AP66" s="671"/>
      <c r="AQ66" s="672"/>
      <c r="AR66" s="673"/>
      <c r="AS66" s="736"/>
      <c r="AT66" s="737"/>
      <c r="AU66" s="738" t="s">
        <v>481</v>
      </c>
      <c r="AV66" s="739" t="s">
        <v>482</v>
      </c>
      <c r="AW66" s="740"/>
      <c r="AX66" s="740"/>
      <c r="AY66" s="741"/>
      <c r="BA66" s="466">
        <v>1</v>
      </c>
    </row>
    <row r="67" spans="1:53" s="464" customFormat="1" ht="21" customHeight="1" thickBot="1" x14ac:dyDescent="0.3">
      <c r="B67" s="312" t="s">
        <v>7</v>
      </c>
      <c r="M67"/>
      <c r="S67"/>
      <c r="T67"/>
      <c r="U67"/>
      <c r="V67"/>
      <c r="W67" s="3190"/>
      <c r="X67" s="3191"/>
      <c r="Y67" s="2535" t="str">
        <f ca="1">IF(W68&lt;&gt;W71,W72,X72&amp;W71)</f>
        <v>Largeur du postit99</v>
      </c>
      <c r="Z67" s="2534"/>
      <c r="AA67" s="3194"/>
      <c r="AB67" s="3194"/>
      <c r="AC67" s="3194"/>
      <c r="AD67" s="3195"/>
      <c r="AE67"/>
      <c r="AF67" s="312" t="str">
        <f t="shared" si="14"/>
        <v>A</v>
      </c>
      <c r="AG67" s="3"/>
      <c r="AH67" s="654"/>
      <c r="AI67" s="654"/>
      <c r="AJ67" s="654"/>
      <c r="AK67" s="654"/>
      <c r="AL67" s="661"/>
      <c r="AM67" s="9"/>
      <c r="AN67" s="711" t="s">
        <v>456</v>
      </c>
      <c r="AO67" s="712"/>
      <c r="AP67" s="671"/>
      <c r="AQ67" s="672"/>
      <c r="AR67" s="673"/>
      <c r="AS67" s="674"/>
      <c r="AT67" s="744"/>
      <c r="AU67" s="675"/>
      <c r="AV67" s="675"/>
      <c r="AW67" s="675"/>
      <c r="AX67" s="675"/>
      <c r="AY67" s="676"/>
      <c r="BA67" s="466">
        <v>1</v>
      </c>
    </row>
    <row r="68" spans="1:53" s="464" customFormat="1" ht="21" customHeight="1" x14ac:dyDescent="0.25">
      <c r="A68" s="506">
        <f>ROW()</f>
        <v>68</v>
      </c>
      <c r="B68" s="23" t="s">
        <v>7</v>
      </c>
      <c r="C68" s="456" t="str">
        <f>C74</f>
        <v>Famille à coller.N.Nom de votre recette.Recette mère ►.S.Saisissez le nom de la recette mère</v>
      </c>
      <c r="D68" s="457">
        <f>D74</f>
        <v>6</v>
      </c>
      <c r="E68" s="457" t="str">
        <f>E74</f>
        <v>couverts</v>
      </c>
      <c r="F68" s="279" t="s">
        <v>4</v>
      </c>
      <c r="G68" s="24" t="s">
        <v>8</v>
      </c>
      <c r="H68" s="3217" t="s">
        <v>206</v>
      </c>
      <c r="I68" s="3217"/>
      <c r="J68" s="3157" t="s">
        <v>10</v>
      </c>
      <c r="K68" s="3157"/>
      <c r="L68" s="3158"/>
      <c r="M68"/>
      <c r="N68" s="3246" t="str">
        <f>H68</f>
        <v>Famille à coller</v>
      </c>
      <c r="O68" s="3247"/>
      <c r="P68" s="3250" t="str">
        <f>UPPER(LEFT(J68,1))</f>
        <v>N</v>
      </c>
      <c r="Q68" s="3252" t="s">
        <v>11</v>
      </c>
      <c r="S68"/>
      <c r="T68"/>
      <c r="U68"/>
      <c r="V68"/>
      <c r="W68" s="2536">
        <f ca="1">SUM(F2:L2)</f>
        <v>99</v>
      </c>
      <c r="X68" s="27"/>
      <c r="Y68" s="2537" t="s">
        <v>2242</v>
      </c>
      <c r="Z68" s="2534"/>
      <c r="AA68" s="3194"/>
      <c r="AB68" s="3194"/>
      <c r="AC68" s="3194"/>
      <c r="AD68" s="3195"/>
      <c r="AE68"/>
      <c r="AF68" s="23" t="str">
        <f t="shared" si="14"/>
        <v>A</v>
      </c>
      <c r="AG68" s="3"/>
      <c r="AH68" s="654"/>
      <c r="AI68" s="654"/>
      <c r="AJ68" s="654"/>
      <c r="AK68" s="654"/>
      <c r="AL68" s="661"/>
      <c r="AM68" s="9"/>
      <c r="AN68" s="711" t="s">
        <v>457</v>
      </c>
      <c r="AO68" s="712"/>
      <c r="AP68" s="671"/>
      <c r="AQ68" s="672"/>
      <c r="AR68" s="673"/>
      <c r="AS68" s="747" t="s">
        <v>427</v>
      </c>
      <c r="AT68" s="744"/>
      <c r="AU68" s="675"/>
      <c r="AV68" s="675"/>
      <c r="AW68" s="675"/>
      <c r="AX68" s="675"/>
      <c r="AY68" s="676"/>
      <c r="BA68" s="466">
        <v>1</v>
      </c>
    </row>
    <row r="69" spans="1:53" s="464" customFormat="1" ht="21" customHeight="1" x14ac:dyDescent="0.25">
      <c r="B69" s="25" t="s">
        <v>7</v>
      </c>
      <c r="C69" s="458" t="str">
        <f>C74</f>
        <v>Famille à coller.N.Nom de votre recette.Recette mère ►.S.Saisissez le nom de la recette mère</v>
      </c>
      <c r="D69" s="459"/>
      <c r="E69" s="459"/>
      <c r="F69" s="281" t="s">
        <v>207</v>
      </c>
      <c r="G69" s="26" t="s">
        <v>12</v>
      </c>
      <c r="H69" s="3218"/>
      <c r="I69" s="3218"/>
      <c r="J69" s="3159"/>
      <c r="K69" s="3159"/>
      <c r="L69" s="3160"/>
      <c r="M69"/>
      <c r="N69" s="3248"/>
      <c r="O69" s="3249"/>
      <c r="P69" s="3251"/>
      <c r="Q69" s="3253"/>
      <c r="S69"/>
      <c r="T69"/>
      <c r="U69"/>
      <c r="V69"/>
      <c r="W69" s="2538">
        <f>SUM(COUNTIF(Z81:Z132,"&gt;0"))</f>
        <v>10</v>
      </c>
      <c r="X69" s="2539"/>
      <c r="Y69" s="3177">
        <v>90</v>
      </c>
      <c r="Z69" s="2540"/>
      <c r="AA69" s="3196" t="s">
        <v>2243</v>
      </c>
      <c r="AB69" s="3196"/>
      <c r="AC69" s="3196"/>
      <c r="AD69" s="3197"/>
      <c r="AE69"/>
      <c r="AF69" s="25" t="str">
        <f t="shared" si="14"/>
        <v>A</v>
      </c>
      <c r="AG69" s="3"/>
      <c r="AH69" s="654"/>
      <c r="AI69" s="654"/>
      <c r="AJ69" s="654"/>
      <c r="AK69" s="654"/>
      <c r="AL69" s="661"/>
      <c r="AM69" s="9"/>
      <c r="AN69" s="711" t="s">
        <v>458</v>
      </c>
      <c r="AO69" s="712"/>
      <c r="AP69" s="671"/>
      <c r="AQ69" s="672"/>
      <c r="AR69" s="673"/>
      <c r="AS69" s="674"/>
      <c r="AT69" s="744"/>
      <c r="AU69" s="675"/>
      <c r="AV69" s="675"/>
      <c r="AW69" s="675"/>
      <c r="AX69" s="675"/>
      <c r="AY69" s="676"/>
      <c r="BA69" s="466">
        <v>1</v>
      </c>
    </row>
    <row r="70" spans="1:53" s="464" customFormat="1" ht="21" customHeight="1" x14ac:dyDescent="0.25">
      <c r="B70" s="25" t="s">
        <v>7</v>
      </c>
      <c r="C70" s="460" t="str">
        <f>C74</f>
        <v>Famille à coller.N.Nom de votre recette.Recette mère ►.S.Saisissez le nom de la recette mère</v>
      </c>
      <c r="D70" s="461"/>
      <c r="E70" s="462"/>
      <c r="F70" s="28"/>
      <c r="G70" s="29" t="s">
        <v>208</v>
      </c>
      <c r="H70" s="283"/>
      <c r="I70" s="30" t="s">
        <v>13</v>
      </c>
      <c r="J70" s="284" t="s">
        <v>14</v>
      </c>
      <c r="K70" s="9"/>
      <c r="L70" s="285"/>
      <c r="M70"/>
      <c r="N70" s="2755"/>
      <c r="O70" s="51"/>
      <c r="P70" s="51"/>
      <c r="Q70" s="52" t="str">
        <f ca="1">IF(COUNTIF(C123:Q123,"&lt;0.5")=0,"Aucune colonne masquée",COUNTIF(C123:Q123,"&lt;0.5")&amp;" colonnes masquées : "&amp;(N71&amp;O71))</f>
        <v>Aucune colonne masquée</v>
      </c>
      <c r="S70"/>
      <c r="T70"/>
      <c r="U70"/>
      <c r="V70"/>
      <c r="W70" s="2541" t="s">
        <v>2244</v>
      </c>
      <c r="X70" s="122"/>
      <c r="Y70" s="3177"/>
      <c r="Z70" s="2540"/>
      <c r="AA70" s="3196"/>
      <c r="AB70" s="3196"/>
      <c r="AC70" s="3196"/>
      <c r="AD70" s="3197"/>
      <c r="AE70"/>
      <c r="AF70" s="25" t="str">
        <f t="shared" si="14"/>
        <v>A</v>
      </c>
      <c r="AG70" s="3"/>
      <c r="AH70" s="654"/>
      <c r="AI70" s="654"/>
      <c r="AJ70" s="654"/>
      <c r="AK70" s="654"/>
      <c r="AL70" s="654"/>
      <c r="AM70" s="9"/>
      <c r="AN70" s="711" t="s">
        <v>460</v>
      </c>
      <c r="AO70" s="714"/>
      <c r="AP70" s="671"/>
      <c r="AQ70" s="672"/>
      <c r="AR70" s="673"/>
      <c r="AS70" s="749"/>
      <c r="AT70" s="750"/>
      <c r="AU70" s="751"/>
      <c r="AV70" s="750"/>
      <c r="AW70" s="750"/>
      <c r="AX70" s="750"/>
      <c r="AY70" s="752"/>
      <c r="BA70" s="466">
        <v>1</v>
      </c>
    </row>
    <row r="71" spans="1:53" s="464" customFormat="1" ht="21" customHeight="1" thickBot="1" x14ac:dyDescent="0.3">
      <c r="B71" s="25" t="s">
        <v>7</v>
      </c>
      <c r="C71" s="428" t="str">
        <f>C74</f>
        <v>Famille à coller.N.Nom de votre recette.Recette mère ►.S.Saisissez le nom de la recette mère</v>
      </c>
      <c r="D71" s="428"/>
      <c r="E71" s="428"/>
      <c r="F71" s="36" t="s">
        <v>16</v>
      </c>
      <c r="G71" s="37"/>
      <c r="H71" s="37"/>
      <c r="I71" s="288" t="s">
        <v>17</v>
      </c>
      <c r="J71" s="3214" t="str">
        <f>F74</f>
        <v>Famille à coller.N.Nom de votre recette.Recette mère ►.S.Saisissez le nom de la recette mère</v>
      </c>
      <c r="K71" s="3214"/>
      <c r="L71" s="3215"/>
      <c r="M71"/>
      <c r="N71" s="2756" t="str">
        <f ca="1">IF(C123&lt;0.5,C122&amp;".","")&amp;IF(D123&lt;0.5,D122&amp;".","")&amp;IF(E123&lt;0.5,E122&amp;".","")&amp;IF(F123&lt;0.5,F122&amp;".","")&amp;IF(G123&lt;0.5,G122&amp;".","")&amp;IF(H123&lt;0.5,H122&amp;".","")&amp;IF(I123&lt;0.5,I122&amp;".","")&amp;IF(J123&lt;0.5,J122&amp;".","")&amp;IF(K123&lt;0.5,K122&amp;".","")</f>
        <v/>
      </c>
      <c r="O71" s="2831" t="str">
        <f ca="1">IF(L123&lt;0.5,L122&amp;".","")&amp;IF(M123&lt;0.5,M122&amp;".","")&amp;IF(N123&lt;0.5,N122&amp;".","")&amp;IF(O123&lt;0.5,O122&amp;".","")&amp;IF(P123&lt;0.5,P122&amp;".","")&amp;IF(Q123&lt;0.5,Q122&amp;".","")</f>
        <v/>
      </c>
      <c r="P71" s="55"/>
      <c r="Q71" s="52" t="str">
        <f>ROWS(B68:B124)-SUBTOTAL(103,B68:B124)&amp;" "&amp;"Lignes masquées"</f>
        <v>0 Lignes masquées</v>
      </c>
      <c r="S71"/>
      <c r="T71"/>
      <c r="U71"/>
      <c r="V71"/>
      <c r="W71" s="2536" cm="1">
        <f t="array" aca="1" ref="W71:X71" ca="1">CELL("largeur",Y69)</f>
        <v>99</v>
      </c>
      <c r="X71" s="2542" t="b">
        <f ca="1"/>
        <v>0</v>
      </c>
      <c r="Y71" s="2543" t="s">
        <v>2245</v>
      </c>
      <c r="Z71" s="2540"/>
      <c r="AA71" s="3196"/>
      <c r="AB71" s="3196"/>
      <c r="AC71" s="3196"/>
      <c r="AD71" s="3197"/>
      <c r="AE71"/>
      <c r="AF71" s="25" t="str">
        <f t="shared" si="14"/>
        <v>A</v>
      </c>
      <c r="AG71" s="3"/>
      <c r="AH71" s="654"/>
      <c r="AI71" s="654"/>
      <c r="AJ71" s="654"/>
      <c r="AK71" s="654"/>
      <c r="AL71" s="654"/>
      <c r="AM71" s="9"/>
      <c r="AN71" s="711"/>
      <c r="AO71" s="714"/>
      <c r="AP71" s="671"/>
      <c r="AQ71" s="672"/>
      <c r="AR71" s="673"/>
      <c r="AS71" s="753" t="s">
        <v>487</v>
      </c>
      <c r="AT71" s="85"/>
      <c r="AU71" s="85"/>
      <c r="AV71" s="85"/>
      <c r="AW71" s="9"/>
      <c r="AX71" s="85"/>
      <c r="AY71" s="754"/>
      <c r="BA71" s="466">
        <v>1</v>
      </c>
    </row>
    <row r="72" spans="1:53" s="464" customFormat="1" ht="21" customHeight="1" thickTop="1" thickBot="1" x14ac:dyDescent="0.3">
      <c r="B72" s="25" t="s">
        <v>7</v>
      </c>
      <c r="C72" s="428" t="str">
        <f>C74</f>
        <v>Famille à coller.N.Nom de votre recette.Recette mère ►.S.Saisissez le nom de la recette mère</v>
      </c>
      <c r="D72" s="428"/>
      <c r="E72" s="428"/>
      <c r="F72" s="43">
        <v>6</v>
      </c>
      <c r="G72" s="44" t="s">
        <v>66</v>
      </c>
      <c r="H72" s="36"/>
      <c r="I72" s="36"/>
      <c r="J72" s="3214"/>
      <c r="K72" s="3214"/>
      <c r="L72" s="3215"/>
      <c r="M72"/>
      <c r="N72" s="2844" t="s">
        <v>35</v>
      </c>
      <c r="O72" s="101" t="s">
        <v>36</v>
      </c>
      <c r="P72" s="101" t="s">
        <v>37</v>
      </c>
      <c r="Q72" s="102" t="s">
        <v>209</v>
      </c>
      <c r="S72"/>
      <c r="T72"/>
      <c r="U72"/>
      <c r="V72"/>
      <c r="W72" s="2544" t="s">
        <v>2253</v>
      </c>
      <c r="X72" s="2545" t="s">
        <v>2254</v>
      </c>
      <c r="Y72" s="2546" t="s">
        <v>2246</v>
      </c>
      <c r="Z72" s="2547"/>
      <c r="AA72" s="2548"/>
      <c r="AB72" s="2548"/>
      <c r="AC72" s="3232" t="s">
        <v>2247</v>
      </c>
      <c r="AD72" s="3233"/>
      <c r="AE72"/>
      <c r="AF72" s="25" t="str">
        <f t="shared" si="14"/>
        <v>A</v>
      </c>
      <c r="AG72" s="3"/>
      <c r="AH72"/>
      <c r="AI72"/>
      <c r="AJ72"/>
      <c r="AK72"/>
      <c r="AL72"/>
      <c r="AM72"/>
      <c r="AN72" s="716"/>
      <c r="AO72" s="723" t="s">
        <v>32</v>
      </c>
      <c r="AP72" s="122" t="s">
        <v>42</v>
      </c>
      <c r="AQ72" s="717"/>
      <c r="AR72" s="673"/>
      <c r="AS72" s="755" t="s">
        <v>38</v>
      </c>
      <c r="AT72" s="756" t="s">
        <v>39</v>
      </c>
      <c r="AU72" s="757"/>
      <c r="AV72" s="3021" t="s">
        <v>40</v>
      </c>
      <c r="AW72" s="3023" t="s">
        <v>41</v>
      </c>
      <c r="AX72" s="3059" t="s">
        <v>42</v>
      </c>
      <c r="AY72" s="759" t="s">
        <v>43</v>
      </c>
      <c r="BA72" s="466">
        <v>1</v>
      </c>
    </row>
    <row r="73" spans="1:53" s="464" customFormat="1" ht="21" customHeight="1" thickTop="1" x14ac:dyDescent="0.25">
      <c r="B73" s="25" t="s">
        <v>5</v>
      </c>
      <c r="C73" s="428" t="str">
        <f>C74</f>
        <v>Famille à coller.N.Nom de votre recette.Recette mère ►.S.Saisissez le nom de la recette mère</v>
      </c>
      <c r="D73" s="428"/>
      <c r="E73" s="428"/>
      <c r="F73" s="289"/>
      <c r="G73" s="48"/>
      <c r="H73" s="48"/>
      <c r="I73" s="48"/>
      <c r="J73" s="48"/>
      <c r="K73" s="48"/>
      <c r="L73" s="429"/>
      <c r="M73"/>
      <c r="N73" s="2770" t="s">
        <v>297</v>
      </c>
      <c r="O73" s="313"/>
      <c r="P73" s="313"/>
      <c r="Q73" s="544"/>
      <c r="S73"/>
      <c r="T73"/>
      <c r="U73"/>
      <c r="V73"/>
      <c r="W73" s="2549" t="str">
        <f t="shared" ref="W73:W76" si="17">LEN(Y73) - LEN(SUBSTITUTE(Y73, " ", "")) + 1&amp;" Mots"</f>
        <v>99 Mots</v>
      </c>
      <c r="X73" s="2550">
        <f>LEN(Y73)</f>
        <v>553</v>
      </c>
      <c r="Y73" s="2551" t="s">
        <v>2248</v>
      </c>
      <c r="Z73" s="2552" t="str">
        <f t="shared" ref="Z73:Z76" si="18">"◄ cellule "&amp;ADDRESS(ROW(Y73),COLUMN(Y73),4)</f>
        <v>◄ cellule Y73</v>
      </c>
      <c r="AA73" s="2552"/>
      <c r="AB73" s="2553"/>
      <c r="AC73" s="3232"/>
      <c r="AD73" s="3233"/>
      <c r="AE73"/>
      <c r="AF73" s="25" t="str">
        <f t="shared" si="14"/>
        <v>►</v>
      </c>
      <c r="AG73" s="3"/>
      <c r="AH73"/>
      <c r="AI73"/>
      <c r="AJ73"/>
      <c r="AK73"/>
      <c r="AL73"/>
      <c r="AM73"/>
      <c r="AN73" s="716"/>
      <c r="AO73" s="124" t="s">
        <v>466</v>
      </c>
      <c r="AP73" s="122"/>
      <c r="AQ73" s="717"/>
      <c r="AR73" s="673"/>
      <c r="AS73" s="688" t="s">
        <v>48</v>
      </c>
      <c r="AT73" s="62" t="s">
        <v>49</v>
      </c>
      <c r="AU73" s="63" t="s">
        <v>50</v>
      </c>
      <c r="AV73" s="2993"/>
      <c r="AW73" s="3058"/>
      <c r="AX73" s="3060"/>
      <c r="AY73" s="762" t="s">
        <v>51</v>
      </c>
      <c r="BA73" s="466">
        <v>1</v>
      </c>
    </row>
    <row r="74" spans="1:53" s="464" customFormat="1" ht="21" customHeight="1" x14ac:dyDescent="0.25">
      <c r="B74" s="430" t="s">
        <v>5</v>
      </c>
      <c r="C74" s="431" t="str">
        <f>F74</f>
        <v>Famille à coller.N.Nom de votre recette.Recette mère ►.S.Saisissez le nom de la recette mère</v>
      </c>
      <c r="D74" s="431">
        <f>F72</f>
        <v>6</v>
      </c>
      <c r="E74" s="431" t="str">
        <f>G72</f>
        <v>couverts</v>
      </c>
      <c r="F74" s="435" t="str">
        <f>UPPER(LEFT(H68,1))&amp;LOWER(MID(H68,2,999))&amp;"."&amp;UPPER(LEFT(J68,1))&amp;"."&amp;UPPER(LEFT(J68,1))&amp;LOWER(MID(J68,2,999))&amp;"."&amp;IF(ISTEXT(L74),K74&amp;"."&amp;UPPER(LEFT(L74,1))&amp;"."&amp;UPPER(LEFT(L74,1))&amp;LOWER(MID(L74,2,999)),G74)</f>
        <v>Famille à coller.N.Nom de votre recette.Recette mère ►.S.Saisissez le nom de la recette mère</v>
      </c>
      <c r="G74" s="432" t="s">
        <v>22</v>
      </c>
      <c r="H74" s="3216" t="s">
        <v>23</v>
      </c>
      <c r="I74" s="3216"/>
      <c r="J74" s="3216"/>
      <c r="K74" s="433" t="s">
        <v>24</v>
      </c>
      <c r="L74" s="434" t="s">
        <v>25</v>
      </c>
      <c r="M74"/>
      <c r="N74" s="2832"/>
      <c r="O74" s="2818"/>
      <c r="P74" s="2818"/>
      <c r="Q74" s="2819"/>
      <c r="S74"/>
      <c r="T74"/>
      <c r="U74"/>
      <c r="V74"/>
      <c r="W74" s="2549" t="str">
        <f t="shared" si="17"/>
        <v>16 Mots</v>
      </c>
      <c r="X74" s="2550">
        <f t="shared" ref="X74:X77" si="19">LEN(Y74)</f>
        <v>86</v>
      </c>
      <c r="Y74" s="2551" t="s">
        <v>2255</v>
      </c>
      <c r="Z74" s="2552" t="str">
        <f t="shared" si="18"/>
        <v>◄ cellule Y74</v>
      </c>
      <c r="AA74" s="2552"/>
      <c r="AB74" s="2553"/>
      <c r="AC74" s="3232"/>
      <c r="AD74" s="3233"/>
      <c r="AE74"/>
      <c r="AF74" s="430" t="str">
        <f t="shared" ref="AF74:AF105" si="20">B74</f>
        <v>►</v>
      </c>
      <c r="AG74" s="3"/>
      <c r="AH74"/>
      <c r="AI74"/>
      <c r="AJ74"/>
      <c r="AK74"/>
      <c r="AL74"/>
      <c r="AM74"/>
      <c r="AN74" s="716"/>
      <c r="AO74" s="726" t="s">
        <v>467</v>
      </c>
      <c r="AP74" s="122"/>
      <c r="AQ74" s="717"/>
      <c r="AR74" s="673"/>
      <c r="AS74" s="763">
        <v>27</v>
      </c>
      <c r="AT74" s="80" t="s">
        <v>490</v>
      </c>
      <c r="AU74" s="764" t="s">
        <v>50</v>
      </c>
      <c r="AV74" s="67">
        <v>20</v>
      </c>
      <c r="AW74" s="53" t="s">
        <v>21</v>
      </c>
      <c r="AX74" s="765">
        <v>1</v>
      </c>
      <c r="AY74" s="766" t="s">
        <v>434</v>
      </c>
      <c r="BA74" s="466">
        <v>1</v>
      </c>
    </row>
    <row r="75" spans="1:53" s="464" customFormat="1" ht="21" customHeight="1" x14ac:dyDescent="0.25">
      <c r="B75" s="439" t="s">
        <v>7</v>
      </c>
      <c r="C75" s="440" t="str">
        <f>C74</f>
        <v>Famille à coller.N.Nom de votre recette.Recette mère ►.S.Saisissez le nom de la recette mère</v>
      </c>
      <c r="D75" s="440"/>
      <c r="E75" s="440"/>
      <c r="F75" s="441" t="s">
        <v>27</v>
      </c>
      <c r="G75" s="442">
        <v>9</v>
      </c>
      <c r="H75" s="436" t="s">
        <v>67</v>
      </c>
      <c r="I75" s="437"/>
      <c r="J75" s="437"/>
      <c r="K75" s="437"/>
      <c r="L75" s="438"/>
      <c r="M75"/>
      <c r="N75" s="2832"/>
      <c r="O75" s="2818"/>
      <c r="P75" s="2818"/>
      <c r="Q75" s="2819"/>
      <c r="S75"/>
      <c r="T75"/>
      <c r="U75"/>
      <c r="V75"/>
      <c r="W75" s="2549" t="str">
        <f t="shared" si="17"/>
        <v>17 Mots</v>
      </c>
      <c r="X75" s="2550">
        <f t="shared" si="19"/>
        <v>84</v>
      </c>
      <c r="Y75" s="2551" t="s">
        <v>2256</v>
      </c>
      <c r="Z75" s="2552" t="str">
        <f t="shared" si="18"/>
        <v>◄ cellule Y75</v>
      </c>
      <c r="AA75" s="2552"/>
      <c r="AB75" s="2553"/>
      <c r="AC75" s="3232"/>
      <c r="AD75" s="3233"/>
      <c r="AE75"/>
      <c r="AF75" s="439" t="str">
        <f t="shared" si="20"/>
        <v>A</v>
      </c>
      <c r="AG75" s="3"/>
      <c r="AH75"/>
      <c r="AI75"/>
      <c r="AJ75"/>
      <c r="AK75"/>
      <c r="AL75"/>
      <c r="AM75"/>
      <c r="AN75" s="716"/>
      <c r="AO75" s="726" t="s">
        <v>468</v>
      </c>
      <c r="AP75" s="122"/>
      <c r="AQ75" s="717"/>
      <c r="AR75" s="673"/>
      <c r="AS75" s="753"/>
      <c r="AT75" s="85"/>
      <c r="AU75" s="85"/>
      <c r="AV75" s="85"/>
      <c r="AW75" s="9"/>
      <c r="AX75" s="85"/>
      <c r="AY75" s="754"/>
      <c r="BA75" s="466">
        <v>1</v>
      </c>
    </row>
    <row r="76" spans="1:53" s="464" customFormat="1" ht="21" customHeight="1" x14ac:dyDescent="0.25">
      <c r="B76" s="104" t="s">
        <v>7</v>
      </c>
      <c r="C76" s="523" t="str">
        <f>C74</f>
        <v>Famille à coller.N.Nom de votre recette.Recette mère ►.S.Saisissez le nom de la recette mère</v>
      </c>
      <c r="D76" s="523"/>
      <c r="E76" s="524"/>
      <c r="F76" s="313" t="s">
        <v>68</v>
      </c>
      <c r="G76" s="122"/>
      <c r="H76" s="122"/>
      <c r="I76" s="122"/>
      <c r="J76" s="122"/>
      <c r="K76" s="122"/>
      <c r="L76" s="112"/>
      <c r="M76"/>
      <c r="N76" s="2832"/>
      <c r="O76" s="2818"/>
      <c r="P76" s="2818"/>
      <c r="Q76" s="2819"/>
      <c r="S76"/>
      <c r="T76"/>
      <c r="U76"/>
      <c r="V76"/>
      <c r="W76" s="2549" t="str">
        <f t="shared" si="17"/>
        <v>7 Mots</v>
      </c>
      <c r="X76" s="2550">
        <f t="shared" si="19"/>
        <v>43</v>
      </c>
      <c r="Y76" s="2551" t="s">
        <v>2257</v>
      </c>
      <c r="Z76" s="2552" t="str">
        <f t="shared" si="18"/>
        <v>◄ cellule Y76</v>
      </c>
      <c r="AA76" s="2552"/>
      <c r="AB76" s="2553"/>
      <c r="AC76" s="3232"/>
      <c r="AD76" s="3233"/>
      <c r="AE76"/>
      <c r="AF76" s="104" t="str">
        <f t="shared" si="20"/>
        <v>A</v>
      </c>
      <c r="AG76" s="3"/>
      <c r="AH76"/>
      <c r="AI76"/>
      <c r="AJ76"/>
      <c r="AK76"/>
      <c r="AL76"/>
      <c r="AM76"/>
      <c r="AN76" s="716" t="s">
        <v>469</v>
      </c>
      <c r="AO76" s="122"/>
      <c r="AP76" s="122"/>
      <c r="AQ76" s="717"/>
      <c r="AR76" s="673"/>
      <c r="AS76" s="768" t="s">
        <v>50</v>
      </c>
      <c r="AT76" s="769" t="s">
        <v>492</v>
      </c>
      <c r="AU76" s="769"/>
      <c r="AV76" s="769"/>
      <c r="AW76" s="9"/>
      <c r="AX76" s="85"/>
      <c r="AY76" s="754"/>
      <c r="BA76" s="466">
        <v>1</v>
      </c>
    </row>
    <row r="77" spans="1:53" s="464" customFormat="1" ht="21" customHeight="1" x14ac:dyDescent="0.25">
      <c r="B77" s="73" t="str">
        <f t="shared" ref="B77:B115" si="21">IF(OR(F77&lt;&gt;"",G77&lt;&gt; "",H77&lt;&gt;"",I77&lt;&gt;""),"A", "►")</f>
        <v>A</v>
      </c>
      <c r="C77" s="451" t="str">
        <f>C74</f>
        <v>Famille à coller.N.Nom de votre recette.Recette mère ►.S.Saisissez le nom de la recette mère</v>
      </c>
      <c r="D77" s="451"/>
      <c r="E77" s="525"/>
      <c r="F77" s="114" t="s">
        <v>69</v>
      </c>
      <c r="G77" s="85"/>
      <c r="H77" s="85"/>
      <c r="I77" s="85"/>
      <c r="J77" s="85"/>
      <c r="K77" s="85"/>
      <c r="L77" s="112"/>
      <c r="M77"/>
      <c r="N77" s="2770" t="s">
        <v>295</v>
      </c>
      <c r="O77" s="110"/>
      <c r="P77" s="110"/>
      <c r="Q77" s="111"/>
      <c r="S77"/>
      <c r="T77"/>
      <c r="U77"/>
      <c r="V77"/>
      <c r="W77" s="2544"/>
      <c r="X77" s="2550">
        <f t="shared" si="19"/>
        <v>1</v>
      </c>
      <c r="Y77" s="2552" t="s">
        <v>4</v>
      </c>
      <c r="Z77" s="2547"/>
      <c r="AA77" s="2548"/>
      <c r="AB77" s="2548"/>
      <c r="AC77" s="3232"/>
      <c r="AD77" s="3233"/>
      <c r="AE77"/>
      <c r="AF77" s="73" t="str">
        <f t="shared" si="20"/>
        <v>A</v>
      </c>
      <c r="AG77" s="3"/>
      <c r="AH77"/>
      <c r="AI77"/>
      <c r="AJ77"/>
      <c r="AK77"/>
      <c r="AL77"/>
      <c r="AM77"/>
      <c r="AN77" s="716" t="s">
        <v>472</v>
      </c>
      <c r="AO77" s="122"/>
      <c r="AP77" s="122"/>
      <c r="AQ77" s="717"/>
      <c r="AR77" s="673"/>
      <c r="AS77" s="753" t="s">
        <v>494</v>
      </c>
      <c r="AT77" s="85"/>
      <c r="AU77" s="85"/>
      <c r="AV77" s="85"/>
      <c r="AW77" s="9"/>
      <c r="AX77" s="85"/>
      <c r="AY77" s="754"/>
      <c r="BA77" s="466">
        <v>1</v>
      </c>
    </row>
    <row r="78" spans="1:53" s="464" customFormat="1" ht="21" customHeight="1" thickBot="1" x14ac:dyDescent="0.3">
      <c r="B78" s="73" t="str">
        <f t="shared" si="21"/>
        <v>►</v>
      </c>
      <c r="C78" s="451" t="str">
        <f>C74</f>
        <v>Famille à coller.N.Nom de votre recette.Recette mère ►.S.Saisissez le nom de la recette mère</v>
      </c>
      <c r="D78" s="451">
        <f>D74</f>
        <v>6</v>
      </c>
      <c r="E78" s="525" t="str">
        <f>E74</f>
        <v>couverts</v>
      </c>
      <c r="F78" s="114"/>
      <c r="G78" s="114"/>
      <c r="H78" s="114"/>
      <c r="I78" s="114"/>
      <c r="J78" s="114"/>
      <c r="K78" s="114"/>
      <c r="L78" s="115"/>
      <c r="M78"/>
      <c r="N78" s="2833"/>
      <c r="O78" s="2816"/>
      <c r="P78" s="2816"/>
      <c r="Q78" s="2817"/>
      <c r="S78"/>
      <c r="T78"/>
      <c r="U78"/>
      <c r="V78"/>
      <c r="W78" s="3234" t="s">
        <v>2249</v>
      </c>
      <c r="X78" s="3235"/>
      <c r="Y78" s="3235"/>
      <c r="Z78" s="2547"/>
      <c r="AA78" s="2548"/>
      <c r="AB78" s="2548"/>
      <c r="AC78" s="3232"/>
      <c r="AD78" s="3233"/>
      <c r="AE78"/>
      <c r="AF78" s="73" t="str">
        <f t="shared" si="20"/>
        <v>►</v>
      </c>
      <c r="AG78" s="3"/>
      <c r="AH78"/>
      <c r="AI78"/>
      <c r="AJ78"/>
      <c r="AK78"/>
      <c r="AL78"/>
      <c r="AM78"/>
      <c r="AN78" s="716" t="s">
        <v>475</v>
      </c>
      <c r="AO78" s="122"/>
      <c r="AP78" s="122"/>
      <c r="AQ78" s="717"/>
      <c r="AR78" s="673"/>
      <c r="AS78" s="772"/>
      <c r="AT78" s="85"/>
      <c r="AU78" s="85"/>
      <c r="AV78" s="85"/>
      <c r="AW78" s="9"/>
      <c r="AX78" s="773" t="s">
        <v>435</v>
      </c>
      <c r="AY78" s="754"/>
      <c r="BA78" s="466">
        <v>1</v>
      </c>
    </row>
    <row r="79" spans="1:53" s="464" customFormat="1" ht="21" customHeight="1" thickTop="1" thickBot="1" x14ac:dyDescent="0.3">
      <c r="B79" s="73" t="str">
        <f t="shared" si="21"/>
        <v>►</v>
      </c>
      <c r="C79" s="451" t="str">
        <f>C74</f>
        <v>Famille à coller.N.Nom de votre recette.Recette mère ►.S.Saisissez le nom de la recette mère</v>
      </c>
      <c r="D79" s="451">
        <f>D74</f>
        <v>6</v>
      </c>
      <c r="E79" s="525" t="str">
        <f>E74</f>
        <v>couverts</v>
      </c>
      <c r="F79" s="114"/>
      <c r="G79" s="114"/>
      <c r="H79" s="114"/>
      <c r="I79" s="114"/>
      <c r="J79" s="114"/>
      <c r="K79" s="114"/>
      <c r="L79" s="115"/>
      <c r="M79"/>
      <c r="N79" s="2833"/>
      <c r="O79" s="2816"/>
      <c r="P79" s="2816"/>
      <c r="Q79" s="2817"/>
      <c r="S79"/>
      <c r="T79"/>
      <c r="U79"/>
      <c r="V79"/>
      <c r="W79" s="2554" t="s">
        <v>1451</v>
      </c>
      <c r="X79" s="2555" t="str">
        <f>"ligne " &amp;ROW()</f>
        <v>ligne 79</v>
      </c>
      <c r="Y79" s="2556" t="s">
        <v>5</v>
      </c>
      <c r="Z79" s="2557" t="s">
        <v>4</v>
      </c>
      <c r="AA79" s="2558" t="s">
        <v>1376</v>
      </c>
      <c r="AB79" s="2558"/>
      <c r="AC79" s="2558"/>
      <c r="AD79" s="2559"/>
      <c r="AE79"/>
      <c r="AF79" s="73" t="str">
        <f t="shared" si="20"/>
        <v>►</v>
      </c>
      <c r="AG79" s="3"/>
      <c r="AH79"/>
      <c r="AI79"/>
      <c r="AJ79"/>
      <c r="AK79"/>
      <c r="AL79"/>
      <c r="AM79"/>
      <c r="AN79" s="716" t="s">
        <v>477</v>
      </c>
      <c r="AO79" s="122"/>
      <c r="AP79" s="122"/>
      <c r="AQ79" s="717"/>
      <c r="AR79" s="673"/>
      <c r="AS79" s="3019" t="s">
        <v>40</v>
      </c>
      <c r="AT79" s="758" t="s">
        <v>41</v>
      </c>
      <c r="AU79" s="775" t="s">
        <v>43</v>
      </c>
      <c r="AV79" s="776" t="s">
        <v>74</v>
      </c>
      <c r="AW79" s="9"/>
      <c r="AX79" s="777" t="s">
        <v>497</v>
      </c>
      <c r="AY79" s="754"/>
      <c r="BA79" s="466">
        <v>1</v>
      </c>
    </row>
    <row r="80" spans="1:53" s="464" customFormat="1" ht="21" customHeight="1" thickTop="1" x14ac:dyDescent="0.25">
      <c r="B80" s="73" t="str">
        <f t="shared" si="21"/>
        <v>►</v>
      </c>
      <c r="C80" s="451" t="str">
        <f>C74</f>
        <v>Famille à coller.N.Nom de votre recette.Recette mère ►.S.Saisissez le nom de la recette mère</v>
      </c>
      <c r="D80" s="451">
        <f>D74</f>
        <v>6</v>
      </c>
      <c r="E80" s="525" t="str">
        <f>E74</f>
        <v>couverts</v>
      </c>
      <c r="F80" s="114"/>
      <c r="G80" s="114"/>
      <c r="H80" s="114"/>
      <c r="I80" s="114"/>
      <c r="J80" s="114"/>
      <c r="K80" s="114"/>
      <c r="L80" s="115"/>
      <c r="M80"/>
      <c r="N80" s="2833"/>
      <c r="O80" s="2816"/>
      <c r="P80" s="2816"/>
      <c r="Q80" s="2817"/>
      <c r="S80"/>
      <c r="T80"/>
      <c r="U80"/>
      <c r="V80"/>
      <c r="W80" s="2560">
        <f>SUM(W81:W132)</f>
        <v>754</v>
      </c>
      <c r="X80" s="2561">
        <v>0</v>
      </c>
      <c r="Y80" s="2562" t="str">
        <f>"colonne  "&amp;SUBSTITUTE(ADDRESS(1,COLUMN(),4),"1","")</f>
        <v>colonne  Y</v>
      </c>
      <c r="Z80" s="2557" t="s">
        <v>4</v>
      </c>
      <c r="AA80" s="2563" t="s">
        <v>2250</v>
      </c>
      <c r="AB80" s="2564" t="s">
        <v>2251</v>
      </c>
      <c r="AC80" s="2564" t="s">
        <v>2252</v>
      </c>
      <c r="AD80" s="2565"/>
      <c r="AE80"/>
      <c r="AF80" s="73" t="str">
        <f t="shared" si="20"/>
        <v>►</v>
      </c>
      <c r="AG80" s="3"/>
      <c r="AH80"/>
      <c r="AI80"/>
      <c r="AJ80"/>
      <c r="AK80"/>
      <c r="AL80"/>
      <c r="AM80"/>
      <c r="AN80" s="793"/>
      <c r="AO80" s="794"/>
      <c r="AP80" s="671"/>
      <c r="AQ80" s="672"/>
      <c r="AR80" s="673"/>
      <c r="AS80" s="3020"/>
      <c r="AT80" s="630"/>
      <c r="AU80" s="779" t="s">
        <v>51</v>
      </c>
      <c r="AV80" s="780"/>
      <c r="AW80" s="9"/>
      <c r="AX80" s="781" t="s">
        <v>499</v>
      </c>
      <c r="AY80" s="754"/>
      <c r="BA80" s="466">
        <v>1</v>
      </c>
    </row>
    <row r="81" spans="1:55" s="464" customFormat="1" ht="21" customHeight="1" x14ac:dyDescent="0.25">
      <c r="B81" s="73" t="str">
        <f t="shared" si="21"/>
        <v>►</v>
      </c>
      <c r="C81" s="451" t="str">
        <f>C74</f>
        <v>Famille à coller.N.Nom de votre recette.Recette mère ►.S.Saisissez le nom de la recette mère</v>
      </c>
      <c r="D81" s="451">
        <f>D74</f>
        <v>6</v>
      </c>
      <c r="E81" s="525" t="str">
        <f>E74</f>
        <v>couverts</v>
      </c>
      <c r="F81" s="114"/>
      <c r="G81" s="114"/>
      <c r="H81" s="114"/>
      <c r="I81" s="114"/>
      <c r="J81" s="114"/>
      <c r="K81" s="114"/>
      <c r="L81" s="115"/>
      <c r="M81"/>
      <c r="N81" s="2833"/>
      <c r="O81" s="2816"/>
      <c r="P81" s="2816"/>
      <c r="Q81" s="2817"/>
      <c r="S81"/>
      <c r="T81"/>
      <c r="U81"/>
      <c r="V81"/>
      <c r="W81" s="1981">
        <f>IF(Y81=Y79,1,LEN(Y81))</f>
        <v>99</v>
      </c>
      <c r="X81" s="2566" cm="1">
        <f t="array" ref="X81">IF(AA81="", "", IFERROR(MAX(IF(ISNUMBER(X80:X80), X80:X80)) + 1, ""))</f>
        <v>1</v>
      </c>
      <c r="Y81" s="135" t="str" cm="1">
        <f t="array" ref="Y81">IFERROR(INDEX(AA81:AA132, MATCH(ROW()-MIN(ROW(AA81:AA132))+1, X81:X132, 0)), "")</f>
        <v>1  Le texte collé dans le cadre est découpé en plusieurs lignes en fonction du nombre de caractères</v>
      </c>
      <c r="Z81" s="2567">
        <f t="shared" ref="Z81:Z132" si="22">IF(W81&gt;0,1,0)</f>
        <v>1</v>
      </c>
      <c r="AA81" s="2568" t="str">
        <f t="shared" ref="AA81:AA132" si="23">IFERROR(IF(AC81=0, "", AC81), "")</f>
        <v>1  Le texte collé dans le cadre est découpé en plusieurs lignes en fonction du nombre de caractères</v>
      </c>
      <c r="AB81" s="2569" t="str">
        <f>Y73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1" s="2570" t="str">
        <f>IF(AND(AB81&lt;&gt;"", AB85&lt;&gt;""), IF(LEN(AB81)&lt;AB85, AB81, IFERROR(LEFT(AB84, IF(ISNUMBER(FIND(" ", AB84)), FIND(" ", AB84 &amp; " ", AB85) - 1, LEN(AB84))), "")), "")</f>
        <v>1  Le texte collé dans le cadre est découpé en plusieurs lignes en fonction du nombre de caractères</v>
      </c>
      <c r="AD81" s="1828" t="str">
        <f>IF(AC81="","",RIGHT(AB84,LEN(AB84)-LEN(AC81)-1))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81"/>
      <c r="AF81" s="73" t="str">
        <f t="shared" si="20"/>
        <v>►</v>
      </c>
      <c r="AG81" s="3"/>
      <c r="AH81"/>
      <c r="AI81"/>
      <c r="AJ81"/>
      <c r="AK81"/>
      <c r="AL81"/>
      <c r="AM81"/>
      <c r="AN81" s="734">
        <v>3</v>
      </c>
      <c r="AO81" s="735" t="s">
        <v>480</v>
      </c>
      <c r="AP81" s="671"/>
      <c r="AQ81" s="672"/>
      <c r="AR81" s="673"/>
      <c r="AS81" s="785">
        <v>20</v>
      </c>
      <c r="AT81" s="53" t="s">
        <v>21</v>
      </c>
      <c r="AU81" s="786" t="s">
        <v>434</v>
      </c>
      <c r="AV81" s="787" t="s">
        <v>500</v>
      </c>
      <c r="AW81" s="9"/>
      <c r="AX81" s="474" t="s">
        <v>279</v>
      </c>
      <c r="AY81" s="754"/>
      <c r="BA81" s="466">
        <v>1</v>
      </c>
    </row>
    <row r="82" spans="1:55" s="464" customFormat="1" ht="21" customHeight="1" x14ac:dyDescent="0.25">
      <c r="B82" s="73" t="str">
        <f t="shared" si="21"/>
        <v>►</v>
      </c>
      <c r="C82" s="451" t="str">
        <f>C74</f>
        <v>Famille à coller.N.Nom de votre recette.Recette mère ►.S.Saisissez le nom de la recette mère</v>
      </c>
      <c r="D82" s="451">
        <f>D74</f>
        <v>6</v>
      </c>
      <c r="E82" s="525" t="str">
        <f>E74</f>
        <v>couverts</v>
      </c>
      <c r="F82" s="114"/>
      <c r="G82" s="114"/>
      <c r="H82" s="114"/>
      <c r="I82" s="114"/>
      <c r="J82" s="114"/>
      <c r="K82" s="114"/>
      <c r="L82" s="115"/>
      <c r="M82"/>
      <c r="N82" s="2770" t="s">
        <v>70</v>
      </c>
      <c r="O82" s="110"/>
      <c r="P82" s="110"/>
      <c r="Q82" s="111"/>
      <c r="S82"/>
      <c r="T82"/>
      <c r="U82"/>
      <c r="V82"/>
      <c r="W82" s="1981">
        <f>IF(Y82=Y79,1,LEN(Y82))</f>
        <v>84</v>
      </c>
      <c r="X82" s="2566" cm="1">
        <f t="array" ref="X82">IF(AA82="", "", IFERROR(MAX(IF(ISNUMBER(X80:X81), X80:X81)) + 1, ""))</f>
        <v>2</v>
      </c>
      <c r="Y82" s="135" t="str" cm="1">
        <f t="array" ref="Y82">IFERROR(INDEX(AA81:AA132, MATCH(ROW()-MIN(ROW(AA81:AA132))+1, X81:X132, 0)), "")</f>
        <v>saisis Factionnement sans couper les mots et ajusté à la largeur de votre colonne en</v>
      </c>
      <c r="Z82" s="2567">
        <f t="shared" si="22"/>
        <v>1</v>
      </c>
      <c r="AA82" s="2568" t="str">
        <f t="shared" si="23"/>
        <v>saisis Factionnement sans couper les mots et ajusté à la largeur de votre colonne en</v>
      </c>
      <c r="AB82" s="1832" t="str">
        <f>SUBSTITUTE(SUBSTITUTE(SUBSTITUTE(SUBSTITUTE(SUBSTITUTE(AB81,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2" s="1833" t="str">
        <f>IF(LEN(AD81)&lt;=AB85,AD81,LEFT(AD81,FIND("#",SUBSTITUTE(LEFT(AD81,AB85+1)," ","#",LEN(LEFT(AD81,AB85+1))-LEN(SUBSTITUTE(LEFT(AD81,AB85+1)," ",""))))-1))</f>
        <v>saisis Factionnement sans couper les mots et ajusté à la largeur de votre colonne en</v>
      </c>
      <c r="AD82" s="1834" t="str">
        <f t="shared" ref="AD82:AD93" si="24">IF(AC82="","",IFERROR(RIGHT(AD81,LEN(AD81)-LEN(AC82)-1),""))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82"/>
      <c r="AF82" s="73" t="str">
        <f t="shared" si="20"/>
        <v>►</v>
      </c>
      <c r="AG82" s="3"/>
      <c r="AH82"/>
      <c r="AI82"/>
      <c r="AJ82"/>
      <c r="AK82"/>
      <c r="AL82"/>
      <c r="AM82"/>
      <c r="AN82" s="742" t="s">
        <v>483</v>
      </c>
      <c r="AO82" s="743"/>
      <c r="AP82" s="671"/>
      <c r="AQ82" s="672"/>
      <c r="AR82" s="673"/>
      <c r="AS82" s="788">
        <v>1.75</v>
      </c>
      <c r="AT82" s="789" t="s">
        <v>26</v>
      </c>
      <c r="AU82" s="786" t="s">
        <v>76</v>
      </c>
      <c r="AV82" s="787" t="s">
        <v>501</v>
      </c>
      <c r="AW82" s="9"/>
      <c r="AX82" s="53" t="s">
        <v>21</v>
      </c>
      <c r="AY82" s="754"/>
      <c r="BA82" s="466">
        <v>1</v>
      </c>
    </row>
    <row r="83" spans="1:55" s="464" customFormat="1" ht="21" customHeight="1" x14ac:dyDescent="0.25">
      <c r="B83" s="73" t="str">
        <f t="shared" si="21"/>
        <v>►</v>
      </c>
      <c r="C83" s="451" t="str">
        <f>C74</f>
        <v>Famille à coller.N.Nom de votre recette.Recette mère ►.S.Saisissez le nom de la recette mère</v>
      </c>
      <c r="D83" s="451">
        <f>D74</f>
        <v>6</v>
      </c>
      <c r="E83" s="525" t="str">
        <f>E74</f>
        <v>couverts</v>
      </c>
      <c r="F83" s="114"/>
      <c r="G83" s="114"/>
      <c r="H83" s="114"/>
      <c r="I83" s="114"/>
      <c r="J83" s="114"/>
      <c r="K83" s="114"/>
      <c r="L83" s="115"/>
      <c r="M83"/>
      <c r="N83" s="2776" t="s">
        <v>71</v>
      </c>
      <c r="O83" s="117"/>
      <c r="P83" s="117"/>
      <c r="Q83" s="118"/>
      <c r="S83"/>
      <c r="T83"/>
      <c r="U83"/>
      <c r="V83"/>
      <c r="W83" s="1981">
        <f>IF(Y83=Y79,1,LEN(Y83))</f>
        <v>90</v>
      </c>
      <c r="X83" s="2566" cm="1">
        <f t="array" ref="X83">IF(AA83="", "", IFERROR(MAX(IF(ISNUMBER(X80:X82), X80:X82)) + 1, ""))</f>
        <v>3</v>
      </c>
      <c r="Y83" s="135" t="str" cm="1">
        <f t="array" ref="Y83">IFERROR(INDEX(AA81:AA132, MATCH(ROW()-MIN(ROW(AA81:AA132))+1, X81:X132, 0)), "")</f>
        <v>supprimant les lignes vides Saisissez un nombre de caractères pour que le texte ne déborde</v>
      </c>
      <c r="Z83" s="2567">
        <f t="shared" si="22"/>
        <v>1</v>
      </c>
      <c r="AA83" s="2568" t="str">
        <f t="shared" si="23"/>
        <v>supprimant les lignes vides Saisissez un nombre de caractères pour que le texte ne déborde</v>
      </c>
      <c r="AB83" s="1832" t="str">
        <f>IFERROR(SUBSTITUTE(SUBSTITUTE(SUBSTITUTE(SUBSTITUTE(SUBSTITUTE(SUBSTITUTE(AB82, ",", " "), ".", " "), ";", " "), "-", " "), ":", " "), "?", " "), AB82)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3" s="1833" t="str">
        <f>IF(LEN(AD82)&lt;=AB85,AD82,LEFT(AD82,FIND("#",SUBSTITUTE(LEFT(AD82,AB85+1)," ","#",LEN(LEFT(AD82,AB85+1))-LEN(SUBSTITUTE(LEFT(AD82,AB85+1)," ",""))))-1))</f>
        <v>supprimant les lignes vides Saisissez un nombre de caractères pour que le texte ne déborde</v>
      </c>
      <c r="AD83" s="1834" t="str">
        <f t="shared" si="24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83"/>
      <c r="AF83" s="73" t="str">
        <f t="shared" si="20"/>
        <v>►</v>
      </c>
      <c r="AG83" s="3"/>
      <c r="AH83"/>
      <c r="AI83"/>
      <c r="AJ83"/>
      <c r="AK83"/>
      <c r="AL83"/>
      <c r="AM83"/>
      <c r="AN83" s="967"/>
      <c r="AO83" s="979"/>
      <c r="AP83" s="671"/>
      <c r="AQ83" s="672"/>
      <c r="AR83" s="673"/>
      <c r="AS83" s="785">
        <v>1.345</v>
      </c>
      <c r="AT83" s="84" t="s">
        <v>57</v>
      </c>
      <c r="AU83" s="786" t="s">
        <v>502</v>
      </c>
      <c r="AV83" s="787" t="s">
        <v>503</v>
      </c>
      <c r="AW83" s="9"/>
      <c r="AX83" s="789" t="s">
        <v>26</v>
      </c>
      <c r="AY83" s="754"/>
      <c r="BA83" s="466">
        <v>1</v>
      </c>
    </row>
    <row r="84" spans="1:55" s="464" customFormat="1" ht="21" customHeight="1" x14ac:dyDescent="0.25">
      <c r="B84" s="73" t="str">
        <f t="shared" si="21"/>
        <v>►</v>
      </c>
      <c r="C84" s="451" t="str">
        <f>C74</f>
        <v>Famille à coller.N.Nom de votre recette.Recette mère ►.S.Saisissez le nom de la recette mère</v>
      </c>
      <c r="D84" s="451">
        <f>D74</f>
        <v>6</v>
      </c>
      <c r="E84" s="525" t="str">
        <f>E74</f>
        <v>couverts</v>
      </c>
      <c r="F84" s="114"/>
      <c r="G84" s="114"/>
      <c r="H84" s="114"/>
      <c r="I84" s="114"/>
      <c r="J84" s="114" t="s">
        <v>350</v>
      </c>
      <c r="K84" s="114"/>
      <c r="L84" s="115"/>
      <c r="M84"/>
      <c r="N84" s="2834"/>
      <c r="O84" s="2820"/>
      <c r="P84" s="2820"/>
      <c r="Q84" s="2821"/>
      <c r="S84"/>
      <c r="T84"/>
      <c r="U84"/>
      <c r="V84"/>
      <c r="W84" s="1981">
        <f>IF(Y84=Y79,1,LEN(Y84))</f>
        <v>87</v>
      </c>
      <c r="X84" s="2566" cm="1">
        <f t="array" ref="X84">IF(AA84="", "", IFERROR(MAX(IF(ISNUMBER(X80:X83), X80:X83)) + 1, ""))</f>
        <v>4</v>
      </c>
      <c r="Y84" s="135" t="str" cm="1">
        <f t="array" ref="Y84">IFERROR(INDEX(AA81:AA132, MATCH(ROW()-MIN(ROW(AA81:AA132))+1, X81:X132, 0)), "")</f>
        <v>pas de la colonne ►avec une police Calibri taille 11 vous aurez davantage de caractères</v>
      </c>
      <c r="Z84" s="2567">
        <f t="shared" si="22"/>
        <v>1</v>
      </c>
      <c r="AA84" s="2568" t="str">
        <f t="shared" si="23"/>
        <v>pas de la colonne ►avec une police Calibri taille 11 vous aurez davantage de caractères</v>
      </c>
      <c r="AB84" s="1832" t="str">
        <f>IFERROR(SUBSTITUTE(SUBSTITUTE(SUBSTITUTE(SUBSTITUTE(AB83, " , ", " "), ";", " "), "  ", " "), " ", " "), AB83)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84" s="1833" t="str">
        <f>IF(LEN(AD83)&lt;=AB85,AD83,LEFT(AD83,FIND("#",SUBSTITUTE(LEFT(AD83,AB85+1)," ","#",LEN(LEFT(AD83,AB85+1))-LEN(SUBSTITUTE(LEFT(AD83,AB85+1)," ",""))))-1))</f>
        <v>pas de la colonne ►avec une police Calibri taille 11 vous aurez davantage de caractères</v>
      </c>
      <c r="AD84" s="1834" t="str">
        <f t="shared" si="24"/>
        <v>par lignes à vous de choisir votre police ►Lorsque vous masquez des lignes ou colonnes ou que vous saisssez une nouvelle valeur appuyez sur la touche F9 pour forcer Excel à recalculer</v>
      </c>
      <c r="AE84"/>
      <c r="AF84" s="73" t="str">
        <f t="shared" si="20"/>
        <v>►</v>
      </c>
      <c r="AG84" s="3"/>
      <c r="AH84"/>
      <c r="AI84"/>
      <c r="AJ84"/>
      <c r="AK84"/>
      <c r="AL84"/>
      <c r="AM84"/>
      <c r="AN84" s="745" t="s">
        <v>484</v>
      </c>
      <c r="AO84" s="746"/>
      <c r="AP84" s="671"/>
      <c r="AQ84" s="672"/>
      <c r="AR84" s="673"/>
      <c r="AS84" s="785">
        <v>3</v>
      </c>
      <c r="AT84" s="792" t="s">
        <v>505</v>
      </c>
      <c r="AU84" s="786" t="s">
        <v>506</v>
      </c>
      <c r="AV84" s="787" t="s">
        <v>507</v>
      </c>
      <c r="AW84" s="9"/>
      <c r="AX84" s="72" t="s">
        <v>55</v>
      </c>
      <c r="AY84" s="754"/>
      <c r="BA84" s="466">
        <v>1</v>
      </c>
    </row>
    <row r="85" spans="1:55" s="464" customFormat="1" ht="21" customHeight="1" x14ac:dyDescent="0.25">
      <c r="B85" s="73" t="str">
        <f t="shared" si="21"/>
        <v>►</v>
      </c>
      <c r="C85" s="451" t="str">
        <f>C74</f>
        <v>Famille à coller.N.Nom de votre recette.Recette mère ►.S.Saisissez le nom de la recette mère</v>
      </c>
      <c r="D85" s="451">
        <f>D74</f>
        <v>6</v>
      </c>
      <c r="E85" s="525" t="str">
        <f>E74</f>
        <v>couverts</v>
      </c>
      <c r="F85" s="114"/>
      <c r="G85" s="114"/>
      <c r="H85" s="114"/>
      <c r="I85" s="114"/>
      <c r="J85" s="114"/>
      <c r="K85" s="114"/>
      <c r="L85" s="115"/>
      <c r="M85"/>
      <c r="N85" s="2834"/>
      <c r="O85" s="2820"/>
      <c r="P85" s="2820"/>
      <c r="Q85" s="2821"/>
      <c r="S85"/>
      <c r="T85"/>
      <c r="U85"/>
      <c r="V85"/>
      <c r="W85" s="1981">
        <f>IF(Y85=Y79,1,LEN(Y85))</f>
        <v>89</v>
      </c>
      <c r="X85" s="2566" cm="1">
        <f t="array" ref="X85">IF(AA85="", "", IFERROR(MAX(IF(ISNUMBER(X80:X84), X80:X84)) + 1, ""))</f>
        <v>5</v>
      </c>
      <c r="Y85" s="135" t="str" cm="1">
        <f t="array" ref="Y85">IFERROR(INDEX(AA81:AA132, MATCH(ROW()-MIN(ROW(AA81:AA132))+1, X81:X132, 0)), "")</f>
        <v>par lignes à vous de choisir votre police ►Lorsque vous masquez des lignes ou colonnes ou</v>
      </c>
      <c r="Z85" s="2567">
        <f t="shared" si="22"/>
        <v>1</v>
      </c>
      <c r="AA85" s="2568" t="str">
        <f t="shared" si="23"/>
        <v>par lignes à vous de choisir votre police ►Lorsque vous masquez des lignes ou colonnes ou</v>
      </c>
      <c r="AB85" s="1837">
        <f>Y69</f>
        <v>90</v>
      </c>
      <c r="AC85" s="1833" t="str">
        <f>IF(LEN(AD84)&lt;=AB85,AD84,LEFT(AD84,FIND("#",SUBSTITUTE(LEFT(AD84,AB85+1)," ","#",LEN(LEFT(AD84,AB85+1))-LEN(SUBSTITUTE(LEFT(AD84,AB85+1)," ",""))))-1))</f>
        <v>par lignes à vous de choisir votre police ►Lorsque vous masquez des lignes ou colonnes ou</v>
      </c>
      <c r="AD85" s="1834" t="str">
        <f t="shared" si="24"/>
        <v>que vous saisssez une nouvelle valeur appuyez sur la touche F9 pour forcer Excel à recalculer</v>
      </c>
      <c r="AE85"/>
      <c r="AF85" s="73" t="str">
        <f t="shared" si="20"/>
        <v>►</v>
      </c>
      <c r="AG85" s="3"/>
      <c r="AH85"/>
      <c r="AI85"/>
      <c r="AJ85"/>
      <c r="AK85"/>
      <c r="AL85"/>
      <c r="AM85"/>
      <c r="AN85" s="742" t="s">
        <v>485</v>
      </c>
      <c r="AO85" s="746"/>
      <c r="AP85" s="671"/>
      <c r="AQ85" s="672"/>
      <c r="AR85" s="673"/>
      <c r="AS85" s="795">
        <v>2.5</v>
      </c>
      <c r="AT85" s="84" t="s">
        <v>437</v>
      </c>
      <c r="AU85" s="786" t="s">
        <v>508</v>
      </c>
      <c r="AV85" s="787" t="s">
        <v>509</v>
      </c>
      <c r="AW85" s="9"/>
      <c r="AX85" s="72" t="s">
        <v>53</v>
      </c>
      <c r="AY85" s="754"/>
      <c r="BA85" s="466">
        <v>1</v>
      </c>
    </row>
    <row r="86" spans="1:55" s="464" customFormat="1" ht="21" customHeight="1" x14ac:dyDescent="0.25">
      <c r="B86" s="73" t="str">
        <f t="shared" si="21"/>
        <v>►</v>
      </c>
      <c r="C86" s="451" t="str">
        <f>C74</f>
        <v>Famille à coller.N.Nom de votre recette.Recette mère ►.S.Saisissez le nom de la recette mère</v>
      </c>
      <c r="D86" s="451">
        <f>D74</f>
        <v>6</v>
      </c>
      <c r="E86" s="525" t="str">
        <f>E74</f>
        <v>couverts</v>
      </c>
      <c r="F86" s="114"/>
      <c r="G86" s="114"/>
      <c r="H86" s="114"/>
      <c r="I86" s="114"/>
      <c r="J86" s="114"/>
      <c r="K86" s="114"/>
      <c r="L86" s="115"/>
      <c r="M86"/>
      <c r="N86" s="2835" t="s">
        <v>4</v>
      </c>
      <c r="O86" s="2822"/>
      <c r="P86" s="2822"/>
      <c r="Q86" s="2823"/>
      <c r="S86"/>
      <c r="T86"/>
      <c r="U86"/>
      <c r="V86"/>
      <c r="W86" s="1981">
        <f>IF(Y86=Y79,1,LEN(Y86))</f>
        <v>82</v>
      </c>
      <c r="X86" s="2566" cm="1">
        <f t="array" ref="X86">IF(AA86="", "", IFERROR(MAX(IF(ISNUMBER(X80:X85), X80:X85)) + 1, ""))</f>
        <v>6</v>
      </c>
      <c r="Y86" s="135" t="str" cm="1">
        <f t="array" ref="Y86">IFERROR(INDEX(AA81:AA132, MATCH(ROW()-MIN(ROW(AA81:AA132))+1, X81:X132, 0)), "")</f>
        <v>que vous saisssez une nouvelle valeur appuyez sur la touche F9 pour forcer Excel à</v>
      </c>
      <c r="Z86" s="2567">
        <f t="shared" si="22"/>
        <v>1</v>
      </c>
      <c r="AA86" s="2568" t="str">
        <f t="shared" si="23"/>
        <v>que vous saisssez une nouvelle valeur appuyez sur la touche F9 pour forcer Excel à</v>
      </c>
      <c r="AB86" s="1841"/>
      <c r="AC86" s="1833" t="str">
        <f>IF(LEN(AD85)&lt;=AB85,AD85,LEFT(AD85,FIND("#",SUBSTITUTE(LEFT(AD85,AB85+1)," ","#",LEN(LEFT(AD85,AB85+1))-LEN(SUBSTITUTE(LEFT(AD85,AB85+1)," ",""))))-1))</f>
        <v>que vous saisssez une nouvelle valeur appuyez sur la touche F9 pour forcer Excel à</v>
      </c>
      <c r="AD86" s="1834" t="str">
        <f t="shared" si="24"/>
        <v>recalculer</v>
      </c>
      <c r="AE86"/>
      <c r="AF86" s="73" t="str">
        <f t="shared" si="20"/>
        <v>►</v>
      </c>
      <c r="AG86" s="3"/>
      <c r="AH86"/>
      <c r="AI86"/>
      <c r="AJ86"/>
      <c r="AK86"/>
      <c r="AL86"/>
      <c r="AM86"/>
      <c r="AN86" s="748">
        <v>10</v>
      </c>
      <c r="AO86" s="132" t="s">
        <v>66</v>
      </c>
      <c r="AP86" s="671"/>
      <c r="AQ86" s="672"/>
      <c r="AR86" s="673"/>
      <c r="AS86" s="796"/>
      <c r="AT86"/>
      <c r="AU86"/>
      <c r="AV86"/>
      <c r="AW86" s="9"/>
      <c r="AX86" s="72" t="s">
        <v>54</v>
      </c>
      <c r="AY86" s="754"/>
      <c r="BA86" s="466">
        <v>1</v>
      </c>
    </row>
    <row r="87" spans="1:55" s="464" customFormat="1" ht="21" customHeight="1" x14ac:dyDescent="0.25">
      <c r="B87" s="73" t="str">
        <f t="shared" si="21"/>
        <v>►</v>
      </c>
      <c r="C87" s="451" t="str">
        <f>C74</f>
        <v>Famille à coller.N.Nom de votre recette.Recette mère ►.S.Saisissez le nom de la recette mère</v>
      </c>
      <c r="D87" s="451">
        <f>D74</f>
        <v>6</v>
      </c>
      <c r="E87" s="525" t="str">
        <f>E74</f>
        <v>couverts</v>
      </c>
      <c r="F87" s="114"/>
      <c r="G87" s="114"/>
      <c r="H87" s="114"/>
      <c r="I87" s="114"/>
      <c r="J87" s="114"/>
      <c r="K87" s="114"/>
      <c r="L87" s="115"/>
      <c r="M87" s="27"/>
      <c r="N87" s="2835"/>
      <c r="O87" s="2824"/>
      <c r="P87" s="2824"/>
      <c r="Q87" s="2825"/>
      <c r="S87"/>
      <c r="T87"/>
      <c r="U87"/>
      <c r="V87"/>
      <c r="W87" s="1981">
        <f>IF(Y87=Y79,1,LEN(Y87))</f>
        <v>10</v>
      </c>
      <c r="X87" s="2566" cm="1">
        <f t="array" ref="X87">IF(AA87="", "", IFERROR(MAX(IF(ISNUMBER(X80:X86), X80:X86)) + 1, ""))</f>
        <v>7</v>
      </c>
      <c r="Y87" s="135" t="str" cm="1">
        <f t="array" ref="Y87">IFERROR(INDEX(AA81:AA132, MATCH(ROW()-MIN(ROW(AA81:AA132))+1, X81:X132, 0)), "")</f>
        <v>recalculer</v>
      </c>
      <c r="Z87" s="2567">
        <f t="shared" si="22"/>
        <v>1</v>
      </c>
      <c r="AA87" s="2568" t="str">
        <f t="shared" si="23"/>
        <v>recalculer</v>
      </c>
      <c r="AB87" s="1841"/>
      <c r="AC87" s="1833" t="str">
        <f>IF(LEN(AD86)&lt;=AB85,AD86,LEFT(AD86,FIND("#",SUBSTITUTE(LEFT(AD86,AB85+1)," ","#",LEN(LEFT(AD86,AB85+1))-LEN(SUBSTITUTE(LEFT(AD86,AB85+1)," ",""))))-1))</f>
        <v>recalculer</v>
      </c>
      <c r="AD87" s="1834" t="str">
        <f t="shared" si="24"/>
        <v/>
      </c>
      <c r="AE87"/>
      <c r="AF87" s="73" t="str">
        <f t="shared" si="20"/>
        <v>►</v>
      </c>
      <c r="AG87" s="3"/>
      <c r="AH87"/>
      <c r="AI87"/>
      <c r="AJ87"/>
      <c r="AK87"/>
      <c r="AL87"/>
      <c r="AM87"/>
      <c r="AN87" s="742" t="s">
        <v>486</v>
      </c>
      <c r="AO87" s="746"/>
      <c r="AP87" s="671"/>
      <c r="AQ87" s="672"/>
      <c r="AR87" s="673"/>
      <c r="AS87" s="809"/>
      <c r="AT87" s="9"/>
      <c r="AU87" s="9"/>
      <c r="AV87" s="9"/>
      <c r="AW87" s="810"/>
      <c r="AX87" s="72" t="s">
        <v>52</v>
      </c>
      <c r="AY87" s="754"/>
      <c r="BA87" s="466">
        <v>1</v>
      </c>
    </row>
    <row r="88" spans="1:55" ht="21" customHeight="1" x14ac:dyDescent="0.25">
      <c r="A88" s="464"/>
      <c r="B88" s="73" t="str">
        <f t="shared" si="21"/>
        <v>►</v>
      </c>
      <c r="C88" s="451" t="str">
        <f>C74</f>
        <v>Famille à coller.N.Nom de votre recette.Recette mère ►.S.Saisissez le nom de la recette mère</v>
      </c>
      <c r="D88" s="451">
        <f>D74</f>
        <v>6</v>
      </c>
      <c r="E88" s="525" t="str">
        <f>E74</f>
        <v>couverts</v>
      </c>
      <c r="F88" s="114"/>
      <c r="G88" s="114"/>
      <c r="H88" s="114"/>
      <c r="I88" s="114"/>
      <c r="J88" s="114"/>
      <c r="K88" s="114"/>
      <c r="L88" s="115"/>
      <c r="M88" s="27"/>
      <c r="N88" s="2796" t="s">
        <v>72</v>
      </c>
      <c r="O88" s="505"/>
      <c r="P88" s="505"/>
      <c r="Q88" s="121"/>
      <c r="R88" s="464"/>
      <c r="W88" s="1981">
        <f>IF(Y88=Y79,1,LEN(Y88))</f>
        <v>86</v>
      </c>
      <c r="X88" s="2566" t="str" cm="1">
        <f t="array" ref="X88">IF(AA88="", "", IFERROR(MAX(IF(ISNUMBER(X80:X87), X80:X87)) + 1, ""))</f>
        <v/>
      </c>
      <c r="Y88" s="135" t="str" cm="1">
        <f t="array" ref="Y88">IFERROR(INDEX(AA81:AA132, MATCH(ROW()-MIN(ROW(AA81:AA132))+1, X81:X132, 0)), "")</f>
        <v>► Saisissez ou coller les lignes du brouillon que vous voulez couper dans ces 4 lignes</v>
      </c>
      <c r="Z88" s="2567">
        <f t="shared" si="22"/>
        <v>1</v>
      </c>
      <c r="AA88" s="2568" t="str">
        <f t="shared" si="23"/>
        <v/>
      </c>
      <c r="AB88" s="1841"/>
      <c r="AC88" s="1833" t="str">
        <f>IF(LEN(AD87)&lt;=AB85,AD87,LEFT(AD87,FIND("#",SUBSTITUTE(LEFT(AD87,AB85+1)," ","#",LEN(LEFT(AD87,AB85+1))-LEN(SUBSTITUTE(LEFT(AD87,AB85+1)," ",""))))-1))</f>
        <v/>
      </c>
      <c r="AD88" s="1834" t="str">
        <f t="shared" si="24"/>
        <v/>
      </c>
      <c r="AE88"/>
      <c r="AF88" s="73" t="str">
        <f t="shared" si="20"/>
        <v>►</v>
      </c>
      <c r="AG88" s="3"/>
      <c r="AH88"/>
      <c r="AI88"/>
      <c r="AJ88"/>
      <c r="AK88"/>
      <c r="AL88"/>
      <c r="AM88"/>
      <c r="AN88" s="748">
        <v>5</v>
      </c>
      <c r="AP88" s="671"/>
      <c r="AQ88" s="672"/>
      <c r="AR88" s="673"/>
      <c r="AS88" s="711"/>
      <c r="AT88" s="750" t="s">
        <v>519</v>
      </c>
      <c r="AU88" s="750"/>
      <c r="AV88" s="750"/>
      <c r="AW88" s="810"/>
      <c r="AX88" s="84" t="s">
        <v>57</v>
      </c>
      <c r="AY88" s="754"/>
      <c r="BA88" s="466">
        <v>1</v>
      </c>
    </row>
    <row r="89" spans="1:55" ht="21" customHeight="1" x14ac:dyDescent="0.25">
      <c r="A89" s="464"/>
      <c r="B89" s="73" t="str">
        <f t="shared" si="21"/>
        <v>►</v>
      </c>
      <c r="C89" s="451" t="str">
        <f>C74</f>
        <v>Famille à coller.N.Nom de votre recette.Recette mère ►.S.Saisissez le nom de la recette mère</v>
      </c>
      <c r="D89" s="451">
        <f>D74</f>
        <v>6</v>
      </c>
      <c r="E89" s="525" t="str">
        <f>E74</f>
        <v>couverts</v>
      </c>
      <c r="F89" s="114"/>
      <c r="G89" s="114"/>
      <c r="H89" s="114"/>
      <c r="I89" s="114"/>
      <c r="J89" s="114"/>
      <c r="K89" s="114"/>
      <c r="L89" s="115"/>
      <c r="M89" s="27"/>
      <c r="N89" s="2836"/>
      <c r="O89" s="2826"/>
      <c r="P89" s="2826"/>
      <c r="Q89" s="2827"/>
      <c r="R89" s="464"/>
      <c r="W89" s="1981">
        <f>IF(Y89=Y79,1,LEN(Y89))</f>
        <v>84</v>
      </c>
      <c r="X89" s="2566" t="str" cm="1">
        <f t="array" ref="X89">IF(AA89="", "", IFERROR(MAX(IF(ISNUMBER(X80:X88), X80:X88)) + 1, ""))</f>
        <v/>
      </c>
      <c r="Y89" s="135" t="str" cm="1">
        <f t="array" ref="Y89">IFERROR(INDEX(AA81:AA132, MATCH(ROW()-MIN(ROW(AA81:AA132))+1, X81:X132, 0)), "")</f>
        <v xml:space="preserve"> et saisissez un nombre de caractères pour que le texte ne déborde pas de la colonne</v>
      </c>
      <c r="Z89" s="2567">
        <f t="shared" si="22"/>
        <v>1</v>
      </c>
      <c r="AA89" s="2568" t="str">
        <f t="shared" si="23"/>
        <v/>
      </c>
      <c r="AB89" s="1841"/>
      <c r="AC89" s="1833" t="str">
        <f>IF(LEN(AD88)&lt;=AB85,AD88,LEFT(AD88,FIND("#",SUBSTITUTE(LEFT(AD88,AB85+1)," ","#",LEN(LEFT(AD88,AB85+1))-LEN(SUBSTITUTE(LEFT(AD88,AB85+1)," ",""))))-1))</f>
        <v/>
      </c>
      <c r="AD89" s="1834" t="str">
        <f t="shared" si="24"/>
        <v/>
      </c>
      <c r="AE89"/>
      <c r="AF89" s="73" t="str">
        <f t="shared" si="20"/>
        <v>►</v>
      </c>
      <c r="AG89" s="3"/>
      <c r="AH89"/>
      <c r="AI89"/>
      <c r="AJ89"/>
      <c r="AK89"/>
      <c r="AL89"/>
      <c r="AM89"/>
      <c r="AN89" s="760" t="s">
        <v>20</v>
      </c>
      <c r="AO89" s="46" t="s">
        <v>488</v>
      </c>
      <c r="AP89" s="761"/>
      <c r="AQ89" s="672"/>
      <c r="AR89" s="673"/>
      <c r="AS89" s="753"/>
      <c r="AU89" s="85"/>
      <c r="AV89" s="85"/>
      <c r="AW89" s="9"/>
      <c r="AX89" s="84" t="s">
        <v>56</v>
      </c>
      <c r="AY89" s="754"/>
      <c r="BA89" s="466">
        <v>1</v>
      </c>
    </row>
    <row r="90" spans="1:55" ht="21" customHeight="1" x14ac:dyDescent="0.25">
      <c r="A90" s="464"/>
      <c r="B90" s="73" t="str">
        <f t="shared" si="21"/>
        <v>►</v>
      </c>
      <c r="C90" s="451" t="str">
        <f>C74</f>
        <v>Famille à coller.N.Nom de votre recette.Recette mère ►.S.Saisissez le nom de la recette mère</v>
      </c>
      <c r="D90" s="451">
        <f>D74</f>
        <v>6</v>
      </c>
      <c r="E90" s="525" t="str">
        <f>E74</f>
        <v>couverts</v>
      </c>
      <c r="F90" s="114"/>
      <c r="G90" s="114"/>
      <c r="H90" s="114"/>
      <c r="I90" s="114"/>
      <c r="J90" s="114"/>
      <c r="K90" s="114"/>
      <c r="L90" s="115"/>
      <c r="M90" s="27"/>
      <c r="N90" s="2836"/>
      <c r="O90" s="2826"/>
      <c r="P90" s="2826"/>
      <c r="Q90" s="2827"/>
      <c r="R90" s="464"/>
      <c r="W90" s="1981">
        <f>IF(Y90=Y79,1,LEN(Y90))</f>
        <v>43</v>
      </c>
      <c r="X90" s="2566" t="str" cm="1">
        <f t="array" ref="X90">IF(AA90="", "", IFERROR(MAX(IF(ISNUMBER(X80:X89), X80:X89)) + 1, ""))</f>
        <v/>
      </c>
      <c r="Y90" s="135" t="str" cm="1">
        <f t="array" ref="Y90">IFERROR(INDEX(AA81:AA132, MATCH(ROW()-MIN(ROW(AA81:AA132))+1, X81:X132, 0)), "")</f>
        <v>►Police  choisissez celle qui vous convient</v>
      </c>
      <c r="Z90" s="2567">
        <f t="shared" si="22"/>
        <v>1</v>
      </c>
      <c r="AA90" s="2568" t="str">
        <f t="shared" si="23"/>
        <v/>
      </c>
      <c r="AB90" s="1841"/>
      <c r="AC90" s="1833" t="str">
        <f>IF(LEN(AD89)&lt;=AB85,AD89,LEFT(AD89,FIND("#",SUBSTITUTE(LEFT(AD89,AB85+1)," ","#",LEN(LEFT(AD89,AB85+1))-LEN(SUBSTITUTE(LEFT(AD89,AB85+1)," ",""))))-1))</f>
        <v/>
      </c>
      <c r="AD90" s="1834" t="str">
        <f t="shared" si="24"/>
        <v/>
      </c>
      <c r="AE90"/>
      <c r="AF90" s="73" t="str">
        <f t="shared" si="20"/>
        <v>►</v>
      </c>
      <c r="AG90" s="3"/>
      <c r="AH90"/>
      <c r="AI90"/>
      <c r="AJ90"/>
      <c r="AK90"/>
      <c r="AL90"/>
      <c r="AM90"/>
      <c r="AN90" s="709" t="s">
        <v>489</v>
      </c>
      <c r="AO90" s="746"/>
      <c r="AP90" s="704"/>
      <c r="AQ90" s="705"/>
      <c r="AR90" s="673"/>
      <c r="AS90" s="753" t="s">
        <v>487</v>
      </c>
      <c r="AU90" s="9"/>
      <c r="AV90" s="9"/>
      <c r="AW90" s="9"/>
      <c r="AX90" s="792" t="s">
        <v>304</v>
      </c>
      <c r="AY90" s="754"/>
      <c r="BA90" s="466">
        <v>1</v>
      </c>
    </row>
    <row r="91" spans="1:55" s="27" customFormat="1" ht="21" customHeight="1" x14ac:dyDescent="0.25">
      <c r="A91" s="464"/>
      <c r="B91" s="73" t="str">
        <f t="shared" si="21"/>
        <v>►</v>
      </c>
      <c r="C91" s="451" t="str">
        <f>C74</f>
        <v>Famille à coller.N.Nom de votre recette.Recette mère ►.S.Saisissez le nom de la recette mère</v>
      </c>
      <c r="D91" s="451">
        <f>D74</f>
        <v>6</v>
      </c>
      <c r="E91" s="525" t="str">
        <f>E74</f>
        <v>couverts</v>
      </c>
      <c r="F91" s="114"/>
      <c r="G91" s="114"/>
      <c r="H91" s="114"/>
      <c r="I91" s="114"/>
      <c r="J91" s="114"/>
      <c r="K91" s="114"/>
      <c r="L91" s="115"/>
      <c r="N91" s="2836"/>
      <c r="O91" s="2826"/>
      <c r="P91" s="2826"/>
      <c r="Q91" s="2827"/>
      <c r="R91" s="464"/>
      <c r="S91"/>
      <c r="T91"/>
      <c r="U91"/>
      <c r="V91"/>
      <c r="W91" s="1981">
        <f>IF(Y91=Y79,1,LEN(Y91))</f>
        <v>0</v>
      </c>
      <c r="X91" s="2566" t="str" cm="1">
        <f t="array" ref="X91">IF(AA91="", "", IFERROR(MAX(IF(ISNUMBER(X80:X90), X80:X90)) + 1, ""))</f>
        <v/>
      </c>
      <c r="Y91" s="135" t="str" cm="1">
        <f t="array" ref="Y91">IFERROR(INDEX(AA81:AA132, MATCH(ROW()-MIN(ROW(AA81:AA132))+1, X81:X132, 0)), "")</f>
        <v/>
      </c>
      <c r="Z91" s="2567">
        <f t="shared" si="22"/>
        <v>0</v>
      </c>
      <c r="AA91" s="2568" t="str">
        <f t="shared" si="23"/>
        <v/>
      </c>
      <c r="AB91" s="1841"/>
      <c r="AC91" s="1833" t="str">
        <f>IF(LEN(AD90)&lt;=AB85,AD90,LEFT(AD90,FIND("#",SUBSTITUTE(LEFT(AD90,AB85+1)," ","#",LEN(LEFT(AD90,AB85+1))-LEN(SUBSTITUTE(LEFT(AD90,AB85+1)," ",""))))-1))</f>
        <v/>
      </c>
      <c r="AD91" s="1834" t="str">
        <f t="shared" si="24"/>
        <v/>
      </c>
      <c r="AE91"/>
      <c r="AF91" s="73" t="str">
        <f t="shared" si="20"/>
        <v>►</v>
      </c>
      <c r="AG91" s="3"/>
      <c r="AH91"/>
      <c r="AI91"/>
      <c r="AJ91"/>
      <c r="AK91"/>
      <c r="AL91"/>
      <c r="AM91"/>
      <c r="AN91" s="767" t="s">
        <v>491</v>
      </c>
      <c r="AO91" s="746"/>
      <c r="AP91" s="704"/>
      <c r="AQ91" s="705"/>
      <c r="AR91" s="673"/>
      <c r="AS91" s="711" t="s">
        <v>520</v>
      </c>
      <c r="AT91"/>
      <c r="AU91" s="9"/>
      <c r="AV91" s="9"/>
      <c r="AW91" s="9"/>
      <c r="AX91" s="597" t="s">
        <v>303</v>
      </c>
      <c r="AY91" s="754"/>
      <c r="BA91" s="466">
        <v>1</v>
      </c>
      <c r="BB91" s="464"/>
      <c r="BC91" s="464"/>
    </row>
    <row r="92" spans="1:55" s="27" customFormat="1" ht="21" customHeight="1" x14ac:dyDescent="0.25">
      <c r="A92" s="464"/>
      <c r="B92" s="73" t="str">
        <f t="shared" si="21"/>
        <v>►</v>
      </c>
      <c r="C92" s="451" t="str">
        <f>C74</f>
        <v>Famille à coller.N.Nom de votre recette.Recette mère ►.S.Saisissez le nom de la recette mère</v>
      </c>
      <c r="D92" s="451">
        <f>D74</f>
        <v>6</v>
      </c>
      <c r="E92" s="525" t="str">
        <f>E74</f>
        <v>couverts</v>
      </c>
      <c r="F92" s="114"/>
      <c r="G92" s="114"/>
      <c r="H92" s="114"/>
      <c r="I92" s="114"/>
      <c r="J92" s="114"/>
      <c r="K92" s="114"/>
      <c r="L92" s="115"/>
      <c r="M92"/>
      <c r="N92" s="2836"/>
      <c r="O92" s="2826"/>
      <c r="P92" s="2826"/>
      <c r="Q92" s="2827"/>
      <c r="R92" s="464"/>
      <c r="S92"/>
      <c r="T92"/>
      <c r="U92"/>
      <c r="V92"/>
      <c r="W92" s="1981">
        <f>IF(Y92=Y79,1,LEN(Y92))</f>
        <v>0</v>
      </c>
      <c r="X92" s="2566" t="str" cm="1">
        <f t="array" ref="X92">IF(AA92="", "", IFERROR(MAX(IF(ISNUMBER(X80:X91), X80:X91)) + 1, ""))</f>
        <v/>
      </c>
      <c r="Y92" s="135" t="str" cm="1">
        <f t="array" ref="Y92">IFERROR(INDEX(AA81:AA132, MATCH(ROW()-MIN(ROW(AA81:AA132))+1, X81:X132, 0)), "")</f>
        <v/>
      </c>
      <c r="Z92" s="2567">
        <f t="shared" si="22"/>
        <v>0</v>
      </c>
      <c r="AA92" s="2568" t="str">
        <f t="shared" si="23"/>
        <v/>
      </c>
      <c r="AB92" s="1841"/>
      <c r="AC92" s="1833" t="str">
        <f>IF(LEN(AD91)&lt;=AB85,AD91,LEFT(AD91,FIND("#",SUBSTITUTE(LEFT(AD91,AB85+1)," ","#",LEN(LEFT(AD91,AB85+1))-LEN(SUBSTITUTE(LEFT(AD91,AB85+1)," ",""))))-1))</f>
        <v/>
      </c>
      <c r="AD92" s="1834" t="str">
        <f t="shared" si="24"/>
        <v/>
      </c>
      <c r="AE92"/>
      <c r="AF92" s="73" t="str">
        <f t="shared" si="20"/>
        <v>►</v>
      </c>
      <c r="AG92" s="3"/>
      <c r="AH92"/>
      <c r="AI92"/>
      <c r="AJ92"/>
      <c r="AK92"/>
      <c r="AL92"/>
      <c r="AM92"/>
      <c r="AN92" s="767"/>
      <c r="AO92" s="746"/>
      <c r="AP92" s="704"/>
      <c r="AQ92" s="705"/>
      <c r="AR92" s="673"/>
      <c r="AS92" s="711" t="s">
        <v>521</v>
      </c>
      <c r="AT92"/>
      <c r="AU92" s="9"/>
      <c r="AV92" s="9"/>
      <c r="AW92" s="9"/>
      <c r="AX92" s="9"/>
      <c r="AY92" s="754"/>
      <c r="BA92" s="466">
        <v>1</v>
      </c>
      <c r="BB92" s="464"/>
      <c r="BC92" s="464"/>
    </row>
    <row r="93" spans="1:55" s="27" customFormat="1" ht="21" customHeight="1" thickBot="1" x14ac:dyDescent="0.3">
      <c r="A93" s="464"/>
      <c r="B93" s="73" t="str">
        <f t="shared" si="21"/>
        <v>►</v>
      </c>
      <c r="C93" s="451" t="str">
        <f>C74</f>
        <v>Famille à coller.N.Nom de votre recette.Recette mère ►.S.Saisissez le nom de la recette mère</v>
      </c>
      <c r="D93" s="451">
        <f>D74</f>
        <v>6</v>
      </c>
      <c r="E93" s="525" t="str">
        <f>E74</f>
        <v>couverts</v>
      </c>
      <c r="F93" s="114"/>
      <c r="G93" s="114"/>
      <c r="H93" s="114"/>
      <c r="I93" s="114"/>
      <c r="J93" s="114"/>
      <c r="K93" s="114"/>
      <c r="L93" s="115"/>
      <c r="M93"/>
      <c r="N93" s="2802" t="s">
        <v>218</v>
      </c>
      <c r="O93" s="316"/>
      <c r="P93" s="316"/>
      <c r="Q93" s="504"/>
      <c r="R93" s="464"/>
      <c r="S93"/>
      <c r="T93"/>
      <c r="U93"/>
      <c r="V93"/>
      <c r="W93" s="1981">
        <f>IF(Y93=Y79,1,LEN(Y93))</f>
        <v>0</v>
      </c>
      <c r="X93" s="2566" t="str" cm="1">
        <f t="array" ref="X93">IF(AA93="", "", IFERROR(MAX(IF(ISNUMBER(X80:X92), X80:X92)) + 1, ""))</f>
        <v/>
      </c>
      <c r="Y93" s="135" t="str" cm="1">
        <f t="array" ref="Y93">IFERROR(INDEX(AA81:AA132, MATCH(ROW()-MIN(ROW(AA81:AA132))+1, X81:X132, 0)), "")</f>
        <v/>
      </c>
      <c r="Z93" s="2567">
        <f t="shared" si="22"/>
        <v>0</v>
      </c>
      <c r="AA93" s="2568" t="str">
        <f t="shared" si="23"/>
        <v/>
      </c>
      <c r="AB93" s="1841"/>
      <c r="AC93" s="1833" t="str">
        <f>IF(LEN(AD92)&lt;=AB85,AD92,LEFT(AD92,FIND("#",SUBSTITUTE(LEFT(AD92,AB85+1)," ","#",LEN(LEFT(AD92,AB85+1))-LEN(SUBSTITUTE(LEFT(AD92,AB85+1)," ",""))))-1))</f>
        <v/>
      </c>
      <c r="AD93" s="1834" t="str">
        <f t="shared" si="24"/>
        <v/>
      </c>
      <c r="AE93"/>
      <c r="AF93" s="73" t="str">
        <f t="shared" si="20"/>
        <v>►</v>
      </c>
      <c r="AG93" s="3"/>
      <c r="AH93"/>
      <c r="AI93"/>
      <c r="AJ93"/>
      <c r="AK93"/>
      <c r="AL93"/>
      <c r="AM93"/>
      <c r="AN93" s="767"/>
      <c r="AO93" s="746"/>
      <c r="AP93" s="704"/>
      <c r="AQ93" s="705"/>
      <c r="AR93" s="673"/>
      <c r="AS93" s="711"/>
      <c r="AT93" s="9"/>
      <c r="AU93" s="9"/>
      <c r="AV93" s="9"/>
      <c r="AW93" s="9"/>
      <c r="AX93" s="9"/>
      <c r="AY93" s="754"/>
      <c r="BA93" s="466">
        <v>1</v>
      </c>
      <c r="BB93" s="464"/>
      <c r="BC93" s="464"/>
    </row>
    <row r="94" spans="1:55" s="27" customFormat="1" ht="21" customHeight="1" thickTop="1" x14ac:dyDescent="0.25">
      <c r="A94" s="464"/>
      <c r="B94" s="73" t="str">
        <f t="shared" si="21"/>
        <v>►</v>
      </c>
      <c r="C94" s="451" t="str">
        <f>C74</f>
        <v>Famille à coller.N.Nom de votre recette.Recette mère ►.S.Saisissez le nom de la recette mère</v>
      </c>
      <c r="D94" s="451">
        <f>D74</f>
        <v>6</v>
      </c>
      <c r="E94" s="525" t="str">
        <f>E74</f>
        <v>couverts</v>
      </c>
      <c r="F94" s="114"/>
      <c r="G94" s="114"/>
      <c r="H94" s="114"/>
      <c r="I94" s="114"/>
      <c r="J94" s="114"/>
      <c r="K94" s="114"/>
      <c r="L94" s="115"/>
      <c r="M94"/>
      <c r="N94" s="2837"/>
      <c r="O94" s="2829"/>
      <c r="P94" s="2829"/>
      <c r="Q94" s="2830"/>
      <c r="R94" s="464"/>
      <c r="S94"/>
      <c r="T94"/>
      <c r="U94"/>
      <c r="V94"/>
      <c r="W94" s="1981">
        <f>IF(Y94=Y79,1,LEN(Y94))</f>
        <v>0</v>
      </c>
      <c r="X94" s="2566" cm="1">
        <f t="array" ref="X94">IF(AA94="", "", IFERROR(MAX(IF(ISNUMBER(X80:X93), X80:X93)) + 1, ""))</f>
        <v>8</v>
      </c>
      <c r="Y94" s="135" t="str" cm="1">
        <f t="array" ref="Y94">IFERROR(INDEX(AA81:AA132, MATCH(ROW()-MIN(ROW(AA81:AA132))+1, X81:X132, 0)), "")</f>
        <v/>
      </c>
      <c r="Z94" s="2567">
        <f t="shared" si="22"/>
        <v>0</v>
      </c>
      <c r="AA94" s="2571" t="str">
        <f t="shared" si="23"/>
        <v>► Saisissez ou coller les lignes du brouillon que vous voulez couper dans ces 4 lignes</v>
      </c>
      <c r="AB94" s="2569" t="str">
        <f>Y74</f>
        <v>► Saisissez ou coller les lignes du brouillon que vous voulez couper dans ces 4 lignes</v>
      </c>
      <c r="AC94" s="2574" t="str">
        <f>IF(AND(AB94&lt;&gt;"", AB98&lt;&gt;""), IF(LEN(AB94)&lt;AB98, AB94, IFERROR(LEFT(AB97, IF(ISNUMBER(FIND(" ", AB97)), FIND(" ", AB97 &amp; " ", AB98) - 1, LEN(AB97))), "")), "")</f>
        <v>► Saisissez ou coller les lignes du brouillon que vous voulez couper dans ces 4 lignes</v>
      </c>
      <c r="AD94" s="2572" t="e">
        <f>IF(AC94="","",RIGHT(AB97,LEN(AB97)-LEN(AC94)-1))</f>
        <v>#VALUE!</v>
      </c>
      <c r="AE94"/>
      <c r="AF94" s="73" t="str">
        <f t="shared" si="20"/>
        <v>►</v>
      </c>
      <c r="AG94" s="3"/>
      <c r="AH94"/>
      <c r="AI94"/>
      <c r="AJ94"/>
      <c r="AK94"/>
      <c r="AL94"/>
      <c r="AM94"/>
      <c r="AN94" s="709" t="s">
        <v>493</v>
      </c>
      <c r="AO94" s="746"/>
      <c r="AP94" s="704"/>
      <c r="AQ94" s="705"/>
      <c r="AR94" s="673"/>
      <c r="AS94" s="755" t="s">
        <v>38</v>
      </c>
      <c r="AT94" s="756" t="s">
        <v>39</v>
      </c>
      <c r="AU94" s="757"/>
      <c r="AV94" s="3021" t="s">
        <v>40</v>
      </c>
      <c r="AW94" s="3023" t="s">
        <v>41</v>
      </c>
      <c r="AX94" s="1029" t="s">
        <v>43</v>
      </c>
      <c r="AY94" s="1032"/>
      <c r="BA94" s="466">
        <v>1</v>
      </c>
      <c r="BB94" s="464"/>
      <c r="BC94" s="464"/>
    </row>
    <row r="95" spans="1:55" s="27" customFormat="1" ht="21" customHeight="1" x14ac:dyDescent="0.25">
      <c r="A95" s="464"/>
      <c r="B95" s="73" t="str">
        <f t="shared" si="21"/>
        <v>►</v>
      </c>
      <c r="C95" s="451" t="str">
        <f>C74</f>
        <v>Famille à coller.N.Nom de votre recette.Recette mère ►.S.Saisissez le nom de la recette mère</v>
      </c>
      <c r="D95" s="451">
        <f>D74</f>
        <v>6</v>
      </c>
      <c r="E95" s="525" t="str">
        <f>E74</f>
        <v>couverts</v>
      </c>
      <c r="F95" s="114"/>
      <c r="G95" s="114"/>
      <c r="H95" s="114"/>
      <c r="I95" s="114"/>
      <c r="J95" s="114"/>
      <c r="K95" s="114"/>
      <c r="L95" s="115"/>
      <c r="M95"/>
      <c r="N95" s="2837"/>
      <c r="O95" s="2829"/>
      <c r="P95" s="2829"/>
      <c r="Q95" s="2830"/>
      <c r="R95" s="464"/>
      <c r="S95"/>
      <c r="T95"/>
      <c r="U95"/>
      <c r="V95"/>
      <c r="W95" s="1981">
        <f>IF(Y95=Y79,1,LEN(Y95))</f>
        <v>0</v>
      </c>
      <c r="X95" s="2566" t="str" cm="1">
        <f t="array" ref="X95">IF(AA95="", "", IFERROR(MAX(IF(ISNUMBER(X80:X94), X80:X94)) + 1, ""))</f>
        <v/>
      </c>
      <c r="Y95" s="135" t="str" cm="1">
        <f t="array" ref="Y95">IFERROR(INDEX(AA81:AA132, MATCH(ROW()-MIN(ROW(AA81:AA132))+1, X81:X132, 0)), "")</f>
        <v/>
      </c>
      <c r="Z95" s="2567">
        <f t="shared" si="22"/>
        <v>0</v>
      </c>
      <c r="AA95" s="2571" t="str">
        <f t="shared" si="23"/>
        <v/>
      </c>
      <c r="AB95" s="2573" t="str">
        <f>SUBSTITUTE(SUBSTITUTE(SUBSTITUTE(SUBSTITUTE(SUBSTITUTE(AB94, ",", "♦"), ";", "♦"), ".", "♦"), " ♦", " "), "♦", " ")</f>
        <v>► Saisissez ou coller les lignes du brouillon que vous voulez couper dans ces 4 lignes</v>
      </c>
      <c r="AC95" s="2574" t="e">
        <f>IF(LEN(AD94)&lt;=AB98, AD94, IFERROR(LEFT(AD94, FIND("#", SUBSTITUTE(LEFT(AD94, AB98+1), " ", "#", LEN(LEFT(AD94, AB98+1))-LEN(SUBSTITUTE(LEFT(AD94, AB98+1), " ", ""))))-1), AD94))</f>
        <v>#VALUE!</v>
      </c>
      <c r="AD95" s="2572" t="e">
        <f t="shared" ref="AD95:AD106" si="25">IF(AC95="","",IFERROR(RIGHT(AD94,LEN(AD94)-LEN(AC95)-1),""))</f>
        <v>#VALUE!</v>
      </c>
      <c r="AE95"/>
      <c r="AF95" s="73" t="str">
        <f t="shared" si="20"/>
        <v>►</v>
      </c>
      <c r="AG95" s="3"/>
      <c r="AH95"/>
      <c r="AI95"/>
      <c r="AJ95"/>
      <c r="AK95"/>
      <c r="AL95"/>
      <c r="AM95"/>
      <c r="AN95" s="770" t="s">
        <v>495</v>
      </c>
      <c r="AO95" s="771"/>
      <c r="AP95" s="671"/>
      <c r="AQ95" s="672"/>
      <c r="AR95" s="791"/>
      <c r="AS95" s="811" t="s">
        <v>48</v>
      </c>
      <c r="AT95" s="812" t="s">
        <v>49</v>
      </c>
      <c r="AU95" s="75" t="s">
        <v>50</v>
      </c>
      <c r="AV95" s="3022"/>
      <c r="AW95" s="3024"/>
      <c r="AX95" s="1030" t="s">
        <v>51</v>
      </c>
      <c r="AY95" s="1033"/>
      <c r="BA95" s="466">
        <v>1</v>
      </c>
      <c r="BB95" s="464"/>
      <c r="BC95" s="464"/>
    </row>
    <row r="96" spans="1:55" ht="21" customHeight="1" x14ac:dyDescent="0.25">
      <c r="A96" s="464"/>
      <c r="B96" s="73" t="str">
        <f t="shared" si="21"/>
        <v>►</v>
      </c>
      <c r="C96" s="451" t="str">
        <f>C74</f>
        <v>Famille à coller.N.Nom de votre recette.Recette mère ►.S.Saisissez le nom de la recette mère</v>
      </c>
      <c r="D96" s="451">
        <f>D74</f>
        <v>6</v>
      </c>
      <c r="E96" s="525" t="str">
        <f>E74</f>
        <v>couverts</v>
      </c>
      <c r="F96" s="114"/>
      <c r="G96" s="114"/>
      <c r="H96" s="114"/>
      <c r="I96" s="114"/>
      <c r="J96" s="114"/>
      <c r="K96" s="114"/>
      <c r="L96" s="115"/>
      <c r="N96" s="2837"/>
      <c r="O96" s="2829"/>
      <c r="P96" s="2829"/>
      <c r="Q96" s="2830"/>
      <c r="R96" s="464"/>
      <c r="W96" s="1981">
        <f>IF(Y96=Y79,1,LEN(Y96))</f>
        <v>0</v>
      </c>
      <c r="X96" s="2566" t="str" cm="1">
        <f t="array" ref="X96">IF(AA96="", "", IFERROR(MAX(IF(ISNUMBER(X80:X95), X80:X95)) + 1, ""))</f>
        <v/>
      </c>
      <c r="Y96" s="135" t="str" cm="1">
        <f t="array" ref="Y96">IFERROR(INDEX(AA81:AA132, MATCH(ROW()-MIN(ROW(AA81:AA132))+1, X81:X132, 0)), "")</f>
        <v/>
      </c>
      <c r="Z96" s="2567">
        <f t="shared" si="22"/>
        <v>0</v>
      </c>
      <c r="AA96" s="2571" t="str">
        <f t="shared" si="23"/>
        <v/>
      </c>
      <c r="AB96" s="2573" t="str">
        <f>IFERROR(SUBSTITUTE(SUBSTITUTE(SUBSTITUTE(SUBSTITUTE(SUBSTITUTE(SUBSTITUTE(AB95, ",", " "), ".", " "), ";", " "), "-", " "), ":", " "), "?", " "), AB95)</f>
        <v>► Saisissez ou coller les lignes du brouillon que vous voulez couper dans ces 4 lignes</v>
      </c>
      <c r="AC96" s="2574" t="e">
        <f>IF(LEN(AD95)&lt;=AB98,AD95,LEFT(AD95,FIND("#",SUBSTITUTE(LEFT(AD95,AB98+1)," ","#",LEN(LEFT(AD95,AB98+1))-LEN(SUBSTITUTE(LEFT(AD95,AB98+1)," ",""))))-1))</f>
        <v>#VALUE!</v>
      </c>
      <c r="AD96" s="2572" t="e">
        <f t="shared" si="25"/>
        <v>#VALUE!</v>
      </c>
      <c r="AE96"/>
      <c r="AF96" s="73" t="str">
        <f t="shared" si="20"/>
        <v>►</v>
      </c>
      <c r="AG96" s="3"/>
      <c r="AH96"/>
      <c r="AI96"/>
      <c r="AJ96"/>
      <c r="AK96"/>
      <c r="AL96"/>
      <c r="AM96"/>
      <c r="AN96" s="774" t="s">
        <v>496</v>
      </c>
      <c r="AO96" s="771"/>
      <c r="AP96" s="671"/>
      <c r="AQ96" s="672"/>
      <c r="AR96" s="791"/>
      <c r="AS96" s="813">
        <v>27</v>
      </c>
      <c r="AT96" s="814" t="s">
        <v>490</v>
      </c>
      <c r="AU96" s="815" t="s">
        <v>50</v>
      </c>
      <c r="AV96" s="816">
        <v>20</v>
      </c>
      <c r="AW96" s="817" t="s">
        <v>21</v>
      </c>
      <c r="AX96" s="1031" t="s">
        <v>434</v>
      </c>
      <c r="AY96" s="1034"/>
      <c r="BA96" s="466">
        <v>1</v>
      </c>
    </row>
    <row r="97" spans="1:55" ht="21" customHeight="1" x14ac:dyDescent="0.25">
      <c r="A97" s="464"/>
      <c r="B97" s="73" t="str">
        <f t="shared" si="21"/>
        <v>►</v>
      </c>
      <c r="C97" s="451" t="str">
        <f>C74</f>
        <v>Famille à coller.N.Nom de votre recette.Recette mère ►.S.Saisissez le nom de la recette mère</v>
      </c>
      <c r="D97" s="451">
        <f>D74</f>
        <v>6</v>
      </c>
      <c r="E97" s="525" t="str">
        <f>E74</f>
        <v>couverts</v>
      </c>
      <c r="F97" s="114"/>
      <c r="G97" s="114"/>
      <c r="H97" s="114"/>
      <c r="I97" s="114"/>
      <c r="J97" s="114"/>
      <c r="K97" s="114"/>
      <c r="L97" s="115"/>
      <c r="N97" s="2837"/>
      <c r="O97" s="2829"/>
      <c r="P97" s="2829"/>
      <c r="Q97" s="2830"/>
      <c r="R97" s="464"/>
      <c r="W97" s="1981">
        <f>IF(Y97=Y79,1,LEN(Y97))</f>
        <v>0</v>
      </c>
      <c r="X97" s="2566" t="str" cm="1">
        <f t="array" ref="X97">IF(AA97="", "", IFERROR(MAX(IF(ISNUMBER(X80:X96), X80:X96)) + 1, ""))</f>
        <v/>
      </c>
      <c r="Y97" s="135" t="str" cm="1">
        <f t="array" ref="Y97">IFERROR(INDEX(AA81:AA132, MATCH(ROW()-MIN(ROW(AA81:AA132))+1, X81:X132, 0)), "")</f>
        <v/>
      </c>
      <c r="Z97" s="2567">
        <f t="shared" si="22"/>
        <v>0</v>
      </c>
      <c r="AA97" s="2571" t="str">
        <f t="shared" si="23"/>
        <v/>
      </c>
      <c r="AB97" s="2573" t="str">
        <f>IFERROR(SUBSTITUTE(SUBSTITUTE(SUBSTITUTE(SUBSTITUTE(AB96, " , ", " "), ";", " "), "  ", " "), " ", " "), AB96)</f>
        <v>► Saisissez ou coller les lignes du brouillon que vous voulez couper dans ces 4 lignes</v>
      </c>
      <c r="AC97" s="2574" t="e">
        <f>IF(LEN(AD96)&lt;=AB98,AD96,LEFT(AD96,FIND("#",SUBSTITUTE(LEFT(AD96,AB98+1)," ","#",LEN(LEFT(AD96,AB98+1))-LEN(SUBSTITUTE(LEFT(AD96,AB98+1)," ",""))))-1))</f>
        <v>#VALUE!</v>
      </c>
      <c r="AD97" s="2572" t="e">
        <f t="shared" si="25"/>
        <v>#VALUE!</v>
      </c>
      <c r="AE97"/>
      <c r="AF97" s="73" t="str">
        <f t="shared" si="20"/>
        <v>►</v>
      </c>
      <c r="AG97" s="3"/>
      <c r="AH97"/>
      <c r="AI97"/>
      <c r="AJ97"/>
      <c r="AK97"/>
      <c r="AL97"/>
      <c r="AM97"/>
      <c r="AN97" s="778" t="s">
        <v>498</v>
      </c>
      <c r="AO97" s="771"/>
      <c r="AP97" s="671"/>
      <c r="AQ97" s="672"/>
      <c r="AS97" s="813"/>
      <c r="AT97" s="814" t="s">
        <v>522</v>
      </c>
      <c r="AU97" s="815"/>
      <c r="AV97" s="816">
        <v>1</v>
      </c>
      <c r="AW97" s="818" t="s">
        <v>505</v>
      </c>
      <c r="AX97" s="1031" t="s">
        <v>523</v>
      </c>
      <c r="AY97" s="1034"/>
      <c r="BA97" s="466">
        <v>1</v>
      </c>
    </row>
    <row r="98" spans="1:55" ht="21" customHeight="1" x14ac:dyDescent="0.25">
      <c r="A98" s="464"/>
      <c r="B98" s="73" t="str">
        <f t="shared" si="21"/>
        <v>►</v>
      </c>
      <c r="C98" s="451" t="str">
        <f>C74</f>
        <v>Famille à coller.N.Nom de votre recette.Recette mère ►.S.Saisissez le nom de la recette mère</v>
      </c>
      <c r="D98" s="451">
        <f>D74</f>
        <v>6</v>
      </c>
      <c r="E98" s="525" t="str">
        <f>E74</f>
        <v>couverts</v>
      </c>
      <c r="F98" s="114"/>
      <c r="G98" s="114"/>
      <c r="H98" s="114"/>
      <c r="I98" s="114"/>
      <c r="J98" s="114"/>
      <c r="K98" s="114"/>
      <c r="L98" s="115"/>
      <c r="N98" s="2837"/>
      <c r="O98" s="2829"/>
      <c r="P98" s="2829"/>
      <c r="Q98" s="2830"/>
      <c r="R98" s="464"/>
      <c r="W98" s="1981">
        <f>IF(Y98=Y79,1,LEN(Y98))</f>
        <v>0</v>
      </c>
      <c r="X98" s="2566" t="str" cm="1">
        <f t="array" ref="X98">IF(AA98="", "", IFERROR(MAX(IF(ISNUMBER(X80:X97), X80:X97)) + 1, ""))</f>
        <v/>
      </c>
      <c r="Y98" s="135" t="str" cm="1">
        <f t="array" ref="Y98">IFERROR(INDEX(AA81:AA132, MATCH(ROW()-MIN(ROW(AA81:AA132))+1, X81:X132, 0)), "")</f>
        <v/>
      </c>
      <c r="Z98" s="2567">
        <f t="shared" si="22"/>
        <v>0</v>
      </c>
      <c r="AA98" s="2571" t="str">
        <f t="shared" si="23"/>
        <v/>
      </c>
      <c r="AB98" s="1837">
        <f>Y69</f>
        <v>90</v>
      </c>
      <c r="AC98" s="2574" t="e">
        <f>IF(LEN(AD97)&lt;=AB98,AD97,LEFT(AD97,FIND("#",SUBSTITUTE(LEFT(AD97,AB98+1)," ","#",LEN(LEFT(AD97,AB98+1))-LEN(SUBSTITUTE(LEFT(AD97,AB98+1)," ",""))))-1))</f>
        <v>#VALUE!</v>
      </c>
      <c r="AD98" s="2572" t="e">
        <f t="shared" si="25"/>
        <v>#VALUE!</v>
      </c>
      <c r="AE98"/>
      <c r="AF98" s="73" t="str">
        <f t="shared" si="20"/>
        <v>►</v>
      </c>
      <c r="AG98" s="3"/>
      <c r="AH98"/>
      <c r="AI98"/>
      <c r="AJ98"/>
      <c r="AK98"/>
      <c r="AL98"/>
      <c r="AM98"/>
      <c r="AN98" s="782">
        <v>16</v>
      </c>
      <c r="AO98" s="783" t="s">
        <v>66</v>
      </c>
      <c r="AP98" s="671"/>
      <c r="AQ98" s="784"/>
      <c r="AS98" s="819"/>
      <c r="AT98" s="814" t="s">
        <v>524</v>
      </c>
      <c r="AU98" s="815"/>
      <c r="AV98" s="816">
        <v>1</v>
      </c>
      <c r="AW98" s="820" t="s">
        <v>525</v>
      </c>
      <c r="AX98" s="1031" t="s">
        <v>526</v>
      </c>
      <c r="AY98" s="1034"/>
      <c r="BA98" s="466">
        <v>1</v>
      </c>
    </row>
    <row r="99" spans="1:55" ht="21" customHeight="1" x14ac:dyDescent="0.25">
      <c r="A99" s="464"/>
      <c r="B99" s="73" t="str">
        <f t="shared" si="21"/>
        <v>►</v>
      </c>
      <c r="C99" s="451" t="str">
        <f>C74</f>
        <v>Famille à coller.N.Nom de votre recette.Recette mère ►.S.Saisissez le nom de la recette mère</v>
      </c>
      <c r="D99" s="451">
        <f>D74</f>
        <v>6</v>
      </c>
      <c r="E99" s="525" t="str">
        <f>E74</f>
        <v>couverts</v>
      </c>
      <c r="F99" s="114"/>
      <c r="G99" s="114"/>
      <c r="H99" s="114"/>
      <c r="I99" s="114"/>
      <c r="J99" s="114"/>
      <c r="K99" s="114"/>
      <c r="L99" s="115"/>
      <c r="N99" s="2837"/>
      <c r="O99" s="2829"/>
      <c r="P99" s="2829"/>
      <c r="Q99" s="2830"/>
      <c r="R99" s="464"/>
      <c r="W99" s="1981">
        <f>IF(Y99=Y79,1,LEN(Y99))</f>
        <v>0</v>
      </c>
      <c r="X99" s="2566" t="str" cm="1">
        <f t="array" ref="X99">IF(AA99="", "", IFERROR(MAX(IF(ISNUMBER(X80:X98), X80:X98)) + 1, ""))</f>
        <v/>
      </c>
      <c r="Y99" s="135" t="str" cm="1">
        <f t="array" ref="Y99">IFERROR(INDEX(AA81:AA132, MATCH(ROW()-MIN(ROW(AA81:AA132))+1, X81:X132, 0)), "")</f>
        <v/>
      </c>
      <c r="Z99" s="2567">
        <f t="shared" si="22"/>
        <v>0</v>
      </c>
      <c r="AA99" s="2571" t="str">
        <f t="shared" si="23"/>
        <v/>
      </c>
      <c r="AB99" s="2575"/>
      <c r="AC99" s="2574" t="e">
        <f>IF(LEN(AD98)&lt;=AB98,AD98,LEFT(AD98,FIND("#",SUBSTITUTE(LEFT(AD98,AB98+1)," ","#",LEN(LEFT(AD98,AB98+1))-LEN(SUBSTITUTE(LEFT(AD98,AB98+1)," ",""))))-1))</f>
        <v>#VALUE!</v>
      </c>
      <c r="AD99" s="2572" t="e">
        <f t="shared" si="25"/>
        <v>#VALUE!</v>
      </c>
      <c r="AE99"/>
      <c r="AF99" s="73" t="str">
        <f t="shared" si="20"/>
        <v>►</v>
      </c>
      <c r="AG99" s="3"/>
      <c r="AH99"/>
      <c r="AI99"/>
      <c r="AJ99"/>
      <c r="AK99"/>
      <c r="AL99"/>
      <c r="AM99"/>
      <c r="AN99" s="782">
        <v>25</v>
      </c>
      <c r="AO99" s="783" t="s">
        <v>488</v>
      </c>
      <c r="AP99" s="671"/>
      <c r="AQ99" s="784"/>
      <c r="AS99" s="819"/>
      <c r="AT99" s="814"/>
      <c r="AU99" s="815"/>
      <c r="AV99" s="816">
        <v>3</v>
      </c>
      <c r="AW99" s="821" t="s">
        <v>56</v>
      </c>
      <c r="AX99" s="1031" t="s">
        <v>502</v>
      </c>
      <c r="AY99" s="1034"/>
      <c r="BA99" s="466">
        <v>1</v>
      </c>
    </row>
    <row r="100" spans="1:55" ht="21" customHeight="1" x14ac:dyDescent="0.25">
      <c r="A100" s="464"/>
      <c r="B100" s="73" t="str">
        <f t="shared" si="21"/>
        <v>►</v>
      </c>
      <c r="C100" s="451" t="str">
        <f>C74</f>
        <v>Famille à coller.N.Nom de votre recette.Recette mère ►.S.Saisissez le nom de la recette mère</v>
      </c>
      <c r="D100" s="451">
        <f>D74</f>
        <v>6</v>
      </c>
      <c r="E100" s="525" t="str">
        <f>E74</f>
        <v>couverts</v>
      </c>
      <c r="F100" s="114"/>
      <c r="G100" s="114"/>
      <c r="H100" s="114"/>
      <c r="I100" s="114"/>
      <c r="J100" s="114"/>
      <c r="K100" s="114"/>
      <c r="L100" s="115"/>
      <c r="N100" s="2837"/>
      <c r="O100" s="2829"/>
      <c r="P100" s="2829"/>
      <c r="Q100" s="2830"/>
      <c r="R100" s="464"/>
      <c r="W100" s="1981">
        <f>IF(Y100=Y79,1,LEN(Y100))</f>
        <v>0</v>
      </c>
      <c r="X100" s="2566" t="str" cm="1">
        <f t="array" ref="X100">IF(AA100="", "", IFERROR(MAX(IF(ISNUMBER(X80:X99), X80:X99)) + 1, ""))</f>
        <v/>
      </c>
      <c r="Y100" s="135" t="str" cm="1">
        <f t="array" ref="Y100">IFERROR(INDEX(AA81:AA132, MATCH(ROW()-MIN(ROW(AA81:AA132))+1, X81:X132, 0)), "")</f>
        <v/>
      </c>
      <c r="Z100" s="2567">
        <f t="shared" si="22"/>
        <v>0</v>
      </c>
      <c r="AA100" s="2571" t="str">
        <f t="shared" si="23"/>
        <v/>
      </c>
      <c r="AB100" s="2575"/>
      <c r="AC100" s="2574" t="e">
        <f>IF(LEN(AD99)&lt;=AB98,AD99,LEFT(AD99,FIND("#",SUBSTITUTE(LEFT(AD99,AB98+1)," ","#",LEN(LEFT(AD99,AB98+1))-LEN(SUBSTITUTE(LEFT(AD99,AB98+1)," ",""))))-1))</f>
        <v>#VALUE!</v>
      </c>
      <c r="AD100" s="2572" t="e">
        <f t="shared" si="25"/>
        <v>#VALUE!</v>
      </c>
      <c r="AE100"/>
      <c r="AF100" s="73" t="str">
        <f t="shared" si="20"/>
        <v>►</v>
      </c>
      <c r="AG100" s="3"/>
      <c r="AH100"/>
      <c r="AI100"/>
      <c r="AJ100"/>
      <c r="AK100"/>
      <c r="AL100"/>
      <c r="AM100"/>
      <c r="AN100" s="968" t="str">
        <f>AN94</f>
        <v>augmentez ou diminuez la valeur saisie</v>
      </c>
      <c r="AO100" s="133"/>
      <c r="AP100" s="671"/>
      <c r="AQ100" s="705"/>
      <c r="AS100" s="819">
        <v>0.25</v>
      </c>
      <c r="AT100" s="814" t="s">
        <v>527</v>
      </c>
      <c r="AU100" s="815"/>
      <c r="AV100" s="816"/>
      <c r="AW100" s="824"/>
      <c r="AX100" s="1031" t="s">
        <v>528</v>
      </c>
      <c r="AY100" s="1034"/>
      <c r="BA100" s="466">
        <v>1</v>
      </c>
    </row>
    <row r="101" spans="1:55" ht="21" customHeight="1" thickBot="1" x14ac:dyDescent="0.3">
      <c r="A101" s="464"/>
      <c r="B101" s="73" t="str">
        <f t="shared" si="21"/>
        <v>►</v>
      </c>
      <c r="C101" s="451" t="str">
        <f>C74</f>
        <v>Famille à coller.N.Nom de votre recette.Recette mère ►.S.Saisissez le nom de la recette mère</v>
      </c>
      <c r="D101" s="451">
        <f>D74</f>
        <v>6</v>
      </c>
      <c r="E101" s="525" t="str">
        <f>E74</f>
        <v>couverts</v>
      </c>
      <c r="F101" s="114"/>
      <c r="G101" s="114"/>
      <c r="H101" s="114"/>
      <c r="I101" s="114"/>
      <c r="J101" s="114"/>
      <c r="K101" s="114"/>
      <c r="L101" s="115"/>
      <c r="N101" s="2837"/>
      <c r="O101" s="2829"/>
      <c r="P101" s="2829"/>
      <c r="Q101" s="2830"/>
      <c r="R101" s="464"/>
      <c r="W101" s="1981">
        <f>IF(Y101=Y79,1,LEN(Y101))</f>
        <v>0</v>
      </c>
      <c r="X101" s="2566" t="str" cm="1">
        <f t="array" ref="X101">IF(AA101="", "", IFERROR(MAX(IF(ISNUMBER(X80:X100), X80:X100)) + 1, ""))</f>
        <v/>
      </c>
      <c r="Y101" s="135" t="str" cm="1">
        <f t="array" ref="Y101">IFERROR(INDEX(AA81:AA132, MATCH(ROW()-MIN(ROW(AA81:AA132))+1, X81:X132, 0)), "")</f>
        <v/>
      </c>
      <c r="Z101" s="2567">
        <f t="shared" si="22"/>
        <v>0</v>
      </c>
      <c r="AA101" s="2571" t="str">
        <f t="shared" si="23"/>
        <v/>
      </c>
      <c r="AB101" s="2575"/>
      <c r="AC101" s="2574" t="e">
        <f>IF(LEN(AD100)&lt;=AB98,AD100,LEFT(AD100,FIND("#",SUBSTITUTE(LEFT(AD100,AB98+1)," ","#",LEN(LEFT(AD100,AB98+1))-LEN(SUBSTITUTE(LEFT(AD100,AB98+1)," ",""))))-1))</f>
        <v>#VALUE!</v>
      </c>
      <c r="AD101" s="2572" t="e">
        <f t="shared" si="25"/>
        <v>#VALUE!</v>
      </c>
      <c r="AE101"/>
      <c r="AF101" s="73" t="str">
        <f t="shared" si="20"/>
        <v>►</v>
      </c>
      <c r="AG101" s="3"/>
      <c r="AH101"/>
      <c r="AI101"/>
      <c r="AJ101"/>
      <c r="AK101"/>
      <c r="AL101"/>
      <c r="AM101"/>
      <c r="AN101" s="716"/>
      <c r="AO101" s="122"/>
      <c r="AP101" s="122"/>
      <c r="AQ101" s="717"/>
      <c r="AS101" s="819">
        <v>0.5</v>
      </c>
      <c r="AT101" s="814" t="s">
        <v>524</v>
      </c>
      <c r="AU101" s="815"/>
      <c r="AV101" s="816"/>
      <c r="AW101" s="824"/>
      <c r="AX101" s="1031" t="s">
        <v>526</v>
      </c>
      <c r="AY101" s="1034"/>
      <c r="BA101" s="466">
        <v>1</v>
      </c>
    </row>
    <row r="102" spans="1:55" s="27" customFormat="1" ht="21" customHeight="1" thickTop="1" x14ac:dyDescent="0.25">
      <c r="A102" s="464"/>
      <c r="B102" s="73" t="str">
        <f t="shared" si="21"/>
        <v>►</v>
      </c>
      <c r="C102" s="451" t="str">
        <f>C74</f>
        <v>Famille à coller.N.Nom de votre recette.Recette mère ►.S.Saisissez le nom de la recette mère</v>
      </c>
      <c r="D102" s="451">
        <f>D74</f>
        <v>6</v>
      </c>
      <c r="E102" s="525" t="str">
        <f>E74</f>
        <v>couverts</v>
      </c>
      <c r="F102" s="114"/>
      <c r="G102" s="114"/>
      <c r="H102" s="114"/>
      <c r="I102" s="114"/>
      <c r="J102" s="114"/>
      <c r="K102" s="114"/>
      <c r="L102" s="115"/>
      <c r="M102"/>
      <c r="N102" s="2837"/>
      <c r="O102" s="2829"/>
      <c r="P102" s="2829"/>
      <c r="Q102" s="2830"/>
      <c r="R102" s="464"/>
      <c r="S102"/>
      <c r="T102"/>
      <c r="U102"/>
      <c r="V102"/>
      <c r="W102" s="1981">
        <f>IF(Y102=Y79,1,LEN(Y102))</f>
        <v>0</v>
      </c>
      <c r="X102" s="2566" t="str" cm="1">
        <f t="array" ref="X102">IF(AA102="", "", IFERROR(MAX(IF(ISNUMBER(X80:X101), X80:X101)) + 1, ""))</f>
        <v/>
      </c>
      <c r="Y102" s="135" t="str" cm="1">
        <f t="array" ref="Y102">IFERROR(INDEX(AA81:AA132, MATCH(ROW()-MIN(ROW(AA81:AA132))+1, X81:X132, 0)), "")</f>
        <v/>
      </c>
      <c r="Z102" s="2567">
        <f t="shared" si="22"/>
        <v>0</v>
      </c>
      <c r="AA102" s="2571" t="str">
        <f t="shared" si="23"/>
        <v/>
      </c>
      <c r="AB102" s="2575"/>
      <c r="AC102" s="2574" t="e">
        <f>IF(LEN(AD101)&lt;=AB98,AD101,LEFT(AD101,FIND("#",SUBSTITUTE(LEFT(AD101,AB98+1)," ","#",LEN(LEFT(AD101,AB98+1))-LEN(SUBSTITUTE(LEFT(AD101,AB98+1)," ",""))))-1))</f>
        <v>#VALUE!</v>
      </c>
      <c r="AD102" s="2572" t="e">
        <f t="shared" si="25"/>
        <v>#VALUE!</v>
      </c>
      <c r="AE102"/>
      <c r="AF102" s="73" t="str">
        <f t="shared" si="20"/>
        <v>►</v>
      </c>
      <c r="AG102" s="3"/>
      <c r="AH102"/>
      <c r="AI102"/>
      <c r="AJ102"/>
      <c r="AK102"/>
      <c r="AL102"/>
      <c r="AM102"/>
      <c r="AN102" s="3011" t="s">
        <v>510</v>
      </c>
      <c r="AO102" s="3012"/>
      <c r="AP102" s="3015" t="s">
        <v>78</v>
      </c>
      <c r="AQ102" s="3016"/>
      <c r="AS102" s="819">
        <v>0.75</v>
      </c>
      <c r="AT102" s="814" t="s">
        <v>529</v>
      </c>
      <c r="AU102" s="815"/>
      <c r="AV102" s="816"/>
      <c r="AW102" s="824"/>
      <c r="AX102" s="1031" t="s">
        <v>530</v>
      </c>
      <c r="AY102" s="1034"/>
      <c r="BA102" s="466">
        <v>1</v>
      </c>
      <c r="BB102" s="464"/>
      <c r="BC102" s="464"/>
    </row>
    <row r="103" spans="1:55" s="27" customFormat="1" ht="21" customHeight="1" x14ac:dyDescent="0.25">
      <c r="A103" s="464"/>
      <c r="B103" s="73" t="str">
        <f t="shared" si="21"/>
        <v>►</v>
      </c>
      <c r="C103" s="451" t="str">
        <f>C74</f>
        <v>Famille à coller.N.Nom de votre recette.Recette mère ►.S.Saisissez le nom de la recette mère</v>
      </c>
      <c r="D103" s="451">
        <f>D74</f>
        <v>6</v>
      </c>
      <c r="E103" s="525" t="str">
        <f>E74</f>
        <v>couverts</v>
      </c>
      <c r="F103" s="114"/>
      <c r="G103" s="114"/>
      <c r="H103" s="114"/>
      <c r="I103" s="114"/>
      <c r="J103" s="114"/>
      <c r="K103" s="114"/>
      <c r="L103" s="115"/>
      <c r="M103"/>
      <c r="N103" s="2837"/>
      <c r="O103" s="2829"/>
      <c r="P103" s="2829"/>
      <c r="Q103" s="2830"/>
      <c r="R103" s="464"/>
      <c r="S103"/>
      <c r="T103"/>
      <c r="U103"/>
      <c r="V103"/>
      <c r="W103" s="1981">
        <f>IF(Y103=Y79,1,LEN(Y103))</f>
        <v>0</v>
      </c>
      <c r="X103" s="2566" t="str" cm="1">
        <f t="array" ref="X103">IF(AA103="", "", IFERROR(MAX(IF(ISNUMBER(X80:X102), X80:X102)) + 1, ""))</f>
        <v/>
      </c>
      <c r="Y103" s="135" t="str" cm="1">
        <f t="array" ref="Y103">IFERROR(INDEX(AA81:AA132, MATCH(ROW()-MIN(ROW(AA81:AA132))+1, X81:X132, 0)), "")</f>
        <v/>
      </c>
      <c r="Z103" s="2567">
        <f t="shared" si="22"/>
        <v>0</v>
      </c>
      <c r="AA103" s="2571" t="str">
        <f t="shared" si="23"/>
        <v/>
      </c>
      <c r="AB103" s="2575"/>
      <c r="AC103" s="2574" t="e">
        <f>IF(LEN(AD102)&lt;=AB98,AD102,LEFT(AD102,FIND("#",SUBSTITUTE(LEFT(AD102,AB98+1)," ","#",LEN(LEFT(AD102,AB98+1))-LEN(SUBSTITUTE(LEFT(AD102,AB98+1)," ",""))))-1))</f>
        <v>#VALUE!</v>
      </c>
      <c r="AD103" s="2572" t="e">
        <f t="shared" si="25"/>
        <v>#VALUE!</v>
      </c>
      <c r="AE103"/>
      <c r="AF103" s="73" t="str">
        <f t="shared" si="20"/>
        <v>►</v>
      </c>
      <c r="AG103" s="3"/>
      <c r="AH103"/>
      <c r="AI103"/>
      <c r="AJ103"/>
      <c r="AK103"/>
      <c r="AL103"/>
      <c r="AM103"/>
      <c r="AN103" s="3013"/>
      <c r="AO103" s="3014"/>
      <c r="AP103" s="3017"/>
      <c r="AQ103" s="3018"/>
      <c r="AS103" s="763">
        <v>2</v>
      </c>
      <c r="AT103" s="825" t="s">
        <v>531</v>
      </c>
      <c r="AU103" s="815"/>
      <c r="AV103" s="816"/>
      <c r="AW103" s="824"/>
      <c r="AX103" s="1031"/>
      <c r="AY103" s="1034"/>
      <c r="BA103" s="466">
        <v>1</v>
      </c>
      <c r="BB103" s="464"/>
      <c r="BC103" s="464"/>
    </row>
    <row r="104" spans="1:55" s="27" customFormat="1" ht="21" customHeight="1" x14ac:dyDescent="0.25">
      <c r="A104" s="464"/>
      <c r="B104" s="73" t="str">
        <f t="shared" si="21"/>
        <v>►</v>
      </c>
      <c r="C104" s="451" t="str">
        <f>C74</f>
        <v>Famille à coller.N.Nom de votre recette.Recette mère ►.S.Saisissez le nom de la recette mère</v>
      </c>
      <c r="D104" s="451">
        <f>D74</f>
        <v>6</v>
      </c>
      <c r="E104" s="525" t="str">
        <f>E74</f>
        <v>couverts</v>
      </c>
      <c r="F104" s="114"/>
      <c r="G104" s="114"/>
      <c r="H104" s="114"/>
      <c r="I104" s="114"/>
      <c r="J104" s="114"/>
      <c r="K104" s="114"/>
      <c r="L104" s="115"/>
      <c r="M104"/>
      <c r="N104" s="2837"/>
      <c r="O104" s="2829"/>
      <c r="P104" s="2829"/>
      <c r="Q104" s="2830"/>
      <c r="R104" s="464"/>
      <c r="S104"/>
      <c r="T104"/>
      <c r="U104"/>
      <c r="V104"/>
      <c r="W104" s="1981">
        <f>IF(Y104=Y79,1,LEN(Y104))</f>
        <v>0</v>
      </c>
      <c r="X104" s="2566" t="str" cm="1">
        <f t="array" ref="X104">IF(AA104="", "", IFERROR(MAX(IF(ISNUMBER(X80:X103), X80:X103)) + 1, ""))</f>
        <v/>
      </c>
      <c r="Y104" s="135" t="str" cm="1">
        <f t="array" ref="Y104">IFERROR(INDEX(AA81:AA132, MATCH(ROW()-MIN(ROW(AA81:AA132))+1, X81:X132, 0)), "")</f>
        <v/>
      </c>
      <c r="Z104" s="2567">
        <f t="shared" si="22"/>
        <v>0</v>
      </c>
      <c r="AA104" s="2571" t="str">
        <f t="shared" si="23"/>
        <v/>
      </c>
      <c r="AB104" s="2575"/>
      <c r="AC104" s="2574" t="e">
        <f>IF(LEN(AD103)&lt;=AB98,AD103,LEFT(AD103,FIND("#",SUBSTITUTE(LEFT(AD103,AB98+1)," ","#",LEN(LEFT(AD103,AB98+1))-LEN(SUBSTITUTE(LEFT(AD103,AB98+1)," ",""))))-1))</f>
        <v>#VALUE!</v>
      </c>
      <c r="AD104" s="2572" t="e">
        <f t="shared" si="25"/>
        <v>#VALUE!</v>
      </c>
      <c r="AE104"/>
      <c r="AF104" s="73" t="str">
        <f t="shared" si="20"/>
        <v>►</v>
      </c>
      <c r="AG104" s="3"/>
      <c r="AH104"/>
      <c r="AI104"/>
      <c r="AJ104"/>
      <c r="AK104"/>
      <c r="AL104"/>
      <c r="AM104"/>
      <c r="AN104" s="964" t="s">
        <v>57</v>
      </c>
      <c r="AO104" s="84" t="s">
        <v>56</v>
      </c>
      <c r="AP104" s="969" t="s">
        <v>511</v>
      </c>
      <c r="AQ104" s="970" t="s">
        <v>512</v>
      </c>
      <c r="AS104" s="763">
        <v>1</v>
      </c>
      <c r="AT104" s="695" t="s">
        <v>306</v>
      </c>
      <c r="AU104" s="815"/>
      <c r="AV104" s="816"/>
      <c r="AW104" s="824"/>
      <c r="AX104" s="1031" t="s">
        <v>532</v>
      </c>
      <c r="AY104" s="1034"/>
      <c r="BA104" s="466">
        <v>1</v>
      </c>
      <c r="BB104" s="464"/>
      <c r="BC104" s="464"/>
    </row>
    <row r="105" spans="1:55" ht="21" customHeight="1" x14ac:dyDescent="0.25">
      <c r="A105" s="464"/>
      <c r="B105" s="73" t="str">
        <f t="shared" si="21"/>
        <v>►</v>
      </c>
      <c r="C105" s="451" t="str">
        <f>C74</f>
        <v>Famille à coller.N.Nom de votre recette.Recette mère ►.S.Saisissez le nom de la recette mère</v>
      </c>
      <c r="D105" s="451">
        <f>D74</f>
        <v>6</v>
      </c>
      <c r="E105" s="525" t="str">
        <f>E74</f>
        <v>couverts</v>
      </c>
      <c r="F105" s="114"/>
      <c r="G105" s="114"/>
      <c r="H105" s="114"/>
      <c r="I105" s="114"/>
      <c r="J105" s="114"/>
      <c r="K105" s="114"/>
      <c r="L105" s="115"/>
      <c r="M105" s="27"/>
      <c r="N105" s="2837"/>
      <c r="O105" s="2829"/>
      <c r="P105" s="2829"/>
      <c r="Q105" s="2830"/>
      <c r="R105" s="464"/>
      <c r="W105" s="1981">
        <f>IF(Y105=Y79,1,LEN(Y105))</f>
        <v>0</v>
      </c>
      <c r="X105" s="2566" t="str" cm="1">
        <f t="array" ref="X105">IF(AA105="", "", IFERROR(MAX(IF(ISNUMBER(X80:X104), X80:X104)) + 1, ""))</f>
        <v/>
      </c>
      <c r="Y105" s="135" t="str" cm="1">
        <f t="array" ref="Y105">IFERROR(INDEX(AA81:AA132, MATCH(ROW()-MIN(ROW(AA81:AA132))+1, X81:X132, 0)), "")</f>
        <v/>
      </c>
      <c r="Z105" s="2567">
        <f t="shared" si="22"/>
        <v>0</v>
      </c>
      <c r="AA105" s="2571" t="str">
        <f t="shared" si="23"/>
        <v/>
      </c>
      <c r="AB105" s="2575"/>
      <c r="AC105" s="2574" t="e">
        <f>IF(LEN(AD104)&lt;=AB98,AD104,LEFT(AD104,FIND("#",SUBSTITUTE(LEFT(AD104,AB98+1)," ","#",LEN(LEFT(AD104,AB98+1))-LEN(SUBSTITUTE(LEFT(AD104,AB98+1)," ",""))))-1))</f>
        <v>#VALUE!</v>
      </c>
      <c r="AD105" s="2572" t="e">
        <f t="shared" si="25"/>
        <v>#VALUE!</v>
      </c>
      <c r="AE105"/>
      <c r="AF105" s="73" t="str">
        <f t="shared" si="20"/>
        <v>►</v>
      </c>
      <c r="AG105" s="3"/>
      <c r="AH105"/>
      <c r="AI105"/>
      <c r="AJ105"/>
      <c r="AK105"/>
      <c r="AL105"/>
      <c r="AM105"/>
      <c r="AN105" s="801">
        <v>0.25</v>
      </c>
      <c r="AO105" s="802">
        <v>0.5</v>
      </c>
      <c r="AP105" s="971" t="s">
        <v>643</v>
      </c>
      <c r="AQ105" s="972"/>
      <c r="AS105" s="826"/>
      <c r="AT105" s="20" t="s">
        <v>521</v>
      </c>
      <c r="AU105" s="9"/>
      <c r="AV105" s="9"/>
      <c r="AW105" s="9"/>
      <c r="AX105" s="9"/>
      <c r="AY105" s="754"/>
      <c r="BA105" s="466">
        <v>1</v>
      </c>
    </row>
    <row r="106" spans="1:55" ht="21" customHeight="1" x14ac:dyDescent="0.25">
      <c r="A106" s="464"/>
      <c r="B106" s="73" t="str">
        <f t="shared" si="21"/>
        <v>►</v>
      </c>
      <c r="C106" s="451" t="str">
        <f>C74</f>
        <v>Famille à coller.N.Nom de votre recette.Recette mère ►.S.Saisissez le nom de la recette mère</v>
      </c>
      <c r="D106" s="451">
        <f>D74</f>
        <v>6</v>
      </c>
      <c r="E106" s="525" t="str">
        <f>E74</f>
        <v>couverts</v>
      </c>
      <c r="F106" s="114"/>
      <c r="G106" s="114"/>
      <c r="H106" s="114"/>
      <c r="I106" s="114"/>
      <c r="J106" s="114"/>
      <c r="K106" s="114"/>
      <c r="L106" s="115"/>
      <c r="M106" s="27"/>
      <c r="N106" s="2837"/>
      <c r="O106" s="2829"/>
      <c r="P106" s="2829"/>
      <c r="Q106" s="2830"/>
      <c r="R106" s="464"/>
      <c r="W106" s="1981">
        <f>IF(Y106=Y79,1,LEN(Y106))</f>
        <v>0</v>
      </c>
      <c r="X106" s="2566" t="str" cm="1">
        <f t="array" ref="X106">IF(AA106="", "", IFERROR(MAX(IF(ISNUMBER(X80:X105), X80:X105)) + 1, ""))</f>
        <v/>
      </c>
      <c r="Y106" s="135" t="str" cm="1">
        <f t="array" ref="Y106">IFERROR(INDEX(AA81:AA132, MATCH(ROW()-MIN(ROW(AA81:AA132))+1, X81:X132, 0)), "")</f>
        <v/>
      </c>
      <c r="Z106" s="2567">
        <f t="shared" si="22"/>
        <v>0</v>
      </c>
      <c r="AA106" s="2571" t="str">
        <f t="shared" si="23"/>
        <v/>
      </c>
      <c r="AB106" s="2575"/>
      <c r="AC106" s="2574" t="e">
        <f>IF(LEN(AD105)&lt;=AB98,AD105,LEFT(AD105,FIND("#",SUBSTITUTE(LEFT(AD105,AB98+1)," ","#",LEN(LEFT(AD105,AB98+1))-LEN(SUBSTITUTE(LEFT(AD105,AB98+1)," ",""))))-1))</f>
        <v>#VALUE!</v>
      </c>
      <c r="AD106" s="2572" t="e">
        <f t="shared" si="25"/>
        <v>#VALUE!</v>
      </c>
      <c r="AE106"/>
      <c r="AF106" s="73" t="str">
        <f t="shared" ref="AF106:AF124" si="26">B106</f>
        <v>►</v>
      </c>
      <c r="AG106" s="3"/>
      <c r="AH106"/>
      <c r="AI106"/>
      <c r="AJ106"/>
      <c r="AK106"/>
      <c r="AL106"/>
      <c r="AM106"/>
      <c r="AN106" s="716"/>
      <c r="AO106" s="122"/>
      <c r="AP106" s="122"/>
      <c r="AQ106" s="717"/>
      <c r="AS106" s="827"/>
      <c r="AT106" s="828"/>
      <c r="AU106" s="9"/>
      <c r="AV106" s="9"/>
      <c r="AW106" s="9"/>
      <c r="AX106" s="9"/>
      <c r="AY106" s="754"/>
      <c r="BA106" s="466">
        <v>1</v>
      </c>
    </row>
    <row r="107" spans="1:55" ht="21" customHeight="1" x14ac:dyDescent="0.25">
      <c r="A107" s="464"/>
      <c r="B107" s="73" t="str">
        <f t="shared" si="21"/>
        <v>►</v>
      </c>
      <c r="C107" s="451" t="str">
        <f>C74</f>
        <v>Famille à coller.N.Nom de votre recette.Recette mère ►.S.Saisissez le nom de la recette mère</v>
      </c>
      <c r="D107" s="451">
        <f>D74</f>
        <v>6</v>
      </c>
      <c r="E107" s="525" t="str">
        <f>E74</f>
        <v>couverts</v>
      </c>
      <c r="F107" s="114"/>
      <c r="G107" s="114"/>
      <c r="H107" s="114"/>
      <c r="I107" s="114"/>
      <c r="J107" s="114"/>
      <c r="K107" s="114"/>
      <c r="L107" s="115"/>
      <c r="M107" s="27"/>
      <c r="N107" s="2837"/>
      <c r="O107" s="2829"/>
      <c r="P107" s="2829"/>
      <c r="Q107" s="2830"/>
      <c r="R107" s="464"/>
      <c r="W107" s="1981">
        <f>IF(Y107=Y79,1,LEN(Y107))</f>
        <v>0</v>
      </c>
      <c r="X107" s="2566" cm="1">
        <f t="array" ref="X107">IF(AA107="", "", IFERROR(MAX(IF(ISNUMBER(X80:X106), X80:X106)) + 1, ""))</f>
        <v>9</v>
      </c>
      <c r="Y107" s="135" t="str" cm="1">
        <f t="array" ref="Y107">IFERROR(INDEX(AA81:AA132, MATCH(ROW()-MIN(ROW(AA81:AA132))+1, X81:X132, 0)), "")</f>
        <v/>
      </c>
      <c r="Z107" s="2567">
        <f t="shared" si="22"/>
        <v>0</v>
      </c>
      <c r="AA107" s="2568" t="str">
        <f t="shared" si="23"/>
        <v xml:space="preserve"> et saisissez un nombre de caractères pour que le texte ne déborde pas de la colonne</v>
      </c>
      <c r="AB107" s="2569" t="str">
        <f>Y75</f>
        <v xml:space="preserve"> et saisissez un nombre de caractères pour que le texte ne déborde pas de la colonne</v>
      </c>
      <c r="AC107" s="1833" t="str">
        <f>IF(AND(AB107&lt;&gt;"", AB111&lt;&gt;""), IF(LEN(AB107)&lt;AB111, AB107, IFERROR(LEFT(AB110, IF(ISNUMBER(FIND(" ", AB110)), FIND(" ", AB110 &amp; " ", AB111) - 1, LEN(AB110))), "")), "")</f>
        <v xml:space="preserve"> et saisissez un nombre de caractères pour que le texte ne déborde pas de la colonne</v>
      </c>
      <c r="AD107" s="1828" t="e">
        <f>IF(AC107="","",RIGHT(AB110,LEN(AB110)-LEN(AC107)-1))</f>
        <v>#VALUE!</v>
      </c>
      <c r="AE107"/>
      <c r="AF107" s="73" t="str">
        <f t="shared" si="26"/>
        <v>►</v>
      </c>
      <c r="AG107" s="3"/>
      <c r="AH107"/>
      <c r="AI107"/>
      <c r="AJ107"/>
      <c r="AK107"/>
      <c r="AL107"/>
      <c r="AM107"/>
      <c r="AN107" s="805" t="s">
        <v>505</v>
      </c>
      <c r="AO107" s="597" t="s">
        <v>525</v>
      </c>
      <c r="AP107" s="973" t="s">
        <v>514</v>
      </c>
      <c r="AQ107" s="974" t="s">
        <v>515</v>
      </c>
      <c r="AS107" s="829"/>
      <c r="AT107" s="828" t="s">
        <v>533</v>
      </c>
      <c r="AU107" s="9"/>
      <c r="AV107" s="9"/>
      <c r="AW107" s="9"/>
      <c r="AX107" s="9"/>
      <c r="AY107" s="754"/>
      <c r="BA107" s="466">
        <v>1</v>
      </c>
    </row>
    <row r="108" spans="1:55" ht="21" customHeight="1" x14ac:dyDescent="0.25">
      <c r="A108" s="464"/>
      <c r="B108" s="73" t="str">
        <f t="shared" si="21"/>
        <v>►</v>
      </c>
      <c r="C108" s="451" t="str">
        <f>C74</f>
        <v>Famille à coller.N.Nom de votre recette.Recette mère ►.S.Saisissez le nom de la recette mère</v>
      </c>
      <c r="D108" s="451">
        <f>D74</f>
        <v>6</v>
      </c>
      <c r="E108" s="525" t="str">
        <f>E74</f>
        <v>couverts</v>
      </c>
      <c r="F108" s="114"/>
      <c r="G108" s="114"/>
      <c r="H108" s="114"/>
      <c r="I108" s="114"/>
      <c r="J108" s="114"/>
      <c r="K108" s="114"/>
      <c r="L108" s="115"/>
      <c r="M108" s="27"/>
      <c r="N108" s="2837"/>
      <c r="O108" s="2829"/>
      <c r="P108" s="2829"/>
      <c r="Q108" s="2830"/>
      <c r="R108" s="464"/>
      <c r="W108" s="1981">
        <f>IF(Y108=Y79,1,LEN(Y108))</f>
        <v>0</v>
      </c>
      <c r="X108" s="2566" t="str" cm="1">
        <f t="array" ref="X108">IF(AA108="", "", IFERROR(MAX(IF(ISNUMBER(X80:X107), X80:X107)) + 1, ""))</f>
        <v/>
      </c>
      <c r="Y108" s="135" t="str" cm="1">
        <f t="array" ref="Y108">IFERROR(INDEX(AA81:AA132, MATCH(ROW()-MIN(ROW(AA81:AA132))+1, X81:X132, 0)), "")</f>
        <v/>
      </c>
      <c r="Z108" s="2567">
        <f t="shared" si="22"/>
        <v>0</v>
      </c>
      <c r="AA108" s="2568" t="str">
        <f t="shared" si="23"/>
        <v/>
      </c>
      <c r="AB108" s="1832" t="str">
        <f>SUBSTITUTE(SUBSTITUTE(SUBSTITUTE(SUBSTITUTE(SUBSTITUTE(AB107, ",", "♦"), ";", "♦"), ".", "♦"), " ♦", " "), "♦", " ")</f>
        <v xml:space="preserve"> et saisissez un nombre de caractères pour que le texte ne déborde pas de la colonne</v>
      </c>
      <c r="AC108" s="1833" t="e">
        <f>IF(LEN(AD107)&lt;=AB111,AD107,LEFT(AD107,FIND("#",SUBSTITUTE(LEFT(AD107,AB111+1)," ","#",LEN(LEFT(AD107,AB111+1))-LEN(SUBSTITUTE(LEFT(AD107,AB111+1)," ",""))))-1))</f>
        <v>#VALUE!</v>
      </c>
      <c r="AD108" s="1834" t="e">
        <f t="shared" ref="AD108:AD119" si="27">IF(AC108="","",IFERROR(RIGHT(AD107,LEN(AD107)-LEN(AC108)-1),""))</f>
        <v>#VALUE!</v>
      </c>
      <c r="AE108"/>
      <c r="AF108" s="73" t="str">
        <f t="shared" si="26"/>
        <v>►</v>
      </c>
      <c r="AG108" s="3"/>
      <c r="AH108"/>
      <c r="AI108"/>
      <c r="AJ108"/>
      <c r="AK108"/>
      <c r="AL108"/>
      <c r="AM108"/>
      <c r="AN108" s="801">
        <v>0.25</v>
      </c>
      <c r="AO108" s="802">
        <v>0.5</v>
      </c>
      <c r="AP108" s="971" t="s">
        <v>644</v>
      </c>
      <c r="AQ108" s="972"/>
      <c r="AS108" s="829" t="s">
        <v>451</v>
      </c>
      <c r="AT108" s="828"/>
      <c r="AU108" s="9"/>
      <c r="AV108" s="9"/>
      <c r="AW108" s="9"/>
      <c r="AX108" s="9"/>
      <c r="AY108" s="754"/>
      <c r="BA108" s="466">
        <v>1</v>
      </c>
    </row>
    <row r="109" spans="1:55" ht="21" customHeight="1" x14ac:dyDescent="0.25">
      <c r="A109" s="464"/>
      <c r="B109" s="73" t="str">
        <f t="shared" si="21"/>
        <v>►</v>
      </c>
      <c r="C109" s="451" t="str">
        <f>C74</f>
        <v>Famille à coller.N.Nom de votre recette.Recette mère ►.S.Saisissez le nom de la recette mère</v>
      </c>
      <c r="D109" s="451">
        <f>D74</f>
        <v>6</v>
      </c>
      <c r="E109" s="525" t="str">
        <f>E74</f>
        <v>couverts</v>
      </c>
      <c r="F109" s="114"/>
      <c r="G109" s="114"/>
      <c r="H109" s="114"/>
      <c r="I109" s="114"/>
      <c r="J109" s="114"/>
      <c r="K109" s="114"/>
      <c r="L109" s="115"/>
      <c r="M109" s="27"/>
      <c r="N109" s="2837"/>
      <c r="O109" s="2829"/>
      <c r="P109" s="2829"/>
      <c r="Q109" s="2830"/>
      <c r="R109" s="464"/>
      <c r="W109" s="1981">
        <f>IF(Y109=Y79,1,LEN(Y109))</f>
        <v>0</v>
      </c>
      <c r="X109" s="2566" t="str" cm="1">
        <f t="array" ref="X109">IF(AA109="", "", IFERROR(MAX(IF(ISNUMBER(X80:X108), X80:X108)) + 1, ""))</f>
        <v/>
      </c>
      <c r="Y109" s="135" t="str" cm="1">
        <f t="array" ref="Y109">IFERROR(INDEX(AA81:AA132, MATCH(ROW()-MIN(ROW(AA81:AA132))+1, X81:X132, 0)), "")</f>
        <v/>
      </c>
      <c r="Z109" s="2567">
        <f t="shared" si="22"/>
        <v>0</v>
      </c>
      <c r="AA109" s="2568" t="str">
        <f t="shared" si="23"/>
        <v/>
      </c>
      <c r="AB109" s="1832" t="str">
        <f>IFERROR(SUBSTITUTE(SUBSTITUTE(SUBSTITUTE(SUBSTITUTE(SUBSTITUTE(SUBSTITUTE(AB108, ",", " "), ".", " "), ";", " "), "-", " "), ":", " "), "?", " "), AB108)</f>
        <v xml:space="preserve"> et saisissez un nombre de caractères pour que le texte ne déborde pas de la colonne</v>
      </c>
      <c r="AC109" s="1833" t="e">
        <f>IF(LEN(AD108)&lt;=AB111,AD108,LEFT(AD108,FIND("#",SUBSTITUTE(LEFT(AD108,AB111+1)," ","#",LEN(LEFT(AD108,AB111+1))-LEN(SUBSTITUTE(LEFT(AD108,AB111+1)," ",""))))-1))</f>
        <v>#VALUE!</v>
      </c>
      <c r="AD109" s="1834" t="e">
        <f t="shared" si="27"/>
        <v>#VALUE!</v>
      </c>
      <c r="AE109"/>
      <c r="AF109" s="73" t="str">
        <f t="shared" si="26"/>
        <v>►</v>
      </c>
      <c r="AG109" s="3"/>
      <c r="AH109"/>
      <c r="AI109"/>
      <c r="AJ109"/>
      <c r="AK109"/>
      <c r="AL109"/>
      <c r="AM109"/>
      <c r="AN109" s="716" t="s">
        <v>517</v>
      </c>
      <c r="AO109" s="122" t="s">
        <v>518</v>
      </c>
      <c r="AP109" s="122"/>
      <c r="AQ109" s="717"/>
      <c r="AS109" s="827"/>
      <c r="AT109" s="735"/>
      <c r="AU109" s="9"/>
      <c r="AV109" s="9"/>
      <c r="AW109" s="9"/>
      <c r="AX109" s="9"/>
      <c r="AY109" s="754"/>
      <c r="BA109" s="466">
        <v>1</v>
      </c>
    </row>
    <row r="110" spans="1:55" ht="21" customHeight="1" x14ac:dyDescent="0.25">
      <c r="A110" s="464"/>
      <c r="B110" s="73" t="str">
        <f t="shared" si="21"/>
        <v>►</v>
      </c>
      <c r="C110" s="451" t="str">
        <f>C74</f>
        <v>Famille à coller.N.Nom de votre recette.Recette mère ►.S.Saisissez le nom de la recette mère</v>
      </c>
      <c r="D110" s="451">
        <f>D74</f>
        <v>6</v>
      </c>
      <c r="E110" s="525" t="str">
        <f>E74</f>
        <v>couverts</v>
      </c>
      <c r="F110" s="114"/>
      <c r="G110" s="114"/>
      <c r="H110" s="114"/>
      <c r="I110" s="114"/>
      <c r="J110" s="114"/>
      <c r="K110" s="114"/>
      <c r="L110" s="115"/>
      <c r="M110" s="27"/>
      <c r="N110" s="2837"/>
      <c r="O110" s="2829"/>
      <c r="P110" s="2829"/>
      <c r="Q110" s="2830"/>
      <c r="R110" s="464"/>
      <c r="W110" s="1981">
        <f>IF(Y110=Y79,1,LEN(Y110))</f>
        <v>0</v>
      </c>
      <c r="X110" s="2566" t="str" cm="1">
        <f t="array" ref="X110">IF(AA110="", "", IFERROR(MAX(IF(ISNUMBER(X80:X109), X80:X109)) + 1, ""))</f>
        <v/>
      </c>
      <c r="Y110" s="135" t="str" cm="1">
        <f t="array" ref="Y110">IFERROR(INDEX(AA81:AA132, MATCH(ROW()-MIN(ROW(AA81:AA132))+1, X81:X132, 0)), "")</f>
        <v/>
      </c>
      <c r="Z110" s="2567">
        <f t="shared" si="22"/>
        <v>0</v>
      </c>
      <c r="AA110" s="2568" t="str">
        <f t="shared" si="23"/>
        <v/>
      </c>
      <c r="AB110" s="1832" t="str">
        <f>IFERROR(SUBSTITUTE(SUBSTITUTE(SUBSTITUTE(SUBSTITUTE(AB109, " , ", " "), ";", " "), "  ", " "), " ", " "), AB109)</f>
        <v xml:space="preserve"> et saisissez un nombre de caractères pour que le texte ne déborde pas de la colonne</v>
      </c>
      <c r="AC110" s="1833" t="e">
        <f>IF(LEN(AD109)&lt;=AB111,AD109,LEFT(AD109,FIND("#",SUBSTITUTE(LEFT(AD109,AB111+1)," ","#",LEN(LEFT(AD109,AB111+1))-LEN(SUBSTITUTE(LEFT(AD109,AB111+1)," ",""))))-1))</f>
        <v>#VALUE!</v>
      </c>
      <c r="AD110" s="1834" t="e">
        <f t="shared" si="27"/>
        <v>#VALUE!</v>
      </c>
      <c r="AE110"/>
      <c r="AF110" s="73" t="str">
        <f t="shared" si="26"/>
        <v>►</v>
      </c>
      <c r="AG110"/>
      <c r="AH110"/>
      <c r="AI110"/>
      <c r="AJ110"/>
      <c r="AK110"/>
      <c r="AL110"/>
      <c r="AM110"/>
      <c r="AN110" s="975"/>
      <c r="AO110" s="976"/>
      <c r="AP110" s="976"/>
      <c r="AQ110" s="977"/>
      <c r="AS110" s="827"/>
      <c r="AT110" s="735" t="s">
        <v>534</v>
      </c>
      <c r="AU110" s="9"/>
      <c r="AV110" s="9"/>
      <c r="AW110" s="9"/>
      <c r="AX110" s="9"/>
      <c r="AY110" s="754"/>
      <c r="BA110" s="466">
        <v>1</v>
      </c>
    </row>
    <row r="111" spans="1:55" ht="21" customHeight="1" x14ac:dyDescent="0.25">
      <c r="A111" s="464"/>
      <c r="B111" s="73" t="str">
        <f t="shared" si="21"/>
        <v>►</v>
      </c>
      <c r="C111" s="451" t="str">
        <f>C74</f>
        <v>Famille à coller.N.Nom de votre recette.Recette mère ►.S.Saisissez le nom de la recette mère</v>
      </c>
      <c r="D111" s="451">
        <f>D74</f>
        <v>6</v>
      </c>
      <c r="E111" s="525" t="str">
        <f>E74</f>
        <v>couverts</v>
      </c>
      <c r="F111" s="114"/>
      <c r="G111" s="114"/>
      <c r="H111" s="114"/>
      <c r="I111" s="114"/>
      <c r="J111" s="114"/>
      <c r="K111" s="114"/>
      <c r="L111" s="115"/>
      <c r="M111" s="27"/>
      <c r="N111" s="2837"/>
      <c r="O111" s="2829"/>
      <c r="P111" s="2829"/>
      <c r="Q111" s="2830"/>
      <c r="R111" s="464"/>
      <c r="W111" s="1981">
        <f>IF(Y111=Y79,1,LEN(Y111))</f>
        <v>0</v>
      </c>
      <c r="X111" s="2566" t="str" cm="1">
        <f t="array" ref="X111">IF(AA111="", "", IFERROR(MAX(IF(ISNUMBER(X80:X110), X80:X110)) + 1, ""))</f>
        <v/>
      </c>
      <c r="Y111" s="135" t="str" cm="1">
        <f t="array" ref="Y111">IFERROR(INDEX(AA81:AA132, MATCH(ROW()-MIN(ROW(AA81:AA132))+1, X81:X132, 0)), "")</f>
        <v/>
      </c>
      <c r="Z111" s="2567">
        <f t="shared" si="22"/>
        <v>0</v>
      </c>
      <c r="AA111" s="2568" t="str">
        <f t="shared" si="23"/>
        <v/>
      </c>
      <c r="AB111" s="1837">
        <f>Y69</f>
        <v>90</v>
      </c>
      <c r="AC111" s="1833" t="e">
        <f>IF(LEN(AD110)&lt;=AB111,AD110,LEFT(AD110,FIND("#",SUBSTITUTE(LEFT(AD110,AB111+1)," ","#",LEN(LEFT(AD110,AB111+1))-LEN(SUBSTITUTE(LEFT(AD110,AB111+1)," ",""))))-1))</f>
        <v>#VALUE!</v>
      </c>
      <c r="AD111" s="1834" t="e">
        <f t="shared" si="27"/>
        <v>#VALUE!</v>
      </c>
      <c r="AE111"/>
      <c r="AF111" s="73" t="str">
        <f t="shared" si="26"/>
        <v>►</v>
      </c>
      <c r="AG111"/>
      <c r="AH111"/>
      <c r="AI111"/>
      <c r="AJ111"/>
      <c r="AK111"/>
      <c r="AL111"/>
      <c r="AM111"/>
      <c r="AN111" s="790"/>
      <c r="AO111" s="746"/>
      <c r="AP111" s="704"/>
      <c r="AQ111" s="705"/>
      <c r="AS111" s="830" t="s">
        <v>535</v>
      </c>
      <c r="AT111" s="9"/>
      <c r="AU111" s="9"/>
      <c r="AV111" s="9"/>
      <c r="AW111" s="9"/>
      <c r="AX111" s="9"/>
      <c r="AY111" s="754"/>
      <c r="BA111" s="466">
        <v>1</v>
      </c>
    </row>
    <row r="112" spans="1:55" ht="21" customHeight="1" thickBot="1" x14ac:dyDescent="0.3">
      <c r="A112" s="464"/>
      <c r="B112" s="73" t="str">
        <f t="shared" si="21"/>
        <v>►</v>
      </c>
      <c r="C112" s="451" t="str">
        <f>C74</f>
        <v>Famille à coller.N.Nom de votre recette.Recette mère ►.S.Saisissez le nom de la recette mère</v>
      </c>
      <c r="D112" s="451">
        <f>D74</f>
        <v>6</v>
      </c>
      <c r="E112" s="525" t="str">
        <f>E74</f>
        <v>couverts</v>
      </c>
      <c r="F112" s="114"/>
      <c r="G112" s="114"/>
      <c r="H112" s="114"/>
      <c r="I112" s="114"/>
      <c r="J112" s="114"/>
      <c r="K112" s="114"/>
      <c r="L112" s="115"/>
      <c r="M112" s="27"/>
      <c r="N112" s="2837"/>
      <c r="O112" s="2829"/>
      <c r="P112" s="2829"/>
      <c r="Q112" s="2830"/>
      <c r="R112" s="464"/>
      <c r="W112" s="1981">
        <f>IF(Y112=Y79,1,LEN(Y112))</f>
        <v>0</v>
      </c>
      <c r="X112" s="2566" t="str" cm="1">
        <f t="array" ref="X112">IF(AA112="", "", IFERROR(MAX(IF(ISNUMBER(X80:X111), X80:X111)) + 1, ""))</f>
        <v/>
      </c>
      <c r="Y112" s="135" t="str" cm="1">
        <f t="array" ref="Y112">IFERROR(INDEX(AA81:AA132, MATCH(ROW()-MIN(ROW(AA81:AA132))+1, X81:X132, 0)), "")</f>
        <v/>
      </c>
      <c r="Z112" s="2567">
        <f t="shared" si="22"/>
        <v>0</v>
      </c>
      <c r="AA112" s="2568" t="str">
        <f t="shared" si="23"/>
        <v/>
      </c>
      <c r="AB112" s="1841"/>
      <c r="AC112" s="1833" t="e">
        <f>IF(LEN(AD111)&lt;=AB111,AD111,LEFT(AD111,FIND("#",SUBSTITUTE(LEFT(AD111,AB111+1)," ","#",LEN(LEFT(AD111,AB111+1))-LEN(SUBSTITUTE(LEFT(AD111,AB111+1)," ",""))))-1))</f>
        <v>#VALUE!</v>
      </c>
      <c r="AD112" s="1834" t="e">
        <f t="shared" si="27"/>
        <v>#VALUE!</v>
      </c>
      <c r="AE112"/>
      <c r="AF112" s="73" t="str">
        <f t="shared" si="26"/>
        <v>►</v>
      </c>
      <c r="AG112"/>
      <c r="AH112"/>
      <c r="AI112"/>
      <c r="AJ112"/>
      <c r="AK112"/>
      <c r="AL112"/>
      <c r="AM112"/>
      <c r="AN112" s="790" t="s">
        <v>504</v>
      </c>
      <c r="AO112" s="746"/>
      <c r="AP112" s="704"/>
      <c r="AQ112" s="705"/>
      <c r="AS112" s="827"/>
      <c r="AT112" s="9"/>
      <c r="AU112" s="9"/>
      <c r="AV112" s="9"/>
      <c r="AW112" s="9"/>
      <c r="AX112" s="9"/>
      <c r="AY112" s="754"/>
      <c r="BA112" s="466">
        <v>1</v>
      </c>
    </row>
    <row r="113" spans="1:53" ht="21" customHeight="1" thickTop="1" x14ac:dyDescent="0.25">
      <c r="A113" s="464"/>
      <c r="B113" s="73" t="str">
        <f t="shared" si="21"/>
        <v>►</v>
      </c>
      <c r="C113" s="451" t="str">
        <f>C74</f>
        <v>Famille à coller.N.Nom de votre recette.Recette mère ►.S.Saisissez le nom de la recette mère</v>
      </c>
      <c r="D113" s="451">
        <f>D74</f>
        <v>6</v>
      </c>
      <c r="E113" s="525" t="str">
        <f>E74</f>
        <v>couverts</v>
      </c>
      <c r="F113" s="114"/>
      <c r="G113" s="114"/>
      <c r="H113" s="114"/>
      <c r="I113" s="114"/>
      <c r="J113" s="114"/>
      <c r="K113" s="114"/>
      <c r="L113" s="115"/>
      <c r="M113" s="27"/>
      <c r="N113" s="2837"/>
      <c r="O113" s="2829"/>
      <c r="P113" s="2829"/>
      <c r="Q113" s="2830"/>
      <c r="R113" s="464"/>
      <c r="W113" s="1981">
        <f>IF(Y113=Y79,1,LEN(Y113))</f>
        <v>0</v>
      </c>
      <c r="X113" s="2566" t="str" cm="1">
        <f t="array" ref="X113">IF(AA113="", "", IFERROR(MAX(IF(ISNUMBER(X80:X112), X80:X112)) + 1, ""))</f>
        <v/>
      </c>
      <c r="Y113" s="135" t="str" cm="1">
        <f t="array" ref="Y113">IFERROR(INDEX(AA81:AA132, MATCH(ROW()-MIN(ROW(AA81:AA132))+1, X81:X132, 0)), "")</f>
        <v/>
      </c>
      <c r="Z113" s="2567">
        <f t="shared" si="22"/>
        <v>0</v>
      </c>
      <c r="AA113" s="2568" t="str">
        <f t="shared" si="23"/>
        <v/>
      </c>
      <c r="AB113" s="1841"/>
      <c r="AC113" s="1833" t="e">
        <f>IF(LEN(AD112)&lt;=AB111,AD112,LEFT(AD112,FIND("#",SUBSTITUTE(LEFT(AD112,AB111+1)," ","#",LEN(LEFT(AD112,AB111+1))-LEN(SUBSTITUTE(LEFT(AD112,AB111+1)," ",""))))-1))</f>
        <v>#VALUE!</v>
      </c>
      <c r="AD113" s="1834" t="e">
        <f t="shared" si="27"/>
        <v>#VALUE!</v>
      </c>
      <c r="AE113"/>
      <c r="AF113" s="73" t="str">
        <f t="shared" si="26"/>
        <v>►</v>
      </c>
      <c r="AG113"/>
      <c r="AH113"/>
      <c r="AI113"/>
      <c r="AJ113"/>
      <c r="AK113"/>
      <c r="AL113"/>
      <c r="AM113"/>
      <c r="AN113" s="978" t="s">
        <v>645</v>
      </c>
      <c r="AO113" s="794"/>
      <c r="AP113" s="671"/>
      <c r="AQ113" s="672"/>
      <c r="AS113" s="827"/>
      <c r="AT113" s="3051" t="s">
        <v>510</v>
      </c>
      <c r="AU113" s="3012"/>
      <c r="AV113" s="3015" t="s">
        <v>78</v>
      </c>
      <c r="AW113" s="3015"/>
      <c r="AX113" s="9"/>
      <c r="AY113" s="754"/>
      <c r="BA113" s="466">
        <v>1</v>
      </c>
    </row>
    <row r="114" spans="1:53" ht="21" customHeight="1" x14ac:dyDescent="0.25">
      <c r="A114" s="464"/>
      <c r="B114" s="73" t="str">
        <f t="shared" si="21"/>
        <v>►</v>
      </c>
      <c r="C114" s="451" t="str">
        <f>C74</f>
        <v>Famille à coller.N.Nom de votre recette.Recette mère ►.S.Saisissez le nom de la recette mère</v>
      </c>
      <c r="D114" s="451">
        <f>D74</f>
        <v>6</v>
      </c>
      <c r="E114" s="525" t="str">
        <f>E74</f>
        <v>couverts</v>
      </c>
      <c r="F114" s="114"/>
      <c r="G114" s="114"/>
      <c r="H114" s="114"/>
      <c r="I114" s="114"/>
      <c r="J114" s="114"/>
      <c r="K114" s="114"/>
      <c r="L114" s="115"/>
      <c r="M114" s="27"/>
      <c r="N114" s="2837"/>
      <c r="O114" s="2829"/>
      <c r="P114" s="2829"/>
      <c r="Q114" s="2830"/>
      <c r="R114" s="464"/>
      <c r="W114" s="1981">
        <f>IF(Y114=Y79,1,LEN(Y114))</f>
        <v>0</v>
      </c>
      <c r="X114" s="2566" t="str" cm="1">
        <f t="array" ref="X114">IF(AA114="", "", IFERROR(MAX(IF(ISNUMBER(X80:X113), X80:X113)) + 1, ""))</f>
        <v/>
      </c>
      <c r="Y114" s="135" t="str" cm="1">
        <f t="array" ref="Y114">IFERROR(INDEX(AA81:AA132, MATCH(ROW()-MIN(ROW(AA81:AA132))+1, X81:X132, 0)), "")</f>
        <v/>
      </c>
      <c r="Z114" s="2567">
        <f t="shared" si="22"/>
        <v>0</v>
      </c>
      <c r="AA114" s="2568" t="str">
        <f t="shared" si="23"/>
        <v/>
      </c>
      <c r="AB114" s="1841"/>
      <c r="AC114" s="1833" t="e">
        <f>IF(LEN(AD113)&lt;=AB111,AD113,LEFT(AD113,FIND("#",SUBSTITUTE(LEFT(AD113,AB111+1)," ","#",LEN(LEFT(AD113,AB111+1))-LEN(SUBSTITUTE(LEFT(AD113,AB111+1)," ",""))))-1))</f>
        <v>#VALUE!</v>
      </c>
      <c r="AD114" s="1834" t="e">
        <f t="shared" si="27"/>
        <v>#VALUE!</v>
      </c>
      <c r="AE114"/>
      <c r="AF114" s="73" t="str">
        <f t="shared" si="26"/>
        <v>►</v>
      </c>
      <c r="AG114"/>
      <c r="AH114"/>
      <c r="AI114"/>
      <c r="AJ114"/>
      <c r="AK114"/>
      <c r="AL114"/>
      <c r="AM114"/>
      <c r="AN114" s="831"/>
      <c r="AO114" s="678"/>
      <c r="AP114" s="678"/>
      <c r="AQ114" s="679"/>
      <c r="AS114" s="827"/>
      <c r="AT114" s="694" t="s">
        <v>57</v>
      </c>
      <c r="AU114" s="797" t="s">
        <v>56</v>
      </c>
      <c r="AV114" s="798" t="s">
        <v>511</v>
      </c>
      <c r="AW114" s="799" t="s">
        <v>512</v>
      </c>
      <c r="AX114" s="9"/>
      <c r="AY114" s="754"/>
      <c r="BA114" s="466">
        <v>1</v>
      </c>
    </row>
    <row r="115" spans="1:53" ht="21" customHeight="1" x14ac:dyDescent="0.25">
      <c r="A115" s="464"/>
      <c r="B115" s="73" t="str">
        <f t="shared" si="21"/>
        <v>►</v>
      </c>
      <c r="C115" s="451" t="str">
        <f>C74</f>
        <v>Famille à coller.N.Nom de votre recette.Recette mère ►.S.Saisissez le nom de la recette mère</v>
      </c>
      <c r="D115" s="451">
        <f>D74</f>
        <v>6</v>
      </c>
      <c r="E115" s="525" t="str">
        <f>E74</f>
        <v>couverts</v>
      </c>
      <c r="F115" s="114"/>
      <c r="G115" s="114"/>
      <c r="H115" s="114"/>
      <c r="I115" s="114"/>
      <c r="J115" s="114"/>
      <c r="K115" s="114"/>
      <c r="L115" s="115"/>
      <c r="M115" s="27"/>
      <c r="N115" s="2837"/>
      <c r="O115" s="2829"/>
      <c r="P115" s="2829"/>
      <c r="Q115" s="2830"/>
      <c r="R115" s="464"/>
      <c r="W115" s="1981">
        <f>IF(Y115=Y79,1,LEN(Y115))</f>
        <v>0</v>
      </c>
      <c r="X115" s="2566" t="str" cm="1">
        <f t="array" ref="X115">IF(AA115="", "", IFERROR(MAX(IF(ISNUMBER(X80:X114), X80:X114)) + 1, ""))</f>
        <v/>
      </c>
      <c r="Y115" s="135" t="str" cm="1">
        <f t="array" ref="Y115">IFERROR(INDEX(AA81:AA132, MATCH(ROW()-MIN(ROW(AA81:AA132))+1, X81:X132, 0)), "")</f>
        <v/>
      </c>
      <c r="Z115" s="2567">
        <f t="shared" si="22"/>
        <v>0</v>
      </c>
      <c r="AA115" s="2568" t="str">
        <f t="shared" si="23"/>
        <v/>
      </c>
      <c r="AB115" s="1841"/>
      <c r="AC115" s="1833" t="e">
        <f>IF(LEN(AD114)&lt;=AB111,AD114,LEFT(AD114,FIND("#",SUBSTITUTE(LEFT(AD114,AB111+1)," ","#",LEN(LEFT(AD114,AB111+1))-LEN(SUBSTITUTE(LEFT(AD114,AB111+1)," ",""))))-1))</f>
        <v>#VALUE!</v>
      </c>
      <c r="AD115" s="1834" t="e">
        <f t="shared" si="27"/>
        <v>#VALUE!</v>
      </c>
      <c r="AE115"/>
      <c r="AF115" s="73" t="str">
        <f t="shared" si="26"/>
        <v>►</v>
      </c>
      <c r="AG115"/>
      <c r="AH115"/>
      <c r="AI115"/>
      <c r="AJ115"/>
      <c r="AK115"/>
      <c r="AL115"/>
      <c r="AM115"/>
      <c r="AN115" s="832" t="s">
        <v>536</v>
      </c>
      <c r="AO115" s="833" t="s">
        <v>537</v>
      </c>
      <c r="AP115" s="678"/>
      <c r="AQ115" s="679"/>
      <c r="AS115" s="827"/>
      <c r="AT115" s="836">
        <v>0.25</v>
      </c>
      <c r="AU115" s="802">
        <v>0.5</v>
      </c>
      <c r="AV115" s="803" t="s">
        <v>513</v>
      </c>
      <c r="AW115" s="804"/>
      <c r="AX115" s="9"/>
      <c r="AY115" s="754"/>
      <c r="BA115" s="466">
        <v>1</v>
      </c>
    </row>
    <row r="116" spans="1:53" ht="21" customHeight="1" x14ac:dyDescent="0.25">
      <c r="A116" s="464"/>
      <c r="B116" s="116" t="s">
        <v>7</v>
      </c>
      <c r="C116" s="451" t="str">
        <f>C74</f>
        <v>Famille à coller.N.Nom de votre recette.Recette mère ►.S.Saisissez le nom de la recette mère</v>
      </c>
      <c r="D116" s="451">
        <f>D74</f>
        <v>6</v>
      </c>
      <c r="E116" s="525" t="str">
        <f>E74</f>
        <v>couverts</v>
      </c>
      <c r="F116" s="530" t="s">
        <v>98</v>
      </c>
      <c r="G116" s="518"/>
      <c r="H116" s="518"/>
      <c r="I116" s="518"/>
      <c r="J116" s="518"/>
      <c r="K116" s="519"/>
      <c r="L116" s="520" t="s">
        <v>127</v>
      </c>
      <c r="N116" s="2837"/>
      <c r="O116" s="2829"/>
      <c r="P116" s="2829"/>
      <c r="Q116" s="2830"/>
      <c r="R116" s="464"/>
      <c r="W116" s="1981">
        <f>IF(Y116=Y79,1,LEN(Y116))</f>
        <v>0</v>
      </c>
      <c r="X116" s="2566" t="str" cm="1">
        <f t="array" ref="X116">IF(AA116="", "", IFERROR(MAX(IF(ISNUMBER(X80:X115), X80:X115)) + 1, ""))</f>
        <v/>
      </c>
      <c r="Y116" s="135" t="str" cm="1">
        <f t="array" ref="Y116">IFERROR(INDEX(AA81:AA132, MATCH(ROW()-MIN(ROW(AA81:AA132))+1, X81:X132, 0)), "")</f>
        <v/>
      </c>
      <c r="Z116" s="2567">
        <f t="shared" si="22"/>
        <v>0</v>
      </c>
      <c r="AA116" s="2568" t="str">
        <f t="shared" si="23"/>
        <v/>
      </c>
      <c r="AB116" s="1841"/>
      <c r="AC116" s="1833" t="e">
        <f>IF(LEN(AD115)&lt;=AB111,AD115,LEFT(AD115,FIND("#",SUBSTITUTE(LEFT(AD115,AB111+1)," ","#",LEN(LEFT(AD115,AB111+1))-LEN(SUBSTITUTE(LEFT(AD115,AB111+1)," ",""))))-1))</f>
        <v>#VALUE!</v>
      </c>
      <c r="AD116" s="1834" t="e">
        <f t="shared" si="27"/>
        <v>#VALUE!</v>
      </c>
      <c r="AE116"/>
      <c r="AF116" s="116" t="str">
        <f t="shared" si="26"/>
        <v>A</v>
      </c>
      <c r="AG116"/>
      <c r="AH116"/>
      <c r="AI116"/>
      <c r="AJ116"/>
      <c r="AK116"/>
      <c r="AL116"/>
      <c r="AM116"/>
      <c r="AN116" s="834" t="s">
        <v>538</v>
      </c>
      <c r="AO116" s="678"/>
      <c r="AP116" s="678"/>
      <c r="AQ116" s="679"/>
      <c r="AS116" s="827"/>
      <c r="AT116" s="837" t="s">
        <v>505</v>
      </c>
      <c r="AU116" s="838" t="s">
        <v>525</v>
      </c>
      <c r="AV116" s="798" t="s">
        <v>514</v>
      </c>
      <c r="AW116" s="806" t="s">
        <v>515</v>
      </c>
      <c r="AX116" s="9"/>
      <c r="AY116" s="754"/>
      <c r="BA116" s="466">
        <v>1</v>
      </c>
    </row>
    <row r="117" spans="1:53" ht="21" customHeight="1" x14ac:dyDescent="0.25">
      <c r="A117" s="464"/>
      <c r="B117" s="116" t="s">
        <v>7</v>
      </c>
      <c r="C117" s="451" t="str">
        <f>C74</f>
        <v>Famille à coller.N.Nom de votre recette.Recette mère ►.S.Saisissez le nom de la recette mère</v>
      </c>
      <c r="D117" s="451">
        <f>D74</f>
        <v>6</v>
      </c>
      <c r="E117" s="525" t="str">
        <f>E74</f>
        <v>couverts</v>
      </c>
      <c r="F117" s="146"/>
      <c r="G117" s="146"/>
      <c r="H117" s="146"/>
      <c r="I117" s="146"/>
      <c r="J117" s="146"/>
      <c r="K117" s="472"/>
      <c r="L117" s="147" t="s">
        <v>128</v>
      </c>
      <c r="N117" s="2837"/>
      <c r="O117" s="2829"/>
      <c r="P117" s="2829"/>
      <c r="Q117" s="2830"/>
      <c r="R117" s="464"/>
      <c r="W117" s="1981">
        <f>IF(Y117=Y79,1,LEN(Y117))</f>
        <v>0</v>
      </c>
      <c r="X117" s="2566" t="str" cm="1">
        <f t="array" ref="X117">IF(AA117="", "", IFERROR(MAX(IF(ISNUMBER(X80:X116), X80:X116)) + 1, ""))</f>
        <v/>
      </c>
      <c r="Y117" s="135" t="str" cm="1">
        <f t="array" ref="Y117">IFERROR(INDEX(AA81:AA132, MATCH(ROW()-MIN(ROW(AA81:AA132))+1, X81:X132, 0)), "")</f>
        <v/>
      </c>
      <c r="Z117" s="2567">
        <f t="shared" si="22"/>
        <v>0</v>
      </c>
      <c r="AA117" s="2568" t="str">
        <f t="shared" si="23"/>
        <v/>
      </c>
      <c r="AB117" s="1841"/>
      <c r="AC117" s="1833" t="e">
        <f>IF(LEN(AD116)&lt;=AB111,AD116,LEFT(AD116,FIND("#",SUBSTITUTE(LEFT(AD116,AB111+1)," ","#",LEN(LEFT(AD116,AB111+1))-LEN(SUBSTITUTE(LEFT(AD116,AB111+1)," ",""))))-1))</f>
        <v>#VALUE!</v>
      </c>
      <c r="AD117" s="1834" t="e">
        <f t="shared" si="27"/>
        <v>#VALUE!</v>
      </c>
      <c r="AE117"/>
      <c r="AF117" s="116" t="str">
        <f t="shared" si="26"/>
        <v>A</v>
      </c>
      <c r="AG117"/>
      <c r="AH117"/>
      <c r="AI117"/>
      <c r="AJ117"/>
      <c r="AK117"/>
      <c r="AL117"/>
      <c r="AM117"/>
      <c r="AN117" s="831"/>
      <c r="AO117" s="678"/>
      <c r="AP117" s="678"/>
      <c r="AQ117" s="679"/>
      <c r="AS117" s="827"/>
      <c r="AT117" s="836">
        <v>0.25</v>
      </c>
      <c r="AU117" s="802">
        <v>0.5</v>
      </c>
      <c r="AV117" s="803" t="s">
        <v>516</v>
      </c>
      <c r="AW117" s="804"/>
      <c r="AX117" s="9"/>
      <c r="AY117" s="754"/>
      <c r="BA117" s="466">
        <v>1</v>
      </c>
    </row>
    <row r="118" spans="1:53" ht="21" customHeight="1" x14ac:dyDescent="0.25">
      <c r="A118" s="464"/>
      <c r="B118" s="116" t="s">
        <v>7</v>
      </c>
      <c r="C118" s="451" t="str">
        <f>C74</f>
        <v>Famille à coller.N.Nom de votre recette.Recette mère ►.S.Saisissez le nom de la recette mère</v>
      </c>
      <c r="D118" s="451">
        <f>D74</f>
        <v>6</v>
      </c>
      <c r="E118" s="525" t="str">
        <f>E74</f>
        <v>couverts</v>
      </c>
      <c r="F118" s="146"/>
      <c r="G118" s="146"/>
      <c r="H118" s="146"/>
      <c r="I118" s="146"/>
      <c r="J118" s="146"/>
      <c r="K118" s="472"/>
      <c r="L118" s="147" t="s">
        <v>266</v>
      </c>
      <c r="N118" s="2837"/>
      <c r="O118" s="2829"/>
      <c r="P118" s="2829"/>
      <c r="Q118" s="2830"/>
      <c r="R118" s="464"/>
      <c r="W118" s="1981">
        <f>IF(Y118=Y79,1,LEN(Y118))</f>
        <v>0</v>
      </c>
      <c r="X118" s="2566" t="str" cm="1">
        <f t="array" ref="X118">IF(AA118="", "", IFERROR(MAX(IF(ISNUMBER(X80:X117), X80:X117)) + 1, ""))</f>
        <v/>
      </c>
      <c r="Y118" s="135" t="str" cm="1">
        <f t="array" ref="Y118">IFERROR(INDEX(AA81:AA132, MATCH(ROW()-MIN(ROW(AA81:AA132))+1, X81:X132, 0)), "")</f>
        <v/>
      </c>
      <c r="Z118" s="2567">
        <f t="shared" si="22"/>
        <v>0</v>
      </c>
      <c r="AA118" s="2568" t="str">
        <f t="shared" si="23"/>
        <v/>
      </c>
      <c r="AB118" s="1841"/>
      <c r="AC118" s="1833" t="e">
        <f>IF(LEN(AD117)&lt;=AB111,AD117,LEFT(AD117,FIND("#",SUBSTITUTE(LEFT(AD117,AB111+1)," ","#",LEN(LEFT(AD117,AB111+1))-LEN(SUBSTITUTE(LEFT(AD117,AB111+1)," ",""))))-1))</f>
        <v>#VALUE!</v>
      </c>
      <c r="AD118" s="1834" t="e">
        <f t="shared" si="27"/>
        <v>#VALUE!</v>
      </c>
      <c r="AE118"/>
      <c r="AF118" s="116" t="str">
        <f t="shared" si="26"/>
        <v>A</v>
      </c>
      <c r="AG118"/>
      <c r="AH118"/>
      <c r="AI118"/>
      <c r="AJ118"/>
      <c r="AK118"/>
      <c r="AL118"/>
      <c r="AM118"/>
      <c r="AN118" s="716" t="s">
        <v>539</v>
      </c>
      <c r="AO118" s="122"/>
      <c r="AP118" s="122"/>
      <c r="AQ118" s="717"/>
      <c r="AS118" s="827"/>
      <c r="AT118" s="839" t="s">
        <v>517</v>
      </c>
      <c r="AU118" s="122" t="s">
        <v>518</v>
      </c>
      <c r="AV118" s="122"/>
      <c r="AW118" s="122"/>
      <c r="AX118" s="9"/>
      <c r="AY118" s="754"/>
      <c r="BA118" s="466">
        <v>1</v>
      </c>
    </row>
    <row r="119" spans="1:53" ht="21" customHeight="1" thickBot="1" x14ac:dyDescent="0.3">
      <c r="A119" s="464"/>
      <c r="B119" s="116" t="s">
        <v>7</v>
      </c>
      <c r="C119" s="451" t="str">
        <f>C102</f>
        <v>Famille à coller.N.Nom de votre recette.Recette mère ►.S.Saisissez le nom de la recette mère</v>
      </c>
      <c r="D119" s="451">
        <f>D102</f>
        <v>6</v>
      </c>
      <c r="E119" s="451" t="str">
        <f>E102</f>
        <v>couverts</v>
      </c>
      <c r="F119" s="265"/>
      <c r="G119" s="265"/>
      <c r="H119" s="265" t="s">
        <v>73</v>
      </c>
      <c r="I119" s="266"/>
      <c r="J119" s="267"/>
      <c r="K119" s="267"/>
      <c r="L119" s="268"/>
      <c r="N119" s="2837"/>
      <c r="O119" s="2829"/>
      <c r="P119" s="2829"/>
      <c r="Q119" s="2830"/>
      <c r="R119" s="464"/>
      <c r="W119" s="1981">
        <f>IF(Y119=Y79,1,LEN(Y119))</f>
        <v>0</v>
      </c>
      <c r="X119" s="2566" t="str" cm="1">
        <f t="array" ref="X119">IF(AA119="", "", IFERROR(MAX(IF(ISNUMBER(X80:X118), X80:X118)) + 1, ""))</f>
        <v/>
      </c>
      <c r="Y119" s="135" t="str" cm="1">
        <f t="array" ref="Y119">IFERROR(INDEX(AA81:AA132, MATCH(ROW()-MIN(ROW(AA81:AA132))+1, X81:X132, 0)), "")</f>
        <v/>
      </c>
      <c r="Z119" s="2567">
        <f t="shared" si="22"/>
        <v>0</v>
      </c>
      <c r="AA119" s="2568" t="str">
        <f t="shared" si="23"/>
        <v/>
      </c>
      <c r="AB119" s="1841"/>
      <c r="AC119" s="1833" t="e">
        <f>IF(LEN(AD118)&lt;=AB111,AD118,LEFT(AD118,FIND("#",SUBSTITUTE(LEFT(AD118,AB111+1)," ","#",LEN(LEFT(AD118,AB111+1))-LEN(SUBSTITUTE(LEFT(AD118,AB111+1)," ",""))))-1))</f>
        <v>#VALUE!</v>
      </c>
      <c r="AD119" s="1834" t="e">
        <f t="shared" si="27"/>
        <v>#VALUE!</v>
      </c>
      <c r="AF119" s="116" t="str">
        <f t="shared" si="26"/>
        <v>A</v>
      </c>
      <c r="AG119"/>
      <c r="AH119"/>
      <c r="AI119"/>
      <c r="AJ119"/>
      <c r="AK119"/>
      <c r="AL119"/>
      <c r="AM119"/>
      <c r="AN119" s="842">
        <v>12</v>
      </c>
      <c r="AO119" s="122" t="s">
        <v>540</v>
      </c>
      <c r="AP119" s="122"/>
      <c r="AQ119" s="717"/>
      <c r="AR119" s="464"/>
      <c r="AS119" s="827"/>
      <c r="AT119" s="840" t="s">
        <v>449</v>
      </c>
      <c r="AU119" s="807"/>
      <c r="AV119" s="808"/>
      <c r="AW119" s="808"/>
      <c r="AX119" s="9"/>
      <c r="AY119" s="754"/>
      <c r="BA119" s="466">
        <v>1</v>
      </c>
    </row>
    <row r="120" spans="1:53" ht="21" customHeight="1" thickBot="1" x14ac:dyDescent="0.3">
      <c r="A120" s="464"/>
      <c r="B120" s="123" t="s">
        <v>7</v>
      </c>
      <c r="C120" s="455" t="str">
        <f>C102</f>
        <v>Famille à coller.N.Nom de votre recette.Recette mère ►.S.Saisissez le nom de la recette mère</v>
      </c>
      <c r="D120" s="455">
        <f>D102</f>
        <v>6</v>
      </c>
      <c r="E120" s="455" t="str">
        <f>E102</f>
        <v>couverts</v>
      </c>
      <c r="F120" s="269" t="s">
        <v>62</v>
      </c>
      <c r="G120" s="270"/>
      <c r="H120" s="271"/>
      <c r="I120" s="272"/>
      <c r="J120" s="271"/>
      <c r="K120" s="271"/>
      <c r="L120" s="273"/>
      <c r="N120" s="2837"/>
      <c r="O120" s="2829"/>
      <c r="P120" s="2829"/>
      <c r="Q120" s="2830"/>
      <c r="R120" s="464"/>
      <c r="W120" s="1981">
        <f>IF(Y120=Y79,1,LEN(Y120))</f>
        <v>0</v>
      </c>
      <c r="X120" s="2566" cm="1">
        <f t="array" ref="X120">IF(AA120="", "", IFERROR(MAX(IF(ISNUMBER(X80:X119), X80:X119)) + 1, ""))</f>
        <v>10</v>
      </c>
      <c r="Y120" s="135" t="str" cm="1">
        <f t="array" ref="Y120">IFERROR(INDEX(AA81:AA132, MATCH(ROW()-MIN(ROW(AA81:AA132))+1, X81:X132, 0)), "")</f>
        <v/>
      </c>
      <c r="Z120" s="2567">
        <f t="shared" si="22"/>
        <v>0</v>
      </c>
      <c r="AA120" s="2571" t="str">
        <f t="shared" si="23"/>
        <v>►Police  choisissez celle qui vous convient</v>
      </c>
      <c r="AB120" s="2569" t="str">
        <f>Y76</f>
        <v>►Police  choisissez celle qui vous convient</v>
      </c>
      <c r="AC120" s="2574" t="str">
        <f>IF(AND(AB120&lt;&gt;"", AB124&lt;&gt;""), IF(LEN(AB120)&lt;AB124, AB120, IFERROR(LEFT(AB123, IF(ISNUMBER(FIND(" ", AB123)), FIND(" ", AB123 &amp; " ", AB124) - 1, LEN(AB123))), "")), "")</f>
        <v>►Police  choisissez celle qui vous convient</v>
      </c>
      <c r="AD120" s="2572" t="e">
        <f>IF(AC120="","",RIGHT(AB123,LEN(AB123)-LEN(AC120)-1))</f>
        <v>#VALUE!</v>
      </c>
      <c r="AF120" s="123" t="str">
        <f t="shared" si="26"/>
        <v>A</v>
      </c>
      <c r="AG120"/>
      <c r="AH120"/>
      <c r="AI120"/>
      <c r="AJ120"/>
      <c r="AK120"/>
      <c r="AL120"/>
      <c r="AM120"/>
      <c r="AN120" s="844">
        <f ca="1">CELL("largeur",AN120)</f>
        <v>19</v>
      </c>
      <c r="AO120" s="122" t="s">
        <v>542</v>
      </c>
      <c r="AP120" s="122"/>
      <c r="AQ120" s="717"/>
      <c r="AR120" s="464"/>
      <c r="AS120" s="827"/>
      <c r="AT120" s="9"/>
      <c r="AU120" s="9"/>
      <c r="AV120" s="9"/>
      <c r="AW120" s="9"/>
      <c r="AX120" s="9"/>
      <c r="AY120" s="754"/>
      <c r="BA120" s="466">
        <v>1</v>
      </c>
    </row>
    <row r="121" spans="1:53" ht="21" customHeight="1" x14ac:dyDescent="0.25">
      <c r="A121" s="464"/>
      <c r="B121" s="94" t="s">
        <v>5</v>
      </c>
      <c r="C121" s="452" t="str">
        <f>C102</f>
        <v>Famille à coller.N.Nom de votre recette.Recette mère ►.S.Saisissez le nom de la recette mère</v>
      </c>
      <c r="D121" s="452">
        <f>D102</f>
        <v>6</v>
      </c>
      <c r="E121" s="451" t="str">
        <f>E102</f>
        <v>couverts</v>
      </c>
      <c r="F121" s="125"/>
      <c r="G121" s="126"/>
      <c r="H121" s="125" t="s">
        <v>3</v>
      </c>
      <c r="I121" s="127" t="s">
        <v>75</v>
      </c>
      <c r="J121" s="128"/>
      <c r="K121" s="128"/>
      <c r="L121" s="128"/>
      <c r="N121" s="128"/>
      <c r="O121" s="128"/>
      <c r="P121" s="128"/>
      <c r="Q121" s="318" t="s">
        <v>4</v>
      </c>
      <c r="R121" s="464"/>
      <c r="W121" s="1981">
        <f>IF(Y121=Y79,1,LEN(Y121))</f>
        <v>0</v>
      </c>
      <c r="X121" s="2566" t="str" cm="1">
        <f t="array" ref="X121">IF(AA121="", "", IFERROR(MAX(IF(ISNUMBER(X80:X120), X80:X120)) + 1, ""))</f>
        <v/>
      </c>
      <c r="Y121" s="135" t="str" cm="1">
        <f t="array" ref="Y121">IFERROR(INDEX(AA81:AA132, MATCH(ROW()-MIN(ROW(AA81:AA132))+1, X81:X132, 0)), "")</f>
        <v/>
      </c>
      <c r="Z121" s="2567">
        <f t="shared" si="22"/>
        <v>0</v>
      </c>
      <c r="AA121" s="2571" t="str">
        <f t="shared" si="23"/>
        <v/>
      </c>
      <c r="AB121" s="2573" t="str">
        <f>SUBSTITUTE(SUBSTITUTE(SUBSTITUTE(SUBSTITUTE(SUBSTITUTE(AB120, ",", "♦"), ";", "♦"), ".", "♦"), " ♦", " "), "♦", " ")</f>
        <v>►Police  choisissez celle qui vous convient</v>
      </c>
      <c r="AC121" s="2574" t="e">
        <f>IF(LEN(AD120)&lt;=AB124,AD120,LEFT(AD120,FIND("#",SUBSTITUTE(LEFT(AD120,AB124+1)," ","#",LEN(LEFT(AD120,AB124+1))-LEN(SUBSTITUTE(LEFT(AD120,AB124+1)," ",""))))-1))</f>
        <v>#VALUE!</v>
      </c>
      <c r="AD121" s="2572" t="e">
        <f t="shared" ref="AD121:AD132" si="28">IF(AC121="","",IFERROR(RIGHT(AD120,LEN(AD120)-LEN(AC121)-1),""))</f>
        <v>#VALUE!</v>
      </c>
      <c r="AF121" s="94" t="str">
        <f t="shared" si="26"/>
        <v>►</v>
      </c>
      <c r="AG121"/>
      <c r="AH121"/>
      <c r="AI121"/>
      <c r="AJ121"/>
      <c r="AK121"/>
      <c r="AL121"/>
      <c r="AM121"/>
      <c r="AN121" s="716" t="s">
        <v>544</v>
      </c>
      <c r="AO121" s="122"/>
      <c r="AP121" s="122"/>
      <c r="AQ121" s="717"/>
      <c r="AR121" s="464"/>
      <c r="AS121" s="711"/>
      <c r="AT121" s="750" t="s">
        <v>519</v>
      </c>
      <c r="AU121" s="750"/>
      <c r="AV121" s="750"/>
      <c r="AW121" s="810"/>
      <c r="AX121" s="9"/>
      <c r="AY121" s="754"/>
      <c r="BA121" s="466">
        <v>1</v>
      </c>
    </row>
    <row r="122" spans="1:53" ht="21" customHeight="1" x14ac:dyDescent="0.25">
      <c r="A122" s="464"/>
      <c r="B122" s="319" t="s">
        <v>5</v>
      </c>
      <c r="C122" s="453" t="str">
        <f t="shared" ref="C122:Q122" si="29">SUBSTITUTE(ADDRESS(1,COLUMN(),4),"1","")</f>
        <v>C</v>
      </c>
      <c r="D122" s="453" t="str">
        <f t="shared" si="29"/>
        <v>D</v>
      </c>
      <c r="E122" s="453" t="str">
        <f t="shared" si="29"/>
        <v>E</v>
      </c>
      <c r="F122" s="129" t="str">
        <f t="shared" si="29"/>
        <v>F</v>
      </c>
      <c r="G122" s="129" t="str">
        <f t="shared" si="29"/>
        <v>G</v>
      </c>
      <c r="H122" s="129" t="str">
        <f t="shared" si="29"/>
        <v>H</v>
      </c>
      <c r="I122" s="129" t="str">
        <f t="shared" si="29"/>
        <v>I</v>
      </c>
      <c r="J122" s="129" t="str">
        <f t="shared" si="29"/>
        <v>J</v>
      </c>
      <c r="K122" s="129" t="str">
        <f t="shared" si="29"/>
        <v>K</v>
      </c>
      <c r="L122" s="129" t="str">
        <f t="shared" si="29"/>
        <v>L</v>
      </c>
      <c r="M122" s="129" t="str">
        <f t="shared" si="29"/>
        <v>M</v>
      </c>
      <c r="N122" s="129" t="str">
        <f t="shared" si="29"/>
        <v>N</v>
      </c>
      <c r="O122" s="129" t="str">
        <f t="shared" si="29"/>
        <v>O</v>
      </c>
      <c r="P122" s="129" t="str">
        <f t="shared" si="29"/>
        <v>P</v>
      </c>
      <c r="Q122" s="130" t="str">
        <f t="shared" si="29"/>
        <v>Q</v>
      </c>
      <c r="R122" s="464"/>
      <c r="W122" s="1981">
        <f>IF(Y122=Y79,1,LEN(Y122))</f>
        <v>0</v>
      </c>
      <c r="X122" s="2566" t="str" cm="1">
        <f t="array" ref="X122">IF(AA122="", "", IFERROR(MAX(IF(ISNUMBER(X80:X121), X80:X121)) + 1, ""))</f>
        <v/>
      </c>
      <c r="Y122" s="135" t="str" cm="1">
        <f t="array" ref="Y122">IFERROR(INDEX(AA81:AA132, MATCH(ROW()-MIN(ROW(AA81:AA132))+1, X81:X132, 0)), "")</f>
        <v/>
      </c>
      <c r="Z122" s="2567">
        <f t="shared" si="22"/>
        <v>0</v>
      </c>
      <c r="AA122" s="2571" t="str">
        <f t="shared" si="23"/>
        <v/>
      </c>
      <c r="AB122" s="2573" t="str">
        <f>IFERROR(SUBSTITUTE(SUBSTITUTE(SUBSTITUTE(SUBSTITUTE(SUBSTITUTE(SUBSTITUTE(AB121, ",", " "), ".", " "), ";", " "), "-", " "), ":", " "), "?", " "), AB121)</f>
        <v>►Police  choisissez celle qui vous convient</v>
      </c>
      <c r="AC122" s="2574" t="e">
        <f>IF(LEN(AD121)&lt;=AB124,AD121,LEFT(AD121,FIND("#",SUBSTITUTE(LEFT(AD121,AB124+1)," ","#",LEN(LEFT(AD121,AB124+1))-LEN(SUBSTITUTE(LEFT(AD121,AB124+1)," ",""))))-1))</f>
        <v>#VALUE!</v>
      </c>
      <c r="AD122" s="2572" t="e">
        <f t="shared" si="28"/>
        <v>#VALUE!</v>
      </c>
      <c r="AF122" s="319" t="str">
        <f t="shared" si="26"/>
        <v>►</v>
      </c>
      <c r="AG122"/>
      <c r="AH122"/>
      <c r="AI122"/>
      <c r="AJ122"/>
      <c r="AK122"/>
      <c r="AL122"/>
      <c r="AM122"/>
      <c r="AN122" s="716" t="s">
        <v>545</v>
      </c>
      <c r="AO122" s="122"/>
      <c r="AP122" s="122"/>
      <c r="AQ122" s="717"/>
      <c r="AR122" s="464"/>
      <c r="AS122" s="753"/>
      <c r="AU122" s="85"/>
      <c r="AV122" s="85"/>
      <c r="AW122" s="9"/>
      <c r="AX122" s="9"/>
      <c r="AY122" s="754"/>
      <c r="BA122" s="466">
        <v>1</v>
      </c>
    </row>
    <row r="123" spans="1:53" ht="21" customHeight="1" x14ac:dyDescent="0.25">
      <c r="A123" s="464"/>
      <c r="B123" s="319" t="s">
        <v>5</v>
      </c>
      <c r="C123" s="454">
        <f t="shared" ref="C123:Q123" ca="1" si="30">CELL("largeur",C123)</f>
        <v>2</v>
      </c>
      <c r="D123" s="454">
        <f t="shared" ca="1" si="30"/>
        <v>2</v>
      </c>
      <c r="E123" s="454">
        <f t="shared" ca="1" si="30"/>
        <v>2</v>
      </c>
      <c r="F123" s="96">
        <f t="shared" ca="1" si="30"/>
        <v>11</v>
      </c>
      <c r="G123" s="96">
        <f t="shared" ca="1" si="30"/>
        <v>11</v>
      </c>
      <c r="H123" s="96">
        <f t="shared" ca="1" si="30"/>
        <v>3</v>
      </c>
      <c r="I123" s="96">
        <f t="shared" ca="1" si="30"/>
        <v>11</v>
      </c>
      <c r="J123" s="96">
        <f t="shared" ca="1" si="30"/>
        <v>11</v>
      </c>
      <c r="K123" s="96">
        <f t="shared" ca="1" si="30"/>
        <v>12</v>
      </c>
      <c r="L123" s="96">
        <f t="shared" ca="1" si="30"/>
        <v>40</v>
      </c>
      <c r="M123" s="96">
        <f t="shared" ca="1" si="30"/>
        <v>1</v>
      </c>
      <c r="N123" s="96">
        <f t="shared" ca="1" si="30"/>
        <v>11</v>
      </c>
      <c r="O123" s="96">
        <f t="shared" ca="1" si="30"/>
        <v>14</v>
      </c>
      <c r="P123" s="96">
        <f t="shared" ca="1" si="30"/>
        <v>11</v>
      </c>
      <c r="Q123" s="131">
        <f t="shared" ca="1" si="30"/>
        <v>17</v>
      </c>
      <c r="R123" s="464"/>
      <c r="W123" s="1981">
        <f>IF(Y123=Y79,1,LEN(Y123))</f>
        <v>0</v>
      </c>
      <c r="X123" s="2566" t="str" cm="1">
        <f t="array" ref="X123">IF(AA123="", "", IFERROR(MAX(IF(ISNUMBER(X80:X122), X80:X122)) + 1, ""))</f>
        <v/>
      </c>
      <c r="Y123" s="135" t="str" cm="1">
        <f t="array" ref="Y123">IFERROR(INDEX(AA81:AA132, MATCH(ROW()-MIN(ROW(AA81:AA132))+1, X81:X132, 0)), "")</f>
        <v/>
      </c>
      <c r="Z123" s="2567">
        <f t="shared" si="22"/>
        <v>0</v>
      </c>
      <c r="AA123" s="2571" t="str">
        <f t="shared" si="23"/>
        <v/>
      </c>
      <c r="AB123" s="2573" t="str">
        <f>IFERROR(SUBSTITUTE(SUBSTITUTE(SUBSTITUTE(SUBSTITUTE(AB122, " , ", " "), ";", " "), "  ", " "), " ", " "), AB122)</f>
        <v>►Police choisissez celle qui vous convient</v>
      </c>
      <c r="AC123" s="2574" t="e">
        <f>IF(LEN(AD122)&lt;=AB124,AD122,LEFT(AD122,FIND("#",SUBSTITUTE(LEFT(AD122,AB124+1)," ","#",LEN(LEFT(AD122,AB124+1))-LEN(SUBSTITUTE(LEFT(AD122,AB124+1)," ",""))))-1))</f>
        <v>#VALUE!</v>
      </c>
      <c r="AD123" s="2572" t="e">
        <f t="shared" si="28"/>
        <v>#VALUE!</v>
      </c>
      <c r="AF123" s="319" t="str">
        <f t="shared" si="26"/>
        <v>►</v>
      </c>
      <c r="AG123"/>
      <c r="AH123"/>
      <c r="AI123"/>
      <c r="AJ123"/>
      <c r="AK123"/>
      <c r="AL123"/>
      <c r="AN123" s="716" t="s">
        <v>546</v>
      </c>
      <c r="AO123" s="822"/>
      <c r="AP123" s="822"/>
      <c r="AQ123" s="823"/>
      <c r="AR123" s="464"/>
      <c r="AS123" s="753"/>
      <c r="AT123" s="85" t="s">
        <v>487</v>
      </c>
      <c r="AU123" s="9"/>
      <c r="AV123" s="9"/>
      <c r="AW123" s="9"/>
      <c r="AX123" s="9"/>
      <c r="AY123" s="754"/>
      <c r="BA123" s="466">
        <v>1</v>
      </c>
    </row>
    <row r="124" spans="1:53" ht="21" customHeight="1" thickBot="1" x14ac:dyDescent="0.3">
      <c r="A124" s="464"/>
      <c r="B124" s="320" t="s">
        <v>7</v>
      </c>
      <c r="C124" s="321">
        <v>2</v>
      </c>
      <c r="D124" s="321">
        <v>2</v>
      </c>
      <c r="E124" s="321">
        <v>2</v>
      </c>
      <c r="F124" s="321">
        <v>11</v>
      </c>
      <c r="G124" s="321">
        <v>11</v>
      </c>
      <c r="H124" s="321">
        <v>3</v>
      </c>
      <c r="I124" s="321">
        <v>11</v>
      </c>
      <c r="J124" s="321">
        <v>11</v>
      </c>
      <c r="K124" s="321">
        <v>12</v>
      </c>
      <c r="L124" s="321">
        <v>40</v>
      </c>
      <c r="M124" s="321">
        <v>1</v>
      </c>
      <c r="N124" s="321">
        <v>11</v>
      </c>
      <c r="O124" s="321">
        <v>14</v>
      </c>
      <c r="P124" s="321">
        <v>11</v>
      </c>
      <c r="Q124" s="322">
        <v>17</v>
      </c>
      <c r="R124" s="464"/>
      <c r="W124" s="1981">
        <f>IF(Y124=Y79,1,LEN(Y124))</f>
        <v>0</v>
      </c>
      <c r="X124" s="2566" t="str" cm="1">
        <f t="array" ref="X124">IF(AA124="", "", IFERROR(MAX(IF(ISNUMBER(X80:X123), X80:X123)) + 1, ""))</f>
        <v/>
      </c>
      <c r="Y124" s="135" t="str" cm="1">
        <f t="array" ref="Y124">IFERROR(INDEX(AA81:AA132, MATCH(ROW()-MIN(ROW(AA81:AA132))+1, X81:X132, 0)), "")</f>
        <v/>
      </c>
      <c r="Z124" s="2567">
        <f t="shared" si="22"/>
        <v>0</v>
      </c>
      <c r="AA124" s="2571" t="str">
        <f t="shared" si="23"/>
        <v/>
      </c>
      <c r="AB124" s="1837">
        <f>Y69</f>
        <v>90</v>
      </c>
      <c r="AC124" s="2574" t="e">
        <f>IF(LEN(AD123)&lt;=AB124,AD123,LEFT(AD123,FIND("#",SUBSTITUTE(LEFT(AD123,AB124+1)," ","#",LEN(LEFT(AD123,AB124+1))-LEN(SUBSTITUTE(LEFT(AD123,AB124+1)," ",""))))-1))</f>
        <v>#VALUE!</v>
      </c>
      <c r="AD124" s="2572" t="e">
        <f t="shared" si="28"/>
        <v>#VALUE!</v>
      </c>
      <c r="AF124" s="320" t="str">
        <f t="shared" si="26"/>
        <v>A</v>
      </c>
      <c r="AG124"/>
      <c r="AH124"/>
      <c r="AI124"/>
      <c r="AJ124"/>
      <c r="AK124"/>
      <c r="AL124"/>
      <c r="AN124" s="845"/>
      <c r="AO124" s="822"/>
      <c r="AP124" s="822"/>
      <c r="AQ124" s="823"/>
      <c r="AR124" s="464"/>
      <c r="AS124" s="711"/>
      <c r="AT124" s="841" t="s">
        <v>520</v>
      </c>
      <c r="AU124" s="9"/>
      <c r="AV124" s="9"/>
      <c r="AW124" s="9"/>
      <c r="AX124" s="9"/>
      <c r="AY124" s="754"/>
      <c r="BA124" s="466">
        <v>1</v>
      </c>
    </row>
    <row r="125" spans="1:53" ht="21" customHeight="1" x14ac:dyDescent="0.25">
      <c r="A125" s="464"/>
      <c r="B125" s="312" t="s">
        <v>7</v>
      </c>
      <c r="C125" s="9"/>
      <c r="D125" s="9"/>
      <c r="E125" s="9"/>
      <c r="F125" s="9"/>
      <c r="G125" s="9"/>
      <c r="H125" s="9"/>
      <c r="I125" s="9"/>
      <c r="J125" s="9"/>
      <c r="K125" s="9"/>
      <c r="L125" s="9"/>
      <c r="N125" s="9"/>
      <c r="O125" s="9"/>
      <c r="P125" s="9"/>
      <c r="Q125" s="9"/>
      <c r="R125" s="464"/>
      <c r="W125" s="1981">
        <f>IF(Y125=Y79,1,LEN(Y125))</f>
        <v>0</v>
      </c>
      <c r="X125" s="2566" t="str" cm="1">
        <f t="array" ref="X125">IF(AA125="", "", IFERROR(MAX(IF(ISNUMBER(X80:X124), X80:X124)) + 1, ""))</f>
        <v/>
      </c>
      <c r="Y125" s="135" t="str" cm="1">
        <f t="array" ref="Y125">IFERROR(INDEX(AA81:AA132, MATCH(ROW()-MIN(ROW(AA81:AA132))+1, X81:X132, 0)), "")</f>
        <v/>
      </c>
      <c r="Z125" s="2567">
        <f t="shared" si="22"/>
        <v>0</v>
      </c>
      <c r="AA125" s="2571" t="str">
        <f t="shared" si="23"/>
        <v/>
      </c>
      <c r="AB125" s="2575"/>
      <c r="AC125" s="2574" t="e">
        <f>IF(LEN(AD124)&lt;=AB124,AD124,LEFT(AD124,FIND("#",SUBSTITUTE(LEFT(AD124,AB124+1)," ","#",LEN(LEFT(AD124,AB124+1))-LEN(SUBSTITUTE(LEFT(AD124,AB124+1)," ",""))))-1))</f>
        <v>#VALUE!</v>
      </c>
      <c r="AD125" s="2572" t="e">
        <f t="shared" si="28"/>
        <v>#VALUE!</v>
      </c>
      <c r="AF125"/>
      <c r="AG125"/>
      <c r="AH125"/>
      <c r="AI125"/>
      <c r="AJ125"/>
      <c r="AK125"/>
      <c r="AL125"/>
      <c r="AN125" s="847" t="s">
        <v>5</v>
      </c>
      <c r="AO125" s="678" t="s">
        <v>549</v>
      </c>
      <c r="AP125" s="678"/>
      <c r="AQ125" s="823"/>
      <c r="AR125" s="464"/>
      <c r="AS125" s="711"/>
      <c r="AT125" s="841" t="s">
        <v>521</v>
      </c>
      <c r="AU125" s="9"/>
      <c r="AV125" s="9"/>
      <c r="AW125" s="9"/>
      <c r="AX125" s="9"/>
      <c r="AY125" s="754"/>
      <c r="BA125" s="466">
        <v>1</v>
      </c>
    </row>
    <row r="126" spans="1:53" ht="21" customHeight="1" x14ac:dyDescent="0.25">
      <c r="B126" s="312" t="s">
        <v>7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N126" s="9"/>
      <c r="O126" s="9"/>
      <c r="P126" s="9"/>
      <c r="Q126" s="9"/>
      <c r="R126" s="464"/>
      <c r="W126" s="1981">
        <f>IF(Y126=Y79,1,LEN(Y126))</f>
        <v>0</v>
      </c>
      <c r="X126" s="2566" t="str" cm="1">
        <f t="array" ref="X126">IF(AA126="", "", IFERROR(MAX(IF(ISNUMBER(X80:X125), X80:X125)) + 1, ""))</f>
        <v/>
      </c>
      <c r="Y126" s="135" t="str" cm="1">
        <f t="array" ref="Y126">IFERROR(INDEX(AA81:AA132, MATCH(ROW()-MIN(ROW(AA81:AA132))+1, X81:X132, 0)), "")</f>
        <v/>
      </c>
      <c r="Z126" s="2567">
        <f t="shared" si="22"/>
        <v>0</v>
      </c>
      <c r="AA126" s="2571" t="str">
        <f t="shared" si="23"/>
        <v/>
      </c>
      <c r="AB126" s="2575"/>
      <c r="AC126" s="2574" t="e">
        <f>IF(LEN(AD125)&lt;=AB124,AD125,LEFT(AD125,FIND("#",SUBSTITUTE(LEFT(AD125,AB124+1)," ","#",LEN(LEFT(AD125,AB124+1))-LEN(SUBSTITUTE(LEFT(AD125,AB124+1)," ",""))))-1))</f>
        <v>#VALUE!</v>
      </c>
      <c r="AD126" s="2572" t="e">
        <f t="shared" si="28"/>
        <v>#VALUE!</v>
      </c>
      <c r="AF126"/>
      <c r="AG126"/>
      <c r="AH126"/>
      <c r="AI126"/>
      <c r="AJ126"/>
      <c r="AK126"/>
      <c r="AL126"/>
      <c r="AN126" s="677"/>
      <c r="AO126" s="678" t="s">
        <v>550</v>
      </c>
      <c r="AP126" s="822"/>
      <c r="AQ126" s="823"/>
      <c r="AR126" s="464"/>
      <c r="AS126" s="827"/>
      <c r="AT126" s="9"/>
      <c r="AU126" s="9"/>
      <c r="AV126" s="9"/>
      <c r="AW126" s="9"/>
      <c r="AX126" s="9"/>
      <c r="AY126" s="754"/>
      <c r="BA126" s="466">
        <v>1</v>
      </c>
    </row>
    <row r="127" spans="1:53" ht="21" customHeight="1" x14ac:dyDescent="0.25">
      <c r="B127" s="312" t="s">
        <v>7</v>
      </c>
      <c r="C127" s="9"/>
      <c r="D127" s="9"/>
      <c r="E127" s="9"/>
      <c r="F127" s="9"/>
      <c r="G127" s="9"/>
      <c r="H127" s="9"/>
      <c r="I127" s="9"/>
      <c r="J127" s="9"/>
      <c r="K127" s="9"/>
      <c r="L127" s="9"/>
      <c r="N127" s="9"/>
      <c r="O127" s="9"/>
      <c r="P127" s="9"/>
      <c r="Q127" s="9"/>
      <c r="R127" s="464"/>
      <c r="W127" s="1981">
        <f>IF(Y127=Y79,1,LEN(Y127))</f>
        <v>0</v>
      </c>
      <c r="X127" s="2566" t="str" cm="1">
        <f t="array" ref="X127">IF(AA127="", "", IFERROR(MAX(IF(ISNUMBER(X80:X126), X80:X126)) + 1, ""))</f>
        <v/>
      </c>
      <c r="Y127" s="135" t="str" cm="1">
        <f t="array" ref="Y127">IFERROR(INDEX(AA81:AA132, MATCH(ROW()-MIN(ROW(AA81:AA132))+1, X81:X132, 0)), "")</f>
        <v/>
      </c>
      <c r="Z127" s="2567">
        <f t="shared" si="22"/>
        <v>0</v>
      </c>
      <c r="AA127" s="2571" t="str">
        <f t="shared" si="23"/>
        <v/>
      </c>
      <c r="AB127" s="2575"/>
      <c r="AC127" s="2574" t="e">
        <f>IF(LEN(AD126)&lt;=AB124,AD126,LEFT(AD126,FIND("#",SUBSTITUTE(LEFT(AD126,AB124+1)," ","#",LEN(LEFT(AD126,AB124+1))-LEN(SUBSTITUTE(LEFT(AD126,AB124+1)," ",""))))-1))</f>
        <v>#VALUE!</v>
      </c>
      <c r="AD127" s="2572" t="e">
        <f t="shared" si="28"/>
        <v>#VALUE!</v>
      </c>
      <c r="AF127"/>
      <c r="AG127"/>
      <c r="AH127"/>
      <c r="AI127"/>
      <c r="AJ127"/>
      <c r="AK127"/>
      <c r="AL127"/>
      <c r="AN127" s="677"/>
      <c r="AO127" s="822"/>
      <c r="AP127" s="822"/>
      <c r="AQ127" s="823"/>
      <c r="AR127" s="464"/>
      <c r="AS127" s="827"/>
      <c r="AT127" s="9"/>
      <c r="AU127" s="9"/>
      <c r="AV127" s="9"/>
      <c r="AW127" s="9"/>
      <c r="AX127" s="9"/>
      <c r="AY127" s="754"/>
      <c r="BA127" s="466">
        <v>1</v>
      </c>
    </row>
    <row r="128" spans="1:53" ht="21" customHeight="1" thickBot="1" x14ac:dyDescent="0.3">
      <c r="B128" s="312" t="s">
        <v>7</v>
      </c>
      <c r="C128" s="9"/>
      <c r="D128" s="9"/>
      <c r="E128" s="9"/>
      <c r="F128" s="9"/>
      <c r="G128" s="9"/>
      <c r="H128" s="9"/>
      <c r="I128" s="9"/>
      <c r="J128" s="9"/>
      <c r="K128" s="9"/>
      <c r="L128" s="9"/>
      <c r="N128" s="9"/>
      <c r="O128" s="9"/>
      <c r="P128" s="9"/>
      <c r="Q128" s="9"/>
      <c r="R128" s="464"/>
      <c r="W128" s="1981">
        <f>IF(Y128=Y79,1,LEN(Y128))</f>
        <v>0</v>
      </c>
      <c r="X128" s="2566" t="str" cm="1">
        <f t="array" ref="X128">IF(AA128="", "", IFERROR(MAX(IF(ISNUMBER(X80:X127), X80:X127)) + 1, ""))</f>
        <v/>
      </c>
      <c r="Y128" s="135" t="str" cm="1">
        <f t="array" ref="Y128">IFERROR(INDEX(AA81:AA132, MATCH(ROW()-MIN(ROW(AA81:AA132))+1, X81:X132, 0)), "")</f>
        <v/>
      </c>
      <c r="Z128" s="2567">
        <f t="shared" si="22"/>
        <v>0</v>
      </c>
      <c r="AA128" s="2571" t="str">
        <f t="shared" si="23"/>
        <v/>
      </c>
      <c r="AB128" s="2575"/>
      <c r="AC128" s="2574" t="e">
        <f>IF(LEN(AD127)&lt;=AB124,AD127,LEFT(AD127,FIND("#",SUBSTITUTE(LEFT(AD127,AB124+1)," ","#",LEN(LEFT(AD127,AB124+1))-LEN(SUBSTITUTE(LEFT(AD127,AB124+1)," ",""))))-1))</f>
        <v>#VALUE!</v>
      </c>
      <c r="AD128" s="2572" t="e">
        <f t="shared" si="28"/>
        <v>#VALUE!</v>
      </c>
      <c r="AF128"/>
      <c r="AG128"/>
      <c r="AH128"/>
      <c r="AI128"/>
      <c r="AJ128"/>
      <c r="AK128"/>
      <c r="AL128"/>
      <c r="AN128" s="848" t="s">
        <v>551</v>
      </c>
      <c r="AO128" s="849"/>
      <c r="AP128" s="822"/>
      <c r="AQ128" s="823"/>
      <c r="AR128" s="464"/>
      <c r="AS128" s="827"/>
      <c r="AT128" s="9"/>
      <c r="AU128" s="9"/>
      <c r="AV128" s="9"/>
      <c r="AW128" s="9"/>
      <c r="AX128" s="9"/>
      <c r="AY128" s="754"/>
      <c r="BA128" s="466">
        <v>1</v>
      </c>
    </row>
    <row r="129" spans="2:53" ht="21" customHeight="1" x14ac:dyDescent="0.25">
      <c r="B129" s="23" t="s">
        <v>7</v>
      </c>
      <c r="C129" s="456" t="str">
        <f>C135</f>
        <v>Famille à coller.N.Nom de votre recette.Recette mère ►.S.Saisissez le nom de la recette mère</v>
      </c>
      <c r="D129" s="457">
        <f>D135</f>
        <v>6</v>
      </c>
      <c r="E129" s="457" t="str">
        <f>E135</f>
        <v>couverts</v>
      </c>
      <c r="F129" s="279" t="s">
        <v>4</v>
      </c>
      <c r="G129" s="24" t="s">
        <v>8</v>
      </c>
      <c r="H129" s="3217" t="s">
        <v>206</v>
      </c>
      <c r="I129" s="3217"/>
      <c r="J129" s="3157" t="s">
        <v>10</v>
      </c>
      <c r="K129" s="3157"/>
      <c r="L129" s="3158"/>
      <c r="N129" s="503" t="s">
        <v>77</v>
      </c>
      <c r="O129" s="502" t="s">
        <v>294</v>
      </c>
      <c r="P129" s="501"/>
      <c r="Q129" s="501"/>
      <c r="R129" s="464"/>
      <c r="W129" s="1981">
        <f>IF(Y129=Y79,1,LEN(Y129))</f>
        <v>0</v>
      </c>
      <c r="X129" s="2566" t="str" cm="1">
        <f t="array" ref="X129">IF(AA129="", "", IFERROR(MAX(IF(ISNUMBER(X80:X128), X80:X128)) + 1, ""))</f>
        <v/>
      </c>
      <c r="Y129" s="135" t="str" cm="1">
        <f t="array" ref="Y129">IFERROR(INDEX(AA81:AA132, MATCH(ROW()-MIN(ROW(AA81:AA132))+1, X81:X132, 0)), "")</f>
        <v/>
      </c>
      <c r="Z129" s="2567">
        <f t="shared" si="22"/>
        <v>0</v>
      </c>
      <c r="AA129" s="2571" t="str">
        <f t="shared" si="23"/>
        <v/>
      </c>
      <c r="AB129" s="2575"/>
      <c r="AC129" s="2574" t="e">
        <f>IF(LEN(AD128)&lt;=AB124,AD128,LEFT(AD128,FIND("#",SUBSTITUTE(LEFT(AD128,AB124+1)," ","#",LEN(LEFT(AD128,AB124+1))-LEN(SUBSTITUTE(LEFT(AD128,AB124+1)," ",""))))-1))</f>
        <v>#VALUE!</v>
      </c>
      <c r="AD129" s="2572" t="e">
        <f t="shared" si="28"/>
        <v>#VALUE!</v>
      </c>
      <c r="AF129"/>
      <c r="AG129"/>
      <c r="AH129"/>
      <c r="AI129"/>
      <c r="AJ129"/>
      <c r="AK129"/>
      <c r="AL129"/>
      <c r="AN129" s="850" t="s">
        <v>554</v>
      </c>
      <c r="AO129" s="851"/>
      <c r="AP129" s="822"/>
      <c r="AQ129" s="823"/>
      <c r="AR129" s="464"/>
      <c r="AS129" s="827"/>
      <c r="AT129" s="9"/>
      <c r="AU129" s="9"/>
      <c r="AV129" s="9"/>
      <c r="AW129" s="9"/>
      <c r="AX129" s="9"/>
      <c r="AY129" s="754"/>
      <c r="BA129" s="466">
        <v>1</v>
      </c>
    </row>
    <row r="130" spans="2:53" ht="21" customHeight="1" x14ac:dyDescent="0.25">
      <c r="B130" s="25" t="s">
        <v>7</v>
      </c>
      <c r="C130" s="458" t="str">
        <f>C135</f>
        <v>Famille à coller.N.Nom de votre recette.Recette mère ►.S.Saisissez le nom de la recette mère</v>
      </c>
      <c r="D130" s="459"/>
      <c r="E130" s="459"/>
      <c r="F130" s="281" t="s">
        <v>207</v>
      </c>
      <c r="G130" s="26" t="s">
        <v>12</v>
      </c>
      <c r="H130" s="3218"/>
      <c r="I130" s="3218"/>
      <c r="J130" s="3159"/>
      <c r="K130" s="3159"/>
      <c r="L130" s="3160"/>
      <c r="O130" s="469" t="s">
        <v>276</v>
      </c>
      <c r="P130" s="27"/>
      <c r="R130" s="464"/>
      <c r="W130" s="1981">
        <f>IF(Y130=Y79,1,LEN(Y130))</f>
        <v>0</v>
      </c>
      <c r="X130" s="2566" t="str" cm="1">
        <f t="array" ref="X130">IF(AA130="", "", IFERROR(MAX(IF(ISNUMBER(X80:X129), X80:X129)) + 1, ""))</f>
        <v/>
      </c>
      <c r="Y130" s="135" t="str" cm="1">
        <f t="array" ref="Y130">IFERROR(INDEX(AA81:AA132, MATCH(ROW()-MIN(ROW(AA81:AA132))+1, X81:X132, 0)), "")</f>
        <v/>
      </c>
      <c r="Z130" s="2567">
        <f t="shared" si="22"/>
        <v>0</v>
      </c>
      <c r="AA130" s="2571" t="str">
        <f t="shared" si="23"/>
        <v/>
      </c>
      <c r="AB130" s="2575"/>
      <c r="AC130" s="2574" t="e">
        <f>IF(LEN(AD129)&lt;=AB124,AD129,LEFT(AD129,FIND("#",SUBSTITUTE(LEFT(AD129,AB124+1)," ","#",LEN(LEFT(AD129,AB124+1))-LEN(SUBSTITUTE(LEFT(AD129,AB124+1)," ",""))))-1))</f>
        <v>#VALUE!</v>
      </c>
      <c r="AD130" s="2572" t="e">
        <f t="shared" si="28"/>
        <v>#VALUE!</v>
      </c>
      <c r="AF130"/>
      <c r="AG130"/>
      <c r="AH130"/>
      <c r="AI130"/>
      <c r="AJ130"/>
      <c r="AK130"/>
      <c r="AL130"/>
      <c r="AN130" s="852" t="s">
        <v>7</v>
      </c>
      <c r="AO130" s="851"/>
      <c r="AP130" s="822"/>
      <c r="AQ130" s="823"/>
      <c r="AR130" s="464"/>
      <c r="AS130" s="827"/>
      <c r="AT130" s="9"/>
      <c r="AU130" s="9"/>
      <c r="AV130" s="9"/>
      <c r="AW130" s="9"/>
      <c r="AX130" s="9"/>
      <c r="AY130" s="754"/>
      <c r="BA130" s="466">
        <v>1</v>
      </c>
    </row>
    <row r="131" spans="2:53" ht="21" customHeight="1" x14ac:dyDescent="0.25">
      <c r="B131" s="25" t="s">
        <v>7</v>
      </c>
      <c r="C131" s="460" t="str">
        <f>C135</f>
        <v>Famille à coller.N.Nom de votre recette.Recette mère ►.S.Saisissez le nom de la recette mère</v>
      </c>
      <c r="D131" s="461"/>
      <c r="E131" s="462"/>
      <c r="F131" s="28"/>
      <c r="G131" s="29" t="s">
        <v>208</v>
      </c>
      <c r="H131" s="283"/>
      <c r="I131" s="30" t="s">
        <v>13</v>
      </c>
      <c r="J131" s="284" t="s">
        <v>14</v>
      </c>
      <c r="K131" s="9"/>
      <c r="L131" s="285"/>
      <c r="N131" s="41"/>
      <c r="R131" s="464"/>
      <c r="W131" s="1981">
        <f>IF(Y131=Y79,1,LEN(Y131))</f>
        <v>0</v>
      </c>
      <c r="X131" s="2566" t="str" cm="1">
        <f t="array" ref="X131">IF(AA131="", "", IFERROR(MAX(IF(ISNUMBER(X80:X130), X80:X130)) + 1, ""))</f>
        <v/>
      </c>
      <c r="Y131" s="135" t="str" cm="1">
        <f t="array" ref="Y131">IFERROR(INDEX(AA81:AA132, MATCH(ROW()-MIN(ROW(AA81:AA132))+1, X81:X132, 0)), "")</f>
        <v/>
      </c>
      <c r="Z131" s="2567">
        <f t="shared" si="22"/>
        <v>0</v>
      </c>
      <c r="AA131" s="2571" t="str">
        <f t="shared" si="23"/>
        <v/>
      </c>
      <c r="AB131" s="2575"/>
      <c r="AC131" s="2574" t="e">
        <f>IF(LEN(AD130)&lt;=AB124,AD130,LEFT(AD130,FIND("#",SUBSTITUTE(LEFT(AD130,AB124+1)," ","#",LEN(LEFT(AD130,AB124+1))-LEN(SUBSTITUTE(LEFT(AD130,AB124+1)," ",""))))-1))</f>
        <v>#VALUE!</v>
      </c>
      <c r="AD131" s="2572" t="e">
        <f t="shared" si="28"/>
        <v>#VALUE!</v>
      </c>
      <c r="AF131"/>
      <c r="AG131"/>
      <c r="AH131"/>
      <c r="AI131"/>
      <c r="AJ131"/>
      <c r="AK131"/>
      <c r="AL131"/>
      <c r="AN131" s="848" t="s">
        <v>380</v>
      </c>
      <c r="AO131" s="849"/>
      <c r="AP131" s="822"/>
      <c r="AQ131" s="823"/>
      <c r="AR131" s="464"/>
      <c r="AS131" s="827"/>
      <c r="AT131" s="9"/>
      <c r="AU131" s="9"/>
      <c r="AV131" s="9"/>
      <c r="AW131" s="9"/>
      <c r="AX131" s="9"/>
      <c r="AY131" s="754"/>
      <c r="BA131" s="466">
        <v>1</v>
      </c>
    </row>
    <row r="132" spans="2:53" ht="21" customHeight="1" x14ac:dyDescent="0.25">
      <c r="B132" s="25" t="s">
        <v>7</v>
      </c>
      <c r="C132" s="428" t="str">
        <f>C135</f>
        <v>Famille à coller.N.Nom de votre recette.Recette mère ►.S.Saisissez le nom de la recette mère</v>
      </c>
      <c r="D132" s="428"/>
      <c r="E132" s="428"/>
      <c r="F132" s="36" t="s">
        <v>16</v>
      </c>
      <c r="G132" s="37"/>
      <c r="H132" s="37"/>
      <c r="I132" s="288" t="s">
        <v>17</v>
      </c>
      <c r="J132" s="3214" t="str">
        <f>F135</f>
        <v>Famille à coller.N.Nom de votre recette.Recette mère ►.S.Saisissez le nom de la recette mère</v>
      </c>
      <c r="K132" s="3214"/>
      <c r="L132" s="3215"/>
      <c r="N132" s="41"/>
      <c r="R132" s="464"/>
      <c r="W132" s="1981">
        <f>IF(Y132=Y79,1,LEN(Y132))</f>
        <v>0</v>
      </c>
      <c r="X132" s="2566" t="str" cm="1">
        <f t="array" ref="X132">IF(AA132="", "", IFERROR(MAX(IF(ISNUMBER(X80:X131), X80:X131)) + 1, ""))</f>
        <v/>
      </c>
      <c r="Y132" s="135" t="str" cm="1">
        <f t="array" ref="Y132">IFERROR(INDEX(AA81:AA132, MATCH(ROW()-MIN(ROW(AA81:AA132))+1, X81:X132, 0)), "")</f>
        <v/>
      </c>
      <c r="Z132" s="2576">
        <f t="shared" si="22"/>
        <v>0</v>
      </c>
      <c r="AA132" s="2577" t="str">
        <f t="shared" si="23"/>
        <v/>
      </c>
      <c r="AB132" s="2578"/>
      <c r="AC132" s="2579" t="e">
        <f>IF(LEN(AD131)&lt;=AB124,AD131,LEFT(AD131,FIND("#",SUBSTITUTE(LEFT(AD131,AB124+1)," ","#",LEN(LEFT(AD131,AB124+1))-LEN(SUBSTITUTE(LEFT(AD131,AB124+1)," ",""))))-1))</f>
        <v>#VALUE!</v>
      </c>
      <c r="AD132" s="2586" t="e">
        <f t="shared" si="28"/>
        <v>#VALUE!</v>
      </c>
      <c r="AF132"/>
      <c r="AG132"/>
      <c r="AH132"/>
      <c r="AI132"/>
      <c r="AJ132"/>
      <c r="AK132"/>
      <c r="AL132"/>
      <c r="AN132" s="848" t="s">
        <v>381</v>
      </c>
      <c r="AO132" s="849"/>
      <c r="AP132" s="822"/>
      <c r="AQ132" s="823"/>
      <c r="AR132" s="464"/>
      <c r="AS132" s="827"/>
      <c r="AT132" s="9"/>
      <c r="AU132" s="9"/>
      <c r="AV132" s="9"/>
      <c r="AW132" s="9"/>
      <c r="AX132" s="9"/>
      <c r="AY132" s="754"/>
      <c r="BA132" s="466">
        <v>1</v>
      </c>
    </row>
    <row r="133" spans="2:53" ht="21" customHeight="1" x14ac:dyDescent="0.25">
      <c r="B133" s="25" t="s">
        <v>7</v>
      </c>
      <c r="C133" s="428" t="str">
        <f>C135</f>
        <v>Famille à coller.N.Nom de votre recette.Recette mère ►.S.Saisissez le nom de la recette mère</v>
      </c>
      <c r="D133" s="428"/>
      <c r="E133" s="428"/>
      <c r="F133" s="43">
        <v>6</v>
      </c>
      <c r="G133" s="44" t="s">
        <v>66</v>
      </c>
      <c r="H133" s="36"/>
      <c r="I133" s="36"/>
      <c r="J133" s="3214"/>
      <c r="K133" s="3214"/>
      <c r="L133" s="3215"/>
      <c r="O133" s="570" t="s">
        <v>293</v>
      </c>
      <c r="P133" s="500"/>
      <c r="Q133" s="499"/>
      <c r="R133" s="464"/>
      <c r="W133" s="2580">
        <v>10</v>
      </c>
      <c r="X133" s="2581">
        <v>9</v>
      </c>
      <c r="Y133" s="2581" t="s">
        <v>2258</v>
      </c>
      <c r="Z133" s="2581">
        <v>4</v>
      </c>
      <c r="AA133" s="2581">
        <v>5</v>
      </c>
      <c r="AB133" s="2581">
        <v>11</v>
      </c>
      <c r="AC133" s="2581">
        <v>15</v>
      </c>
      <c r="AD133" s="2582">
        <v>11</v>
      </c>
      <c r="AF133"/>
      <c r="AG133"/>
      <c r="AH133"/>
      <c r="AI133"/>
      <c r="AJ133"/>
      <c r="AK133"/>
      <c r="AL133"/>
      <c r="AN133" s="848" t="s">
        <v>382</v>
      </c>
      <c r="AO133" s="849"/>
      <c r="AP133" s="122"/>
      <c r="AQ133" s="679"/>
      <c r="AR133" s="464"/>
      <c r="AS133" s="749"/>
      <c r="AT133" s="750"/>
      <c r="AU133" s="751"/>
      <c r="AV133" s="750"/>
      <c r="AW133" s="750"/>
      <c r="AX133" s="750"/>
      <c r="AY133" s="752"/>
      <c r="BA133" s="466">
        <v>1</v>
      </c>
    </row>
    <row r="134" spans="2:53" ht="21" customHeight="1" thickBot="1" x14ac:dyDescent="0.3">
      <c r="B134" s="25" t="s">
        <v>5</v>
      </c>
      <c r="C134" s="463" t="str">
        <f>C135</f>
        <v>Famille à coller.N.Nom de votre recette.Recette mère ►.S.Saisissez le nom de la recette mère</v>
      </c>
      <c r="D134" s="463"/>
      <c r="E134" s="463"/>
      <c r="F134" s="289"/>
      <c r="G134" s="48"/>
      <c r="H134" s="48"/>
      <c r="I134" s="48"/>
      <c r="J134" s="48"/>
      <c r="K134" s="48"/>
      <c r="L134" s="49"/>
      <c r="O134" s="3236" t="s">
        <v>292</v>
      </c>
      <c r="P134" s="498" t="s">
        <v>291</v>
      </c>
      <c r="Q134" s="497"/>
      <c r="R134" s="464"/>
      <c r="W134" s="2583">
        <f t="shared" ref="W134:AD134" ca="1" si="31">CELL("largeur",W134)</f>
        <v>10</v>
      </c>
      <c r="X134" s="2584">
        <f t="shared" ca="1" si="31"/>
        <v>9</v>
      </c>
      <c r="Y134" s="2584">
        <f t="shared" ca="1" si="31"/>
        <v>99</v>
      </c>
      <c r="Z134" s="2584">
        <f t="shared" ca="1" si="31"/>
        <v>5</v>
      </c>
      <c r="AA134" s="2584">
        <f t="shared" ca="1" si="31"/>
        <v>5</v>
      </c>
      <c r="AB134" s="2584">
        <f t="shared" ca="1" si="31"/>
        <v>10</v>
      </c>
      <c r="AC134" s="2584">
        <f t="shared" ca="1" si="31"/>
        <v>10</v>
      </c>
      <c r="AD134" s="2585">
        <f t="shared" ca="1" si="31"/>
        <v>10</v>
      </c>
      <c r="AF134"/>
      <c r="AG134"/>
      <c r="AH134"/>
      <c r="AI134"/>
      <c r="AJ134"/>
      <c r="AK134"/>
      <c r="AL134"/>
      <c r="AN134" s="716"/>
      <c r="AO134" s="122"/>
      <c r="AP134" s="122"/>
      <c r="AQ134" s="717"/>
      <c r="AR134" s="464"/>
      <c r="AS134" s="827"/>
      <c r="AT134" s="800"/>
      <c r="AU134" s="800"/>
      <c r="AV134" s="808"/>
      <c r="AW134" s="808"/>
      <c r="AX134" s="85"/>
      <c r="AY134" s="754"/>
      <c r="BA134" s="466">
        <v>1</v>
      </c>
    </row>
    <row r="135" spans="2:53" ht="21" customHeight="1" x14ac:dyDescent="0.25">
      <c r="B135" s="430" t="s">
        <v>5</v>
      </c>
      <c r="C135" s="431" t="str">
        <f>F135</f>
        <v>Famille à coller.N.Nom de votre recette.Recette mère ►.S.Saisissez le nom de la recette mère</v>
      </c>
      <c r="D135" s="431">
        <f>F133</f>
        <v>6</v>
      </c>
      <c r="E135" s="431" t="str">
        <f>G133</f>
        <v>couverts</v>
      </c>
      <c r="F135" s="435" t="str">
        <f>UPPER(LEFT(H129,1))&amp;LOWER(MID(H129,2,999))&amp;"."&amp;UPPER(LEFT(J129,1))&amp;"."&amp;UPPER(LEFT(J129,1))&amp;LOWER(MID(J129,2,999))&amp;"."&amp;IF(ISTEXT(L135),K135&amp;"."&amp;UPPER(LEFT(L135,1))&amp;"."&amp;UPPER(LEFT(L135,1))&amp;LOWER(MID(L135,2,999)),G135)</f>
        <v>Famille à coller.N.Nom de votre recette.Recette mère ►.S.Saisissez le nom de la recette mère</v>
      </c>
      <c r="G135" s="432" t="s">
        <v>22</v>
      </c>
      <c r="H135" s="3216" t="s">
        <v>23</v>
      </c>
      <c r="I135" s="3216"/>
      <c r="J135" s="3216"/>
      <c r="K135" s="433" t="s">
        <v>24</v>
      </c>
      <c r="L135" s="434" t="s">
        <v>25</v>
      </c>
      <c r="O135" s="3236"/>
      <c r="P135" s="498" t="s">
        <v>290</v>
      </c>
      <c r="Q135" s="497"/>
      <c r="R135" s="464"/>
      <c r="AF135"/>
      <c r="AG135"/>
      <c r="AH135"/>
      <c r="AI135"/>
      <c r="AJ135"/>
      <c r="AK135"/>
      <c r="AL135"/>
      <c r="AN135" s="709" t="s">
        <v>558</v>
      </c>
      <c r="AO135" s="746"/>
      <c r="AP135" s="746"/>
      <c r="AQ135" s="856"/>
      <c r="AR135" s="464"/>
      <c r="AS135" s="3034" t="s">
        <v>39</v>
      </c>
      <c r="AT135" s="843" t="s">
        <v>541</v>
      </c>
      <c r="AU135" s="746"/>
      <c r="AV135" s="746"/>
      <c r="AW135" s="810"/>
      <c r="AX135" s="9"/>
      <c r="AY135" s="754"/>
      <c r="BA135" s="466">
        <v>1</v>
      </c>
    </row>
    <row r="136" spans="2:53" ht="21" customHeight="1" x14ac:dyDescent="0.25">
      <c r="B136" s="443" t="s">
        <v>5</v>
      </c>
      <c r="C136" s="444" t="str">
        <f>C135</f>
        <v>Famille à coller.N.Nom de votre recette.Recette mère ►.S.Saisissez le nom de la recette mère</v>
      </c>
      <c r="D136" s="445"/>
      <c r="E136" s="445"/>
      <c r="F136" s="446" t="s">
        <v>27</v>
      </c>
      <c r="G136" s="446" t="s">
        <v>28</v>
      </c>
      <c r="H136" s="446" t="s">
        <v>29</v>
      </c>
      <c r="I136" s="446" t="s">
        <v>30</v>
      </c>
      <c r="J136" s="446" t="s">
        <v>31</v>
      </c>
      <c r="K136" s="447" t="s">
        <v>32</v>
      </c>
      <c r="L136" s="448" t="s">
        <v>33</v>
      </c>
      <c r="O136" s="3236"/>
      <c r="P136" s="498" t="s">
        <v>289</v>
      </c>
      <c r="Q136" s="497"/>
      <c r="R136" s="464"/>
      <c r="AF136"/>
      <c r="AG136"/>
      <c r="AH136"/>
      <c r="AI136"/>
      <c r="AJ136"/>
      <c r="AK136"/>
      <c r="AL136"/>
      <c r="AN136" s="709" t="s">
        <v>560</v>
      </c>
      <c r="AO136" s="746"/>
      <c r="AP136" s="746"/>
      <c r="AQ136" s="856"/>
      <c r="AR136" s="464"/>
      <c r="AS136" s="3034"/>
      <c r="AT136" s="3035" t="s">
        <v>543</v>
      </c>
      <c r="AU136" s="3035"/>
      <c r="AV136" s="3035"/>
      <c r="AW136" s="3035"/>
      <c r="AX136" s="3035"/>
      <c r="AY136" s="3036"/>
      <c r="BA136" s="466">
        <v>1</v>
      </c>
    </row>
    <row r="137" spans="2:53" ht="21" customHeight="1" x14ac:dyDescent="0.25">
      <c r="B137" s="25" t="s">
        <v>7</v>
      </c>
      <c r="C137" s="526" t="str">
        <f>C135</f>
        <v>Famille à coller.N.Nom de votre recette.Recette mère ►.S.Saisissez le nom de la recette mère</v>
      </c>
      <c r="D137" s="527"/>
      <c r="E137" s="528"/>
      <c r="F137" s="290" t="s">
        <v>38</v>
      </c>
      <c r="G137" s="59" t="s">
        <v>39</v>
      </c>
      <c r="H137" s="60"/>
      <c r="I137" s="3022" t="s">
        <v>40</v>
      </c>
      <c r="J137" s="3168" t="s">
        <v>41</v>
      </c>
      <c r="K137" s="3169" t="s">
        <v>42</v>
      </c>
      <c r="L137" s="61" t="s">
        <v>43</v>
      </c>
      <c r="O137" s="3236"/>
      <c r="P137" s="498" t="s">
        <v>288</v>
      </c>
      <c r="Q137" s="497"/>
      <c r="R137" s="464"/>
      <c r="Y137" s="2699" t="s">
        <v>2288</v>
      </c>
      <c r="AF137"/>
      <c r="AG137"/>
      <c r="AH137"/>
      <c r="AI137"/>
      <c r="AJ137"/>
      <c r="AK137"/>
      <c r="AL137"/>
      <c r="AN137" s="831"/>
      <c r="AQ137" s="858"/>
      <c r="AR137" s="464"/>
      <c r="AS137" s="3034"/>
      <c r="AT137" s="3035"/>
      <c r="AU137" s="3035"/>
      <c r="AV137" s="3035"/>
      <c r="AW137" s="3035"/>
      <c r="AX137" s="3035"/>
      <c r="AY137" s="3036"/>
      <c r="BA137" s="466">
        <v>1</v>
      </c>
    </row>
    <row r="138" spans="2:53" ht="21" customHeight="1" thickBot="1" x14ac:dyDescent="0.3">
      <c r="B138" s="25" t="s">
        <v>7</v>
      </c>
      <c r="C138" s="427" t="str">
        <f>C135</f>
        <v>Famille à coller.N.Nom de votre recette.Recette mère ►.S.Saisissez le nom de la recette mère</v>
      </c>
      <c r="D138" s="428"/>
      <c r="E138" s="529"/>
      <c r="F138" s="293" t="s">
        <v>48</v>
      </c>
      <c r="G138" s="62" t="s">
        <v>49</v>
      </c>
      <c r="H138" s="63" t="s">
        <v>50</v>
      </c>
      <c r="I138" s="2993"/>
      <c r="J138" s="2995"/>
      <c r="K138" s="2997"/>
      <c r="L138" s="64" t="s">
        <v>51</v>
      </c>
      <c r="O138" s="3236"/>
      <c r="P138" s="498" t="s">
        <v>287</v>
      </c>
      <c r="Q138" s="497"/>
      <c r="R138" s="464"/>
      <c r="Y138" s="2700" t="s">
        <v>2289</v>
      </c>
      <c r="AF138"/>
      <c r="AG138"/>
      <c r="AH138"/>
      <c r="AI138"/>
      <c r="AJ138"/>
      <c r="AK138"/>
      <c r="AL138"/>
      <c r="AN138" s="859">
        <v>19</v>
      </c>
      <c r="AO138" s="860">
        <v>18</v>
      </c>
      <c r="AP138" s="860">
        <v>25</v>
      </c>
      <c r="AQ138" s="861">
        <v>16</v>
      </c>
      <c r="AR138" s="464"/>
      <c r="AS138" s="3034"/>
      <c r="AT138" s="3035"/>
      <c r="AU138" s="3035"/>
      <c r="AV138" s="3035"/>
      <c r="AW138" s="3035"/>
      <c r="AX138" s="3035"/>
      <c r="AY138" s="3036"/>
      <c r="BA138" s="466">
        <v>1</v>
      </c>
    </row>
    <row r="139" spans="2:53" ht="21" customHeight="1" x14ac:dyDescent="0.25">
      <c r="B139" s="25" t="s">
        <v>7</v>
      </c>
      <c r="C139" s="427" t="str">
        <f>C135</f>
        <v>Famille à coller.N.Nom de votre recette.Recette mère ►.S.Saisissez le nom de la recette mère</v>
      </c>
      <c r="D139" s="428">
        <f>D135</f>
        <v>6</v>
      </c>
      <c r="E139" s="529" t="str">
        <f>E135</f>
        <v>couverts</v>
      </c>
      <c r="F139" s="79"/>
      <c r="G139" s="80"/>
      <c r="H139" s="66" t="str">
        <f t="shared" ref="H139:H180" si="32">IF(OR(ISTEXT(F139), F139&lt;=0, I139&lt;=0), "", "de")</f>
        <v/>
      </c>
      <c r="I139" s="67"/>
      <c r="J139" s="562"/>
      <c r="K139" s="68">
        <v>1</v>
      </c>
      <c r="L139" s="69"/>
      <c r="O139" s="3236"/>
      <c r="P139" s="498" t="s">
        <v>286</v>
      </c>
      <c r="Q139" s="497"/>
      <c r="R139" s="464"/>
      <c r="Y139" s="2701" t="s">
        <v>2290</v>
      </c>
      <c r="AF139"/>
      <c r="AG139"/>
      <c r="AH139"/>
      <c r="AI139"/>
      <c r="AJ139"/>
      <c r="AK139"/>
      <c r="AL139"/>
      <c r="AN139" s="467">
        <f ca="1">CELL("largeur",AN139)</f>
        <v>19</v>
      </c>
      <c r="AO139" s="467">
        <f ca="1">CELL("largeur",AO139)</f>
        <v>18</v>
      </c>
      <c r="AP139" s="467">
        <f ca="1">CELL("largeur",AP139)</f>
        <v>25</v>
      </c>
      <c r="AQ139" s="467">
        <f ca="1">CELL("largeur",AQ139)</f>
        <v>16</v>
      </c>
      <c r="AR139" s="464"/>
      <c r="AS139" s="3034"/>
      <c r="AT139" s="746" t="s">
        <v>547</v>
      </c>
      <c r="AU139" s="746"/>
      <c r="AV139" s="746"/>
      <c r="AW139" s="746"/>
      <c r="AX139" s="9"/>
      <c r="AY139" s="754"/>
      <c r="BA139" s="466">
        <v>1</v>
      </c>
    </row>
    <row r="140" spans="2:53" ht="21" customHeight="1" x14ac:dyDescent="0.25">
      <c r="B140" s="73" t="str">
        <f t="shared" ref="B140:B179" si="33">IF(L140&lt;&gt;"","A","►")</f>
        <v>►</v>
      </c>
      <c r="C140" s="427" t="str">
        <f>C135</f>
        <v>Famille à coller.N.Nom de votre recette.Recette mère ►.S.Saisissez le nom de la recette mère</v>
      </c>
      <c r="D140" s="428">
        <f>D135</f>
        <v>6</v>
      </c>
      <c r="E140" s="529" t="str">
        <f>E135</f>
        <v>couverts</v>
      </c>
      <c r="F140" s="79"/>
      <c r="G140" s="80"/>
      <c r="H140" s="75" t="str">
        <f t="shared" si="32"/>
        <v/>
      </c>
      <c r="I140" s="67"/>
      <c r="J140" s="562"/>
      <c r="K140" s="68">
        <v>1</v>
      </c>
      <c r="L140" s="69"/>
      <c r="O140" s="496" t="s">
        <v>285</v>
      </c>
      <c r="P140" s="495"/>
      <c r="Q140" s="494"/>
      <c r="R140" s="464"/>
      <c r="Y140" s="2702" t="s">
        <v>2291</v>
      </c>
      <c r="AF140"/>
      <c r="AG140"/>
      <c r="AH140"/>
      <c r="AI140"/>
      <c r="AJ140"/>
      <c r="AK140"/>
      <c r="AL140"/>
      <c r="AR140" s="464"/>
      <c r="AS140" s="3034"/>
      <c r="AT140" s="746" t="s">
        <v>548</v>
      </c>
      <c r="AU140" s="846"/>
      <c r="AV140" s="846"/>
      <c r="AW140" s="846"/>
      <c r="AX140" s="9"/>
      <c r="AY140" s="754"/>
      <c r="BA140" s="466">
        <v>1</v>
      </c>
    </row>
    <row r="141" spans="2:53" ht="21" customHeight="1" x14ac:dyDescent="0.25">
      <c r="B141" s="73" t="str">
        <f t="shared" si="33"/>
        <v>►</v>
      </c>
      <c r="C141" s="427" t="str">
        <f>C135</f>
        <v>Famille à coller.N.Nom de votre recette.Recette mère ►.S.Saisissez le nom de la recette mère</v>
      </c>
      <c r="D141" s="428">
        <f>D135</f>
        <v>6</v>
      </c>
      <c r="E141" s="529" t="str">
        <f>E135</f>
        <v>couverts</v>
      </c>
      <c r="F141" s="79"/>
      <c r="G141" s="80"/>
      <c r="H141" s="75" t="str">
        <f t="shared" si="32"/>
        <v/>
      </c>
      <c r="I141" s="67"/>
      <c r="J141" s="562"/>
      <c r="K141" s="68">
        <v>1</v>
      </c>
      <c r="L141" s="69"/>
      <c r="R141" s="464"/>
      <c r="Y141" s="2703" t="s">
        <v>2292</v>
      </c>
      <c r="AF141"/>
      <c r="AG141"/>
      <c r="AH141"/>
      <c r="AI141"/>
      <c r="AJ141"/>
      <c r="AK141"/>
      <c r="AL141"/>
      <c r="AN141" s="27"/>
      <c r="AO141" s="27"/>
      <c r="AP141" s="27"/>
      <c r="AQ141" s="27"/>
      <c r="AR141" s="464"/>
      <c r="AS141" s="827"/>
      <c r="AT141" s="800"/>
      <c r="AU141" s="800"/>
      <c r="AV141" s="808"/>
      <c r="AW141" s="808"/>
      <c r="AX141" s="85"/>
      <c r="AY141" s="754"/>
      <c r="BA141" s="466">
        <v>1</v>
      </c>
    </row>
    <row r="142" spans="2:53" ht="21" customHeight="1" x14ac:dyDescent="0.25">
      <c r="B142" s="73" t="str">
        <f t="shared" si="33"/>
        <v>►</v>
      </c>
      <c r="C142" s="427" t="str">
        <f>C135</f>
        <v>Famille à coller.N.Nom de votre recette.Recette mère ►.S.Saisissez le nom de la recette mère</v>
      </c>
      <c r="D142" s="428">
        <f>D135</f>
        <v>6</v>
      </c>
      <c r="E142" s="529" t="str">
        <f>E135</f>
        <v>couverts</v>
      </c>
      <c r="F142" s="79"/>
      <c r="G142" s="80"/>
      <c r="H142" s="75" t="str">
        <f t="shared" si="32"/>
        <v/>
      </c>
      <c r="I142" s="67"/>
      <c r="J142" s="562"/>
      <c r="K142" s="68">
        <v>1</v>
      </c>
      <c r="L142" s="69"/>
      <c r="O142" s="3219" t="s">
        <v>79</v>
      </c>
      <c r="P142" s="3220"/>
      <c r="Q142" s="3221"/>
      <c r="R142" s="464"/>
      <c r="Y142" s="2704" t="s">
        <v>2293</v>
      </c>
      <c r="AF142"/>
      <c r="AG142"/>
      <c r="AH142"/>
      <c r="AI142"/>
      <c r="AJ142"/>
      <c r="AK142"/>
      <c r="AL142"/>
      <c r="AN142" s="27"/>
      <c r="AO142" s="27"/>
      <c r="AP142" s="27"/>
      <c r="AQ142" s="27"/>
      <c r="AR142" s="464"/>
      <c r="AS142" s="749"/>
      <c r="AT142" s="750"/>
      <c r="AU142" s="751"/>
      <c r="AV142" s="750"/>
      <c r="AW142" s="750"/>
      <c r="AX142" s="750"/>
      <c r="AY142" s="752"/>
      <c r="BA142" s="466">
        <v>1</v>
      </c>
    </row>
    <row r="143" spans="2:53" ht="21" customHeight="1" thickBot="1" x14ac:dyDescent="0.3">
      <c r="B143" s="73" t="str">
        <f t="shared" si="33"/>
        <v>►</v>
      </c>
      <c r="C143" s="427" t="str">
        <f>C135</f>
        <v>Famille à coller.N.Nom de votre recette.Recette mère ►.S.Saisissez le nom de la recette mère</v>
      </c>
      <c r="D143" s="428">
        <f>D135</f>
        <v>6</v>
      </c>
      <c r="E143" s="529" t="str">
        <f>E135</f>
        <v>couverts</v>
      </c>
      <c r="F143" s="79"/>
      <c r="G143" s="80"/>
      <c r="H143" s="75" t="str">
        <f t="shared" si="32"/>
        <v/>
      </c>
      <c r="I143" s="67"/>
      <c r="J143" s="562"/>
      <c r="K143" s="68">
        <v>1</v>
      </c>
      <c r="L143" s="69"/>
      <c r="O143" s="488"/>
      <c r="P143" s="487" t="s">
        <v>284</v>
      </c>
      <c r="Q143" s="493">
        <v>1</v>
      </c>
      <c r="R143" s="464"/>
      <c r="Y143" s="2705" t="s">
        <v>2294</v>
      </c>
      <c r="AF143"/>
      <c r="AG143"/>
      <c r="AH143"/>
      <c r="AI143"/>
      <c r="AJ143"/>
      <c r="AK143"/>
      <c r="AL143"/>
      <c r="AN143" s="27"/>
      <c r="AO143" s="27"/>
      <c r="AP143" s="27"/>
      <c r="AQ143" s="27"/>
      <c r="AR143" s="464"/>
      <c r="AS143" s="827"/>
      <c r="AT143" s="800"/>
      <c r="AU143" s="800"/>
      <c r="AV143" s="808"/>
      <c r="AW143" s="808"/>
      <c r="AX143" s="85"/>
      <c r="AY143" s="754"/>
      <c r="BA143" s="466">
        <v>1</v>
      </c>
    </row>
    <row r="144" spans="2:53" ht="21" customHeight="1" thickTop="1" x14ac:dyDescent="0.25">
      <c r="B144" s="73" t="str">
        <f t="shared" si="33"/>
        <v>►</v>
      </c>
      <c r="C144" s="427" t="str">
        <f>C135</f>
        <v>Famille à coller.N.Nom de votre recette.Recette mère ►.S.Saisissez le nom de la recette mère</v>
      </c>
      <c r="D144" s="428">
        <f>D135</f>
        <v>6</v>
      </c>
      <c r="E144" s="529" t="str">
        <f>E135</f>
        <v>couverts</v>
      </c>
      <c r="F144" s="79"/>
      <c r="G144" s="80"/>
      <c r="H144" s="75" t="str">
        <f t="shared" si="32"/>
        <v/>
      </c>
      <c r="I144" s="67"/>
      <c r="J144" s="562"/>
      <c r="K144" s="68">
        <v>1</v>
      </c>
      <c r="L144" s="69"/>
      <c r="O144" s="484" t="s">
        <v>80</v>
      </c>
      <c r="P144" s="134">
        <v>100</v>
      </c>
      <c r="Q144" s="492">
        <f>IF(MOD(Q143*1000/P144,1)=0,Q143*1000/P144,IF(MOD(Q143*1000/P144,1)&lt;0.5,INT(Q143*1000/P144),INT(Q143*1000/P144)+1))</f>
        <v>10</v>
      </c>
      <c r="R144" s="464"/>
      <c r="Y144" s="2706" t="s">
        <v>2295</v>
      </c>
      <c r="AF144"/>
      <c r="AG144"/>
      <c r="AH144"/>
      <c r="AI144"/>
      <c r="AJ144"/>
      <c r="AK144"/>
      <c r="AL144"/>
      <c r="AN144" s="27"/>
      <c r="AO144" s="27"/>
      <c r="AP144" s="27"/>
      <c r="AQ144" s="27"/>
      <c r="AR144" s="464"/>
      <c r="AS144" s="3037" t="s">
        <v>552</v>
      </c>
      <c r="AT144" s="3038" t="s">
        <v>553</v>
      </c>
      <c r="AU144" s="707" t="s">
        <v>452</v>
      </c>
      <c r="AV144" s="678"/>
      <c r="AW144" s="678"/>
      <c r="AX144" s="678"/>
      <c r="AY144" s="754"/>
      <c r="BA144" s="466">
        <v>1</v>
      </c>
    </row>
    <row r="145" spans="2:53" ht="21" customHeight="1" x14ac:dyDescent="0.25">
      <c r="B145" s="73" t="str">
        <f t="shared" si="33"/>
        <v>►</v>
      </c>
      <c r="C145" s="427" t="str">
        <f>C135</f>
        <v>Famille à coller.N.Nom de votre recette.Recette mère ►.S.Saisissez le nom de la recette mère</v>
      </c>
      <c r="D145" s="428">
        <f>D135</f>
        <v>6</v>
      </c>
      <c r="E145" s="529" t="str">
        <f>E135</f>
        <v>couverts</v>
      </c>
      <c r="F145" s="79"/>
      <c r="G145" s="80"/>
      <c r="H145" s="75" t="str">
        <f t="shared" si="32"/>
        <v/>
      </c>
      <c r="I145" s="67"/>
      <c r="J145" s="562"/>
      <c r="K145" s="68">
        <v>1</v>
      </c>
      <c r="L145" s="69"/>
      <c r="O145" s="484" t="s">
        <v>81</v>
      </c>
      <c r="P145" s="134">
        <v>120</v>
      </c>
      <c r="Q145" s="492">
        <f>IF(MOD(Q143*1000/P145,1)=0,Q143*1000/P145,IF(MOD(Q143*1000/P145,1)&lt;0.5,INT(Q143*1000/P145),INT(Q143*1000/P145)+1))</f>
        <v>8</v>
      </c>
      <c r="R145" s="464"/>
      <c r="Y145" s="2707" t="s">
        <v>2296</v>
      </c>
      <c r="AF145"/>
      <c r="AG145"/>
      <c r="AH145"/>
      <c r="AI145"/>
      <c r="AJ145"/>
      <c r="AK145"/>
      <c r="AL145"/>
      <c r="AN145" s="27"/>
      <c r="AO145" s="27"/>
      <c r="AP145" s="27"/>
      <c r="AQ145" s="27"/>
      <c r="AR145" s="464"/>
      <c r="AS145" s="3037"/>
      <c r="AT145" s="3039"/>
      <c r="AU145" s="707" t="s">
        <v>453</v>
      </c>
      <c r="AV145" s="678"/>
      <c r="AW145" s="678"/>
      <c r="AX145" s="678"/>
      <c r="AY145" s="754"/>
      <c r="BA145" s="466">
        <v>1</v>
      </c>
    </row>
    <row r="146" spans="2:53" ht="21" customHeight="1" x14ac:dyDescent="0.25">
      <c r="B146" s="73" t="str">
        <f t="shared" si="33"/>
        <v>►</v>
      </c>
      <c r="C146" s="427" t="str">
        <f>C135</f>
        <v>Famille à coller.N.Nom de votre recette.Recette mère ►.S.Saisissez le nom de la recette mère</v>
      </c>
      <c r="D146" s="428">
        <f>D135</f>
        <v>6</v>
      </c>
      <c r="E146" s="529" t="str">
        <f>E135</f>
        <v>couverts</v>
      </c>
      <c r="F146" s="79"/>
      <c r="G146" s="80"/>
      <c r="H146" s="75" t="str">
        <f t="shared" si="32"/>
        <v/>
      </c>
      <c r="I146" s="67"/>
      <c r="J146" s="562"/>
      <c r="K146" s="68">
        <v>1</v>
      </c>
      <c r="L146" s="69"/>
      <c r="O146" s="485" t="s">
        <v>82</v>
      </c>
      <c r="P146" s="134">
        <v>180</v>
      </c>
      <c r="Q146" s="492">
        <f>IF(MOD(Q143*1000/P146,1)=0,Q143*1000/P146,IF(MOD(Q143*1000/P146,1)&lt;0.5,INT(Q143*1000/P146),INT(Q143*1000/P146)+1))</f>
        <v>6</v>
      </c>
      <c r="R146" s="464"/>
      <c r="AF146"/>
      <c r="AG146"/>
      <c r="AH146"/>
      <c r="AI146"/>
      <c r="AJ146"/>
      <c r="AK146"/>
      <c r="AL146"/>
      <c r="AN146" s="27"/>
      <c r="AO146" s="27"/>
      <c r="AP146" s="27"/>
      <c r="AQ146" s="27"/>
      <c r="AR146" s="464"/>
      <c r="AS146" s="3037"/>
      <c r="AT146" s="853">
        <v>1</v>
      </c>
      <c r="AU146" s="85"/>
      <c r="AV146" s="678"/>
      <c r="AW146" s="678"/>
      <c r="AX146" s="678"/>
      <c r="AY146" s="754"/>
      <c r="BA146" s="466">
        <v>1</v>
      </c>
    </row>
    <row r="147" spans="2:53" ht="21" customHeight="1" x14ac:dyDescent="0.25">
      <c r="B147" s="73" t="str">
        <f t="shared" si="33"/>
        <v>►</v>
      </c>
      <c r="C147" s="427" t="str">
        <f>C135</f>
        <v>Famille à coller.N.Nom de votre recette.Recette mère ►.S.Saisissez le nom de la recette mère</v>
      </c>
      <c r="D147" s="428">
        <f>D135</f>
        <v>6</v>
      </c>
      <c r="E147" s="529" t="str">
        <f>E135</f>
        <v>couverts</v>
      </c>
      <c r="F147" s="79"/>
      <c r="G147" s="80"/>
      <c r="H147" s="75" t="str">
        <f t="shared" si="32"/>
        <v/>
      </c>
      <c r="I147" s="67"/>
      <c r="J147" s="562"/>
      <c r="K147" s="68">
        <v>1</v>
      </c>
      <c r="L147" s="69"/>
      <c r="O147" s="484" t="s">
        <v>83</v>
      </c>
      <c r="P147" s="134">
        <v>180</v>
      </c>
      <c r="Q147" s="492">
        <f>IF(MOD(Q143*1000/P147,1)=0,Q143*1000/P147,IF(MOD(Q143*1000/P147,1)&lt;0.5,INT(Q143*1000/P147),INT(Q143*1000/P147)+1))</f>
        <v>6</v>
      </c>
      <c r="R147" s="464"/>
      <c r="AF147"/>
      <c r="AG147"/>
      <c r="AH147"/>
      <c r="AI147"/>
      <c r="AJ147"/>
      <c r="AK147"/>
      <c r="AL147"/>
      <c r="AN147" s="27"/>
      <c r="AO147" s="27"/>
      <c r="AP147" s="27"/>
      <c r="AQ147" s="27"/>
      <c r="AR147" s="464"/>
      <c r="AS147" s="3037"/>
      <c r="AT147" s="68">
        <v>2</v>
      </c>
      <c r="AU147" s="9"/>
      <c r="AV147" s="678"/>
      <c r="AW147" s="678"/>
      <c r="AX147" s="678"/>
      <c r="AY147" s="754"/>
      <c r="BA147" s="466">
        <v>1</v>
      </c>
    </row>
    <row r="148" spans="2:53" ht="21" customHeight="1" x14ac:dyDescent="0.25">
      <c r="B148" s="73" t="str">
        <f t="shared" si="33"/>
        <v>A</v>
      </c>
      <c r="C148" s="427" t="str">
        <f>C135</f>
        <v>Famille à coller.N.Nom de votre recette.Recette mère ►.S.Saisissez le nom de la recette mère</v>
      </c>
      <c r="D148" s="428">
        <f>D135</f>
        <v>6</v>
      </c>
      <c r="E148" s="529" t="str">
        <f>E135</f>
        <v>couverts</v>
      </c>
      <c r="F148" s="79"/>
      <c r="G148" s="80"/>
      <c r="H148" s="75" t="str">
        <f t="shared" si="32"/>
        <v/>
      </c>
      <c r="I148" s="67"/>
      <c r="J148" s="562"/>
      <c r="K148" s="68">
        <v>1</v>
      </c>
      <c r="L148" s="69" t="s">
        <v>349</v>
      </c>
      <c r="N148" s="464"/>
      <c r="O148" s="484" t="s">
        <v>84</v>
      </c>
      <c r="P148" s="134">
        <v>200</v>
      </c>
      <c r="Q148" s="492">
        <f>IF(MOD(Q143*1000/P148,1)=0,Q143*1000/P148,IF(MOD(Q143*1000/P148,1)&lt;0.5,INT(Q143*1000/P148),INT(Q143*1000/P148)+1))</f>
        <v>5</v>
      </c>
      <c r="R148" s="464"/>
      <c r="AF148"/>
      <c r="AG148"/>
      <c r="AH148"/>
      <c r="AI148"/>
      <c r="AJ148"/>
      <c r="AK148"/>
      <c r="AL148"/>
      <c r="AN148" s="27"/>
      <c r="AO148" s="27"/>
      <c r="AP148" s="27"/>
      <c r="AQ148" s="27"/>
      <c r="AR148" s="464"/>
      <c r="AS148" s="3037"/>
      <c r="AT148" s="854" t="s">
        <v>555</v>
      </c>
      <c r="AU148" s="710"/>
      <c r="AV148" s="678"/>
      <c r="AW148" s="678"/>
      <c r="AX148" s="678"/>
      <c r="AY148" s="754"/>
      <c r="BA148" s="466">
        <v>1</v>
      </c>
    </row>
    <row r="149" spans="2:53" ht="21" customHeight="1" x14ac:dyDescent="0.25">
      <c r="B149" s="73" t="str">
        <f t="shared" si="33"/>
        <v>►</v>
      </c>
      <c r="C149" s="427" t="str">
        <f>C135</f>
        <v>Famille à coller.N.Nom de votre recette.Recette mère ►.S.Saisissez le nom de la recette mère</v>
      </c>
      <c r="D149" s="428">
        <f>D135</f>
        <v>6</v>
      </c>
      <c r="E149" s="529" t="str">
        <f>E135</f>
        <v>couverts</v>
      </c>
      <c r="F149" s="79"/>
      <c r="G149" s="80"/>
      <c r="H149" s="75" t="str">
        <f t="shared" si="32"/>
        <v/>
      </c>
      <c r="I149" s="67"/>
      <c r="J149" s="562"/>
      <c r="K149" s="68">
        <v>1</v>
      </c>
      <c r="L149" s="69"/>
      <c r="N149" s="464"/>
      <c r="O149" s="484" t="s">
        <v>282</v>
      </c>
      <c r="P149" s="134">
        <v>110</v>
      </c>
      <c r="Q149" s="492">
        <f>IF(MOD(Q143*1000/P149,1)=0,Q143*1000/P149,IF(MOD(Q143*1000/P149,1)&lt;0.5,INT(Q143*1000/P149),INT(Q143*1000/P149)+1))</f>
        <v>9</v>
      </c>
      <c r="R149" s="464"/>
      <c r="AF149"/>
      <c r="AG149"/>
      <c r="AH149"/>
      <c r="AI149"/>
      <c r="AJ149"/>
      <c r="AK149"/>
      <c r="AL149"/>
      <c r="AN149" s="27"/>
      <c r="AO149" s="27"/>
      <c r="AP149" s="27"/>
      <c r="AQ149" s="27"/>
      <c r="AR149" s="464"/>
      <c r="AS149" s="3037"/>
      <c r="AT149" s="855" t="s">
        <v>556</v>
      </c>
      <c r="AU149" s="712"/>
      <c r="AV149" s="678"/>
      <c r="AW149" s="678"/>
      <c r="AX149" s="678"/>
      <c r="AY149" s="754"/>
      <c r="BA149" s="466">
        <v>1</v>
      </c>
    </row>
    <row r="150" spans="2:53" ht="21" customHeight="1" x14ac:dyDescent="0.25">
      <c r="B150" s="73" t="str">
        <f t="shared" si="33"/>
        <v>►</v>
      </c>
      <c r="C150" s="427" t="str">
        <f>C135</f>
        <v>Famille à coller.N.Nom de votre recette.Recette mère ►.S.Saisissez le nom de la recette mère</v>
      </c>
      <c r="D150" s="428">
        <f>D135</f>
        <v>6</v>
      </c>
      <c r="E150" s="529" t="str">
        <f>E135</f>
        <v>couverts</v>
      </c>
      <c r="F150" s="79"/>
      <c r="G150" s="80"/>
      <c r="H150" s="75" t="str">
        <f t="shared" si="32"/>
        <v/>
      </c>
      <c r="I150" s="67"/>
      <c r="J150" s="562"/>
      <c r="K150" s="68">
        <v>1</v>
      </c>
      <c r="L150" s="69"/>
      <c r="N150" s="464"/>
      <c r="O150" s="484" t="s">
        <v>281</v>
      </c>
      <c r="P150" s="134">
        <v>90</v>
      </c>
      <c r="Q150" s="492">
        <f>IF(MOD(Q143*1000/P150,1)=0,Q143*1000/P150,IF(MOD(Q143*1000/P150,1)&lt;0.5,INT(Q143*1000/P150),INT(Q143*1000/P150)+1))</f>
        <v>11</v>
      </c>
      <c r="R150" s="464"/>
      <c r="AF150"/>
      <c r="AG150"/>
      <c r="AH150"/>
      <c r="AI150"/>
      <c r="AJ150"/>
      <c r="AK150"/>
      <c r="AL150"/>
      <c r="AN150" s="27"/>
      <c r="AO150" s="27"/>
      <c r="AP150" s="27"/>
      <c r="AQ150" s="27"/>
      <c r="AR150" s="464"/>
      <c r="AS150" s="3037"/>
      <c r="AT150" s="855" t="s">
        <v>557</v>
      </c>
      <c r="AU150" s="712"/>
      <c r="AV150" s="678"/>
      <c r="AW150" s="678"/>
      <c r="AX150" s="678"/>
      <c r="AY150" s="754"/>
      <c r="BA150" s="466">
        <v>1</v>
      </c>
    </row>
    <row r="151" spans="2:53" ht="21" customHeight="1" x14ac:dyDescent="0.25">
      <c r="B151" s="73" t="str">
        <f t="shared" si="33"/>
        <v>►</v>
      </c>
      <c r="C151" s="427" t="str">
        <f>C135</f>
        <v>Famille à coller.N.Nom de votre recette.Recette mère ►.S.Saisissez le nom de la recette mère</v>
      </c>
      <c r="D151" s="428">
        <f>D135</f>
        <v>6</v>
      </c>
      <c r="E151" s="529" t="str">
        <f>E135</f>
        <v>couverts</v>
      </c>
      <c r="F151" s="79"/>
      <c r="G151" s="80"/>
      <c r="H151" s="75" t="str">
        <f t="shared" si="32"/>
        <v/>
      </c>
      <c r="I151" s="67"/>
      <c r="J151" s="562"/>
      <c r="K151" s="68">
        <v>1</v>
      </c>
      <c r="L151" s="69"/>
      <c r="N151" s="464"/>
      <c r="O151" s="484" t="s">
        <v>280</v>
      </c>
      <c r="P151" s="134">
        <v>115</v>
      </c>
      <c r="Q151" s="492">
        <f>IF(MOD(Q143*1000/P151,1)=0,Q143*1000/P151,IF(MOD(Q143*1000/P151,1)&lt;0.5,INT(Q143*1000/P151),INT(Q143*1000/P151)+1))</f>
        <v>9</v>
      </c>
      <c r="R151" s="464"/>
      <c r="AF151"/>
      <c r="AG151"/>
      <c r="AH151"/>
      <c r="AI151"/>
      <c r="AJ151"/>
      <c r="AK151"/>
      <c r="AL151"/>
      <c r="AN151" s="27"/>
      <c r="AO151" s="27"/>
      <c r="AP151" s="27"/>
      <c r="AQ151" s="27"/>
      <c r="AR151" s="464"/>
      <c r="AS151" s="3037"/>
      <c r="AT151" t="s">
        <v>559</v>
      </c>
      <c r="AU151" s="712"/>
      <c r="AV151" s="678"/>
      <c r="AW151" s="678"/>
      <c r="AX151" s="678"/>
      <c r="AY151" s="754"/>
      <c r="BA151" s="466">
        <v>1</v>
      </c>
    </row>
    <row r="152" spans="2:53" ht="21" customHeight="1" x14ac:dyDescent="0.25">
      <c r="B152" s="73" t="str">
        <f t="shared" si="33"/>
        <v>►</v>
      </c>
      <c r="C152" s="427" t="str">
        <f>C135</f>
        <v>Famille à coller.N.Nom de votre recette.Recette mère ►.S.Saisissez le nom de la recette mère</v>
      </c>
      <c r="D152" s="428">
        <f>D135</f>
        <v>6</v>
      </c>
      <c r="E152" s="529" t="str">
        <f>E135</f>
        <v>couverts</v>
      </c>
      <c r="F152" s="79"/>
      <c r="G152" s="80"/>
      <c r="H152" s="75" t="str">
        <f t="shared" si="32"/>
        <v/>
      </c>
      <c r="I152" s="67"/>
      <c r="J152" s="562"/>
      <c r="K152" s="68">
        <v>1</v>
      </c>
      <c r="L152" s="69"/>
      <c r="N152" s="464"/>
      <c r="O152" s="481" t="str">
        <f>"cellule "&amp;ADDRESS(ROW(Q143),COLUMN(Q143),4)&amp;"  vous pouvez saisir un autre poids"</f>
        <v>cellule Q143  vous pouvez saisir un autre poids</v>
      </c>
      <c r="P152" s="480"/>
      <c r="Q152" s="479"/>
      <c r="R152" s="464"/>
      <c r="AF152"/>
      <c r="AG152"/>
      <c r="AH152"/>
      <c r="AI152"/>
      <c r="AJ152"/>
      <c r="AK152"/>
      <c r="AL152"/>
      <c r="AN152" s="27"/>
      <c r="AO152" s="27"/>
      <c r="AP152" s="27"/>
      <c r="AQ152" s="27"/>
      <c r="AR152" s="464"/>
      <c r="AS152" s="3037"/>
      <c r="AT152" s="857" t="s">
        <v>561</v>
      </c>
      <c r="AU152" s="712"/>
      <c r="AV152" s="678"/>
      <c r="AW152" s="678"/>
      <c r="AX152" s="678"/>
      <c r="AY152" s="754"/>
      <c r="BA152" s="466">
        <v>1</v>
      </c>
    </row>
    <row r="153" spans="2:53" ht="21" customHeight="1" x14ac:dyDescent="0.25">
      <c r="B153" s="73" t="str">
        <f t="shared" si="33"/>
        <v>►</v>
      </c>
      <c r="C153" s="427" t="str">
        <f>C135</f>
        <v>Famille à coller.N.Nom de votre recette.Recette mère ►.S.Saisissez le nom de la recette mère</v>
      </c>
      <c r="D153" s="428">
        <f>D135</f>
        <v>6</v>
      </c>
      <c r="E153" s="529" t="str">
        <f>E135</f>
        <v>couverts</v>
      </c>
      <c r="F153" s="79"/>
      <c r="G153" s="80"/>
      <c r="H153" s="75" t="str">
        <f t="shared" si="32"/>
        <v/>
      </c>
      <c r="I153" s="67"/>
      <c r="J153" s="562"/>
      <c r="K153" s="68">
        <v>1</v>
      </c>
      <c r="L153" s="69"/>
      <c r="N153" s="464"/>
      <c r="O153" s="478" t="str">
        <f>"cellule "&amp;ADDRESS(ROW(Q143),COLUMN(Q143),4)&amp;"  format = 0.0 Kg pour"</f>
        <v>cellule Q143  format = 0.0 Kg pour</v>
      </c>
      <c r="P153" s="477"/>
      <c r="Q153" s="491"/>
      <c r="R153" s="464"/>
      <c r="AF153"/>
      <c r="AG153"/>
      <c r="AH153"/>
      <c r="AI153"/>
      <c r="AJ153"/>
      <c r="AK153"/>
      <c r="AL153"/>
      <c r="AN153" s="27"/>
      <c r="AO153" s="27"/>
      <c r="AP153" s="27"/>
      <c r="AQ153" s="27"/>
      <c r="AR153" s="464"/>
      <c r="AS153" s="3037"/>
      <c r="AT153" s="855" t="s">
        <v>562</v>
      </c>
      <c r="AU153" s="714"/>
      <c r="AV153" s="678"/>
      <c r="AW153" s="678"/>
      <c r="AX153" s="678"/>
      <c r="AY153" s="754"/>
      <c r="BA153" s="466">
        <v>1</v>
      </c>
    </row>
    <row r="154" spans="2:53" ht="21" customHeight="1" x14ac:dyDescent="0.25">
      <c r="B154" s="73" t="str">
        <f t="shared" si="33"/>
        <v>►</v>
      </c>
      <c r="C154" s="427" t="str">
        <f>C135</f>
        <v>Famille à coller.N.Nom de votre recette.Recette mère ►.S.Saisissez le nom de la recette mère</v>
      </c>
      <c r="D154" s="428">
        <f>D135</f>
        <v>6</v>
      </c>
      <c r="E154" s="529" t="str">
        <f>E135</f>
        <v>couverts</v>
      </c>
      <c r="F154" s="79"/>
      <c r="G154" s="80"/>
      <c r="H154" s="75" t="str">
        <f t="shared" si="32"/>
        <v/>
      </c>
      <c r="I154" s="67"/>
      <c r="J154" s="562"/>
      <c r="K154" s="68">
        <v>1</v>
      </c>
      <c r="L154" s="69"/>
      <c r="R154" s="464"/>
      <c r="AF154"/>
      <c r="AG154"/>
      <c r="AH154"/>
      <c r="AI154"/>
      <c r="AJ154"/>
      <c r="AK154"/>
      <c r="AL154"/>
      <c r="AN154" s="27"/>
      <c r="AO154" s="27"/>
      <c r="AP154" s="27"/>
      <c r="AQ154" s="27"/>
      <c r="AR154" s="464"/>
      <c r="AS154" s="827"/>
      <c r="AT154" s="9"/>
      <c r="AU154" s="9"/>
      <c r="AV154" s="9"/>
      <c r="AW154" s="9"/>
      <c r="AX154" s="9"/>
      <c r="AY154" s="862"/>
      <c r="BA154" s="466">
        <v>1</v>
      </c>
    </row>
    <row r="155" spans="2:53" ht="21" customHeight="1" x14ac:dyDescent="0.25">
      <c r="B155" s="73" t="str">
        <f t="shared" si="33"/>
        <v>►</v>
      </c>
      <c r="C155" s="427" t="str">
        <f>C135</f>
        <v>Famille à coller.N.Nom de votre recette.Recette mère ►.S.Saisissez le nom de la recette mère</v>
      </c>
      <c r="D155" s="428">
        <f>D135</f>
        <v>6</v>
      </c>
      <c r="E155" s="529" t="str">
        <f>E135</f>
        <v>couverts</v>
      </c>
      <c r="F155" s="79"/>
      <c r="G155" s="80"/>
      <c r="H155" s="75" t="str">
        <f t="shared" si="32"/>
        <v/>
      </c>
      <c r="I155" s="67"/>
      <c r="J155" s="562"/>
      <c r="K155" s="68">
        <v>1</v>
      </c>
      <c r="L155" s="69"/>
      <c r="O155" s="3228" t="s">
        <v>94</v>
      </c>
      <c r="P155" s="3229"/>
      <c r="Q155" s="3230"/>
      <c r="R155" s="464"/>
      <c r="AF155"/>
      <c r="AG155"/>
      <c r="AH155"/>
      <c r="AI155"/>
      <c r="AJ155"/>
      <c r="AK155"/>
      <c r="AL155"/>
      <c r="AN155" s="27"/>
      <c r="AO155" s="27"/>
      <c r="AP155" s="27"/>
      <c r="AQ155" s="27"/>
      <c r="AR155" s="464"/>
      <c r="AS155" s="827"/>
      <c r="AT155" s="9"/>
      <c r="AU155" s="9"/>
      <c r="AV155" s="9"/>
      <c r="AW155" s="9"/>
      <c r="AX155" s="9"/>
      <c r="AY155" s="862"/>
      <c r="BA155" s="466">
        <v>1</v>
      </c>
    </row>
    <row r="156" spans="2:53" ht="21" customHeight="1" x14ac:dyDescent="0.25">
      <c r="B156" s="73" t="str">
        <f t="shared" si="33"/>
        <v>►</v>
      </c>
      <c r="C156" s="427" t="str">
        <f>C135</f>
        <v>Famille à coller.N.Nom de votre recette.Recette mère ►.S.Saisissez le nom de la recette mère</v>
      </c>
      <c r="D156" s="428">
        <f>D135</f>
        <v>6</v>
      </c>
      <c r="E156" s="529" t="str">
        <f>E135</f>
        <v>couverts</v>
      </c>
      <c r="F156" s="79"/>
      <c r="G156" s="80"/>
      <c r="H156" s="75" t="str">
        <f t="shared" si="32"/>
        <v/>
      </c>
      <c r="I156" s="67"/>
      <c r="J156" s="562"/>
      <c r="K156" s="68">
        <v>1</v>
      </c>
      <c r="L156" s="69"/>
      <c r="O156" s="488"/>
      <c r="P156" s="487" t="s">
        <v>283</v>
      </c>
      <c r="Q156" s="486">
        <v>1</v>
      </c>
      <c r="R156" s="464"/>
      <c r="AF156"/>
      <c r="AG156"/>
      <c r="AH156"/>
      <c r="AI156"/>
      <c r="AJ156"/>
      <c r="AK156"/>
      <c r="AL156"/>
      <c r="AN156" s="27"/>
      <c r="AO156" s="27"/>
      <c r="AP156" s="27"/>
      <c r="AQ156" s="27"/>
      <c r="AR156" s="464"/>
      <c r="AS156" s="827"/>
      <c r="AT156" s="9"/>
      <c r="AU156" s="9"/>
      <c r="AV156" s="9"/>
      <c r="AW156" s="9"/>
      <c r="AX156" s="9"/>
      <c r="AY156" s="862"/>
      <c r="BA156" s="466">
        <v>1</v>
      </c>
    </row>
    <row r="157" spans="2:53" ht="21" customHeight="1" x14ac:dyDescent="0.25">
      <c r="B157" s="73" t="str">
        <f t="shared" si="33"/>
        <v>►</v>
      </c>
      <c r="C157" s="427" t="str">
        <f>C135</f>
        <v>Famille à coller.N.Nom de votre recette.Recette mère ►.S.Saisissez le nom de la recette mère</v>
      </c>
      <c r="D157" s="428">
        <f>D135</f>
        <v>6</v>
      </c>
      <c r="E157" s="529" t="str">
        <f>E135</f>
        <v>couverts</v>
      </c>
      <c r="F157" s="79"/>
      <c r="G157" s="80"/>
      <c r="H157" s="75" t="str">
        <f t="shared" si="32"/>
        <v/>
      </c>
      <c r="I157" s="67"/>
      <c r="J157" s="562"/>
      <c r="K157" s="68">
        <v>1</v>
      </c>
      <c r="L157" s="69"/>
      <c r="O157" s="484" t="s">
        <v>80</v>
      </c>
      <c r="P157" s="483">
        <v>10</v>
      </c>
      <c r="Q157" s="482">
        <f>Q156/P157*1000</f>
        <v>100</v>
      </c>
      <c r="R157" s="464"/>
      <c r="AF157"/>
      <c r="AG157"/>
      <c r="AH157"/>
      <c r="AI157"/>
      <c r="AJ157"/>
      <c r="AK157"/>
      <c r="AL157"/>
      <c r="AN157" s="27"/>
      <c r="AO157" s="27"/>
      <c r="AP157" s="27"/>
      <c r="AQ157" s="27"/>
      <c r="AR157" s="464"/>
      <c r="AS157" s="827"/>
      <c r="AT157" s="9"/>
      <c r="AU157" s="9"/>
      <c r="AV157" s="9"/>
      <c r="AW157" s="9"/>
      <c r="AX157" s="9"/>
      <c r="AY157" s="862"/>
      <c r="BA157" s="466">
        <v>1</v>
      </c>
    </row>
    <row r="158" spans="2:53" ht="21" customHeight="1" x14ac:dyDescent="0.25">
      <c r="B158" s="73" t="str">
        <f t="shared" si="33"/>
        <v>►</v>
      </c>
      <c r="C158" s="427" t="str">
        <f>C135</f>
        <v>Famille à coller.N.Nom de votre recette.Recette mère ►.S.Saisissez le nom de la recette mère</v>
      </c>
      <c r="D158" s="428">
        <f>D135</f>
        <v>6</v>
      </c>
      <c r="E158" s="529" t="str">
        <f>E135</f>
        <v>couverts</v>
      </c>
      <c r="F158" s="79"/>
      <c r="G158" s="80"/>
      <c r="H158" s="75" t="str">
        <f t="shared" si="32"/>
        <v/>
      </c>
      <c r="I158" s="67"/>
      <c r="J158" s="562"/>
      <c r="K158" s="68">
        <v>1</v>
      </c>
      <c r="L158" s="69"/>
      <c r="O158" s="484" t="s">
        <v>81</v>
      </c>
      <c r="P158" s="483">
        <v>8</v>
      </c>
      <c r="Q158" s="482">
        <f>Q156/P158*1000</f>
        <v>125</v>
      </c>
      <c r="R158" s="464"/>
      <c r="AF158"/>
      <c r="AG158"/>
      <c r="AH158"/>
      <c r="AI158"/>
      <c r="AJ158"/>
      <c r="AK158"/>
      <c r="AL158"/>
      <c r="AN158" s="27"/>
      <c r="AO158" s="27"/>
      <c r="AP158" s="27"/>
      <c r="AQ158" s="27"/>
      <c r="AR158" s="464"/>
      <c r="AS158" s="827"/>
      <c r="AT158" s="9"/>
      <c r="AU158" s="9"/>
      <c r="AV158" s="9"/>
      <c r="AW158" s="9"/>
      <c r="AX158" s="9"/>
      <c r="AY158" s="862"/>
      <c r="BA158" s="466">
        <v>1</v>
      </c>
    </row>
    <row r="159" spans="2:53" ht="21" customHeight="1" x14ac:dyDescent="0.25">
      <c r="B159" s="73" t="str">
        <f t="shared" si="33"/>
        <v>►</v>
      </c>
      <c r="C159" s="427" t="str">
        <f>C135</f>
        <v>Famille à coller.N.Nom de votre recette.Recette mère ►.S.Saisissez le nom de la recette mère</v>
      </c>
      <c r="D159" s="428">
        <f>D135</f>
        <v>6</v>
      </c>
      <c r="E159" s="529" t="str">
        <f>E135</f>
        <v>couverts</v>
      </c>
      <c r="F159" s="79"/>
      <c r="G159" s="80"/>
      <c r="H159" s="75" t="str">
        <f t="shared" si="32"/>
        <v/>
      </c>
      <c r="I159" s="67"/>
      <c r="J159" s="562"/>
      <c r="K159" s="68">
        <v>1</v>
      </c>
      <c r="L159" s="69"/>
      <c r="O159" s="485" t="s">
        <v>82</v>
      </c>
      <c r="P159" s="483">
        <v>5</v>
      </c>
      <c r="Q159" s="482">
        <f>Q156/P159*1000</f>
        <v>200</v>
      </c>
      <c r="R159" s="464"/>
      <c r="AF159"/>
      <c r="AG159"/>
      <c r="AH159"/>
      <c r="AI159"/>
      <c r="AJ159"/>
      <c r="AK159"/>
      <c r="AL159"/>
      <c r="AN159" s="27"/>
      <c r="AO159" s="27"/>
      <c r="AP159" s="27"/>
      <c r="AQ159" s="27"/>
      <c r="AR159" s="464"/>
      <c r="AS159" s="827"/>
      <c r="AT159" s="9"/>
      <c r="AU159" s="9"/>
      <c r="AV159" s="9"/>
      <c r="AW159" s="9"/>
      <c r="AX159" s="9"/>
      <c r="AY159" s="862"/>
      <c r="BA159" s="466">
        <v>1</v>
      </c>
    </row>
    <row r="160" spans="2:53" ht="21" customHeight="1" x14ac:dyDescent="0.25">
      <c r="B160" s="73" t="str">
        <f t="shared" si="33"/>
        <v>►</v>
      </c>
      <c r="C160" s="427" t="str">
        <f>C135</f>
        <v>Famille à coller.N.Nom de votre recette.Recette mère ►.S.Saisissez le nom de la recette mère</v>
      </c>
      <c r="D160" s="428">
        <f>D135</f>
        <v>6</v>
      </c>
      <c r="E160" s="529" t="str">
        <f>E135</f>
        <v>couverts</v>
      </c>
      <c r="F160" s="79"/>
      <c r="G160" s="80"/>
      <c r="H160" s="75" t="str">
        <f t="shared" si="32"/>
        <v/>
      </c>
      <c r="I160" s="67"/>
      <c r="J160" s="562"/>
      <c r="K160" s="68">
        <v>1</v>
      </c>
      <c r="L160" s="69"/>
      <c r="O160" s="484" t="s">
        <v>83</v>
      </c>
      <c r="P160" s="483">
        <v>6</v>
      </c>
      <c r="Q160" s="482">
        <f>Q156/P160*1000</f>
        <v>166.66666666666666</v>
      </c>
      <c r="R160" s="464"/>
      <c r="AF160"/>
      <c r="AG160"/>
      <c r="AH160"/>
      <c r="AI160"/>
      <c r="AJ160"/>
      <c r="AK160"/>
      <c r="AL160"/>
      <c r="AN160" s="27"/>
      <c r="AO160" s="27"/>
      <c r="AP160" s="27"/>
      <c r="AQ160" s="27"/>
      <c r="AR160" s="464"/>
      <c r="AS160" s="827"/>
      <c r="AT160" s="9"/>
      <c r="AU160" s="9"/>
      <c r="AV160" s="9"/>
      <c r="AW160" s="9"/>
      <c r="AX160" s="9"/>
      <c r="AY160" s="862"/>
      <c r="BA160" s="466">
        <v>1</v>
      </c>
    </row>
    <row r="161" spans="2:53" ht="21" customHeight="1" x14ac:dyDescent="0.25">
      <c r="B161" s="73" t="str">
        <f t="shared" si="33"/>
        <v>►</v>
      </c>
      <c r="C161" s="427" t="str">
        <f>C135</f>
        <v>Famille à coller.N.Nom de votre recette.Recette mère ►.S.Saisissez le nom de la recette mère</v>
      </c>
      <c r="D161" s="428">
        <f>D135</f>
        <v>6</v>
      </c>
      <c r="E161" s="529" t="str">
        <f>E135</f>
        <v>couverts</v>
      </c>
      <c r="F161" s="79"/>
      <c r="G161" s="80"/>
      <c r="H161" s="75" t="str">
        <f t="shared" si="32"/>
        <v/>
      </c>
      <c r="I161" s="67"/>
      <c r="J161" s="562"/>
      <c r="K161" s="68">
        <v>1</v>
      </c>
      <c r="L161" s="69"/>
      <c r="O161" s="484" t="s">
        <v>84</v>
      </c>
      <c r="P161" s="483">
        <v>10</v>
      </c>
      <c r="Q161" s="482">
        <f>Q156/P161*1000</f>
        <v>100</v>
      </c>
      <c r="R161" s="464"/>
      <c r="AF161"/>
      <c r="AG161"/>
      <c r="AH161"/>
      <c r="AI161"/>
      <c r="AJ161"/>
      <c r="AK161"/>
      <c r="AL161"/>
      <c r="AN161" s="27"/>
      <c r="AO161" s="27"/>
      <c r="AP161" s="27"/>
      <c r="AQ161" s="27"/>
      <c r="AR161" s="464"/>
      <c r="AS161" s="827"/>
      <c r="AT161" s="9"/>
      <c r="AU161" s="9"/>
      <c r="AV161" s="9"/>
      <c r="AW161" s="9"/>
      <c r="AX161" s="9"/>
      <c r="AY161" s="862"/>
      <c r="BA161" s="466">
        <v>1</v>
      </c>
    </row>
    <row r="162" spans="2:53" ht="21" customHeight="1" x14ac:dyDescent="0.25">
      <c r="B162" s="73" t="str">
        <f t="shared" si="33"/>
        <v>►</v>
      </c>
      <c r="C162" s="427" t="str">
        <f>C135</f>
        <v>Famille à coller.N.Nom de votre recette.Recette mère ►.S.Saisissez le nom de la recette mère</v>
      </c>
      <c r="D162" s="428">
        <f>D135</f>
        <v>6</v>
      </c>
      <c r="E162" s="529" t="str">
        <f>E135</f>
        <v>couverts</v>
      </c>
      <c r="F162" s="79"/>
      <c r="G162" s="80"/>
      <c r="H162" s="75" t="str">
        <f t="shared" si="32"/>
        <v/>
      </c>
      <c r="I162" s="67"/>
      <c r="J162" s="562"/>
      <c r="K162" s="68">
        <v>1</v>
      </c>
      <c r="L162" s="69"/>
      <c r="O162" s="484" t="s">
        <v>282</v>
      </c>
      <c r="P162" s="483">
        <v>10</v>
      </c>
      <c r="Q162" s="482">
        <f>Q156/P162*1000</f>
        <v>100</v>
      </c>
      <c r="R162" s="464"/>
      <c r="AF162"/>
      <c r="AG162"/>
      <c r="AH162"/>
      <c r="AI162"/>
      <c r="AJ162"/>
      <c r="AK162"/>
      <c r="AL162"/>
      <c r="AN162" s="27"/>
      <c r="AO162" s="27"/>
      <c r="AP162" s="27"/>
      <c r="AQ162" s="27"/>
      <c r="AR162" s="464"/>
      <c r="AS162" s="827"/>
      <c r="AT162" s="9"/>
      <c r="AU162" s="9"/>
      <c r="AV162" s="9"/>
      <c r="AW162" s="9"/>
      <c r="AX162" s="9"/>
      <c r="AY162" s="862"/>
      <c r="BA162" s="466">
        <v>1</v>
      </c>
    </row>
    <row r="163" spans="2:53" ht="21" customHeight="1" x14ac:dyDescent="0.25">
      <c r="B163" s="73" t="str">
        <f t="shared" si="33"/>
        <v>►</v>
      </c>
      <c r="C163" s="427" t="str">
        <f>C135</f>
        <v>Famille à coller.N.Nom de votre recette.Recette mère ►.S.Saisissez le nom de la recette mère</v>
      </c>
      <c r="D163" s="428">
        <f>D135</f>
        <v>6</v>
      </c>
      <c r="E163" s="529" t="str">
        <f>E135</f>
        <v>couverts</v>
      </c>
      <c r="F163" s="79"/>
      <c r="G163" s="80"/>
      <c r="H163" s="75" t="str">
        <f t="shared" si="32"/>
        <v/>
      </c>
      <c r="I163" s="67"/>
      <c r="J163" s="562"/>
      <c r="K163" s="68">
        <v>1</v>
      </c>
      <c r="L163" s="69"/>
      <c r="O163" s="484" t="s">
        <v>281</v>
      </c>
      <c r="P163" s="483">
        <v>10</v>
      </c>
      <c r="Q163" s="482">
        <f>Q156/P163*1000</f>
        <v>100</v>
      </c>
      <c r="R163" s="464"/>
      <c r="AF163"/>
      <c r="AG163"/>
      <c r="AH163"/>
      <c r="AI163"/>
      <c r="AJ163"/>
      <c r="AK163"/>
      <c r="AL163"/>
      <c r="AN163" s="27"/>
      <c r="AO163" s="27"/>
      <c r="AP163" s="27"/>
      <c r="AQ163" s="27"/>
      <c r="AR163" s="464"/>
      <c r="AS163" s="827"/>
      <c r="AT163" s="9"/>
      <c r="AU163" s="9"/>
      <c r="AV163" s="9"/>
      <c r="AW163" s="9"/>
      <c r="AX163" s="9"/>
      <c r="AY163" s="862"/>
      <c r="BA163" s="466">
        <v>1</v>
      </c>
    </row>
    <row r="164" spans="2:53" ht="21" customHeight="1" x14ac:dyDescent="0.25">
      <c r="B164" s="73" t="str">
        <f t="shared" si="33"/>
        <v>►</v>
      </c>
      <c r="C164" s="427" t="str">
        <f>C135</f>
        <v>Famille à coller.N.Nom de votre recette.Recette mère ►.S.Saisissez le nom de la recette mère</v>
      </c>
      <c r="D164" s="428">
        <f>D135</f>
        <v>6</v>
      </c>
      <c r="E164" s="529" t="str">
        <f>E135</f>
        <v>couverts</v>
      </c>
      <c r="F164" s="79"/>
      <c r="G164" s="80"/>
      <c r="H164" s="75" t="str">
        <f t="shared" si="32"/>
        <v/>
      </c>
      <c r="I164" s="67"/>
      <c r="J164" s="562"/>
      <c r="K164" s="68">
        <v>1</v>
      </c>
      <c r="L164" s="69"/>
      <c r="O164" s="484" t="s">
        <v>280</v>
      </c>
      <c r="P164" s="483">
        <v>10</v>
      </c>
      <c r="Q164" s="482">
        <f>Q156/P164*1000</f>
        <v>100</v>
      </c>
      <c r="R164" s="464"/>
      <c r="AF164"/>
      <c r="AG164"/>
      <c r="AH164"/>
      <c r="AI164"/>
      <c r="AJ164"/>
      <c r="AK164"/>
      <c r="AL164"/>
      <c r="AN164" s="27"/>
      <c r="AO164" s="27"/>
      <c r="AP164" s="27"/>
      <c r="AQ164" s="27"/>
      <c r="AR164" s="464"/>
      <c r="AS164" s="827"/>
      <c r="AT164" s="9"/>
      <c r="AU164" s="9"/>
      <c r="AV164" s="9"/>
      <c r="AW164" s="9"/>
      <c r="AX164" s="9"/>
      <c r="AY164" s="862"/>
      <c r="BA164" s="466">
        <v>1</v>
      </c>
    </row>
    <row r="165" spans="2:53" ht="21" customHeight="1" x14ac:dyDescent="0.25">
      <c r="B165" s="73" t="str">
        <f t="shared" si="33"/>
        <v>►</v>
      </c>
      <c r="C165" s="427" t="str">
        <f>C135</f>
        <v>Famille à coller.N.Nom de votre recette.Recette mère ►.S.Saisissez le nom de la recette mère</v>
      </c>
      <c r="D165" s="428">
        <f>D135</f>
        <v>6</v>
      </c>
      <c r="E165" s="529" t="str">
        <f>E135</f>
        <v>couverts</v>
      </c>
      <c r="F165" s="79"/>
      <c r="G165" s="80"/>
      <c r="H165" s="75" t="str">
        <f t="shared" si="32"/>
        <v/>
      </c>
      <c r="I165" s="67"/>
      <c r="J165" s="562"/>
      <c r="K165" s="68">
        <v>1</v>
      </c>
      <c r="L165" s="69"/>
      <c r="O165" s="481" t="str">
        <f>"cellule "&amp;ADDRESS(ROW(Q156),COLUMN(Q156),4)&amp;"  vous pouvez saisir un autre poids"</f>
        <v>cellule Q156  vous pouvez saisir un autre poids</v>
      </c>
      <c r="P165" s="480"/>
      <c r="Q165" s="479"/>
      <c r="R165" s="464"/>
      <c r="AF165"/>
      <c r="AG165"/>
      <c r="AH165"/>
      <c r="AI165"/>
      <c r="AJ165"/>
      <c r="AK165"/>
      <c r="AL165"/>
      <c r="AN165" s="27"/>
      <c r="AO165" s="27"/>
      <c r="AP165" s="27"/>
      <c r="AQ165" s="27"/>
      <c r="AR165" s="464"/>
      <c r="AS165" s="827"/>
      <c r="AT165" s="9"/>
      <c r="AU165" s="9"/>
      <c r="AV165" s="9"/>
      <c r="AW165" s="9"/>
      <c r="AX165" s="9"/>
      <c r="AY165" s="862"/>
      <c r="BA165" s="466">
        <v>1</v>
      </c>
    </row>
    <row r="166" spans="2:53" ht="21" customHeight="1" x14ac:dyDescent="0.25">
      <c r="B166" s="73" t="str">
        <f t="shared" si="33"/>
        <v>►</v>
      </c>
      <c r="C166" s="427" t="str">
        <f>C135</f>
        <v>Famille à coller.N.Nom de votre recette.Recette mère ►.S.Saisissez le nom de la recette mère</v>
      </c>
      <c r="D166" s="428">
        <f>D135</f>
        <v>6</v>
      </c>
      <c r="E166" s="529" t="str">
        <f>E135</f>
        <v>couverts</v>
      </c>
      <c r="F166" s="79"/>
      <c r="G166" s="80"/>
      <c r="H166" s="75" t="str">
        <f t="shared" si="32"/>
        <v/>
      </c>
      <c r="I166" s="67"/>
      <c r="J166" s="562"/>
      <c r="K166" s="68">
        <v>1</v>
      </c>
      <c r="L166" s="69"/>
      <c r="O166" s="478" t="str">
        <f>"cellule "&amp;ADDRESS(ROW(Q156),COLUMN(Q156),4)&amp;"  format = 0.0 Kg "</f>
        <v xml:space="preserve">cellule Q156  format = 0.0 Kg </v>
      </c>
      <c r="P166" s="477"/>
      <c r="Q166" s="476"/>
      <c r="R166" s="464"/>
      <c r="AF166"/>
      <c r="AG166"/>
      <c r="AH166"/>
      <c r="AI166"/>
      <c r="AJ166"/>
      <c r="AK166"/>
      <c r="AL166"/>
      <c r="AN166" s="27"/>
      <c r="AO166" s="27"/>
      <c r="AP166" s="27"/>
      <c r="AQ166" s="27"/>
      <c r="AR166" s="464"/>
      <c r="AS166" s="749"/>
      <c r="AT166" s="863" t="s">
        <v>563</v>
      </c>
      <c r="AU166" s="751"/>
      <c r="AV166" s="750"/>
      <c r="AW166" s="750"/>
      <c r="AX166" s="750"/>
      <c r="AY166" s="752"/>
      <c r="BA166" s="466">
        <v>1</v>
      </c>
    </row>
    <row r="167" spans="2:53" ht="21" customHeight="1" x14ac:dyDescent="0.25">
      <c r="B167" s="73" t="str">
        <f t="shared" si="33"/>
        <v>►</v>
      </c>
      <c r="C167" s="427" t="str">
        <f>C135</f>
        <v>Famille à coller.N.Nom de votre recette.Recette mère ►.S.Saisissez le nom de la recette mère</v>
      </c>
      <c r="D167" s="428">
        <f>D135</f>
        <v>6</v>
      </c>
      <c r="E167" s="529" t="str">
        <f>E135</f>
        <v>couverts</v>
      </c>
      <c r="F167" s="79"/>
      <c r="G167" s="80"/>
      <c r="H167" s="75" t="str">
        <f t="shared" si="32"/>
        <v/>
      </c>
      <c r="I167" s="67"/>
      <c r="J167" s="562"/>
      <c r="K167" s="68">
        <v>1</v>
      </c>
      <c r="L167" s="69"/>
      <c r="R167" s="464"/>
      <c r="AF167"/>
      <c r="AG167"/>
      <c r="AH167"/>
      <c r="AI167"/>
      <c r="AJ167"/>
      <c r="AK167"/>
      <c r="AL167"/>
      <c r="AN167" s="27"/>
      <c r="AO167" s="27"/>
      <c r="AP167" s="27"/>
      <c r="AQ167" s="27"/>
      <c r="AR167" s="464"/>
      <c r="AS167" s="827"/>
      <c r="AV167" s="9"/>
      <c r="AW167" s="9"/>
      <c r="AX167" s="9"/>
      <c r="AY167" s="862"/>
      <c r="BA167" s="466">
        <v>1</v>
      </c>
    </row>
    <row r="168" spans="2:53" ht="21" customHeight="1" x14ac:dyDescent="0.25">
      <c r="B168" s="73" t="str">
        <f t="shared" si="33"/>
        <v>►</v>
      </c>
      <c r="C168" s="427" t="str">
        <f>C135</f>
        <v>Famille à coller.N.Nom de votre recette.Recette mère ►.S.Saisissez le nom de la recette mère</v>
      </c>
      <c r="D168" s="428">
        <f>D135</f>
        <v>6</v>
      </c>
      <c r="E168" s="529" t="str">
        <f>E135</f>
        <v>couverts</v>
      </c>
      <c r="F168" s="79"/>
      <c r="G168" s="80"/>
      <c r="H168" s="75" t="str">
        <f t="shared" si="32"/>
        <v/>
      </c>
      <c r="I168" s="67"/>
      <c r="J168" s="562"/>
      <c r="K168" s="68">
        <v>1</v>
      </c>
      <c r="L168" s="69"/>
      <c r="R168" s="464"/>
      <c r="AF168"/>
      <c r="AG168"/>
      <c r="AH168"/>
      <c r="AI168"/>
      <c r="AJ168"/>
      <c r="AK168"/>
      <c r="AL168"/>
      <c r="AN168" s="27"/>
      <c r="AO168" s="27"/>
      <c r="AP168" s="27"/>
      <c r="AQ168" s="27"/>
      <c r="AR168" s="464"/>
      <c r="AS168" s="827"/>
      <c r="AT168" s="864">
        <v>149.92240344353021</v>
      </c>
      <c r="AU168" s="865">
        <v>8</v>
      </c>
      <c r="AV168" s="9"/>
      <c r="AW168" s="85" t="s">
        <v>564</v>
      </c>
      <c r="AX168" s="9"/>
      <c r="AY168" s="862"/>
      <c r="BA168" s="466">
        <v>1</v>
      </c>
    </row>
    <row r="169" spans="2:53" ht="21" customHeight="1" x14ac:dyDescent="0.25">
      <c r="B169" s="73" t="str">
        <f t="shared" si="33"/>
        <v>►</v>
      </c>
      <c r="C169" s="427" t="str">
        <f>C135</f>
        <v>Famille à coller.N.Nom de votre recette.Recette mère ►.S.Saisissez le nom de la recette mère</v>
      </c>
      <c r="D169" s="428">
        <f>D135</f>
        <v>6</v>
      </c>
      <c r="E169" s="529" t="str">
        <f>E135</f>
        <v>couverts</v>
      </c>
      <c r="F169" s="79"/>
      <c r="G169" s="80"/>
      <c r="H169" s="75" t="str">
        <f t="shared" si="32"/>
        <v/>
      </c>
      <c r="I169" s="67"/>
      <c r="J169" s="562"/>
      <c r="K169" s="68">
        <v>1</v>
      </c>
      <c r="L169" s="69"/>
      <c r="R169" s="464"/>
      <c r="AF169"/>
      <c r="AG169"/>
      <c r="AH169"/>
      <c r="AI169"/>
      <c r="AJ169"/>
      <c r="AK169"/>
      <c r="AL169"/>
      <c r="AN169" s="27"/>
      <c r="AO169" s="27"/>
      <c r="AP169" s="27"/>
      <c r="AQ169" s="27"/>
      <c r="AR169" s="464"/>
      <c r="AS169" s="827"/>
      <c r="AT169" s="866">
        <v>1.28</v>
      </c>
      <c r="AU169" s="867">
        <v>7</v>
      </c>
      <c r="AV169" s="9"/>
      <c r="AW169" s="85" t="s">
        <v>565</v>
      </c>
      <c r="AX169" s="9"/>
      <c r="AY169" s="862"/>
      <c r="BA169" s="466">
        <v>1</v>
      </c>
    </row>
    <row r="170" spans="2:53" ht="21" customHeight="1" x14ac:dyDescent="0.25">
      <c r="B170" s="73" t="str">
        <f t="shared" si="33"/>
        <v>►</v>
      </c>
      <c r="C170" s="427" t="str">
        <f>C135</f>
        <v>Famille à coller.N.Nom de votre recette.Recette mère ►.S.Saisissez le nom de la recette mère</v>
      </c>
      <c r="D170" s="428">
        <f>D135</f>
        <v>6</v>
      </c>
      <c r="E170" s="529" t="str">
        <f>E135</f>
        <v>couverts</v>
      </c>
      <c r="F170" s="79"/>
      <c r="G170" s="80"/>
      <c r="H170" s="75" t="str">
        <f t="shared" si="32"/>
        <v/>
      </c>
      <c r="I170" s="67"/>
      <c r="J170" s="562"/>
      <c r="K170" s="68">
        <v>1</v>
      </c>
      <c r="L170" s="69"/>
      <c r="R170" s="464"/>
      <c r="AF170"/>
      <c r="AG170"/>
      <c r="AH170"/>
      <c r="AI170"/>
      <c r="AJ170"/>
      <c r="AK170"/>
      <c r="AL170"/>
      <c r="AN170" s="27"/>
      <c r="AO170" s="27"/>
      <c r="AP170" s="27"/>
      <c r="AQ170" s="27"/>
      <c r="AR170" s="464"/>
      <c r="AS170" s="827"/>
      <c r="AT170" s="868">
        <v>3</v>
      </c>
      <c r="AU170" s="869">
        <v>0.38194444444444442</v>
      </c>
      <c r="AV170" s="9"/>
      <c r="AW170" s="870" t="s">
        <v>566</v>
      </c>
      <c r="AX170" s="871" t="s">
        <v>567</v>
      </c>
      <c r="AY170" s="872" t="s">
        <v>568</v>
      </c>
      <c r="BA170" s="466">
        <v>1</v>
      </c>
    </row>
    <row r="171" spans="2:53" ht="21" customHeight="1" x14ac:dyDescent="0.25">
      <c r="B171" s="73" t="str">
        <f t="shared" si="33"/>
        <v>►</v>
      </c>
      <c r="C171" s="427" t="str">
        <f>C135</f>
        <v>Famille à coller.N.Nom de votre recette.Recette mère ►.S.Saisissez le nom de la recette mère</v>
      </c>
      <c r="D171" s="428">
        <f>D135</f>
        <v>6</v>
      </c>
      <c r="E171" s="529" t="str">
        <f>E135</f>
        <v>couverts</v>
      </c>
      <c r="F171" s="79"/>
      <c r="G171" s="80"/>
      <c r="H171" s="75" t="str">
        <f t="shared" si="32"/>
        <v/>
      </c>
      <c r="I171" s="67"/>
      <c r="J171" s="562"/>
      <c r="K171" s="68">
        <v>1</v>
      </c>
      <c r="L171" s="69"/>
      <c r="R171" s="464"/>
      <c r="AF171"/>
      <c r="AG171"/>
      <c r="AH171"/>
      <c r="AI171"/>
      <c r="AJ171"/>
      <c r="AK171"/>
      <c r="AL171"/>
      <c r="AN171" s="27"/>
      <c r="AO171" s="27"/>
      <c r="AP171" s="27"/>
      <c r="AQ171" s="27"/>
      <c r="AR171" s="464"/>
      <c r="AS171" s="716"/>
      <c r="AT171" s="873">
        <v>2</v>
      </c>
      <c r="AU171" s="874">
        <v>6</v>
      </c>
      <c r="AV171" s="9"/>
      <c r="AW171" s="875" t="s">
        <v>569</v>
      </c>
      <c r="AX171" s="876" t="s">
        <v>570</v>
      </c>
      <c r="AY171" s="877" t="s">
        <v>571</v>
      </c>
      <c r="BA171" s="466">
        <v>1</v>
      </c>
    </row>
    <row r="172" spans="2:53" ht="21" customHeight="1" x14ac:dyDescent="0.25">
      <c r="B172" s="73" t="str">
        <f t="shared" si="33"/>
        <v>►</v>
      </c>
      <c r="C172" s="427" t="str">
        <f>C135</f>
        <v>Famille à coller.N.Nom de votre recette.Recette mère ►.S.Saisissez le nom de la recette mère</v>
      </c>
      <c r="D172" s="428">
        <f>D135</f>
        <v>6</v>
      </c>
      <c r="E172" s="529" t="str">
        <f>E135</f>
        <v>couverts</v>
      </c>
      <c r="F172" s="79"/>
      <c r="G172" s="80"/>
      <c r="H172" s="75" t="str">
        <f t="shared" si="32"/>
        <v/>
      </c>
      <c r="I172" s="67"/>
      <c r="J172" s="562"/>
      <c r="K172" s="68">
        <v>1</v>
      </c>
      <c r="L172" s="69"/>
      <c r="R172" s="464"/>
      <c r="AF172"/>
      <c r="AG172"/>
      <c r="AH172"/>
      <c r="AI172"/>
      <c r="AJ172"/>
      <c r="AK172"/>
      <c r="AL172"/>
      <c r="AN172" s="27"/>
      <c r="AO172" s="27"/>
      <c r="AP172" s="27"/>
      <c r="AQ172" s="27"/>
      <c r="AR172" s="464"/>
      <c r="AS172" s="709"/>
      <c r="AT172" s="878">
        <v>2</v>
      </c>
      <c r="AU172" s="879">
        <f>ROW()</f>
        <v>172</v>
      </c>
      <c r="AV172" s="9"/>
      <c r="AY172" s="148"/>
      <c r="BA172" s="466">
        <v>1</v>
      </c>
    </row>
    <row r="173" spans="2:53" ht="21" customHeight="1" x14ac:dyDescent="0.25">
      <c r="B173" s="73" t="str">
        <f t="shared" si="33"/>
        <v>►</v>
      </c>
      <c r="C173" s="427" t="str">
        <f>C135</f>
        <v>Famille à coller.N.Nom de votre recette.Recette mère ►.S.Saisissez le nom de la recette mère</v>
      </c>
      <c r="D173" s="428">
        <f>D135</f>
        <v>6</v>
      </c>
      <c r="E173" s="529" t="str">
        <f>E135</f>
        <v>couverts</v>
      </c>
      <c r="F173" s="79"/>
      <c r="G173" s="80"/>
      <c r="H173" s="75" t="str">
        <f t="shared" si="32"/>
        <v/>
      </c>
      <c r="I173" s="67"/>
      <c r="J173" s="562"/>
      <c r="K173" s="68">
        <v>1</v>
      </c>
      <c r="L173" s="69"/>
      <c r="R173" s="464"/>
      <c r="AF173"/>
      <c r="AG173"/>
      <c r="AH173"/>
      <c r="AI173"/>
      <c r="AJ173"/>
      <c r="AK173"/>
      <c r="AL173"/>
      <c r="AN173" s="27"/>
      <c r="AO173" s="27"/>
      <c r="AP173" s="27"/>
      <c r="AQ173" s="27"/>
      <c r="AR173" s="464"/>
      <c r="AS173" s="796"/>
      <c r="AT173" s="880">
        <v>5</v>
      </c>
      <c r="AU173" s="881"/>
      <c r="AV173" s="9"/>
      <c r="AW173" s="882" t="s">
        <v>572</v>
      </c>
      <c r="AX173" s="883" t="s">
        <v>573</v>
      </c>
      <c r="AY173" s="884" t="s">
        <v>574</v>
      </c>
      <c r="BA173" s="466">
        <v>1</v>
      </c>
    </row>
    <row r="174" spans="2:53" ht="21" customHeight="1" x14ac:dyDescent="0.25">
      <c r="B174" s="73" t="str">
        <f t="shared" si="33"/>
        <v>►</v>
      </c>
      <c r="C174" s="427" t="str">
        <f>C135</f>
        <v>Famille à coller.N.Nom de votre recette.Recette mère ►.S.Saisissez le nom de la recette mère</v>
      </c>
      <c r="D174" s="428">
        <f>D135</f>
        <v>6</v>
      </c>
      <c r="E174" s="529" t="str">
        <f>E135</f>
        <v>couverts</v>
      </c>
      <c r="F174" s="79"/>
      <c r="G174" s="80"/>
      <c r="H174" s="75" t="str">
        <f t="shared" si="32"/>
        <v/>
      </c>
      <c r="I174" s="67"/>
      <c r="J174" s="562"/>
      <c r="K174" s="68">
        <v>1</v>
      </c>
      <c r="L174" s="69"/>
      <c r="R174" s="464"/>
      <c r="AF174"/>
      <c r="AG174"/>
      <c r="AH174"/>
      <c r="AI174"/>
      <c r="AJ174"/>
      <c r="AK174"/>
      <c r="AL174"/>
      <c r="AN174" s="27"/>
      <c r="AO174" s="27"/>
      <c r="AP174" s="27"/>
      <c r="AQ174" s="27"/>
      <c r="AR174" s="464"/>
      <c r="AS174" s="677"/>
      <c r="AT174" s="885">
        <v>12</v>
      </c>
      <c r="AU174" s="886">
        <f>ROW()</f>
        <v>174</v>
      </c>
      <c r="AV174" s="9"/>
      <c r="AW174" s="887" t="s">
        <v>575</v>
      </c>
      <c r="AX174" s="888" t="s">
        <v>576</v>
      </c>
      <c r="AY174" s="889" t="s">
        <v>577</v>
      </c>
      <c r="BA174" s="466">
        <v>1</v>
      </c>
    </row>
    <row r="175" spans="2:53" ht="21" customHeight="1" x14ac:dyDescent="0.25">
      <c r="B175" s="73" t="str">
        <f t="shared" si="33"/>
        <v>►</v>
      </c>
      <c r="C175" s="427" t="str">
        <f>C135</f>
        <v>Famille à coller.N.Nom de votre recette.Recette mère ►.S.Saisissez le nom de la recette mère</v>
      </c>
      <c r="D175" s="428">
        <f>D135</f>
        <v>6</v>
      </c>
      <c r="E175" s="529" t="str">
        <f>E135</f>
        <v>couverts</v>
      </c>
      <c r="F175" s="79"/>
      <c r="G175" s="80"/>
      <c r="H175" s="75" t="str">
        <f t="shared" si="32"/>
        <v/>
      </c>
      <c r="I175" s="67"/>
      <c r="J175" s="562"/>
      <c r="K175" s="68">
        <v>1</v>
      </c>
      <c r="L175" s="69"/>
      <c r="R175" s="464"/>
      <c r="AF175"/>
      <c r="AG175"/>
      <c r="AH175"/>
      <c r="AI175"/>
      <c r="AJ175"/>
      <c r="AK175"/>
      <c r="AL175"/>
      <c r="AN175" s="27"/>
      <c r="AO175" s="27"/>
      <c r="AP175" s="27"/>
      <c r="AQ175" s="27"/>
      <c r="AR175" s="464"/>
      <c r="AS175" s="677"/>
      <c r="AT175" s="465"/>
      <c r="AU175" s="465"/>
      <c r="AV175" s="9"/>
      <c r="AY175" s="148"/>
      <c r="BA175" s="466">
        <v>1</v>
      </c>
    </row>
    <row r="176" spans="2:53" ht="21" customHeight="1" x14ac:dyDescent="0.25">
      <c r="B176" s="73" t="str">
        <f t="shared" si="33"/>
        <v>►</v>
      </c>
      <c r="C176" s="427" t="str">
        <f>C135</f>
        <v>Famille à coller.N.Nom de votre recette.Recette mère ►.S.Saisissez le nom de la recette mère</v>
      </c>
      <c r="D176" s="428">
        <f>D135</f>
        <v>6</v>
      </c>
      <c r="E176" s="529" t="str">
        <f>E135</f>
        <v>couverts</v>
      </c>
      <c r="F176" s="79"/>
      <c r="G176" s="80"/>
      <c r="H176" s="75" t="str">
        <f t="shared" si="32"/>
        <v/>
      </c>
      <c r="I176" s="67"/>
      <c r="J176" s="562"/>
      <c r="K176" s="68">
        <v>1</v>
      </c>
      <c r="L176" s="69"/>
      <c r="R176" s="464"/>
      <c r="AF176"/>
      <c r="AG176"/>
      <c r="AH176"/>
      <c r="AI176"/>
      <c r="AJ176"/>
      <c r="AK176"/>
      <c r="AL176"/>
      <c r="AN176" s="27"/>
      <c r="AO176" s="27"/>
      <c r="AP176" s="27"/>
      <c r="AQ176" s="27"/>
      <c r="AR176" s="464"/>
      <c r="AS176" s="677"/>
      <c r="AT176" s="890" t="s">
        <v>578</v>
      </c>
      <c r="AU176" s="890" t="s">
        <v>579</v>
      </c>
      <c r="AV176" s="9"/>
      <c r="AW176" s="891" t="s">
        <v>580</v>
      </c>
      <c r="AX176" s="892" t="s">
        <v>581</v>
      </c>
      <c r="AY176" s="893" t="s">
        <v>582</v>
      </c>
      <c r="BA176" s="466">
        <v>1</v>
      </c>
    </row>
    <row r="177" spans="2:53" ht="21" customHeight="1" x14ac:dyDescent="0.25">
      <c r="B177" s="73" t="str">
        <f t="shared" si="33"/>
        <v>►</v>
      </c>
      <c r="C177" s="427" t="str">
        <f>C135</f>
        <v>Famille à coller.N.Nom de votre recette.Recette mère ►.S.Saisissez le nom de la recette mère</v>
      </c>
      <c r="D177" s="428">
        <f>D135</f>
        <v>6</v>
      </c>
      <c r="E177" s="529" t="str">
        <f>E135</f>
        <v>couverts</v>
      </c>
      <c r="F177" s="79"/>
      <c r="G177" s="80"/>
      <c r="H177" s="75" t="str">
        <f t="shared" si="32"/>
        <v/>
      </c>
      <c r="I177" s="67"/>
      <c r="J177" s="562"/>
      <c r="K177" s="68">
        <v>1</v>
      </c>
      <c r="L177" s="69"/>
      <c r="R177" s="464"/>
      <c r="AF177"/>
      <c r="AG177"/>
      <c r="AH177"/>
      <c r="AI177"/>
      <c r="AJ177"/>
      <c r="AK177"/>
      <c r="AL177"/>
      <c r="AN177" s="27"/>
      <c r="AO177" s="27"/>
      <c r="AP177" s="27"/>
      <c r="AQ177" s="27"/>
      <c r="AR177" s="464"/>
      <c r="AS177" s="677"/>
      <c r="AT177" s="890" t="s">
        <v>583</v>
      </c>
      <c r="AU177" s="890" t="s">
        <v>584</v>
      </c>
      <c r="AV177" s="9"/>
      <c r="AW177" s="894" t="s">
        <v>585</v>
      </c>
      <c r="AX177" s="895" t="s">
        <v>586</v>
      </c>
      <c r="AY177" s="896" t="s">
        <v>587</v>
      </c>
      <c r="BA177" s="466">
        <v>1</v>
      </c>
    </row>
    <row r="178" spans="2:53" ht="21" customHeight="1" x14ac:dyDescent="0.25">
      <c r="B178" s="73" t="str">
        <f t="shared" si="33"/>
        <v>►</v>
      </c>
      <c r="C178" s="427" t="str">
        <f>C135</f>
        <v>Famille à coller.N.Nom de votre recette.Recette mère ►.S.Saisissez le nom de la recette mère</v>
      </c>
      <c r="D178" s="428">
        <f>D135</f>
        <v>6</v>
      </c>
      <c r="E178" s="529" t="str">
        <f>E135</f>
        <v>couverts</v>
      </c>
      <c r="F178" s="79"/>
      <c r="G178" s="80"/>
      <c r="H178" s="75" t="str">
        <f t="shared" si="32"/>
        <v/>
      </c>
      <c r="I178" s="67"/>
      <c r="J178" s="562"/>
      <c r="K178" s="68">
        <v>1</v>
      </c>
      <c r="L178" s="69"/>
      <c r="R178" s="464"/>
      <c r="AF178"/>
      <c r="AG178"/>
      <c r="AH178"/>
      <c r="AI178"/>
      <c r="AJ178"/>
      <c r="AK178"/>
      <c r="AL178"/>
      <c r="AN178" s="27"/>
      <c r="AO178" s="27"/>
      <c r="AP178" s="27"/>
      <c r="AQ178" s="27"/>
      <c r="AR178" s="464"/>
      <c r="AS178" s="677"/>
      <c r="AT178" s="890" t="s">
        <v>588</v>
      </c>
      <c r="AU178" s="890" t="s">
        <v>589</v>
      </c>
      <c r="AV178" s="9"/>
      <c r="AW178" s="9"/>
      <c r="AX178" s="9"/>
      <c r="AY178" s="862"/>
      <c r="BA178" s="466">
        <v>1</v>
      </c>
    </row>
    <row r="179" spans="2:53" ht="21" customHeight="1" x14ac:dyDescent="0.25">
      <c r="B179" s="73" t="str">
        <f t="shared" si="33"/>
        <v>►</v>
      </c>
      <c r="C179" s="427" t="str">
        <f>C135</f>
        <v>Famille à coller.N.Nom de votre recette.Recette mère ►.S.Saisissez le nom de la recette mère</v>
      </c>
      <c r="D179" s="428">
        <f>D135</f>
        <v>6</v>
      </c>
      <c r="E179" s="529" t="str">
        <f>E135</f>
        <v>couverts</v>
      </c>
      <c r="F179" s="79"/>
      <c r="G179" s="80"/>
      <c r="H179" s="75" t="str">
        <f t="shared" si="32"/>
        <v/>
      </c>
      <c r="I179" s="67"/>
      <c r="J179" s="562"/>
      <c r="K179" s="68">
        <v>1</v>
      </c>
      <c r="L179" s="69"/>
      <c r="R179" s="464"/>
      <c r="AF179"/>
      <c r="AG179"/>
      <c r="AH179"/>
      <c r="AI179"/>
      <c r="AJ179"/>
      <c r="AK179"/>
      <c r="AL179"/>
      <c r="AN179" s="27"/>
      <c r="AO179" s="27"/>
      <c r="AP179" s="27"/>
      <c r="AQ179" s="27"/>
      <c r="AR179" s="464"/>
      <c r="AS179" s="809"/>
      <c r="AT179" s="890" t="s">
        <v>590</v>
      </c>
      <c r="AU179" s="890" t="s">
        <v>591</v>
      </c>
      <c r="AV179" s="9"/>
      <c r="AW179" s="897" t="s">
        <v>592</v>
      </c>
      <c r="AX179" s="898" t="s">
        <v>593</v>
      </c>
      <c r="AY179" s="862"/>
      <c r="BA179" s="466">
        <v>1</v>
      </c>
    </row>
    <row r="180" spans="2:53" ht="21" customHeight="1" x14ac:dyDescent="0.25">
      <c r="B180" s="25" t="s">
        <v>7</v>
      </c>
      <c r="C180" s="427" t="str">
        <f>C135</f>
        <v>Famille à coller.N.Nom de votre recette.Recette mère ►.S.Saisissez le nom de la recette mère</v>
      </c>
      <c r="D180" s="428">
        <f>D135</f>
        <v>6</v>
      </c>
      <c r="E180" s="529" t="str">
        <f>E135</f>
        <v>couverts</v>
      </c>
      <c r="F180" s="79"/>
      <c r="G180" s="80"/>
      <c r="H180" s="75" t="str">
        <f t="shared" si="32"/>
        <v/>
      </c>
      <c r="I180" s="67"/>
      <c r="J180" s="562"/>
      <c r="K180" s="68">
        <v>1</v>
      </c>
      <c r="L180" s="69"/>
      <c r="R180" s="464"/>
      <c r="AF180"/>
      <c r="AG180"/>
      <c r="AH180"/>
      <c r="AI180"/>
      <c r="AJ180"/>
      <c r="AK180"/>
      <c r="AL180"/>
      <c r="AN180" s="27"/>
      <c r="AO180" s="27"/>
      <c r="AP180" s="27"/>
      <c r="AQ180" s="27"/>
      <c r="AR180" s="465"/>
      <c r="AS180" s="809"/>
      <c r="AT180" s="890" t="s">
        <v>594</v>
      </c>
      <c r="AU180" s="890" t="s">
        <v>595</v>
      </c>
      <c r="AV180" s="9"/>
      <c r="AW180" s="9"/>
      <c r="AX180" s="9"/>
      <c r="AY180" s="862"/>
      <c r="BA180" s="466">
        <v>1</v>
      </c>
    </row>
    <row r="181" spans="2:53" ht="21" customHeight="1" thickBot="1" x14ac:dyDescent="0.3">
      <c r="B181" s="86" t="s">
        <v>7</v>
      </c>
      <c r="C181" s="87" t="str">
        <f>C135</f>
        <v>Famille à coller.N.Nom de votre recette.Recette mère ►.S.Saisissez le nom de la recette mère</v>
      </c>
      <c r="D181" s="490">
        <f>D135</f>
        <v>6</v>
      </c>
      <c r="E181" s="89" t="str">
        <f>E135</f>
        <v>couverts</v>
      </c>
      <c r="F181" s="489" t="s">
        <v>62</v>
      </c>
      <c r="G181" s="91"/>
      <c r="H181" s="91"/>
      <c r="I181" s="91"/>
      <c r="J181" s="91"/>
      <c r="K181" s="91"/>
      <c r="L181" s="92"/>
      <c r="R181" s="464"/>
      <c r="AF181"/>
      <c r="AG181"/>
      <c r="AH181"/>
      <c r="AI181"/>
      <c r="AJ181"/>
      <c r="AK181"/>
      <c r="AL181"/>
      <c r="AN181" s="27"/>
      <c r="AO181" s="27"/>
      <c r="AP181" s="27"/>
      <c r="AQ181" s="27"/>
      <c r="AR181" s="465"/>
      <c r="AS181" s="809"/>
      <c r="AT181" s="890" t="s">
        <v>596</v>
      </c>
      <c r="AU181" s="881">
        <v>1</v>
      </c>
      <c r="AV181" s="9"/>
      <c r="AW181" s="9" t="s">
        <v>597</v>
      </c>
      <c r="AX181" s="9"/>
      <c r="AY181" s="862"/>
      <c r="BA181" s="466">
        <v>1</v>
      </c>
    </row>
    <row r="182" spans="2:53" ht="21" customHeight="1" thickBot="1" x14ac:dyDescent="0.3">
      <c r="B182" s="312" t="s">
        <v>7</v>
      </c>
      <c r="C182" s="464"/>
      <c r="D182" s="464"/>
      <c r="E182" s="464"/>
      <c r="F182" s="464"/>
      <c r="G182" s="464"/>
      <c r="H182" s="464"/>
      <c r="I182" s="464"/>
      <c r="J182" s="464"/>
      <c r="K182" s="464"/>
      <c r="L182" s="464"/>
      <c r="R182" s="464"/>
      <c r="AF182"/>
      <c r="AG182"/>
      <c r="AH182"/>
      <c r="AI182"/>
      <c r="AJ182"/>
      <c r="AK182"/>
      <c r="AL182"/>
      <c r="AN182" s="27"/>
      <c r="AO182" s="27"/>
      <c r="AP182" s="27"/>
      <c r="AQ182" s="27"/>
      <c r="AR182" s="465"/>
      <c r="AS182" s="809"/>
      <c r="AT182" s="890" t="s">
        <v>598</v>
      </c>
      <c r="AU182" s="890" t="s">
        <v>599</v>
      </c>
      <c r="AV182" s="899" t="s">
        <v>600</v>
      </c>
      <c r="AW182" s="900" t="s">
        <v>601</v>
      </c>
      <c r="AX182" s="9"/>
      <c r="AY182" s="862" t="s">
        <v>4</v>
      </c>
      <c r="BA182" s="466">
        <v>1</v>
      </c>
    </row>
    <row r="183" spans="2:53" ht="21" customHeight="1" x14ac:dyDescent="0.25">
      <c r="B183" s="23" t="s">
        <v>7</v>
      </c>
      <c r="C183" s="456" t="str">
        <f>C189</f>
        <v>Famille à coller.N.Nom de votre recette.Recette mère ►.S.Saisissez le nom de la recette mère</v>
      </c>
      <c r="D183" s="457">
        <f>D189</f>
        <v>6</v>
      </c>
      <c r="E183" s="457" t="str">
        <f>E189</f>
        <v>couverts</v>
      </c>
      <c r="F183" s="279" t="s">
        <v>4</v>
      </c>
      <c r="G183" s="24" t="s">
        <v>8</v>
      </c>
      <c r="H183" s="3217" t="s">
        <v>206</v>
      </c>
      <c r="I183" s="3217"/>
      <c r="J183" s="3157" t="s">
        <v>10</v>
      </c>
      <c r="K183" s="3157"/>
      <c r="L183" s="3158"/>
      <c r="N183" s="522" t="s">
        <v>77</v>
      </c>
      <c r="O183" s="470" t="s">
        <v>647</v>
      </c>
      <c r="P183" s="470"/>
      <c r="Q183" s="470"/>
      <c r="R183" s="464"/>
      <c r="AF183"/>
      <c r="AG183"/>
      <c r="AH183"/>
      <c r="AI183"/>
      <c r="AJ183"/>
      <c r="AK183"/>
      <c r="AL183"/>
      <c r="AN183" s="27"/>
      <c r="AO183" s="27"/>
      <c r="AP183" s="27"/>
      <c r="AQ183" s="27"/>
      <c r="AR183" s="465"/>
      <c r="AS183" s="827"/>
      <c r="AT183" s="9"/>
      <c r="AU183" s="9"/>
      <c r="AV183" s="9"/>
      <c r="AW183" s="9"/>
      <c r="AX183" s="9"/>
      <c r="AY183" s="862"/>
      <c r="BA183" s="466">
        <v>1</v>
      </c>
    </row>
    <row r="184" spans="2:53" ht="21" customHeight="1" x14ac:dyDescent="0.25">
      <c r="B184" s="25" t="s">
        <v>7</v>
      </c>
      <c r="C184" s="458" t="str">
        <f>C189</f>
        <v>Famille à coller.N.Nom de votre recette.Recette mère ►.S.Saisissez le nom de la recette mère</v>
      </c>
      <c r="D184" s="459"/>
      <c r="E184" s="459"/>
      <c r="F184" s="281" t="s">
        <v>207</v>
      </c>
      <c r="G184" s="26" t="s">
        <v>12</v>
      </c>
      <c r="H184" s="3218"/>
      <c r="I184" s="3218"/>
      <c r="J184" s="3159"/>
      <c r="K184" s="3159"/>
      <c r="L184" s="3160"/>
      <c r="N184" s="464"/>
      <c r="O184" s="469" t="s">
        <v>276</v>
      </c>
      <c r="R184" s="464"/>
      <c r="AF184"/>
      <c r="AG184"/>
      <c r="AH184"/>
      <c r="AI184"/>
      <c r="AJ184"/>
      <c r="AK184"/>
      <c r="AL184"/>
      <c r="AN184" s="27"/>
      <c r="AO184" s="27"/>
      <c r="AP184" s="27"/>
      <c r="AQ184" s="27"/>
      <c r="AR184" s="465"/>
      <c r="AS184" s="827"/>
      <c r="AT184" s="9"/>
      <c r="AU184" s="9"/>
      <c r="AV184" s="9"/>
      <c r="AW184" s="9"/>
      <c r="AX184" s="9"/>
      <c r="AY184" s="862"/>
      <c r="BA184" s="466">
        <v>1</v>
      </c>
    </row>
    <row r="185" spans="2:53" ht="21" customHeight="1" x14ac:dyDescent="0.25">
      <c r="B185" s="25" t="s">
        <v>7</v>
      </c>
      <c r="C185" s="460" t="str">
        <f>C189</f>
        <v>Famille à coller.N.Nom de votre recette.Recette mère ►.S.Saisissez le nom de la recette mère</v>
      </c>
      <c r="D185" s="461"/>
      <c r="E185" s="462"/>
      <c r="F185" s="28"/>
      <c r="G185" s="29" t="s">
        <v>208</v>
      </c>
      <c r="H185" s="283"/>
      <c r="I185" s="30" t="s">
        <v>13</v>
      </c>
      <c r="J185" s="284" t="s">
        <v>14</v>
      </c>
      <c r="K185" s="9"/>
      <c r="L185" s="285"/>
      <c r="R185" s="464"/>
      <c r="AF185"/>
      <c r="AG185"/>
      <c r="AH185"/>
      <c r="AI185"/>
      <c r="AJ185"/>
      <c r="AK185"/>
      <c r="AL185"/>
      <c r="AN185" s="27"/>
      <c r="AO185" s="27"/>
      <c r="AP185" s="27"/>
      <c r="AQ185" s="27"/>
      <c r="AR185" s="465"/>
      <c r="AS185" s="827"/>
      <c r="AT185" s="901" t="s">
        <v>602</v>
      </c>
      <c r="AU185" s="9"/>
      <c r="AV185" s="9"/>
      <c r="AW185" s="9"/>
      <c r="AX185" s="9"/>
      <c r="AY185" s="862"/>
      <c r="BA185" s="466">
        <v>1</v>
      </c>
    </row>
    <row r="186" spans="2:53" ht="21" customHeight="1" x14ac:dyDescent="0.25">
      <c r="B186" s="25" t="s">
        <v>7</v>
      </c>
      <c r="C186" s="428" t="str">
        <f>C189</f>
        <v>Famille à coller.N.Nom de votre recette.Recette mère ►.S.Saisissez le nom de la recette mère</v>
      </c>
      <c r="D186" s="428"/>
      <c r="E186" s="428"/>
      <c r="F186" s="36" t="s">
        <v>16</v>
      </c>
      <c r="G186" s="37"/>
      <c r="H186" s="37"/>
      <c r="I186" s="288" t="s">
        <v>17</v>
      </c>
      <c r="J186" s="3214" t="str">
        <f>F189</f>
        <v>Famille à coller.N.Nom de votre recette.Recette mère ►.S.Saisissez le nom de la recette mère</v>
      </c>
      <c r="K186" s="3214"/>
      <c r="L186" s="3215"/>
      <c r="R186" s="464"/>
      <c r="AF186"/>
      <c r="AG186"/>
      <c r="AH186"/>
      <c r="AI186"/>
      <c r="AJ186"/>
      <c r="AK186"/>
      <c r="AL186"/>
      <c r="AN186" s="27"/>
      <c r="AO186" s="27"/>
      <c r="AP186" s="27"/>
      <c r="AQ186" s="27"/>
      <c r="AR186" s="465"/>
      <c r="AS186" s="827"/>
      <c r="AT186" s="902" t="s">
        <v>603</v>
      </c>
      <c r="AU186" s="9"/>
      <c r="AV186" s="9"/>
      <c r="AW186" s="9"/>
      <c r="AX186" s="9"/>
      <c r="AY186" s="862"/>
      <c r="BA186" s="466">
        <v>1</v>
      </c>
    </row>
    <row r="187" spans="2:53" ht="21" customHeight="1" x14ac:dyDescent="0.25">
      <c r="B187" s="25" t="s">
        <v>7</v>
      </c>
      <c r="C187" s="428" t="str">
        <f>C189</f>
        <v>Famille à coller.N.Nom de votre recette.Recette mère ►.S.Saisissez le nom de la recette mère</v>
      </c>
      <c r="D187" s="428"/>
      <c r="E187" s="428"/>
      <c r="F187" s="43">
        <v>6</v>
      </c>
      <c r="G187" s="44" t="s">
        <v>66</v>
      </c>
      <c r="H187" s="36"/>
      <c r="I187" s="36"/>
      <c r="J187" s="3214"/>
      <c r="K187" s="3214"/>
      <c r="L187" s="3215"/>
      <c r="R187" s="464"/>
      <c r="AF187"/>
      <c r="AG187"/>
      <c r="AH187"/>
      <c r="AI187"/>
      <c r="AJ187"/>
      <c r="AK187"/>
      <c r="AL187"/>
      <c r="AN187" s="27"/>
      <c r="AO187" s="27"/>
      <c r="AP187" s="27"/>
      <c r="AQ187" s="27"/>
      <c r="AR187" s="465"/>
      <c r="AS187" s="827"/>
      <c r="AT187" s="902" t="s">
        <v>604</v>
      </c>
      <c r="AU187" s="9"/>
      <c r="AV187" s="9"/>
      <c r="AW187" s="9"/>
      <c r="AX187" s="9"/>
      <c r="AY187" s="862"/>
      <c r="BA187" s="466">
        <v>1</v>
      </c>
    </row>
    <row r="188" spans="2:53" ht="21" customHeight="1" x14ac:dyDescent="0.25">
      <c r="B188" s="25" t="s">
        <v>5</v>
      </c>
      <c r="C188" s="428" t="str">
        <f>C189</f>
        <v>Famille à coller.N.Nom de votre recette.Recette mère ►.S.Saisissez le nom de la recette mère</v>
      </c>
      <c r="D188" s="428"/>
      <c r="E188" s="428"/>
      <c r="F188" s="289"/>
      <c r="G188" s="48"/>
      <c r="H188" s="48"/>
      <c r="I188" s="48"/>
      <c r="J188" s="48"/>
      <c r="K188" s="48"/>
      <c r="L188" s="429"/>
      <c r="R188" s="464"/>
      <c r="AF188"/>
      <c r="AG188"/>
      <c r="AH188"/>
      <c r="AI188"/>
      <c r="AJ188"/>
      <c r="AK188"/>
      <c r="AL188"/>
      <c r="AN188" s="27"/>
      <c r="AO188" s="27"/>
      <c r="AP188" s="27"/>
      <c r="AQ188" s="27"/>
      <c r="AR188" s="465"/>
      <c r="AS188" s="827"/>
      <c r="AT188" s="903" t="s">
        <v>605</v>
      </c>
      <c r="AU188" s="9"/>
      <c r="AV188" s="9"/>
      <c r="AW188" s="9"/>
      <c r="AX188" s="9"/>
      <c r="AY188" s="862"/>
      <c r="BA188" s="466">
        <v>1</v>
      </c>
    </row>
    <row r="189" spans="2:53" ht="21" customHeight="1" x14ac:dyDescent="0.25">
      <c r="B189" s="430" t="s">
        <v>5</v>
      </c>
      <c r="C189" s="431" t="str">
        <f>F189</f>
        <v>Famille à coller.N.Nom de votre recette.Recette mère ►.S.Saisissez le nom de la recette mère</v>
      </c>
      <c r="D189" s="431">
        <f>F187</f>
        <v>6</v>
      </c>
      <c r="E189" s="431" t="str">
        <f>G187</f>
        <v>couverts</v>
      </c>
      <c r="F189" s="435" t="str">
        <f>UPPER(LEFT(H183,1))&amp;LOWER(MID(H183,2,999))&amp;"."&amp;UPPER(LEFT(J183,1))&amp;"."&amp;UPPER(LEFT(J183,1))&amp;LOWER(MID(J183,2,999))&amp;"."&amp;IF(ISTEXT(L189),K189&amp;"."&amp;UPPER(LEFT(L189,1))&amp;"."&amp;UPPER(LEFT(L189,1))&amp;LOWER(MID(L189,2,999)),G189)</f>
        <v>Famille à coller.N.Nom de votre recette.Recette mère ►.S.Saisissez le nom de la recette mère</v>
      </c>
      <c r="G189" s="432" t="s">
        <v>22</v>
      </c>
      <c r="H189" s="3216" t="s">
        <v>23</v>
      </c>
      <c r="I189" s="3216"/>
      <c r="J189" s="3216"/>
      <c r="K189" s="433" t="s">
        <v>24</v>
      </c>
      <c r="L189" s="434" t="s">
        <v>25</v>
      </c>
      <c r="R189" s="464"/>
      <c r="AF189"/>
      <c r="AG189"/>
      <c r="AH189"/>
      <c r="AI189"/>
      <c r="AJ189"/>
      <c r="AK189"/>
      <c r="AL189"/>
      <c r="AN189" s="27"/>
      <c r="AO189" s="27"/>
      <c r="AP189" s="27"/>
      <c r="AQ189" s="27"/>
      <c r="AR189" s="465"/>
      <c r="AS189" s="827"/>
      <c r="AT189" s="904" t="s">
        <v>606</v>
      </c>
      <c r="AU189" s="9"/>
      <c r="AV189" s="9"/>
      <c r="AW189" s="9"/>
      <c r="AX189" s="9"/>
      <c r="AY189" s="862"/>
      <c r="BA189" s="466">
        <v>1</v>
      </c>
    </row>
    <row r="190" spans="2:53" ht="21" customHeight="1" x14ac:dyDescent="0.25">
      <c r="B190" s="439" t="s">
        <v>7</v>
      </c>
      <c r="C190" s="440" t="str">
        <f>C189</f>
        <v>Famille à coller.N.Nom de votre recette.Recette mère ►.S.Saisissez le nom de la recette mère</v>
      </c>
      <c r="D190" s="440"/>
      <c r="E190" s="440"/>
      <c r="F190" s="441" t="s">
        <v>27</v>
      </c>
      <c r="G190" s="442">
        <v>9</v>
      </c>
      <c r="H190" s="436" t="s">
        <v>67</v>
      </c>
      <c r="I190" s="437"/>
      <c r="J190" s="437"/>
      <c r="K190" s="437"/>
      <c r="L190" s="438"/>
      <c r="R190" s="464"/>
      <c r="AF190"/>
      <c r="AG190"/>
      <c r="AH190"/>
      <c r="AI190"/>
      <c r="AJ190"/>
      <c r="AK190"/>
      <c r="AL190"/>
      <c r="AN190" s="27"/>
      <c r="AO190" s="27"/>
      <c r="AP190" s="27"/>
      <c r="AQ190" s="27"/>
      <c r="AR190" s="465"/>
      <c r="AS190" s="827"/>
      <c r="AY190" s="862"/>
      <c r="BA190" s="466">
        <v>1</v>
      </c>
    </row>
    <row r="191" spans="2:53" ht="21" customHeight="1" x14ac:dyDescent="0.25">
      <c r="B191" s="104" t="s">
        <v>7</v>
      </c>
      <c r="C191" s="523" t="str">
        <f>C189</f>
        <v>Famille à coller.N.Nom de votre recette.Recette mère ►.S.Saisissez le nom de la recette mère</v>
      </c>
      <c r="D191" s="523"/>
      <c r="E191" s="524"/>
      <c r="F191" s="313" t="s">
        <v>68</v>
      </c>
      <c r="G191" s="122"/>
      <c r="H191" s="122"/>
      <c r="I191" s="122"/>
      <c r="J191" s="122"/>
      <c r="K191" s="122"/>
      <c r="L191" s="112"/>
      <c r="R191" s="464"/>
      <c r="AF191"/>
      <c r="AG191"/>
      <c r="AH191"/>
      <c r="AI191"/>
      <c r="AJ191"/>
      <c r="AK191"/>
      <c r="AL191"/>
      <c r="AN191" s="27"/>
      <c r="AO191" s="27"/>
      <c r="AP191" s="27"/>
      <c r="AQ191" s="27"/>
      <c r="AR191" s="465"/>
      <c r="AS191" s="749"/>
      <c r="AT191" s="863" t="s">
        <v>607</v>
      </c>
      <c r="AU191" s="751"/>
      <c r="AV191" s="750"/>
      <c r="AW191" s="750"/>
      <c r="AX191" s="750"/>
      <c r="AY191" s="752"/>
      <c r="BA191" s="466">
        <v>1</v>
      </c>
    </row>
    <row r="192" spans="2:53" ht="21" customHeight="1" x14ac:dyDescent="0.25">
      <c r="B192" s="73" t="str">
        <f t="shared" ref="B192:B230" si="34">IF(OR(F192&lt;&gt;"",G192&lt;&gt; "",H192&lt;&gt;"",I192&lt;&gt;""),"A", "►")</f>
        <v>A</v>
      </c>
      <c r="C192" s="451" t="str">
        <f>C189</f>
        <v>Famille à coller.N.Nom de votre recette.Recette mère ►.S.Saisissez le nom de la recette mère</v>
      </c>
      <c r="D192" s="451"/>
      <c r="E192" s="525"/>
      <c r="F192" s="114" t="s">
        <v>69</v>
      </c>
      <c r="G192" s="85"/>
      <c r="H192" s="85"/>
      <c r="I192" s="85"/>
      <c r="J192" s="85"/>
      <c r="K192" s="85"/>
      <c r="L192" s="112"/>
      <c r="R192" s="464"/>
      <c r="AF192"/>
      <c r="AG192"/>
      <c r="AH192"/>
      <c r="AI192"/>
      <c r="AJ192"/>
      <c r="AK192"/>
      <c r="AL192"/>
      <c r="AN192" s="27"/>
      <c r="AO192" s="27"/>
      <c r="AP192" s="27"/>
      <c r="AQ192" s="27"/>
      <c r="AR192" s="465"/>
      <c r="AS192" s="809"/>
      <c r="AT192" s="880"/>
      <c r="AU192" s="810"/>
      <c r="AV192" s="9"/>
      <c r="AW192" s="9"/>
      <c r="AX192" s="9"/>
      <c r="AY192" s="862"/>
      <c r="BA192" s="466">
        <v>1</v>
      </c>
    </row>
    <row r="193" spans="2:53" ht="21" customHeight="1" x14ac:dyDescent="0.25">
      <c r="B193" s="73" t="str">
        <f t="shared" si="34"/>
        <v>►</v>
      </c>
      <c r="C193" s="451" t="str">
        <f>C189</f>
        <v>Famille à coller.N.Nom de votre recette.Recette mère ►.S.Saisissez le nom de la recette mère</v>
      </c>
      <c r="D193" s="451">
        <f>D189</f>
        <v>6</v>
      </c>
      <c r="E193" s="525" t="str">
        <f>E189</f>
        <v>couverts</v>
      </c>
      <c r="F193" s="114"/>
      <c r="G193" s="114"/>
      <c r="H193" s="114"/>
      <c r="I193" s="114"/>
      <c r="J193" s="114"/>
      <c r="K193" s="114"/>
      <c r="L193" s="115"/>
      <c r="R193" s="464"/>
      <c r="AF193"/>
      <c r="AG193"/>
      <c r="AH193"/>
      <c r="AI193"/>
      <c r="AJ193"/>
      <c r="AK193"/>
      <c r="AL193"/>
      <c r="AN193" s="27"/>
      <c r="AO193" s="27"/>
      <c r="AP193" s="27"/>
      <c r="AQ193" s="27"/>
      <c r="AR193" s="465"/>
      <c r="AS193" s="809"/>
      <c r="AT193" s="905" t="s">
        <v>608</v>
      </c>
      <c r="AU193" s="678"/>
      <c r="AV193" s="678"/>
      <c r="AW193" s="678"/>
      <c r="AX193" s="9"/>
      <c r="AY193" s="862"/>
      <c r="BA193" s="466">
        <v>1</v>
      </c>
    </row>
    <row r="194" spans="2:53" ht="21" customHeight="1" x14ac:dyDescent="0.25">
      <c r="B194" s="73" t="str">
        <f t="shared" si="34"/>
        <v>►</v>
      </c>
      <c r="C194" s="451" t="str">
        <f>C189</f>
        <v>Famille à coller.N.Nom de votre recette.Recette mère ►.S.Saisissez le nom de la recette mère</v>
      </c>
      <c r="D194" s="451">
        <f>D189</f>
        <v>6</v>
      </c>
      <c r="E194" s="525" t="str">
        <f>E189</f>
        <v>couverts</v>
      </c>
      <c r="F194" s="114"/>
      <c r="G194" s="114"/>
      <c r="H194" s="114"/>
      <c r="I194" s="114"/>
      <c r="J194" s="114"/>
      <c r="K194" s="114"/>
      <c r="L194" s="115"/>
      <c r="R194" s="464"/>
      <c r="AF194"/>
      <c r="AG194"/>
      <c r="AH194"/>
      <c r="AI194"/>
      <c r="AJ194"/>
      <c r="AK194"/>
      <c r="AL194"/>
      <c r="AN194" s="27"/>
      <c r="AO194" s="27"/>
      <c r="AP194" s="27"/>
      <c r="AQ194" s="27"/>
      <c r="AR194" s="465"/>
      <c r="AS194" s="831"/>
      <c r="AT194" s="906" t="s">
        <v>6</v>
      </c>
      <c r="AU194" s="678" t="s">
        <v>609</v>
      </c>
      <c r="AV194" s="678"/>
      <c r="AW194" s="678"/>
      <c r="AX194" s="9"/>
      <c r="AY194" s="862"/>
      <c r="BA194" s="466">
        <v>1</v>
      </c>
    </row>
    <row r="195" spans="2:53" ht="21" customHeight="1" x14ac:dyDescent="0.25">
      <c r="B195" s="73" t="str">
        <f t="shared" si="34"/>
        <v>►</v>
      </c>
      <c r="C195" s="451" t="str">
        <f>C189</f>
        <v>Famille à coller.N.Nom de votre recette.Recette mère ►.S.Saisissez le nom de la recette mère</v>
      </c>
      <c r="D195" s="451">
        <f>D189</f>
        <v>6</v>
      </c>
      <c r="E195" s="525" t="str">
        <f>E189</f>
        <v>couverts</v>
      </c>
      <c r="F195" s="114"/>
      <c r="G195" s="114"/>
      <c r="H195" s="114"/>
      <c r="I195" s="114"/>
      <c r="J195" s="114"/>
      <c r="K195" s="114"/>
      <c r="L195" s="115"/>
      <c r="R195" s="464"/>
      <c r="AF195"/>
      <c r="AG195"/>
      <c r="AH195"/>
      <c r="AI195"/>
      <c r="AJ195"/>
      <c r="AK195"/>
      <c r="AL195"/>
      <c r="AN195" s="27"/>
      <c r="AO195" s="27"/>
      <c r="AP195" s="27"/>
      <c r="AQ195" s="27"/>
      <c r="AR195" s="465"/>
      <c r="AS195" s="809"/>
      <c r="AT195" s="907" t="str">
        <f>IF(COLUMN()-COLUMN(AT195)+1&lt;=26, CHAR(64+COLUMN()-COLUMN(AT195)+1), CHAR(64+INT((COLUMN()-COLUMN(AT195))/26))&amp;CHAR(64+MOD(COLUMN()-COLUMN(AT195)-1,26)+1))</f>
        <v>A</v>
      </c>
      <c r="AU195" s="678"/>
      <c r="AV195" s="678"/>
      <c r="AW195" s="678"/>
      <c r="AX195" s="9"/>
      <c r="AY195" s="862"/>
      <c r="BA195" s="466">
        <v>1</v>
      </c>
    </row>
    <row r="196" spans="2:53" ht="21" customHeight="1" x14ac:dyDescent="0.25">
      <c r="B196" s="73" t="str">
        <f t="shared" si="34"/>
        <v>►</v>
      </c>
      <c r="C196" s="451" t="str">
        <f>C189</f>
        <v>Famille à coller.N.Nom de votre recette.Recette mère ►.S.Saisissez le nom de la recette mère</v>
      </c>
      <c r="D196" s="451">
        <f>D189</f>
        <v>6</v>
      </c>
      <c r="E196" s="525" t="str">
        <f>E189</f>
        <v>couverts</v>
      </c>
      <c r="F196" s="114"/>
      <c r="G196" s="114"/>
      <c r="H196" s="114"/>
      <c r="I196" s="114"/>
      <c r="J196" s="114"/>
      <c r="K196" s="114"/>
      <c r="L196" s="115"/>
      <c r="R196" s="464"/>
      <c r="AF196"/>
      <c r="AG196"/>
      <c r="AH196"/>
      <c r="AI196"/>
      <c r="AJ196"/>
      <c r="AK196"/>
      <c r="AL196"/>
      <c r="AN196" s="27"/>
      <c r="AO196" s="27"/>
      <c r="AP196" s="27"/>
      <c r="AQ196" s="27"/>
      <c r="AR196" s="465"/>
      <c r="AS196" s="809"/>
      <c r="AT196" s="908" t="s">
        <v>610</v>
      </c>
      <c r="AU196" s="678"/>
      <c r="AV196" s="678"/>
      <c r="AW196" s="678"/>
      <c r="AX196" s="9"/>
      <c r="AY196" s="862"/>
      <c r="BA196" s="466">
        <v>1</v>
      </c>
    </row>
    <row r="197" spans="2:53" ht="21" customHeight="1" thickBot="1" x14ac:dyDescent="0.3">
      <c r="B197" s="73" t="str">
        <f t="shared" si="34"/>
        <v>►</v>
      </c>
      <c r="C197" s="451" t="str">
        <f>C189</f>
        <v>Famille à coller.N.Nom de votre recette.Recette mère ►.S.Saisissez le nom de la recette mère</v>
      </c>
      <c r="D197" s="451">
        <f>D189</f>
        <v>6</v>
      </c>
      <c r="E197" s="525" t="str">
        <f>E189</f>
        <v>couverts</v>
      </c>
      <c r="F197" s="114"/>
      <c r="G197" s="114"/>
      <c r="H197" s="114"/>
      <c r="I197" s="114"/>
      <c r="J197" s="114"/>
      <c r="K197" s="114"/>
      <c r="L197" s="115"/>
      <c r="R197" s="464"/>
      <c r="AF197"/>
      <c r="AG197"/>
      <c r="AH197"/>
      <c r="AI197"/>
      <c r="AJ197"/>
      <c r="AK197"/>
      <c r="AL197"/>
      <c r="AN197" s="27"/>
      <c r="AO197" s="27"/>
      <c r="AP197" s="27"/>
      <c r="AQ197" s="27"/>
      <c r="AR197" s="465"/>
      <c r="AS197" s="827"/>
      <c r="AT197" s="9"/>
      <c r="AU197" s="9"/>
      <c r="AV197" s="9"/>
      <c r="AW197" s="9"/>
      <c r="AX197" s="9"/>
      <c r="AY197" s="862"/>
      <c r="BA197" s="466">
        <v>1</v>
      </c>
    </row>
    <row r="198" spans="2:53" ht="21" customHeight="1" x14ac:dyDescent="0.3">
      <c r="B198" s="73" t="str">
        <f t="shared" si="34"/>
        <v>►</v>
      </c>
      <c r="C198" s="451" t="str">
        <f>C189</f>
        <v>Famille à coller.N.Nom de votre recette.Recette mère ►.S.Saisissez le nom de la recette mère</v>
      </c>
      <c r="D198" s="451">
        <f>D189</f>
        <v>6</v>
      </c>
      <c r="E198" s="525" t="str">
        <f>E189</f>
        <v>couverts</v>
      </c>
      <c r="F198" s="114"/>
      <c r="G198" s="114"/>
      <c r="H198" s="114"/>
      <c r="I198" s="114"/>
      <c r="J198" s="114"/>
      <c r="K198" s="114"/>
      <c r="L198" s="115"/>
      <c r="R198" s="464"/>
      <c r="AF198"/>
      <c r="AG198"/>
      <c r="AH198"/>
      <c r="AI198"/>
      <c r="AJ198"/>
      <c r="AK198"/>
      <c r="AL198"/>
      <c r="AN198" s="27"/>
      <c r="AO198" s="27"/>
      <c r="AP198" s="27"/>
      <c r="AQ198" s="27"/>
      <c r="AR198" s="465"/>
      <c r="AS198" s="909" t="s">
        <v>0</v>
      </c>
      <c r="AT198" s="3044" t="s">
        <v>611</v>
      </c>
      <c r="AU198" s="3044"/>
      <c r="AV198" s="3044"/>
      <c r="AW198" s="3044"/>
      <c r="AX198" s="3044"/>
      <c r="AY198" s="3045"/>
      <c r="BA198" s="466">
        <v>1</v>
      </c>
    </row>
    <row r="199" spans="2:53" ht="21" customHeight="1" x14ac:dyDescent="0.25">
      <c r="B199" s="73" t="str">
        <f t="shared" si="34"/>
        <v>►</v>
      </c>
      <c r="C199" s="451" t="str">
        <f>C189</f>
        <v>Famille à coller.N.Nom de votre recette.Recette mère ►.S.Saisissez le nom de la recette mère</v>
      </c>
      <c r="D199" s="451">
        <f>D189</f>
        <v>6</v>
      </c>
      <c r="E199" s="525" t="str">
        <f>E189</f>
        <v>couverts</v>
      </c>
      <c r="F199" s="114"/>
      <c r="G199" s="114"/>
      <c r="H199" s="114"/>
      <c r="I199" s="114"/>
      <c r="J199" s="114" t="s">
        <v>350</v>
      </c>
      <c r="K199" s="114"/>
      <c r="L199" s="115"/>
      <c r="R199" s="464"/>
      <c r="AF199"/>
      <c r="AG199"/>
      <c r="AH199"/>
      <c r="AI199"/>
      <c r="AJ199"/>
      <c r="AK199"/>
      <c r="AL199"/>
      <c r="AN199" s="27"/>
      <c r="AO199" s="27"/>
      <c r="AP199" s="27"/>
      <c r="AQ199" s="27"/>
      <c r="AR199" s="465"/>
      <c r="AS199" s="3046" t="s">
        <v>612</v>
      </c>
      <c r="AT199" s="3047"/>
      <c r="AU199" s="3047"/>
      <c r="AV199" s="3047"/>
      <c r="AW199" s="3047"/>
      <c r="AX199" s="3047"/>
      <c r="AY199" s="3048"/>
      <c r="BA199" s="466">
        <v>1</v>
      </c>
    </row>
    <row r="200" spans="2:53" ht="21" customHeight="1" thickBot="1" x14ac:dyDescent="0.3">
      <c r="B200" s="73" t="str">
        <f t="shared" si="34"/>
        <v>►</v>
      </c>
      <c r="C200" s="451" t="str">
        <f>C189</f>
        <v>Famille à coller.N.Nom de votre recette.Recette mère ►.S.Saisissez le nom de la recette mère</v>
      </c>
      <c r="D200" s="451">
        <f>D189</f>
        <v>6</v>
      </c>
      <c r="E200" s="525" t="str">
        <f>E189</f>
        <v>couverts</v>
      </c>
      <c r="F200" s="114"/>
      <c r="G200" s="114"/>
      <c r="H200" s="114"/>
      <c r="I200" s="114"/>
      <c r="J200" s="114"/>
      <c r="K200" s="114"/>
      <c r="L200" s="115"/>
      <c r="R200" s="464"/>
      <c r="AF200"/>
      <c r="AG200"/>
      <c r="AH200"/>
      <c r="AI200"/>
      <c r="AJ200"/>
      <c r="AK200"/>
      <c r="AL200"/>
      <c r="AN200" s="27"/>
      <c r="AO200" s="27"/>
      <c r="AP200" s="27"/>
      <c r="AQ200" s="27"/>
      <c r="AR200" s="465"/>
      <c r="AS200" s="910"/>
      <c r="AT200" s="911" t="s">
        <v>613</v>
      </c>
      <c r="AU200" s="912" t="s">
        <v>614</v>
      </c>
      <c r="AV200" s="913" t="s">
        <v>615</v>
      </c>
      <c r="AW200" s="914" t="s">
        <v>616</v>
      </c>
      <c r="AX200" s="9"/>
      <c r="AY200" s="915" t="s">
        <v>617</v>
      </c>
      <c r="BA200" s="466">
        <v>1</v>
      </c>
    </row>
    <row r="201" spans="2:53" ht="21" customHeight="1" thickTop="1" thickBot="1" x14ac:dyDescent="0.3">
      <c r="B201" s="73" t="str">
        <f t="shared" si="34"/>
        <v>►</v>
      </c>
      <c r="C201" s="451" t="str">
        <f>C189</f>
        <v>Famille à coller.N.Nom de votre recette.Recette mère ►.S.Saisissez le nom de la recette mère</v>
      </c>
      <c r="D201" s="451">
        <f>D189</f>
        <v>6</v>
      </c>
      <c r="E201" s="525" t="str">
        <f>E189</f>
        <v>couverts</v>
      </c>
      <c r="F201" s="114"/>
      <c r="G201" s="114"/>
      <c r="H201" s="114"/>
      <c r="I201" s="114"/>
      <c r="J201" s="114"/>
      <c r="K201" s="114"/>
      <c r="L201" s="115"/>
      <c r="R201" s="464"/>
      <c r="AF201"/>
      <c r="AG201"/>
      <c r="AH201"/>
      <c r="AI201"/>
      <c r="AJ201"/>
      <c r="AK201"/>
      <c r="AL201"/>
      <c r="AN201" s="27"/>
      <c r="AO201" s="27"/>
      <c r="AP201" s="27"/>
      <c r="AQ201" s="27"/>
      <c r="AR201" s="465"/>
      <c r="AS201" s="910"/>
      <c r="AT201" s="916" t="s">
        <v>618</v>
      </c>
      <c r="AU201" s="917">
        <f>LEN(AT201) - LEN(SUBSTITUTE(AT201, " ", "")) + 1</f>
        <v>45</v>
      </c>
      <c r="AV201" s="917">
        <f>LEN(AT201)</f>
        <v>263</v>
      </c>
      <c r="AW201" s="918">
        <v>70</v>
      </c>
      <c r="AY201" s="919" t="str">
        <f>TEXT(ROUND(LEN(AT201)/AW201, 1), "0.0") &amp; " lignes"</f>
        <v>3.8 lignes</v>
      </c>
      <c r="BA201" s="466">
        <v>1</v>
      </c>
    </row>
    <row r="202" spans="2:53" ht="21" customHeight="1" thickTop="1" x14ac:dyDescent="0.25">
      <c r="B202" s="73" t="str">
        <f t="shared" si="34"/>
        <v>►</v>
      </c>
      <c r="C202" s="451" t="str">
        <f>C189</f>
        <v>Famille à coller.N.Nom de votre recette.Recette mère ►.S.Saisissez le nom de la recette mère</v>
      </c>
      <c r="D202" s="451">
        <f>D189</f>
        <v>6</v>
      </c>
      <c r="E202" s="525" t="str">
        <f>E189</f>
        <v>couverts</v>
      </c>
      <c r="F202" s="114"/>
      <c r="G202" s="114"/>
      <c r="H202" s="114"/>
      <c r="I202" s="114"/>
      <c r="J202" s="114"/>
      <c r="K202" s="114"/>
      <c r="L202" s="115"/>
      <c r="R202" s="464"/>
      <c r="AF202"/>
      <c r="AG202"/>
      <c r="AH202"/>
      <c r="AI202"/>
      <c r="AJ202"/>
      <c r="AK202"/>
      <c r="AL202"/>
      <c r="AN202" s="27"/>
      <c r="AO202" s="27"/>
      <c r="AP202" s="27"/>
      <c r="AQ202" s="27"/>
      <c r="AR202" s="465"/>
      <c r="AS202" s="910"/>
      <c r="AT202" s="3049" t="str">
        <f>AT201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U202" s="3049"/>
      <c r="AV202" s="3049"/>
      <c r="AW202" s="3049"/>
      <c r="AX202" s="3049"/>
      <c r="AY202" s="3050"/>
      <c r="BA202" s="466">
        <v>1</v>
      </c>
    </row>
    <row r="203" spans="2:53" ht="21" customHeight="1" x14ac:dyDescent="0.25">
      <c r="B203" s="73" t="str">
        <f t="shared" si="34"/>
        <v>►</v>
      </c>
      <c r="C203" s="451" t="str">
        <f>C189</f>
        <v>Famille à coller.N.Nom de votre recette.Recette mère ►.S.Saisissez le nom de la recette mère</v>
      </c>
      <c r="D203" s="451">
        <f>D189</f>
        <v>6</v>
      </c>
      <c r="E203" s="525" t="str">
        <f>E189</f>
        <v>couverts</v>
      </c>
      <c r="F203" s="114"/>
      <c r="G203" s="114"/>
      <c r="H203" s="114"/>
      <c r="I203" s="114"/>
      <c r="J203" s="114"/>
      <c r="K203" s="114"/>
      <c r="L203" s="115"/>
      <c r="R203" s="464"/>
      <c r="AF203"/>
      <c r="AG203"/>
      <c r="AH203"/>
      <c r="AI203"/>
      <c r="AJ203"/>
      <c r="AK203"/>
      <c r="AL203"/>
      <c r="AN203" s="27"/>
      <c r="AO203" s="27"/>
      <c r="AP203" s="27"/>
      <c r="AQ203" s="27"/>
      <c r="AR203" s="465"/>
      <c r="AS203" s="910"/>
      <c r="AT203" s="3049"/>
      <c r="AU203" s="3049"/>
      <c r="AV203" s="3049"/>
      <c r="AW203" s="3049"/>
      <c r="AX203" s="3049"/>
      <c r="AY203" s="3050"/>
      <c r="BA203" s="466">
        <v>1</v>
      </c>
    </row>
    <row r="204" spans="2:53" ht="21" customHeight="1" x14ac:dyDescent="0.25">
      <c r="B204" s="73" t="str">
        <f t="shared" si="34"/>
        <v>►</v>
      </c>
      <c r="C204" s="451" t="str">
        <f>C189</f>
        <v>Famille à coller.N.Nom de votre recette.Recette mère ►.S.Saisissez le nom de la recette mère</v>
      </c>
      <c r="D204" s="451">
        <f>D189</f>
        <v>6</v>
      </c>
      <c r="E204" s="525" t="str">
        <f>E189</f>
        <v>couverts</v>
      </c>
      <c r="F204" s="114"/>
      <c r="G204" s="114"/>
      <c r="H204" s="114"/>
      <c r="I204" s="114"/>
      <c r="J204" s="114"/>
      <c r="K204" s="114"/>
      <c r="L204" s="115"/>
      <c r="R204" s="464"/>
      <c r="AF204"/>
      <c r="AG204"/>
      <c r="AH204"/>
      <c r="AI204"/>
      <c r="AJ204"/>
      <c r="AK204"/>
      <c r="AL204"/>
      <c r="AN204" s="27"/>
      <c r="AO204" s="27"/>
      <c r="AP204" s="27"/>
      <c r="AQ204" s="27"/>
      <c r="AR204" s="465"/>
      <c r="AS204" s="910"/>
      <c r="AT204" s="3049"/>
      <c r="AU204" s="3049"/>
      <c r="AV204" s="3049"/>
      <c r="AW204" s="3049"/>
      <c r="AX204" s="3049"/>
      <c r="AY204" s="3050"/>
      <c r="BA204" s="466">
        <v>1</v>
      </c>
    </row>
    <row r="205" spans="2:53" ht="21" customHeight="1" x14ac:dyDescent="0.25">
      <c r="B205" s="73" t="str">
        <f t="shared" si="34"/>
        <v>►</v>
      </c>
      <c r="C205" s="451" t="str">
        <f>C189</f>
        <v>Famille à coller.N.Nom de votre recette.Recette mère ►.S.Saisissez le nom de la recette mère</v>
      </c>
      <c r="D205" s="451">
        <f>D189</f>
        <v>6</v>
      </c>
      <c r="E205" s="525" t="str">
        <f>E189</f>
        <v>couverts</v>
      </c>
      <c r="F205" s="114"/>
      <c r="G205" s="114"/>
      <c r="H205" s="114"/>
      <c r="I205" s="114"/>
      <c r="J205" s="114"/>
      <c r="K205" s="114"/>
      <c r="L205" s="115"/>
      <c r="R205" s="464"/>
      <c r="AF205"/>
      <c r="AG205"/>
      <c r="AH205"/>
      <c r="AI205"/>
      <c r="AJ205"/>
      <c r="AK205"/>
      <c r="AL205"/>
      <c r="AN205" s="27"/>
      <c r="AO205" s="27"/>
      <c r="AP205" s="27"/>
      <c r="AQ205" s="27"/>
      <c r="AR205" s="465"/>
      <c r="AS205" s="910"/>
      <c r="AT205" s="3049"/>
      <c r="AU205" s="3049"/>
      <c r="AV205" s="3049"/>
      <c r="AW205" s="3049"/>
      <c r="AX205" s="3049"/>
      <c r="AY205" s="3050"/>
      <c r="BA205" s="466">
        <v>1</v>
      </c>
    </row>
    <row r="206" spans="2:53" ht="21" customHeight="1" x14ac:dyDescent="0.25">
      <c r="B206" s="73" t="str">
        <f t="shared" si="34"/>
        <v>►</v>
      </c>
      <c r="C206" s="451" t="str">
        <f>C189</f>
        <v>Famille à coller.N.Nom de votre recette.Recette mère ►.S.Saisissez le nom de la recette mère</v>
      </c>
      <c r="D206" s="451">
        <f>D189</f>
        <v>6</v>
      </c>
      <c r="E206" s="525" t="str">
        <f>E189</f>
        <v>couverts</v>
      </c>
      <c r="F206" s="114"/>
      <c r="G206" s="114"/>
      <c r="H206" s="114"/>
      <c r="I206" s="114"/>
      <c r="J206" s="114"/>
      <c r="K206" s="114"/>
      <c r="L206" s="115"/>
      <c r="M206" s="465"/>
      <c r="R206" s="464"/>
      <c r="AF206"/>
      <c r="AG206"/>
      <c r="AH206"/>
      <c r="AI206"/>
      <c r="AJ206"/>
      <c r="AK206"/>
      <c r="AL206"/>
      <c r="AN206" s="27"/>
      <c r="AO206" s="27"/>
      <c r="AP206" s="27"/>
      <c r="AQ206" s="27"/>
      <c r="AR206" s="464"/>
      <c r="AS206" s="910"/>
      <c r="AT206" s="920"/>
      <c r="AV206" s="162" t="s">
        <v>619</v>
      </c>
      <c r="AW206" s="133" t="str">
        <f>AW201&amp;" caractères"</f>
        <v>70 caractères</v>
      </c>
      <c r="AY206" s="921" t="str">
        <f>AY201</f>
        <v>3.8 lignes</v>
      </c>
      <c r="BA206" s="466">
        <v>1</v>
      </c>
    </row>
    <row r="207" spans="2:53" ht="21" customHeight="1" x14ac:dyDescent="0.25">
      <c r="B207" s="73" t="str">
        <f t="shared" si="34"/>
        <v>►</v>
      </c>
      <c r="C207" s="451" t="str">
        <f>C189</f>
        <v>Famille à coller.N.Nom de votre recette.Recette mère ►.S.Saisissez le nom de la recette mère</v>
      </c>
      <c r="D207" s="451">
        <f>D189</f>
        <v>6</v>
      </c>
      <c r="E207" s="525" t="str">
        <f>E189</f>
        <v>couverts</v>
      </c>
      <c r="F207" s="114"/>
      <c r="G207" s="114"/>
      <c r="H207" s="114"/>
      <c r="I207" s="114"/>
      <c r="J207" s="114"/>
      <c r="K207" s="114"/>
      <c r="L207" s="115"/>
      <c r="R207" s="464"/>
      <c r="AF207"/>
      <c r="AG207"/>
      <c r="AH207"/>
      <c r="AI207"/>
      <c r="AJ207"/>
      <c r="AK207"/>
      <c r="AL207"/>
      <c r="AN207" s="27"/>
      <c r="AO207" s="27"/>
      <c r="AP207" s="27"/>
      <c r="AQ207" s="27"/>
      <c r="AR207" s="464"/>
      <c r="AS207" s="910"/>
      <c r="AT207" s="922" t="s">
        <v>620</v>
      </c>
      <c r="AU207" s="923"/>
      <c r="AV207" s="924"/>
      <c r="AW207" s="924"/>
      <c r="AX207" s="924"/>
      <c r="AY207" s="925"/>
      <c r="BA207" s="466">
        <v>1</v>
      </c>
    </row>
    <row r="208" spans="2:53" ht="21" customHeight="1" x14ac:dyDescent="0.25">
      <c r="B208" s="73" t="str">
        <f t="shared" si="34"/>
        <v>►</v>
      </c>
      <c r="C208" s="451" t="str">
        <f>C189</f>
        <v>Famille à coller.N.Nom de votre recette.Recette mère ►.S.Saisissez le nom de la recette mère</v>
      </c>
      <c r="D208" s="451">
        <f>D189</f>
        <v>6</v>
      </c>
      <c r="E208" s="525" t="str">
        <f>E189</f>
        <v>couverts</v>
      </c>
      <c r="F208" s="114"/>
      <c r="G208" s="114"/>
      <c r="H208" s="114"/>
      <c r="I208" s="114"/>
      <c r="J208" s="114"/>
      <c r="K208" s="114"/>
      <c r="L208" s="115"/>
      <c r="R208" s="464"/>
      <c r="AF208"/>
      <c r="AG208"/>
      <c r="AH208"/>
      <c r="AI208"/>
      <c r="AJ208"/>
      <c r="AK208"/>
      <c r="AL208"/>
      <c r="AN208" s="27"/>
      <c r="AO208" s="27"/>
      <c r="AP208" s="27"/>
      <c r="AQ208" s="27"/>
      <c r="AR208" s="464"/>
      <c r="AS208" s="926" t="str">
        <f t="shared" ref="AS208:AS213" si="35">LEN(AU208)&amp;" car."</f>
        <v>72 car.</v>
      </c>
      <c r="AT208" s="927" t="s">
        <v>621</v>
      </c>
      <c r="AU208" s="3040" t="str">
        <f>LEFT(AT201,FIND(" ",AT201&amp;" ",AW201)-1) &amp; ".."</f>
        <v>Épluchez l’ail et les oignons. Coupez-les en petits morceaux. Égouttez..</v>
      </c>
      <c r="AV208" s="3040"/>
      <c r="AW208" s="3040"/>
      <c r="AX208" s="3040"/>
      <c r="AY208" s="3041"/>
      <c r="BA208" s="466">
        <v>1</v>
      </c>
    </row>
    <row r="209" spans="2:53" ht="21" customHeight="1" x14ac:dyDescent="0.25">
      <c r="B209" s="73" t="str">
        <f t="shared" si="34"/>
        <v>►</v>
      </c>
      <c r="C209" s="451" t="str">
        <f>C189</f>
        <v>Famille à coller.N.Nom de votre recette.Recette mère ►.S.Saisissez le nom de la recette mère</v>
      </c>
      <c r="D209" s="451">
        <f>D189</f>
        <v>6</v>
      </c>
      <c r="E209" s="525" t="str">
        <f>E189</f>
        <v>couverts</v>
      </c>
      <c r="F209" s="114"/>
      <c r="G209" s="114"/>
      <c r="H209" s="114"/>
      <c r="I209" s="114"/>
      <c r="J209" s="114"/>
      <c r="K209" s="114"/>
      <c r="L209" s="115"/>
      <c r="R209" s="464"/>
      <c r="AF209"/>
      <c r="AG209"/>
      <c r="AH209"/>
      <c r="AI209"/>
      <c r="AJ209"/>
      <c r="AK209"/>
      <c r="AL209"/>
      <c r="AN209" s="27"/>
      <c r="AO209" s="27"/>
      <c r="AP209" s="27"/>
      <c r="AQ209" s="27"/>
      <c r="AR209" s="464"/>
      <c r="AS209" s="926" t="str">
        <f t="shared" si="35"/>
        <v>74 car.</v>
      </c>
      <c r="AT209" s="927" t="s">
        <v>622</v>
      </c>
      <c r="AU209" s="3040" t="str">
        <f>LEFT(RIGHT(AT201,LEN(AT201)-LEN(AU208)-2),FIND(" ",RIGHT(AT201,LEN(AT201)-LEN(AU208)-2)&amp;" ",AW201)-1) &amp; ".."</f>
        <v xml:space="preserve"> champignons. Dans votre Cookeo, faites roussir la viande et les lardons..</v>
      </c>
      <c r="AV209" s="3040"/>
      <c r="AW209" s="3040"/>
      <c r="AX209" s="3040"/>
      <c r="AY209" s="3041"/>
      <c r="BA209" s="466">
        <v>1</v>
      </c>
    </row>
    <row r="210" spans="2:53" ht="21" customHeight="1" x14ac:dyDescent="0.25">
      <c r="B210" s="73" t="str">
        <f t="shared" si="34"/>
        <v>►</v>
      </c>
      <c r="C210" s="451" t="str">
        <f>C189</f>
        <v>Famille à coller.N.Nom de votre recette.Recette mère ►.S.Saisissez le nom de la recette mère</v>
      </c>
      <c r="D210" s="451">
        <f>D189</f>
        <v>6</v>
      </c>
      <c r="E210" s="525" t="str">
        <f>E189</f>
        <v>couverts</v>
      </c>
      <c r="F210" s="114"/>
      <c r="G210" s="114"/>
      <c r="H210" s="114"/>
      <c r="I210" s="114"/>
      <c r="J210" s="114"/>
      <c r="K210" s="114"/>
      <c r="L210" s="115"/>
      <c r="R210" s="464"/>
      <c r="AF210"/>
      <c r="AG210"/>
      <c r="AH210"/>
      <c r="AI210"/>
      <c r="AJ210"/>
      <c r="AK210"/>
      <c r="AL210"/>
      <c r="AN210" s="27"/>
      <c r="AO210" s="27"/>
      <c r="AP210" s="27"/>
      <c r="AQ210" s="27"/>
      <c r="AR210" s="464"/>
      <c r="AS210" s="926" t="str">
        <f t="shared" si="35"/>
        <v>70 car.</v>
      </c>
      <c r="AT210" s="927" t="s">
        <v>623</v>
      </c>
      <c r="AU210" s="3040" t="str">
        <f>LEFT(RIGHT(AT201,LEN(AT201)-LEN(AU208)-LEN(AU209)),AW201)</f>
        <v xml:space="preserve"> avec le morceau de beurre sur le mode « dorer » / 3 min (préchauffage</v>
      </c>
      <c r="AV210" s="3040"/>
      <c r="AW210" s="3040"/>
      <c r="AX210" s="3040"/>
      <c r="AY210" s="3041"/>
      <c r="BA210" s="466">
        <v>1</v>
      </c>
    </row>
    <row r="211" spans="2:53" ht="21" customHeight="1" x14ac:dyDescent="0.25">
      <c r="B211" s="73" t="str">
        <f t="shared" si="34"/>
        <v>►</v>
      </c>
      <c r="C211" s="451" t="str">
        <f>C189</f>
        <v>Famille à coller.N.Nom de votre recette.Recette mère ►.S.Saisissez le nom de la recette mère</v>
      </c>
      <c r="D211" s="451">
        <f>D189</f>
        <v>6</v>
      </c>
      <c r="E211" s="525" t="str">
        <f>E189</f>
        <v>couverts</v>
      </c>
      <c r="F211" s="114"/>
      <c r="G211" s="114"/>
      <c r="H211" s="114"/>
      <c r="I211" s="114"/>
      <c r="J211" s="114"/>
      <c r="K211" s="114"/>
      <c r="L211" s="115"/>
      <c r="R211" s="464"/>
      <c r="AF211"/>
      <c r="AG211"/>
      <c r="AH211"/>
      <c r="AI211"/>
      <c r="AJ211"/>
      <c r="AK211"/>
      <c r="AL211"/>
      <c r="AN211" s="27"/>
      <c r="AO211" s="27"/>
      <c r="AP211" s="27"/>
      <c r="AQ211" s="27"/>
      <c r="AR211" s="464"/>
      <c r="AS211" s="926" t="str">
        <f t="shared" si="35"/>
        <v>47 car.</v>
      </c>
      <c r="AT211" s="927" t="s">
        <v>624</v>
      </c>
      <c r="AU211" s="3040" t="str">
        <f>LEFT(RIGHT(AT201,LEN(AT201)-LEN(AU208)-LEN(AU209)-LEN(AU210)),AW201)</f>
        <v xml:space="preserve"> inclus), en remuant avec une cuillère en bois.</v>
      </c>
      <c r="AV211" s="3040"/>
      <c r="AW211" s="3040"/>
      <c r="AX211" s="3040"/>
      <c r="AY211" s="3041"/>
      <c r="BA211" s="466">
        <v>1</v>
      </c>
    </row>
    <row r="212" spans="2:53" ht="21" customHeight="1" x14ac:dyDescent="0.25">
      <c r="B212" s="73" t="str">
        <f t="shared" si="34"/>
        <v>►</v>
      </c>
      <c r="C212" s="451" t="str">
        <f>C189</f>
        <v>Famille à coller.N.Nom de votre recette.Recette mère ►.S.Saisissez le nom de la recette mère</v>
      </c>
      <c r="D212" s="451">
        <f>D189</f>
        <v>6</v>
      </c>
      <c r="E212" s="525" t="str">
        <f>E189</f>
        <v>couverts</v>
      </c>
      <c r="F212" s="114"/>
      <c r="G212" s="114"/>
      <c r="H212" s="114"/>
      <c r="I212" s="114"/>
      <c r="J212" s="114"/>
      <c r="K212" s="114"/>
      <c r="L212" s="115"/>
      <c r="R212" s="464"/>
      <c r="AF212"/>
      <c r="AG212"/>
      <c r="AH212"/>
      <c r="AI212"/>
      <c r="AJ212"/>
      <c r="AK212"/>
      <c r="AL212"/>
      <c r="AN212" s="27"/>
      <c r="AO212" s="27"/>
      <c r="AP212" s="27"/>
      <c r="AQ212" s="27"/>
      <c r="AR212" s="464"/>
      <c r="AS212" s="926" t="str">
        <f t="shared" si="35"/>
        <v>0 car.</v>
      </c>
      <c r="AT212" s="927" t="s">
        <v>625</v>
      </c>
      <c r="AU212" s="3040" t="str">
        <f>LEFT(RIGHT(AT201,LEN(AT201)-LEN(AU208)-LEN(AU209)-LEN(AU210)-LEN(AU211)),AW201)</f>
        <v/>
      </c>
      <c r="AV212" s="3040"/>
      <c r="AW212" s="3040"/>
      <c r="AX212" s="3040"/>
      <c r="AY212" s="3041"/>
      <c r="BA212" s="466">
        <v>1</v>
      </c>
    </row>
    <row r="213" spans="2:53" ht="21" customHeight="1" x14ac:dyDescent="0.25">
      <c r="B213" s="73" t="str">
        <f t="shared" si="34"/>
        <v>►</v>
      </c>
      <c r="C213" s="451" t="str">
        <f>C189</f>
        <v>Famille à coller.N.Nom de votre recette.Recette mère ►.S.Saisissez le nom de la recette mère</v>
      </c>
      <c r="D213" s="451">
        <f>D189</f>
        <v>6</v>
      </c>
      <c r="E213" s="525" t="str">
        <f>E189</f>
        <v>couverts</v>
      </c>
      <c r="F213" s="114"/>
      <c r="G213" s="114"/>
      <c r="H213" s="114"/>
      <c r="I213" s="114"/>
      <c r="J213" s="114"/>
      <c r="K213" s="114"/>
      <c r="L213" s="115"/>
      <c r="R213" s="464"/>
      <c r="AF213"/>
      <c r="AG213"/>
      <c r="AH213"/>
      <c r="AI213"/>
      <c r="AJ213"/>
      <c r="AK213"/>
      <c r="AL213"/>
      <c r="AN213" s="27"/>
      <c r="AO213" s="27"/>
      <c r="AP213" s="27"/>
      <c r="AQ213" s="27"/>
      <c r="AR213" s="464"/>
      <c r="AS213" s="926" t="str">
        <f t="shared" si="35"/>
        <v>0 car.</v>
      </c>
      <c r="AT213" s="927" t="s">
        <v>626</v>
      </c>
      <c r="AU213" s="3040" t="str">
        <f>LEFT(RIGHT(AT201,LEN(AT201)-LEN(AU208)-LEN(AU209)-LEN(AU210)-LEN(AU211)-LEN(AU212)),AW201)</f>
        <v/>
      </c>
      <c r="AV213" s="3040"/>
      <c r="AW213" s="3040"/>
      <c r="AX213" s="3040"/>
      <c r="AY213" s="3041"/>
      <c r="BA213" s="466">
        <v>1</v>
      </c>
    </row>
    <row r="214" spans="2:53" ht="21" customHeight="1" x14ac:dyDescent="0.25">
      <c r="B214" s="73" t="str">
        <f t="shared" si="34"/>
        <v>►</v>
      </c>
      <c r="C214" s="451" t="str">
        <f>C189</f>
        <v>Famille à coller.N.Nom de votre recette.Recette mère ►.S.Saisissez le nom de la recette mère</v>
      </c>
      <c r="D214" s="451">
        <f>D189</f>
        <v>6</v>
      </c>
      <c r="E214" s="525" t="str">
        <f>E189</f>
        <v>couverts</v>
      </c>
      <c r="F214" s="114"/>
      <c r="G214" s="114"/>
      <c r="H214" s="114"/>
      <c r="I214" s="114"/>
      <c r="J214" s="114"/>
      <c r="K214" s="114"/>
      <c r="L214" s="115"/>
      <c r="R214" s="464"/>
      <c r="V214" s="27"/>
      <c r="AF214"/>
      <c r="AG214"/>
      <c r="AH214"/>
      <c r="AI214"/>
      <c r="AJ214"/>
      <c r="AK214"/>
      <c r="AL214"/>
      <c r="AN214" s="27"/>
      <c r="AO214" s="27"/>
      <c r="AP214" s="27"/>
      <c r="AQ214" s="27"/>
      <c r="AR214" s="464"/>
      <c r="AS214" s="910"/>
      <c r="AT214" s="3042" t="s">
        <v>627</v>
      </c>
      <c r="AU214" s="3042"/>
      <c r="AV214" s="3042"/>
      <c r="AW214" s="3042"/>
      <c r="AX214" s="3042"/>
      <c r="AY214" s="3043"/>
      <c r="BA214" s="466">
        <v>1</v>
      </c>
    </row>
    <row r="215" spans="2:53" ht="21" customHeight="1" x14ac:dyDescent="0.25">
      <c r="B215" s="73" t="str">
        <f t="shared" si="34"/>
        <v>►</v>
      </c>
      <c r="C215" s="451" t="str">
        <f>C189</f>
        <v>Famille à coller.N.Nom de votre recette.Recette mère ►.S.Saisissez le nom de la recette mère</v>
      </c>
      <c r="D215" s="451">
        <f>D189</f>
        <v>6</v>
      </c>
      <c r="E215" s="525" t="str">
        <f>E189</f>
        <v>couverts</v>
      </c>
      <c r="F215" s="114"/>
      <c r="G215" s="114"/>
      <c r="H215" s="114"/>
      <c r="I215" s="114"/>
      <c r="J215" s="114"/>
      <c r="K215" s="114"/>
      <c r="L215" s="115"/>
      <c r="R215" s="464"/>
      <c r="V215" s="27"/>
      <c r="AF215"/>
      <c r="AG215"/>
      <c r="AH215"/>
      <c r="AI215"/>
      <c r="AJ215"/>
      <c r="AK215"/>
      <c r="AL215"/>
      <c r="AN215" s="27"/>
      <c r="AO215" s="27"/>
      <c r="AP215" s="27"/>
      <c r="AQ215" s="27"/>
      <c r="AR215" s="464"/>
      <c r="AS215" s="910"/>
      <c r="AT215" s="3042"/>
      <c r="AU215" s="3042"/>
      <c r="AV215" s="3042"/>
      <c r="AW215" s="3042"/>
      <c r="AX215" s="3042"/>
      <c r="AY215" s="3043"/>
      <c r="BA215" s="466">
        <v>1</v>
      </c>
    </row>
    <row r="216" spans="2:53" ht="21" customHeight="1" x14ac:dyDescent="0.25">
      <c r="B216" s="73" t="str">
        <f t="shared" si="34"/>
        <v>►</v>
      </c>
      <c r="C216" s="451" t="str">
        <f>C189</f>
        <v>Famille à coller.N.Nom de votre recette.Recette mère ►.S.Saisissez le nom de la recette mère</v>
      </c>
      <c r="D216" s="451">
        <f>D189</f>
        <v>6</v>
      </c>
      <c r="E216" s="525" t="str">
        <f>E189</f>
        <v>couverts</v>
      </c>
      <c r="F216" s="114"/>
      <c r="G216" s="114"/>
      <c r="H216" s="114"/>
      <c r="I216" s="114"/>
      <c r="J216" s="114"/>
      <c r="K216" s="114"/>
      <c r="L216" s="115"/>
      <c r="R216" s="464"/>
      <c r="V216" s="27"/>
      <c r="AF216"/>
      <c r="AG216"/>
      <c r="AH216"/>
      <c r="AI216"/>
      <c r="AJ216"/>
      <c r="AK216"/>
      <c r="AL216"/>
      <c r="AN216" s="27"/>
      <c r="AO216" s="27"/>
      <c r="AP216" s="27"/>
      <c r="AQ216" s="27"/>
      <c r="AR216" s="464"/>
      <c r="AS216" s="749"/>
      <c r="AT216" s="863"/>
      <c r="AU216" s="751"/>
      <c r="AV216" s="750"/>
      <c r="AW216" s="750"/>
      <c r="AX216" s="750"/>
      <c r="AY216" s="752"/>
      <c r="BA216" s="466">
        <v>1</v>
      </c>
    </row>
    <row r="217" spans="2:53" ht="21" customHeight="1" x14ac:dyDescent="0.25">
      <c r="B217" s="73" t="str">
        <f t="shared" si="34"/>
        <v>►</v>
      </c>
      <c r="C217" s="451" t="str">
        <f>C189</f>
        <v>Famille à coller.N.Nom de votre recette.Recette mère ►.S.Saisissez le nom de la recette mère</v>
      </c>
      <c r="D217" s="451">
        <f>D189</f>
        <v>6</v>
      </c>
      <c r="E217" s="525" t="str">
        <f>E189</f>
        <v>couverts</v>
      </c>
      <c r="F217" s="114"/>
      <c r="G217" s="114"/>
      <c r="H217" s="114"/>
      <c r="I217" s="114"/>
      <c r="J217" s="114"/>
      <c r="K217" s="114"/>
      <c r="L217" s="115"/>
      <c r="R217" s="464"/>
      <c r="V217" s="27"/>
      <c r="AF217"/>
      <c r="AG217"/>
      <c r="AH217"/>
      <c r="AI217"/>
      <c r="AJ217"/>
      <c r="AK217"/>
      <c r="AL217"/>
      <c r="AN217" s="27"/>
      <c r="AO217" s="27"/>
      <c r="AP217" s="27"/>
      <c r="AQ217" s="27"/>
      <c r="AR217" s="464"/>
      <c r="AS217" s="928" t="s">
        <v>628</v>
      </c>
      <c r="AT217" s="9"/>
      <c r="AU217" s="9"/>
      <c r="AV217" s="9"/>
      <c r="AW217" s="9"/>
      <c r="AX217" s="9"/>
      <c r="AY217" s="862"/>
      <c r="BA217" s="466">
        <v>1</v>
      </c>
    </row>
    <row r="218" spans="2:53" ht="21" customHeight="1" x14ac:dyDescent="0.25">
      <c r="B218" s="73" t="str">
        <f t="shared" si="34"/>
        <v>►</v>
      </c>
      <c r="C218" s="451" t="str">
        <f>C189</f>
        <v>Famille à coller.N.Nom de votre recette.Recette mère ►.S.Saisissez le nom de la recette mère</v>
      </c>
      <c r="D218" s="451">
        <f>D189</f>
        <v>6</v>
      </c>
      <c r="E218" s="525" t="str">
        <f>E189</f>
        <v>couverts</v>
      </c>
      <c r="F218" s="114"/>
      <c r="G218" s="114"/>
      <c r="H218" s="114"/>
      <c r="I218" s="114"/>
      <c r="J218" s="114"/>
      <c r="K218" s="114"/>
      <c r="L218" s="115"/>
      <c r="R218" s="464"/>
      <c r="V218" s="27"/>
      <c r="AF218"/>
      <c r="AG218"/>
      <c r="AH218"/>
      <c r="AI218"/>
      <c r="AJ218"/>
      <c r="AK218"/>
      <c r="AL218"/>
      <c r="AN218" s="27"/>
      <c r="AO218" s="27"/>
      <c r="AP218" s="27"/>
      <c r="AQ218" s="27"/>
      <c r="AR218" s="464"/>
      <c r="AS218" s="929">
        <v>3.472222222222222E-3</v>
      </c>
      <c r="AT218" s="930" t="s">
        <v>629</v>
      </c>
      <c r="AU218" s="931"/>
      <c r="AV218" s="932" t="s">
        <v>630</v>
      </c>
      <c r="AW218" s="933">
        <v>1.0416666666666666E-2</v>
      </c>
      <c r="AX218" s="932"/>
      <c r="AY218" s="934"/>
      <c r="BA218" s="466">
        <v>1</v>
      </c>
    </row>
    <row r="219" spans="2:53" ht="21" customHeight="1" x14ac:dyDescent="0.25">
      <c r="B219" s="73" t="str">
        <f t="shared" si="34"/>
        <v>►</v>
      </c>
      <c r="C219" s="451" t="str">
        <f>C189</f>
        <v>Famille à coller.N.Nom de votre recette.Recette mère ►.S.Saisissez le nom de la recette mère</v>
      </c>
      <c r="D219" s="451">
        <f>D189</f>
        <v>6</v>
      </c>
      <c r="E219" s="525" t="str">
        <f>E189</f>
        <v>couverts</v>
      </c>
      <c r="F219" s="114"/>
      <c r="G219" s="114"/>
      <c r="H219" s="114"/>
      <c r="I219" s="114"/>
      <c r="J219" s="114"/>
      <c r="K219" s="114"/>
      <c r="L219" s="115"/>
      <c r="R219" s="464"/>
      <c r="V219" s="27"/>
      <c r="AF219"/>
      <c r="AG219"/>
      <c r="AH219"/>
      <c r="AI219"/>
      <c r="AJ219"/>
      <c r="AK219"/>
      <c r="AL219"/>
      <c r="AN219" s="27"/>
      <c r="AO219" s="27"/>
      <c r="AP219" s="27"/>
      <c r="AQ219" s="27"/>
      <c r="AR219" s="464"/>
      <c r="AS219" s="935" t="s">
        <v>631</v>
      </c>
      <c r="AT219" s="936">
        <v>2.0833333333333332E-2</v>
      </c>
      <c r="AU219" s="937"/>
      <c r="AV219" s="938" t="s">
        <v>632</v>
      </c>
      <c r="AW219" s="939">
        <f>AS218+AW218+AT219</f>
        <v>3.4722222222222224E-2</v>
      </c>
      <c r="AX219" s="937"/>
      <c r="AY219" s="940"/>
      <c r="BA219" s="466">
        <v>1</v>
      </c>
    </row>
    <row r="220" spans="2:53" ht="21" customHeight="1" x14ac:dyDescent="0.25">
      <c r="B220" s="73" t="str">
        <f t="shared" si="34"/>
        <v>►</v>
      </c>
      <c r="C220" s="451" t="str">
        <f>C189</f>
        <v>Famille à coller.N.Nom de votre recette.Recette mère ►.S.Saisissez le nom de la recette mère</v>
      </c>
      <c r="D220" s="451">
        <f>D189</f>
        <v>6</v>
      </c>
      <c r="E220" s="525" t="str">
        <f>E189</f>
        <v>couverts</v>
      </c>
      <c r="F220" s="114"/>
      <c r="G220" s="114"/>
      <c r="H220" s="114"/>
      <c r="I220" s="114"/>
      <c r="J220" s="114"/>
      <c r="K220" s="114"/>
      <c r="L220" s="115"/>
      <c r="R220" s="464"/>
      <c r="V220" s="27"/>
      <c r="AF220"/>
      <c r="AG220"/>
      <c r="AH220"/>
      <c r="AI220"/>
      <c r="AJ220"/>
      <c r="AK220"/>
      <c r="AL220"/>
      <c r="AN220" s="27"/>
      <c r="AO220" s="27"/>
      <c r="AP220" s="27"/>
      <c r="AQ220" s="27"/>
      <c r="AR220" s="464"/>
      <c r="AS220" s="827"/>
      <c r="AT220" s="9"/>
      <c r="AU220" s="9"/>
      <c r="AV220" s="9"/>
      <c r="AW220" s="9"/>
      <c r="AX220" s="9"/>
      <c r="AY220" s="862"/>
      <c r="BA220" s="466">
        <v>1</v>
      </c>
    </row>
    <row r="221" spans="2:53" ht="21" customHeight="1" x14ac:dyDescent="0.25">
      <c r="B221" s="73" t="str">
        <f t="shared" si="34"/>
        <v>►</v>
      </c>
      <c r="C221" s="451" t="str">
        <f>C189</f>
        <v>Famille à coller.N.Nom de votre recette.Recette mère ►.S.Saisissez le nom de la recette mère</v>
      </c>
      <c r="D221" s="451">
        <f>D189</f>
        <v>6</v>
      </c>
      <c r="E221" s="525" t="str">
        <f>E189</f>
        <v>couverts</v>
      </c>
      <c r="F221" s="114"/>
      <c r="G221" s="114"/>
      <c r="H221" s="114"/>
      <c r="I221" s="114"/>
      <c r="J221" s="114"/>
      <c r="K221" s="114"/>
      <c r="L221" s="115"/>
      <c r="R221" s="464"/>
      <c r="V221" s="27"/>
      <c r="AF221"/>
      <c r="AG221"/>
      <c r="AH221"/>
      <c r="AI221"/>
      <c r="AJ221"/>
      <c r="AK221"/>
      <c r="AL221"/>
      <c r="AN221" s="27"/>
      <c r="AO221" s="27"/>
      <c r="AP221" s="27"/>
      <c r="AQ221" s="27"/>
      <c r="AR221" s="464"/>
      <c r="AS221" s="796"/>
      <c r="AT221" s="941" t="s">
        <v>633</v>
      </c>
      <c r="AU221" s="942" t="s">
        <v>634</v>
      </c>
      <c r="AV221" s="943"/>
      <c r="AW221" s="941"/>
      <c r="AX221" s="941" t="s">
        <v>635</v>
      </c>
      <c r="AY221" s="944" t="s">
        <v>634</v>
      </c>
      <c r="BA221" s="466">
        <v>1</v>
      </c>
    </row>
    <row r="222" spans="2:53" ht="21" customHeight="1" x14ac:dyDescent="0.25">
      <c r="B222" s="73" t="str">
        <f t="shared" si="34"/>
        <v>►</v>
      </c>
      <c r="C222" s="451" t="str">
        <f>C189</f>
        <v>Famille à coller.N.Nom de votre recette.Recette mère ►.S.Saisissez le nom de la recette mère</v>
      </c>
      <c r="D222" s="451">
        <f>D189</f>
        <v>6</v>
      </c>
      <c r="E222" s="525" t="str">
        <f>E189</f>
        <v>couverts</v>
      </c>
      <c r="F222" s="114"/>
      <c r="G222" s="114"/>
      <c r="H222" s="114"/>
      <c r="I222" s="114"/>
      <c r="J222" s="114"/>
      <c r="K222" s="114"/>
      <c r="L222" s="115"/>
      <c r="R222" s="464"/>
      <c r="V222" s="27"/>
      <c r="AF222"/>
      <c r="AG222"/>
      <c r="AH222"/>
      <c r="AI222"/>
      <c r="AJ222"/>
      <c r="AK222"/>
      <c r="AL222"/>
      <c r="AN222" s="27"/>
      <c r="AO222" s="27"/>
      <c r="AP222" s="27"/>
      <c r="AQ222" s="27"/>
      <c r="AR222" s="464"/>
      <c r="AS222" s="827"/>
      <c r="AT222" s="9"/>
      <c r="AU222" s="9"/>
      <c r="AV222" s="9"/>
      <c r="AW222" s="9"/>
      <c r="AX222" s="9"/>
      <c r="AY222" s="862"/>
      <c r="BA222" s="466">
        <v>1</v>
      </c>
    </row>
    <row r="223" spans="2:53" ht="21" customHeight="1" thickBot="1" x14ac:dyDescent="0.3">
      <c r="B223" s="73" t="str">
        <f t="shared" si="34"/>
        <v>►</v>
      </c>
      <c r="C223" s="451" t="str">
        <f>C189</f>
        <v>Famille à coller.N.Nom de votre recette.Recette mère ►.S.Saisissez le nom de la recette mère</v>
      </c>
      <c r="D223" s="451">
        <f>D189</f>
        <v>6</v>
      </c>
      <c r="E223" s="525" t="str">
        <f>E189</f>
        <v>couverts</v>
      </c>
      <c r="F223" s="114"/>
      <c r="G223" s="114"/>
      <c r="H223" s="114"/>
      <c r="I223" s="114"/>
      <c r="J223" s="114"/>
      <c r="K223" s="114"/>
      <c r="L223" s="115"/>
      <c r="R223" s="464"/>
      <c r="V223" s="27"/>
      <c r="AF223"/>
      <c r="AG223"/>
      <c r="AH223"/>
      <c r="AI223"/>
      <c r="AJ223"/>
      <c r="AK223"/>
      <c r="AL223"/>
      <c r="AN223" s="27"/>
      <c r="AO223" s="27"/>
      <c r="AP223" s="27"/>
      <c r="AQ223" s="27"/>
      <c r="AR223" s="464"/>
      <c r="AS223" s="753"/>
      <c r="AT223" s="945" t="s">
        <v>636</v>
      </c>
      <c r="AU223" s="946"/>
      <c r="AV223" s="946"/>
      <c r="AW223" s="946"/>
      <c r="AX223" s="947"/>
      <c r="AY223" s="754"/>
      <c r="BA223" s="466">
        <v>1</v>
      </c>
    </row>
    <row r="224" spans="2:53" ht="21" customHeight="1" thickTop="1" x14ac:dyDescent="0.25">
      <c r="B224" s="73" t="str">
        <f t="shared" si="34"/>
        <v>►</v>
      </c>
      <c r="C224" s="451" t="str">
        <f>C189</f>
        <v>Famille à coller.N.Nom de votre recette.Recette mère ►.S.Saisissez le nom de la recette mère</v>
      </c>
      <c r="D224" s="451">
        <f>D189</f>
        <v>6</v>
      </c>
      <c r="E224" s="525" t="str">
        <f>E189</f>
        <v>couverts</v>
      </c>
      <c r="F224" s="114"/>
      <c r="G224" s="114"/>
      <c r="H224" s="114"/>
      <c r="I224" s="114"/>
      <c r="J224" s="114"/>
      <c r="K224" s="114"/>
      <c r="L224" s="115"/>
      <c r="R224" s="464"/>
      <c r="V224" s="27"/>
      <c r="AF224"/>
      <c r="AG224"/>
      <c r="AH224"/>
      <c r="AI224"/>
      <c r="AJ224"/>
      <c r="AK224"/>
      <c r="AL224"/>
      <c r="AR224" s="465"/>
      <c r="AS224" s="753"/>
      <c r="AT224" s="3025" t="s">
        <v>637</v>
      </c>
      <c r="AU224" s="3026"/>
      <c r="AV224" s="3026"/>
      <c r="AW224" s="3026"/>
      <c r="AX224" s="3027"/>
      <c r="AY224" s="754"/>
      <c r="BA224" s="466">
        <v>1</v>
      </c>
    </row>
    <row r="225" spans="2:53" ht="21" customHeight="1" x14ac:dyDescent="0.25">
      <c r="B225" s="73" t="str">
        <f t="shared" si="34"/>
        <v>►</v>
      </c>
      <c r="C225" s="451" t="str">
        <f>C189</f>
        <v>Famille à coller.N.Nom de votre recette.Recette mère ►.S.Saisissez le nom de la recette mère</v>
      </c>
      <c r="D225" s="451">
        <f>D189</f>
        <v>6</v>
      </c>
      <c r="E225" s="525" t="str">
        <f>E189</f>
        <v>couverts</v>
      </c>
      <c r="F225" s="114"/>
      <c r="G225" s="114"/>
      <c r="H225" s="114"/>
      <c r="I225" s="114"/>
      <c r="J225" s="114"/>
      <c r="K225" s="114"/>
      <c r="L225" s="115"/>
      <c r="R225" s="464"/>
      <c r="V225" s="27"/>
      <c r="AF225"/>
      <c r="AG225"/>
      <c r="AH225"/>
      <c r="AI225"/>
      <c r="AJ225"/>
      <c r="AK225"/>
      <c r="AL225"/>
      <c r="AR225" s="465"/>
      <c r="AS225" s="753"/>
      <c r="AT225" s="3028"/>
      <c r="AU225" s="3029"/>
      <c r="AV225" s="3029"/>
      <c r="AW225" s="3029"/>
      <c r="AX225" s="3030"/>
      <c r="AY225" s="754"/>
      <c r="BA225" s="466">
        <v>1</v>
      </c>
    </row>
    <row r="226" spans="2:53" ht="21" customHeight="1" thickBot="1" x14ac:dyDescent="0.3">
      <c r="B226" s="73" t="str">
        <f t="shared" si="34"/>
        <v>►</v>
      </c>
      <c r="C226" s="451" t="str">
        <f>C189</f>
        <v>Famille à coller.N.Nom de votre recette.Recette mère ►.S.Saisissez le nom de la recette mère</v>
      </c>
      <c r="D226" s="451">
        <f>D189</f>
        <v>6</v>
      </c>
      <c r="E226" s="525" t="str">
        <f>E189</f>
        <v>couverts</v>
      </c>
      <c r="F226" s="114"/>
      <c r="G226" s="114"/>
      <c r="H226" s="114"/>
      <c r="I226" s="114"/>
      <c r="J226" s="114"/>
      <c r="K226" s="114"/>
      <c r="L226" s="115"/>
      <c r="R226" s="464"/>
      <c r="V226" s="27"/>
      <c r="AF226"/>
      <c r="AG226"/>
      <c r="AH226"/>
      <c r="AI226"/>
      <c r="AJ226"/>
      <c r="AK226"/>
      <c r="AL226"/>
      <c r="AR226" s="464"/>
      <c r="AS226" s="753"/>
      <c r="AT226" s="3031"/>
      <c r="AU226" s="3032"/>
      <c r="AV226" s="3032"/>
      <c r="AW226" s="3032"/>
      <c r="AX226" s="3033"/>
      <c r="AY226" s="754"/>
      <c r="BA226" s="466">
        <v>1</v>
      </c>
    </row>
    <row r="227" spans="2:53" ht="21" customHeight="1" thickTop="1" x14ac:dyDescent="0.25">
      <c r="B227" s="73" t="str">
        <f t="shared" si="34"/>
        <v>►</v>
      </c>
      <c r="C227" s="451" t="str">
        <f>C189</f>
        <v>Famille à coller.N.Nom de votre recette.Recette mère ►.S.Saisissez le nom de la recette mère</v>
      </c>
      <c r="D227" s="451">
        <f>D189</f>
        <v>6</v>
      </c>
      <c r="E227" s="525" t="str">
        <f>E189</f>
        <v>couverts</v>
      </c>
      <c r="F227" s="114"/>
      <c r="G227" s="114"/>
      <c r="H227" s="114"/>
      <c r="I227" s="114"/>
      <c r="J227" s="114"/>
      <c r="K227" s="114"/>
      <c r="L227" s="115"/>
      <c r="R227" s="464"/>
      <c r="V227" s="27"/>
      <c r="AF227"/>
      <c r="AG227"/>
      <c r="AH227"/>
      <c r="AI227"/>
      <c r="AJ227"/>
      <c r="AK227"/>
      <c r="AL227"/>
      <c r="AR227" s="464"/>
      <c r="AS227" s="753"/>
      <c r="AT227" s="948" t="str">
        <f>LEN(SUBSTITUTE(AT224," ",""))&amp;" caractères plus "&amp;(LEN(AT224)-LEN(SUBSTITUTE(AT224," ","")))&amp;" espaces = "&amp;LEN(AT224)</f>
        <v>178 caractères plus 38 espaces = 216</v>
      </c>
      <c r="AU227" s="949"/>
      <c r="AV227" s="949"/>
      <c r="AW227" s="949"/>
      <c r="AX227" s="949"/>
      <c r="AY227" s="754"/>
      <c r="BA227" s="466">
        <v>1</v>
      </c>
    </row>
    <row r="228" spans="2:53" ht="21" customHeight="1" x14ac:dyDescent="0.25">
      <c r="B228" s="73" t="str">
        <f t="shared" si="34"/>
        <v>►</v>
      </c>
      <c r="C228" s="451" t="str">
        <f>C189</f>
        <v>Famille à coller.N.Nom de votre recette.Recette mère ►.S.Saisissez le nom de la recette mère</v>
      </c>
      <c r="D228" s="451">
        <f>D189</f>
        <v>6</v>
      </c>
      <c r="E228" s="525" t="str">
        <f>E189</f>
        <v>couverts</v>
      </c>
      <c r="F228" s="114"/>
      <c r="G228" s="114"/>
      <c r="H228" s="114"/>
      <c r="I228" s="114"/>
      <c r="J228" s="114"/>
      <c r="K228" s="114"/>
      <c r="L228" s="115"/>
      <c r="R228" s="464"/>
      <c r="V228" s="27"/>
      <c r="AF228"/>
      <c r="AG228"/>
      <c r="AH228"/>
      <c r="AI228"/>
      <c r="AJ228"/>
      <c r="AK228"/>
      <c r="AL228"/>
      <c r="AR228" s="464"/>
      <c r="AS228" s="796"/>
      <c r="AX228" s="9"/>
      <c r="AY228" s="862"/>
      <c r="BA228" s="466">
        <v>1</v>
      </c>
    </row>
    <row r="229" spans="2:53" ht="21" customHeight="1" x14ac:dyDescent="0.25">
      <c r="B229" s="73" t="str">
        <f t="shared" si="34"/>
        <v>►</v>
      </c>
      <c r="C229" s="451" t="str">
        <f>C189</f>
        <v>Famille à coller.N.Nom de votre recette.Recette mère ►.S.Saisissez le nom de la recette mère</v>
      </c>
      <c r="D229" s="451">
        <f>D189</f>
        <v>6</v>
      </c>
      <c r="E229" s="525" t="str">
        <f>E189</f>
        <v>couverts</v>
      </c>
      <c r="F229" s="114"/>
      <c r="G229" s="114"/>
      <c r="H229" s="114"/>
      <c r="I229" s="114"/>
      <c r="J229" s="114"/>
      <c r="K229" s="114"/>
      <c r="L229" s="115"/>
      <c r="R229" s="464"/>
      <c r="V229" s="27"/>
      <c r="AF229"/>
      <c r="AG229"/>
      <c r="AH229"/>
      <c r="AI229"/>
      <c r="AJ229"/>
      <c r="AK229"/>
      <c r="AL229"/>
      <c r="AR229" s="464"/>
      <c r="AS229" s="950" t="s">
        <v>638</v>
      </c>
      <c r="AT229" s="951" t="s">
        <v>639</v>
      </c>
      <c r="AU229" s="678"/>
      <c r="AV229" s="9"/>
      <c r="AW229" s="9"/>
      <c r="AX229" s="9"/>
      <c r="AY229" s="862"/>
      <c r="BA229" s="466">
        <v>1</v>
      </c>
    </row>
    <row r="230" spans="2:53" ht="21" customHeight="1" x14ac:dyDescent="0.25">
      <c r="B230" s="73" t="str">
        <f t="shared" si="34"/>
        <v>►</v>
      </c>
      <c r="C230" s="451" t="str">
        <f>C189</f>
        <v>Famille à coller.N.Nom de votre recette.Recette mère ►.S.Saisissez le nom de la recette mère</v>
      </c>
      <c r="D230" s="451">
        <f>D189</f>
        <v>6</v>
      </c>
      <c r="E230" s="525" t="str">
        <f>E189</f>
        <v>couverts</v>
      </c>
      <c r="F230" s="114"/>
      <c r="G230" s="114"/>
      <c r="H230" s="114"/>
      <c r="I230" s="114"/>
      <c r="J230" s="114"/>
      <c r="K230" s="114"/>
      <c r="L230" s="115"/>
      <c r="R230" s="464"/>
      <c r="V230" s="27"/>
      <c r="AF230"/>
      <c r="AG230"/>
      <c r="AH230"/>
      <c r="AI230"/>
      <c r="AJ230"/>
      <c r="AK230"/>
      <c r="AL230"/>
      <c r="AN230"/>
      <c r="AO230"/>
      <c r="AP230"/>
      <c r="AQ230"/>
      <c r="AR230"/>
      <c r="AS230" s="952" t="s">
        <v>3</v>
      </c>
      <c r="AT230" s="953" t="s">
        <v>75</v>
      </c>
      <c r="AU230" s="954"/>
      <c r="AV230" s="9"/>
      <c r="AW230" s="9"/>
      <c r="AX230" s="9"/>
      <c r="AY230" s="862"/>
      <c r="BA230" s="466">
        <v>1</v>
      </c>
    </row>
    <row r="231" spans="2:53" ht="21" customHeight="1" x14ac:dyDescent="0.25">
      <c r="B231" s="116" t="s">
        <v>7</v>
      </c>
      <c r="C231" s="451" t="str">
        <f>C189</f>
        <v>Famille à coller.N.Nom de votre recette.Recette mère ►.S.Saisissez le nom de la recette mère</v>
      </c>
      <c r="D231" s="451">
        <f>D189</f>
        <v>6</v>
      </c>
      <c r="E231" s="525" t="str">
        <f>E189</f>
        <v>couverts</v>
      </c>
      <c r="F231" s="530" t="s">
        <v>98</v>
      </c>
      <c r="G231" s="518"/>
      <c r="H231" s="518"/>
      <c r="I231" s="518"/>
      <c r="J231" s="518"/>
      <c r="K231" s="519"/>
      <c r="L231" s="520" t="s">
        <v>127</v>
      </c>
      <c r="R231" s="464"/>
      <c r="V231" s="27"/>
      <c r="AF231"/>
      <c r="AG231"/>
      <c r="AH231"/>
      <c r="AI231"/>
      <c r="AJ231"/>
      <c r="AK231"/>
      <c r="AL231"/>
      <c r="AS231" s="827" t="s">
        <v>640</v>
      </c>
      <c r="AT231" s="9"/>
      <c r="AU231" s="9"/>
      <c r="AV231" s="9"/>
      <c r="AW231" s="9"/>
      <c r="AX231" s="9"/>
      <c r="AY231" s="862"/>
      <c r="BA231" s="466">
        <v>1</v>
      </c>
    </row>
    <row r="232" spans="2:53" ht="21" customHeight="1" x14ac:dyDescent="0.25">
      <c r="B232" s="116" t="s">
        <v>7</v>
      </c>
      <c r="C232" s="451" t="str">
        <f>C189</f>
        <v>Famille à coller.N.Nom de votre recette.Recette mère ►.S.Saisissez le nom de la recette mère</v>
      </c>
      <c r="D232" s="451">
        <f>D189</f>
        <v>6</v>
      </c>
      <c r="E232" s="525" t="str">
        <f>E189</f>
        <v>couverts</v>
      </c>
      <c r="F232" s="146"/>
      <c r="G232" s="146"/>
      <c r="H232" s="146"/>
      <c r="I232" s="146"/>
      <c r="J232" s="146"/>
      <c r="K232" s="472"/>
      <c r="L232" s="147" t="s">
        <v>128</v>
      </c>
      <c r="R232" s="464"/>
      <c r="V232" s="27"/>
      <c r="AF232"/>
      <c r="AG232"/>
      <c r="AH232"/>
      <c r="AI232"/>
      <c r="AJ232"/>
      <c r="AK232"/>
      <c r="AL232"/>
      <c r="AS232" s="709" t="s">
        <v>641</v>
      </c>
      <c r="AT232" s="9"/>
      <c r="AU232" s="9"/>
      <c r="AV232" s="9"/>
      <c r="AW232" s="9"/>
      <c r="AX232" s="9"/>
      <c r="AY232" s="862"/>
      <c r="BA232" s="466">
        <v>1</v>
      </c>
    </row>
    <row r="233" spans="2:53" ht="21" customHeight="1" x14ac:dyDescent="0.25">
      <c r="B233" s="116" t="s">
        <v>7</v>
      </c>
      <c r="C233" s="451" t="str">
        <f>C189</f>
        <v>Famille à coller.N.Nom de votre recette.Recette mère ►.S.Saisissez le nom de la recette mère</v>
      </c>
      <c r="D233" s="451">
        <f>D189</f>
        <v>6</v>
      </c>
      <c r="E233" s="525" t="str">
        <f>E189</f>
        <v>couverts</v>
      </c>
      <c r="F233" s="146"/>
      <c r="G233" s="146"/>
      <c r="H233" s="146"/>
      <c r="I233" s="146"/>
      <c r="J233" s="146"/>
      <c r="K233" s="472"/>
      <c r="L233" s="147" t="s">
        <v>266</v>
      </c>
      <c r="R233" s="464"/>
      <c r="V233" s="27"/>
      <c r="AF233"/>
      <c r="AG233"/>
      <c r="AH233"/>
      <c r="AI233"/>
      <c r="AJ233"/>
      <c r="AK233"/>
      <c r="AL233"/>
      <c r="AS233" s="749"/>
      <c r="AT233" s="750"/>
      <c r="AU233" s="751"/>
      <c r="AV233" s="750"/>
      <c r="AW233" s="750"/>
      <c r="AX233" s="750"/>
      <c r="AY233" s="752"/>
      <c r="BA233" s="466">
        <v>1</v>
      </c>
    </row>
    <row r="234" spans="2:53" ht="21" customHeight="1" x14ac:dyDescent="0.25">
      <c r="B234" s="116" t="s">
        <v>7</v>
      </c>
      <c r="C234" s="451" t="str">
        <f>C217</f>
        <v>Famille à coller.N.Nom de votre recette.Recette mère ►.S.Saisissez le nom de la recette mère</v>
      </c>
      <c r="D234" s="451">
        <f>D217</f>
        <v>6</v>
      </c>
      <c r="E234" s="451" t="str">
        <f>E217</f>
        <v>couverts</v>
      </c>
      <c r="F234" s="265"/>
      <c r="G234" s="265"/>
      <c r="H234" s="265" t="s">
        <v>73</v>
      </c>
      <c r="I234" s="266"/>
      <c r="J234" s="267"/>
      <c r="K234" s="267"/>
      <c r="L234" s="268"/>
      <c r="R234" s="464"/>
      <c r="V234" s="27"/>
      <c r="AF234"/>
      <c r="AG234"/>
      <c r="AH234"/>
      <c r="AI234"/>
      <c r="AJ234"/>
      <c r="AK234"/>
      <c r="AL234"/>
      <c r="AS234" s="955">
        <v>19</v>
      </c>
      <c r="AT234" s="956">
        <v>18</v>
      </c>
      <c r="AU234" s="956">
        <v>25</v>
      </c>
      <c r="AV234" s="956">
        <v>16</v>
      </c>
      <c r="AW234" s="956">
        <v>6</v>
      </c>
      <c r="AX234" s="956">
        <v>11</v>
      </c>
      <c r="AY234" s="957">
        <v>11</v>
      </c>
      <c r="BA234" s="466">
        <v>1</v>
      </c>
    </row>
    <row r="235" spans="2:53" ht="21" customHeight="1" thickBot="1" x14ac:dyDescent="0.3">
      <c r="B235" s="123" t="s">
        <v>7</v>
      </c>
      <c r="C235" s="455" t="str">
        <f>C217</f>
        <v>Famille à coller.N.Nom de votre recette.Recette mère ►.S.Saisissez le nom de la recette mère</v>
      </c>
      <c r="D235" s="455">
        <f>D217</f>
        <v>6</v>
      </c>
      <c r="E235" s="455" t="str">
        <f>E217</f>
        <v>couverts</v>
      </c>
      <c r="F235" s="269" t="s">
        <v>62</v>
      </c>
      <c r="G235" s="270"/>
      <c r="H235" s="271"/>
      <c r="I235" s="272"/>
      <c r="J235" s="271"/>
      <c r="K235" s="271"/>
      <c r="L235" s="273"/>
      <c r="R235" s="464"/>
      <c r="V235" s="27"/>
      <c r="AF235"/>
      <c r="AG235"/>
      <c r="AH235"/>
      <c r="AI235"/>
      <c r="AJ235"/>
      <c r="AK235"/>
      <c r="AL235"/>
      <c r="AS235" s="958">
        <f t="shared" ref="AS235:AY235" ca="1" si="36">CELL("largeur",AS235)</f>
        <v>19</v>
      </c>
      <c r="AT235" s="4">
        <f t="shared" ca="1" si="36"/>
        <v>18</v>
      </c>
      <c r="AU235" s="4">
        <f t="shared" ca="1" si="36"/>
        <v>25</v>
      </c>
      <c r="AV235" s="4">
        <f t="shared" ca="1" si="36"/>
        <v>16</v>
      </c>
      <c r="AW235" s="4">
        <f t="shared" ca="1" si="36"/>
        <v>16</v>
      </c>
      <c r="AX235" s="4">
        <f t="shared" ca="1" si="36"/>
        <v>11</v>
      </c>
      <c r="AY235" s="959">
        <f t="shared" ca="1" si="36"/>
        <v>27</v>
      </c>
      <c r="BA235" s="466">
        <v>1</v>
      </c>
    </row>
    <row r="236" spans="2:53" ht="21" customHeight="1" thickBot="1" x14ac:dyDescent="0.3">
      <c r="B236" s="312" t="s">
        <v>7</v>
      </c>
      <c r="C236" s="464"/>
      <c r="D236" s="464"/>
      <c r="E236" s="464"/>
      <c r="F236" s="464"/>
      <c r="G236" s="464"/>
      <c r="H236" s="464"/>
      <c r="I236" s="464"/>
      <c r="J236" s="464"/>
      <c r="K236" s="464"/>
      <c r="L236" s="464"/>
      <c r="R236" s="464"/>
      <c r="V236" s="27"/>
      <c r="AF236"/>
      <c r="AG236"/>
      <c r="AH236"/>
      <c r="AI236"/>
      <c r="AJ236"/>
      <c r="AK236"/>
      <c r="AL236"/>
      <c r="BA236" s="466">
        <v>1</v>
      </c>
    </row>
    <row r="237" spans="2:53" ht="21" customHeight="1" x14ac:dyDescent="0.25">
      <c r="B237" s="23" t="s">
        <v>7</v>
      </c>
      <c r="C237" s="456" t="str">
        <f>C243</f>
        <v>Famille à coller.N.Nom de votre recette.Recette mère ►.S.Saisissez le nom de la recette mère</v>
      </c>
      <c r="D237" s="457">
        <f>D243</f>
        <v>6</v>
      </c>
      <c r="E237" s="457" t="str">
        <f>E243</f>
        <v>couverts</v>
      </c>
      <c r="F237" s="279" t="s">
        <v>4</v>
      </c>
      <c r="G237" s="24" t="s">
        <v>8</v>
      </c>
      <c r="H237" s="3217" t="s">
        <v>206</v>
      </c>
      <c r="I237" s="3217"/>
      <c r="J237" s="3157" t="s">
        <v>10</v>
      </c>
      <c r="K237" s="3157"/>
      <c r="L237" s="3158"/>
      <c r="N237" s="522" t="s">
        <v>77</v>
      </c>
      <c r="O237" s="470" t="s">
        <v>647</v>
      </c>
      <c r="P237" s="470"/>
      <c r="Q237" s="470"/>
      <c r="R237" s="464"/>
      <c r="V237" s="27"/>
      <c r="AF237"/>
      <c r="AG237"/>
      <c r="AH237"/>
      <c r="AI237"/>
      <c r="AJ237"/>
      <c r="AK237"/>
      <c r="AL237"/>
      <c r="BA237" s="466">
        <v>1</v>
      </c>
    </row>
    <row r="238" spans="2:53" ht="21" customHeight="1" x14ac:dyDescent="0.25">
      <c r="B238" s="25" t="s">
        <v>7</v>
      </c>
      <c r="C238" s="458" t="str">
        <f>C243</f>
        <v>Famille à coller.N.Nom de votre recette.Recette mère ►.S.Saisissez le nom de la recette mère</v>
      </c>
      <c r="D238" s="459"/>
      <c r="E238" s="459"/>
      <c r="F238" s="281" t="s">
        <v>207</v>
      </c>
      <c r="G238" s="26" t="s">
        <v>12</v>
      </c>
      <c r="H238" s="3218"/>
      <c r="I238" s="3218"/>
      <c r="J238" s="3159"/>
      <c r="K238" s="3159"/>
      <c r="L238" s="3160"/>
      <c r="N238" s="464"/>
      <c r="O238" s="469" t="s">
        <v>276</v>
      </c>
      <c r="R238" s="464"/>
      <c r="V238" s="27"/>
      <c r="AF238"/>
      <c r="AG238"/>
      <c r="AH238"/>
      <c r="AI238"/>
      <c r="AJ238"/>
      <c r="AK238"/>
      <c r="AL238"/>
      <c r="AS238" s="465"/>
      <c r="AT238" s="465"/>
      <c r="AU238" s="465"/>
      <c r="AV238" s="465"/>
      <c r="AW238" s="465"/>
      <c r="AX238" s="465"/>
      <c r="AY238" s="465"/>
      <c r="BA238" s="466">
        <v>1</v>
      </c>
    </row>
    <row r="239" spans="2:53" ht="21" customHeight="1" x14ac:dyDescent="0.25">
      <c r="B239" s="25" t="s">
        <v>7</v>
      </c>
      <c r="C239" s="460" t="str">
        <f>C243</f>
        <v>Famille à coller.N.Nom de votre recette.Recette mère ►.S.Saisissez le nom de la recette mère</v>
      </c>
      <c r="D239" s="461"/>
      <c r="E239" s="462"/>
      <c r="F239" s="28"/>
      <c r="G239" s="29" t="s">
        <v>208</v>
      </c>
      <c r="H239" s="283"/>
      <c r="I239" s="30" t="s">
        <v>13</v>
      </c>
      <c r="J239" s="284" t="s">
        <v>14</v>
      </c>
      <c r="K239" s="9"/>
      <c r="L239" s="285"/>
      <c r="R239" s="464"/>
      <c r="V239" s="27"/>
      <c r="AF239"/>
      <c r="AG239"/>
      <c r="AH239"/>
      <c r="AI239"/>
      <c r="AJ239"/>
      <c r="AK239"/>
      <c r="AL239"/>
      <c r="AS239" s="465"/>
      <c r="AT239" s="465"/>
      <c r="AU239" s="465"/>
      <c r="AV239" s="465"/>
      <c r="AW239" s="465"/>
      <c r="AX239" s="465"/>
      <c r="AY239" s="465"/>
      <c r="BA239" s="466">
        <v>1</v>
      </c>
    </row>
    <row r="240" spans="2:53" ht="21" customHeight="1" x14ac:dyDescent="0.25">
      <c r="B240" s="25" t="s">
        <v>7</v>
      </c>
      <c r="C240" s="428" t="str">
        <f>C243</f>
        <v>Famille à coller.N.Nom de votre recette.Recette mère ►.S.Saisissez le nom de la recette mère</v>
      </c>
      <c r="D240" s="428"/>
      <c r="E240" s="428"/>
      <c r="F240" s="36" t="s">
        <v>16</v>
      </c>
      <c r="G240" s="37"/>
      <c r="H240" s="37"/>
      <c r="I240" s="288" t="s">
        <v>17</v>
      </c>
      <c r="J240" s="3214" t="str">
        <f>F243</f>
        <v>Famille à coller.N.Nom de votre recette.Recette mère ►.S.Saisissez le nom de la recette mère</v>
      </c>
      <c r="K240" s="3214"/>
      <c r="L240" s="3215"/>
      <c r="R240" s="464"/>
      <c r="V240" s="27"/>
      <c r="AF240"/>
      <c r="AG240"/>
      <c r="AH240"/>
      <c r="AI240"/>
      <c r="AJ240"/>
      <c r="AK240"/>
      <c r="AL240"/>
      <c r="BA240" s="466">
        <v>1</v>
      </c>
    </row>
    <row r="241" spans="2:53" ht="21" customHeight="1" x14ac:dyDescent="0.25">
      <c r="B241" s="25" t="s">
        <v>7</v>
      </c>
      <c r="C241" s="428" t="str">
        <f>C243</f>
        <v>Famille à coller.N.Nom de votre recette.Recette mère ►.S.Saisissez le nom de la recette mère</v>
      </c>
      <c r="D241" s="428"/>
      <c r="E241" s="428"/>
      <c r="F241" s="43">
        <v>6</v>
      </c>
      <c r="G241" s="44" t="s">
        <v>66</v>
      </c>
      <c r="H241" s="36"/>
      <c r="I241" s="36"/>
      <c r="J241" s="3214"/>
      <c r="K241" s="3214"/>
      <c r="L241" s="3215"/>
      <c r="R241" s="464"/>
      <c r="V241" s="27"/>
      <c r="AF241"/>
      <c r="AG241"/>
      <c r="AH241"/>
      <c r="AI241"/>
      <c r="AJ241"/>
      <c r="AK241"/>
      <c r="AL241"/>
      <c r="BA241" s="466">
        <v>1</v>
      </c>
    </row>
    <row r="242" spans="2:53" ht="21" customHeight="1" x14ac:dyDescent="0.25">
      <c r="B242" s="25" t="s">
        <v>5</v>
      </c>
      <c r="C242" s="428" t="str">
        <f>C243</f>
        <v>Famille à coller.N.Nom de votre recette.Recette mère ►.S.Saisissez le nom de la recette mère</v>
      </c>
      <c r="D242" s="428"/>
      <c r="E242" s="428"/>
      <c r="F242" s="289"/>
      <c r="G242" s="48"/>
      <c r="H242" s="48"/>
      <c r="I242" s="48"/>
      <c r="J242" s="48"/>
      <c r="K242" s="48"/>
      <c r="L242" s="429"/>
      <c r="R242" s="464"/>
      <c r="V242" s="27"/>
      <c r="AF242"/>
      <c r="AG242"/>
      <c r="AH242"/>
      <c r="AI242"/>
      <c r="AJ242"/>
      <c r="AK242"/>
      <c r="AL242"/>
      <c r="AS242" s="465"/>
      <c r="AT242" s="465"/>
      <c r="AU242" s="465"/>
      <c r="AV242" s="465"/>
      <c r="AW242" s="465"/>
      <c r="AX242" s="465"/>
      <c r="AY242" s="465"/>
      <c r="BA242" s="466">
        <v>1</v>
      </c>
    </row>
    <row r="243" spans="2:53" ht="21" customHeight="1" thickBot="1" x14ac:dyDescent="0.3">
      <c r="B243" s="430" t="s">
        <v>5</v>
      </c>
      <c r="C243" s="431" t="str">
        <f>F243</f>
        <v>Famille à coller.N.Nom de votre recette.Recette mère ►.S.Saisissez le nom de la recette mère</v>
      </c>
      <c r="D243" s="431">
        <f>F241</f>
        <v>6</v>
      </c>
      <c r="E243" s="431" t="str">
        <f>G241</f>
        <v>couverts</v>
      </c>
      <c r="F243" s="435" t="str">
        <f>UPPER(LEFT(H237,1))&amp;LOWER(MID(H237,2,999))&amp;"."&amp;UPPER(LEFT(J237,1))&amp;"."&amp;UPPER(LEFT(J237,1))&amp;LOWER(MID(J237,2,999))&amp;"."&amp;IF(ISTEXT(L243),K243&amp;"."&amp;UPPER(LEFT(L243,1))&amp;"."&amp;UPPER(LEFT(L243,1))&amp;LOWER(MID(L243,2,999)),G243)</f>
        <v>Famille à coller.N.Nom de votre recette.Recette mère ►.S.Saisissez le nom de la recette mère</v>
      </c>
      <c r="G243" s="432" t="s">
        <v>22</v>
      </c>
      <c r="H243" s="3216" t="s">
        <v>23</v>
      </c>
      <c r="I243" s="3216"/>
      <c r="J243" s="3216"/>
      <c r="K243" s="433" t="s">
        <v>24</v>
      </c>
      <c r="L243" s="434" t="s">
        <v>25</v>
      </c>
      <c r="R243" s="464"/>
      <c r="AF243"/>
      <c r="AG243"/>
      <c r="AH243"/>
      <c r="AI243"/>
      <c r="AJ243"/>
      <c r="AK243"/>
      <c r="AL243"/>
      <c r="AS243" s="465"/>
      <c r="AT243" s="465"/>
      <c r="AU243" s="465"/>
      <c r="AV243" s="465"/>
      <c r="AW243" s="465"/>
      <c r="AX243" s="465"/>
      <c r="AY243" s="465"/>
      <c r="BA243" s="466">
        <v>1</v>
      </c>
    </row>
    <row r="244" spans="2:53" ht="21" customHeight="1" thickTop="1" thickBot="1" x14ac:dyDescent="0.3">
      <c r="B244" s="439" t="s">
        <v>7</v>
      </c>
      <c r="C244" s="440" t="str">
        <f>C243</f>
        <v>Famille à coller.N.Nom de votre recette.Recette mère ►.S.Saisissez le nom de la recette mère</v>
      </c>
      <c r="D244" s="440"/>
      <c r="E244" s="440"/>
      <c r="F244" s="323" t="s">
        <v>27</v>
      </c>
      <c r="G244" s="106">
        <v>18</v>
      </c>
      <c r="H244" s="107" t="s">
        <v>240</v>
      </c>
      <c r="I244" s="108"/>
      <c r="J244" s="108"/>
      <c r="K244" s="399" t="s">
        <v>85</v>
      </c>
      <c r="L244" s="109"/>
      <c r="O244" s="596"/>
      <c r="R244" s="464"/>
      <c r="AF244"/>
      <c r="AG244"/>
      <c r="AH244"/>
      <c r="AI244"/>
      <c r="AJ244"/>
      <c r="AK244"/>
      <c r="AL244"/>
      <c r="AS244" s="465"/>
      <c r="AT244" s="465"/>
      <c r="AU244" s="465"/>
      <c r="AV244" s="465"/>
      <c r="AW244" s="465"/>
      <c r="AX244" s="465"/>
      <c r="AY244" s="465"/>
      <c r="BA244" s="466">
        <v>1</v>
      </c>
    </row>
    <row r="245" spans="2:53" ht="21" customHeight="1" thickTop="1" x14ac:dyDescent="0.25">
      <c r="B245" s="73" t="str">
        <f t="shared" ref="B245:B265" si="37">IF(F245&lt;&gt;"","A","►")</f>
        <v>A</v>
      </c>
      <c r="C245" s="523" t="str">
        <f>C243</f>
        <v>Famille à coller.N.Nom de votre recette.Recette mère ►.S.Saisissez le nom de la recette mère</v>
      </c>
      <c r="D245" s="523"/>
      <c r="E245" s="524"/>
      <c r="F245" s="136" t="s">
        <v>86</v>
      </c>
      <c r="G245" s="141" t="s">
        <v>219</v>
      </c>
      <c r="H245" s="85"/>
      <c r="I245" s="85"/>
      <c r="J245" s="85"/>
      <c r="K245" s="85"/>
      <c r="L245" s="112"/>
      <c r="O245" s="596"/>
      <c r="R245" s="464"/>
      <c r="AF245"/>
      <c r="AG245"/>
      <c r="AH245"/>
      <c r="AI245"/>
      <c r="AJ245"/>
      <c r="AK245"/>
      <c r="AL245"/>
      <c r="AS245" s="465"/>
      <c r="AT245" s="465"/>
      <c r="AU245" s="465"/>
      <c r="AV245" s="465"/>
      <c r="AW245" s="465"/>
      <c r="AX245" s="465"/>
      <c r="AY245" s="465"/>
      <c r="BA245" s="466">
        <v>1</v>
      </c>
    </row>
    <row r="246" spans="2:53" ht="21" customHeight="1" thickBot="1" x14ac:dyDescent="0.3">
      <c r="B246" s="73" t="str">
        <f t="shared" si="37"/>
        <v>A</v>
      </c>
      <c r="C246" s="451" t="str">
        <f>C243</f>
        <v>Famille à coller.N.Nom de votre recette.Recette mère ►.S.Saisissez le nom de la recette mère</v>
      </c>
      <c r="D246" s="451"/>
      <c r="E246" s="525"/>
      <c r="F246" s="136" t="s">
        <v>86</v>
      </c>
      <c r="G246" s="141" t="s">
        <v>220</v>
      </c>
      <c r="H246" s="139"/>
      <c r="I246" s="139"/>
      <c r="J246" s="113"/>
      <c r="K246" s="114"/>
      <c r="L246" s="115"/>
      <c r="O246" s="596"/>
      <c r="R246" s="464"/>
      <c r="AF246"/>
      <c r="AG246"/>
      <c r="AH246"/>
      <c r="AI246"/>
      <c r="AJ246"/>
      <c r="AK246"/>
      <c r="AL246"/>
      <c r="AS246" s="465"/>
      <c r="AT246" s="465"/>
      <c r="AU246" s="465"/>
      <c r="AV246" s="465"/>
      <c r="AW246" s="465"/>
      <c r="AX246" s="465"/>
      <c r="AY246" s="465"/>
      <c r="BA246" s="466">
        <v>1</v>
      </c>
    </row>
    <row r="247" spans="2:53" ht="21" customHeight="1" thickTop="1" thickBot="1" x14ac:dyDescent="0.3">
      <c r="B247" s="73" t="str">
        <f t="shared" si="37"/>
        <v>A</v>
      </c>
      <c r="C247" s="451" t="str">
        <f>C243</f>
        <v>Famille à coller.N.Nom de votre recette.Recette mère ►.S.Saisissez le nom de la recette mère</v>
      </c>
      <c r="D247" s="451">
        <f>D243</f>
        <v>6</v>
      </c>
      <c r="E247" s="525" t="str">
        <f>E243</f>
        <v>couverts</v>
      </c>
      <c r="F247" s="136" t="s">
        <v>86</v>
      </c>
      <c r="G247" s="141" t="s">
        <v>221</v>
      </c>
      <c r="H247" s="85"/>
      <c r="I247" s="139"/>
      <c r="J247" s="114"/>
      <c r="K247" s="114"/>
      <c r="L247" s="115"/>
      <c r="O247" s="475" t="s">
        <v>27</v>
      </c>
      <c r="R247" s="464"/>
      <c r="AF247"/>
      <c r="AG247"/>
      <c r="AH247"/>
      <c r="AI247"/>
      <c r="AJ247"/>
      <c r="AK247"/>
      <c r="AL247"/>
      <c r="AS247" s="465"/>
      <c r="AT247" s="465"/>
      <c r="AU247" s="465"/>
      <c r="AV247" s="465"/>
      <c r="AW247" s="465"/>
      <c r="AX247" s="465"/>
      <c r="AY247" s="465"/>
      <c r="BA247" s="466">
        <v>1</v>
      </c>
    </row>
    <row r="248" spans="2:53" ht="21" customHeight="1" thickTop="1" x14ac:dyDescent="0.25">
      <c r="B248" s="73" t="str">
        <f t="shared" si="37"/>
        <v>A</v>
      </c>
      <c r="C248" s="451" t="str">
        <f>C243</f>
        <v>Famille à coller.N.Nom de votre recette.Recette mère ►.S.Saisissez le nom de la recette mère</v>
      </c>
      <c r="D248" s="451">
        <f>D243</f>
        <v>6</v>
      </c>
      <c r="E248" s="525" t="str">
        <f>E243</f>
        <v>couverts</v>
      </c>
      <c r="F248" s="136" t="s">
        <v>86</v>
      </c>
      <c r="G248" s="141" t="s">
        <v>222</v>
      </c>
      <c r="H248" s="85"/>
      <c r="I248" s="139"/>
      <c r="J248" s="114"/>
      <c r="K248" s="114"/>
      <c r="L248" s="115"/>
      <c r="O248" s="474" t="s">
        <v>279</v>
      </c>
      <c r="R248" s="464"/>
      <c r="AF248"/>
      <c r="AG248"/>
      <c r="AH248"/>
      <c r="AI248"/>
      <c r="AJ248"/>
      <c r="AK248"/>
      <c r="AL248"/>
      <c r="AS248" s="465"/>
      <c r="AT248" s="465"/>
      <c r="AU248" s="465"/>
      <c r="AV248" s="465"/>
      <c r="AW248" s="465"/>
      <c r="AX248" s="465"/>
      <c r="AY248" s="465"/>
      <c r="BA248" s="466">
        <v>1</v>
      </c>
    </row>
    <row r="249" spans="2:53" ht="21" customHeight="1" x14ac:dyDescent="0.25">
      <c r="B249" s="73" t="str">
        <f t="shared" si="37"/>
        <v>A</v>
      </c>
      <c r="C249" s="451" t="str">
        <f>C243</f>
        <v>Famille à coller.N.Nom de votre recette.Recette mère ►.S.Saisissez le nom de la recette mère</v>
      </c>
      <c r="D249" s="451">
        <f>D243</f>
        <v>6</v>
      </c>
      <c r="E249" s="525" t="str">
        <f>E243</f>
        <v>couverts</v>
      </c>
      <c r="F249" s="136" t="s">
        <v>86</v>
      </c>
      <c r="G249" s="141" t="s">
        <v>223</v>
      </c>
      <c r="H249" s="85"/>
      <c r="I249" s="139"/>
      <c r="J249" s="114"/>
      <c r="K249" s="114"/>
      <c r="L249" s="115"/>
      <c r="O249" s="136" t="s">
        <v>86</v>
      </c>
      <c r="R249" s="464"/>
      <c r="AF249"/>
      <c r="AG249"/>
      <c r="AH249"/>
      <c r="AI249"/>
      <c r="AJ249"/>
      <c r="AK249"/>
      <c r="AL249"/>
      <c r="AS249" s="465"/>
      <c r="AT249" s="465"/>
      <c r="AU249" s="465"/>
      <c r="AV249" s="465"/>
      <c r="AW249" s="465"/>
      <c r="AX249" s="465"/>
      <c r="AY249" s="465"/>
      <c r="BA249" s="466">
        <v>1</v>
      </c>
    </row>
    <row r="250" spans="2:53" ht="21" customHeight="1" x14ac:dyDescent="0.25">
      <c r="B250" s="73" t="str">
        <f t="shared" si="37"/>
        <v>A</v>
      </c>
      <c r="C250" s="451" t="str">
        <f>C243</f>
        <v>Famille à coller.N.Nom de votre recette.Recette mère ►.S.Saisissez le nom de la recette mère</v>
      </c>
      <c r="D250" s="451">
        <f>D243</f>
        <v>6</v>
      </c>
      <c r="E250" s="525" t="str">
        <f>E243</f>
        <v>couverts</v>
      </c>
      <c r="F250" s="136" t="s">
        <v>86</v>
      </c>
      <c r="G250" s="141" t="s">
        <v>95</v>
      </c>
      <c r="H250" s="85"/>
      <c r="I250" s="139"/>
      <c r="J250" s="114"/>
      <c r="K250" s="114"/>
      <c r="L250" s="115"/>
      <c r="O250" s="138" t="s">
        <v>88</v>
      </c>
      <c r="R250" s="464"/>
      <c r="AF250"/>
      <c r="AG250"/>
      <c r="AH250"/>
      <c r="AI250"/>
      <c r="AJ250"/>
      <c r="AK250"/>
      <c r="AL250"/>
      <c r="AS250" s="465"/>
      <c r="AT250" s="465"/>
      <c r="AU250" s="465"/>
      <c r="AV250" s="465"/>
      <c r="AW250" s="465"/>
      <c r="AX250" s="465"/>
      <c r="AY250" s="465"/>
      <c r="BA250" s="466">
        <v>1</v>
      </c>
    </row>
    <row r="251" spans="2:53" ht="21" customHeight="1" x14ac:dyDescent="0.25">
      <c r="B251" s="73" t="str">
        <f t="shared" si="37"/>
        <v>A</v>
      </c>
      <c r="C251" s="451" t="str">
        <f>C243</f>
        <v>Famille à coller.N.Nom de votre recette.Recette mère ►.S.Saisissez le nom de la recette mère</v>
      </c>
      <c r="D251" s="451">
        <f>D243</f>
        <v>6</v>
      </c>
      <c r="E251" s="525" t="str">
        <f>E243</f>
        <v>couverts</v>
      </c>
      <c r="F251" s="136" t="s">
        <v>86</v>
      </c>
      <c r="G251" s="137" t="s">
        <v>96</v>
      </c>
      <c r="H251" s="85"/>
      <c r="I251" s="85"/>
      <c r="J251" s="114"/>
      <c r="K251" s="114"/>
      <c r="L251" s="115"/>
      <c r="O251" s="140" t="s">
        <v>90</v>
      </c>
      <c r="R251" s="464"/>
      <c r="AF251"/>
      <c r="AG251"/>
      <c r="AH251"/>
      <c r="AI251"/>
      <c r="AJ251"/>
      <c r="AK251"/>
      <c r="AL251"/>
      <c r="AS251" s="465"/>
      <c r="AT251" s="465"/>
      <c r="AU251" s="465"/>
      <c r="AV251" s="465"/>
      <c r="AW251" s="465"/>
      <c r="AX251" s="465"/>
      <c r="AY251" s="465"/>
      <c r="BA251" s="466">
        <v>1</v>
      </c>
    </row>
    <row r="252" spans="2:53" ht="21" customHeight="1" x14ac:dyDescent="0.25">
      <c r="B252" s="73" t="str">
        <f t="shared" si="37"/>
        <v>A</v>
      </c>
      <c r="C252" s="451" t="str">
        <f>C243</f>
        <v>Famille à coller.N.Nom de votre recette.Recette mère ►.S.Saisissez le nom de la recette mère</v>
      </c>
      <c r="D252" s="451">
        <f>D243</f>
        <v>6</v>
      </c>
      <c r="E252" s="525" t="str">
        <f>E243</f>
        <v>couverts</v>
      </c>
      <c r="F252" s="136" t="s">
        <v>86</v>
      </c>
      <c r="G252" s="137" t="s">
        <v>97</v>
      </c>
      <c r="H252" s="85"/>
      <c r="I252" s="85"/>
      <c r="J252" s="114"/>
      <c r="K252" s="114"/>
      <c r="L252" s="115"/>
      <c r="O252" s="140" t="s">
        <v>278</v>
      </c>
      <c r="R252" s="464"/>
      <c r="AF252"/>
      <c r="AG252"/>
      <c r="AH252"/>
      <c r="AI252"/>
      <c r="AJ252"/>
      <c r="AK252"/>
      <c r="AL252"/>
      <c r="AS252" s="465"/>
      <c r="AT252" s="465"/>
      <c r="AU252" s="465"/>
      <c r="AV252" s="465"/>
      <c r="AW252" s="465"/>
      <c r="AX252" s="465"/>
      <c r="AY252" s="465"/>
      <c r="BA252" s="466">
        <v>1</v>
      </c>
    </row>
    <row r="253" spans="2:53" ht="21" customHeight="1" x14ac:dyDescent="0.25">
      <c r="B253" s="73" t="str">
        <f t="shared" si="37"/>
        <v>A</v>
      </c>
      <c r="C253" s="451" t="str">
        <f>C243</f>
        <v>Famille à coller.N.Nom de votre recette.Recette mère ►.S.Saisissez le nom de la recette mère</v>
      </c>
      <c r="D253" s="451">
        <f>D243</f>
        <v>6</v>
      </c>
      <c r="E253" s="525" t="str">
        <f>E243</f>
        <v>couverts</v>
      </c>
      <c r="F253" s="136" t="s">
        <v>86</v>
      </c>
      <c r="G253" s="137" t="s">
        <v>87</v>
      </c>
      <c r="H253" s="85"/>
      <c r="I253" s="85"/>
      <c r="J253" s="114"/>
      <c r="K253" s="114"/>
      <c r="L253" s="115"/>
      <c r="R253" s="464"/>
      <c r="AF253"/>
      <c r="AG253"/>
      <c r="AH253"/>
      <c r="AI253"/>
      <c r="AJ253"/>
      <c r="AK253"/>
      <c r="AL253"/>
      <c r="AS253" s="465"/>
      <c r="AT253" s="465"/>
      <c r="AU253" s="465"/>
      <c r="AV253" s="465"/>
      <c r="AW253" s="465"/>
      <c r="AX253" s="465"/>
      <c r="AY253" s="465"/>
      <c r="BA253" s="466">
        <v>1</v>
      </c>
    </row>
    <row r="254" spans="2:53" ht="21" customHeight="1" x14ac:dyDescent="0.25">
      <c r="B254" s="73" t="str">
        <f t="shared" si="37"/>
        <v>A</v>
      </c>
      <c r="C254" s="451" t="str">
        <f>C243</f>
        <v>Famille à coller.N.Nom de votre recette.Recette mère ►.S.Saisissez le nom de la recette mère</v>
      </c>
      <c r="D254" s="451">
        <f>D243</f>
        <v>6</v>
      </c>
      <c r="E254" s="525" t="str">
        <f>E243</f>
        <v>couverts</v>
      </c>
      <c r="F254" s="136" t="s">
        <v>86</v>
      </c>
      <c r="G254" s="137" t="s">
        <v>89</v>
      </c>
      <c r="H254" s="139"/>
      <c r="I254" s="139"/>
      <c r="J254" s="114"/>
      <c r="K254" s="114"/>
      <c r="L254" s="115"/>
      <c r="R254" s="464"/>
      <c r="AF254"/>
      <c r="AG254"/>
      <c r="AH254"/>
      <c r="AI254"/>
      <c r="AJ254"/>
      <c r="AK254"/>
      <c r="AL254"/>
      <c r="AS254" s="465"/>
      <c r="AT254" s="465"/>
      <c r="AU254" s="465"/>
      <c r="AV254" s="465"/>
      <c r="AW254" s="465"/>
      <c r="AX254" s="465"/>
      <c r="AY254" s="465"/>
      <c r="BA254" s="466">
        <v>1</v>
      </c>
    </row>
    <row r="255" spans="2:53" ht="21" customHeight="1" x14ac:dyDescent="0.25">
      <c r="B255" s="73" t="str">
        <f t="shared" si="37"/>
        <v>A</v>
      </c>
      <c r="C255" s="451" t="str">
        <f>C243</f>
        <v>Famille à coller.N.Nom de votre recette.Recette mère ►.S.Saisissez le nom de la recette mère</v>
      </c>
      <c r="D255" s="451">
        <f>D243</f>
        <v>6</v>
      </c>
      <c r="E255" s="525" t="str">
        <f>E243</f>
        <v>couverts</v>
      </c>
      <c r="F255" s="136" t="s">
        <v>86</v>
      </c>
      <c r="G255" s="137" t="s">
        <v>91</v>
      </c>
      <c r="H255" s="85"/>
      <c r="I255" s="85"/>
      <c r="J255" s="114"/>
      <c r="K255" s="114"/>
      <c r="L255" s="115"/>
      <c r="R255" s="464"/>
      <c r="AF255"/>
      <c r="AG255"/>
      <c r="AH255"/>
      <c r="AI255"/>
      <c r="AJ255"/>
      <c r="AK255"/>
      <c r="AL255"/>
      <c r="AS255" s="465"/>
      <c r="AT255" s="465"/>
      <c r="AU255" s="465"/>
      <c r="AV255" s="465"/>
      <c r="AW255" s="465"/>
      <c r="AX255" s="465"/>
      <c r="AY255" s="465"/>
      <c r="BA255" s="466">
        <v>1</v>
      </c>
    </row>
    <row r="256" spans="2:53" ht="21" customHeight="1" x14ac:dyDescent="0.25">
      <c r="B256" s="73" t="str">
        <f t="shared" si="37"/>
        <v>A</v>
      </c>
      <c r="C256" s="451" t="str">
        <f>C243</f>
        <v>Famille à coller.N.Nom de votre recette.Recette mère ►.S.Saisissez le nom de la recette mère</v>
      </c>
      <c r="D256" s="451">
        <f>D243</f>
        <v>6</v>
      </c>
      <c r="E256" s="525" t="str">
        <f>E243</f>
        <v>couverts</v>
      </c>
      <c r="F256" s="136" t="s">
        <v>86</v>
      </c>
      <c r="G256" s="137" t="s">
        <v>92</v>
      </c>
      <c r="H256" s="85"/>
      <c r="I256" s="85"/>
      <c r="J256" s="114"/>
      <c r="K256" s="114"/>
      <c r="L256" s="115"/>
      <c r="R256" s="464"/>
      <c r="AF256"/>
      <c r="AG256"/>
      <c r="AH256"/>
      <c r="AI256"/>
      <c r="AJ256"/>
      <c r="AK256"/>
      <c r="AL256"/>
      <c r="AS256" s="465"/>
      <c r="AT256" s="465"/>
      <c r="AU256" s="465"/>
      <c r="AV256" s="465"/>
      <c r="AW256" s="465"/>
      <c r="AX256" s="465"/>
      <c r="AY256" s="465"/>
      <c r="BA256" s="466">
        <v>1</v>
      </c>
    </row>
    <row r="257" spans="2:53" ht="21" customHeight="1" x14ac:dyDescent="0.25">
      <c r="B257" s="73" t="str">
        <f t="shared" si="37"/>
        <v>A</v>
      </c>
      <c r="C257" s="451" t="str">
        <f>C243</f>
        <v>Famille à coller.N.Nom de votre recette.Recette mère ►.S.Saisissez le nom de la recette mère</v>
      </c>
      <c r="D257" s="451">
        <f>D243</f>
        <v>6</v>
      </c>
      <c r="E257" s="525" t="str">
        <f>E243</f>
        <v>couverts</v>
      </c>
      <c r="F257" s="136" t="s">
        <v>86</v>
      </c>
      <c r="G257" s="137" t="s">
        <v>93</v>
      </c>
      <c r="H257" s="85"/>
      <c r="I257" s="85"/>
      <c r="J257" s="114"/>
      <c r="K257" s="114"/>
      <c r="L257" s="115"/>
      <c r="R257" s="464"/>
      <c r="AF257"/>
      <c r="AG257"/>
      <c r="AH257"/>
      <c r="AI257"/>
      <c r="AJ257"/>
      <c r="AK257"/>
      <c r="AL257"/>
      <c r="AS257" s="465"/>
      <c r="AT257" s="465"/>
      <c r="AU257" s="465"/>
      <c r="AV257" s="465"/>
      <c r="AW257" s="465"/>
      <c r="AX257" s="465"/>
      <c r="AY257" s="465"/>
      <c r="BA257" s="466">
        <v>1</v>
      </c>
    </row>
    <row r="258" spans="2:53" ht="21" customHeight="1" x14ac:dyDescent="0.25">
      <c r="B258" s="73" t="str">
        <f t="shared" si="37"/>
        <v>A</v>
      </c>
      <c r="C258" s="451" t="str">
        <f>C243</f>
        <v>Famille à coller.N.Nom de votre recette.Recette mère ►.S.Saisissez le nom de la recette mère</v>
      </c>
      <c r="D258" s="451">
        <f>D243</f>
        <v>6</v>
      </c>
      <c r="E258" s="525" t="str">
        <f>E243</f>
        <v>couverts</v>
      </c>
      <c r="F258" s="136" t="s">
        <v>86</v>
      </c>
      <c r="G258" s="141" t="s">
        <v>96</v>
      </c>
      <c r="H258" s="85"/>
      <c r="I258" s="139"/>
      <c r="J258" s="114"/>
      <c r="K258" s="114"/>
      <c r="L258" s="115"/>
      <c r="R258" s="464"/>
      <c r="AF258"/>
      <c r="AG258"/>
      <c r="AH258"/>
      <c r="AI258"/>
      <c r="AJ258"/>
      <c r="AK258"/>
      <c r="AL258"/>
      <c r="AS258" s="465"/>
      <c r="AT258" s="465"/>
      <c r="AU258" s="465"/>
      <c r="AV258" s="465"/>
      <c r="AW258" s="465"/>
      <c r="AX258" s="465"/>
      <c r="AY258" s="465"/>
      <c r="BA258" s="466">
        <v>1</v>
      </c>
    </row>
    <row r="259" spans="2:53" ht="21" customHeight="1" x14ac:dyDescent="0.25">
      <c r="B259" s="73" t="str">
        <f t="shared" si="37"/>
        <v>A</v>
      </c>
      <c r="C259" s="451" t="str">
        <f>C243</f>
        <v>Famille à coller.N.Nom de votre recette.Recette mère ►.S.Saisissez le nom de la recette mère</v>
      </c>
      <c r="D259" s="451">
        <f>D243</f>
        <v>6</v>
      </c>
      <c r="E259" s="525" t="str">
        <f>E243</f>
        <v>couverts</v>
      </c>
      <c r="F259" s="136" t="s">
        <v>86</v>
      </c>
      <c r="G259" s="137" t="s">
        <v>97</v>
      </c>
      <c r="H259" s="85"/>
      <c r="I259" s="85"/>
      <c r="J259" s="114"/>
      <c r="K259" s="114"/>
      <c r="L259" s="115"/>
      <c r="R259" s="464"/>
      <c r="AF259"/>
      <c r="AG259"/>
      <c r="AH259"/>
      <c r="AI259"/>
      <c r="AJ259"/>
      <c r="AK259"/>
      <c r="AL259"/>
      <c r="AS259" s="465"/>
      <c r="AT259" s="465"/>
      <c r="AU259" s="465"/>
      <c r="AV259" s="465"/>
      <c r="AW259" s="465"/>
      <c r="AX259" s="465"/>
      <c r="AY259" s="465"/>
      <c r="BA259" s="466">
        <v>1</v>
      </c>
    </row>
    <row r="260" spans="2:53" ht="21" customHeight="1" x14ac:dyDescent="0.25">
      <c r="B260" s="73" t="str">
        <f t="shared" si="37"/>
        <v>A</v>
      </c>
      <c r="C260" s="451" t="str">
        <f>C243</f>
        <v>Famille à coller.N.Nom de votre recette.Recette mère ►.S.Saisissez le nom de la recette mère</v>
      </c>
      <c r="D260" s="451">
        <f>D243</f>
        <v>6</v>
      </c>
      <c r="E260" s="525" t="str">
        <f>E243</f>
        <v>couverts</v>
      </c>
      <c r="F260" s="136" t="s">
        <v>86</v>
      </c>
      <c r="G260" s="137" t="s">
        <v>100</v>
      </c>
      <c r="H260" s="85"/>
      <c r="I260" s="85"/>
      <c r="J260" s="114"/>
      <c r="K260" s="114"/>
      <c r="L260" s="115"/>
      <c r="R260" s="464"/>
      <c r="AF260"/>
      <c r="AG260"/>
      <c r="AH260"/>
      <c r="AI260"/>
      <c r="AJ260"/>
      <c r="AK260"/>
      <c r="AL260"/>
      <c r="AS260" s="465"/>
      <c r="AT260" s="465"/>
      <c r="AU260" s="465"/>
      <c r="AV260" s="465"/>
      <c r="AW260" s="465"/>
      <c r="AX260" s="465"/>
      <c r="AY260" s="465"/>
      <c r="BA260" s="466">
        <v>1</v>
      </c>
    </row>
    <row r="261" spans="2:53" ht="21" customHeight="1" x14ac:dyDescent="0.25">
      <c r="B261" s="73" t="str">
        <f t="shared" si="37"/>
        <v>A</v>
      </c>
      <c r="C261" s="451" t="str">
        <f>C243</f>
        <v>Famille à coller.N.Nom de votre recette.Recette mère ►.S.Saisissez le nom de la recette mère</v>
      </c>
      <c r="D261" s="451">
        <f>D243</f>
        <v>6</v>
      </c>
      <c r="E261" s="525" t="str">
        <f>E243</f>
        <v>couverts</v>
      </c>
      <c r="F261" s="136" t="s">
        <v>86</v>
      </c>
      <c r="G261" s="137" t="s">
        <v>101</v>
      </c>
      <c r="H261" s="85"/>
      <c r="I261" s="85"/>
      <c r="J261" s="114"/>
      <c r="K261" s="114"/>
      <c r="L261" s="115"/>
      <c r="R261" s="464"/>
      <c r="AF261"/>
      <c r="AG261"/>
      <c r="AH261"/>
      <c r="AI261"/>
      <c r="AJ261"/>
      <c r="AK261"/>
      <c r="AL261"/>
      <c r="AS261" s="465"/>
      <c r="AT261" s="465"/>
      <c r="AU261" s="465"/>
      <c r="AV261" s="465"/>
      <c r="AW261" s="465"/>
      <c r="AX261" s="465"/>
      <c r="AY261" s="465"/>
      <c r="BA261" s="466">
        <v>1</v>
      </c>
    </row>
    <row r="262" spans="2:53" ht="21" customHeight="1" x14ac:dyDescent="0.25">
      <c r="B262" s="73" t="str">
        <f t="shared" si="37"/>
        <v>A</v>
      </c>
      <c r="C262" s="451" t="str">
        <f>C243</f>
        <v>Famille à coller.N.Nom de votre recette.Recette mère ►.S.Saisissez le nom de la recette mère</v>
      </c>
      <c r="D262" s="451">
        <f>D243</f>
        <v>6</v>
      </c>
      <c r="E262" s="525" t="str">
        <f>E243</f>
        <v>couverts</v>
      </c>
      <c r="F262" s="136" t="s">
        <v>86</v>
      </c>
      <c r="G262" s="137" t="s">
        <v>102</v>
      </c>
      <c r="H262" s="85"/>
      <c r="I262" s="85"/>
      <c r="J262" s="114"/>
      <c r="K262" s="114"/>
      <c r="L262" s="115"/>
      <c r="R262" s="464"/>
      <c r="AF262"/>
      <c r="AG262"/>
      <c r="AH262"/>
      <c r="AI262"/>
      <c r="AJ262"/>
      <c r="AK262"/>
      <c r="AL262"/>
      <c r="AS262" s="465"/>
      <c r="AT262" s="465"/>
      <c r="AU262" s="465"/>
      <c r="AV262" s="465"/>
      <c r="AW262" s="465"/>
      <c r="AX262" s="465"/>
      <c r="AY262" s="465"/>
      <c r="BA262" s="466">
        <v>1</v>
      </c>
    </row>
    <row r="263" spans="2:53" ht="21" customHeight="1" x14ac:dyDescent="0.25">
      <c r="B263" s="73" t="str">
        <f t="shared" si="37"/>
        <v>A</v>
      </c>
      <c r="C263" s="451" t="str">
        <f>C243</f>
        <v>Famille à coller.N.Nom de votre recette.Recette mère ►.S.Saisissez le nom de la recette mère</v>
      </c>
      <c r="D263" s="451">
        <f>D243</f>
        <v>6</v>
      </c>
      <c r="E263" s="525" t="str">
        <f>E243</f>
        <v>couverts</v>
      </c>
      <c r="F263" s="136" t="s">
        <v>86</v>
      </c>
      <c r="G263" s="137" t="s">
        <v>103</v>
      </c>
      <c r="H263" s="85"/>
      <c r="I263" s="85"/>
      <c r="J263" s="114"/>
      <c r="K263" s="114"/>
      <c r="L263" s="115"/>
      <c r="R263" s="464"/>
      <c r="AF263"/>
      <c r="AG263"/>
      <c r="AH263"/>
      <c r="AI263"/>
      <c r="AJ263"/>
      <c r="AK263"/>
      <c r="AL263"/>
      <c r="AS263" s="465"/>
      <c r="AT263" s="465"/>
      <c r="AU263" s="465"/>
      <c r="AV263" s="465"/>
      <c r="AW263" s="465"/>
      <c r="AX263" s="465"/>
      <c r="AY263" s="465"/>
      <c r="BA263" s="466">
        <v>1</v>
      </c>
    </row>
    <row r="264" spans="2:53" ht="21" customHeight="1" x14ac:dyDescent="0.25">
      <c r="B264" s="73" t="str">
        <f t="shared" si="37"/>
        <v>A</v>
      </c>
      <c r="C264" s="451" t="str">
        <f>C243</f>
        <v>Famille à coller.N.Nom de votre recette.Recette mère ►.S.Saisissez le nom de la recette mère</v>
      </c>
      <c r="D264" s="451">
        <f>D243</f>
        <v>6</v>
      </c>
      <c r="E264" s="525" t="str">
        <f>E243</f>
        <v>couverts</v>
      </c>
      <c r="F264" s="136" t="s">
        <v>86</v>
      </c>
      <c r="G264" s="137" t="s">
        <v>104</v>
      </c>
      <c r="H264" s="85"/>
      <c r="I264" s="85"/>
      <c r="J264" s="114"/>
      <c r="K264" s="114"/>
      <c r="L264" s="115"/>
      <c r="R264" s="464"/>
      <c r="AF264"/>
      <c r="AG264"/>
      <c r="AH264"/>
      <c r="AI264"/>
      <c r="AJ264"/>
      <c r="AK264"/>
      <c r="AL264"/>
      <c r="AS264" s="465"/>
      <c r="AT264" s="465"/>
      <c r="AU264" s="465"/>
      <c r="AV264" s="465"/>
      <c r="AW264" s="465"/>
      <c r="AX264" s="465"/>
      <c r="AY264" s="465"/>
      <c r="BA264" s="466">
        <v>1</v>
      </c>
    </row>
    <row r="265" spans="2:53" ht="21" customHeight="1" x14ac:dyDescent="0.25">
      <c r="B265" s="73" t="str">
        <f t="shared" si="37"/>
        <v>A</v>
      </c>
      <c r="C265" s="451" t="str">
        <f>C243</f>
        <v>Famille à coller.N.Nom de votre recette.Recette mère ►.S.Saisissez le nom de la recette mère</v>
      </c>
      <c r="D265" s="451">
        <f>D243</f>
        <v>6</v>
      </c>
      <c r="E265" s="525" t="str">
        <f>E243</f>
        <v>couverts</v>
      </c>
      <c r="F265" s="136" t="s">
        <v>86</v>
      </c>
      <c r="G265" s="137" t="s">
        <v>105</v>
      </c>
      <c r="H265" s="85"/>
      <c r="I265" s="85"/>
      <c r="J265" s="114"/>
      <c r="K265" s="114"/>
      <c r="L265" s="115"/>
      <c r="R265" s="464"/>
      <c r="AF265"/>
      <c r="AG265"/>
      <c r="AH265"/>
      <c r="AI265"/>
      <c r="AJ265"/>
      <c r="AK265"/>
      <c r="AL265"/>
      <c r="AS265" s="465"/>
      <c r="AT265" s="465"/>
      <c r="AU265" s="465"/>
      <c r="AV265" s="465"/>
      <c r="AW265" s="465"/>
      <c r="AX265" s="465"/>
      <c r="AY265" s="465"/>
      <c r="BA265" s="466">
        <v>1</v>
      </c>
    </row>
    <row r="266" spans="2:53" ht="21" customHeight="1" x14ac:dyDescent="0.25">
      <c r="B266" s="116" t="s">
        <v>7</v>
      </c>
      <c r="C266" s="451" t="str">
        <f>C243</f>
        <v>Famille à coller.N.Nom de votre recette.Recette mère ►.S.Saisissez le nom de la recette mère</v>
      </c>
      <c r="D266" s="451">
        <f>D243</f>
        <v>6</v>
      </c>
      <c r="E266" s="451" t="str">
        <f>E243</f>
        <v>couverts</v>
      </c>
      <c r="F266" s="393" t="s">
        <v>68</v>
      </c>
      <c r="G266" s="348"/>
      <c r="H266" s="348"/>
      <c r="I266" s="348"/>
      <c r="J266" s="348"/>
      <c r="K266" s="348"/>
      <c r="L266" s="349"/>
      <c r="R266" s="464"/>
      <c r="AF266"/>
      <c r="AG266"/>
      <c r="AH266"/>
      <c r="AI266"/>
      <c r="AJ266"/>
      <c r="AK266"/>
      <c r="AL266"/>
      <c r="AS266" s="465"/>
      <c r="AT266" s="465"/>
      <c r="AU266" s="465"/>
      <c r="AV266" s="465"/>
      <c r="AW266" s="465"/>
      <c r="AX266" s="465"/>
      <c r="AY266" s="465"/>
      <c r="BA266" s="466">
        <v>1</v>
      </c>
    </row>
    <row r="267" spans="2:53" ht="21" customHeight="1" x14ac:dyDescent="0.25">
      <c r="B267" s="73" t="str">
        <f t="shared" ref="B267:B284" si="38">IF(OR(F267&lt;&gt;"",G267&lt;&gt; "",H267&lt;&gt;"",I267&lt;&gt;""),"A", "►")</f>
        <v>►</v>
      </c>
      <c r="C267" s="451" t="str">
        <f>C243</f>
        <v>Famille à coller.N.Nom de votre recette.Recette mère ►.S.Saisissez le nom de la recette mère</v>
      </c>
      <c r="D267" s="451">
        <f>D243</f>
        <v>6</v>
      </c>
      <c r="E267" s="451" t="str">
        <f>E243</f>
        <v>couverts</v>
      </c>
      <c r="F267" s="386"/>
      <c r="G267" s="375"/>
      <c r="H267" s="375"/>
      <c r="I267" s="375"/>
      <c r="J267" s="375"/>
      <c r="K267" s="375"/>
      <c r="L267" s="387"/>
      <c r="R267" s="464"/>
      <c r="AF267"/>
      <c r="AG267"/>
      <c r="AH267"/>
      <c r="AI267"/>
      <c r="AJ267"/>
      <c r="AK267"/>
      <c r="AL267"/>
      <c r="AS267" s="465"/>
      <c r="AT267" s="465"/>
      <c r="AU267" s="465"/>
      <c r="AV267" s="465"/>
      <c r="AW267" s="465"/>
      <c r="AX267" s="465"/>
      <c r="AY267" s="465"/>
      <c r="BA267" s="466">
        <v>1</v>
      </c>
    </row>
    <row r="268" spans="2:53" ht="21" customHeight="1" x14ac:dyDescent="0.25">
      <c r="B268" s="73" t="str">
        <f t="shared" si="38"/>
        <v>►</v>
      </c>
      <c r="C268" s="451" t="str">
        <f>C243</f>
        <v>Famille à coller.N.Nom de votre recette.Recette mère ►.S.Saisissez le nom de la recette mère</v>
      </c>
      <c r="D268" s="451">
        <f>D243</f>
        <v>6</v>
      </c>
      <c r="E268" s="451" t="str">
        <f>E243</f>
        <v>couverts</v>
      </c>
      <c r="F268" s="386"/>
      <c r="G268" s="375"/>
      <c r="H268" s="375"/>
      <c r="I268" s="375"/>
      <c r="J268" s="375"/>
      <c r="K268" s="375"/>
      <c r="L268" s="387"/>
      <c r="R268" s="464"/>
      <c r="AF268"/>
      <c r="AG268"/>
      <c r="AH268"/>
      <c r="AI268"/>
      <c r="AJ268"/>
      <c r="AK268"/>
      <c r="AL268"/>
      <c r="AS268" s="465"/>
      <c r="AT268" s="465"/>
      <c r="AU268" s="465"/>
      <c r="AV268" s="465"/>
      <c r="AW268" s="465"/>
      <c r="AX268" s="465"/>
      <c r="AY268" s="465"/>
      <c r="BA268" s="466">
        <v>1</v>
      </c>
    </row>
    <row r="269" spans="2:53" ht="21" customHeight="1" x14ac:dyDescent="0.25">
      <c r="B269" s="73" t="str">
        <f t="shared" si="38"/>
        <v>►</v>
      </c>
      <c r="C269" s="451" t="str">
        <f>C243</f>
        <v>Famille à coller.N.Nom de votre recette.Recette mère ►.S.Saisissez le nom de la recette mère</v>
      </c>
      <c r="D269" s="451">
        <f>D243</f>
        <v>6</v>
      </c>
      <c r="E269" s="451" t="str">
        <f>E243</f>
        <v>couverts</v>
      </c>
      <c r="F269" s="386"/>
      <c r="G269" s="375"/>
      <c r="H269" s="375"/>
      <c r="I269" s="375"/>
      <c r="J269" s="375"/>
      <c r="K269" s="375"/>
      <c r="L269" s="387"/>
      <c r="R269" s="464"/>
      <c r="AF269"/>
      <c r="AG269"/>
      <c r="AH269"/>
      <c r="AI269"/>
      <c r="AJ269"/>
      <c r="AK269"/>
      <c r="AL269"/>
      <c r="AS269" s="465"/>
      <c r="AT269" s="465"/>
      <c r="AU269" s="465"/>
      <c r="AV269" s="465"/>
      <c r="AW269" s="465"/>
      <c r="AX269" s="465"/>
      <c r="AY269" s="465"/>
      <c r="BA269" s="466">
        <v>1</v>
      </c>
    </row>
    <row r="270" spans="2:53" ht="21" customHeight="1" x14ac:dyDescent="0.25">
      <c r="B270" s="73" t="str">
        <f t="shared" si="38"/>
        <v>►</v>
      </c>
      <c r="C270" s="451" t="str">
        <f>C243</f>
        <v>Famille à coller.N.Nom de votre recette.Recette mère ►.S.Saisissez le nom de la recette mère</v>
      </c>
      <c r="D270" s="451">
        <f>D243</f>
        <v>6</v>
      </c>
      <c r="E270" s="451" t="str">
        <f>E243</f>
        <v>couverts</v>
      </c>
      <c r="F270" s="261"/>
      <c r="G270" s="114"/>
      <c r="H270" s="114"/>
      <c r="I270" s="114"/>
      <c r="J270" s="114"/>
      <c r="K270" s="114"/>
      <c r="L270" s="115"/>
      <c r="R270" s="464"/>
      <c r="AF270"/>
      <c r="AG270"/>
      <c r="AH270"/>
      <c r="AI270"/>
      <c r="AJ270"/>
      <c r="AK270"/>
      <c r="AL270"/>
      <c r="AS270" s="465"/>
      <c r="AT270" s="465"/>
      <c r="AU270" s="465"/>
      <c r="AV270" s="465"/>
      <c r="AW270" s="465"/>
      <c r="AX270" s="465"/>
      <c r="AY270" s="465"/>
      <c r="BA270" s="466">
        <v>1</v>
      </c>
    </row>
    <row r="271" spans="2:53" ht="21" customHeight="1" x14ac:dyDescent="0.25">
      <c r="B271" s="73" t="str">
        <f t="shared" si="38"/>
        <v>►</v>
      </c>
      <c r="C271" s="451" t="str">
        <f>C243</f>
        <v>Famille à coller.N.Nom de votre recette.Recette mère ►.S.Saisissez le nom de la recette mère</v>
      </c>
      <c r="D271" s="451">
        <f>D243</f>
        <v>6</v>
      </c>
      <c r="E271" s="451" t="str">
        <f>E243</f>
        <v>couverts</v>
      </c>
      <c r="F271" s="261"/>
      <c r="G271" s="114"/>
      <c r="H271" s="114"/>
      <c r="I271" s="114"/>
      <c r="J271" s="114"/>
      <c r="K271" s="114"/>
      <c r="L271" s="115"/>
      <c r="R271" s="464"/>
      <c r="AF271"/>
      <c r="AG271"/>
      <c r="AH271"/>
      <c r="AI271"/>
      <c r="AJ271"/>
      <c r="AK271"/>
      <c r="AL271"/>
      <c r="AS271" s="465"/>
      <c r="AT271" s="465"/>
      <c r="AU271" s="465"/>
      <c r="AV271" s="465"/>
      <c r="AW271" s="465"/>
      <c r="AX271" s="465"/>
      <c r="AY271" s="465"/>
      <c r="BA271" s="466">
        <v>1</v>
      </c>
    </row>
    <row r="272" spans="2:53" ht="21" customHeight="1" x14ac:dyDescent="0.25">
      <c r="B272" s="73" t="str">
        <f t="shared" si="38"/>
        <v>►</v>
      </c>
      <c r="C272" s="451" t="str">
        <f>C243</f>
        <v>Famille à coller.N.Nom de votre recette.Recette mère ►.S.Saisissez le nom de la recette mère</v>
      </c>
      <c r="D272" s="451">
        <f>D243</f>
        <v>6</v>
      </c>
      <c r="E272" s="451" t="str">
        <f>E243</f>
        <v>couverts</v>
      </c>
      <c r="F272" s="261"/>
      <c r="G272" s="114"/>
      <c r="H272" s="114"/>
      <c r="I272" s="114"/>
      <c r="J272" s="114"/>
      <c r="K272" s="114"/>
      <c r="L272" s="115"/>
      <c r="R272" s="464"/>
      <c r="AF272"/>
      <c r="AG272"/>
      <c r="AH272"/>
      <c r="AI272"/>
      <c r="AJ272"/>
      <c r="AK272"/>
      <c r="AL272"/>
      <c r="AS272" s="465"/>
      <c r="AT272" s="465"/>
      <c r="AU272" s="465"/>
      <c r="AV272" s="465"/>
      <c r="AW272" s="465"/>
      <c r="AX272" s="465"/>
      <c r="AY272" s="465"/>
      <c r="BA272" s="466">
        <v>1</v>
      </c>
    </row>
    <row r="273" spans="2:53" ht="21" customHeight="1" x14ac:dyDescent="0.25">
      <c r="B273" s="73" t="str">
        <f t="shared" si="38"/>
        <v>►</v>
      </c>
      <c r="C273" s="451" t="str">
        <f>C243</f>
        <v>Famille à coller.N.Nom de votre recette.Recette mère ►.S.Saisissez le nom de la recette mère</v>
      </c>
      <c r="D273" s="451">
        <f>D243</f>
        <v>6</v>
      </c>
      <c r="E273" s="451" t="str">
        <f>E243</f>
        <v>couverts</v>
      </c>
      <c r="F273" s="261"/>
      <c r="G273" s="114"/>
      <c r="H273" s="114"/>
      <c r="I273" s="114"/>
      <c r="J273" s="114"/>
      <c r="K273" s="114"/>
      <c r="L273" s="115"/>
      <c r="R273" s="464"/>
      <c r="AF273"/>
      <c r="AG273"/>
      <c r="AH273"/>
      <c r="AI273"/>
      <c r="AJ273"/>
      <c r="AK273"/>
      <c r="AL273"/>
      <c r="AS273" s="465"/>
      <c r="AT273" s="465"/>
      <c r="AU273" s="465"/>
      <c r="AV273" s="465"/>
      <c r="AW273" s="465"/>
      <c r="AX273" s="465"/>
      <c r="AY273" s="465"/>
      <c r="BA273" s="466">
        <v>1</v>
      </c>
    </row>
    <row r="274" spans="2:53" ht="21" customHeight="1" x14ac:dyDescent="0.25">
      <c r="B274" s="73" t="str">
        <f t="shared" si="38"/>
        <v>►</v>
      </c>
      <c r="C274" s="451" t="str">
        <f>C243</f>
        <v>Famille à coller.N.Nom de votre recette.Recette mère ►.S.Saisissez le nom de la recette mère</v>
      </c>
      <c r="D274" s="451">
        <f>D243</f>
        <v>6</v>
      </c>
      <c r="E274" s="451" t="str">
        <f>E243</f>
        <v>couverts</v>
      </c>
      <c r="F274" s="261"/>
      <c r="G274" s="114"/>
      <c r="H274" s="114"/>
      <c r="I274" s="114"/>
      <c r="J274" s="114"/>
      <c r="K274" s="114"/>
      <c r="L274" s="115"/>
      <c r="R274" s="464"/>
      <c r="AF274"/>
      <c r="AG274"/>
      <c r="AH274"/>
      <c r="AI274"/>
      <c r="AJ274"/>
      <c r="AK274"/>
      <c r="AL274"/>
      <c r="AS274" s="465"/>
      <c r="AT274" s="465"/>
      <c r="AU274" s="465"/>
      <c r="AV274" s="465"/>
      <c r="AW274" s="465"/>
      <c r="AX274" s="465"/>
      <c r="AY274" s="465"/>
      <c r="BA274" s="466">
        <v>1</v>
      </c>
    </row>
    <row r="275" spans="2:53" ht="21" customHeight="1" x14ac:dyDescent="0.25">
      <c r="B275" s="73" t="str">
        <f t="shared" si="38"/>
        <v>►</v>
      </c>
      <c r="C275" s="451" t="str">
        <f>C243</f>
        <v>Famille à coller.N.Nom de votre recette.Recette mère ►.S.Saisissez le nom de la recette mère</v>
      </c>
      <c r="D275" s="451">
        <f>D243</f>
        <v>6</v>
      </c>
      <c r="E275" s="451" t="str">
        <f>E243</f>
        <v>couverts</v>
      </c>
      <c r="F275" s="261"/>
      <c r="G275" s="114"/>
      <c r="H275" s="114"/>
      <c r="I275" s="114"/>
      <c r="J275" s="114"/>
      <c r="K275" s="114"/>
      <c r="L275" s="115"/>
      <c r="R275" s="464"/>
      <c r="AF275"/>
      <c r="AG275"/>
      <c r="AH275"/>
      <c r="AI275"/>
      <c r="AJ275"/>
      <c r="AK275"/>
      <c r="AL275"/>
      <c r="AS275" s="465"/>
      <c r="AT275" s="465"/>
      <c r="AU275" s="465"/>
      <c r="AV275" s="465"/>
      <c r="AW275" s="465"/>
      <c r="AX275" s="465"/>
      <c r="AY275" s="465"/>
      <c r="BA275" s="466">
        <v>1</v>
      </c>
    </row>
    <row r="276" spans="2:53" ht="21" customHeight="1" x14ac:dyDescent="0.25">
      <c r="B276" s="73" t="str">
        <f t="shared" si="38"/>
        <v>►</v>
      </c>
      <c r="C276" s="451" t="str">
        <f>C243</f>
        <v>Famille à coller.N.Nom de votre recette.Recette mère ►.S.Saisissez le nom de la recette mère</v>
      </c>
      <c r="D276" s="451">
        <f>D243</f>
        <v>6</v>
      </c>
      <c r="E276" s="451" t="str">
        <f>E243</f>
        <v>couverts</v>
      </c>
      <c r="F276" s="261"/>
      <c r="G276" s="114"/>
      <c r="H276" s="114"/>
      <c r="I276" s="114"/>
      <c r="J276" s="114"/>
      <c r="K276" s="114"/>
      <c r="L276" s="115"/>
      <c r="R276" s="464"/>
      <c r="AF276"/>
      <c r="AG276"/>
      <c r="AH276"/>
      <c r="AI276"/>
      <c r="AJ276"/>
      <c r="AK276"/>
      <c r="AL276"/>
      <c r="AS276" s="465"/>
      <c r="AT276" s="465"/>
      <c r="AU276" s="465"/>
      <c r="AV276" s="465"/>
      <c r="AW276" s="465"/>
      <c r="AX276" s="465"/>
      <c r="AY276" s="465"/>
      <c r="BA276" s="466">
        <v>1</v>
      </c>
    </row>
    <row r="277" spans="2:53" ht="21" customHeight="1" x14ac:dyDescent="0.25">
      <c r="B277" s="73" t="str">
        <f t="shared" si="38"/>
        <v>►</v>
      </c>
      <c r="C277" s="451" t="str">
        <f>C243</f>
        <v>Famille à coller.N.Nom de votre recette.Recette mère ►.S.Saisissez le nom de la recette mère</v>
      </c>
      <c r="D277" s="451">
        <f>D243</f>
        <v>6</v>
      </c>
      <c r="E277" s="451" t="str">
        <f>E243</f>
        <v>couverts</v>
      </c>
      <c r="F277" s="261"/>
      <c r="G277" s="114"/>
      <c r="H277" s="114"/>
      <c r="I277" s="114"/>
      <c r="J277" s="114"/>
      <c r="K277" s="114"/>
      <c r="L277" s="115"/>
      <c r="R277" s="464"/>
      <c r="AF277"/>
      <c r="AG277"/>
      <c r="AH277"/>
      <c r="AI277"/>
      <c r="AJ277"/>
      <c r="AK277"/>
      <c r="AL277"/>
      <c r="AS277" s="465"/>
      <c r="AT277" s="465"/>
      <c r="AU277" s="465"/>
      <c r="AV277" s="465"/>
      <c r="AW277" s="465"/>
      <c r="AX277" s="465"/>
      <c r="AY277" s="465"/>
      <c r="BA277" s="466">
        <v>1</v>
      </c>
    </row>
    <row r="278" spans="2:53" ht="21" customHeight="1" x14ac:dyDescent="0.25">
      <c r="B278" s="73" t="str">
        <f t="shared" si="38"/>
        <v>►</v>
      </c>
      <c r="C278" s="451" t="str">
        <f>C243</f>
        <v>Famille à coller.N.Nom de votre recette.Recette mère ►.S.Saisissez le nom de la recette mère</v>
      </c>
      <c r="D278" s="451">
        <f>D243</f>
        <v>6</v>
      </c>
      <c r="E278" s="451" t="str">
        <f>E243</f>
        <v>couverts</v>
      </c>
      <c r="F278" s="261"/>
      <c r="G278" s="114"/>
      <c r="H278" s="114"/>
      <c r="I278" s="114"/>
      <c r="J278" s="114"/>
      <c r="K278" s="114"/>
      <c r="L278" s="115"/>
      <c r="R278" s="464"/>
      <c r="AF278"/>
      <c r="AG278"/>
      <c r="AH278"/>
      <c r="AI278"/>
      <c r="AJ278"/>
      <c r="AK278"/>
      <c r="AL278"/>
      <c r="AS278" s="465"/>
      <c r="AT278" s="465"/>
      <c r="AU278" s="465"/>
      <c r="AV278" s="465"/>
      <c r="AW278" s="465"/>
      <c r="AX278" s="465"/>
      <c r="AY278" s="465"/>
      <c r="BA278" s="466">
        <v>1</v>
      </c>
    </row>
    <row r="279" spans="2:53" ht="21" customHeight="1" x14ac:dyDescent="0.25">
      <c r="B279" s="73" t="str">
        <f t="shared" si="38"/>
        <v>►</v>
      </c>
      <c r="C279" s="451" t="str">
        <f>C243</f>
        <v>Famille à coller.N.Nom de votre recette.Recette mère ►.S.Saisissez le nom de la recette mère</v>
      </c>
      <c r="D279" s="451">
        <f>D243</f>
        <v>6</v>
      </c>
      <c r="E279" s="451" t="str">
        <f>E243</f>
        <v>couverts</v>
      </c>
      <c r="F279" s="261"/>
      <c r="G279" s="114"/>
      <c r="H279" s="114"/>
      <c r="I279" s="114"/>
      <c r="J279" s="114"/>
      <c r="K279" s="114"/>
      <c r="L279" s="115"/>
      <c r="R279" s="464"/>
      <c r="AF279"/>
      <c r="AG279"/>
      <c r="AH279"/>
      <c r="AI279"/>
      <c r="AJ279"/>
      <c r="AK279"/>
      <c r="AL279"/>
      <c r="AS279" s="465"/>
      <c r="AT279" s="465"/>
      <c r="AU279" s="465"/>
      <c r="AV279" s="465"/>
      <c r="AW279" s="465"/>
      <c r="AX279" s="465"/>
      <c r="AY279" s="465"/>
      <c r="BA279" s="466">
        <v>1</v>
      </c>
    </row>
    <row r="280" spans="2:53" ht="21" customHeight="1" x14ac:dyDescent="0.25">
      <c r="B280" s="73" t="str">
        <f t="shared" si="38"/>
        <v>►</v>
      </c>
      <c r="C280" s="451" t="str">
        <f>C243</f>
        <v>Famille à coller.N.Nom de votre recette.Recette mère ►.S.Saisissez le nom de la recette mère</v>
      </c>
      <c r="D280" s="451">
        <f>D243</f>
        <v>6</v>
      </c>
      <c r="E280" s="451" t="str">
        <f>E243</f>
        <v>couverts</v>
      </c>
      <c r="F280" s="261"/>
      <c r="G280" s="114"/>
      <c r="H280" s="114"/>
      <c r="I280" s="114"/>
      <c r="J280" s="114"/>
      <c r="K280" s="114"/>
      <c r="L280" s="115"/>
      <c r="R280" s="464"/>
      <c r="AF280"/>
      <c r="AG280"/>
      <c r="AH280"/>
      <c r="AI280"/>
      <c r="AJ280"/>
      <c r="AK280"/>
      <c r="AL280"/>
      <c r="AS280" s="465"/>
      <c r="AT280" s="465"/>
      <c r="AU280" s="465"/>
      <c r="AV280" s="465"/>
      <c r="AW280" s="465"/>
      <c r="AX280" s="465"/>
      <c r="AY280" s="465"/>
      <c r="BA280" s="466">
        <v>1</v>
      </c>
    </row>
    <row r="281" spans="2:53" ht="21" customHeight="1" x14ac:dyDescent="0.25">
      <c r="B281" s="73" t="str">
        <f t="shared" si="38"/>
        <v>►</v>
      </c>
      <c r="C281" s="451" t="str">
        <f>C243</f>
        <v>Famille à coller.N.Nom de votre recette.Recette mère ►.S.Saisissez le nom de la recette mère</v>
      </c>
      <c r="D281" s="451">
        <f>D243</f>
        <v>6</v>
      </c>
      <c r="E281" s="451" t="str">
        <f>E243</f>
        <v>couverts</v>
      </c>
      <c r="F281" s="261"/>
      <c r="G281" s="114"/>
      <c r="H281" s="114"/>
      <c r="I281" s="114"/>
      <c r="J281" s="114"/>
      <c r="K281" s="114"/>
      <c r="L281" s="115"/>
      <c r="R281" s="464"/>
      <c r="AF281"/>
      <c r="AG281"/>
      <c r="AH281"/>
      <c r="AI281"/>
      <c r="AJ281"/>
      <c r="AK281"/>
      <c r="AL281"/>
      <c r="AS281" s="465"/>
      <c r="AT281" s="465"/>
      <c r="AU281" s="465"/>
      <c r="AV281" s="465"/>
      <c r="AW281" s="465"/>
      <c r="AX281" s="465"/>
      <c r="AY281" s="465"/>
      <c r="BA281" s="466">
        <v>1</v>
      </c>
    </row>
    <row r="282" spans="2:53" ht="21" customHeight="1" x14ac:dyDescent="0.25">
      <c r="B282" s="73" t="str">
        <f t="shared" si="38"/>
        <v>►</v>
      </c>
      <c r="C282" s="451" t="str">
        <f>C243</f>
        <v>Famille à coller.N.Nom de votre recette.Recette mère ►.S.Saisissez le nom de la recette mère</v>
      </c>
      <c r="D282" s="451">
        <f>D243</f>
        <v>6</v>
      </c>
      <c r="E282" s="451" t="str">
        <f>E243</f>
        <v>couverts</v>
      </c>
      <c r="F282" s="261"/>
      <c r="G282" s="114"/>
      <c r="H282" s="114"/>
      <c r="I282" s="114"/>
      <c r="J282" s="114"/>
      <c r="K282" s="114"/>
      <c r="L282" s="115"/>
      <c r="R282" s="464"/>
      <c r="AF282"/>
      <c r="AG282"/>
      <c r="AH282"/>
      <c r="AI282"/>
      <c r="AJ282"/>
      <c r="AK282"/>
      <c r="AL282"/>
      <c r="AS282" s="465"/>
      <c r="AT282" s="465"/>
      <c r="AU282" s="465"/>
      <c r="AV282" s="465"/>
      <c r="AW282" s="465"/>
      <c r="AX282" s="465"/>
      <c r="AY282" s="465"/>
      <c r="BA282" s="466">
        <v>1</v>
      </c>
    </row>
    <row r="283" spans="2:53" ht="21" customHeight="1" x14ac:dyDescent="0.25">
      <c r="B283" s="73" t="str">
        <f t="shared" si="38"/>
        <v>►</v>
      </c>
      <c r="C283" s="451" t="str">
        <f>C243</f>
        <v>Famille à coller.N.Nom de votre recette.Recette mère ►.S.Saisissez le nom de la recette mère</v>
      </c>
      <c r="D283" s="451">
        <f>D243</f>
        <v>6</v>
      </c>
      <c r="E283" s="451" t="str">
        <f>E243</f>
        <v>couverts</v>
      </c>
      <c r="F283" s="261"/>
      <c r="G283" s="114"/>
      <c r="H283" s="114"/>
      <c r="I283" s="114"/>
      <c r="J283" s="114"/>
      <c r="K283" s="114"/>
      <c r="L283" s="115"/>
      <c r="R283" s="464"/>
      <c r="AF283"/>
      <c r="AG283"/>
      <c r="AH283"/>
      <c r="AI283"/>
      <c r="AJ283"/>
      <c r="AK283"/>
      <c r="AL283"/>
      <c r="AS283" s="465"/>
      <c r="AT283" s="465"/>
      <c r="AU283" s="465"/>
      <c r="AV283" s="465"/>
      <c r="AW283" s="465"/>
      <c r="AX283" s="465"/>
      <c r="AY283" s="465"/>
      <c r="BA283" s="466">
        <v>1</v>
      </c>
    </row>
    <row r="284" spans="2:53" ht="21" customHeight="1" x14ac:dyDescent="0.25">
      <c r="B284" s="73" t="str">
        <f t="shared" si="38"/>
        <v>►</v>
      </c>
      <c r="C284" s="451" t="str">
        <f>C243</f>
        <v>Famille à coller.N.Nom de votre recette.Recette mère ►.S.Saisissez le nom de la recette mère</v>
      </c>
      <c r="D284" s="451">
        <f>D243</f>
        <v>6</v>
      </c>
      <c r="E284" s="451" t="str">
        <f>E243</f>
        <v>couverts</v>
      </c>
      <c r="F284" s="261"/>
      <c r="G284" s="114"/>
      <c r="H284" s="114"/>
      <c r="I284" s="114"/>
      <c r="J284" s="114"/>
      <c r="K284" s="114"/>
      <c r="L284" s="115"/>
      <c r="R284" s="464"/>
      <c r="AF284"/>
      <c r="AG284"/>
      <c r="AH284"/>
      <c r="AI284"/>
      <c r="AJ284"/>
      <c r="AK284"/>
      <c r="AL284"/>
      <c r="AS284" s="465"/>
      <c r="AT284" s="465"/>
      <c r="AU284" s="465"/>
      <c r="AV284" s="465"/>
      <c r="AW284" s="465"/>
      <c r="AX284" s="465"/>
      <c r="AY284" s="465"/>
      <c r="BA284" s="466">
        <v>1</v>
      </c>
    </row>
    <row r="285" spans="2:53" ht="21" customHeight="1" x14ac:dyDescent="0.25">
      <c r="B285" s="116" t="s">
        <v>7</v>
      </c>
      <c r="C285" s="451" t="str">
        <f>C243</f>
        <v>Famille à coller.N.Nom de votre recette.Recette mère ►.S.Saisissez le nom de la recette mère</v>
      </c>
      <c r="D285" s="451">
        <f>D243</f>
        <v>6</v>
      </c>
      <c r="E285" s="451" t="str">
        <f>E243</f>
        <v>couverts</v>
      </c>
      <c r="F285" s="517" t="s">
        <v>98</v>
      </c>
      <c r="G285" s="518"/>
      <c r="H285" s="518"/>
      <c r="I285" s="518"/>
      <c r="J285" s="518"/>
      <c r="K285" s="519"/>
      <c r="L285" s="520" t="s">
        <v>127</v>
      </c>
      <c r="R285" s="464"/>
      <c r="AF285"/>
      <c r="AG285"/>
      <c r="AH285"/>
      <c r="AI285"/>
      <c r="AJ285"/>
      <c r="AK285"/>
      <c r="AL285"/>
      <c r="AS285" s="465"/>
      <c r="AT285" s="465"/>
      <c r="AU285" s="465"/>
      <c r="AV285" s="465"/>
      <c r="AW285" s="465"/>
      <c r="AX285" s="465"/>
      <c r="AY285" s="465"/>
      <c r="BA285" s="466">
        <v>1</v>
      </c>
    </row>
    <row r="286" spans="2:53" ht="21" customHeight="1" x14ac:dyDescent="0.25">
      <c r="B286" s="116" t="s">
        <v>7</v>
      </c>
      <c r="C286" s="451" t="str">
        <f>C243</f>
        <v>Famille à coller.N.Nom de votre recette.Recette mère ►.S.Saisissez le nom de la recette mère</v>
      </c>
      <c r="D286" s="451">
        <f>D243</f>
        <v>6</v>
      </c>
      <c r="E286" s="451" t="str">
        <f>E243</f>
        <v>couverts</v>
      </c>
      <c r="F286" s="145"/>
      <c r="G286" s="146"/>
      <c r="H286" s="146"/>
      <c r="I286" s="146"/>
      <c r="J286" s="146"/>
      <c r="K286" s="472"/>
      <c r="L286" s="147" t="s">
        <v>128</v>
      </c>
      <c r="R286" s="464"/>
      <c r="AF286"/>
      <c r="AG286"/>
      <c r="AH286"/>
      <c r="AI286"/>
      <c r="AJ286"/>
      <c r="AK286"/>
      <c r="AL286"/>
      <c r="AS286" s="465"/>
      <c r="AT286" s="465"/>
      <c r="AU286" s="465"/>
      <c r="AV286" s="465"/>
      <c r="AW286" s="465"/>
      <c r="AX286" s="465"/>
      <c r="AY286" s="465"/>
      <c r="BA286" s="466">
        <v>1</v>
      </c>
    </row>
    <row r="287" spans="2:53" ht="21" customHeight="1" x14ac:dyDescent="0.25">
      <c r="B287" s="116" t="s">
        <v>7</v>
      </c>
      <c r="C287" s="451" t="str">
        <f>C243</f>
        <v>Famille à coller.N.Nom de votre recette.Recette mère ►.S.Saisissez le nom de la recette mère</v>
      </c>
      <c r="D287" s="451">
        <f>D243</f>
        <v>6</v>
      </c>
      <c r="E287" s="451" t="str">
        <f>E243</f>
        <v>couverts</v>
      </c>
      <c r="F287" s="145"/>
      <c r="G287" s="146"/>
      <c r="H287" s="146"/>
      <c r="I287" s="146"/>
      <c r="J287" s="146"/>
      <c r="K287" s="472"/>
      <c r="L287" s="147" t="s">
        <v>266</v>
      </c>
      <c r="R287" s="464"/>
      <c r="AF287"/>
      <c r="AG287"/>
      <c r="AH287"/>
      <c r="AI287"/>
      <c r="AJ287"/>
      <c r="AK287"/>
      <c r="AL287"/>
      <c r="AS287" s="465"/>
      <c r="AT287" s="465"/>
      <c r="AU287" s="465"/>
      <c r="AV287" s="465"/>
      <c r="AW287" s="465"/>
      <c r="AX287" s="465"/>
      <c r="AY287" s="465"/>
      <c r="BA287" s="466">
        <v>1</v>
      </c>
    </row>
    <row r="288" spans="2:53" ht="21" customHeight="1" x14ac:dyDescent="0.25">
      <c r="B288" s="116" t="s">
        <v>7</v>
      </c>
      <c r="C288" s="451" t="str">
        <f>C271</f>
        <v>Famille à coller.N.Nom de votre recette.Recette mère ►.S.Saisissez le nom de la recette mère</v>
      </c>
      <c r="D288" s="451">
        <f>D271</f>
        <v>6</v>
      </c>
      <c r="E288" s="451" t="str">
        <f>E271</f>
        <v>couverts</v>
      </c>
      <c r="F288" s="994"/>
      <c r="G288" s="265"/>
      <c r="H288" s="265" t="s">
        <v>73</v>
      </c>
      <c r="I288" s="266"/>
      <c r="J288" s="267"/>
      <c r="K288" s="267"/>
      <c r="L288" s="268"/>
      <c r="R288" s="464"/>
      <c r="AF288"/>
      <c r="AG288"/>
      <c r="AH288"/>
      <c r="AI288"/>
      <c r="AJ288"/>
      <c r="AK288"/>
      <c r="AL288"/>
      <c r="AS288" s="465"/>
      <c r="AT288" s="465"/>
      <c r="AU288" s="465"/>
      <c r="AV288" s="465"/>
      <c r="AW288" s="465"/>
      <c r="AX288" s="465"/>
      <c r="AY288" s="465"/>
      <c r="BA288" s="466">
        <v>1</v>
      </c>
    </row>
    <row r="289" spans="2:53" ht="21" customHeight="1" thickBot="1" x14ac:dyDescent="0.3">
      <c r="B289" s="123" t="s">
        <v>7</v>
      </c>
      <c r="C289" s="455" t="str">
        <f>C271</f>
        <v>Famille à coller.N.Nom de votre recette.Recette mère ►.S.Saisissez le nom de la recette mère</v>
      </c>
      <c r="D289" s="455">
        <f>D271</f>
        <v>6</v>
      </c>
      <c r="E289" s="455" t="str">
        <f>E271</f>
        <v>couverts</v>
      </c>
      <c r="F289" s="269" t="s">
        <v>62</v>
      </c>
      <c r="G289" s="270"/>
      <c r="H289" s="271"/>
      <c r="I289" s="272"/>
      <c r="J289" s="271"/>
      <c r="K289" s="271"/>
      <c r="L289" s="273"/>
      <c r="R289" s="464"/>
      <c r="AF289"/>
      <c r="AG289"/>
      <c r="AH289"/>
      <c r="AI289"/>
      <c r="AJ289"/>
      <c r="AK289"/>
      <c r="AL289"/>
      <c r="AS289" s="465"/>
      <c r="AT289" s="465"/>
      <c r="AU289" s="465"/>
      <c r="AV289" s="465"/>
      <c r="AW289" s="465"/>
      <c r="AX289" s="465"/>
      <c r="AY289" s="465"/>
      <c r="BA289" s="466">
        <v>1</v>
      </c>
    </row>
    <row r="290" spans="2:53" ht="21" customHeight="1" thickBot="1" x14ac:dyDescent="0.3">
      <c r="B290" s="312" t="s">
        <v>7</v>
      </c>
      <c r="C290" s="464"/>
      <c r="D290" s="464"/>
      <c r="E290" s="464"/>
      <c r="F290" s="464"/>
      <c r="G290" s="464"/>
      <c r="H290" s="464"/>
      <c r="I290" s="464"/>
      <c r="J290" s="464"/>
      <c r="K290" s="464"/>
      <c r="L290" s="464"/>
      <c r="R290" s="464"/>
      <c r="AF290"/>
      <c r="AG290"/>
      <c r="AH290"/>
      <c r="AI290"/>
      <c r="AJ290"/>
      <c r="AK290"/>
      <c r="AL290"/>
      <c r="AS290" s="465"/>
      <c r="AT290" s="465"/>
      <c r="AU290" s="465"/>
      <c r="AV290" s="465"/>
      <c r="AW290" s="465"/>
      <c r="AX290" s="465"/>
      <c r="AY290" s="465"/>
      <c r="BA290" s="466">
        <v>1</v>
      </c>
    </row>
    <row r="291" spans="2:53" ht="21" customHeight="1" x14ac:dyDescent="0.25">
      <c r="B291" s="23" t="s">
        <v>7</v>
      </c>
      <c r="C291" s="456" t="str">
        <f>C297</f>
        <v>Famille à coller.N.Nom de votre recette.Recette mère ►.S.Saisissez le nom de la recette mère</v>
      </c>
      <c r="D291" s="457">
        <f>D297</f>
        <v>6</v>
      </c>
      <c r="E291" s="457" t="str">
        <f>E297</f>
        <v>couverts</v>
      </c>
      <c r="F291" s="279" t="s">
        <v>4</v>
      </c>
      <c r="G291" s="24" t="s">
        <v>8</v>
      </c>
      <c r="H291" s="3217" t="s">
        <v>206</v>
      </c>
      <c r="I291" s="3217"/>
      <c r="J291" s="3157" t="s">
        <v>10</v>
      </c>
      <c r="K291" s="3157"/>
      <c r="L291" s="3158"/>
      <c r="N291" s="522" t="s">
        <v>77</v>
      </c>
      <c r="O291" s="470" t="s">
        <v>647</v>
      </c>
      <c r="P291" s="470"/>
      <c r="Q291" s="470"/>
      <c r="R291" s="464"/>
      <c r="W291"/>
      <c r="X291"/>
      <c r="Y291"/>
      <c r="Z291"/>
      <c r="AA291"/>
      <c r="AB291"/>
      <c r="AC291"/>
      <c r="AD291"/>
      <c r="AF291"/>
      <c r="AG291"/>
      <c r="AH291"/>
      <c r="AI291"/>
      <c r="AJ291"/>
      <c r="AK291"/>
      <c r="AL291"/>
      <c r="AS291" s="465"/>
      <c r="AT291" s="465"/>
      <c r="AU291" s="465"/>
      <c r="AV291" s="465"/>
      <c r="AW291" s="465"/>
      <c r="AX291" s="465"/>
      <c r="AY291" s="465"/>
      <c r="BA291" s="466">
        <v>1</v>
      </c>
    </row>
    <row r="292" spans="2:53" ht="21" customHeight="1" x14ac:dyDescent="0.25">
      <c r="B292" s="25" t="s">
        <v>7</v>
      </c>
      <c r="C292" s="458" t="str">
        <f>C297</f>
        <v>Famille à coller.N.Nom de votre recette.Recette mère ►.S.Saisissez le nom de la recette mère</v>
      </c>
      <c r="D292" s="459"/>
      <c r="E292" s="459"/>
      <c r="F292" s="281" t="s">
        <v>207</v>
      </c>
      <c r="G292" s="26" t="s">
        <v>12</v>
      </c>
      <c r="H292" s="3218"/>
      <c r="I292" s="3218"/>
      <c r="J292" s="3159"/>
      <c r="K292" s="3159"/>
      <c r="L292" s="3160"/>
      <c r="N292" s="464"/>
      <c r="O292" s="469" t="s">
        <v>276</v>
      </c>
      <c r="R292" s="464"/>
      <c r="W292"/>
      <c r="X292"/>
      <c r="Y292"/>
      <c r="Z292"/>
      <c r="AA292"/>
      <c r="AB292"/>
      <c r="AC292"/>
      <c r="AD292"/>
      <c r="AF292"/>
      <c r="AG292"/>
      <c r="AH292"/>
      <c r="AI292"/>
      <c r="AJ292"/>
      <c r="AK292"/>
      <c r="AL292"/>
      <c r="AS292" s="465"/>
      <c r="AT292" s="465"/>
      <c r="AU292" s="465"/>
      <c r="AV292" s="465"/>
      <c r="AW292" s="465"/>
      <c r="AX292" s="465"/>
      <c r="AY292" s="465"/>
      <c r="BA292" s="466">
        <v>1</v>
      </c>
    </row>
    <row r="293" spans="2:53" ht="21" customHeight="1" x14ac:dyDescent="0.25">
      <c r="B293" s="25" t="s">
        <v>7</v>
      </c>
      <c r="C293" s="460" t="str">
        <f>C297</f>
        <v>Famille à coller.N.Nom de votre recette.Recette mère ►.S.Saisissez le nom de la recette mère</v>
      </c>
      <c r="D293" s="461"/>
      <c r="E293" s="462"/>
      <c r="F293" s="28"/>
      <c r="G293" s="29" t="s">
        <v>208</v>
      </c>
      <c r="H293" s="283"/>
      <c r="I293" s="30" t="s">
        <v>13</v>
      </c>
      <c r="J293" s="284" t="s">
        <v>14</v>
      </c>
      <c r="K293" s="9"/>
      <c r="L293" s="285"/>
      <c r="R293" s="464"/>
      <c r="W293"/>
      <c r="X293"/>
      <c r="Y293"/>
      <c r="Z293"/>
      <c r="AA293"/>
      <c r="AB293"/>
      <c r="AC293"/>
      <c r="AD293"/>
      <c r="AF293"/>
      <c r="AG293"/>
      <c r="AH293"/>
      <c r="AI293"/>
      <c r="AJ293"/>
      <c r="AK293"/>
      <c r="AL293"/>
      <c r="AS293" s="465"/>
      <c r="AT293" s="465"/>
      <c r="AU293" s="465"/>
      <c r="AV293" s="465"/>
      <c r="AW293" s="465"/>
      <c r="AX293" s="465"/>
      <c r="AY293" s="465"/>
      <c r="BA293" s="466">
        <v>1</v>
      </c>
    </row>
    <row r="294" spans="2:53" ht="21" customHeight="1" x14ac:dyDescent="0.25">
      <c r="B294" s="25" t="s">
        <v>7</v>
      </c>
      <c r="C294" s="428" t="str">
        <f>C297</f>
        <v>Famille à coller.N.Nom de votre recette.Recette mère ►.S.Saisissez le nom de la recette mère</v>
      </c>
      <c r="D294" s="428"/>
      <c r="E294" s="428"/>
      <c r="F294" s="36" t="s">
        <v>16</v>
      </c>
      <c r="G294" s="37"/>
      <c r="H294" s="37"/>
      <c r="I294" s="288" t="s">
        <v>17</v>
      </c>
      <c r="J294" s="3214" t="str">
        <f>F297</f>
        <v>Famille à coller.N.Nom de votre recette.Recette mère ►.S.Saisissez le nom de la recette mère</v>
      </c>
      <c r="K294" s="3214"/>
      <c r="L294" s="3215"/>
      <c r="R294" s="464"/>
      <c r="W294"/>
      <c r="X294"/>
      <c r="Y294"/>
      <c r="Z294"/>
      <c r="AA294"/>
      <c r="AB294"/>
      <c r="AC294"/>
      <c r="AD294"/>
      <c r="AF294"/>
      <c r="AG294"/>
      <c r="AH294"/>
      <c r="AI294"/>
      <c r="AJ294"/>
      <c r="AK294"/>
      <c r="AL294"/>
      <c r="AS294" s="465"/>
      <c r="AT294" s="465"/>
      <c r="AU294" s="465"/>
      <c r="AV294" s="465"/>
      <c r="AW294" s="465"/>
      <c r="AX294" s="465"/>
      <c r="AY294" s="465"/>
      <c r="BA294" s="466">
        <v>1</v>
      </c>
    </row>
    <row r="295" spans="2:53" ht="21" customHeight="1" x14ac:dyDescent="0.25">
      <c r="B295" s="25" t="s">
        <v>7</v>
      </c>
      <c r="C295" s="428" t="str">
        <f>C297</f>
        <v>Famille à coller.N.Nom de votre recette.Recette mère ►.S.Saisissez le nom de la recette mère</v>
      </c>
      <c r="D295" s="428"/>
      <c r="E295" s="428"/>
      <c r="F295" s="43">
        <v>6</v>
      </c>
      <c r="G295" s="44" t="s">
        <v>66</v>
      </c>
      <c r="H295" s="36"/>
      <c r="I295" s="36"/>
      <c r="J295" s="3214"/>
      <c r="K295" s="3214"/>
      <c r="L295" s="3215"/>
      <c r="R295" s="464"/>
      <c r="W295"/>
      <c r="X295"/>
      <c r="Y295"/>
      <c r="Z295"/>
      <c r="AA295"/>
      <c r="AB295"/>
      <c r="AC295"/>
      <c r="AD295"/>
      <c r="AF295"/>
      <c r="AG295"/>
      <c r="AH295"/>
      <c r="AI295"/>
      <c r="AJ295"/>
      <c r="AK295"/>
      <c r="AL295"/>
      <c r="AS295" s="465"/>
      <c r="AT295" s="465"/>
      <c r="AU295" s="465"/>
      <c r="AV295" s="465"/>
      <c r="AW295" s="465"/>
      <c r="AX295" s="465"/>
      <c r="AY295" s="465"/>
      <c r="BA295" s="466">
        <v>1</v>
      </c>
    </row>
    <row r="296" spans="2:53" ht="21" customHeight="1" x14ac:dyDescent="0.25">
      <c r="B296" s="25" t="s">
        <v>5</v>
      </c>
      <c r="C296" s="428" t="str">
        <f>C297</f>
        <v>Famille à coller.N.Nom de votre recette.Recette mère ►.S.Saisissez le nom de la recette mère</v>
      </c>
      <c r="D296" s="428"/>
      <c r="E296" s="428"/>
      <c r="F296" s="289"/>
      <c r="G296" s="48"/>
      <c r="H296" s="48"/>
      <c r="I296" s="48"/>
      <c r="J296" s="48"/>
      <c r="K296" s="48"/>
      <c r="L296" s="429"/>
      <c r="R296" s="464"/>
      <c r="AF296"/>
      <c r="AG296"/>
      <c r="AH296"/>
      <c r="AI296"/>
      <c r="AJ296"/>
      <c r="AK296"/>
      <c r="AL296"/>
      <c r="AS296" s="465"/>
      <c r="AT296" s="465"/>
      <c r="AU296" s="465"/>
      <c r="AV296" s="465"/>
      <c r="AW296" s="465"/>
      <c r="AX296" s="465"/>
      <c r="AY296" s="465"/>
      <c r="BA296" s="466">
        <v>1</v>
      </c>
    </row>
    <row r="297" spans="2:53" ht="21" customHeight="1" thickBot="1" x14ac:dyDescent="0.3">
      <c r="B297" s="430" t="s">
        <v>5</v>
      </c>
      <c r="C297" s="431" t="str">
        <f>F297</f>
        <v>Famille à coller.N.Nom de votre recette.Recette mère ►.S.Saisissez le nom de la recette mère</v>
      </c>
      <c r="D297" s="431">
        <f>F295</f>
        <v>6</v>
      </c>
      <c r="E297" s="431" t="str">
        <f>G295</f>
        <v>couverts</v>
      </c>
      <c r="F297" s="435" t="str">
        <f>UPPER(LEFT(H291,1))&amp;LOWER(MID(H291,2,999))&amp;"."&amp;UPPER(LEFT(J291,1))&amp;"."&amp;UPPER(LEFT(J291,1))&amp;LOWER(MID(J291,2,999))&amp;"."&amp;IF(ISTEXT(L297),K297&amp;"."&amp;UPPER(LEFT(L297,1))&amp;"."&amp;UPPER(LEFT(L297,1))&amp;LOWER(MID(L297,2,999)),G297)</f>
        <v>Famille à coller.N.Nom de votre recette.Recette mère ►.S.Saisissez le nom de la recette mère</v>
      </c>
      <c r="G297" s="432" t="s">
        <v>22</v>
      </c>
      <c r="H297" s="3216" t="s">
        <v>23</v>
      </c>
      <c r="I297" s="3216"/>
      <c r="J297" s="3216"/>
      <c r="K297" s="433" t="s">
        <v>24</v>
      </c>
      <c r="L297" s="434" t="s">
        <v>25</v>
      </c>
      <c r="R297" s="464"/>
      <c r="AF297"/>
      <c r="AG297"/>
      <c r="AH297"/>
      <c r="AI297"/>
      <c r="AJ297"/>
      <c r="AK297"/>
      <c r="AL297"/>
      <c r="AS297" s="465"/>
      <c r="AT297" s="465"/>
      <c r="AU297" s="465"/>
      <c r="AV297" s="465"/>
      <c r="AW297" s="465"/>
      <c r="AX297" s="465"/>
      <c r="AY297" s="465"/>
      <c r="BA297" s="466">
        <v>1</v>
      </c>
    </row>
    <row r="298" spans="2:53" ht="21" customHeight="1" thickTop="1" thickBot="1" x14ac:dyDescent="0.3">
      <c r="B298" s="439" t="s">
        <v>7</v>
      </c>
      <c r="C298" s="440" t="str">
        <f>C297</f>
        <v>Famille à coller.N.Nom de votre recette.Recette mère ►.S.Saisissez le nom de la recette mère</v>
      </c>
      <c r="D298" s="440"/>
      <c r="E298" s="440"/>
      <c r="F298" s="56" t="s">
        <v>27</v>
      </c>
      <c r="G298" s="106">
        <v>28</v>
      </c>
      <c r="H298" s="394" t="s">
        <v>166</v>
      </c>
      <c r="I298" s="395"/>
      <c r="J298" s="395"/>
      <c r="K298" s="395"/>
      <c r="L298" s="396"/>
      <c r="AF298"/>
      <c r="AG298"/>
      <c r="AH298"/>
      <c r="AI298"/>
      <c r="AJ298"/>
      <c r="AK298"/>
      <c r="AL298"/>
      <c r="AS298" s="465"/>
      <c r="AT298" s="465"/>
      <c r="AU298" s="465"/>
      <c r="AV298" s="465"/>
      <c r="AW298" s="465"/>
      <c r="AX298" s="465"/>
      <c r="AY298" s="465"/>
      <c r="BA298" s="466">
        <v>1</v>
      </c>
    </row>
    <row r="299" spans="2:53" ht="21" customHeight="1" thickTop="1" x14ac:dyDescent="0.25">
      <c r="B299" s="439" t="s">
        <v>7</v>
      </c>
      <c r="C299" s="523" t="str">
        <f>C297</f>
        <v>Famille à coller.N.Nom de votre recette.Recette mère ►.S.Saisissez le nom de la recette mère</v>
      </c>
      <c r="D299" s="523"/>
      <c r="E299" s="523"/>
      <c r="F299" s="404" t="s">
        <v>261</v>
      </c>
      <c r="G299" s="85"/>
      <c r="H299" s="405"/>
      <c r="I299" s="122"/>
      <c r="J299" s="122"/>
      <c r="K299" s="122"/>
      <c r="L299" s="112"/>
      <c r="AF299"/>
      <c r="AG299"/>
      <c r="AH299"/>
      <c r="AI299"/>
      <c r="AJ299"/>
      <c r="AK299"/>
      <c r="AL299"/>
      <c r="AS299" s="465"/>
      <c r="AT299" s="465"/>
      <c r="AU299" s="465"/>
      <c r="AV299" s="465"/>
      <c r="AW299" s="465"/>
      <c r="AX299" s="465"/>
      <c r="AY299" s="465"/>
      <c r="BA299" s="466">
        <v>1</v>
      </c>
    </row>
    <row r="300" spans="2:53" ht="21" customHeight="1" x14ac:dyDescent="0.25">
      <c r="B300" s="104" t="s">
        <v>7</v>
      </c>
      <c r="C300" s="451" t="str">
        <f>C297</f>
        <v>Famille à coller.N.Nom de votre recette.Recette mère ►.S.Saisissez le nom de la recette mère</v>
      </c>
      <c r="D300" s="451"/>
      <c r="E300" s="451"/>
      <c r="F300" s="3200" t="s">
        <v>167</v>
      </c>
      <c r="G300" s="3201"/>
      <c r="H300" s="3201"/>
      <c r="I300" s="3201"/>
      <c r="J300" s="3201"/>
      <c r="K300" s="3201"/>
      <c r="L300" s="3202"/>
      <c r="AF300"/>
      <c r="AG300"/>
      <c r="AH300"/>
      <c r="AI300"/>
      <c r="AJ300"/>
      <c r="AK300"/>
      <c r="AL300"/>
      <c r="AS300" s="465"/>
      <c r="AT300" s="465"/>
      <c r="AU300" s="465"/>
      <c r="AV300" s="465"/>
      <c r="AW300" s="465"/>
      <c r="AX300" s="465"/>
      <c r="AY300" s="465"/>
      <c r="BA300" s="466">
        <v>1</v>
      </c>
    </row>
    <row r="301" spans="2:53" ht="21" customHeight="1" x14ac:dyDescent="0.25">
      <c r="B301" s="104" t="s">
        <v>7</v>
      </c>
      <c r="C301" s="451" t="str">
        <f>C297</f>
        <v>Famille à coller.N.Nom de votre recette.Recette mère ►.S.Saisissez le nom de la recette mère</v>
      </c>
      <c r="D301" s="451">
        <f>D297</f>
        <v>6</v>
      </c>
      <c r="E301" s="451" t="str">
        <f>E297</f>
        <v>couverts</v>
      </c>
      <c r="F301" s="3200"/>
      <c r="G301" s="3201"/>
      <c r="H301" s="3201"/>
      <c r="I301" s="3201"/>
      <c r="J301" s="3201"/>
      <c r="K301" s="3201"/>
      <c r="L301" s="3202"/>
      <c r="AF301"/>
      <c r="AG301"/>
      <c r="AH301"/>
      <c r="AI301"/>
      <c r="AJ301"/>
      <c r="AK301"/>
      <c r="AL301"/>
      <c r="AS301" s="465"/>
      <c r="AT301" s="465"/>
      <c r="AU301" s="465"/>
      <c r="AV301" s="465"/>
      <c r="AW301" s="465"/>
      <c r="AX301" s="465"/>
      <c r="AY301" s="465"/>
      <c r="BA301" s="466">
        <v>1</v>
      </c>
    </row>
    <row r="302" spans="2:53" ht="21" customHeight="1" x14ac:dyDescent="0.25">
      <c r="B302" s="104" t="s">
        <v>7</v>
      </c>
      <c r="C302" s="451" t="str">
        <f>C297</f>
        <v>Famille à coller.N.Nom de votre recette.Recette mère ►.S.Saisissez le nom de la recette mère</v>
      </c>
      <c r="D302" s="451">
        <f>D297</f>
        <v>6</v>
      </c>
      <c r="E302" s="451" t="str">
        <f>E297</f>
        <v>couverts</v>
      </c>
      <c r="F302" s="3200"/>
      <c r="G302" s="3201"/>
      <c r="H302" s="3201"/>
      <c r="I302" s="3201"/>
      <c r="J302" s="3201"/>
      <c r="K302" s="3201"/>
      <c r="L302" s="3202"/>
      <c r="AF302"/>
      <c r="AG302"/>
      <c r="AH302"/>
      <c r="AI302"/>
      <c r="AJ302"/>
      <c r="AK302"/>
      <c r="AL302"/>
      <c r="AS302" s="465"/>
      <c r="AT302" s="465"/>
      <c r="AU302" s="465"/>
      <c r="AV302" s="465"/>
      <c r="AW302" s="465"/>
      <c r="AX302" s="465"/>
      <c r="AY302" s="465"/>
      <c r="BA302" s="466">
        <v>1</v>
      </c>
    </row>
    <row r="303" spans="2:53" ht="21" customHeight="1" x14ac:dyDescent="0.25">
      <c r="B303" s="104" t="s">
        <v>7</v>
      </c>
      <c r="C303" s="451" t="str">
        <f>C297</f>
        <v>Famille à coller.N.Nom de votre recette.Recette mère ►.S.Saisissez le nom de la recette mère</v>
      </c>
      <c r="D303" s="451">
        <f>D297</f>
        <v>6</v>
      </c>
      <c r="E303" s="451" t="str">
        <f>E297</f>
        <v>couverts</v>
      </c>
      <c r="F303" s="397" t="s">
        <v>262</v>
      </c>
      <c r="G303" s="114"/>
      <c r="H303" s="114"/>
      <c r="I303" s="114"/>
      <c r="J303" s="114"/>
      <c r="K303" s="114"/>
      <c r="L303" s="115"/>
      <c r="AF303"/>
      <c r="AG303"/>
      <c r="AH303"/>
      <c r="AI303"/>
      <c r="AJ303"/>
      <c r="AK303"/>
      <c r="AL303"/>
      <c r="AS303" s="465"/>
      <c r="AT303" s="465"/>
      <c r="AU303" s="465"/>
      <c r="AV303" s="465"/>
      <c r="AW303" s="465"/>
      <c r="AX303" s="465"/>
      <c r="AY303" s="465"/>
      <c r="BA303" s="466">
        <v>1</v>
      </c>
    </row>
    <row r="304" spans="2:53" ht="21" customHeight="1" x14ac:dyDescent="0.25">
      <c r="B304" s="104" t="s">
        <v>7</v>
      </c>
      <c r="C304" s="451" t="str">
        <f>C297</f>
        <v>Famille à coller.N.Nom de votre recette.Recette mère ►.S.Saisissez le nom de la recette mère</v>
      </c>
      <c r="D304" s="451">
        <f>D297</f>
        <v>6</v>
      </c>
      <c r="E304" s="451" t="str">
        <f>E297</f>
        <v>couverts</v>
      </c>
      <c r="F304" s="398" t="s">
        <v>263</v>
      </c>
      <c r="G304" s="350"/>
      <c r="H304" s="350"/>
      <c r="I304" s="350"/>
      <c r="J304" s="350"/>
      <c r="K304" s="350"/>
      <c r="L304" s="351"/>
      <c r="AF304"/>
      <c r="AG304"/>
      <c r="AH304"/>
      <c r="AI304"/>
      <c r="AJ304"/>
      <c r="AK304"/>
      <c r="AL304"/>
      <c r="AS304" s="465"/>
      <c r="AT304" s="465"/>
      <c r="AU304" s="465"/>
      <c r="AV304" s="465"/>
      <c r="AW304" s="465"/>
      <c r="AX304" s="465"/>
      <c r="AY304" s="465"/>
      <c r="BA304" s="466">
        <v>1</v>
      </c>
    </row>
    <row r="305" spans="2:53" ht="21" customHeight="1" x14ac:dyDescent="0.25">
      <c r="B305" s="104" t="s">
        <v>7</v>
      </c>
      <c r="C305" s="451" t="str">
        <f>C297</f>
        <v>Famille à coller.N.Nom de votre recette.Recette mère ►.S.Saisissez le nom de la recette mère</v>
      </c>
      <c r="D305" s="451">
        <f>D297</f>
        <v>6</v>
      </c>
      <c r="E305" s="451" t="str">
        <f>E297</f>
        <v>couverts</v>
      </c>
      <c r="F305" s="3203" t="s">
        <v>264</v>
      </c>
      <c r="G305" s="3204"/>
      <c r="H305" s="3204"/>
      <c r="I305" s="3204"/>
      <c r="J305" s="3204"/>
      <c r="K305" s="3204"/>
      <c r="L305" s="3205"/>
      <c r="AF305"/>
      <c r="AG305"/>
      <c r="AH305"/>
      <c r="AI305"/>
      <c r="AJ305"/>
      <c r="AK305"/>
      <c r="AL305"/>
      <c r="AS305" s="465"/>
      <c r="AT305" s="465"/>
      <c r="AU305" s="465"/>
      <c r="AV305" s="465"/>
      <c r="AW305" s="465"/>
      <c r="AX305" s="465"/>
      <c r="AY305" s="465"/>
      <c r="BA305" s="466">
        <v>1</v>
      </c>
    </row>
    <row r="306" spans="2:53" ht="21" customHeight="1" x14ac:dyDescent="0.25">
      <c r="B306" s="104" t="s">
        <v>7</v>
      </c>
      <c r="C306" s="451" t="str">
        <f>C297</f>
        <v>Famille à coller.N.Nom de votre recette.Recette mère ►.S.Saisissez le nom de la recette mère</v>
      </c>
      <c r="D306" s="451">
        <f>D297</f>
        <v>6</v>
      </c>
      <c r="E306" s="451" t="str">
        <f>E297</f>
        <v>couverts</v>
      </c>
      <c r="F306" s="3203"/>
      <c r="G306" s="3204"/>
      <c r="H306" s="3204"/>
      <c r="I306" s="3204"/>
      <c r="J306" s="3204"/>
      <c r="K306" s="3204"/>
      <c r="L306" s="3205"/>
      <c r="AF306"/>
      <c r="AG306"/>
      <c r="AH306"/>
      <c r="AI306"/>
      <c r="AJ306"/>
      <c r="AK306"/>
      <c r="AL306"/>
      <c r="AS306" s="465"/>
      <c r="AT306" s="465"/>
      <c r="AU306" s="465"/>
      <c r="AV306" s="465"/>
      <c r="AW306" s="465"/>
      <c r="AX306" s="465"/>
      <c r="AY306" s="465"/>
      <c r="BA306" s="466">
        <v>1</v>
      </c>
    </row>
    <row r="307" spans="2:53" ht="21" customHeight="1" x14ac:dyDescent="0.25">
      <c r="B307" s="104" t="s">
        <v>7</v>
      </c>
      <c r="C307" s="451" t="str">
        <f>C297</f>
        <v>Famille à coller.N.Nom de votre recette.Recette mère ►.S.Saisissez le nom de la recette mère</v>
      </c>
      <c r="D307" s="451">
        <f>D297</f>
        <v>6</v>
      </c>
      <c r="E307" s="451" t="str">
        <f>E297</f>
        <v>couverts</v>
      </c>
      <c r="F307" s="3203"/>
      <c r="G307" s="3204"/>
      <c r="H307" s="3204"/>
      <c r="I307" s="3204"/>
      <c r="J307" s="3204"/>
      <c r="K307" s="3204"/>
      <c r="L307" s="3205"/>
      <c r="AF307"/>
      <c r="AG307"/>
      <c r="AH307"/>
      <c r="AI307"/>
      <c r="AJ307"/>
      <c r="AK307"/>
      <c r="AL307"/>
      <c r="AS307" s="465"/>
      <c r="AT307" s="465"/>
      <c r="AU307" s="465"/>
      <c r="AV307" s="465"/>
      <c r="AW307" s="465"/>
      <c r="AX307" s="465"/>
      <c r="AY307" s="465"/>
      <c r="BA307" s="466">
        <v>1</v>
      </c>
    </row>
    <row r="308" spans="2:53" ht="21" customHeight="1" x14ac:dyDescent="0.25">
      <c r="B308" s="104" t="s">
        <v>7</v>
      </c>
      <c r="C308" s="451" t="str">
        <f>C297</f>
        <v>Famille à coller.N.Nom de votre recette.Recette mère ►.S.Saisissez le nom de la recette mère</v>
      </c>
      <c r="D308" s="451">
        <f>D297</f>
        <v>6</v>
      </c>
      <c r="E308" s="451" t="str">
        <f>E297</f>
        <v>couverts</v>
      </c>
      <c r="F308" s="3203"/>
      <c r="G308" s="3204"/>
      <c r="H308" s="3204"/>
      <c r="I308" s="3204"/>
      <c r="J308" s="3204"/>
      <c r="K308" s="3204"/>
      <c r="L308" s="3205"/>
      <c r="AF308"/>
      <c r="AG308"/>
      <c r="AH308"/>
      <c r="AI308"/>
      <c r="AJ308"/>
      <c r="AK308"/>
      <c r="AL308"/>
      <c r="AS308" s="465"/>
      <c r="AT308" s="465"/>
      <c r="AU308" s="465"/>
      <c r="AV308" s="465"/>
      <c r="AW308" s="465"/>
      <c r="AX308" s="465"/>
      <c r="AY308" s="465"/>
      <c r="BA308" s="466">
        <v>1</v>
      </c>
    </row>
    <row r="309" spans="2:53" ht="21" customHeight="1" x14ac:dyDescent="0.25">
      <c r="B309" s="104" t="s">
        <v>7</v>
      </c>
      <c r="C309" s="451" t="str">
        <f>C297</f>
        <v>Famille à coller.N.Nom de votre recette.Recette mère ►.S.Saisissez le nom de la recette mère</v>
      </c>
      <c r="D309" s="451">
        <f>D297</f>
        <v>6</v>
      </c>
      <c r="E309" s="451" t="str">
        <f>E297</f>
        <v>couverts</v>
      </c>
      <c r="F309" s="624"/>
      <c r="G309" s="625"/>
      <c r="H309" s="625"/>
      <c r="I309" s="625"/>
      <c r="J309" s="625"/>
      <c r="K309" s="626"/>
      <c r="L309" s="627"/>
      <c r="AE309" s="27"/>
      <c r="AF309" s="27"/>
      <c r="AG309"/>
      <c r="AH309"/>
      <c r="AI309"/>
      <c r="AJ309"/>
      <c r="AK309"/>
      <c r="AL309"/>
      <c r="AS309" s="465"/>
      <c r="AT309" s="465"/>
      <c r="AU309" s="465"/>
      <c r="AV309" s="465"/>
      <c r="AW309" s="465"/>
      <c r="AX309" s="465"/>
      <c r="AY309" s="465"/>
      <c r="BA309" s="466">
        <v>1</v>
      </c>
    </row>
    <row r="310" spans="2:53" ht="21" customHeight="1" x14ac:dyDescent="0.25">
      <c r="B310" s="104" t="s">
        <v>7</v>
      </c>
      <c r="C310" s="451" t="str">
        <f>C297</f>
        <v>Famille à coller.N.Nom de votre recette.Recette mère ►.S.Saisissez le nom de la recette mère</v>
      </c>
      <c r="D310" s="451">
        <f>D297</f>
        <v>6</v>
      </c>
      <c r="E310" s="451" t="str">
        <f>E297</f>
        <v>couverts</v>
      </c>
      <c r="F310" s="393" t="s">
        <v>68</v>
      </c>
      <c r="G310" s="348"/>
      <c r="H310" s="348"/>
      <c r="I310" s="348"/>
      <c r="J310" s="348"/>
      <c r="K310" s="348"/>
      <c r="L310" s="349"/>
      <c r="AE310" s="27"/>
      <c r="AF310" s="27"/>
      <c r="AG310"/>
      <c r="AH310"/>
      <c r="AI310"/>
      <c r="AJ310"/>
      <c r="AK310"/>
      <c r="AL310"/>
      <c r="AS310" s="465"/>
      <c r="AT310" s="465"/>
      <c r="AU310" s="465"/>
      <c r="AV310" s="465"/>
      <c r="AW310" s="465"/>
      <c r="AX310" s="465"/>
      <c r="AY310" s="465"/>
      <c r="BA310" s="466">
        <v>1</v>
      </c>
    </row>
    <row r="311" spans="2:53" ht="21" customHeight="1" x14ac:dyDescent="0.25">
      <c r="B311" s="73" t="str">
        <f t="shared" ref="B311:B338" si="39">IF(OR(F311&lt;&gt;"",G311&lt;&gt; "",H311&lt;&gt;"",I311&lt;&gt;""),"A", "►")</f>
        <v>►</v>
      </c>
      <c r="C311" s="451" t="str">
        <f>C297</f>
        <v>Famille à coller.N.Nom de votre recette.Recette mère ►.S.Saisissez le nom de la recette mère</v>
      </c>
      <c r="D311" s="451">
        <f>D297</f>
        <v>6</v>
      </c>
      <c r="E311" s="451" t="str">
        <f>E297</f>
        <v>couverts</v>
      </c>
      <c r="F311" s="386"/>
      <c r="G311" s="375"/>
      <c r="H311" s="375"/>
      <c r="I311" s="375"/>
      <c r="J311" s="375"/>
      <c r="K311" s="375"/>
      <c r="L311" s="387"/>
      <c r="AE311" s="27"/>
      <c r="AF311" s="27"/>
      <c r="AG311"/>
      <c r="AH311"/>
      <c r="AI311"/>
      <c r="AJ311"/>
      <c r="AK311"/>
      <c r="AL311"/>
      <c r="AS311" s="465"/>
      <c r="AT311" s="465"/>
      <c r="AU311" s="465"/>
      <c r="AV311" s="465"/>
      <c r="AW311" s="465"/>
      <c r="AX311" s="465"/>
      <c r="AY311" s="465"/>
      <c r="BA311" s="466">
        <v>1</v>
      </c>
    </row>
    <row r="312" spans="2:53" ht="21" customHeight="1" x14ac:dyDescent="0.25">
      <c r="B312" s="73" t="str">
        <f t="shared" si="39"/>
        <v>►</v>
      </c>
      <c r="C312" s="451" t="str">
        <f>C297</f>
        <v>Famille à coller.N.Nom de votre recette.Recette mère ►.S.Saisissez le nom de la recette mère</v>
      </c>
      <c r="D312" s="451">
        <f>D297</f>
        <v>6</v>
      </c>
      <c r="E312" s="451" t="str">
        <f>E297</f>
        <v>couverts</v>
      </c>
      <c r="F312" s="386"/>
      <c r="G312" s="375"/>
      <c r="H312" s="375"/>
      <c r="I312" s="375"/>
      <c r="J312" s="375"/>
      <c r="K312" s="375"/>
      <c r="L312" s="387"/>
      <c r="AE312" s="27"/>
      <c r="AF312" s="27"/>
      <c r="AG312"/>
      <c r="AH312"/>
      <c r="AI312"/>
      <c r="AJ312"/>
      <c r="AK312"/>
      <c r="AL312"/>
      <c r="AS312" s="465"/>
      <c r="AT312" s="465"/>
      <c r="AU312" s="465"/>
      <c r="AV312" s="465"/>
      <c r="AW312" s="465"/>
      <c r="AX312" s="465"/>
      <c r="AY312" s="465"/>
      <c r="BA312" s="466">
        <v>1</v>
      </c>
    </row>
    <row r="313" spans="2:53" ht="21" customHeight="1" x14ac:dyDescent="0.25">
      <c r="B313" s="73" t="str">
        <f t="shared" si="39"/>
        <v>►</v>
      </c>
      <c r="C313" s="451" t="str">
        <f>C297</f>
        <v>Famille à coller.N.Nom de votre recette.Recette mère ►.S.Saisissez le nom de la recette mère</v>
      </c>
      <c r="D313" s="451">
        <f>D297</f>
        <v>6</v>
      </c>
      <c r="E313" s="451" t="str">
        <f>E297</f>
        <v>couverts</v>
      </c>
      <c r="F313" s="261"/>
      <c r="G313" s="114"/>
      <c r="H313" s="114"/>
      <c r="I313" s="114"/>
      <c r="J313" s="114"/>
      <c r="K313" s="114"/>
      <c r="L313" s="115"/>
      <c r="AE313" s="27"/>
      <c r="AF313" s="27"/>
      <c r="AG313"/>
      <c r="AH313"/>
      <c r="AI313"/>
      <c r="AJ313"/>
      <c r="AK313"/>
      <c r="AL313"/>
      <c r="AS313" s="465"/>
      <c r="AT313" s="465"/>
      <c r="AU313" s="465"/>
      <c r="AV313" s="465"/>
      <c r="AW313" s="465"/>
      <c r="AX313" s="465"/>
      <c r="AY313" s="465"/>
      <c r="BA313" s="466">
        <v>1</v>
      </c>
    </row>
    <row r="314" spans="2:53" ht="21" customHeight="1" x14ac:dyDescent="0.25">
      <c r="B314" s="73" t="str">
        <f t="shared" si="39"/>
        <v>►</v>
      </c>
      <c r="C314" s="451" t="str">
        <f>C297</f>
        <v>Famille à coller.N.Nom de votre recette.Recette mère ►.S.Saisissez le nom de la recette mère</v>
      </c>
      <c r="D314" s="451">
        <f>D297</f>
        <v>6</v>
      </c>
      <c r="E314" s="451" t="str">
        <f>E297</f>
        <v>couverts</v>
      </c>
      <c r="F314" s="261"/>
      <c r="G314" s="114"/>
      <c r="H314" s="114"/>
      <c r="I314" s="114"/>
      <c r="J314" s="114"/>
      <c r="K314" s="114"/>
      <c r="L314" s="115"/>
      <c r="AE314" s="27"/>
      <c r="AF314" s="27"/>
      <c r="AG314"/>
      <c r="AH314"/>
      <c r="AI314"/>
      <c r="AJ314"/>
      <c r="AK314"/>
      <c r="AL314"/>
      <c r="AS314" s="465"/>
      <c r="AT314" s="465"/>
      <c r="AU314" s="465"/>
      <c r="AV314" s="465"/>
      <c r="AW314" s="465"/>
      <c r="AX314" s="465"/>
      <c r="AY314" s="465"/>
      <c r="BA314" s="466">
        <v>1</v>
      </c>
    </row>
    <row r="315" spans="2:53" ht="21" customHeight="1" x14ac:dyDescent="0.25">
      <c r="B315" s="73" t="str">
        <f t="shared" si="39"/>
        <v>►</v>
      </c>
      <c r="C315" s="451" t="str">
        <f>C297</f>
        <v>Famille à coller.N.Nom de votre recette.Recette mère ►.S.Saisissez le nom de la recette mère</v>
      </c>
      <c r="D315" s="451">
        <f>D297</f>
        <v>6</v>
      </c>
      <c r="E315" s="451" t="str">
        <f>E297</f>
        <v>couverts</v>
      </c>
      <c r="F315" s="261"/>
      <c r="G315" s="114"/>
      <c r="H315" s="114"/>
      <c r="I315" s="114"/>
      <c r="J315" s="114"/>
      <c r="K315" s="114"/>
      <c r="L315" s="115"/>
      <c r="AE315" s="27"/>
      <c r="AF315" s="27"/>
      <c r="AG315"/>
      <c r="AH315"/>
      <c r="AI315"/>
      <c r="AJ315"/>
      <c r="AK315"/>
      <c r="AL315"/>
      <c r="AS315" s="465"/>
      <c r="AT315" s="465"/>
      <c r="AU315" s="465"/>
      <c r="AV315" s="465"/>
      <c r="AW315" s="465"/>
      <c r="AX315" s="465"/>
      <c r="AY315" s="465"/>
      <c r="BA315" s="466">
        <v>1</v>
      </c>
    </row>
    <row r="316" spans="2:53" ht="21" customHeight="1" x14ac:dyDescent="0.25">
      <c r="B316" s="73" t="str">
        <f t="shared" si="39"/>
        <v>►</v>
      </c>
      <c r="C316" s="451" t="str">
        <f>C297</f>
        <v>Famille à coller.N.Nom de votre recette.Recette mère ►.S.Saisissez le nom de la recette mère</v>
      </c>
      <c r="D316" s="451">
        <f>D297</f>
        <v>6</v>
      </c>
      <c r="E316" s="451" t="str">
        <f>E297</f>
        <v>couverts</v>
      </c>
      <c r="F316" s="261"/>
      <c r="G316" s="114"/>
      <c r="H316" s="114"/>
      <c r="I316" s="114"/>
      <c r="J316" s="114"/>
      <c r="K316" s="114"/>
      <c r="L316" s="115"/>
      <c r="AE316" s="27"/>
      <c r="AF316" s="27"/>
      <c r="AG316"/>
      <c r="AH316"/>
      <c r="AI316"/>
      <c r="AJ316"/>
      <c r="AK316"/>
      <c r="AL316"/>
      <c r="AS316" s="465"/>
      <c r="AT316" s="465"/>
      <c r="AU316" s="465"/>
      <c r="AV316" s="465"/>
      <c r="AW316" s="465"/>
      <c r="AX316" s="465"/>
      <c r="AY316" s="465"/>
      <c r="BA316" s="466">
        <v>1</v>
      </c>
    </row>
    <row r="317" spans="2:53" ht="21" customHeight="1" x14ac:dyDescent="0.25">
      <c r="B317" s="73" t="str">
        <f t="shared" si="39"/>
        <v>►</v>
      </c>
      <c r="C317" s="451" t="str">
        <f>C297</f>
        <v>Famille à coller.N.Nom de votre recette.Recette mère ►.S.Saisissez le nom de la recette mère</v>
      </c>
      <c r="D317" s="451">
        <f>D297</f>
        <v>6</v>
      </c>
      <c r="E317" s="451" t="str">
        <f>E297</f>
        <v>couverts</v>
      </c>
      <c r="F317" s="261"/>
      <c r="G317" s="114"/>
      <c r="H317" s="114"/>
      <c r="I317" s="114"/>
      <c r="J317" s="114"/>
      <c r="K317" s="114"/>
      <c r="L317" s="115"/>
      <c r="AE317" s="27"/>
      <c r="AF317" s="27"/>
      <c r="AG317"/>
      <c r="AH317"/>
      <c r="AI317"/>
      <c r="AJ317"/>
      <c r="AK317"/>
      <c r="AL317"/>
      <c r="AS317" s="465"/>
      <c r="AT317" s="465"/>
      <c r="AU317" s="465"/>
      <c r="AV317" s="465"/>
      <c r="AW317" s="465"/>
      <c r="AX317" s="465"/>
      <c r="AY317" s="465"/>
      <c r="BA317" s="466">
        <v>1</v>
      </c>
    </row>
    <row r="318" spans="2:53" ht="21" customHeight="1" x14ac:dyDescent="0.25">
      <c r="B318" s="73" t="str">
        <f t="shared" si="39"/>
        <v>►</v>
      </c>
      <c r="C318" s="451" t="str">
        <f>C297</f>
        <v>Famille à coller.N.Nom de votre recette.Recette mère ►.S.Saisissez le nom de la recette mère</v>
      </c>
      <c r="D318" s="451">
        <f>D297</f>
        <v>6</v>
      </c>
      <c r="E318" s="451" t="str">
        <f>E297</f>
        <v>couverts</v>
      </c>
      <c r="F318" s="261"/>
      <c r="G318" s="114"/>
      <c r="H318" s="114"/>
      <c r="I318" s="114"/>
      <c r="J318" s="114"/>
      <c r="K318" s="114"/>
      <c r="L318" s="115"/>
      <c r="AE318" s="27"/>
      <c r="AF318" s="27"/>
      <c r="AG318"/>
      <c r="AH318"/>
      <c r="AI318"/>
      <c r="AJ318"/>
      <c r="AK318"/>
      <c r="AL318"/>
      <c r="AS318" s="465"/>
      <c r="AT318" s="465"/>
      <c r="AU318" s="465"/>
      <c r="AV318" s="465"/>
      <c r="AW318" s="465"/>
      <c r="AX318" s="465"/>
      <c r="AY318" s="465"/>
      <c r="BA318" s="466">
        <v>1</v>
      </c>
    </row>
    <row r="319" spans="2:53" ht="21" customHeight="1" x14ac:dyDescent="0.25">
      <c r="B319" s="73" t="str">
        <f t="shared" si="39"/>
        <v>►</v>
      </c>
      <c r="C319" s="451" t="str">
        <f>C297</f>
        <v>Famille à coller.N.Nom de votre recette.Recette mère ►.S.Saisissez le nom de la recette mère</v>
      </c>
      <c r="D319" s="451">
        <f>D297</f>
        <v>6</v>
      </c>
      <c r="E319" s="451" t="str">
        <f>E297</f>
        <v>couverts</v>
      </c>
      <c r="F319" s="261"/>
      <c r="G319" s="114"/>
      <c r="H319" s="114"/>
      <c r="I319" s="114"/>
      <c r="J319" s="114"/>
      <c r="K319" s="114"/>
      <c r="L319" s="115"/>
      <c r="AE319" s="27"/>
      <c r="AF319" s="27"/>
      <c r="AG319"/>
      <c r="AH319"/>
      <c r="AI319"/>
      <c r="AJ319"/>
      <c r="AK319"/>
      <c r="AL319"/>
      <c r="AS319" s="465"/>
      <c r="AT319" s="465"/>
      <c r="AU319" s="465"/>
      <c r="AV319" s="465"/>
      <c r="AW319" s="465"/>
      <c r="AX319" s="465"/>
      <c r="AY319" s="465"/>
      <c r="BA319" s="466">
        <v>1</v>
      </c>
    </row>
    <row r="320" spans="2:53" ht="21" customHeight="1" x14ac:dyDescent="0.25">
      <c r="B320" s="73" t="str">
        <f t="shared" si="39"/>
        <v>►</v>
      </c>
      <c r="C320" s="451" t="str">
        <f>C297</f>
        <v>Famille à coller.N.Nom de votre recette.Recette mère ►.S.Saisissez le nom de la recette mère</v>
      </c>
      <c r="D320" s="451">
        <f>D297</f>
        <v>6</v>
      </c>
      <c r="E320" s="451" t="str">
        <f>E297</f>
        <v>couverts</v>
      </c>
      <c r="F320" s="261"/>
      <c r="G320" s="114"/>
      <c r="H320" s="114"/>
      <c r="I320" s="114"/>
      <c r="J320" s="114"/>
      <c r="K320" s="114"/>
      <c r="L320" s="115"/>
      <c r="AE320" s="27"/>
      <c r="AF320" s="27"/>
      <c r="AG320"/>
      <c r="AH320"/>
      <c r="AI320"/>
      <c r="AJ320"/>
      <c r="AK320"/>
      <c r="AL320"/>
      <c r="AS320" s="465"/>
      <c r="AT320" s="465"/>
      <c r="AU320" s="465"/>
      <c r="AV320" s="465"/>
      <c r="AW320" s="465"/>
      <c r="AX320" s="465"/>
      <c r="AY320" s="465"/>
      <c r="BA320" s="466">
        <v>1</v>
      </c>
    </row>
    <row r="321" spans="2:53" ht="21" customHeight="1" x14ac:dyDescent="0.25">
      <c r="B321" s="73" t="str">
        <f t="shared" si="39"/>
        <v>►</v>
      </c>
      <c r="C321" s="451" t="str">
        <f>C297</f>
        <v>Famille à coller.N.Nom de votre recette.Recette mère ►.S.Saisissez le nom de la recette mère</v>
      </c>
      <c r="D321" s="451">
        <f>D297</f>
        <v>6</v>
      </c>
      <c r="E321" s="451" t="str">
        <f>E297</f>
        <v>couverts</v>
      </c>
      <c r="F321" s="261"/>
      <c r="G321" s="114"/>
      <c r="H321" s="114"/>
      <c r="I321" s="114"/>
      <c r="J321" s="114"/>
      <c r="K321" s="114"/>
      <c r="L321" s="115"/>
      <c r="AE321" s="27"/>
      <c r="AF321" s="27"/>
      <c r="AG321"/>
      <c r="AH321"/>
      <c r="AI321"/>
      <c r="AJ321"/>
      <c r="AK321"/>
      <c r="AL321"/>
      <c r="AS321" s="465"/>
      <c r="AT321" s="465"/>
      <c r="AU321" s="465"/>
      <c r="AV321" s="465"/>
      <c r="AW321" s="465"/>
      <c r="AX321" s="465"/>
      <c r="AY321" s="465"/>
      <c r="BA321" s="466">
        <v>1</v>
      </c>
    </row>
    <row r="322" spans="2:53" ht="21" customHeight="1" x14ac:dyDescent="0.25">
      <c r="B322" s="73" t="str">
        <f t="shared" si="39"/>
        <v>►</v>
      </c>
      <c r="C322" s="451" t="str">
        <f>C297</f>
        <v>Famille à coller.N.Nom de votre recette.Recette mère ►.S.Saisissez le nom de la recette mère</v>
      </c>
      <c r="D322" s="451">
        <f>D297</f>
        <v>6</v>
      </c>
      <c r="E322" s="451" t="str">
        <f>E297</f>
        <v>couverts</v>
      </c>
      <c r="F322" s="261"/>
      <c r="G322" s="114"/>
      <c r="H322" s="114"/>
      <c r="I322" s="114"/>
      <c r="J322" s="114"/>
      <c r="K322" s="114"/>
      <c r="L322" s="115"/>
      <c r="AE322" s="27"/>
      <c r="AF322" s="27"/>
      <c r="AG322"/>
      <c r="AH322"/>
      <c r="AI322"/>
      <c r="AJ322"/>
      <c r="AK322"/>
      <c r="AL322"/>
      <c r="BA322" s="466">
        <v>1</v>
      </c>
    </row>
    <row r="323" spans="2:53" ht="21" customHeight="1" x14ac:dyDescent="0.25">
      <c r="B323" s="73" t="str">
        <f t="shared" si="39"/>
        <v>►</v>
      </c>
      <c r="C323" s="451" t="str">
        <f>C297</f>
        <v>Famille à coller.N.Nom de votre recette.Recette mère ►.S.Saisissez le nom de la recette mère</v>
      </c>
      <c r="D323" s="451">
        <f>D297</f>
        <v>6</v>
      </c>
      <c r="E323" s="451" t="str">
        <f>E297</f>
        <v>couverts</v>
      </c>
      <c r="F323" s="261"/>
      <c r="G323" s="114"/>
      <c r="H323" s="114"/>
      <c r="I323" s="114"/>
      <c r="J323" s="114"/>
      <c r="K323" s="114"/>
      <c r="L323" s="115"/>
      <c r="AE323" s="27"/>
      <c r="AF323" s="27"/>
      <c r="AG323"/>
      <c r="AH323"/>
      <c r="AI323"/>
      <c r="AJ323"/>
      <c r="AK323"/>
      <c r="AL323"/>
      <c r="AR323" s="465"/>
      <c r="BA323" s="466">
        <v>1</v>
      </c>
    </row>
    <row r="324" spans="2:53" ht="21" customHeight="1" x14ac:dyDescent="0.25">
      <c r="B324" s="73" t="str">
        <f t="shared" si="39"/>
        <v>►</v>
      </c>
      <c r="C324" s="451" t="str">
        <f>C297</f>
        <v>Famille à coller.N.Nom de votre recette.Recette mère ►.S.Saisissez le nom de la recette mère</v>
      </c>
      <c r="D324" s="451">
        <f>D297</f>
        <v>6</v>
      </c>
      <c r="E324" s="451" t="str">
        <f>E297</f>
        <v>couverts</v>
      </c>
      <c r="F324" s="261"/>
      <c r="G324" s="114"/>
      <c r="H324" s="114"/>
      <c r="I324" s="114"/>
      <c r="J324" s="114"/>
      <c r="K324" s="114"/>
      <c r="L324" s="115"/>
      <c r="AE324" s="27"/>
      <c r="AF324" s="27"/>
      <c r="AG324"/>
      <c r="AH324"/>
      <c r="AI324"/>
      <c r="AJ324"/>
      <c r="AK324"/>
      <c r="AL324"/>
      <c r="AS324" s="465"/>
      <c r="AT324" s="465"/>
      <c r="AU324" s="465"/>
      <c r="AV324" s="465"/>
      <c r="AW324" s="465"/>
      <c r="AX324" s="465"/>
      <c r="AY324" s="465"/>
      <c r="BA324" s="466">
        <v>1</v>
      </c>
    </row>
    <row r="325" spans="2:53" ht="21" customHeight="1" x14ac:dyDescent="0.25">
      <c r="B325" s="73" t="str">
        <f t="shared" si="39"/>
        <v>►</v>
      </c>
      <c r="C325" s="451" t="str">
        <f>C297</f>
        <v>Famille à coller.N.Nom de votre recette.Recette mère ►.S.Saisissez le nom de la recette mère</v>
      </c>
      <c r="D325" s="451">
        <f>D297</f>
        <v>6</v>
      </c>
      <c r="E325" s="451" t="str">
        <f>E297</f>
        <v>couverts</v>
      </c>
      <c r="F325" s="261"/>
      <c r="G325" s="114"/>
      <c r="H325" s="114"/>
      <c r="I325" s="114"/>
      <c r="J325" s="114"/>
      <c r="K325" s="114"/>
      <c r="L325" s="115"/>
      <c r="AE325" s="27"/>
      <c r="AF325" s="27"/>
      <c r="AG325"/>
      <c r="AH325"/>
      <c r="AI325"/>
      <c r="AJ325"/>
      <c r="AK325"/>
      <c r="AL325"/>
      <c r="BA325" s="466">
        <v>1</v>
      </c>
    </row>
    <row r="326" spans="2:53" ht="21" customHeight="1" x14ac:dyDescent="0.25">
      <c r="B326" s="73" t="str">
        <f t="shared" si="39"/>
        <v>►</v>
      </c>
      <c r="C326" s="451" t="str">
        <f>C297</f>
        <v>Famille à coller.N.Nom de votre recette.Recette mère ►.S.Saisissez le nom de la recette mère</v>
      </c>
      <c r="D326" s="451">
        <f>D297</f>
        <v>6</v>
      </c>
      <c r="E326" s="451" t="str">
        <f>E297</f>
        <v>couverts</v>
      </c>
      <c r="F326" s="261"/>
      <c r="G326" s="114"/>
      <c r="H326" s="114"/>
      <c r="I326" s="114"/>
      <c r="J326" s="114"/>
      <c r="K326" s="114"/>
      <c r="L326" s="115"/>
      <c r="AE326" s="27"/>
      <c r="AF326" s="27"/>
      <c r="AG326"/>
      <c r="AH326"/>
      <c r="AI326"/>
      <c r="AJ326"/>
      <c r="AK326"/>
      <c r="AL326"/>
      <c r="BA326" s="466">
        <v>1</v>
      </c>
    </row>
    <row r="327" spans="2:53" ht="21" customHeight="1" x14ac:dyDescent="0.25">
      <c r="B327" s="73" t="str">
        <f t="shared" si="39"/>
        <v>►</v>
      </c>
      <c r="C327" s="451" t="str">
        <f>C297</f>
        <v>Famille à coller.N.Nom de votre recette.Recette mère ►.S.Saisissez le nom de la recette mère</v>
      </c>
      <c r="D327" s="451">
        <f>D297</f>
        <v>6</v>
      </c>
      <c r="E327" s="451" t="str">
        <f>E297</f>
        <v>couverts</v>
      </c>
      <c r="F327" s="261"/>
      <c r="G327" s="114"/>
      <c r="H327" s="114"/>
      <c r="I327" s="114"/>
      <c r="J327" s="114"/>
      <c r="K327" s="114"/>
      <c r="L327" s="115"/>
      <c r="AF327"/>
      <c r="AG327"/>
      <c r="AH327"/>
      <c r="AI327"/>
      <c r="AJ327"/>
      <c r="AK327"/>
      <c r="AL327"/>
      <c r="BA327" s="466">
        <v>1</v>
      </c>
    </row>
    <row r="328" spans="2:53" ht="21" customHeight="1" x14ac:dyDescent="0.25">
      <c r="B328" s="73" t="str">
        <f t="shared" si="39"/>
        <v>►</v>
      </c>
      <c r="C328" s="451" t="str">
        <f>C297</f>
        <v>Famille à coller.N.Nom de votre recette.Recette mère ►.S.Saisissez le nom de la recette mère</v>
      </c>
      <c r="D328" s="451">
        <f>D297</f>
        <v>6</v>
      </c>
      <c r="E328" s="451" t="str">
        <f>E297</f>
        <v>couverts</v>
      </c>
      <c r="F328" s="261"/>
      <c r="G328" s="114"/>
      <c r="H328" s="114"/>
      <c r="I328" s="114"/>
      <c r="J328" s="114"/>
      <c r="K328" s="114"/>
      <c r="L328" s="115"/>
      <c r="AF328"/>
      <c r="AG328"/>
      <c r="AH328"/>
      <c r="AI328"/>
      <c r="AJ328"/>
      <c r="AK328"/>
      <c r="AL328"/>
      <c r="BA328" s="466">
        <v>1</v>
      </c>
    </row>
    <row r="329" spans="2:53" ht="21" customHeight="1" x14ac:dyDescent="0.25">
      <c r="B329" s="73" t="str">
        <f t="shared" si="39"/>
        <v>►</v>
      </c>
      <c r="C329" s="451" t="str">
        <f>C297</f>
        <v>Famille à coller.N.Nom de votre recette.Recette mère ►.S.Saisissez le nom de la recette mère</v>
      </c>
      <c r="D329" s="451">
        <f>D297</f>
        <v>6</v>
      </c>
      <c r="E329" s="451" t="str">
        <f>E297</f>
        <v>couverts</v>
      </c>
      <c r="F329" s="261"/>
      <c r="G329" s="114"/>
      <c r="H329" s="114"/>
      <c r="I329" s="114"/>
      <c r="J329" s="114"/>
      <c r="K329" s="114"/>
      <c r="L329" s="115"/>
      <c r="AF329"/>
      <c r="AG329"/>
      <c r="AH329"/>
      <c r="AI329"/>
      <c r="AJ329"/>
      <c r="AK329"/>
      <c r="AL329"/>
      <c r="BA329" s="466">
        <v>1</v>
      </c>
    </row>
    <row r="330" spans="2:53" ht="21" customHeight="1" x14ac:dyDescent="0.25">
      <c r="B330" s="73" t="str">
        <f t="shared" si="39"/>
        <v>►</v>
      </c>
      <c r="C330" s="451" t="str">
        <f>C297</f>
        <v>Famille à coller.N.Nom de votre recette.Recette mère ►.S.Saisissez le nom de la recette mère</v>
      </c>
      <c r="D330" s="451">
        <f>D297</f>
        <v>6</v>
      </c>
      <c r="E330" s="451" t="str">
        <f>E297</f>
        <v>couverts</v>
      </c>
      <c r="F330" s="261"/>
      <c r="G330" s="114"/>
      <c r="H330" s="114"/>
      <c r="I330" s="114"/>
      <c r="J330" s="114"/>
      <c r="K330" s="114"/>
      <c r="L330" s="115"/>
      <c r="AF330"/>
      <c r="AG330"/>
      <c r="AH330"/>
      <c r="AI330"/>
      <c r="AJ330"/>
      <c r="AK330"/>
      <c r="AL330"/>
      <c r="BA330" s="466">
        <v>1</v>
      </c>
    </row>
    <row r="331" spans="2:53" ht="21" customHeight="1" x14ac:dyDescent="0.25">
      <c r="B331" s="73" t="str">
        <f t="shared" si="39"/>
        <v>►</v>
      </c>
      <c r="C331" s="451" t="str">
        <f>C297</f>
        <v>Famille à coller.N.Nom de votre recette.Recette mère ►.S.Saisissez le nom de la recette mère</v>
      </c>
      <c r="D331" s="451">
        <f>D297</f>
        <v>6</v>
      </c>
      <c r="E331" s="451" t="str">
        <f>E297</f>
        <v>couverts</v>
      </c>
      <c r="F331" s="261"/>
      <c r="G331" s="114"/>
      <c r="H331" s="114"/>
      <c r="I331" s="114"/>
      <c r="J331" s="114"/>
      <c r="K331" s="114"/>
      <c r="L331" s="115"/>
      <c r="AF331"/>
      <c r="AG331"/>
      <c r="AH331"/>
      <c r="AI331"/>
      <c r="AJ331"/>
      <c r="AK331"/>
      <c r="AL331"/>
      <c r="BA331" s="466">
        <v>1</v>
      </c>
    </row>
    <row r="332" spans="2:53" ht="21" customHeight="1" x14ac:dyDescent="0.25">
      <c r="B332" s="73" t="str">
        <f t="shared" si="39"/>
        <v>►</v>
      </c>
      <c r="C332" s="451" t="str">
        <f>C297</f>
        <v>Famille à coller.N.Nom de votre recette.Recette mère ►.S.Saisissez le nom de la recette mère</v>
      </c>
      <c r="D332" s="451">
        <f>D297</f>
        <v>6</v>
      </c>
      <c r="E332" s="451" t="str">
        <f>E297</f>
        <v>couverts</v>
      </c>
      <c r="F332" s="261"/>
      <c r="G332" s="114"/>
      <c r="H332" s="114"/>
      <c r="I332" s="114"/>
      <c r="J332" s="114"/>
      <c r="K332" s="114"/>
      <c r="L332" s="115"/>
      <c r="AF332"/>
      <c r="AG332"/>
      <c r="AH332"/>
      <c r="AI332"/>
      <c r="AJ332"/>
      <c r="AK332"/>
      <c r="AL332"/>
      <c r="BA332" s="466">
        <v>1</v>
      </c>
    </row>
    <row r="333" spans="2:53" ht="21" customHeight="1" x14ac:dyDescent="0.25">
      <c r="B333" s="73" t="str">
        <f t="shared" si="39"/>
        <v>►</v>
      </c>
      <c r="C333" s="451" t="str">
        <f>C297</f>
        <v>Famille à coller.N.Nom de votre recette.Recette mère ►.S.Saisissez le nom de la recette mère</v>
      </c>
      <c r="D333" s="451">
        <f>D297</f>
        <v>6</v>
      </c>
      <c r="E333" s="451" t="str">
        <f>E297</f>
        <v>couverts</v>
      </c>
      <c r="F333" s="261"/>
      <c r="G333" s="114"/>
      <c r="H333" s="114"/>
      <c r="I333" s="114"/>
      <c r="J333" s="114"/>
      <c r="K333" s="114"/>
      <c r="L333" s="115"/>
      <c r="AF333"/>
      <c r="AG333"/>
      <c r="AH333"/>
      <c r="AI333"/>
      <c r="AJ333"/>
      <c r="AK333"/>
      <c r="AL333"/>
      <c r="BA333" s="466">
        <v>1</v>
      </c>
    </row>
    <row r="334" spans="2:53" ht="21" customHeight="1" x14ac:dyDescent="0.25">
      <c r="B334" s="73" t="str">
        <f t="shared" si="39"/>
        <v>►</v>
      </c>
      <c r="C334" s="451" t="str">
        <f>C297</f>
        <v>Famille à coller.N.Nom de votre recette.Recette mère ►.S.Saisissez le nom de la recette mère</v>
      </c>
      <c r="D334" s="451">
        <f>D297</f>
        <v>6</v>
      </c>
      <c r="E334" s="451" t="str">
        <f>E297</f>
        <v>couverts</v>
      </c>
      <c r="F334" s="261"/>
      <c r="G334" s="114"/>
      <c r="H334" s="114"/>
      <c r="I334" s="114"/>
      <c r="J334" s="114"/>
      <c r="K334" s="114"/>
      <c r="L334" s="115"/>
      <c r="AF334"/>
      <c r="AG334"/>
      <c r="AH334"/>
      <c r="AI334"/>
      <c r="AJ334"/>
      <c r="AK334"/>
      <c r="AL334"/>
      <c r="BA334" s="466">
        <v>1</v>
      </c>
    </row>
    <row r="335" spans="2:53" ht="21" customHeight="1" x14ac:dyDescent="0.25">
      <c r="B335" s="73" t="str">
        <f t="shared" si="39"/>
        <v>►</v>
      </c>
      <c r="C335" s="451" t="str">
        <f>C297</f>
        <v>Famille à coller.N.Nom de votre recette.Recette mère ►.S.Saisissez le nom de la recette mère</v>
      </c>
      <c r="D335" s="451">
        <f>D297</f>
        <v>6</v>
      </c>
      <c r="E335" s="451" t="str">
        <f>E297</f>
        <v>couverts</v>
      </c>
      <c r="F335" s="261"/>
      <c r="G335" s="114"/>
      <c r="H335" s="114"/>
      <c r="I335" s="114"/>
      <c r="J335" s="114"/>
      <c r="K335" s="114"/>
      <c r="L335" s="115"/>
      <c r="AF335"/>
      <c r="AG335"/>
      <c r="AH335"/>
      <c r="AI335"/>
      <c r="AJ335"/>
      <c r="AK335"/>
      <c r="AL335"/>
      <c r="BA335" s="466">
        <v>1</v>
      </c>
    </row>
    <row r="336" spans="2:53" ht="21" customHeight="1" x14ac:dyDescent="0.25">
      <c r="B336" s="73" t="str">
        <f t="shared" si="39"/>
        <v>►</v>
      </c>
      <c r="C336" s="451" t="str">
        <f>C297</f>
        <v>Famille à coller.N.Nom de votre recette.Recette mère ►.S.Saisissez le nom de la recette mère</v>
      </c>
      <c r="D336" s="451">
        <f>D297</f>
        <v>6</v>
      </c>
      <c r="E336" s="451" t="str">
        <f>E297</f>
        <v>couverts</v>
      </c>
      <c r="F336" s="261"/>
      <c r="G336" s="114"/>
      <c r="H336" s="114"/>
      <c r="I336" s="114"/>
      <c r="J336" s="114"/>
      <c r="K336" s="114"/>
      <c r="L336" s="115"/>
      <c r="AF336"/>
      <c r="AG336"/>
      <c r="AH336"/>
      <c r="AI336"/>
      <c r="AJ336"/>
      <c r="AK336"/>
      <c r="AL336"/>
      <c r="BA336" s="466">
        <v>1</v>
      </c>
    </row>
    <row r="337" spans="2:55" ht="21" customHeight="1" x14ac:dyDescent="0.25">
      <c r="B337" s="73" t="str">
        <f t="shared" si="39"/>
        <v>►</v>
      </c>
      <c r="C337" s="451" t="str">
        <f>C297</f>
        <v>Famille à coller.N.Nom de votre recette.Recette mère ►.S.Saisissez le nom de la recette mère</v>
      </c>
      <c r="D337" s="451">
        <f>D297</f>
        <v>6</v>
      </c>
      <c r="E337" s="451" t="str">
        <f>E297</f>
        <v>couverts</v>
      </c>
      <c r="F337" s="261"/>
      <c r="G337" s="114"/>
      <c r="H337" s="114"/>
      <c r="I337" s="114"/>
      <c r="J337" s="114"/>
      <c r="K337" s="114"/>
      <c r="L337" s="115"/>
      <c r="AF337"/>
      <c r="AH337"/>
      <c r="AI337"/>
      <c r="AJ337"/>
      <c r="AK337"/>
      <c r="AL337"/>
      <c r="BA337" s="466">
        <v>1</v>
      </c>
    </row>
    <row r="338" spans="2:55" ht="21" customHeight="1" x14ac:dyDescent="0.25">
      <c r="B338" s="73" t="str">
        <f t="shared" si="39"/>
        <v>►</v>
      </c>
      <c r="C338" s="451" t="str">
        <f>C297</f>
        <v>Famille à coller.N.Nom de votre recette.Recette mère ►.S.Saisissez le nom de la recette mère</v>
      </c>
      <c r="D338" s="451">
        <f>D297</f>
        <v>6</v>
      </c>
      <c r="E338" s="451" t="str">
        <f>E297</f>
        <v>couverts</v>
      </c>
      <c r="F338" s="261"/>
      <c r="G338" s="114"/>
      <c r="H338" s="114"/>
      <c r="I338" s="114"/>
      <c r="J338" s="114"/>
      <c r="K338" s="114"/>
      <c r="L338" s="115"/>
      <c r="AF338"/>
      <c r="AH338"/>
      <c r="AI338"/>
      <c r="AJ338"/>
      <c r="AK338"/>
      <c r="AL338"/>
      <c r="BA338" s="466">
        <v>1</v>
      </c>
    </row>
    <row r="339" spans="2:55" ht="21" customHeight="1" x14ac:dyDescent="0.25">
      <c r="B339" s="116" t="s">
        <v>7</v>
      </c>
      <c r="C339" s="451" t="str">
        <f>C297</f>
        <v>Famille à coller.N.Nom de votre recette.Recette mère ►.S.Saisissez le nom de la recette mère</v>
      </c>
      <c r="D339" s="451">
        <f>D297</f>
        <v>6</v>
      </c>
      <c r="E339" s="451" t="str">
        <f>E297</f>
        <v>couverts</v>
      </c>
      <c r="F339" s="517" t="s">
        <v>98</v>
      </c>
      <c r="G339" s="518"/>
      <c r="H339" s="518"/>
      <c r="I339" s="518"/>
      <c r="J339" s="518"/>
      <c r="K339" s="519"/>
      <c r="L339" s="520" t="s">
        <v>127</v>
      </c>
      <c r="AF339"/>
      <c r="AG339"/>
      <c r="BA339" s="466">
        <v>1</v>
      </c>
    </row>
    <row r="340" spans="2:55" ht="21" customHeight="1" x14ac:dyDescent="0.25">
      <c r="B340" s="116" t="s">
        <v>7</v>
      </c>
      <c r="C340" s="451" t="str">
        <f>C297</f>
        <v>Famille à coller.N.Nom de votre recette.Recette mère ►.S.Saisissez le nom de la recette mère</v>
      </c>
      <c r="D340" s="451">
        <f>D297</f>
        <v>6</v>
      </c>
      <c r="E340" s="451" t="str">
        <f>E297</f>
        <v>couverts</v>
      </c>
      <c r="F340" s="145"/>
      <c r="G340" s="146"/>
      <c r="H340" s="146"/>
      <c r="I340" s="146"/>
      <c r="J340" s="146"/>
      <c r="K340" s="472"/>
      <c r="L340" s="147" t="s">
        <v>128</v>
      </c>
      <c r="BA340" s="466">
        <v>1</v>
      </c>
    </row>
    <row r="341" spans="2:55" ht="21" customHeight="1" x14ac:dyDescent="0.25">
      <c r="B341" s="116" t="s">
        <v>7</v>
      </c>
      <c r="C341" s="451" t="str">
        <f>C297</f>
        <v>Famille à coller.N.Nom de votre recette.Recette mère ►.S.Saisissez le nom de la recette mère</v>
      </c>
      <c r="D341" s="451">
        <f>D297</f>
        <v>6</v>
      </c>
      <c r="E341" s="451" t="str">
        <f>E297</f>
        <v>couverts</v>
      </c>
      <c r="F341" s="145"/>
      <c r="G341" s="146"/>
      <c r="H341" s="146"/>
      <c r="I341" s="146"/>
      <c r="J341" s="146"/>
      <c r="K341" s="472"/>
      <c r="L341" s="147" t="s">
        <v>266</v>
      </c>
      <c r="AH341"/>
      <c r="AI341"/>
      <c r="AJ341"/>
      <c r="AK341"/>
      <c r="AL341"/>
      <c r="BA341" s="466">
        <v>1</v>
      </c>
    </row>
    <row r="342" spans="2:55" ht="21" customHeight="1" x14ac:dyDescent="0.25">
      <c r="B342" s="116" t="s">
        <v>7</v>
      </c>
      <c r="C342" s="451" t="str">
        <f>C325</f>
        <v>Famille à coller.N.Nom de votre recette.Recette mère ►.S.Saisissez le nom de la recette mère</v>
      </c>
      <c r="D342" s="451">
        <f>D325</f>
        <v>6</v>
      </c>
      <c r="E342" s="451" t="str">
        <f>E325</f>
        <v>couverts</v>
      </c>
      <c r="F342" s="994"/>
      <c r="G342" s="265"/>
      <c r="H342" s="265" t="s">
        <v>73</v>
      </c>
      <c r="I342" s="266"/>
      <c r="J342" s="267"/>
      <c r="K342" s="267"/>
      <c r="L342" s="268"/>
      <c r="BA342" s="466">
        <v>1</v>
      </c>
    </row>
    <row r="343" spans="2:55" ht="21" customHeight="1" thickBot="1" x14ac:dyDescent="0.3">
      <c r="B343" s="123" t="s">
        <v>7</v>
      </c>
      <c r="C343" s="455" t="str">
        <f>C325</f>
        <v>Famille à coller.N.Nom de votre recette.Recette mère ►.S.Saisissez le nom de la recette mère</v>
      </c>
      <c r="D343" s="455">
        <f>D325</f>
        <v>6</v>
      </c>
      <c r="E343" s="455" t="str">
        <f>E325</f>
        <v>couverts</v>
      </c>
      <c r="F343" s="269" t="s">
        <v>62</v>
      </c>
      <c r="G343" s="270"/>
      <c r="H343" s="271"/>
      <c r="I343" s="272"/>
      <c r="J343" s="271"/>
      <c r="K343" s="271"/>
      <c r="L343" s="273"/>
      <c r="BA343" s="466">
        <v>1</v>
      </c>
    </row>
    <row r="344" spans="2:55" ht="21" customHeight="1" thickBot="1" x14ac:dyDescent="0.3">
      <c r="B344" s="312" t="s">
        <v>7</v>
      </c>
      <c r="C344" s="464"/>
      <c r="D344" s="464"/>
      <c r="E344" s="464"/>
      <c r="F344" s="464"/>
      <c r="G344" s="464"/>
      <c r="H344" s="464"/>
      <c r="I344" s="464"/>
      <c r="J344" s="464"/>
      <c r="K344" s="464"/>
      <c r="L344" s="464"/>
      <c r="BA344" s="466">
        <v>1</v>
      </c>
    </row>
    <row r="345" spans="2:55" ht="21" customHeight="1" x14ac:dyDescent="0.25">
      <c r="B345" s="23" t="s">
        <v>7</v>
      </c>
      <c r="C345" s="456" t="str">
        <f>C351</f>
        <v>Famille à coller.N.Nom de votre recette.Recette mère ►.S.Saisissez le nom de la recette mère</v>
      </c>
      <c r="D345" s="457">
        <f>D351</f>
        <v>6</v>
      </c>
      <c r="E345" s="457" t="str">
        <f>E351</f>
        <v>couverts</v>
      </c>
      <c r="F345" s="279" t="s">
        <v>4</v>
      </c>
      <c r="G345" s="24" t="s">
        <v>8</v>
      </c>
      <c r="H345" s="3217" t="s">
        <v>206</v>
      </c>
      <c r="I345" s="3217"/>
      <c r="J345" s="3157" t="s">
        <v>10</v>
      </c>
      <c r="K345" s="3157"/>
      <c r="L345" s="3158"/>
      <c r="N345" s="522" t="s">
        <v>77</v>
      </c>
      <c r="O345" s="470" t="s">
        <v>647</v>
      </c>
      <c r="P345" s="470"/>
      <c r="Q345" s="470"/>
      <c r="BA345" s="466">
        <v>1</v>
      </c>
      <c r="BB345" s="465"/>
      <c r="BC345" s="465"/>
    </row>
    <row r="346" spans="2:55" ht="21" customHeight="1" x14ac:dyDescent="0.25">
      <c r="B346" s="25" t="s">
        <v>7</v>
      </c>
      <c r="C346" s="458" t="str">
        <f>C351</f>
        <v>Famille à coller.N.Nom de votre recette.Recette mère ►.S.Saisissez le nom de la recette mère</v>
      </c>
      <c r="D346" s="459"/>
      <c r="E346" s="459"/>
      <c r="F346" s="281" t="s">
        <v>207</v>
      </c>
      <c r="G346" s="26" t="s">
        <v>12</v>
      </c>
      <c r="H346" s="3218"/>
      <c r="I346" s="3218"/>
      <c r="J346" s="3159"/>
      <c r="K346" s="3159"/>
      <c r="L346" s="3160"/>
      <c r="N346" s="464"/>
      <c r="O346" s="469" t="s">
        <v>276</v>
      </c>
      <c r="AN346"/>
      <c r="AO346"/>
      <c r="AP346"/>
      <c r="AQ346"/>
      <c r="AR346"/>
      <c r="BA346" s="466">
        <v>1</v>
      </c>
      <c r="BB346" s="27"/>
      <c r="BC346" s="27"/>
    </row>
    <row r="347" spans="2:55" ht="21" customHeight="1" x14ac:dyDescent="0.25">
      <c r="B347" s="25" t="s">
        <v>7</v>
      </c>
      <c r="C347" s="460" t="str">
        <f>C351</f>
        <v>Famille à coller.N.Nom de votre recette.Recette mère ►.S.Saisissez le nom de la recette mère</v>
      </c>
      <c r="D347" s="461"/>
      <c r="E347" s="462"/>
      <c r="F347" s="28"/>
      <c r="G347" s="29" t="s">
        <v>208</v>
      </c>
      <c r="H347" s="283"/>
      <c r="I347" s="30" t="s">
        <v>13</v>
      </c>
      <c r="J347" s="284" t="s">
        <v>14</v>
      </c>
      <c r="K347" s="9"/>
      <c r="L347" s="285"/>
      <c r="BA347" s="466">
        <v>1</v>
      </c>
    </row>
    <row r="348" spans="2:55" ht="21" customHeight="1" x14ac:dyDescent="0.25">
      <c r="B348" s="25" t="s">
        <v>7</v>
      </c>
      <c r="C348" s="428" t="str">
        <f>C351</f>
        <v>Famille à coller.N.Nom de votre recette.Recette mère ►.S.Saisissez le nom de la recette mère</v>
      </c>
      <c r="D348" s="428"/>
      <c r="E348" s="428"/>
      <c r="F348" s="36" t="s">
        <v>16</v>
      </c>
      <c r="G348" s="37"/>
      <c r="H348" s="37"/>
      <c r="I348" s="288" t="s">
        <v>17</v>
      </c>
      <c r="J348" s="3214" t="str">
        <f>F351</f>
        <v>Famille à coller.N.Nom de votre recette.Recette mère ►.S.Saisissez le nom de la recette mère</v>
      </c>
      <c r="K348" s="3214"/>
      <c r="L348" s="3215"/>
      <c r="BA348" s="466">
        <v>1</v>
      </c>
    </row>
    <row r="349" spans="2:55" ht="21" customHeight="1" x14ac:dyDescent="0.25">
      <c r="B349" s="25" t="s">
        <v>7</v>
      </c>
      <c r="C349" s="428" t="str">
        <f>C351</f>
        <v>Famille à coller.N.Nom de votre recette.Recette mère ►.S.Saisissez le nom de la recette mère</v>
      </c>
      <c r="D349" s="428"/>
      <c r="E349" s="428"/>
      <c r="F349" s="43">
        <v>6</v>
      </c>
      <c r="G349" s="44" t="s">
        <v>66</v>
      </c>
      <c r="H349" s="36"/>
      <c r="I349" s="36"/>
      <c r="J349" s="3214"/>
      <c r="K349" s="3214"/>
      <c r="L349" s="3215"/>
      <c r="BA349" s="466">
        <v>1</v>
      </c>
    </row>
    <row r="350" spans="2:55" ht="21" customHeight="1" x14ac:dyDescent="0.25">
      <c r="B350" s="25" t="s">
        <v>5</v>
      </c>
      <c r="C350" s="428" t="str">
        <f>C351</f>
        <v>Famille à coller.N.Nom de votre recette.Recette mère ►.S.Saisissez le nom de la recette mère</v>
      </c>
      <c r="D350" s="428"/>
      <c r="E350" s="428"/>
      <c r="F350" s="289"/>
      <c r="G350" s="48"/>
      <c r="H350" s="48"/>
      <c r="I350" s="48"/>
      <c r="J350" s="48"/>
      <c r="K350" s="48"/>
      <c r="L350" s="429"/>
      <c r="BA350" s="466">
        <v>1</v>
      </c>
    </row>
    <row r="351" spans="2:55" ht="21" customHeight="1" thickBot="1" x14ac:dyDescent="0.3">
      <c r="B351" s="430" t="s">
        <v>5</v>
      </c>
      <c r="C351" s="431" t="str">
        <f>F351</f>
        <v>Famille à coller.N.Nom de votre recette.Recette mère ►.S.Saisissez le nom de la recette mère</v>
      </c>
      <c r="D351" s="431">
        <f>F349</f>
        <v>6</v>
      </c>
      <c r="E351" s="431" t="str">
        <f>G349</f>
        <v>couverts</v>
      </c>
      <c r="F351" s="435" t="str">
        <f>UPPER(LEFT(H345,1))&amp;LOWER(MID(H345,2,999))&amp;"."&amp;UPPER(LEFT(J345,1))&amp;"."&amp;UPPER(LEFT(J345,1))&amp;LOWER(MID(J345,2,999))&amp;"."&amp;IF(ISTEXT(L351),K351&amp;"."&amp;UPPER(LEFT(L351,1))&amp;"."&amp;UPPER(LEFT(L351,1))&amp;LOWER(MID(L351,2,999)),G351)</f>
        <v>Famille à coller.N.Nom de votre recette.Recette mère ►.S.Saisissez le nom de la recette mère</v>
      </c>
      <c r="G351" s="432" t="s">
        <v>22</v>
      </c>
      <c r="H351" s="3216" t="s">
        <v>23</v>
      </c>
      <c r="I351" s="3216"/>
      <c r="J351" s="3216"/>
      <c r="K351" s="433" t="s">
        <v>24</v>
      </c>
      <c r="L351" s="434" t="s">
        <v>25</v>
      </c>
      <c r="AN351"/>
      <c r="AO351"/>
      <c r="AP351"/>
      <c r="AQ351"/>
      <c r="AR351"/>
      <c r="BA351" s="466">
        <v>1</v>
      </c>
    </row>
    <row r="352" spans="2:55" ht="21" customHeight="1" thickTop="1" thickBot="1" x14ac:dyDescent="0.3">
      <c r="B352" s="439" t="s">
        <v>7</v>
      </c>
      <c r="C352" s="440" t="str">
        <f>C351</f>
        <v>Famille à coller.N.Nom de votre recette.Recette mère ►.S.Saisissez le nom de la recette mère</v>
      </c>
      <c r="D352" s="440"/>
      <c r="E352" s="440"/>
      <c r="F352" s="105" t="s">
        <v>27</v>
      </c>
      <c r="G352" s="106">
        <v>24</v>
      </c>
      <c r="H352" s="107" t="s">
        <v>240</v>
      </c>
      <c r="I352" s="108"/>
      <c r="J352" s="108"/>
      <c r="K352" s="108"/>
      <c r="L352" s="109"/>
      <c r="BA352" s="466">
        <v>1</v>
      </c>
    </row>
    <row r="353" spans="2:53" ht="21" customHeight="1" thickTop="1" x14ac:dyDescent="0.25">
      <c r="B353" s="104" t="s">
        <v>7</v>
      </c>
      <c r="C353" s="523" t="str">
        <f>C351</f>
        <v>Famille à coller.N.Nom de votre recette.Recette mère ►.S.Saisissez le nom de la recette mère</v>
      </c>
      <c r="D353" s="523"/>
      <c r="E353" s="524"/>
      <c r="F353" s="187" t="s">
        <v>168</v>
      </c>
      <c r="G353" s="188"/>
      <c r="H353" s="188"/>
      <c r="I353" s="188"/>
      <c r="J353" s="188"/>
      <c r="K353" s="188"/>
      <c r="L353" s="189"/>
      <c r="BA353" s="466">
        <v>1</v>
      </c>
    </row>
    <row r="354" spans="2:53" ht="21" customHeight="1" x14ac:dyDescent="0.25">
      <c r="B354" s="104" t="s">
        <v>7</v>
      </c>
      <c r="C354" s="451" t="str">
        <f>C351</f>
        <v>Famille à coller.N.Nom de votre recette.Recette mère ►.S.Saisissez le nom de la recette mère</v>
      </c>
      <c r="D354" s="451"/>
      <c r="E354" s="525"/>
      <c r="F354" s="181"/>
      <c r="G354" s="190" t="s">
        <v>150</v>
      </c>
      <c r="H354" s="113"/>
      <c r="I354" s="113"/>
      <c r="J354" s="113"/>
      <c r="K354" s="191" t="s">
        <v>169</v>
      </c>
      <c r="L354" s="192"/>
      <c r="BA354" s="466">
        <v>1</v>
      </c>
    </row>
    <row r="355" spans="2:53" ht="21" customHeight="1" x14ac:dyDescent="0.25">
      <c r="B355" s="73" t="str">
        <f t="shared" ref="B355:B356" si="40">IF(OR(F355&lt;&gt;"",K355&lt;&gt; ""),"A", "►")</f>
        <v>A</v>
      </c>
      <c r="C355" s="451" t="str">
        <f>C351</f>
        <v>Famille à coller.N.Nom de votre recette.Recette mère ►.S.Saisissez le nom de la recette mère</v>
      </c>
      <c r="D355" s="451">
        <f>D351</f>
        <v>6</v>
      </c>
      <c r="E355" s="525" t="str">
        <f>E351</f>
        <v>couverts</v>
      </c>
      <c r="F355" s="181"/>
      <c r="G355" s="193" t="s">
        <v>153</v>
      </c>
      <c r="H355" s="114"/>
      <c r="I355" s="114"/>
      <c r="J355" s="114"/>
      <c r="K355" s="136" t="s">
        <v>86</v>
      </c>
      <c r="L355" s="194" t="s">
        <v>170</v>
      </c>
      <c r="BA355" s="466">
        <v>1</v>
      </c>
    </row>
    <row r="356" spans="2:53" ht="21" customHeight="1" x14ac:dyDescent="0.25">
      <c r="B356" s="73" t="str">
        <f t="shared" si="40"/>
        <v>A</v>
      </c>
      <c r="C356" s="451" t="str">
        <f>C351</f>
        <v>Famille à coller.N.Nom de votre recette.Recette mère ►.S.Saisissez le nom de la recette mère</v>
      </c>
      <c r="D356" s="451">
        <f>D351</f>
        <v>6</v>
      </c>
      <c r="E356" s="525" t="str">
        <f>E351</f>
        <v>couverts</v>
      </c>
      <c r="F356" s="181">
        <v>3</v>
      </c>
      <c r="G356" s="193" t="s">
        <v>154</v>
      </c>
      <c r="H356" s="114"/>
      <c r="I356" s="114"/>
      <c r="J356" s="114"/>
      <c r="K356" s="195"/>
      <c r="L356" s="194" t="s">
        <v>171</v>
      </c>
      <c r="BA356" s="466">
        <v>1</v>
      </c>
    </row>
    <row r="357" spans="2:53" ht="21" customHeight="1" x14ac:dyDescent="0.25">
      <c r="B357" s="73" t="str">
        <f>IF(OR(F357&lt;&gt;"",K357&lt;&gt; ""),"A", "►")</f>
        <v>►</v>
      </c>
      <c r="C357" s="451" t="str">
        <f>C351</f>
        <v>Famille à coller.N.Nom de votre recette.Recette mère ►.S.Saisissez le nom de la recette mère</v>
      </c>
      <c r="D357" s="451">
        <f>D351</f>
        <v>6</v>
      </c>
      <c r="E357" s="525" t="str">
        <f>E351</f>
        <v>couverts</v>
      </c>
      <c r="F357" s="181"/>
      <c r="G357" s="193" t="s">
        <v>156</v>
      </c>
      <c r="H357" s="114"/>
      <c r="I357" s="114"/>
      <c r="J357" s="114"/>
      <c r="K357" s="196"/>
      <c r="L357" s="197" t="s">
        <v>172</v>
      </c>
      <c r="BA357" s="466">
        <v>1</v>
      </c>
    </row>
    <row r="358" spans="2:53" ht="21" customHeight="1" x14ac:dyDescent="0.25">
      <c r="B358" s="73" t="str">
        <f t="shared" ref="B358:B362" si="41">IF(OR(F358&lt;&gt;"",K358&lt;&gt; ""),"A", "►")</f>
        <v>A</v>
      </c>
      <c r="C358" s="451" t="str">
        <f>C351</f>
        <v>Famille à coller.N.Nom de votre recette.Recette mère ►.S.Saisissez le nom de la recette mère</v>
      </c>
      <c r="D358" s="451">
        <f>D351</f>
        <v>6</v>
      </c>
      <c r="E358" s="525" t="str">
        <f>E351</f>
        <v>couverts</v>
      </c>
      <c r="F358" s="181">
        <v>1</v>
      </c>
      <c r="G358" s="193" t="s">
        <v>157</v>
      </c>
      <c r="H358" s="114"/>
      <c r="I358" s="114"/>
      <c r="J358" s="114"/>
      <c r="K358" s="195"/>
      <c r="L358" s="194" t="s">
        <v>170</v>
      </c>
      <c r="BA358" s="466">
        <v>1</v>
      </c>
    </row>
    <row r="359" spans="2:53" ht="21" customHeight="1" x14ac:dyDescent="0.25">
      <c r="B359" s="73" t="str">
        <f t="shared" si="41"/>
        <v>►</v>
      </c>
      <c r="C359" s="451" t="str">
        <f>C351</f>
        <v>Famille à coller.N.Nom de votre recette.Recette mère ►.S.Saisissez le nom de la recette mère</v>
      </c>
      <c r="D359" s="451">
        <f>D351</f>
        <v>6</v>
      </c>
      <c r="E359" s="525" t="str">
        <f>E351</f>
        <v>couverts</v>
      </c>
      <c r="F359" s="181"/>
      <c r="G359" s="193" t="s">
        <v>159</v>
      </c>
      <c r="H359" s="114"/>
      <c r="I359" s="114"/>
      <c r="J359" s="114"/>
      <c r="K359" s="195"/>
      <c r="L359" s="194" t="s">
        <v>173</v>
      </c>
      <c r="BA359" s="466">
        <v>1</v>
      </c>
    </row>
    <row r="360" spans="2:53" ht="21" customHeight="1" x14ac:dyDescent="0.25">
      <c r="B360" s="73" t="str">
        <f t="shared" si="41"/>
        <v>A</v>
      </c>
      <c r="C360" s="451" t="str">
        <f>C351</f>
        <v>Famille à coller.N.Nom de votre recette.Recette mère ►.S.Saisissez le nom de la recette mère</v>
      </c>
      <c r="D360" s="451">
        <f>D351</f>
        <v>6</v>
      </c>
      <c r="E360" s="525" t="str">
        <f>E351</f>
        <v>couverts</v>
      </c>
      <c r="F360" s="181"/>
      <c r="G360" s="193" t="s">
        <v>161</v>
      </c>
      <c r="H360" s="114"/>
      <c r="I360" s="114"/>
      <c r="J360" s="114"/>
      <c r="K360" s="140" t="s">
        <v>90</v>
      </c>
      <c r="L360" s="194" t="s">
        <v>171</v>
      </c>
      <c r="BA360" s="466">
        <v>1</v>
      </c>
    </row>
    <row r="361" spans="2:53" ht="21" customHeight="1" x14ac:dyDescent="0.25">
      <c r="B361" s="73" t="str">
        <f t="shared" si="41"/>
        <v>►</v>
      </c>
      <c r="C361" s="451" t="str">
        <f>C351</f>
        <v>Famille à coller.N.Nom de votre recette.Recette mère ►.S.Saisissez le nom de la recette mère</v>
      </c>
      <c r="D361" s="451">
        <f>D351</f>
        <v>6</v>
      </c>
      <c r="E361" s="525" t="str">
        <f>E351</f>
        <v>couverts</v>
      </c>
      <c r="F361" s="181"/>
      <c r="G361" s="193" t="s">
        <v>162</v>
      </c>
      <c r="H361" s="114"/>
      <c r="I361" s="114"/>
      <c r="J361" s="114"/>
      <c r="K361" s="196"/>
      <c r="L361" s="198" t="s">
        <v>174</v>
      </c>
      <c r="BA361" s="466">
        <v>1</v>
      </c>
    </row>
    <row r="362" spans="2:53" ht="21" customHeight="1" thickBot="1" x14ac:dyDescent="0.3">
      <c r="B362" s="73" t="str">
        <f t="shared" si="41"/>
        <v>A</v>
      </c>
      <c r="C362" s="451" t="str">
        <f>C351</f>
        <v>Famille à coller.N.Nom de votre recette.Recette mère ►.S.Saisissez le nom de la recette mère</v>
      </c>
      <c r="D362" s="451">
        <f>D351</f>
        <v>6</v>
      </c>
      <c r="E362" s="525" t="str">
        <f>E351</f>
        <v>couverts</v>
      </c>
      <c r="F362" s="186"/>
      <c r="G362" s="193" t="s">
        <v>164</v>
      </c>
      <c r="H362" s="114"/>
      <c r="I362" s="114"/>
      <c r="J362" s="114"/>
      <c r="K362" s="138" t="s">
        <v>88</v>
      </c>
      <c r="L362" s="194" t="s">
        <v>175</v>
      </c>
      <c r="BA362" s="466">
        <v>1</v>
      </c>
    </row>
    <row r="363" spans="2:53" ht="21" customHeight="1" thickTop="1" x14ac:dyDescent="0.25">
      <c r="B363" s="104" t="s">
        <v>7</v>
      </c>
      <c r="C363" s="451" t="str">
        <f>C351</f>
        <v>Famille à coller.N.Nom de votre recette.Recette mère ►.S.Saisissez le nom de la recette mère</v>
      </c>
      <c r="D363" s="451">
        <f>D351</f>
        <v>6</v>
      </c>
      <c r="E363" s="525" t="str">
        <f>E351</f>
        <v>couverts</v>
      </c>
      <c r="F363" s="199" t="str">
        <f>SUM(F354:F362) &amp; " / " &amp; (COUNTA(F354:F362) * 3)</f>
        <v>4 / 6</v>
      </c>
      <c r="G363" s="114" t="s">
        <v>176</v>
      </c>
      <c r="H363" s="114"/>
      <c r="I363" s="114"/>
      <c r="J363" s="114"/>
      <c r="K363" s="195"/>
      <c r="L363" s="194" t="s">
        <v>171</v>
      </c>
      <c r="BA363" s="466">
        <v>1</v>
      </c>
    </row>
    <row r="364" spans="2:53" ht="21" customHeight="1" x14ac:dyDescent="0.25">
      <c r="B364" s="104" t="s">
        <v>7</v>
      </c>
      <c r="C364" s="451" t="str">
        <f>C351</f>
        <v>Famille à coller.N.Nom de votre recette.Recette mère ►.S.Saisissez le nom de la recette mère</v>
      </c>
      <c r="D364" s="451">
        <f>D351</f>
        <v>6</v>
      </c>
      <c r="E364" s="525" t="str">
        <f>E351</f>
        <v>couverts</v>
      </c>
      <c r="F364" s="200" t="str">
        <f>SUM(F354:F362) &amp;"/ "&amp;F365</f>
        <v>4/ 27</v>
      </c>
      <c r="G364" s="201" t="s">
        <v>165</v>
      </c>
      <c r="H364" s="114"/>
      <c r="I364" s="114"/>
      <c r="J364" s="114"/>
      <c r="K364" s="202"/>
      <c r="L364" s="198" t="s">
        <v>177</v>
      </c>
      <c r="BA364" s="466">
        <v>1</v>
      </c>
    </row>
    <row r="365" spans="2:53" ht="21" customHeight="1" thickBot="1" x14ac:dyDescent="0.3">
      <c r="B365" s="104" t="s">
        <v>7</v>
      </c>
      <c r="C365" s="451" t="str">
        <f>C351</f>
        <v>Famille à coller.N.Nom de votre recette.Recette mère ►.S.Saisissez le nom de la recette mère</v>
      </c>
      <c r="D365" s="451">
        <f>D351</f>
        <v>6</v>
      </c>
      <c r="E365" s="525" t="str">
        <f>E351</f>
        <v>couverts</v>
      </c>
      <c r="F365" s="203">
        <v>27</v>
      </c>
      <c r="G365" s="204" t="s">
        <v>178</v>
      </c>
      <c r="H365" s="114"/>
      <c r="I365" s="114"/>
      <c r="J365" s="114"/>
      <c r="K365" s="195"/>
      <c r="L365" s="194" t="s">
        <v>179</v>
      </c>
      <c r="BA365" s="466">
        <v>1</v>
      </c>
    </row>
    <row r="366" spans="2:53" ht="21" customHeight="1" thickTop="1" x14ac:dyDescent="0.25">
      <c r="B366" s="104" t="s">
        <v>7</v>
      </c>
      <c r="C366" s="451" t="str">
        <f>C351</f>
        <v>Famille à coller.N.Nom de votre recette.Recette mère ►.S.Saisissez le nom de la recette mère</v>
      </c>
      <c r="D366" s="451">
        <f>D351</f>
        <v>6</v>
      </c>
      <c r="E366" s="525" t="str">
        <f>E351</f>
        <v>couverts</v>
      </c>
      <c r="F366" s="205" t="s">
        <v>180</v>
      </c>
      <c r="G366" s="114"/>
      <c r="H366" s="114"/>
      <c r="I366" s="114"/>
      <c r="J366" s="114"/>
      <c r="K366" s="195"/>
      <c r="L366" s="412" t="s">
        <v>181</v>
      </c>
      <c r="BA366" s="466">
        <v>1</v>
      </c>
    </row>
    <row r="367" spans="2:53" ht="21" customHeight="1" x14ac:dyDescent="0.25">
      <c r="B367" s="73" t="str">
        <f t="shared" ref="B367:B392" si="42">IF(OR(F367&lt;&gt;"",G367&lt;&gt; "",H367&lt;&gt;"",I367&lt;&gt;""),"A", "►")</f>
        <v>►</v>
      </c>
      <c r="C367" s="451" t="str">
        <f>C351</f>
        <v>Famille à coller.N.Nom de votre recette.Recette mère ►.S.Saisissez le nom de la recette mère</v>
      </c>
      <c r="D367" s="451">
        <f>D351</f>
        <v>6</v>
      </c>
      <c r="E367" s="525" t="str">
        <f>E351</f>
        <v>couverts</v>
      </c>
      <c r="F367" s="413"/>
      <c r="G367" s="414"/>
      <c r="H367" s="414"/>
      <c r="I367" s="414"/>
      <c r="J367" s="414"/>
      <c r="K367" s="414"/>
      <c r="L367" s="415"/>
      <c r="BA367" s="466">
        <v>1</v>
      </c>
    </row>
    <row r="368" spans="2:53" ht="21" customHeight="1" x14ac:dyDescent="0.25">
      <c r="B368" s="116" t="s">
        <v>7</v>
      </c>
      <c r="C368" s="451" t="str">
        <f>C351</f>
        <v>Famille à coller.N.Nom de votre recette.Recette mère ►.S.Saisissez le nom de la recette mère</v>
      </c>
      <c r="D368" s="451">
        <f>D351</f>
        <v>6</v>
      </c>
      <c r="E368" s="451" t="str">
        <f>E351</f>
        <v>couverts</v>
      </c>
      <c r="F368" s="393" t="s">
        <v>68</v>
      </c>
      <c r="G368" s="348"/>
      <c r="H368" s="348"/>
      <c r="I368" s="348"/>
      <c r="J368" s="348"/>
      <c r="K368" s="348"/>
      <c r="L368" s="349"/>
      <c r="BA368" s="466">
        <v>1</v>
      </c>
    </row>
    <row r="369" spans="2:53" ht="21" customHeight="1" x14ac:dyDescent="0.25">
      <c r="B369" s="73" t="str">
        <f t="shared" si="42"/>
        <v>►</v>
      </c>
      <c r="C369" s="451" t="str">
        <f>C351</f>
        <v>Famille à coller.N.Nom de votre recette.Recette mère ►.S.Saisissez le nom de la recette mère</v>
      </c>
      <c r="D369" s="451">
        <f>D351</f>
        <v>6</v>
      </c>
      <c r="E369" s="451" t="str">
        <f>E351</f>
        <v>couverts</v>
      </c>
      <c r="F369" s="386"/>
      <c r="G369" s="375"/>
      <c r="H369" s="375"/>
      <c r="I369" s="375"/>
      <c r="J369" s="375"/>
      <c r="K369" s="375"/>
      <c r="L369" s="387"/>
      <c r="BA369" s="466">
        <v>1</v>
      </c>
    </row>
    <row r="370" spans="2:53" ht="21" customHeight="1" x14ac:dyDescent="0.25">
      <c r="B370" s="73" t="str">
        <f t="shared" si="42"/>
        <v>►</v>
      </c>
      <c r="C370" s="451" t="str">
        <f>C351</f>
        <v>Famille à coller.N.Nom de votre recette.Recette mère ►.S.Saisissez le nom de la recette mère</v>
      </c>
      <c r="D370" s="451">
        <f>D351</f>
        <v>6</v>
      </c>
      <c r="E370" s="451" t="str">
        <f>E351</f>
        <v>couverts</v>
      </c>
      <c r="F370" s="386"/>
      <c r="G370" s="375"/>
      <c r="H370" s="375"/>
      <c r="I370" s="375"/>
      <c r="J370" s="375"/>
      <c r="K370" s="375"/>
      <c r="L370" s="387"/>
      <c r="BA370" s="466">
        <v>1</v>
      </c>
    </row>
    <row r="371" spans="2:53" ht="21" customHeight="1" x14ac:dyDescent="0.25">
      <c r="B371" s="73" t="str">
        <f t="shared" si="42"/>
        <v>►</v>
      </c>
      <c r="C371" s="451" t="str">
        <f>C351</f>
        <v>Famille à coller.N.Nom de votre recette.Recette mère ►.S.Saisissez le nom de la recette mère</v>
      </c>
      <c r="D371" s="451">
        <f>D351</f>
        <v>6</v>
      </c>
      <c r="E371" s="451" t="str">
        <f>E351</f>
        <v>couverts</v>
      </c>
      <c r="F371" s="261"/>
      <c r="G371" s="114"/>
      <c r="H371" s="114"/>
      <c r="I371" s="114"/>
      <c r="J371" s="114"/>
      <c r="K371" s="114"/>
      <c r="L371" s="115"/>
      <c r="BA371" s="466">
        <v>1</v>
      </c>
    </row>
    <row r="372" spans="2:53" ht="21" customHeight="1" x14ac:dyDescent="0.25">
      <c r="B372" s="73" t="str">
        <f t="shared" si="42"/>
        <v>►</v>
      </c>
      <c r="C372" s="451" t="str">
        <f>C351</f>
        <v>Famille à coller.N.Nom de votre recette.Recette mère ►.S.Saisissez le nom de la recette mère</v>
      </c>
      <c r="D372" s="451">
        <f>D351</f>
        <v>6</v>
      </c>
      <c r="E372" s="451" t="str">
        <f>E351</f>
        <v>couverts</v>
      </c>
      <c r="F372" s="261"/>
      <c r="G372" s="114"/>
      <c r="H372" s="114"/>
      <c r="I372" s="114"/>
      <c r="J372" s="114"/>
      <c r="K372" s="114"/>
      <c r="L372" s="115"/>
      <c r="BA372" s="466">
        <v>1</v>
      </c>
    </row>
    <row r="373" spans="2:53" ht="21" customHeight="1" x14ac:dyDescent="0.25">
      <c r="B373" s="73" t="str">
        <f t="shared" si="42"/>
        <v>►</v>
      </c>
      <c r="C373" s="451" t="str">
        <f>C351</f>
        <v>Famille à coller.N.Nom de votre recette.Recette mère ►.S.Saisissez le nom de la recette mère</v>
      </c>
      <c r="D373" s="451">
        <f>D351</f>
        <v>6</v>
      </c>
      <c r="E373" s="451" t="str">
        <f>E351</f>
        <v>couverts</v>
      </c>
      <c r="F373" s="261"/>
      <c r="G373" s="114"/>
      <c r="H373" s="114"/>
      <c r="I373" s="114"/>
      <c r="J373" s="114"/>
      <c r="K373" s="114"/>
      <c r="L373" s="115"/>
      <c r="AF373" s="27"/>
      <c r="BA373" s="466">
        <v>1</v>
      </c>
    </row>
    <row r="374" spans="2:53" ht="21" customHeight="1" x14ac:dyDescent="0.25">
      <c r="B374" s="73" t="str">
        <f t="shared" si="42"/>
        <v>►</v>
      </c>
      <c r="C374" s="451" t="str">
        <f>C351</f>
        <v>Famille à coller.N.Nom de votre recette.Recette mère ►.S.Saisissez le nom de la recette mère</v>
      </c>
      <c r="D374" s="451">
        <f>D351</f>
        <v>6</v>
      </c>
      <c r="E374" s="451" t="str">
        <f>E351</f>
        <v>couverts</v>
      </c>
      <c r="F374" s="261"/>
      <c r="G374" s="114"/>
      <c r="H374" s="114"/>
      <c r="I374" s="114"/>
      <c r="J374" s="114"/>
      <c r="K374" s="114"/>
      <c r="L374" s="115"/>
      <c r="BA374" s="466">
        <v>1</v>
      </c>
    </row>
    <row r="375" spans="2:53" ht="21" customHeight="1" x14ac:dyDescent="0.25">
      <c r="B375" s="73" t="str">
        <f t="shared" si="42"/>
        <v>►</v>
      </c>
      <c r="C375" s="451" t="str">
        <f>C351</f>
        <v>Famille à coller.N.Nom de votre recette.Recette mère ►.S.Saisissez le nom de la recette mère</v>
      </c>
      <c r="D375" s="451">
        <f>D351</f>
        <v>6</v>
      </c>
      <c r="E375" s="451" t="str">
        <f>E351</f>
        <v>couverts</v>
      </c>
      <c r="F375" s="261"/>
      <c r="G375" s="114"/>
      <c r="H375" s="114"/>
      <c r="I375" s="114"/>
      <c r="J375" s="114"/>
      <c r="K375" s="114"/>
      <c r="L375" s="115"/>
      <c r="AH375" s="27"/>
      <c r="AI375" s="27"/>
      <c r="AJ375" s="27"/>
      <c r="AK375" s="27"/>
      <c r="AL375" s="27"/>
      <c r="BA375" s="466">
        <v>1</v>
      </c>
    </row>
    <row r="376" spans="2:53" ht="21" customHeight="1" x14ac:dyDescent="0.25">
      <c r="B376" s="73" t="str">
        <f t="shared" si="42"/>
        <v>►</v>
      </c>
      <c r="C376" s="451" t="str">
        <f>C351</f>
        <v>Famille à coller.N.Nom de votre recette.Recette mère ►.S.Saisissez le nom de la recette mère</v>
      </c>
      <c r="D376" s="451">
        <f>D351</f>
        <v>6</v>
      </c>
      <c r="E376" s="451" t="str">
        <f>E351</f>
        <v>couverts</v>
      </c>
      <c r="F376" s="261"/>
      <c r="G376" s="114"/>
      <c r="H376" s="114"/>
      <c r="I376" s="114"/>
      <c r="J376" s="114"/>
      <c r="K376" s="114"/>
      <c r="L376" s="115"/>
      <c r="BA376" s="466">
        <v>1</v>
      </c>
    </row>
    <row r="377" spans="2:53" ht="21" customHeight="1" x14ac:dyDescent="0.25">
      <c r="B377" s="73" t="str">
        <f t="shared" si="42"/>
        <v>►</v>
      </c>
      <c r="C377" s="451" t="str">
        <f>C351</f>
        <v>Famille à coller.N.Nom de votre recette.Recette mère ►.S.Saisissez le nom de la recette mère</v>
      </c>
      <c r="D377" s="451">
        <f>D351</f>
        <v>6</v>
      </c>
      <c r="E377" s="451" t="str">
        <f>E351</f>
        <v>couverts</v>
      </c>
      <c r="F377" s="261"/>
      <c r="G377" s="114"/>
      <c r="H377" s="114"/>
      <c r="I377" s="114"/>
      <c r="J377" s="114"/>
      <c r="K377" s="114"/>
      <c r="L377" s="115"/>
      <c r="BA377" s="466">
        <v>1</v>
      </c>
    </row>
    <row r="378" spans="2:53" ht="21" customHeight="1" x14ac:dyDescent="0.25">
      <c r="B378" s="73" t="str">
        <f t="shared" si="42"/>
        <v>►</v>
      </c>
      <c r="C378" s="451" t="str">
        <f>C351</f>
        <v>Famille à coller.N.Nom de votre recette.Recette mère ►.S.Saisissez le nom de la recette mère</v>
      </c>
      <c r="D378" s="451">
        <f>D351</f>
        <v>6</v>
      </c>
      <c r="E378" s="451" t="str">
        <f>E351</f>
        <v>couverts</v>
      </c>
      <c r="F378" s="261"/>
      <c r="G378" s="114"/>
      <c r="H378" s="114"/>
      <c r="I378" s="114"/>
      <c r="J378" s="114"/>
      <c r="K378" s="114"/>
      <c r="L378" s="115"/>
      <c r="BA378" s="466">
        <v>1</v>
      </c>
    </row>
    <row r="379" spans="2:53" ht="21" customHeight="1" x14ac:dyDescent="0.25">
      <c r="B379" s="73" t="str">
        <f t="shared" si="42"/>
        <v>►</v>
      </c>
      <c r="C379" s="451" t="str">
        <f>C351</f>
        <v>Famille à coller.N.Nom de votre recette.Recette mère ►.S.Saisissez le nom de la recette mère</v>
      </c>
      <c r="D379" s="451">
        <f>D351</f>
        <v>6</v>
      </c>
      <c r="E379" s="451" t="str">
        <f>E351</f>
        <v>couverts</v>
      </c>
      <c r="F379" s="261"/>
      <c r="G379" s="114"/>
      <c r="H379" s="114"/>
      <c r="I379" s="114"/>
      <c r="J379" s="114"/>
      <c r="K379" s="114"/>
      <c r="L379" s="115"/>
      <c r="BA379" s="466">
        <v>1</v>
      </c>
    </row>
    <row r="380" spans="2:53" ht="21" customHeight="1" x14ac:dyDescent="0.25">
      <c r="B380" s="73" t="str">
        <f t="shared" si="42"/>
        <v>►</v>
      </c>
      <c r="C380" s="451" t="str">
        <f>C351</f>
        <v>Famille à coller.N.Nom de votre recette.Recette mère ►.S.Saisissez le nom de la recette mère</v>
      </c>
      <c r="D380" s="451">
        <f>D351</f>
        <v>6</v>
      </c>
      <c r="E380" s="451" t="str">
        <f>E351</f>
        <v>couverts</v>
      </c>
      <c r="F380" s="261"/>
      <c r="G380" s="114"/>
      <c r="H380" s="114"/>
      <c r="I380" s="114"/>
      <c r="J380" s="114"/>
      <c r="K380" s="114"/>
      <c r="L380" s="115"/>
      <c r="BA380" s="466">
        <v>1</v>
      </c>
    </row>
    <row r="381" spans="2:53" ht="21" customHeight="1" x14ac:dyDescent="0.25">
      <c r="B381" s="73" t="str">
        <f t="shared" si="42"/>
        <v>►</v>
      </c>
      <c r="C381" s="451" t="str">
        <f>C351</f>
        <v>Famille à coller.N.Nom de votre recette.Recette mère ►.S.Saisissez le nom de la recette mère</v>
      </c>
      <c r="D381" s="451">
        <f>D351</f>
        <v>6</v>
      </c>
      <c r="E381" s="451" t="str">
        <f>E351</f>
        <v>couverts</v>
      </c>
      <c r="F381" s="261"/>
      <c r="G381" s="114"/>
      <c r="H381" s="114"/>
      <c r="I381" s="114"/>
      <c r="J381" s="114"/>
      <c r="K381" s="114"/>
      <c r="L381" s="115"/>
      <c r="BA381" s="466">
        <v>1</v>
      </c>
    </row>
    <row r="382" spans="2:53" ht="21" customHeight="1" x14ac:dyDescent="0.25">
      <c r="B382" s="73" t="str">
        <f t="shared" si="42"/>
        <v>►</v>
      </c>
      <c r="C382" s="451" t="str">
        <f>C351</f>
        <v>Famille à coller.N.Nom de votre recette.Recette mère ►.S.Saisissez le nom de la recette mère</v>
      </c>
      <c r="D382" s="451">
        <f>D351</f>
        <v>6</v>
      </c>
      <c r="E382" s="451" t="str">
        <f>E351</f>
        <v>couverts</v>
      </c>
      <c r="F382" s="261"/>
      <c r="G382" s="114"/>
      <c r="H382" s="114"/>
      <c r="I382" s="114"/>
      <c r="J382" s="114"/>
      <c r="K382" s="114"/>
      <c r="L382" s="115"/>
      <c r="BA382" s="466">
        <v>1</v>
      </c>
    </row>
    <row r="383" spans="2:53" ht="21" customHeight="1" x14ac:dyDescent="0.25">
      <c r="B383" s="73" t="str">
        <f t="shared" si="42"/>
        <v>►</v>
      </c>
      <c r="C383" s="451" t="str">
        <f>C351</f>
        <v>Famille à coller.N.Nom de votre recette.Recette mère ►.S.Saisissez le nom de la recette mère</v>
      </c>
      <c r="D383" s="451">
        <f>D351</f>
        <v>6</v>
      </c>
      <c r="E383" s="451" t="str">
        <f>E351</f>
        <v>couverts</v>
      </c>
      <c r="F383" s="261"/>
      <c r="G383" s="114"/>
      <c r="H383" s="114"/>
      <c r="I383" s="114"/>
      <c r="J383" s="114"/>
      <c r="K383" s="114"/>
      <c r="L383" s="115"/>
      <c r="BA383" s="466">
        <v>1</v>
      </c>
    </row>
    <row r="384" spans="2:53" ht="21" customHeight="1" x14ac:dyDescent="0.25">
      <c r="B384" s="73" t="str">
        <f t="shared" si="42"/>
        <v>►</v>
      </c>
      <c r="C384" s="451" t="str">
        <f>C351</f>
        <v>Famille à coller.N.Nom de votre recette.Recette mère ►.S.Saisissez le nom de la recette mère</v>
      </c>
      <c r="D384" s="451">
        <f>D351</f>
        <v>6</v>
      </c>
      <c r="E384" s="451" t="str">
        <f>E351</f>
        <v>couverts</v>
      </c>
      <c r="F384" s="261"/>
      <c r="G384" s="114"/>
      <c r="H384" s="114"/>
      <c r="I384" s="114"/>
      <c r="J384" s="114"/>
      <c r="K384" s="114"/>
      <c r="L384" s="115"/>
      <c r="BA384" s="466">
        <v>1</v>
      </c>
    </row>
    <row r="385" spans="2:53" ht="21" customHeight="1" x14ac:dyDescent="0.25">
      <c r="B385" s="73" t="str">
        <f t="shared" si="42"/>
        <v>►</v>
      </c>
      <c r="C385" s="451" t="str">
        <f>C351</f>
        <v>Famille à coller.N.Nom de votre recette.Recette mère ►.S.Saisissez le nom de la recette mère</v>
      </c>
      <c r="D385" s="451">
        <f>D351</f>
        <v>6</v>
      </c>
      <c r="E385" s="451" t="str">
        <f>E351</f>
        <v>couverts</v>
      </c>
      <c r="F385" s="261"/>
      <c r="G385" s="114"/>
      <c r="H385" s="114"/>
      <c r="I385" s="114"/>
      <c r="J385" s="114"/>
      <c r="K385" s="114"/>
      <c r="L385" s="115"/>
      <c r="AN385" s="27"/>
      <c r="AO385" s="27"/>
      <c r="AP385" s="27"/>
      <c r="AQ385" s="27"/>
      <c r="BA385" s="466">
        <v>1</v>
      </c>
    </row>
    <row r="386" spans="2:53" ht="21" customHeight="1" x14ac:dyDescent="0.25">
      <c r="B386" s="73" t="str">
        <f t="shared" si="42"/>
        <v>►</v>
      </c>
      <c r="C386" s="451" t="str">
        <f>C351</f>
        <v>Famille à coller.N.Nom de votre recette.Recette mère ►.S.Saisissez le nom de la recette mère</v>
      </c>
      <c r="D386" s="451">
        <f>D351</f>
        <v>6</v>
      </c>
      <c r="E386" s="451" t="str">
        <f>E351</f>
        <v>couverts</v>
      </c>
      <c r="F386" s="261"/>
      <c r="G386" s="114"/>
      <c r="H386" s="114"/>
      <c r="I386" s="114"/>
      <c r="J386" s="114"/>
      <c r="K386" s="114"/>
      <c r="L386" s="115"/>
      <c r="AS386" s="27"/>
      <c r="AT386" s="27"/>
      <c r="AU386" s="27"/>
      <c r="AV386" s="27"/>
      <c r="AW386" s="27"/>
      <c r="AX386" s="27"/>
      <c r="AY386" s="27"/>
      <c r="BA386" s="466">
        <v>1</v>
      </c>
    </row>
    <row r="387" spans="2:53" ht="21" customHeight="1" x14ac:dyDescent="0.25">
      <c r="B387" s="73" t="str">
        <f t="shared" si="42"/>
        <v>►</v>
      </c>
      <c r="C387" s="451" t="str">
        <f>C351</f>
        <v>Famille à coller.N.Nom de votre recette.Recette mère ►.S.Saisissez le nom de la recette mère</v>
      </c>
      <c r="D387" s="451">
        <f>D351</f>
        <v>6</v>
      </c>
      <c r="E387" s="451" t="str">
        <f>E351</f>
        <v>couverts</v>
      </c>
      <c r="F387" s="261"/>
      <c r="G387" s="114"/>
      <c r="H387" s="114"/>
      <c r="I387" s="114"/>
      <c r="J387" s="114"/>
      <c r="K387" s="114"/>
      <c r="L387" s="115"/>
      <c r="M387" s="466">
        <v>1</v>
      </c>
      <c r="BA387" s="466">
        <v>1</v>
      </c>
    </row>
    <row r="388" spans="2:53" ht="21" customHeight="1" x14ac:dyDescent="0.25">
      <c r="B388" s="73" t="str">
        <f t="shared" si="42"/>
        <v>►</v>
      </c>
      <c r="C388" s="451" t="str">
        <f>C351</f>
        <v>Famille à coller.N.Nom de votre recette.Recette mère ►.S.Saisissez le nom de la recette mère</v>
      </c>
      <c r="D388" s="451">
        <f>D351</f>
        <v>6</v>
      </c>
      <c r="E388" s="451" t="str">
        <f>E351</f>
        <v>couverts</v>
      </c>
      <c r="F388" s="261"/>
      <c r="G388" s="114"/>
      <c r="H388" s="114"/>
      <c r="I388" s="114"/>
      <c r="J388" s="114"/>
      <c r="K388" s="114"/>
      <c r="L388" s="115"/>
      <c r="BA388" s="466">
        <v>1</v>
      </c>
    </row>
    <row r="389" spans="2:53" ht="21" customHeight="1" x14ac:dyDescent="0.25">
      <c r="B389" s="73" t="str">
        <f t="shared" si="42"/>
        <v>►</v>
      </c>
      <c r="C389" s="451" t="str">
        <f>C351</f>
        <v>Famille à coller.N.Nom de votre recette.Recette mère ►.S.Saisissez le nom de la recette mère</v>
      </c>
      <c r="D389" s="451">
        <f>D351</f>
        <v>6</v>
      </c>
      <c r="E389" s="451" t="str">
        <f>E351</f>
        <v>couverts</v>
      </c>
      <c r="F389" s="261"/>
      <c r="G389" s="114"/>
      <c r="H389" s="114"/>
      <c r="I389" s="114"/>
      <c r="J389" s="114"/>
      <c r="K389" s="114"/>
      <c r="L389" s="115"/>
      <c r="BA389" s="466">
        <v>1</v>
      </c>
    </row>
    <row r="390" spans="2:53" ht="21" customHeight="1" x14ac:dyDescent="0.25">
      <c r="B390" s="73" t="str">
        <f t="shared" si="42"/>
        <v>►</v>
      </c>
      <c r="C390" s="451" t="str">
        <f>C351</f>
        <v>Famille à coller.N.Nom de votre recette.Recette mère ►.S.Saisissez le nom de la recette mère</v>
      </c>
      <c r="D390" s="451">
        <f>D351</f>
        <v>6</v>
      </c>
      <c r="E390" s="451" t="str">
        <f>E351</f>
        <v>couverts</v>
      </c>
      <c r="F390" s="261"/>
      <c r="G390" s="114"/>
      <c r="H390" s="114"/>
      <c r="I390" s="114"/>
      <c r="J390" s="114"/>
      <c r="K390" s="114"/>
      <c r="L390" s="115"/>
      <c r="BA390" s="466">
        <v>1</v>
      </c>
    </row>
    <row r="391" spans="2:53" ht="21" customHeight="1" x14ac:dyDescent="0.25">
      <c r="B391" s="73" t="str">
        <f t="shared" si="42"/>
        <v>►</v>
      </c>
      <c r="C391" s="451" t="str">
        <f>C351</f>
        <v>Famille à coller.N.Nom de votre recette.Recette mère ►.S.Saisissez le nom de la recette mère</v>
      </c>
      <c r="D391" s="451">
        <f>D351</f>
        <v>6</v>
      </c>
      <c r="E391" s="451" t="str">
        <f>E351</f>
        <v>couverts</v>
      </c>
      <c r="F391" s="261"/>
      <c r="G391" s="114"/>
      <c r="H391" s="114"/>
      <c r="I391" s="114"/>
      <c r="J391" s="114"/>
      <c r="K391" s="114"/>
      <c r="L391" s="115"/>
      <c r="BA391" s="466">
        <v>1</v>
      </c>
    </row>
    <row r="392" spans="2:53" ht="21" customHeight="1" x14ac:dyDescent="0.25">
      <c r="B392" s="73" t="str">
        <f t="shared" si="42"/>
        <v>►</v>
      </c>
      <c r="C392" s="451" t="str">
        <f>C351</f>
        <v>Famille à coller.N.Nom de votre recette.Recette mère ►.S.Saisissez le nom de la recette mère</v>
      </c>
      <c r="D392" s="451">
        <f>D351</f>
        <v>6</v>
      </c>
      <c r="E392" s="451" t="str">
        <f>E351</f>
        <v>couverts</v>
      </c>
      <c r="F392" s="261"/>
      <c r="G392" s="114"/>
      <c r="H392" s="114"/>
      <c r="I392" s="114"/>
      <c r="J392" s="114"/>
      <c r="K392" s="114"/>
      <c r="L392" s="115"/>
      <c r="BA392" s="466">
        <v>1</v>
      </c>
    </row>
    <row r="393" spans="2:53" ht="21" customHeight="1" x14ac:dyDescent="0.25">
      <c r="B393" s="116" t="s">
        <v>7</v>
      </c>
      <c r="C393" s="451" t="str">
        <f>C351</f>
        <v>Famille à coller.N.Nom de votre recette.Recette mère ►.S.Saisissez le nom de la recette mère</v>
      </c>
      <c r="D393" s="451">
        <f>D351</f>
        <v>6</v>
      </c>
      <c r="E393" s="451" t="str">
        <f>E351</f>
        <v>couverts</v>
      </c>
      <c r="F393" s="517" t="s">
        <v>98</v>
      </c>
      <c r="G393" s="518"/>
      <c r="H393" s="518"/>
      <c r="I393" s="518"/>
      <c r="J393" s="518"/>
      <c r="K393" s="519"/>
      <c r="L393" s="520" t="s">
        <v>127</v>
      </c>
      <c r="BA393" s="466">
        <v>1</v>
      </c>
    </row>
    <row r="394" spans="2:53" ht="21" customHeight="1" x14ac:dyDescent="0.25">
      <c r="B394" s="116" t="s">
        <v>7</v>
      </c>
      <c r="C394" s="451" t="str">
        <f>C351</f>
        <v>Famille à coller.N.Nom de votre recette.Recette mère ►.S.Saisissez le nom de la recette mère</v>
      </c>
      <c r="D394" s="451">
        <f>D351</f>
        <v>6</v>
      </c>
      <c r="E394" s="451" t="str">
        <f>E351</f>
        <v>couverts</v>
      </c>
      <c r="F394" s="145"/>
      <c r="G394" s="146"/>
      <c r="H394" s="146"/>
      <c r="I394" s="146"/>
      <c r="J394" s="146"/>
      <c r="K394" s="472"/>
      <c r="L394" s="147" t="s">
        <v>128</v>
      </c>
      <c r="BA394" s="466">
        <v>1</v>
      </c>
    </row>
    <row r="395" spans="2:53" ht="21" customHeight="1" x14ac:dyDescent="0.25">
      <c r="B395" s="116" t="s">
        <v>7</v>
      </c>
      <c r="C395" s="451" t="str">
        <f>C351</f>
        <v>Famille à coller.N.Nom de votre recette.Recette mère ►.S.Saisissez le nom de la recette mère</v>
      </c>
      <c r="D395" s="451">
        <f>D351</f>
        <v>6</v>
      </c>
      <c r="E395" s="451" t="str">
        <f>E351</f>
        <v>couverts</v>
      </c>
      <c r="F395" s="145"/>
      <c r="G395" s="146"/>
      <c r="H395" s="146"/>
      <c r="I395" s="146"/>
      <c r="J395" s="146"/>
      <c r="K395" s="472"/>
      <c r="L395" s="147" t="s">
        <v>266</v>
      </c>
      <c r="BA395" s="466">
        <v>1</v>
      </c>
    </row>
    <row r="396" spans="2:53" ht="21" customHeight="1" x14ac:dyDescent="0.25">
      <c r="B396" s="116" t="s">
        <v>7</v>
      </c>
      <c r="C396" s="451" t="str">
        <f>C379</f>
        <v>Famille à coller.N.Nom de votre recette.Recette mère ►.S.Saisissez le nom de la recette mère</v>
      </c>
      <c r="D396" s="451">
        <f>D379</f>
        <v>6</v>
      </c>
      <c r="E396" s="451" t="str">
        <f>E379</f>
        <v>couverts</v>
      </c>
      <c r="F396" s="994"/>
      <c r="G396" s="265"/>
      <c r="H396" s="265" t="s">
        <v>73</v>
      </c>
      <c r="I396" s="266"/>
      <c r="J396" s="267"/>
      <c r="K396" s="267"/>
      <c r="L396" s="268"/>
      <c r="BA396" s="466">
        <v>1</v>
      </c>
    </row>
    <row r="397" spans="2:53" ht="21" customHeight="1" thickBot="1" x14ac:dyDescent="0.3">
      <c r="B397" s="123" t="s">
        <v>7</v>
      </c>
      <c r="C397" s="455" t="str">
        <f>C379</f>
        <v>Famille à coller.N.Nom de votre recette.Recette mère ►.S.Saisissez le nom de la recette mère</v>
      </c>
      <c r="D397" s="455">
        <f>D379</f>
        <v>6</v>
      </c>
      <c r="E397" s="455" t="str">
        <f>E379</f>
        <v>couverts</v>
      </c>
      <c r="F397" s="269" t="s">
        <v>62</v>
      </c>
      <c r="G397" s="270"/>
      <c r="H397" s="271"/>
      <c r="I397" s="272"/>
      <c r="J397" s="271"/>
      <c r="K397" s="271"/>
      <c r="L397" s="273"/>
      <c r="BA397" s="466">
        <v>1</v>
      </c>
    </row>
    <row r="398" spans="2:53" ht="21" customHeight="1" thickBot="1" x14ac:dyDescent="0.3">
      <c r="B398" s="312" t="s">
        <v>7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BA398" s="466">
        <v>1</v>
      </c>
    </row>
    <row r="399" spans="2:53" ht="21" customHeight="1" x14ac:dyDescent="0.25">
      <c r="B399" s="23" t="s">
        <v>7</v>
      </c>
      <c r="C399" s="456" t="str">
        <f>C405</f>
        <v>Famille à coller.N.Nom de votre recette.Recette mère ►.S.Saisissez le nom de la recette mère</v>
      </c>
      <c r="D399" s="457">
        <f>D405</f>
        <v>6</v>
      </c>
      <c r="E399" s="457" t="str">
        <f>E405</f>
        <v>couverts</v>
      </c>
      <c r="F399" s="279" t="s">
        <v>4</v>
      </c>
      <c r="G399" s="24" t="s">
        <v>8</v>
      </c>
      <c r="H399" s="3217" t="s">
        <v>206</v>
      </c>
      <c r="I399" s="3217"/>
      <c r="J399" s="3157" t="s">
        <v>10</v>
      </c>
      <c r="K399" s="3157"/>
      <c r="L399" s="3158"/>
      <c r="N399" s="522" t="s">
        <v>77</v>
      </c>
      <c r="O399" s="470" t="s">
        <v>647</v>
      </c>
      <c r="P399" s="470"/>
      <c r="Q399" s="470"/>
      <c r="BA399" s="466">
        <v>1</v>
      </c>
    </row>
    <row r="400" spans="2:53" ht="21" customHeight="1" x14ac:dyDescent="0.25">
      <c r="B400" s="25" t="s">
        <v>7</v>
      </c>
      <c r="C400" s="458" t="str">
        <f>C405</f>
        <v>Famille à coller.N.Nom de votre recette.Recette mère ►.S.Saisissez le nom de la recette mère</v>
      </c>
      <c r="D400" s="459"/>
      <c r="E400" s="459"/>
      <c r="F400" s="281" t="s">
        <v>207</v>
      </c>
      <c r="G400" s="26" t="s">
        <v>12</v>
      </c>
      <c r="H400" s="3218"/>
      <c r="I400" s="3218"/>
      <c r="J400" s="3159"/>
      <c r="K400" s="3159"/>
      <c r="L400" s="3160"/>
      <c r="N400" s="464"/>
      <c r="O400" s="469" t="s">
        <v>276</v>
      </c>
      <c r="BA400" s="466">
        <v>1</v>
      </c>
    </row>
    <row r="401" spans="2:53" ht="21" customHeight="1" x14ac:dyDescent="0.25">
      <c r="B401" s="25" t="s">
        <v>7</v>
      </c>
      <c r="C401" s="460" t="str">
        <f>C405</f>
        <v>Famille à coller.N.Nom de votre recette.Recette mère ►.S.Saisissez le nom de la recette mère</v>
      </c>
      <c r="D401" s="461"/>
      <c r="E401" s="462"/>
      <c r="F401" s="28"/>
      <c r="G401" s="29" t="s">
        <v>208</v>
      </c>
      <c r="H401" s="283"/>
      <c r="I401" s="30" t="s">
        <v>13</v>
      </c>
      <c r="J401" s="284" t="s">
        <v>14</v>
      </c>
      <c r="K401" s="9"/>
      <c r="L401" s="285"/>
      <c r="BA401" s="466">
        <v>1</v>
      </c>
    </row>
    <row r="402" spans="2:53" ht="21" customHeight="1" x14ac:dyDescent="0.25">
      <c r="B402" s="25" t="s">
        <v>7</v>
      </c>
      <c r="C402" s="428" t="str">
        <f>C405</f>
        <v>Famille à coller.N.Nom de votre recette.Recette mère ►.S.Saisissez le nom de la recette mère</v>
      </c>
      <c r="D402" s="428"/>
      <c r="E402" s="428"/>
      <c r="F402" s="36" t="s">
        <v>16</v>
      </c>
      <c r="G402" s="37"/>
      <c r="H402" s="37"/>
      <c r="I402" s="288" t="s">
        <v>17</v>
      </c>
      <c r="J402" s="3214" t="str">
        <f>F405</f>
        <v>Famille à coller.N.Nom de votre recette.Recette mère ►.S.Saisissez le nom de la recette mère</v>
      </c>
      <c r="K402" s="3214"/>
      <c r="L402" s="3215"/>
      <c r="BA402" s="466">
        <v>1</v>
      </c>
    </row>
    <row r="403" spans="2:53" ht="21" customHeight="1" x14ac:dyDescent="0.25">
      <c r="B403" s="25" t="s">
        <v>7</v>
      </c>
      <c r="C403" s="428" t="str">
        <f>C405</f>
        <v>Famille à coller.N.Nom de votre recette.Recette mère ►.S.Saisissez le nom de la recette mère</v>
      </c>
      <c r="D403" s="428"/>
      <c r="E403" s="428"/>
      <c r="F403" s="43">
        <v>6</v>
      </c>
      <c r="G403" s="44" t="s">
        <v>66</v>
      </c>
      <c r="H403" s="36"/>
      <c r="I403" s="36"/>
      <c r="J403" s="3214"/>
      <c r="K403" s="3214"/>
      <c r="L403" s="3215"/>
      <c r="BA403" s="466">
        <v>1</v>
      </c>
    </row>
    <row r="404" spans="2:53" ht="21" customHeight="1" x14ac:dyDescent="0.25">
      <c r="B404" s="25" t="s">
        <v>5</v>
      </c>
      <c r="C404" s="428" t="str">
        <f>C405</f>
        <v>Famille à coller.N.Nom de votre recette.Recette mère ►.S.Saisissez le nom de la recette mère</v>
      </c>
      <c r="D404" s="428"/>
      <c r="E404" s="428"/>
      <c r="F404" s="289"/>
      <c r="G404" s="48"/>
      <c r="H404" s="48"/>
      <c r="I404" s="48"/>
      <c r="J404" s="48"/>
      <c r="K404" s="48"/>
      <c r="L404" s="429"/>
      <c r="BA404" s="466">
        <v>1</v>
      </c>
    </row>
    <row r="405" spans="2:53" ht="21" customHeight="1" thickBot="1" x14ac:dyDescent="0.3">
      <c r="B405" s="430" t="s">
        <v>5</v>
      </c>
      <c r="C405" s="431" t="str">
        <f>F405</f>
        <v>Famille à coller.N.Nom de votre recette.Recette mère ►.S.Saisissez le nom de la recette mère</v>
      </c>
      <c r="D405" s="431">
        <f>F403</f>
        <v>6</v>
      </c>
      <c r="E405" s="431" t="str">
        <f>G403</f>
        <v>couverts</v>
      </c>
      <c r="F405" s="435" t="str">
        <f>UPPER(LEFT(H399,1))&amp;LOWER(MID(H399,2,999))&amp;"."&amp;UPPER(LEFT(J399,1))&amp;"."&amp;UPPER(LEFT(J399,1))&amp;LOWER(MID(J399,2,999))&amp;"."&amp;IF(ISTEXT(L405),K405&amp;"."&amp;UPPER(LEFT(L405,1))&amp;"."&amp;UPPER(LEFT(L405,1))&amp;LOWER(MID(L405,2,999)),G405)</f>
        <v>Famille à coller.N.Nom de votre recette.Recette mère ►.S.Saisissez le nom de la recette mère</v>
      </c>
      <c r="G405" s="432" t="s">
        <v>22</v>
      </c>
      <c r="H405" s="3216" t="s">
        <v>23</v>
      </c>
      <c r="I405" s="3216"/>
      <c r="J405" s="3216"/>
      <c r="K405" s="433" t="s">
        <v>24</v>
      </c>
      <c r="L405" s="434" t="s">
        <v>25</v>
      </c>
      <c r="BA405" s="466">
        <v>1</v>
      </c>
    </row>
    <row r="406" spans="2:53" ht="21" customHeight="1" thickTop="1" thickBot="1" x14ac:dyDescent="0.3">
      <c r="B406" s="104" t="s">
        <v>7</v>
      </c>
      <c r="C406" s="440" t="str">
        <f>C405</f>
        <v>Famille à coller.N.Nom de votre recette.Recette mère ►.S.Saisissez le nom de la recette mère</v>
      </c>
      <c r="D406" s="440"/>
      <c r="E406" s="440"/>
      <c r="F406" s="56" t="s">
        <v>27</v>
      </c>
      <c r="G406" s="106">
        <v>25</v>
      </c>
      <c r="H406" s="107" t="s">
        <v>271</v>
      </c>
      <c r="I406" s="108"/>
      <c r="J406" s="206" t="s">
        <v>182</v>
      </c>
      <c r="K406" s="108"/>
      <c r="L406" s="109"/>
      <c r="BA406" s="466">
        <v>1</v>
      </c>
    </row>
    <row r="407" spans="2:53" ht="21" customHeight="1" thickTop="1" x14ac:dyDescent="0.25">
      <c r="B407" s="104" t="s">
        <v>7</v>
      </c>
      <c r="C407" s="523" t="str">
        <f>C405</f>
        <v>Famille à coller.N.Nom de votre recette.Recette mère ►.S.Saisissez le nom de la recette mère</v>
      </c>
      <c r="D407" s="523"/>
      <c r="E407" s="524"/>
      <c r="F407" s="187" t="s">
        <v>168</v>
      </c>
      <c r="G407" s="188"/>
      <c r="H407" s="352"/>
      <c r="I407" s="352"/>
      <c r="J407" s="353"/>
      <c r="K407" s="352"/>
      <c r="L407" s="354"/>
      <c r="BA407" s="466">
        <v>1</v>
      </c>
    </row>
    <row r="408" spans="2:53" ht="21" customHeight="1" x14ac:dyDescent="0.25">
      <c r="B408" s="104" t="s">
        <v>7</v>
      </c>
      <c r="C408" s="451" t="str">
        <f>C405</f>
        <v>Famille à coller.N.Nom de votre recette.Recette mère ►.S.Saisissez le nom de la recette mère</v>
      </c>
      <c r="D408" s="451"/>
      <c r="E408" s="525"/>
      <c r="F408" s="355" t="s">
        <v>144</v>
      </c>
      <c r="G408" s="356" t="s">
        <v>145</v>
      </c>
      <c r="H408" s="113"/>
      <c r="I408" s="357" t="s">
        <v>146</v>
      </c>
      <c r="J408" s="358" t="s">
        <v>147</v>
      </c>
      <c r="K408" s="114"/>
      <c r="L408" s="115"/>
      <c r="BA408" s="466">
        <v>1</v>
      </c>
    </row>
    <row r="409" spans="2:53" ht="21" customHeight="1" x14ac:dyDescent="0.25">
      <c r="B409" s="73" t="str">
        <f>IF(OR(F409&lt;&gt;"",G409&lt;&gt; "",I409&lt;&gt;"",J409&lt;&gt;""),"A", "►")</f>
        <v>►</v>
      </c>
      <c r="C409" s="451" t="str">
        <f>C405</f>
        <v>Famille à coller.N.Nom de votre recette.Recette mère ►.S.Saisissez le nom de la recette mère</v>
      </c>
      <c r="D409" s="451">
        <f>D405</f>
        <v>6</v>
      </c>
      <c r="E409" s="525" t="str">
        <f>E405</f>
        <v>couverts</v>
      </c>
      <c r="F409" s="359"/>
      <c r="G409" s="360"/>
      <c r="H409" s="114"/>
      <c r="I409" s="361"/>
      <c r="J409" s="362"/>
      <c r="K409" s="262" t="s">
        <v>150</v>
      </c>
      <c r="L409" s="115"/>
      <c r="BA409" s="466">
        <v>1</v>
      </c>
    </row>
    <row r="410" spans="2:53" ht="21" customHeight="1" x14ac:dyDescent="0.25">
      <c r="B410" s="73" t="str">
        <f t="shared" ref="B410:B413" si="43">IF(OR(F410&lt;&gt;"",G410&lt;&gt; "",I410&lt;&gt;"",J410&lt;&gt;""),"A", "►")</f>
        <v>A</v>
      </c>
      <c r="C410" s="451" t="str">
        <f>C405</f>
        <v>Famille à coller.N.Nom de votre recette.Recette mère ►.S.Saisissez le nom de la recette mère</v>
      </c>
      <c r="D410" s="451">
        <f>D405</f>
        <v>6</v>
      </c>
      <c r="E410" s="525" t="str">
        <f>E405</f>
        <v>couverts</v>
      </c>
      <c r="F410" s="359">
        <v>3</v>
      </c>
      <c r="G410" s="360"/>
      <c r="H410" s="114"/>
      <c r="I410" s="361"/>
      <c r="J410" s="362"/>
      <c r="K410" s="262" t="s">
        <v>154</v>
      </c>
      <c r="L410" s="115"/>
      <c r="BA410" s="466">
        <v>1</v>
      </c>
    </row>
    <row r="411" spans="2:53" ht="21" customHeight="1" x14ac:dyDescent="0.25">
      <c r="B411" s="73" t="str">
        <f t="shared" si="43"/>
        <v>►</v>
      </c>
      <c r="C411" s="451" t="str">
        <f>C405</f>
        <v>Famille à coller.N.Nom de votre recette.Recette mère ►.S.Saisissez le nom de la recette mère</v>
      </c>
      <c r="D411" s="451">
        <f>D405</f>
        <v>6</v>
      </c>
      <c r="E411" s="525" t="str">
        <f>E405</f>
        <v>couverts</v>
      </c>
      <c r="F411" s="359"/>
      <c r="G411" s="360"/>
      <c r="H411" s="114"/>
      <c r="I411" s="361"/>
      <c r="J411" s="362"/>
      <c r="K411" s="262" t="s">
        <v>156</v>
      </c>
      <c r="L411" s="115"/>
      <c r="BA411" s="466">
        <v>1</v>
      </c>
    </row>
    <row r="412" spans="2:53" ht="21" customHeight="1" x14ac:dyDescent="0.25">
      <c r="B412" s="73" t="str">
        <f t="shared" si="43"/>
        <v>A</v>
      </c>
      <c r="C412" s="451" t="str">
        <f>C405</f>
        <v>Famille à coller.N.Nom de votre recette.Recette mère ►.S.Saisissez le nom de la recette mère</v>
      </c>
      <c r="D412" s="451">
        <f>D405</f>
        <v>6</v>
      </c>
      <c r="E412" s="525" t="str">
        <f>E405</f>
        <v>couverts</v>
      </c>
      <c r="F412" s="359">
        <v>2</v>
      </c>
      <c r="G412" s="360"/>
      <c r="H412" s="114"/>
      <c r="I412" s="361"/>
      <c r="J412" s="362"/>
      <c r="K412" s="262" t="s">
        <v>157</v>
      </c>
      <c r="L412" s="115"/>
      <c r="BA412" s="466">
        <v>1</v>
      </c>
    </row>
    <row r="413" spans="2:53" ht="21" customHeight="1" x14ac:dyDescent="0.25">
      <c r="B413" s="73" t="str">
        <f t="shared" si="43"/>
        <v>►</v>
      </c>
      <c r="C413" s="451" t="str">
        <f>C405</f>
        <v>Famille à coller.N.Nom de votre recette.Recette mère ►.S.Saisissez le nom de la recette mère</v>
      </c>
      <c r="D413" s="451">
        <f>D405</f>
        <v>6</v>
      </c>
      <c r="E413" s="525" t="str">
        <f>E405</f>
        <v>couverts</v>
      </c>
      <c r="F413" s="363"/>
      <c r="G413" s="364"/>
      <c r="H413" s="114"/>
      <c r="I413" s="365"/>
      <c r="J413" s="366"/>
      <c r="K413" s="262" t="s">
        <v>161</v>
      </c>
      <c r="L413" s="115"/>
      <c r="BA413" s="466">
        <v>1</v>
      </c>
    </row>
    <row r="414" spans="2:53" ht="21" customHeight="1" x14ac:dyDescent="0.25">
      <c r="B414" s="104" t="s">
        <v>7</v>
      </c>
      <c r="C414" s="451" t="str">
        <f>C405</f>
        <v>Famille à coller.N.Nom de votre recette.Recette mère ►.S.Saisissez le nom de la recette mère</v>
      </c>
      <c r="D414" s="451">
        <f>D405</f>
        <v>6</v>
      </c>
      <c r="E414" s="525" t="str">
        <f>E405</f>
        <v>couverts</v>
      </c>
      <c r="F414" s="367" t="str">
        <f>SUM(F409:F413) &amp; " / " &amp; (COUNTA(F409:F413) * 3)</f>
        <v>5 / 6</v>
      </c>
      <c r="G414" s="368" t="str">
        <f>SUM(G409:G413) &amp; " / " &amp; (COUNTA(G409:G413) * 3)</f>
        <v>0 / 0</v>
      </c>
      <c r="H414" s="114"/>
      <c r="I414" s="367" t="str">
        <f>SUM(I409:I413) &amp; " / " &amp; (COUNTA(I409:I413) * 3)</f>
        <v>0 / 0</v>
      </c>
      <c r="J414" s="368" t="str">
        <f>SUM(J409:J413) &amp; " / " &amp; (COUNTA(J409:J413) * 3)</f>
        <v>0 / 0</v>
      </c>
      <c r="K414" s="114" t="s">
        <v>176</v>
      </c>
      <c r="L414" s="115"/>
      <c r="BA414" s="466">
        <v>1</v>
      </c>
    </row>
    <row r="415" spans="2:53" ht="21" customHeight="1" x14ac:dyDescent="0.25">
      <c r="B415" s="104" t="s">
        <v>7</v>
      </c>
      <c r="C415" s="451" t="str">
        <f>C405</f>
        <v>Famille à coller.N.Nom de votre recette.Recette mère ►.S.Saisissez le nom de la recette mère</v>
      </c>
      <c r="D415" s="451">
        <f>D405</f>
        <v>6</v>
      </c>
      <c r="E415" s="525" t="str">
        <f>E405</f>
        <v>couverts</v>
      </c>
      <c r="F415" s="369" t="str">
        <f>SUM(F409:F413) &amp;"/ "&amp;F416</f>
        <v>5/ 15</v>
      </c>
      <c r="G415" s="370" t="str">
        <f>SUM(G409:G413) &amp;"/ "&amp;G416</f>
        <v>0/ 15</v>
      </c>
      <c r="H415" s="114"/>
      <c r="I415" s="369" t="str">
        <f>SUM(I409:I413) &amp;"/ "&amp;I416</f>
        <v>0/ 15</v>
      </c>
      <c r="J415" s="370" t="str">
        <f>SUM(J409:J413) &amp;"/ "&amp;J416</f>
        <v>0/ 15</v>
      </c>
      <c r="K415" s="201" t="s">
        <v>165</v>
      </c>
      <c r="L415" s="115"/>
      <c r="BA415" s="466">
        <v>1</v>
      </c>
    </row>
    <row r="416" spans="2:53" ht="21" customHeight="1" x14ac:dyDescent="0.25">
      <c r="B416" s="104" t="s">
        <v>7</v>
      </c>
      <c r="C416" s="451" t="str">
        <f>C405</f>
        <v>Famille à coller.N.Nom de votre recette.Recette mère ►.S.Saisissez le nom de la recette mère</v>
      </c>
      <c r="D416" s="451">
        <f>D405</f>
        <v>6</v>
      </c>
      <c r="E416" s="525" t="str">
        <f>E405</f>
        <v>couverts</v>
      </c>
      <c r="F416" s="371">
        <v>15</v>
      </c>
      <c r="G416" s="372">
        <v>15</v>
      </c>
      <c r="H416" s="114"/>
      <c r="I416" s="371">
        <v>15</v>
      </c>
      <c r="J416" s="372">
        <v>15</v>
      </c>
      <c r="K416" s="204" t="s">
        <v>178</v>
      </c>
      <c r="L416" s="115"/>
      <c r="BA416" s="466">
        <v>1</v>
      </c>
    </row>
    <row r="417" spans="2:53" ht="21" customHeight="1" x14ac:dyDescent="0.25">
      <c r="B417" s="104" t="s">
        <v>5</v>
      </c>
      <c r="C417" s="451" t="str">
        <f>C405</f>
        <v>Famille à coller.N.Nom de votre recette.Recette mère ►.S.Saisissez le nom de la recette mère</v>
      </c>
      <c r="D417" s="451">
        <f>D405</f>
        <v>6</v>
      </c>
      <c r="E417" s="525" t="str">
        <f>E405</f>
        <v>couverts</v>
      </c>
      <c r="F417" s="416" t="s">
        <v>188</v>
      </c>
      <c r="I417" s="417"/>
      <c r="J417" s="417"/>
      <c r="K417" s="417"/>
      <c r="L417" s="418"/>
      <c r="BA417" s="466">
        <v>1</v>
      </c>
    </row>
    <row r="418" spans="2:53" ht="21" customHeight="1" x14ac:dyDescent="0.25">
      <c r="B418" s="104" t="s">
        <v>5</v>
      </c>
      <c r="C418" s="451" t="str">
        <f>C405</f>
        <v>Famille à coller.N.Nom de votre recette.Recette mère ►.S.Saisissez le nom de la recette mère</v>
      </c>
      <c r="D418" s="451">
        <f>D405</f>
        <v>6</v>
      </c>
      <c r="E418" s="525" t="str">
        <f>E405</f>
        <v>couverts</v>
      </c>
      <c r="F418" s="416" t="s">
        <v>189</v>
      </c>
      <c r="I418" s="417"/>
      <c r="J418" s="417"/>
      <c r="K418" s="417"/>
      <c r="L418" s="418"/>
      <c r="BA418" s="466">
        <v>1</v>
      </c>
    </row>
    <row r="419" spans="2:53" ht="21" customHeight="1" x14ac:dyDescent="0.25">
      <c r="B419" s="104" t="s">
        <v>5</v>
      </c>
      <c r="C419" s="451" t="str">
        <f>C405</f>
        <v>Famille à coller.N.Nom de votre recette.Recette mère ►.S.Saisissez le nom de la recette mère</v>
      </c>
      <c r="D419" s="451">
        <f>D405</f>
        <v>6</v>
      </c>
      <c r="E419" s="525" t="str">
        <f>E405</f>
        <v>couverts</v>
      </c>
      <c r="F419" s="416" t="s">
        <v>191</v>
      </c>
      <c r="I419" s="417"/>
      <c r="J419" s="417"/>
      <c r="K419" s="417"/>
      <c r="L419" s="418"/>
      <c r="BA419" s="466">
        <v>1</v>
      </c>
    </row>
    <row r="420" spans="2:53" ht="21" customHeight="1" x14ac:dyDescent="0.25">
      <c r="B420" s="73" t="str">
        <f>IF(OR(F420&lt;&gt;"",G420&lt;&gt; "",H420&lt;&gt;"",I420&lt;&gt;""),"A", "►")</f>
        <v>►</v>
      </c>
      <c r="C420" s="451" t="str">
        <f>C405</f>
        <v>Famille à coller.N.Nom de votre recette.Recette mère ►.S.Saisissez le nom de la recette mère</v>
      </c>
      <c r="D420" s="451">
        <f>D405</f>
        <v>6</v>
      </c>
      <c r="E420" s="525" t="str">
        <f>E405</f>
        <v>couverts</v>
      </c>
      <c r="F420" s="205"/>
      <c r="G420" s="114"/>
      <c r="H420" s="114"/>
      <c r="I420" s="114"/>
      <c r="J420" s="114"/>
      <c r="K420" s="114"/>
      <c r="L420" s="115"/>
      <c r="BA420" s="466">
        <v>1</v>
      </c>
    </row>
    <row r="421" spans="2:53" ht="21" customHeight="1" x14ac:dyDescent="0.25">
      <c r="B421" s="104" t="s">
        <v>7</v>
      </c>
      <c r="C421" s="451" t="str">
        <f>C405</f>
        <v>Famille à coller.N.Nom de votre recette.Recette mère ►.S.Saisissez le nom de la recette mère</v>
      </c>
      <c r="D421" s="451">
        <f>D405</f>
        <v>6</v>
      </c>
      <c r="E421" s="451" t="str">
        <f>E405</f>
        <v>couverts</v>
      </c>
      <c r="F421" s="393" t="s">
        <v>68</v>
      </c>
      <c r="G421" s="348"/>
      <c r="H421" s="348"/>
      <c r="I421" s="348"/>
      <c r="J421" s="348"/>
      <c r="K421" s="348"/>
      <c r="L421" s="349"/>
      <c r="BA421" s="466">
        <v>1</v>
      </c>
    </row>
    <row r="422" spans="2:53" ht="21" customHeight="1" x14ac:dyDescent="0.25">
      <c r="B422" s="73" t="str">
        <f t="shared" ref="B422:B446" si="44">IF(OR(F422&lt;&gt;"",G422&lt;&gt; "",H422&lt;&gt;"",I422&lt;&gt;""),"A", "►")</f>
        <v>►</v>
      </c>
      <c r="C422" s="451" t="str">
        <f>C405</f>
        <v>Famille à coller.N.Nom de votre recette.Recette mère ►.S.Saisissez le nom de la recette mère</v>
      </c>
      <c r="D422" s="451">
        <f>D405</f>
        <v>6</v>
      </c>
      <c r="E422" s="451" t="str">
        <f>E405</f>
        <v>couverts</v>
      </c>
      <c r="F422" s="386"/>
      <c r="G422" s="375"/>
      <c r="H422" s="375"/>
      <c r="I422" s="375"/>
      <c r="J422" s="375"/>
      <c r="K422" s="375"/>
      <c r="L422" s="387"/>
      <c r="BA422" s="466">
        <v>1</v>
      </c>
    </row>
    <row r="423" spans="2:53" ht="21" customHeight="1" x14ac:dyDescent="0.25">
      <c r="B423" s="73" t="str">
        <f t="shared" si="44"/>
        <v>►</v>
      </c>
      <c r="C423" s="451" t="str">
        <f>C405</f>
        <v>Famille à coller.N.Nom de votre recette.Recette mère ►.S.Saisissez le nom de la recette mère</v>
      </c>
      <c r="D423" s="451">
        <f>D405</f>
        <v>6</v>
      </c>
      <c r="E423" s="451" t="str">
        <f>E405</f>
        <v>couverts</v>
      </c>
      <c r="F423" s="386"/>
      <c r="G423" s="375"/>
      <c r="H423" s="375"/>
      <c r="I423" s="375"/>
      <c r="J423" s="375"/>
      <c r="K423" s="375"/>
      <c r="L423" s="387"/>
      <c r="BA423" s="466">
        <v>1</v>
      </c>
    </row>
    <row r="424" spans="2:53" ht="21" customHeight="1" x14ac:dyDescent="0.25">
      <c r="B424" s="73" t="str">
        <f t="shared" si="44"/>
        <v>►</v>
      </c>
      <c r="C424" s="451" t="str">
        <f>C405</f>
        <v>Famille à coller.N.Nom de votre recette.Recette mère ►.S.Saisissez le nom de la recette mère</v>
      </c>
      <c r="D424" s="451">
        <f>D405</f>
        <v>6</v>
      </c>
      <c r="E424" s="451" t="str">
        <f>E405</f>
        <v>couverts</v>
      </c>
      <c r="F424" s="261"/>
      <c r="G424" s="114"/>
      <c r="H424" s="114"/>
      <c r="I424" s="114"/>
      <c r="J424" s="114"/>
      <c r="K424" s="114"/>
      <c r="L424" s="115"/>
      <c r="BA424" s="466">
        <v>1</v>
      </c>
    </row>
    <row r="425" spans="2:53" ht="21" customHeight="1" x14ac:dyDescent="0.25">
      <c r="B425" s="73" t="str">
        <f t="shared" si="44"/>
        <v>►</v>
      </c>
      <c r="C425" s="451" t="str">
        <f>C405</f>
        <v>Famille à coller.N.Nom de votre recette.Recette mère ►.S.Saisissez le nom de la recette mère</v>
      </c>
      <c r="D425" s="451">
        <f>D405</f>
        <v>6</v>
      </c>
      <c r="E425" s="451" t="str">
        <f>E405</f>
        <v>couverts</v>
      </c>
      <c r="F425" s="261"/>
      <c r="G425" s="114"/>
      <c r="H425" s="114"/>
      <c r="I425" s="114"/>
      <c r="J425" s="114"/>
      <c r="K425" s="114"/>
      <c r="L425" s="115"/>
      <c r="BA425" s="466">
        <v>1</v>
      </c>
    </row>
    <row r="426" spans="2:53" ht="21" customHeight="1" x14ac:dyDescent="0.25">
      <c r="B426" s="73" t="str">
        <f t="shared" si="44"/>
        <v>►</v>
      </c>
      <c r="C426" s="451" t="str">
        <f>C405</f>
        <v>Famille à coller.N.Nom de votre recette.Recette mère ►.S.Saisissez le nom de la recette mère</v>
      </c>
      <c r="D426" s="451">
        <f>D405</f>
        <v>6</v>
      </c>
      <c r="E426" s="451" t="str">
        <f>E405</f>
        <v>couverts</v>
      </c>
      <c r="F426" s="261"/>
      <c r="G426" s="114"/>
      <c r="H426" s="114"/>
      <c r="I426" s="114"/>
      <c r="J426" s="114"/>
      <c r="K426" s="114"/>
      <c r="L426" s="115"/>
      <c r="BA426" s="466">
        <v>1</v>
      </c>
    </row>
    <row r="427" spans="2:53" ht="21" customHeight="1" x14ac:dyDescent="0.25">
      <c r="B427" s="73" t="str">
        <f t="shared" si="44"/>
        <v>►</v>
      </c>
      <c r="C427" s="451" t="str">
        <f>C405</f>
        <v>Famille à coller.N.Nom de votre recette.Recette mère ►.S.Saisissez le nom de la recette mère</v>
      </c>
      <c r="D427" s="451">
        <f>D405</f>
        <v>6</v>
      </c>
      <c r="E427" s="451" t="str">
        <f>E405</f>
        <v>couverts</v>
      </c>
      <c r="F427" s="261"/>
      <c r="G427" s="114"/>
      <c r="H427" s="114"/>
      <c r="I427" s="114"/>
      <c r="J427" s="114"/>
      <c r="K427" s="114"/>
      <c r="L427" s="115"/>
      <c r="BA427" s="466">
        <v>1</v>
      </c>
    </row>
    <row r="428" spans="2:53" ht="21" customHeight="1" x14ac:dyDescent="0.25">
      <c r="B428" s="73" t="str">
        <f t="shared" si="44"/>
        <v>►</v>
      </c>
      <c r="C428" s="451" t="str">
        <f>C405</f>
        <v>Famille à coller.N.Nom de votre recette.Recette mère ►.S.Saisissez le nom de la recette mère</v>
      </c>
      <c r="D428" s="451">
        <f>D405</f>
        <v>6</v>
      </c>
      <c r="E428" s="451" t="str">
        <f>E405</f>
        <v>couverts</v>
      </c>
      <c r="F428" s="261"/>
      <c r="G428" s="114"/>
      <c r="H428" s="114"/>
      <c r="I428" s="114"/>
      <c r="J428" s="114"/>
      <c r="K428" s="114"/>
      <c r="L428" s="115"/>
      <c r="BA428" s="466">
        <v>1</v>
      </c>
    </row>
    <row r="429" spans="2:53" ht="21" customHeight="1" x14ac:dyDescent="0.25">
      <c r="B429" s="73" t="str">
        <f t="shared" si="44"/>
        <v>►</v>
      </c>
      <c r="C429" s="451" t="str">
        <f>C405</f>
        <v>Famille à coller.N.Nom de votre recette.Recette mère ►.S.Saisissez le nom de la recette mère</v>
      </c>
      <c r="D429" s="451">
        <f>D405</f>
        <v>6</v>
      </c>
      <c r="E429" s="451" t="str">
        <f>E405</f>
        <v>couverts</v>
      </c>
      <c r="F429" s="261"/>
      <c r="G429" s="114"/>
      <c r="H429" s="114"/>
      <c r="I429" s="114"/>
      <c r="J429" s="114"/>
      <c r="K429" s="114"/>
      <c r="L429" s="115"/>
      <c r="BA429" s="466">
        <v>1</v>
      </c>
    </row>
    <row r="430" spans="2:53" ht="21" customHeight="1" x14ac:dyDescent="0.25">
      <c r="B430" s="73" t="str">
        <f t="shared" si="44"/>
        <v>►</v>
      </c>
      <c r="C430" s="451" t="str">
        <f>C405</f>
        <v>Famille à coller.N.Nom de votre recette.Recette mère ►.S.Saisissez le nom de la recette mère</v>
      </c>
      <c r="D430" s="451">
        <f>D405</f>
        <v>6</v>
      </c>
      <c r="E430" s="451" t="str">
        <f>E405</f>
        <v>couverts</v>
      </c>
      <c r="F430" s="261"/>
      <c r="G430" s="114"/>
      <c r="H430" s="114"/>
      <c r="I430" s="114"/>
      <c r="J430" s="114"/>
      <c r="K430" s="114"/>
      <c r="L430" s="115"/>
      <c r="BA430" s="466">
        <v>1</v>
      </c>
    </row>
    <row r="431" spans="2:53" ht="21" customHeight="1" x14ac:dyDescent="0.25">
      <c r="B431" s="73" t="str">
        <f t="shared" si="44"/>
        <v>►</v>
      </c>
      <c r="C431" s="451" t="str">
        <f>C405</f>
        <v>Famille à coller.N.Nom de votre recette.Recette mère ►.S.Saisissez le nom de la recette mère</v>
      </c>
      <c r="D431" s="451">
        <f>D405</f>
        <v>6</v>
      </c>
      <c r="E431" s="451" t="str">
        <f>E405</f>
        <v>couverts</v>
      </c>
      <c r="F431" s="261"/>
      <c r="G431" s="114"/>
      <c r="H431" s="114"/>
      <c r="I431" s="114"/>
      <c r="J431" s="114"/>
      <c r="K431" s="114"/>
      <c r="L431" s="115"/>
      <c r="BA431" s="466">
        <v>1</v>
      </c>
    </row>
    <row r="432" spans="2:53" ht="21" customHeight="1" x14ac:dyDescent="0.25">
      <c r="B432" s="73" t="str">
        <f t="shared" si="44"/>
        <v>►</v>
      </c>
      <c r="C432" s="451" t="str">
        <f>C405</f>
        <v>Famille à coller.N.Nom de votre recette.Recette mère ►.S.Saisissez le nom de la recette mère</v>
      </c>
      <c r="D432" s="451">
        <f>D405</f>
        <v>6</v>
      </c>
      <c r="E432" s="451" t="str">
        <f>E405</f>
        <v>couverts</v>
      </c>
      <c r="F432" s="261"/>
      <c r="G432" s="114"/>
      <c r="H432" s="114"/>
      <c r="I432" s="114"/>
      <c r="J432" s="114"/>
      <c r="K432" s="114"/>
      <c r="L432" s="115"/>
      <c r="BA432" s="466">
        <v>1</v>
      </c>
    </row>
    <row r="433" spans="2:53" ht="21" customHeight="1" x14ac:dyDescent="0.25">
      <c r="B433" s="73" t="str">
        <f t="shared" si="44"/>
        <v>►</v>
      </c>
      <c r="C433" s="451" t="str">
        <f>C405</f>
        <v>Famille à coller.N.Nom de votre recette.Recette mère ►.S.Saisissez le nom de la recette mère</v>
      </c>
      <c r="D433" s="451">
        <f>D405</f>
        <v>6</v>
      </c>
      <c r="E433" s="451" t="str">
        <f>E405</f>
        <v>couverts</v>
      </c>
      <c r="F433" s="261"/>
      <c r="G433" s="114"/>
      <c r="H433" s="114"/>
      <c r="I433" s="114"/>
      <c r="J433" s="114"/>
      <c r="K433" s="114"/>
      <c r="L433" s="115"/>
      <c r="BA433" s="466">
        <v>1</v>
      </c>
    </row>
    <row r="434" spans="2:53" ht="21" customHeight="1" x14ac:dyDescent="0.25">
      <c r="B434" s="73" t="str">
        <f t="shared" si="44"/>
        <v>►</v>
      </c>
      <c r="C434" s="451" t="str">
        <f>C405</f>
        <v>Famille à coller.N.Nom de votre recette.Recette mère ►.S.Saisissez le nom de la recette mère</v>
      </c>
      <c r="D434" s="451">
        <f>D405</f>
        <v>6</v>
      </c>
      <c r="E434" s="451" t="str">
        <f>E405</f>
        <v>couverts</v>
      </c>
      <c r="F434" s="261"/>
      <c r="G434" s="114"/>
      <c r="H434" s="114"/>
      <c r="I434" s="114"/>
      <c r="J434" s="114"/>
      <c r="K434" s="114"/>
      <c r="L434" s="115"/>
      <c r="BA434" s="466">
        <v>1</v>
      </c>
    </row>
    <row r="435" spans="2:53" ht="21" customHeight="1" x14ac:dyDescent="0.25">
      <c r="B435" s="73" t="str">
        <f t="shared" si="44"/>
        <v>►</v>
      </c>
      <c r="C435" s="451" t="str">
        <f>C405</f>
        <v>Famille à coller.N.Nom de votre recette.Recette mère ►.S.Saisissez le nom de la recette mère</v>
      </c>
      <c r="D435" s="451">
        <f>D405</f>
        <v>6</v>
      </c>
      <c r="E435" s="451" t="str">
        <f>E405</f>
        <v>couverts</v>
      </c>
      <c r="F435" s="261"/>
      <c r="G435" s="114"/>
      <c r="H435" s="114"/>
      <c r="I435" s="114"/>
      <c r="J435" s="114"/>
      <c r="K435" s="114"/>
      <c r="L435" s="115"/>
      <c r="BA435" s="466">
        <v>1</v>
      </c>
    </row>
    <row r="436" spans="2:53" ht="21" customHeight="1" x14ac:dyDescent="0.25">
      <c r="B436" s="73" t="str">
        <f t="shared" si="44"/>
        <v>►</v>
      </c>
      <c r="C436" s="451" t="str">
        <f>C405</f>
        <v>Famille à coller.N.Nom de votre recette.Recette mère ►.S.Saisissez le nom de la recette mère</v>
      </c>
      <c r="D436" s="451">
        <f>D405</f>
        <v>6</v>
      </c>
      <c r="E436" s="451" t="str">
        <f>E405</f>
        <v>couverts</v>
      </c>
      <c r="F436" s="261"/>
      <c r="G436" s="114"/>
      <c r="H436" s="114"/>
      <c r="I436" s="114"/>
      <c r="J436" s="114"/>
      <c r="K436" s="114"/>
      <c r="L436" s="115"/>
      <c r="AR436" s="465"/>
      <c r="BA436" s="466">
        <v>1</v>
      </c>
    </row>
    <row r="437" spans="2:53" ht="21" customHeight="1" x14ac:dyDescent="0.25">
      <c r="B437" s="73" t="str">
        <f t="shared" si="44"/>
        <v>►</v>
      </c>
      <c r="C437" s="451" t="str">
        <f>C405</f>
        <v>Famille à coller.N.Nom de votre recette.Recette mère ►.S.Saisissez le nom de la recette mère</v>
      </c>
      <c r="D437" s="451">
        <f>D405</f>
        <v>6</v>
      </c>
      <c r="E437" s="451" t="str">
        <f>E405</f>
        <v>couverts</v>
      </c>
      <c r="F437" s="261"/>
      <c r="G437" s="114"/>
      <c r="H437" s="114"/>
      <c r="I437" s="114"/>
      <c r="J437" s="114"/>
      <c r="K437" s="114"/>
      <c r="L437" s="115"/>
      <c r="AS437" s="465"/>
      <c r="AT437" s="465"/>
      <c r="AU437" s="465"/>
      <c r="AV437" s="465"/>
      <c r="AW437" s="465"/>
      <c r="AX437" s="465"/>
      <c r="AY437" s="465"/>
      <c r="BA437" s="466">
        <v>1</v>
      </c>
    </row>
    <row r="438" spans="2:53" ht="21" customHeight="1" x14ac:dyDescent="0.25">
      <c r="B438" s="73" t="str">
        <f t="shared" si="44"/>
        <v>►</v>
      </c>
      <c r="C438" s="451" t="str">
        <f>C405</f>
        <v>Famille à coller.N.Nom de votre recette.Recette mère ►.S.Saisissez le nom de la recette mère</v>
      </c>
      <c r="D438" s="451">
        <f>D405</f>
        <v>6</v>
      </c>
      <c r="E438" s="451" t="str">
        <f>E405</f>
        <v>couverts</v>
      </c>
      <c r="F438" s="261"/>
      <c r="G438" s="114"/>
      <c r="H438" s="114"/>
      <c r="I438" s="114"/>
      <c r="J438" s="114"/>
      <c r="K438" s="114"/>
      <c r="L438" s="115"/>
      <c r="AG438" s="465"/>
      <c r="BA438" s="466">
        <v>1</v>
      </c>
    </row>
    <row r="439" spans="2:53" ht="21" customHeight="1" x14ac:dyDescent="0.25">
      <c r="B439" s="73" t="str">
        <f t="shared" si="44"/>
        <v>►</v>
      </c>
      <c r="C439" s="451" t="str">
        <f>C405</f>
        <v>Famille à coller.N.Nom de votre recette.Recette mère ►.S.Saisissez le nom de la recette mère</v>
      </c>
      <c r="D439" s="451">
        <f>D405</f>
        <v>6</v>
      </c>
      <c r="E439" s="451" t="str">
        <f>E405</f>
        <v>couverts</v>
      </c>
      <c r="F439" s="261"/>
      <c r="G439" s="114"/>
      <c r="H439" s="114"/>
      <c r="I439" s="114"/>
      <c r="J439" s="114"/>
      <c r="K439" s="114"/>
      <c r="L439" s="115"/>
      <c r="BA439" s="466">
        <v>1</v>
      </c>
    </row>
    <row r="440" spans="2:53" ht="21" customHeight="1" x14ac:dyDescent="0.25">
      <c r="B440" s="73" t="str">
        <f t="shared" si="44"/>
        <v>►</v>
      </c>
      <c r="C440" s="451" t="str">
        <f>C405</f>
        <v>Famille à coller.N.Nom de votre recette.Recette mère ►.S.Saisissez le nom de la recette mère</v>
      </c>
      <c r="D440" s="451">
        <f>D405</f>
        <v>6</v>
      </c>
      <c r="E440" s="451" t="str">
        <f>E405</f>
        <v>couverts</v>
      </c>
      <c r="F440" s="261"/>
      <c r="G440" s="114"/>
      <c r="H440" s="114"/>
      <c r="I440" s="114"/>
      <c r="J440" s="114"/>
      <c r="K440" s="114"/>
      <c r="L440" s="115"/>
      <c r="BA440" s="466">
        <v>1</v>
      </c>
    </row>
    <row r="441" spans="2:53" ht="21" customHeight="1" x14ac:dyDescent="0.25">
      <c r="B441" s="73" t="str">
        <f t="shared" si="44"/>
        <v>►</v>
      </c>
      <c r="C441" s="451" t="str">
        <f>C405</f>
        <v>Famille à coller.N.Nom de votre recette.Recette mère ►.S.Saisissez le nom de la recette mère</v>
      </c>
      <c r="D441" s="451">
        <f>D405</f>
        <v>6</v>
      </c>
      <c r="E441" s="451" t="str">
        <f>E405</f>
        <v>couverts</v>
      </c>
      <c r="F441" s="261"/>
      <c r="G441" s="114"/>
      <c r="H441" s="114"/>
      <c r="I441" s="114"/>
      <c r="J441" s="114"/>
      <c r="K441" s="114"/>
      <c r="L441" s="115"/>
      <c r="BA441" s="466">
        <v>1</v>
      </c>
    </row>
    <row r="442" spans="2:53" ht="21" customHeight="1" x14ac:dyDescent="0.25">
      <c r="B442" s="73" t="str">
        <f t="shared" si="44"/>
        <v>►</v>
      </c>
      <c r="C442" s="451" t="str">
        <f>C405</f>
        <v>Famille à coller.N.Nom de votre recette.Recette mère ►.S.Saisissez le nom de la recette mère</v>
      </c>
      <c r="D442" s="451">
        <f>D405</f>
        <v>6</v>
      </c>
      <c r="E442" s="451" t="str">
        <f>E405</f>
        <v>couverts</v>
      </c>
      <c r="F442" s="261"/>
      <c r="G442" s="114"/>
      <c r="H442" s="114"/>
      <c r="I442" s="114"/>
      <c r="J442" s="114"/>
      <c r="K442" s="114"/>
      <c r="L442" s="115"/>
      <c r="BA442" s="466">
        <v>1</v>
      </c>
    </row>
    <row r="443" spans="2:53" ht="21" customHeight="1" x14ac:dyDescent="0.25">
      <c r="B443" s="73" t="str">
        <f t="shared" si="44"/>
        <v>►</v>
      </c>
      <c r="C443" s="451" t="str">
        <f>C405</f>
        <v>Famille à coller.N.Nom de votre recette.Recette mère ►.S.Saisissez le nom de la recette mère</v>
      </c>
      <c r="D443" s="451">
        <f>D405</f>
        <v>6</v>
      </c>
      <c r="E443" s="451" t="str">
        <f>E405</f>
        <v>couverts</v>
      </c>
      <c r="F443" s="261"/>
      <c r="G443" s="114"/>
      <c r="H443" s="114"/>
      <c r="I443" s="114"/>
      <c r="J443" s="114"/>
      <c r="K443" s="114"/>
      <c r="L443" s="115"/>
      <c r="BA443" s="466">
        <v>1</v>
      </c>
    </row>
    <row r="444" spans="2:53" ht="21" customHeight="1" x14ac:dyDescent="0.25">
      <c r="B444" s="73" t="str">
        <f t="shared" si="44"/>
        <v>►</v>
      </c>
      <c r="C444" s="451" t="str">
        <f>C405</f>
        <v>Famille à coller.N.Nom de votre recette.Recette mère ►.S.Saisissez le nom de la recette mère</v>
      </c>
      <c r="D444" s="451">
        <f>D405</f>
        <v>6</v>
      </c>
      <c r="E444" s="451" t="str">
        <f>E405</f>
        <v>couverts</v>
      </c>
      <c r="F444" s="261"/>
      <c r="G444" s="114"/>
      <c r="H444" s="114"/>
      <c r="I444" s="114"/>
      <c r="J444" s="114"/>
      <c r="K444" s="114"/>
      <c r="L444" s="115"/>
      <c r="BA444" s="466">
        <v>1</v>
      </c>
    </row>
    <row r="445" spans="2:53" ht="21" customHeight="1" x14ac:dyDescent="0.25">
      <c r="B445" s="73" t="str">
        <f t="shared" si="44"/>
        <v>►</v>
      </c>
      <c r="C445" s="451" t="str">
        <f>C405</f>
        <v>Famille à coller.N.Nom de votre recette.Recette mère ►.S.Saisissez le nom de la recette mère</v>
      </c>
      <c r="D445" s="451">
        <f>D405</f>
        <v>6</v>
      </c>
      <c r="E445" s="451" t="str">
        <f>E405</f>
        <v>couverts</v>
      </c>
      <c r="F445" s="261"/>
      <c r="G445" s="114"/>
      <c r="H445" s="114"/>
      <c r="I445" s="114"/>
      <c r="J445" s="114"/>
      <c r="K445" s="114"/>
      <c r="L445" s="115"/>
      <c r="BA445" s="466">
        <v>1</v>
      </c>
    </row>
    <row r="446" spans="2:53" ht="21" customHeight="1" x14ac:dyDescent="0.25">
      <c r="B446" s="73" t="str">
        <f t="shared" si="44"/>
        <v>►</v>
      </c>
      <c r="C446" s="451" t="str">
        <f>C405</f>
        <v>Famille à coller.N.Nom de votre recette.Recette mère ►.S.Saisissez le nom de la recette mère</v>
      </c>
      <c r="D446" s="451">
        <f>D405</f>
        <v>6</v>
      </c>
      <c r="E446" s="451" t="str">
        <f>E405</f>
        <v>couverts</v>
      </c>
      <c r="F446" s="261"/>
      <c r="G446" s="114"/>
      <c r="H446" s="114"/>
      <c r="I446" s="114"/>
      <c r="J446" s="114"/>
      <c r="K446" s="114"/>
      <c r="L446" s="115"/>
      <c r="BA446" s="466">
        <v>1</v>
      </c>
    </row>
    <row r="447" spans="2:53" ht="21" customHeight="1" x14ac:dyDescent="0.25">
      <c r="B447" s="116" t="s">
        <v>7</v>
      </c>
      <c r="C447" s="451" t="str">
        <f>C405</f>
        <v>Famille à coller.N.Nom de votre recette.Recette mère ►.S.Saisissez le nom de la recette mère</v>
      </c>
      <c r="D447" s="451">
        <f>D405</f>
        <v>6</v>
      </c>
      <c r="E447" s="451" t="str">
        <f>E405</f>
        <v>couverts</v>
      </c>
      <c r="F447" s="517" t="s">
        <v>98</v>
      </c>
      <c r="G447" s="518"/>
      <c r="H447" s="518"/>
      <c r="I447" s="518"/>
      <c r="J447" s="518"/>
      <c r="K447" s="519"/>
      <c r="L447" s="520" t="s">
        <v>127</v>
      </c>
      <c r="BA447" s="466">
        <v>1</v>
      </c>
    </row>
    <row r="448" spans="2:53" ht="21" customHeight="1" x14ac:dyDescent="0.25">
      <c r="B448" s="116" t="s">
        <v>7</v>
      </c>
      <c r="C448" s="451" t="str">
        <f>C405</f>
        <v>Famille à coller.N.Nom de votre recette.Recette mère ►.S.Saisissez le nom de la recette mère</v>
      </c>
      <c r="D448" s="451">
        <f>D405</f>
        <v>6</v>
      </c>
      <c r="E448" s="451" t="str">
        <f>E405</f>
        <v>couverts</v>
      </c>
      <c r="F448" s="145"/>
      <c r="G448" s="146"/>
      <c r="H448" s="146"/>
      <c r="I448" s="146"/>
      <c r="J448" s="146"/>
      <c r="K448" s="472"/>
      <c r="L448" s="147" t="s">
        <v>128</v>
      </c>
      <c r="BA448" s="466">
        <v>1</v>
      </c>
    </row>
    <row r="449" spans="2:53" ht="21" customHeight="1" x14ac:dyDescent="0.25">
      <c r="B449" s="116" t="s">
        <v>7</v>
      </c>
      <c r="C449" s="451" t="str">
        <f>C405</f>
        <v>Famille à coller.N.Nom de votre recette.Recette mère ►.S.Saisissez le nom de la recette mère</v>
      </c>
      <c r="D449" s="451">
        <f>D405</f>
        <v>6</v>
      </c>
      <c r="E449" s="451" t="str">
        <f>E405</f>
        <v>couverts</v>
      </c>
      <c r="F449" s="145"/>
      <c r="G449" s="146"/>
      <c r="H449" s="146"/>
      <c r="I449" s="146"/>
      <c r="J449" s="146"/>
      <c r="K449" s="472"/>
      <c r="L449" s="147" t="s">
        <v>266</v>
      </c>
      <c r="BA449" s="466">
        <v>1</v>
      </c>
    </row>
    <row r="450" spans="2:53" ht="21" customHeight="1" x14ac:dyDescent="0.25">
      <c r="B450" s="116" t="s">
        <v>7</v>
      </c>
      <c r="C450" s="451" t="str">
        <f>C433</f>
        <v>Famille à coller.N.Nom de votre recette.Recette mère ►.S.Saisissez le nom de la recette mère</v>
      </c>
      <c r="D450" s="451">
        <f>D433</f>
        <v>6</v>
      </c>
      <c r="E450" s="451" t="str">
        <f>E433</f>
        <v>couverts</v>
      </c>
      <c r="F450" s="994"/>
      <c r="G450" s="265"/>
      <c r="H450" s="265" t="s">
        <v>73</v>
      </c>
      <c r="I450" s="266"/>
      <c r="J450" s="267"/>
      <c r="K450" s="267"/>
      <c r="L450" s="268"/>
      <c r="BA450" s="466">
        <v>1</v>
      </c>
    </row>
    <row r="451" spans="2:53" ht="21" customHeight="1" thickBot="1" x14ac:dyDescent="0.3">
      <c r="B451" s="123" t="s">
        <v>7</v>
      </c>
      <c r="C451" s="455" t="str">
        <f>C433</f>
        <v>Famille à coller.N.Nom de votre recette.Recette mère ►.S.Saisissez le nom de la recette mère</v>
      </c>
      <c r="D451" s="455">
        <f>D433</f>
        <v>6</v>
      </c>
      <c r="E451" s="455" t="str">
        <f>E433</f>
        <v>couverts</v>
      </c>
      <c r="F451" s="269" t="s">
        <v>62</v>
      </c>
      <c r="G451" s="270"/>
      <c r="H451" s="271"/>
      <c r="I451" s="272"/>
      <c r="J451" s="271"/>
      <c r="K451" s="271"/>
      <c r="L451" s="273"/>
      <c r="BA451" s="466">
        <v>1</v>
      </c>
    </row>
    <row r="452" spans="2:53" ht="21" customHeight="1" thickBot="1" x14ac:dyDescent="0.3">
      <c r="B452" s="312" t="s">
        <v>7</v>
      </c>
      <c r="C452" s="464"/>
      <c r="D452" s="464"/>
      <c r="E452" s="464"/>
      <c r="F452" s="464"/>
      <c r="G452" s="464"/>
      <c r="H452" s="464"/>
      <c r="I452" s="464"/>
      <c r="J452" s="464"/>
      <c r="K452" s="464"/>
      <c r="L452" s="464"/>
      <c r="BA452" s="466">
        <v>1</v>
      </c>
    </row>
    <row r="453" spans="2:53" ht="21" customHeight="1" x14ac:dyDescent="0.25">
      <c r="B453" s="23" t="s">
        <v>7</v>
      </c>
      <c r="C453" s="456" t="str">
        <f>C459</f>
        <v>Famille à coller.N.Nom de votre recette.Recette mère ►.S.Saisissez le nom de la recette mère</v>
      </c>
      <c r="D453" s="457">
        <f>D459</f>
        <v>6</v>
      </c>
      <c r="E453" s="457" t="str">
        <f>E459</f>
        <v>couverts</v>
      </c>
      <c r="F453" s="279" t="s">
        <v>4</v>
      </c>
      <c r="G453" s="24" t="s">
        <v>8</v>
      </c>
      <c r="H453" s="3217" t="s">
        <v>206</v>
      </c>
      <c r="I453" s="3217"/>
      <c r="J453" s="3157" t="s">
        <v>10</v>
      </c>
      <c r="K453" s="3157"/>
      <c r="L453" s="3158"/>
      <c r="N453" s="522" t="s">
        <v>77</v>
      </c>
      <c r="O453" s="470" t="s">
        <v>647</v>
      </c>
      <c r="P453" s="470"/>
      <c r="Q453" s="470"/>
      <c r="BA453" s="466">
        <v>1</v>
      </c>
    </row>
    <row r="454" spans="2:53" ht="21" customHeight="1" x14ac:dyDescent="0.25">
      <c r="B454" s="25" t="s">
        <v>7</v>
      </c>
      <c r="C454" s="458" t="str">
        <f>C459</f>
        <v>Famille à coller.N.Nom de votre recette.Recette mère ►.S.Saisissez le nom de la recette mère</v>
      </c>
      <c r="D454" s="459"/>
      <c r="E454" s="459"/>
      <c r="F454" s="281" t="s">
        <v>207</v>
      </c>
      <c r="G454" s="26" t="s">
        <v>12</v>
      </c>
      <c r="H454" s="3218"/>
      <c r="I454" s="3218"/>
      <c r="J454" s="3159"/>
      <c r="K454" s="3159"/>
      <c r="L454" s="3160"/>
      <c r="N454" s="464"/>
      <c r="O454" s="469" t="s">
        <v>276</v>
      </c>
      <c r="BA454" s="466">
        <v>1</v>
      </c>
    </row>
    <row r="455" spans="2:53" ht="21" customHeight="1" x14ac:dyDescent="0.25">
      <c r="B455" s="25" t="s">
        <v>7</v>
      </c>
      <c r="C455" s="460" t="str">
        <f>C459</f>
        <v>Famille à coller.N.Nom de votre recette.Recette mère ►.S.Saisissez le nom de la recette mère</v>
      </c>
      <c r="D455" s="461"/>
      <c r="E455" s="462"/>
      <c r="F455" s="28"/>
      <c r="G455" s="29" t="s">
        <v>208</v>
      </c>
      <c r="H455" s="283"/>
      <c r="I455" s="30" t="s">
        <v>13</v>
      </c>
      <c r="J455" s="284" t="s">
        <v>14</v>
      </c>
      <c r="K455" s="9"/>
      <c r="L455" s="285"/>
      <c r="BA455" s="466">
        <v>1</v>
      </c>
    </row>
    <row r="456" spans="2:53" ht="21" customHeight="1" x14ac:dyDescent="0.25">
      <c r="B456" s="25" t="s">
        <v>7</v>
      </c>
      <c r="C456" s="428" t="str">
        <f>C459</f>
        <v>Famille à coller.N.Nom de votre recette.Recette mère ►.S.Saisissez le nom de la recette mère</v>
      </c>
      <c r="D456" s="428"/>
      <c r="E456" s="428"/>
      <c r="F456" s="36" t="s">
        <v>16</v>
      </c>
      <c r="G456" s="37"/>
      <c r="H456" s="37"/>
      <c r="I456" s="288" t="s">
        <v>17</v>
      </c>
      <c r="J456" s="3214" t="str">
        <f>F459</f>
        <v>Famille à coller.N.Nom de votre recette.Recette mère ►.S.Saisissez le nom de la recette mère</v>
      </c>
      <c r="K456" s="3214"/>
      <c r="L456" s="3215"/>
      <c r="BA456" s="466">
        <v>1</v>
      </c>
    </row>
    <row r="457" spans="2:53" ht="21" customHeight="1" x14ac:dyDescent="0.25">
      <c r="B457" s="25" t="s">
        <v>7</v>
      </c>
      <c r="C457" s="428" t="str">
        <f>C459</f>
        <v>Famille à coller.N.Nom de votre recette.Recette mère ►.S.Saisissez le nom de la recette mère</v>
      </c>
      <c r="D457" s="428"/>
      <c r="E457" s="428"/>
      <c r="F457" s="43">
        <v>6</v>
      </c>
      <c r="G457" s="44" t="s">
        <v>66</v>
      </c>
      <c r="H457" s="36"/>
      <c r="I457" s="36"/>
      <c r="J457" s="3214"/>
      <c r="K457" s="3214"/>
      <c r="L457" s="3215"/>
      <c r="BA457" s="466">
        <v>1</v>
      </c>
    </row>
    <row r="458" spans="2:53" ht="21" customHeight="1" x14ac:dyDescent="0.25">
      <c r="B458" s="25" t="s">
        <v>5</v>
      </c>
      <c r="C458" s="428" t="str">
        <f>C459</f>
        <v>Famille à coller.N.Nom de votre recette.Recette mère ►.S.Saisissez le nom de la recette mère</v>
      </c>
      <c r="D458" s="428"/>
      <c r="E458" s="428"/>
      <c r="F458" s="289"/>
      <c r="G458" s="48"/>
      <c r="H458" s="48"/>
      <c r="I458" s="48"/>
      <c r="J458" s="48"/>
      <c r="K458" s="48"/>
      <c r="L458" s="429"/>
      <c r="BA458" s="466">
        <v>1</v>
      </c>
    </row>
    <row r="459" spans="2:53" ht="21" customHeight="1" thickBot="1" x14ac:dyDescent="0.3">
      <c r="B459" s="430" t="s">
        <v>5</v>
      </c>
      <c r="C459" s="431" t="str">
        <f>F459</f>
        <v>Famille à coller.N.Nom de votre recette.Recette mère ►.S.Saisissez le nom de la recette mère</v>
      </c>
      <c r="D459" s="431">
        <f>F457</f>
        <v>6</v>
      </c>
      <c r="E459" s="431" t="str">
        <f>G457</f>
        <v>couverts</v>
      </c>
      <c r="F459" s="435" t="str">
        <f>UPPER(LEFT(H453,1))&amp;LOWER(MID(H453,2,999))&amp;"."&amp;UPPER(LEFT(J453,1))&amp;"."&amp;UPPER(LEFT(J453,1))&amp;LOWER(MID(J453,2,999))&amp;"."&amp;IF(ISTEXT(L459),K459&amp;"."&amp;UPPER(LEFT(L459,1))&amp;"."&amp;UPPER(LEFT(L459,1))&amp;LOWER(MID(L459,2,999)),G459)</f>
        <v>Famille à coller.N.Nom de votre recette.Recette mère ►.S.Saisissez le nom de la recette mère</v>
      </c>
      <c r="G459" s="432" t="s">
        <v>22</v>
      </c>
      <c r="H459" s="3216" t="s">
        <v>23</v>
      </c>
      <c r="I459" s="3216"/>
      <c r="J459" s="3216"/>
      <c r="K459" s="433" t="s">
        <v>24</v>
      </c>
      <c r="L459" s="434" t="s">
        <v>25</v>
      </c>
      <c r="BA459" s="466">
        <v>1</v>
      </c>
    </row>
    <row r="460" spans="2:53" ht="21" customHeight="1" thickTop="1" thickBot="1" x14ac:dyDescent="0.3">
      <c r="B460" s="104" t="s">
        <v>7</v>
      </c>
      <c r="C460" s="440" t="str">
        <f>C459</f>
        <v>Famille à coller.N.Nom de votre recette.Recette mère ►.S.Saisissez le nom de la recette mère</v>
      </c>
      <c r="D460" s="440"/>
      <c r="E460" s="440"/>
      <c r="F460" s="105" t="s">
        <v>27</v>
      </c>
      <c r="G460" s="106">
        <v>10</v>
      </c>
      <c r="H460" s="373" t="s">
        <v>240</v>
      </c>
      <c r="I460" s="108"/>
      <c r="J460" s="108"/>
      <c r="K460" s="108"/>
      <c r="L460" s="109"/>
      <c r="BA460" s="466">
        <v>1</v>
      </c>
    </row>
    <row r="461" spans="2:53" ht="21" customHeight="1" thickTop="1" x14ac:dyDescent="0.25">
      <c r="B461" s="104" t="s">
        <v>7</v>
      </c>
      <c r="C461" s="523" t="str">
        <f>C459</f>
        <v>Famille à coller.N.Nom de votre recette.Recette mère ►.S.Saisissez le nom de la recette mère</v>
      </c>
      <c r="D461" s="523"/>
      <c r="E461" s="524"/>
      <c r="F461" s="374">
        <v>3.472222222222222E-3</v>
      </c>
      <c r="G461" s="375" t="s">
        <v>241</v>
      </c>
      <c r="H461" s="135"/>
      <c r="I461" s="135"/>
      <c r="J461" s="135"/>
      <c r="K461" s="166">
        <v>100</v>
      </c>
      <c r="L461" s="376" t="s">
        <v>242</v>
      </c>
      <c r="BA461" s="466">
        <v>1</v>
      </c>
    </row>
    <row r="462" spans="2:53" ht="21" customHeight="1" x14ac:dyDescent="0.25">
      <c r="B462" s="104" t="s">
        <v>7</v>
      </c>
      <c r="C462" s="451" t="str">
        <f>C459</f>
        <v>Famille à coller.N.Nom de votre recette.Recette mère ►.S.Saisissez le nom de la recette mère</v>
      </c>
      <c r="D462" s="451"/>
      <c r="E462" s="525"/>
      <c r="F462" s="377">
        <v>1.0416666666666666E-2</v>
      </c>
      <c r="G462" s="375" t="s">
        <v>243</v>
      </c>
      <c r="H462" s="135"/>
      <c r="I462" s="135"/>
      <c r="J462" s="135"/>
      <c r="K462" s="165">
        <v>90</v>
      </c>
      <c r="L462" s="378" t="s">
        <v>244</v>
      </c>
      <c r="BA462" s="466">
        <v>1</v>
      </c>
    </row>
    <row r="463" spans="2:53" ht="21" customHeight="1" x14ac:dyDescent="0.25">
      <c r="B463" s="104" t="s">
        <v>7</v>
      </c>
      <c r="C463" s="451" t="str">
        <f>C459</f>
        <v>Famille à coller.N.Nom de votre recette.Recette mère ►.S.Saisissez le nom de la recette mère</v>
      </c>
      <c r="D463" s="451">
        <f>D459</f>
        <v>6</v>
      </c>
      <c r="E463" s="525" t="str">
        <f>E459</f>
        <v>couverts</v>
      </c>
      <c r="F463" s="379">
        <v>2.0833333333333332E-2</v>
      </c>
      <c r="G463" s="375" t="s">
        <v>245</v>
      </c>
      <c r="H463" s="114"/>
      <c r="I463" s="114"/>
      <c r="J463" s="114"/>
      <c r="K463" s="380" t="s">
        <v>246</v>
      </c>
      <c r="L463" s="381" t="s">
        <v>247</v>
      </c>
      <c r="BA463" s="466">
        <v>1</v>
      </c>
    </row>
    <row r="464" spans="2:53" ht="21" customHeight="1" x14ac:dyDescent="0.25">
      <c r="B464" s="104" t="s">
        <v>7</v>
      </c>
      <c r="C464" s="451" t="str">
        <f>C459</f>
        <v>Famille à coller.N.Nom de votre recette.Recette mère ►.S.Saisissez le nom de la recette mère</v>
      </c>
      <c r="D464" s="451">
        <f>D459</f>
        <v>6</v>
      </c>
      <c r="E464" s="525" t="str">
        <f>E459</f>
        <v>couverts</v>
      </c>
      <c r="F464" s="382">
        <f>F461+F462+F463</f>
        <v>3.4722222222222224E-2</v>
      </c>
      <c r="G464" s="383" t="s">
        <v>2</v>
      </c>
      <c r="H464" s="114"/>
      <c r="I464" s="114"/>
      <c r="J464" s="114"/>
      <c r="K464" s="380" t="s">
        <v>246</v>
      </c>
      <c r="L464" s="385" t="s">
        <v>248</v>
      </c>
      <c r="BA464" s="466">
        <v>1</v>
      </c>
    </row>
    <row r="465" spans="2:53" ht="21" customHeight="1" x14ac:dyDescent="0.25">
      <c r="B465" s="104" t="s">
        <v>7</v>
      </c>
      <c r="C465" s="451" t="str">
        <f>C459</f>
        <v>Famille à coller.N.Nom de votre recette.Recette mère ►.S.Saisissez le nom de la recette mère</v>
      </c>
      <c r="D465" s="451">
        <f>D459</f>
        <v>6</v>
      </c>
      <c r="E465" s="525" t="str">
        <f>E459</f>
        <v>couverts</v>
      </c>
      <c r="F465" s="386"/>
      <c r="G465" s="375"/>
      <c r="H465" s="375"/>
      <c r="I465" s="375"/>
      <c r="J465" s="375"/>
      <c r="K465" s="375"/>
      <c r="L465" s="387"/>
      <c r="BA465" s="466">
        <v>1</v>
      </c>
    </row>
    <row r="466" spans="2:53" ht="21" customHeight="1" x14ac:dyDescent="0.25">
      <c r="B466" s="104" t="s">
        <v>7</v>
      </c>
      <c r="C466" s="451" t="str">
        <f>C459</f>
        <v>Famille à coller.N.Nom de votre recette.Recette mère ►.S.Saisissez le nom de la recette mère</v>
      </c>
      <c r="D466" s="451">
        <f>D459</f>
        <v>6</v>
      </c>
      <c r="E466" s="525" t="str">
        <f>E459</f>
        <v>couverts</v>
      </c>
      <c r="F466" s="615"/>
      <c r="G466" s="616"/>
      <c r="H466" s="616"/>
      <c r="I466" s="616"/>
      <c r="J466" s="617"/>
      <c r="K466" s="617"/>
      <c r="L466" s="618"/>
      <c r="BA466" s="466">
        <v>1</v>
      </c>
    </row>
    <row r="467" spans="2:53" ht="21" customHeight="1" x14ac:dyDescent="0.25">
      <c r="B467" s="73" t="str">
        <f t="shared" ref="B467:B500" si="45">IF(OR(F467&lt;&gt;"",G467&lt;&gt; "",H467&lt;&gt;"",I467&lt;&gt;""),"A", "►")</f>
        <v>A</v>
      </c>
      <c r="C467" s="451" t="str">
        <f>C459</f>
        <v>Famille à coller.N.Nom de votre recette.Recette mère ►.S.Saisissez le nom de la recette mère</v>
      </c>
      <c r="D467" s="451">
        <f>D459</f>
        <v>6</v>
      </c>
      <c r="E467" s="525" t="str">
        <f>E459</f>
        <v>couverts</v>
      </c>
      <c r="F467" s="619" t="s">
        <v>235</v>
      </c>
      <c r="G467" s="331">
        <f>SUM(G468:G471)</f>
        <v>0.18055555555555552</v>
      </c>
      <c r="H467" s="620"/>
      <c r="I467" s="621" t="s">
        <v>249</v>
      </c>
      <c r="J467" s="620" t="s">
        <v>250</v>
      </c>
      <c r="K467" s="622" t="s">
        <v>251</v>
      </c>
      <c r="L467" s="623" t="s">
        <v>252</v>
      </c>
      <c r="BA467" s="466">
        <v>1</v>
      </c>
    </row>
    <row r="468" spans="2:53" ht="21" customHeight="1" x14ac:dyDescent="0.25">
      <c r="B468" s="73" t="str">
        <f t="shared" si="45"/>
        <v>A</v>
      </c>
      <c r="C468" s="451" t="str">
        <f>C459</f>
        <v>Famille à coller.N.Nom de votre recette.Recette mère ►.S.Saisissez le nom de la recette mère</v>
      </c>
      <c r="D468" s="451">
        <f>D459</f>
        <v>6</v>
      </c>
      <c r="E468" s="525" t="str">
        <f>E459</f>
        <v>couverts</v>
      </c>
      <c r="F468" s="388"/>
      <c r="G468" s="389">
        <v>2.4305555555555556E-2</v>
      </c>
      <c r="H468" s="9"/>
      <c r="I468" s="165">
        <v>100</v>
      </c>
      <c r="J468" s="390">
        <v>0.6</v>
      </c>
      <c r="K468" s="391" t="s">
        <v>253</v>
      </c>
      <c r="L468" s="392" t="s">
        <v>254</v>
      </c>
      <c r="BA468" s="466">
        <v>1</v>
      </c>
    </row>
    <row r="469" spans="2:53" ht="21" customHeight="1" x14ac:dyDescent="0.25">
      <c r="B469" s="73" t="str">
        <f t="shared" si="45"/>
        <v>A</v>
      </c>
      <c r="C469" s="451" t="str">
        <f>C459</f>
        <v>Famille à coller.N.Nom de votre recette.Recette mère ►.S.Saisissez le nom de la recette mère</v>
      </c>
      <c r="D469" s="451">
        <f>D459</f>
        <v>6</v>
      </c>
      <c r="E469" s="525" t="str">
        <f>E459</f>
        <v>couverts</v>
      </c>
      <c r="F469" s="388" t="s">
        <v>255</v>
      </c>
      <c r="G469" s="389">
        <v>1.0416666666666666E-2</v>
      </c>
      <c r="H469" s="9"/>
      <c r="I469" s="165">
        <v>100</v>
      </c>
      <c r="J469" s="390">
        <v>0.6</v>
      </c>
      <c r="K469" s="391" t="s">
        <v>256</v>
      </c>
      <c r="L469" s="392" t="s">
        <v>257</v>
      </c>
      <c r="BA469" s="466">
        <v>1</v>
      </c>
    </row>
    <row r="470" spans="2:53" ht="21" customHeight="1" x14ac:dyDescent="0.25">
      <c r="B470" s="73" t="str">
        <f t="shared" si="45"/>
        <v>A</v>
      </c>
      <c r="C470" s="451" t="str">
        <f>C459</f>
        <v>Famille à coller.N.Nom de votre recette.Recette mère ►.S.Saisissez le nom de la recette mère</v>
      </c>
      <c r="D470" s="451">
        <f>D459</f>
        <v>6</v>
      </c>
      <c r="E470" s="525" t="str">
        <f>E459</f>
        <v>couverts</v>
      </c>
      <c r="F470" s="388" t="s">
        <v>258</v>
      </c>
      <c r="G470" s="389">
        <v>5.2083333333333301E-2</v>
      </c>
      <c r="H470" s="9"/>
      <c r="I470" s="165">
        <v>100</v>
      </c>
      <c r="J470" s="390">
        <v>0.6</v>
      </c>
      <c r="K470" s="391" t="s">
        <v>253</v>
      </c>
      <c r="L470" s="392" t="s">
        <v>259</v>
      </c>
      <c r="BA470" s="466">
        <v>1</v>
      </c>
    </row>
    <row r="471" spans="2:53" ht="21" customHeight="1" x14ac:dyDescent="0.25">
      <c r="B471" s="73" t="str">
        <f t="shared" si="45"/>
        <v>A</v>
      </c>
      <c r="C471" s="451" t="str">
        <f>C459</f>
        <v>Famille à coller.N.Nom de votre recette.Recette mère ►.S.Saisissez le nom de la recette mère</v>
      </c>
      <c r="D471" s="451">
        <f>D459</f>
        <v>6</v>
      </c>
      <c r="E471" s="525" t="str">
        <f>E459</f>
        <v>couverts</v>
      </c>
      <c r="F471" s="388" t="s">
        <v>19</v>
      </c>
      <c r="G471" s="389">
        <v>9.375E-2</v>
      </c>
      <c r="H471" s="9"/>
      <c r="I471" s="165">
        <v>100</v>
      </c>
      <c r="J471" s="390">
        <v>0.6</v>
      </c>
      <c r="K471" s="391" t="s">
        <v>256</v>
      </c>
      <c r="L471" s="392" t="s">
        <v>260</v>
      </c>
      <c r="BA471" s="466">
        <v>1</v>
      </c>
    </row>
    <row r="472" spans="2:53" ht="21" customHeight="1" x14ac:dyDescent="0.25">
      <c r="B472" s="73" t="str">
        <f t="shared" si="45"/>
        <v>►</v>
      </c>
      <c r="C472" s="451" t="str">
        <f>C459</f>
        <v>Famille à coller.N.Nom de votre recette.Recette mère ►.S.Saisissez le nom de la recette mère</v>
      </c>
      <c r="D472" s="451">
        <f>D459</f>
        <v>6</v>
      </c>
      <c r="E472" s="525" t="str">
        <f>E459</f>
        <v>couverts</v>
      </c>
      <c r="F472" s="386"/>
      <c r="G472" s="614"/>
      <c r="H472" s="375"/>
      <c r="I472" s="375"/>
      <c r="J472" s="375"/>
      <c r="K472" s="375"/>
      <c r="L472" s="387"/>
      <c r="BA472" s="466">
        <v>1</v>
      </c>
    </row>
    <row r="473" spans="2:53" ht="21" customHeight="1" x14ac:dyDescent="0.25">
      <c r="B473" s="104" t="s">
        <v>7</v>
      </c>
      <c r="C473" s="451" t="str">
        <f>C459</f>
        <v>Famille à coller.N.Nom de votre recette.Recette mère ►.S.Saisissez le nom de la recette mère</v>
      </c>
      <c r="D473" s="451">
        <f>D459</f>
        <v>6</v>
      </c>
      <c r="E473" s="451" t="str">
        <f>E459</f>
        <v>couverts</v>
      </c>
      <c r="F473" s="393" t="s">
        <v>68</v>
      </c>
      <c r="G473" s="348"/>
      <c r="H473" s="348"/>
      <c r="I473" s="348"/>
      <c r="J473" s="348"/>
      <c r="K473" s="348"/>
      <c r="L473" s="349"/>
      <c r="BA473" s="466">
        <v>1</v>
      </c>
    </row>
    <row r="474" spans="2:53" ht="21" customHeight="1" x14ac:dyDescent="0.25">
      <c r="B474" s="73" t="str">
        <f t="shared" si="45"/>
        <v>►</v>
      </c>
      <c r="C474" s="451" t="str">
        <f>C459</f>
        <v>Famille à coller.N.Nom de votre recette.Recette mère ►.S.Saisissez le nom de la recette mère</v>
      </c>
      <c r="D474" s="451">
        <f>D459</f>
        <v>6</v>
      </c>
      <c r="E474" s="451" t="str">
        <f>E459</f>
        <v>couverts</v>
      </c>
      <c r="F474" s="386"/>
      <c r="G474" s="375"/>
      <c r="H474" s="375"/>
      <c r="I474" s="375"/>
      <c r="J474" s="375"/>
      <c r="K474" s="375"/>
      <c r="L474" s="387"/>
      <c r="BA474" s="466">
        <v>1</v>
      </c>
    </row>
    <row r="475" spans="2:53" ht="21" customHeight="1" x14ac:dyDescent="0.25">
      <c r="B475" s="73" t="str">
        <f t="shared" si="45"/>
        <v>►</v>
      </c>
      <c r="C475" s="451" t="str">
        <f>C459</f>
        <v>Famille à coller.N.Nom de votre recette.Recette mère ►.S.Saisissez le nom de la recette mère</v>
      </c>
      <c r="D475" s="451">
        <f>D459</f>
        <v>6</v>
      </c>
      <c r="E475" s="451" t="str">
        <f>E459</f>
        <v>couverts</v>
      </c>
      <c r="F475" s="386"/>
      <c r="G475" s="375"/>
      <c r="H475" s="375"/>
      <c r="I475" s="375"/>
      <c r="J475" s="375"/>
      <c r="K475" s="375"/>
      <c r="L475" s="387"/>
      <c r="BA475" s="466">
        <v>1</v>
      </c>
    </row>
    <row r="476" spans="2:53" ht="21" customHeight="1" x14ac:dyDescent="0.25">
      <c r="B476" s="73" t="str">
        <f t="shared" si="45"/>
        <v>►</v>
      </c>
      <c r="C476" s="451" t="str">
        <f>C459</f>
        <v>Famille à coller.N.Nom de votre recette.Recette mère ►.S.Saisissez le nom de la recette mère</v>
      </c>
      <c r="D476" s="451">
        <f>D459</f>
        <v>6</v>
      </c>
      <c r="E476" s="451" t="str">
        <f>E459</f>
        <v>couverts</v>
      </c>
      <c r="F476" s="261"/>
      <c r="G476" s="114"/>
      <c r="H476" s="114"/>
      <c r="I476" s="114"/>
      <c r="J476" s="114"/>
      <c r="K476" s="114"/>
      <c r="L476" s="115"/>
      <c r="BA476" s="466">
        <v>1</v>
      </c>
    </row>
    <row r="477" spans="2:53" ht="21" customHeight="1" x14ac:dyDescent="0.25">
      <c r="B477" s="73" t="str">
        <f t="shared" si="45"/>
        <v>►</v>
      </c>
      <c r="C477" s="451" t="str">
        <f>C459</f>
        <v>Famille à coller.N.Nom de votre recette.Recette mère ►.S.Saisissez le nom de la recette mère</v>
      </c>
      <c r="D477" s="451">
        <f>D459</f>
        <v>6</v>
      </c>
      <c r="E477" s="451" t="str">
        <f>E459</f>
        <v>couverts</v>
      </c>
      <c r="F477" s="261"/>
      <c r="G477" s="114"/>
      <c r="H477" s="114"/>
      <c r="I477" s="114"/>
      <c r="J477" s="114"/>
      <c r="K477" s="114"/>
      <c r="L477" s="115"/>
      <c r="BA477" s="466">
        <v>1</v>
      </c>
    </row>
    <row r="478" spans="2:53" ht="21" customHeight="1" x14ac:dyDescent="0.25">
      <c r="B478" s="73" t="str">
        <f t="shared" si="45"/>
        <v>►</v>
      </c>
      <c r="C478" s="451" t="str">
        <f>C459</f>
        <v>Famille à coller.N.Nom de votre recette.Recette mère ►.S.Saisissez le nom de la recette mère</v>
      </c>
      <c r="D478" s="451">
        <f>D459</f>
        <v>6</v>
      </c>
      <c r="E478" s="451" t="str">
        <f>E459</f>
        <v>couverts</v>
      </c>
      <c r="F478" s="261"/>
      <c r="G478" s="114"/>
      <c r="H478" s="114"/>
      <c r="I478" s="114"/>
      <c r="J478" s="114"/>
      <c r="K478" s="114"/>
      <c r="L478" s="115"/>
      <c r="BA478" s="466">
        <v>1</v>
      </c>
    </row>
    <row r="479" spans="2:53" ht="21" customHeight="1" x14ac:dyDescent="0.25">
      <c r="B479" s="73" t="str">
        <f t="shared" si="45"/>
        <v>►</v>
      </c>
      <c r="C479" s="451" t="str">
        <f>C459</f>
        <v>Famille à coller.N.Nom de votre recette.Recette mère ►.S.Saisissez le nom de la recette mère</v>
      </c>
      <c r="D479" s="451">
        <f>D459</f>
        <v>6</v>
      </c>
      <c r="E479" s="451" t="str">
        <f>E459</f>
        <v>couverts</v>
      </c>
      <c r="F479" s="261"/>
      <c r="G479" s="114"/>
      <c r="H479" s="114"/>
      <c r="I479" s="114"/>
      <c r="J479" s="114"/>
      <c r="K479" s="114"/>
      <c r="L479" s="115"/>
      <c r="BA479" s="466">
        <v>1</v>
      </c>
    </row>
    <row r="480" spans="2:53" ht="21" customHeight="1" x14ac:dyDescent="0.25">
      <c r="B480" s="73" t="str">
        <f t="shared" si="45"/>
        <v>►</v>
      </c>
      <c r="C480" s="451" t="str">
        <f>C459</f>
        <v>Famille à coller.N.Nom de votre recette.Recette mère ►.S.Saisissez le nom de la recette mère</v>
      </c>
      <c r="D480" s="451">
        <f>D459</f>
        <v>6</v>
      </c>
      <c r="E480" s="451" t="str">
        <f>E459</f>
        <v>couverts</v>
      </c>
      <c r="F480" s="261"/>
      <c r="G480" s="114"/>
      <c r="H480" s="114"/>
      <c r="I480" s="114"/>
      <c r="J480" s="114"/>
      <c r="K480" s="114"/>
      <c r="L480" s="115"/>
      <c r="BA480" s="466">
        <v>1</v>
      </c>
    </row>
    <row r="481" spans="2:53" ht="21" customHeight="1" x14ac:dyDescent="0.25">
      <c r="B481" s="73" t="str">
        <f t="shared" si="45"/>
        <v>►</v>
      </c>
      <c r="C481" s="451" t="str">
        <f>C459</f>
        <v>Famille à coller.N.Nom de votre recette.Recette mère ►.S.Saisissez le nom de la recette mère</v>
      </c>
      <c r="D481" s="451">
        <f>D459</f>
        <v>6</v>
      </c>
      <c r="E481" s="451" t="str">
        <f>E459</f>
        <v>couverts</v>
      </c>
      <c r="F481" s="261"/>
      <c r="G481" s="114"/>
      <c r="H481" s="114"/>
      <c r="I481" s="114"/>
      <c r="J481" s="114"/>
      <c r="K481" s="114"/>
      <c r="L481" s="115"/>
      <c r="BA481" s="466">
        <v>1</v>
      </c>
    </row>
    <row r="482" spans="2:53" ht="21" customHeight="1" x14ac:dyDescent="0.25">
      <c r="B482" s="73" t="str">
        <f t="shared" si="45"/>
        <v>►</v>
      </c>
      <c r="C482" s="451" t="str">
        <f>C459</f>
        <v>Famille à coller.N.Nom de votre recette.Recette mère ►.S.Saisissez le nom de la recette mère</v>
      </c>
      <c r="D482" s="451">
        <f>D459</f>
        <v>6</v>
      </c>
      <c r="E482" s="451" t="str">
        <f>E459</f>
        <v>couverts</v>
      </c>
      <c r="F482" s="261"/>
      <c r="G482" s="114"/>
      <c r="H482" s="114"/>
      <c r="I482" s="114"/>
      <c r="J482" s="114"/>
      <c r="K482" s="114"/>
      <c r="L482" s="115"/>
      <c r="BA482" s="466">
        <v>1</v>
      </c>
    </row>
    <row r="483" spans="2:53" ht="21" customHeight="1" x14ac:dyDescent="0.25">
      <c r="B483" s="73" t="str">
        <f t="shared" si="45"/>
        <v>►</v>
      </c>
      <c r="C483" s="451" t="str">
        <f>C459</f>
        <v>Famille à coller.N.Nom de votre recette.Recette mère ►.S.Saisissez le nom de la recette mère</v>
      </c>
      <c r="D483" s="451">
        <f>D459</f>
        <v>6</v>
      </c>
      <c r="E483" s="451" t="str">
        <f>E459</f>
        <v>couverts</v>
      </c>
      <c r="F483" s="261"/>
      <c r="G483" s="114"/>
      <c r="H483" s="114"/>
      <c r="I483" s="114"/>
      <c r="J483" s="114"/>
      <c r="K483" s="114"/>
      <c r="L483" s="115"/>
      <c r="BA483" s="466">
        <v>1</v>
      </c>
    </row>
    <row r="484" spans="2:53" ht="21" customHeight="1" x14ac:dyDescent="0.25">
      <c r="B484" s="73" t="str">
        <f t="shared" si="45"/>
        <v>►</v>
      </c>
      <c r="C484" s="451" t="str">
        <f>C459</f>
        <v>Famille à coller.N.Nom de votre recette.Recette mère ►.S.Saisissez le nom de la recette mère</v>
      </c>
      <c r="D484" s="451">
        <f>D459</f>
        <v>6</v>
      </c>
      <c r="E484" s="451" t="str">
        <f>E459</f>
        <v>couverts</v>
      </c>
      <c r="F484" s="261"/>
      <c r="G484" s="114"/>
      <c r="H484" s="114"/>
      <c r="I484" s="114"/>
      <c r="J484" s="114"/>
      <c r="K484" s="114"/>
      <c r="L484" s="115"/>
      <c r="BA484" s="466">
        <v>1</v>
      </c>
    </row>
    <row r="485" spans="2:53" ht="21" customHeight="1" x14ac:dyDescent="0.25">
      <c r="B485" s="73" t="str">
        <f t="shared" si="45"/>
        <v>►</v>
      </c>
      <c r="C485" s="451" t="str">
        <f>C459</f>
        <v>Famille à coller.N.Nom de votre recette.Recette mère ►.S.Saisissez le nom de la recette mère</v>
      </c>
      <c r="D485" s="451">
        <f>D459</f>
        <v>6</v>
      </c>
      <c r="E485" s="451" t="str">
        <f>E459</f>
        <v>couverts</v>
      </c>
      <c r="F485" s="261"/>
      <c r="G485" s="114"/>
      <c r="H485" s="114"/>
      <c r="I485" s="114"/>
      <c r="J485" s="114"/>
      <c r="K485" s="114"/>
      <c r="L485" s="115"/>
      <c r="BA485" s="466">
        <v>1</v>
      </c>
    </row>
    <row r="486" spans="2:53" ht="21" customHeight="1" x14ac:dyDescent="0.25">
      <c r="B486" s="73" t="str">
        <f t="shared" si="45"/>
        <v>►</v>
      </c>
      <c r="C486" s="451" t="str">
        <f>C459</f>
        <v>Famille à coller.N.Nom de votre recette.Recette mère ►.S.Saisissez le nom de la recette mère</v>
      </c>
      <c r="D486" s="451">
        <f>D459</f>
        <v>6</v>
      </c>
      <c r="E486" s="451" t="str">
        <f>E459</f>
        <v>couverts</v>
      </c>
      <c r="F486" s="261"/>
      <c r="G486" s="114"/>
      <c r="H486" s="114"/>
      <c r="I486" s="114"/>
      <c r="J486" s="114"/>
      <c r="K486" s="114"/>
      <c r="L486" s="115"/>
      <c r="BA486" s="466">
        <v>1</v>
      </c>
    </row>
    <row r="487" spans="2:53" ht="21" customHeight="1" x14ac:dyDescent="0.25">
      <c r="B487" s="73" t="str">
        <f t="shared" si="45"/>
        <v>►</v>
      </c>
      <c r="C487" s="451" t="str">
        <f>C459</f>
        <v>Famille à coller.N.Nom de votre recette.Recette mère ►.S.Saisissez le nom de la recette mère</v>
      </c>
      <c r="D487" s="451">
        <f>D459</f>
        <v>6</v>
      </c>
      <c r="E487" s="451" t="str">
        <f>E459</f>
        <v>couverts</v>
      </c>
      <c r="F487" s="261"/>
      <c r="G487" s="114"/>
      <c r="H487" s="114"/>
      <c r="I487" s="114"/>
      <c r="J487" s="114"/>
      <c r="K487" s="114"/>
      <c r="L487" s="115"/>
      <c r="BA487" s="466">
        <v>1</v>
      </c>
    </row>
    <row r="488" spans="2:53" ht="21" customHeight="1" x14ac:dyDescent="0.25">
      <c r="B488" s="73" t="str">
        <f t="shared" si="45"/>
        <v>►</v>
      </c>
      <c r="C488" s="451" t="str">
        <f>C459</f>
        <v>Famille à coller.N.Nom de votre recette.Recette mère ►.S.Saisissez le nom de la recette mère</v>
      </c>
      <c r="D488" s="451">
        <f>D459</f>
        <v>6</v>
      </c>
      <c r="E488" s="451" t="str">
        <f>E459</f>
        <v>couverts</v>
      </c>
      <c r="F488" s="261"/>
      <c r="G488" s="114"/>
      <c r="H488" s="114"/>
      <c r="I488" s="114"/>
      <c r="J488" s="114"/>
      <c r="K488" s="114"/>
      <c r="L488" s="115"/>
      <c r="BA488" s="466">
        <v>1</v>
      </c>
    </row>
    <row r="489" spans="2:53" ht="21" customHeight="1" x14ac:dyDescent="0.25">
      <c r="B489" s="73" t="str">
        <f t="shared" si="45"/>
        <v>►</v>
      </c>
      <c r="C489" s="451" t="str">
        <f>C459</f>
        <v>Famille à coller.N.Nom de votre recette.Recette mère ►.S.Saisissez le nom de la recette mère</v>
      </c>
      <c r="D489" s="451">
        <f>D459</f>
        <v>6</v>
      </c>
      <c r="E489" s="451" t="str">
        <f>E459</f>
        <v>couverts</v>
      </c>
      <c r="F489" s="261"/>
      <c r="G489" s="114"/>
      <c r="H489" s="114"/>
      <c r="I489" s="114"/>
      <c r="J489" s="114"/>
      <c r="K489" s="114"/>
      <c r="L489" s="115"/>
      <c r="BA489" s="466">
        <v>1</v>
      </c>
    </row>
    <row r="490" spans="2:53" ht="21" customHeight="1" x14ac:dyDescent="0.25">
      <c r="B490" s="73" t="str">
        <f t="shared" si="45"/>
        <v>►</v>
      </c>
      <c r="C490" s="451" t="str">
        <f>C459</f>
        <v>Famille à coller.N.Nom de votre recette.Recette mère ►.S.Saisissez le nom de la recette mère</v>
      </c>
      <c r="D490" s="451">
        <f>D459</f>
        <v>6</v>
      </c>
      <c r="E490" s="451" t="str">
        <f>E459</f>
        <v>couverts</v>
      </c>
      <c r="F490" s="261"/>
      <c r="G490" s="114"/>
      <c r="H490" s="114"/>
      <c r="I490" s="114"/>
      <c r="J490" s="114"/>
      <c r="K490" s="114"/>
      <c r="L490" s="115"/>
      <c r="BA490" s="466">
        <v>1</v>
      </c>
    </row>
    <row r="491" spans="2:53" ht="21" customHeight="1" x14ac:dyDescent="0.25">
      <c r="B491" s="73" t="str">
        <f t="shared" si="45"/>
        <v>►</v>
      </c>
      <c r="C491" s="451" t="str">
        <f>C459</f>
        <v>Famille à coller.N.Nom de votre recette.Recette mère ►.S.Saisissez le nom de la recette mère</v>
      </c>
      <c r="D491" s="451">
        <f>D459</f>
        <v>6</v>
      </c>
      <c r="E491" s="451" t="str">
        <f>E459</f>
        <v>couverts</v>
      </c>
      <c r="F491" s="261"/>
      <c r="G491" s="114"/>
      <c r="H491" s="114"/>
      <c r="I491" s="114"/>
      <c r="J491" s="114"/>
      <c r="K491" s="114"/>
      <c r="L491" s="115"/>
      <c r="BA491" s="466">
        <v>1</v>
      </c>
    </row>
    <row r="492" spans="2:53" ht="21" customHeight="1" x14ac:dyDescent="0.25">
      <c r="B492" s="73" t="str">
        <f t="shared" si="45"/>
        <v>►</v>
      </c>
      <c r="C492" s="451" t="str">
        <f>C459</f>
        <v>Famille à coller.N.Nom de votre recette.Recette mère ►.S.Saisissez le nom de la recette mère</v>
      </c>
      <c r="D492" s="451">
        <f>D459</f>
        <v>6</v>
      </c>
      <c r="E492" s="451" t="str">
        <f>E459</f>
        <v>couverts</v>
      </c>
      <c r="F492" s="261"/>
      <c r="G492" s="114"/>
      <c r="H492" s="114"/>
      <c r="I492" s="114"/>
      <c r="J492" s="114"/>
      <c r="K492" s="114"/>
      <c r="L492" s="115"/>
      <c r="BA492" s="466">
        <v>1</v>
      </c>
    </row>
    <row r="493" spans="2:53" ht="21" customHeight="1" x14ac:dyDescent="0.25">
      <c r="B493" s="73" t="str">
        <f t="shared" si="45"/>
        <v>►</v>
      </c>
      <c r="C493" s="451" t="str">
        <f>C459</f>
        <v>Famille à coller.N.Nom de votre recette.Recette mère ►.S.Saisissez le nom de la recette mère</v>
      </c>
      <c r="D493" s="451">
        <f>D459</f>
        <v>6</v>
      </c>
      <c r="E493" s="451" t="str">
        <f>E459</f>
        <v>couverts</v>
      </c>
      <c r="F493" s="261"/>
      <c r="G493" s="114"/>
      <c r="H493" s="114"/>
      <c r="I493" s="114"/>
      <c r="J493" s="114"/>
      <c r="K493" s="114"/>
      <c r="L493" s="115"/>
      <c r="BA493" s="466">
        <v>1</v>
      </c>
    </row>
    <row r="494" spans="2:53" ht="21" customHeight="1" x14ac:dyDescent="0.25">
      <c r="B494" s="73" t="str">
        <f t="shared" si="45"/>
        <v>►</v>
      </c>
      <c r="C494" s="451" t="str">
        <f>C459</f>
        <v>Famille à coller.N.Nom de votre recette.Recette mère ►.S.Saisissez le nom de la recette mère</v>
      </c>
      <c r="D494" s="451">
        <f>D459</f>
        <v>6</v>
      </c>
      <c r="E494" s="451" t="str">
        <f>E459</f>
        <v>couverts</v>
      </c>
      <c r="F494" s="261"/>
      <c r="G494" s="114"/>
      <c r="H494" s="114"/>
      <c r="I494" s="114"/>
      <c r="J494" s="114"/>
      <c r="K494" s="114"/>
      <c r="L494" s="115"/>
      <c r="BA494" s="466">
        <v>1</v>
      </c>
    </row>
    <row r="495" spans="2:53" ht="21" customHeight="1" x14ac:dyDescent="0.25">
      <c r="B495" s="73" t="str">
        <f t="shared" si="45"/>
        <v>►</v>
      </c>
      <c r="C495" s="451" t="str">
        <f>C459</f>
        <v>Famille à coller.N.Nom de votre recette.Recette mère ►.S.Saisissez le nom de la recette mère</v>
      </c>
      <c r="D495" s="451">
        <f>D459</f>
        <v>6</v>
      </c>
      <c r="E495" s="451" t="str">
        <f>E459</f>
        <v>couverts</v>
      </c>
      <c r="F495" s="261"/>
      <c r="G495" s="114"/>
      <c r="H495" s="114"/>
      <c r="I495" s="114"/>
      <c r="J495" s="114"/>
      <c r="K495" s="114"/>
      <c r="L495" s="115"/>
      <c r="BA495" s="466">
        <v>1</v>
      </c>
    </row>
    <row r="496" spans="2:53" ht="21" customHeight="1" x14ac:dyDescent="0.25">
      <c r="B496" s="73" t="str">
        <f t="shared" si="45"/>
        <v>►</v>
      </c>
      <c r="C496" s="451" t="str">
        <f>C459</f>
        <v>Famille à coller.N.Nom de votre recette.Recette mère ►.S.Saisissez le nom de la recette mère</v>
      </c>
      <c r="D496" s="451">
        <f>D459</f>
        <v>6</v>
      </c>
      <c r="E496" s="451" t="str">
        <f>E459</f>
        <v>couverts</v>
      </c>
      <c r="F496" s="261"/>
      <c r="G496" s="114"/>
      <c r="H496" s="114"/>
      <c r="I496" s="114"/>
      <c r="J496" s="114"/>
      <c r="K496" s="114"/>
      <c r="L496" s="115"/>
      <c r="BA496" s="466">
        <v>1</v>
      </c>
    </row>
    <row r="497" spans="2:53" ht="21" customHeight="1" x14ac:dyDescent="0.25">
      <c r="B497" s="73" t="str">
        <f t="shared" si="45"/>
        <v>►</v>
      </c>
      <c r="C497" s="451" t="str">
        <f>C459</f>
        <v>Famille à coller.N.Nom de votre recette.Recette mère ►.S.Saisissez le nom de la recette mère</v>
      </c>
      <c r="D497" s="451">
        <f>D459</f>
        <v>6</v>
      </c>
      <c r="E497" s="451" t="str">
        <f>E459</f>
        <v>couverts</v>
      </c>
      <c r="F497" s="261"/>
      <c r="G497" s="114"/>
      <c r="H497" s="114"/>
      <c r="I497" s="114"/>
      <c r="J497" s="114"/>
      <c r="K497" s="114"/>
      <c r="L497" s="115"/>
      <c r="BA497" s="466">
        <v>1</v>
      </c>
    </row>
    <row r="498" spans="2:53" ht="21" customHeight="1" x14ac:dyDescent="0.25">
      <c r="B498" s="73" t="str">
        <f t="shared" si="45"/>
        <v>►</v>
      </c>
      <c r="C498" s="451" t="str">
        <f>C459</f>
        <v>Famille à coller.N.Nom de votre recette.Recette mère ►.S.Saisissez le nom de la recette mère</v>
      </c>
      <c r="D498" s="451">
        <f>D459</f>
        <v>6</v>
      </c>
      <c r="E498" s="451" t="str">
        <f>E459</f>
        <v>couverts</v>
      </c>
      <c r="F498" s="261"/>
      <c r="G498" s="114"/>
      <c r="H498" s="114"/>
      <c r="I498" s="114"/>
      <c r="J498" s="114"/>
      <c r="K498" s="114"/>
      <c r="L498" s="115"/>
      <c r="BA498" s="466">
        <v>1</v>
      </c>
    </row>
    <row r="499" spans="2:53" ht="21" customHeight="1" x14ac:dyDescent="0.25">
      <c r="B499" s="73" t="str">
        <f t="shared" si="45"/>
        <v>►</v>
      </c>
      <c r="C499" s="451" t="str">
        <f>C459</f>
        <v>Famille à coller.N.Nom de votre recette.Recette mère ►.S.Saisissez le nom de la recette mère</v>
      </c>
      <c r="D499" s="451">
        <f>D459</f>
        <v>6</v>
      </c>
      <c r="E499" s="451" t="str">
        <f>E459</f>
        <v>couverts</v>
      </c>
      <c r="F499" s="261"/>
      <c r="G499" s="114"/>
      <c r="H499" s="114"/>
      <c r="I499" s="114"/>
      <c r="J499" s="114"/>
      <c r="K499" s="114"/>
      <c r="L499" s="115"/>
      <c r="BA499" s="466">
        <v>1</v>
      </c>
    </row>
    <row r="500" spans="2:53" ht="21" customHeight="1" x14ac:dyDescent="0.25">
      <c r="B500" s="73" t="str">
        <f t="shared" si="45"/>
        <v>►</v>
      </c>
      <c r="C500" s="451" t="str">
        <f>C459</f>
        <v>Famille à coller.N.Nom de votre recette.Recette mère ►.S.Saisissez le nom de la recette mère</v>
      </c>
      <c r="D500" s="451">
        <f>D459</f>
        <v>6</v>
      </c>
      <c r="E500" s="451" t="str">
        <f>E459</f>
        <v>couverts</v>
      </c>
      <c r="F500" s="261"/>
      <c r="G500" s="114"/>
      <c r="H500" s="114"/>
      <c r="I500" s="114"/>
      <c r="J500" s="114"/>
      <c r="K500" s="114"/>
      <c r="L500" s="115"/>
      <c r="BA500" s="466">
        <v>1</v>
      </c>
    </row>
    <row r="501" spans="2:53" ht="21" customHeight="1" x14ac:dyDescent="0.25">
      <c r="B501" s="116" t="s">
        <v>7</v>
      </c>
      <c r="C501" s="451" t="str">
        <f>C459</f>
        <v>Famille à coller.N.Nom de votre recette.Recette mère ►.S.Saisissez le nom de la recette mère</v>
      </c>
      <c r="D501" s="451">
        <f>D459</f>
        <v>6</v>
      </c>
      <c r="E501" s="451" t="str">
        <f>E459</f>
        <v>couverts</v>
      </c>
      <c r="F501" s="517" t="s">
        <v>98</v>
      </c>
      <c r="G501" s="518"/>
      <c r="H501" s="518"/>
      <c r="I501" s="518"/>
      <c r="J501" s="518"/>
      <c r="K501" s="519"/>
      <c r="L501" s="520" t="s">
        <v>127</v>
      </c>
      <c r="BA501" s="466">
        <v>1</v>
      </c>
    </row>
    <row r="502" spans="2:53" ht="21" customHeight="1" x14ac:dyDescent="0.25">
      <c r="B502" s="116" t="s">
        <v>7</v>
      </c>
      <c r="C502" s="451" t="str">
        <f>C459</f>
        <v>Famille à coller.N.Nom de votre recette.Recette mère ►.S.Saisissez le nom de la recette mère</v>
      </c>
      <c r="D502" s="451">
        <f>D459</f>
        <v>6</v>
      </c>
      <c r="E502" s="451" t="str">
        <f>E459</f>
        <v>couverts</v>
      </c>
      <c r="F502" s="145"/>
      <c r="G502" s="146"/>
      <c r="H502" s="146"/>
      <c r="I502" s="146"/>
      <c r="J502" s="146"/>
      <c r="K502" s="472"/>
      <c r="L502" s="147" t="s">
        <v>128</v>
      </c>
      <c r="BA502" s="466">
        <v>1</v>
      </c>
    </row>
    <row r="503" spans="2:53" ht="21" customHeight="1" x14ac:dyDescent="0.25">
      <c r="B503" s="116" t="s">
        <v>7</v>
      </c>
      <c r="C503" s="451" t="str">
        <f>C459</f>
        <v>Famille à coller.N.Nom de votre recette.Recette mère ►.S.Saisissez le nom de la recette mère</v>
      </c>
      <c r="D503" s="451">
        <f>D459</f>
        <v>6</v>
      </c>
      <c r="E503" s="451" t="str">
        <f>E459</f>
        <v>couverts</v>
      </c>
      <c r="F503" s="145"/>
      <c r="G503" s="146"/>
      <c r="H503" s="146"/>
      <c r="I503" s="146"/>
      <c r="J503" s="146"/>
      <c r="K503" s="472"/>
      <c r="L503" s="147" t="s">
        <v>266</v>
      </c>
      <c r="BA503" s="466">
        <v>1</v>
      </c>
    </row>
    <row r="504" spans="2:53" ht="21" customHeight="1" x14ac:dyDescent="0.25">
      <c r="B504" s="116" t="s">
        <v>7</v>
      </c>
      <c r="C504" s="451" t="str">
        <f>C487</f>
        <v>Famille à coller.N.Nom de votre recette.Recette mère ►.S.Saisissez le nom de la recette mère</v>
      </c>
      <c r="D504" s="451">
        <f>D487</f>
        <v>6</v>
      </c>
      <c r="E504" s="451" t="str">
        <f>E487</f>
        <v>couverts</v>
      </c>
      <c r="F504" s="994"/>
      <c r="G504" s="265"/>
      <c r="H504" s="265" t="s">
        <v>73</v>
      </c>
      <c r="I504" s="266"/>
      <c r="J504" s="267"/>
      <c r="K504" s="267"/>
      <c r="L504" s="268"/>
      <c r="BA504" s="466">
        <v>1</v>
      </c>
    </row>
    <row r="505" spans="2:53" ht="21" customHeight="1" thickBot="1" x14ac:dyDescent="0.3">
      <c r="B505" s="123" t="s">
        <v>7</v>
      </c>
      <c r="C505" s="455" t="str">
        <f>C487</f>
        <v>Famille à coller.N.Nom de votre recette.Recette mère ►.S.Saisissez le nom de la recette mère</v>
      </c>
      <c r="D505" s="455">
        <f>D487</f>
        <v>6</v>
      </c>
      <c r="E505" s="455" t="str">
        <f>E487</f>
        <v>couverts</v>
      </c>
      <c r="F505" s="269" t="s">
        <v>62</v>
      </c>
      <c r="G505" s="270"/>
      <c r="H505" s="271"/>
      <c r="I505" s="272"/>
      <c r="J505" s="271"/>
      <c r="K505" s="271"/>
      <c r="L505" s="273"/>
      <c r="BA505" s="466">
        <v>1</v>
      </c>
    </row>
    <row r="506" spans="2:53" ht="21" customHeight="1" thickBot="1" x14ac:dyDescent="0.3">
      <c r="B506" s="312" t="s">
        <v>7</v>
      </c>
      <c r="C506" s="464"/>
      <c r="D506" s="464"/>
      <c r="E506" s="464"/>
      <c r="F506" s="464"/>
      <c r="G506" s="464"/>
      <c r="H506" s="464"/>
      <c r="I506" s="464"/>
      <c r="J506" s="464"/>
      <c r="K506" s="464"/>
      <c r="L506" s="464"/>
      <c r="BA506" s="466">
        <v>1</v>
      </c>
    </row>
    <row r="507" spans="2:53" ht="21" customHeight="1" x14ac:dyDescent="0.25">
      <c r="B507" s="23" t="s">
        <v>7</v>
      </c>
      <c r="C507" s="456" t="str">
        <f>C513</f>
        <v>Famille à coller.N.Nom de votre recette.Recette mère ►.S.Saisissez le nom de la recette mère</v>
      </c>
      <c r="D507" s="457">
        <f>D513</f>
        <v>6</v>
      </c>
      <c r="E507" s="457" t="str">
        <f>E513</f>
        <v>couverts</v>
      </c>
      <c r="F507" s="279" t="s">
        <v>4</v>
      </c>
      <c r="G507" s="24" t="s">
        <v>8</v>
      </c>
      <c r="H507" s="3217" t="s">
        <v>206</v>
      </c>
      <c r="I507" s="3217"/>
      <c r="J507" s="3157" t="s">
        <v>10</v>
      </c>
      <c r="K507" s="3157"/>
      <c r="L507" s="3158"/>
      <c r="N507" s="522" t="s">
        <v>77</v>
      </c>
      <c r="O507" s="470" t="s">
        <v>647</v>
      </c>
      <c r="P507" s="470"/>
      <c r="Q507" s="470"/>
      <c r="BA507" s="466">
        <v>1</v>
      </c>
    </row>
    <row r="508" spans="2:53" ht="21" customHeight="1" x14ac:dyDescent="0.25">
      <c r="B508" s="25" t="s">
        <v>7</v>
      </c>
      <c r="C508" s="458" t="str">
        <f>C513</f>
        <v>Famille à coller.N.Nom de votre recette.Recette mère ►.S.Saisissez le nom de la recette mère</v>
      </c>
      <c r="D508" s="459"/>
      <c r="E508" s="459"/>
      <c r="F508" s="281" t="s">
        <v>207</v>
      </c>
      <c r="G508" s="26" t="s">
        <v>12</v>
      </c>
      <c r="H508" s="3218"/>
      <c r="I508" s="3218"/>
      <c r="J508" s="3159"/>
      <c r="K508" s="3159"/>
      <c r="L508" s="3160"/>
      <c r="N508" s="464"/>
      <c r="O508" s="469" t="s">
        <v>276</v>
      </c>
      <c r="BA508" s="466">
        <v>1</v>
      </c>
    </row>
    <row r="509" spans="2:53" ht="21" customHeight="1" x14ac:dyDescent="0.25">
      <c r="B509" s="25" t="s">
        <v>7</v>
      </c>
      <c r="C509" s="460" t="str">
        <f>C513</f>
        <v>Famille à coller.N.Nom de votre recette.Recette mère ►.S.Saisissez le nom de la recette mère</v>
      </c>
      <c r="D509" s="461"/>
      <c r="E509" s="462"/>
      <c r="F509" s="28"/>
      <c r="G509" s="29" t="s">
        <v>208</v>
      </c>
      <c r="H509" s="283"/>
      <c r="I509" s="30" t="s">
        <v>13</v>
      </c>
      <c r="J509" s="284" t="s">
        <v>14</v>
      </c>
      <c r="K509" s="9"/>
      <c r="L509" s="285"/>
      <c r="BA509" s="466">
        <v>1</v>
      </c>
    </row>
    <row r="510" spans="2:53" ht="21" customHeight="1" x14ac:dyDescent="0.25">
      <c r="B510" s="25" t="s">
        <v>7</v>
      </c>
      <c r="C510" s="428" t="str">
        <f>C513</f>
        <v>Famille à coller.N.Nom de votre recette.Recette mère ►.S.Saisissez le nom de la recette mère</v>
      </c>
      <c r="D510" s="428"/>
      <c r="E510" s="428"/>
      <c r="F510" s="36" t="s">
        <v>16</v>
      </c>
      <c r="G510" s="37"/>
      <c r="H510" s="37"/>
      <c r="I510" s="288" t="s">
        <v>17</v>
      </c>
      <c r="J510" s="3214" t="str">
        <f>F513</f>
        <v>Famille à coller.N.Nom de votre recette.Recette mère ►.S.Saisissez le nom de la recette mère</v>
      </c>
      <c r="K510" s="3214"/>
      <c r="L510" s="3215"/>
      <c r="BA510" s="466">
        <v>1</v>
      </c>
    </row>
    <row r="511" spans="2:53" ht="21" customHeight="1" x14ac:dyDescent="0.25">
      <c r="B511" s="25" t="s">
        <v>7</v>
      </c>
      <c r="C511" s="428" t="str">
        <f>C513</f>
        <v>Famille à coller.N.Nom de votre recette.Recette mère ►.S.Saisissez le nom de la recette mère</v>
      </c>
      <c r="D511" s="428"/>
      <c r="E511" s="428"/>
      <c r="F511" s="43">
        <v>6</v>
      </c>
      <c r="G511" s="44" t="s">
        <v>66</v>
      </c>
      <c r="H511" s="36"/>
      <c r="I511" s="36"/>
      <c r="J511" s="3214"/>
      <c r="K511" s="3214"/>
      <c r="L511" s="3215"/>
      <c r="BA511" s="466">
        <v>1</v>
      </c>
    </row>
    <row r="512" spans="2:53" ht="21" customHeight="1" x14ac:dyDescent="0.25">
      <c r="B512" s="25" t="s">
        <v>5</v>
      </c>
      <c r="C512" s="428" t="str">
        <f>C513</f>
        <v>Famille à coller.N.Nom de votre recette.Recette mère ►.S.Saisissez le nom de la recette mère</v>
      </c>
      <c r="D512" s="428"/>
      <c r="E512" s="428"/>
      <c r="F512" s="289"/>
      <c r="G512" s="48"/>
      <c r="H512" s="48"/>
      <c r="I512" s="48"/>
      <c r="J512" s="48"/>
      <c r="K512" s="48"/>
      <c r="L512" s="429"/>
      <c r="BA512" s="466">
        <v>1</v>
      </c>
    </row>
    <row r="513" spans="2:53" ht="21" customHeight="1" thickBot="1" x14ac:dyDescent="0.3">
      <c r="B513" s="430" t="s">
        <v>5</v>
      </c>
      <c r="C513" s="431" t="str">
        <f>F513</f>
        <v>Famille à coller.N.Nom de votre recette.Recette mère ►.S.Saisissez le nom de la recette mère</v>
      </c>
      <c r="D513" s="431">
        <f>F511</f>
        <v>6</v>
      </c>
      <c r="E513" s="431" t="str">
        <f>G511</f>
        <v>couverts</v>
      </c>
      <c r="F513" s="435" t="str">
        <f>UPPER(LEFT(H507,1))&amp;LOWER(MID(H507,2,999))&amp;"."&amp;UPPER(LEFT(J507,1))&amp;"."&amp;UPPER(LEFT(J507,1))&amp;LOWER(MID(J507,2,999))&amp;"."&amp;IF(ISTEXT(L513),K513&amp;"."&amp;UPPER(LEFT(L513,1))&amp;"."&amp;UPPER(LEFT(L513,1))&amp;LOWER(MID(L513,2,999)),G513)</f>
        <v>Famille à coller.N.Nom de votre recette.Recette mère ►.S.Saisissez le nom de la recette mère</v>
      </c>
      <c r="G513" s="432" t="s">
        <v>22</v>
      </c>
      <c r="H513" s="3216" t="s">
        <v>23</v>
      </c>
      <c r="I513" s="3216"/>
      <c r="J513" s="3216"/>
      <c r="K513" s="433" t="s">
        <v>24</v>
      </c>
      <c r="L513" s="434" t="s">
        <v>25</v>
      </c>
      <c r="BA513" s="466">
        <v>1</v>
      </c>
    </row>
    <row r="514" spans="2:53" ht="21" customHeight="1" thickTop="1" thickBot="1" x14ac:dyDescent="0.3">
      <c r="B514" s="104" t="s">
        <v>7</v>
      </c>
      <c r="C514" s="440" t="str">
        <f>C513</f>
        <v>Famille à coller.N.Nom de votre recette.Recette mère ►.S.Saisissez le nom de la recette mère</v>
      </c>
      <c r="D514" s="440"/>
      <c r="E514" s="440"/>
      <c r="F514" s="105" t="s">
        <v>27</v>
      </c>
      <c r="G514" s="106">
        <v>3</v>
      </c>
      <c r="H514" s="107" t="s">
        <v>265</v>
      </c>
      <c r="I514" s="108"/>
      <c r="J514" s="108"/>
      <c r="K514" s="399" t="s">
        <v>85</v>
      </c>
      <c r="L514" s="109"/>
      <c r="BA514" s="466">
        <v>1</v>
      </c>
    </row>
    <row r="515" spans="2:53" ht="21" customHeight="1" thickTop="1" x14ac:dyDescent="0.25">
      <c r="B515" s="104" t="s">
        <v>7</v>
      </c>
      <c r="C515" s="523" t="str">
        <f>C513</f>
        <v>Famille à coller.N.Nom de votre recette.Recette mère ►.S.Saisissez le nom de la recette mère</v>
      </c>
      <c r="D515" s="523"/>
      <c r="E515" s="524"/>
      <c r="F515" s="168" t="s">
        <v>137</v>
      </c>
      <c r="G515" s="162" t="s">
        <v>138</v>
      </c>
      <c r="H515" s="162"/>
      <c r="I515" s="169" t="s">
        <v>139</v>
      </c>
      <c r="J515" s="169" t="s">
        <v>140</v>
      </c>
      <c r="K515" s="146"/>
      <c r="L515" s="170" t="s">
        <v>141</v>
      </c>
      <c r="BA515" s="466">
        <v>1</v>
      </c>
    </row>
    <row r="516" spans="2:53" ht="21" customHeight="1" x14ac:dyDescent="0.25">
      <c r="B516" s="171" t="str">
        <f>IF(OR(F516&lt;&gt;"",G516&lt;&gt; "",I516&lt;&gt;"",J516&lt;&gt;""),"A", "►")</f>
        <v>A</v>
      </c>
      <c r="C516" s="451" t="str">
        <f>C513</f>
        <v>Famille à coller.N.Nom de votre recette.Recette mère ►.S.Saisissez le nom de la recette mère</v>
      </c>
      <c r="D516" s="451"/>
      <c r="E516" s="525"/>
      <c r="F516" s="172" t="s">
        <v>142</v>
      </c>
      <c r="G516" s="173">
        <v>4.1666666666666699E-2</v>
      </c>
      <c r="H516" s="174"/>
      <c r="I516" s="174">
        <v>220</v>
      </c>
      <c r="J516" s="175" t="s">
        <v>143</v>
      </c>
      <c r="K516" s="146"/>
      <c r="L516" s="176"/>
      <c r="BA516" s="466">
        <v>1</v>
      </c>
    </row>
    <row r="517" spans="2:53" ht="21" customHeight="1" x14ac:dyDescent="0.25">
      <c r="B517" s="177" t="str">
        <f>IF(J517&lt;&gt;"","A", "►")</f>
        <v>A</v>
      </c>
      <c r="C517" s="451" t="str">
        <f>C513</f>
        <v>Famille à coller.N.Nom de votre recette.Recette mère ►.S.Saisissez le nom de la recette mère</v>
      </c>
      <c r="D517" s="451">
        <f>D513</f>
        <v>6</v>
      </c>
      <c r="E517" s="525" t="str">
        <f>E513</f>
        <v>couverts</v>
      </c>
      <c r="F517" s="178" t="s">
        <v>137</v>
      </c>
      <c r="G517" s="179"/>
      <c r="H517" s="179"/>
      <c r="I517" s="179" t="s">
        <v>148</v>
      </c>
      <c r="J517" s="180" t="s">
        <v>149</v>
      </c>
      <c r="K517" s="180"/>
      <c r="L517" s="176"/>
      <c r="BA517" s="466">
        <v>1</v>
      </c>
    </row>
    <row r="518" spans="2:53" ht="21" customHeight="1" x14ac:dyDescent="0.25">
      <c r="B518" s="171" t="str">
        <f>IF(OR(F518&lt;&gt;"",G518&lt;&gt; "",I518&lt;&gt;"",J518&lt;&gt;""),"A", "►")</f>
        <v>A</v>
      </c>
      <c r="C518" s="451" t="str">
        <f>C513</f>
        <v>Famille à coller.N.Nom de votre recette.Recette mère ►.S.Saisissez le nom de la recette mère</v>
      </c>
      <c r="D518" s="451">
        <f>D513</f>
        <v>6</v>
      </c>
      <c r="E518" s="525" t="str">
        <f>E513</f>
        <v>couverts</v>
      </c>
      <c r="F518" s="182" t="s">
        <v>151</v>
      </c>
      <c r="G518" s="183"/>
      <c r="H518" s="184"/>
      <c r="I518" s="184">
        <v>250</v>
      </c>
      <c r="J518" s="185" t="s">
        <v>152</v>
      </c>
      <c r="K518" s="185"/>
      <c r="L518" s="176"/>
      <c r="BA518" s="466">
        <v>1</v>
      </c>
    </row>
    <row r="519" spans="2:53" ht="21" customHeight="1" x14ac:dyDescent="0.25">
      <c r="B519" s="177" t="str">
        <f>IF(J519&lt;&gt;"","A", "►")</f>
        <v>A</v>
      </c>
      <c r="C519" s="451" t="str">
        <f>C513</f>
        <v>Famille à coller.N.Nom de votre recette.Recette mère ►.S.Saisissez le nom de la recette mère</v>
      </c>
      <c r="D519" s="451">
        <f>D513</f>
        <v>6</v>
      </c>
      <c r="E519" s="525" t="str">
        <f>E513</f>
        <v>couverts</v>
      </c>
      <c r="F519" s="178" t="s">
        <v>137</v>
      </c>
      <c r="G519" s="179"/>
      <c r="H519" s="179"/>
      <c r="I519" s="179" t="s">
        <v>148</v>
      </c>
      <c r="J519" s="180" t="s">
        <v>149</v>
      </c>
      <c r="K519" s="180"/>
      <c r="L519" s="176"/>
      <c r="BA519" s="466">
        <v>1</v>
      </c>
    </row>
    <row r="520" spans="2:53" ht="21" customHeight="1" x14ac:dyDescent="0.25">
      <c r="B520" s="171" t="str">
        <f>IF(OR(F520&lt;&gt;"",G520&lt;&gt; "",I520&lt;&gt;"",J520&lt;&gt;""),"A", "►")</f>
        <v>A</v>
      </c>
      <c r="C520" s="451" t="str">
        <f>C513</f>
        <v>Famille à coller.N.Nom de votre recette.Recette mère ►.S.Saisissez le nom de la recette mère</v>
      </c>
      <c r="D520" s="451">
        <f>D513</f>
        <v>6</v>
      </c>
      <c r="E520" s="525" t="str">
        <f>E513</f>
        <v>couverts</v>
      </c>
      <c r="F520" s="182" t="s">
        <v>151</v>
      </c>
      <c r="G520" s="183">
        <v>4.8611111111111112E-3</v>
      </c>
      <c r="H520" s="184"/>
      <c r="I520" s="184">
        <v>250</v>
      </c>
      <c r="J520" s="185" t="s">
        <v>155</v>
      </c>
      <c r="K520" s="185"/>
      <c r="L520" s="176"/>
      <c r="BA520" s="466">
        <v>1</v>
      </c>
    </row>
    <row r="521" spans="2:53" ht="21" customHeight="1" x14ac:dyDescent="0.25">
      <c r="B521" s="177" t="str">
        <f>IF(J521&lt;&gt;"","A", "►")</f>
        <v>A</v>
      </c>
      <c r="C521" s="451" t="str">
        <f>C513</f>
        <v>Famille à coller.N.Nom de votre recette.Recette mère ►.S.Saisissez le nom de la recette mère</v>
      </c>
      <c r="D521" s="451">
        <f>D513</f>
        <v>6</v>
      </c>
      <c r="E521" s="525" t="str">
        <f>E513</f>
        <v>couverts</v>
      </c>
      <c r="F521" s="178" t="s">
        <v>137</v>
      </c>
      <c r="G521" s="179"/>
      <c r="H521" s="179"/>
      <c r="I521" s="179" t="s">
        <v>148</v>
      </c>
      <c r="J521" s="180" t="s">
        <v>149</v>
      </c>
      <c r="K521" s="180"/>
      <c r="L521" s="176"/>
      <c r="BA521" s="466">
        <v>1</v>
      </c>
    </row>
    <row r="522" spans="2:53" ht="21" customHeight="1" x14ac:dyDescent="0.25">
      <c r="B522" s="171" t="str">
        <f>IF(OR(F522&lt;&gt;"",G522&lt;&gt; "",I522&lt;&gt;"",J522&lt;&gt;""),"A", "►")</f>
        <v>A</v>
      </c>
      <c r="C522" s="451" t="str">
        <f>C513</f>
        <v>Famille à coller.N.Nom de votre recette.Recette mère ►.S.Saisissez le nom de la recette mère</v>
      </c>
      <c r="D522" s="451">
        <f>D513</f>
        <v>6</v>
      </c>
      <c r="E522" s="525" t="str">
        <f>E513</f>
        <v>couverts</v>
      </c>
      <c r="F522" s="182" t="s">
        <v>151</v>
      </c>
      <c r="G522" s="183">
        <v>0.10416666666666667</v>
      </c>
      <c r="H522" s="184"/>
      <c r="I522" s="184">
        <v>170</v>
      </c>
      <c r="J522" s="185" t="s">
        <v>158</v>
      </c>
      <c r="K522" s="185"/>
      <c r="L522" s="176"/>
      <c r="BA522" s="466">
        <v>1</v>
      </c>
    </row>
    <row r="523" spans="2:53" ht="21" customHeight="1" x14ac:dyDescent="0.25">
      <c r="B523" s="177" t="str">
        <f>IF(J523&lt;&gt;"","A", "►")</f>
        <v>A</v>
      </c>
      <c r="C523" s="451" t="str">
        <f>C513</f>
        <v>Famille à coller.N.Nom de votre recette.Recette mère ►.S.Saisissez le nom de la recette mère</v>
      </c>
      <c r="D523" s="451">
        <f>D513</f>
        <v>6</v>
      </c>
      <c r="E523" s="525" t="str">
        <f>E513</f>
        <v>couverts</v>
      </c>
      <c r="F523" s="178" t="s">
        <v>137</v>
      </c>
      <c r="G523" s="179"/>
      <c r="H523" s="179"/>
      <c r="I523" s="179" t="s">
        <v>148</v>
      </c>
      <c r="J523" s="180" t="s">
        <v>160</v>
      </c>
      <c r="K523" s="180"/>
      <c r="L523" s="176"/>
      <c r="BA523" s="466">
        <v>1</v>
      </c>
    </row>
    <row r="524" spans="2:53" ht="21" customHeight="1" x14ac:dyDescent="0.25">
      <c r="B524" s="171" t="str">
        <f>IF(OR(F524&lt;&gt;"",G524&lt;&gt; "",I524&lt;&gt;"",J524&lt;&gt;""),"A", "►")</f>
        <v>A</v>
      </c>
      <c r="C524" s="451" t="str">
        <f>C513</f>
        <v>Famille à coller.N.Nom de votre recette.Recette mère ►.S.Saisissez le nom de la recette mère</v>
      </c>
      <c r="D524" s="451">
        <f>D513</f>
        <v>6</v>
      </c>
      <c r="E524" s="525" t="str">
        <f>E513</f>
        <v>couverts</v>
      </c>
      <c r="F524" s="182" t="s">
        <v>151</v>
      </c>
      <c r="G524" s="183">
        <v>4.8611111111111112E-3</v>
      </c>
      <c r="H524" s="184"/>
      <c r="I524" s="184">
        <v>100</v>
      </c>
      <c r="J524" s="185"/>
      <c r="K524" s="185"/>
      <c r="L524" s="176"/>
      <c r="BA524" s="466">
        <v>1</v>
      </c>
    </row>
    <row r="525" spans="2:53" ht="21" customHeight="1" x14ac:dyDescent="0.25">
      <c r="B525" s="177" t="str">
        <f>IF(J525&lt;&gt;"","A", "►")</f>
        <v>A</v>
      </c>
      <c r="C525" s="451" t="str">
        <f>C513</f>
        <v>Famille à coller.N.Nom de votre recette.Recette mère ►.S.Saisissez le nom de la recette mère</v>
      </c>
      <c r="D525" s="451">
        <f>D513</f>
        <v>6</v>
      </c>
      <c r="E525" s="525" t="str">
        <f>E513</f>
        <v>couverts</v>
      </c>
      <c r="F525" s="178" t="s">
        <v>137</v>
      </c>
      <c r="G525" s="179"/>
      <c r="H525" s="179"/>
      <c r="I525" s="179" t="s">
        <v>148</v>
      </c>
      <c r="J525" s="180" t="s">
        <v>163</v>
      </c>
      <c r="K525" s="180"/>
      <c r="L525" s="176"/>
      <c r="BA525" s="466">
        <v>1</v>
      </c>
    </row>
    <row r="526" spans="2:53" ht="21" customHeight="1" x14ac:dyDescent="0.25">
      <c r="B526" s="171" t="str">
        <f>IF(OR(F526&lt;&gt;"",G526&lt;&gt; "",I526&lt;&gt;"",J526&lt;&gt;""),"A", "►")</f>
        <v>A</v>
      </c>
      <c r="C526" s="451" t="str">
        <f>C513</f>
        <v>Famille à coller.N.Nom de votre recette.Recette mère ►.S.Saisissez le nom de la recette mère</v>
      </c>
      <c r="D526" s="451">
        <f>D513</f>
        <v>6</v>
      </c>
      <c r="E526" s="525" t="str">
        <f>E513</f>
        <v>couverts</v>
      </c>
      <c r="F526" s="182" t="s">
        <v>151</v>
      </c>
      <c r="G526" s="183">
        <v>4.8611111111111112E-3</v>
      </c>
      <c r="H526" s="184"/>
      <c r="I526" s="184">
        <v>110</v>
      </c>
      <c r="J526" s="185"/>
      <c r="K526" s="185"/>
      <c r="L526" s="176"/>
      <c r="BA526" s="466">
        <v>1</v>
      </c>
    </row>
    <row r="527" spans="2:53" ht="21" customHeight="1" thickBot="1" x14ac:dyDescent="0.3">
      <c r="B527" s="73" t="str">
        <f t="shared" ref="B527" si="46">IF(OR(F527&lt;&gt;"",G527&lt;&gt; "",H527&lt;&gt;"",I527&lt;&gt;""),"A", "►")</f>
        <v>►</v>
      </c>
      <c r="C527" s="451" t="str">
        <f>C513</f>
        <v>Famille à coller.N.Nom de votre recette.Recette mère ►.S.Saisissez le nom de la recette mère</v>
      </c>
      <c r="D527" s="451">
        <f>D513</f>
        <v>6</v>
      </c>
      <c r="E527" s="525" t="str">
        <f>E513</f>
        <v>couverts</v>
      </c>
      <c r="F527" s="114"/>
      <c r="G527" s="114"/>
      <c r="H527" s="114"/>
      <c r="I527" s="114"/>
      <c r="J527" s="114"/>
      <c r="K527" s="114"/>
      <c r="L527" s="115"/>
      <c r="BA527" s="466">
        <v>1</v>
      </c>
    </row>
    <row r="528" spans="2:53" ht="21" customHeight="1" thickTop="1" thickBot="1" x14ac:dyDescent="0.3">
      <c r="B528" s="104" t="s">
        <v>7</v>
      </c>
      <c r="C528" s="451" t="str">
        <f>C513</f>
        <v>Famille à coller.N.Nom de votre recette.Recette mère ►.S.Saisissez le nom de la recette mère</v>
      </c>
      <c r="D528" s="451">
        <f>D513</f>
        <v>6</v>
      </c>
      <c r="E528" s="525" t="str">
        <f>E513</f>
        <v>couverts</v>
      </c>
      <c r="F528" s="399"/>
      <c r="G528" s="108"/>
      <c r="H528" s="108"/>
      <c r="I528" s="108"/>
      <c r="J528" s="399" t="s">
        <v>267</v>
      </c>
      <c r="K528" s="399"/>
      <c r="L528" s="109"/>
      <c r="AE528"/>
      <c r="BA528" s="466">
        <v>1</v>
      </c>
    </row>
    <row r="529" spans="2:53" ht="21" customHeight="1" thickTop="1" x14ac:dyDescent="0.25">
      <c r="B529" s="104" t="s">
        <v>7</v>
      </c>
      <c r="C529" s="451" t="str">
        <f>C513</f>
        <v>Famille à coller.N.Nom de votre recette.Recette mère ►.S.Saisissez le nom de la recette mère</v>
      </c>
      <c r="D529" s="451">
        <f>D513</f>
        <v>6</v>
      </c>
      <c r="E529" s="525" t="str">
        <f>E513</f>
        <v>couverts</v>
      </c>
      <c r="F529" s="398"/>
      <c r="G529" s="400" t="s">
        <v>268</v>
      </c>
      <c r="H529" s="85"/>
      <c r="I529" s="85"/>
      <c r="J529" s="401"/>
      <c r="K529" s="122"/>
      <c r="L529" s="402" t="s">
        <v>106</v>
      </c>
      <c r="O529" s="596"/>
      <c r="AE529"/>
      <c r="BA529" s="466">
        <v>1</v>
      </c>
    </row>
    <row r="530" spans="2:53" ht="21" customHeight="1" x14ac:dyDescent="0.25">
      <c r="B530" s="104" t="s">
        <v>7</v>
      </c>
      <c r="C530" s="451" t="str">
        <f>C513</f>
        <v>Famille à coller.N.Nom de votre recette.Recette mère ►.S.Saisissez le nom de la recette mère</v>
      </c>
      <c r="D530" s="451">
        <f>D513</f>
        <v>6</v>
      </c>
      <c r="E530" s="525" t="str">
        <f>E513</f>
        <v>couverts</v>
      </c>
      <c r="F530" s="149"/>
      <c r="G530" s="150">
        <v>16</v>
      </c>
      <c r="H530" s="9"/>
      <c r="I530" s="151" t="s">
        <v>107</v>
      </c>
      <c r="J530" t="s">
        <v>108</v>
      </c>
      <c r="K530" s="85"/>
      <c r="L530" s="147" t="s">
        <v>109</v>
      </c>
      <c r="O530" s="596"/>
      <c r="AE530"/>
      <c r="BA530" s="466">
        <v>1</v>
      </c>
    </row>
    <row r="531" spans="2:53" ht="21" customHeight="1" thickBot="1" x14ac:dyDescent="0.3">
      <c r="B531" s="104" t="s">
        <v>7</v>
      </c>
      <c r="C531" s="451" t="str">
        <f>C513</f>
        <v>Famille à coller.N.Nom de votre recette.Recette mère ►.S.Saisissez le nom de la recette mère</v>
      </c>
      <c r="D531" s="451">
        <f>D513</f>
        <v>6</v>
      </c>
      <c r="E531" s="525" t="str">
        <f>E513</f>
        <v>couverts</v>
      </c>
      <c r="F531" s="152"/>
      <c r="G531" s="153" t="s">
        <v>110</v>
      </c>
      <c r="H531" s="153"/>
      <c r="I531" s="154">
        <v>32</v>
      </c>
      <c r="J531" s="155" t="str">
        <f>I530</f>
        <v xml:space="preserve">portions </v>
      </c>
      <c r="K531" s="114"/>
      <c r="L531" s="147" t="s">
        <v>111</v>
      </c>
      <c r="O531" s="596"/>
      <c r="AE531"/>
      <c r="BA531" s="466">
        <v>1</v>
      </c>
    </row>
    <row r="532" spans="2:53" ht="21" customHeight="1" thickTop="1" thickBot="1" x14ac:dyDescent="0.3">
      <c r="B532" s="104" t="s">
        <v>7</v>
      </c>
      <c r="C532" s="451" t="str">
        <f>C513</f>
        <v>Famille à coller.N.Nom de votre recette.Recette mère ►.S.Saisissez le nom de la recette mère</v>
      </c>
      <c r="D532" s="451">
        <f>D513</f>
        <v>6</v>
      </c>
      <c r="E532" s="525" t="str">
        <f>E513</f>
        <v>couverts</v>
      </c>
      <c r="F532" s="156"/>
      <c r="G532" s="157" t="s">
        <v>112</v>
      </c>
      <c r="H532" s="9"/>
      <c r="I532" s="158" t="str">
        <f>G532</f>
        <v>Gastro</v>
      </c>
      <c r="J532" s="159" t="s">
        <v>113</v>
      </c>
      <c r="K532" s="114"/>
      <c r="L532" s="147" t="s">
        <v>114</v>
      </c>
      <c r="O532" s="475" t="s">
        <v>27</v>
      </c>
      <c r="AE532"/>
      <c r="BA532" s="466">
        <v>1</v>
      </c>
    </row>
    <row r="533" spans="2:53" ht="21" customHeight="1" thickTop="1" x14ac:dyDescent="0.25">
      <c r="B533" s="73" t="str">
        <f t="shared" ref="B533:B540" si="47">IF(OR(F533&lt;&gt;""),"A", "►")</f>
        <v>A</v>
      </c>
      <c r="C533" s="451" t="str">
        <f>C513</f>
        <v>Famille à coller.N.Nom de votre recette.Recette mère ►.S.Saisissez le nom de la recette mère</v>
      </c>
      <c r="D533" s="451">
        <f>D513</f>
        <v>6</v>
      </c>
      <c r="E533" s="525" t="str">
        <f>E513</f>
        <v>couverts</v>
      </c>
      <c r="F533" s="136" t="s">
        <v>86</v>
      </c>
      <c r="G533" s="157">
        <v>1</v>
      </c>
      <c r="H533" s="9"/>
      <c r="I533" s="160">
        <f>(G533/G530)*I531</f>
        <v>2</v>
      </c>
      <c r="J533" s="38" t="s">
        <v>115</v>
      </c>
      <c r="K533" s="114"/>
      <c r="L533" s="147" t="s">
        <v>116</v>
      </c>
      <c r="O533" s="474" t="s">
        <v>279</v>
      </c>
      <c r="AE533"/>
      <c r="BA533" s="466">
        <v>1</v>
      </c>
    </row>
    <row r="534" spans="2:53" ht="21" customHeight="1" x14ac:dyDescent="0.25">
      <c r="B534" s="73" t="str">
        <f t="shared" si="47"/>
        <v>A</v>
      </c>
      <c r="C534" s="451" t="str">
        <f>C513</f>
        <v>Famille à coller.N.Nom de votre recette.Recette mère ►.S.Saisissez le nom de la recette mère</v>
      </c>
      <c r="D534" s="451">
        <f>D513</f>
        <v>6</v>
      </c>
      <c r="E534" s="525" t="str">
        <f>E513</f>
        <v>couverts</v>
      </c>
      <c r="F534" s="136" t="s">
        <v>86</v>
      </c>
      <c r="G534" s="157">
        <v>1</v>
      </c>
      <c r="H534" s="9"/>
      <c r="I534" s="160">
        <f>(G534/G530)*I531</f>
        <v>2</v>
      </c>
      <c r="J534" s="38" t="s">
        <v>117</v>
      </c>
      <c r="K534" s="114"/>
      <c r="L534" s="147" t="s">
        <v>118</v>
      </c>
      <c r="O534" s="136" t="s">
        <v>86</v>
      </c>
      <c r="AE534"/>
      <c r="BA534" s="466">
        <v>1</v>
      </c>
    </row>
    <row r="535" spans="2:53" ht="21" customHeight="1" x14ac:dyDescent="0.25">
      <c r="B535" s="73" t="str">
        <f t="shared" si="47"/>
        <v>A</v>
      </c>
      <c r="C535" s="451" t="str">
        <f>C513</f>
        <v>Famille à coller.N.Nom de votre recette.Recette mère ►.S.Saisissez le nom de la recette mère</v>
      </c>
      <c r="D535" s="451">
        <f>D513</f>
        <v>6</v>
      </c>
      <c r="E535" s="525" t="str">
        <f>E513</f>
        <v>couverts</v>
      </c>
      <c r="F535" s="136" t="s">
        <v>86</v>
      </c>
      <c r="G535" s="157">
        <v>1</v>
      </c>
      <c r="H535" s="9"/>
      <c r="I535" s="160">
        <f>(G535/G530)*I531</f>
        <v>2</v>
      </c>
      <c r="J535" s="38" t="s">
        <v>119</v>
      </c>
      <c r="K535" s="114"/>
      <c r="L535" s="147" t="s">
        <v>120</v>
      </c>
      <c r="O535" s="138" t="s">
        <v>88</v>
      </c>
      <c r="AE535"/>
      <c r="BA535" s="466">
        <v>1</v>
      </c>
    </row>
    <row r="536" spans="2:53" ht="21" customHeight="1" x14ac:dyDescent="0.25">
      <c r="B536" s="73" t="str">
        <f t="shared" si="47"/>
        <v>A</v>
      </c>
      <c r="C536" s="451" t="str">
        <f>C513</f>
        <v>Famille à coller.N.Nom de votre recette.Recette mère ►.S.Saisissez le nom de la recette mère</v>
      </c>
      <c r="D536" s="451">
        <f>D513</f>
        <v>6</v>
      </c>
      <c r="E536" s="525" t="str">
        <f>E513</f>
        <v>couverts</v>
      </c>
      <c r="F536" s="136" t="s">
        <v>86</v>
      </c>
      <c r="G536" s="157">
        <v>1</v>
      </c>
      <c r="H536" s="9"/>
      <c r="I536" s="160">
        <f>(G536/G530)*I531</f>
        <v>2</v>
      </c>
      <c r="J536" s="38" t="s">
        <v>121</v>
      </c>
      <c r="K536" s="114"/>
      <c r="L536" s="147" t="s">
        <v>122</v>
      </c>
      <c r="O536" s="140" t="s">
        <v>90</v>
      </c>
      <c r="AE536"/>
      <c r="BA536" s="466">
        <v>1</v>
      </c>
    </row>
    <row r="537" spans="2:53" ht="21" customHeight="1" x14ac:dyDescent="0.25">
      <c r="B537" s="73" t="str">
        <f t="shared" si="47"/>
        <v>A</v>
      </c>
      <c r="C537" s="451" t="str">
        <f>C513</f>
        <v>Famille à coller.N.Nom de votre recette.Recette mère ►.S.Saisissez le nom de la recette mère</v>
      </c>
      <c r="D537" s="451">
        <f>D513</f>
        <v>6</v>
      </c>
      <c r="E537" s="525" t="str">
        <f>E513</f>
        <v>couverts</v>
      </c>
      <c r="F537" s="136" t="s">
        <v>86</v>
      </c>
      <c r="G537" s="157">
        <v>1</v>
      </c>
      <c r="H537" s="9"/>
      <c r="I537" s="160">
        <f>(G537/G530)*I531</f>
        <v>2</v>
      </c>
      <c r="J537" s="38" t="s">
        <v>123</v>
      </c>
      <c r="K537" s="114"/>
      <c r="L537" s="147" t="s">
        <v>124</v>
      </c>
      <c r="O537" s="140" t="s">
        <v>278</v>
      </c>
      <c r="BA537" s="466">
        <v>1</v>
      </c>
    </row>
    <row r="538" spans="2:53" ht="21" customHeight="1" x14ac:dyDescent="0.25">
      <c r="B538" s="73" t="str">
        <f t="shared" si="47"/>
        <v>A</v>
      </c>
      <c r="C538" s="451" t="str">
        <f>C513</f>
        <v>Famille à coller.N.Nom de votre recette.Recette mère ►.S.Saisissez le nom de la recette mère</v>
      </c>
      <c r="D538" s="451">
        <f>D513</f>
        <v>6</v>
      </c>
      <c r="E538" s="525" t="str">
        <f>E513</f>
        <v>couverts</v>
      </c>
      <c r="F538" s="324" t="s">
        <v>126</v>
      </c>
      <c r="G538" s="157">
        <v>1</v>
      </c>
      <c r="H538" s="9"/>
      <c r="I538" s="160">
        <f>(G538/G530)*I531</f>
        <v>2</v>
      </c>
      <c r="J538" s="114"/>
      <c r="K538" s="114"/>
      <c r="L538" s="147" t="s">
        <v>125</v>
      </c>
      <c r="BA538" s="466">
        <v>1</v>
      </c>
    </row>
    <row r="539" spans="2:53" ht="21" customHeight="1" x14ac:dyDescent="0.25">
      <c r="B539" s="73" t="str">
        <f t="shared" si="47"/>
        <v>A</v>
      </c>
      <c r="C539" s="451" t="str">
        <f>C513</f>
        <v>Famille à coller.N.Nom de votre recette.Recette mère ►.S.Saisissez le nom de la recette mère</v>
      </c>
      <c r="D539" s="451">
        <f>D513</f>
        <v>6</v>
      </c>
      <c r="E539" s="525" t="str">
        <f>E513</f>
        <v>couverts</v>
      </c>
      <c r="F539" s="324" t="s">
        <v>126</v>
      </c>
      <c r="G539" s="157">
        <v>1</v>
      </c>
      <c r="H539" s="9"/>
      <c r="I539" s="160">
        <f>(G539/G530)*I531</f>
        <v>2</v>
      </c>
      <c r="J539" s="114"/>
      <c r="K539" s="114"/>
      <c r="L539" s="147"/>
      <c r="BA539" s="466">
        <v>1</v>
      </c>
    </row>
    <row r="540" spans="2:53" ht="21" customHeight="1" x14ac:dyDescent="0.25">
      <c r="B540" s="73" t="str">
        <f t="shared" si="47"/>
        <v>A</v>
      </c>
      <c r="C540" s="451" t="str">
        <f>C513</f>
        <v>Famille à coller.N.Nom de votre recette.Recette mère ►.S.Saisissez le nom de la recette mère</v>
      </c>
      <c r="D540" s="451">
        <f>D513</f>
        <v>6</v>
      </c>
      <c r="E540" s="525" t="str">
        <f>E513</f>
        <v>couverts</v>
      </c>
      <c r="F540" s="324" t="s">
        <v>126</v>
      </c>
      <c r="G540" s="157">
        <v>1</v>
      </c>
      <c r="H540" s="9"/>
      <c r="I540" s="160">
        <f>(G540/G530)*I531</f>
        <v>2</v>
      </c>
      <c r="J540" s="114"/>
      <c r="K540" s="114"/>
      <c r="L540" s="147"/>
      <c r="BA540" s="466">
        <v>1</v>
      </c>
    </row>
    <row r="541" spans="2:53" ht="21" customHeight="1" x14ac:dyDescent="0.25">
      <c r="B541" s="73" t="str">
        <f t="shared" ref="B541:B554" si="48">IF(OR(F541&lt;&gt;"",G541&lt;&gt; "",H541&lt;&gt;"",I541&lt;&gt;""),"A", "►")</f>
        <v>►</v>
      </c>
      <c r="C541" s="451" t="str">
        <f>C513</f>
        <v>Famille à coller.N.Nom de votre recette.Recette mère ►.S.Saisissez le nom de la recette mère</v>
      </c>
      <c r="D541" s="451">
        <f>D513</f>
        <v>6</v>
      </c>
      <c r="E541" s="525" t="str">
        <f>E513</f>
        <v>couverts</v>
      </c>
      <c r="F541" s="114"/>
      <c r="G541" s="114"/>
      <c r="H541" s="114"/>
      <c r="I541" s="114"/>
      <c r="J541" s="114"/>
      <c r="K541" s="114"/>
      <c r="L541" s="115"/>
      <c r="BA541" s="466">
        <v>1</v>
      </c>
    </row>
    <row r="542" spans="2:53" ht="21" customHeight="1" x14ac:dyDescent="0.25">
      <c r="B542" s="116" t="s">
        <v>7</v>
      </c>
      <c r="C542" s="451" t="str">
        <f>C513</f>
        <v>Famille à coller.N.Nom de votre recette.Recette mère ►.S.Saisissez le nom de la recette mère</v>
      </c>
      <c r="D542" s="451">
        <f>D513</f>
        <v>6</v>
      </c>
      <c r="E542" s="451" t="str">
        <f>E513</f>
        <v>couverts</v>
      </c>
      <c r="F542" s="393" t="s">
        <v>68</v>
      </c>
      <c r="G542" s="348"/>
      <c r="H542" s="348"/>
      <c r="I542" s="348"/>
      <c r="J542" s="348"/>
      <c r="K542" s="348"/>
      <c r="L542" s="349"/>
      <c r="BA542" s="466">
        <v>1</v>
      </c>
    </row>
    <row r="543" spans="2:53" ht="21" customHeight="1" x14ac:dyDescent="0.25">
      <c r="B543" s="73" t="str">
        <f t="shared" si="48"/>
        <v>►</v>
      </c>
      <c r="C543" s="451" t="str">
        <f>C513</f>
        <v>Famille à coller.N.Nom de votre recette.Recette mère ►.S.Saisissez le nom de la recette mère</v>
      </c>
      <c r="D543" s="451">
        <f>D513</f>
        <v>6</v>
      </c>
      <c r="E543" s="451" t="str">
        <f>E513</f>
        <v>couverts</v>
      </c>
      <c r="F543" s="386"/>
      <c r="G543" s="375"/>
      <c r="H543" s="375"/>
      <c r="I543" s="375"/>
      <c r="J543" s="375"/>
      <c r="K543" s="375"/>
      <c r="L543" s="387"/>
      <c r="BA543" s="466">
        <v>1</v>
      </c>
    </row>
    <row r="544" spans="2:53" ht="21" customHeight="1" x14ac:dyDescent="0.25">
      <c r="B544" s="73" t="str">
        <f t="shared" si="48"/>
        <v>►</v>
      </c>
      <c r="C544" s="451" t="str">
        <f>C513</f>
        <v>Famille à coller.N.Nom de votre recette.Recette mère ►.S.Saisissez le nom de la recette mère</v>
      </c>
      <c r="D544" s="451">
        <f>D513</f>
        <v>6</v>
      </c>
      <c r="E544" s="451" t="str">
        <f>E513</f>
        <v>couverts</v>
      </c>
      <c r="F544" s="386"/>
      <c r="G544" s="375"/>
      <c r="H544" s="375"/>
      <c r="I544" s="375"/>
      <c r="J544" s="375"/>
      <c r="K544" s="375"/>
      <c r="L544" s="387"/>
      <c r="BA544" s="466">
        <v>1</v>
      </c>
    </row>
    <row r="545" spans="2:53" ht="21" customHeight="1" x14ac:dyDescent="0.25">
      <c r="B545" s="73" t="str">
        <f t="shared" si="48"/>
        <v>►</v>
      </c>
      <c r="C545" s="451" t="str">
        <f>C513</f>
        <v>Famille à coller.N.Nom de votre recette.Recette mère ►.S.Saisissez le nom de la recette mère</v>
      </c>
      <c r="D545" s="451">
        <f>D513</f>
        <v>6</v>
      </c>
      <c r="E545" s="451" t="str">
        <f>E513</f>
        <v>couverts</v>
      </c>
      <c r="F545" s="261"/>
      <c r="G545" s="114"/>
      <c r="H545" s="114"/>
      <c r="I545" s="114"/>
      <c r="J545" s="114"/>
      <c r="K545" s="114"/>
      <c r="L545" s="115"/>
      <c r="BA545" s="466">
        <v>1</v>
      </c>
    </row>
    <row r="546" spans="2:53" ht="21" customHeight="1" x14ac:dyDescent="0.25">
      <c r="B546" s="73" t="str">
        <f t="shared" si="48"/>
        <v>►</v>
      </c>
      <c r="C546" s="451" t="str">
        <f>C513</f>
        <v>Famille à coller.N.Nom de votre recette.Recette mère ►.S.Saisissez le nom de la recette mère</v>
      </c>
      <c r="D546" s="451">
        <f>D513</f>
        <v>6</v>
      </c>
      <c r="E546" s="451" t="str">
        <f>E513</f>
        <v>couverts</v>
      </c>
      <c r="F546" s="261"/>
      <c r="G546" s="114"/>
      <c r="H546" s="114"/>
      <c r="I546" s="114"/>
      <c r="J546" s="114"/>
      <c r="K546" s="114"/>
      <c r="L546" s="115"/>
      <c r="BA546" s="466">
        <v>1</v>
      </c>
    </row>
    <row r="547" spans="2:53" ht="21" customHeight="1" x14ac:dyDescent="0.25">
      <c r="B547" s="73" t="str">
        <f t="shared" si="48"/>
        <v>►</v>
      </c>
      <c r="C547" s="451" t="str">
        <f>C513</f>
        <v>Famille à coller.N.Nom de votre recette.Recette mère ►.S.Saisissez le nom de la recette mère</v>
      </c>
      <c r="D547" s="451">
        <f>D513</f>
        <v>6</v>
      </c>
      <c r="E547" s="451" t="str">
        <f>E513</f>
        <v>couverts</v>
      </c>
      <c r="F547" s="261"/>
      <c r="G547" s="114"/>
      <c r="H547" s="114"/>
      <c r="I547" s="114"/>
      <c r="J547" s="114"/>
      <c r="K547" s="114"/>
      <c r="L547" s="115"/>
      <c r="BA547" s="466">
        <v>1</v>
      </c>
    </row>
    <row r="548" spans="2:53" ht="21" customHeight="1" x14ac:dyDescent="0.25">
      <c r="B548" s="73" t="str">
        <f t="shared" si="48"/>
        <v>►</v>
      </c>
      <c r="C548" s="451" t="str">
        <f>C513</f>
        <v>Famille à coller.N.Nom de votre recette.Recette mère ►.S.Saisissez le nom de la recette mère</v>
      </c>
      <c r="D548" s="451">
        <f>D513</f>
        <v>6</v>
      </c>
      <c r="E548" s="451" t="str">
        <f>E513</f>
        <v>couverts</v>
      </c>
      <c r="F548" s="261"/>
      <c r="G548" s="114"/>
      <c r="H548" s="114"/>
      <c r="I548" s="114"/>
      <c r="J548" s="114"/>
      <c r="K548" s="114"/>
      <c r="L548" s="115"/>
      <c r="BA548" s="466">
        <v>1</v>
      </c>
    </row>
    <row r="549" spans="2:53" ht="21" customHeight="1" x14ac:dyDescent="0.25">
      <c r="B549" s="73" t="str">
        <f t="shared" si="48"/>
        <v>►</v>
      </c>
      <c r="C549" s="451" t="str">
        <f>C513</f>
        <v>Famille à coller.N.Nom de votre recette.Recette mère ►.S.Saisissez le nom de la recette mère</v>
      </c>
      <c r="D549" s="451">
        <f>D513</f>
        <v>6</v>
      </c>
      <c r="E549" s="451" t="str">
        <f>E513</f>
        <v>couverts</v>
      </c>
      <c r="F549" s="261"/>
      <c r="G549" s="114"/>
      <c r="H549" s="114"/>
      <c r="I549" s="114"/>
      <c r="J549" s="114"/>
      <c r="K549" s="114"/>
      <c r="L549" s="115"/>
      <c r="BA549" s="466">
        <v>1</v>
      </c>
    </row>
    <row r="550" spans="2:53" ht="21" customHeight="1" x14ac:dyDescent="0.25">
      <c r="B550" s="73" t="str">
        <f t="shared" si="48"/>
        <v>►</v>
      </c>
      <c r="C550" s="451" t="str">
        <f>C513</f>
        <v>Famille à coller.N.Nom de votre recette.Recette mère ►.S.Saisissez le nom de la recette mère</v>
      </c>
      <c r="D550" s="451">
        <f>D513</f>
        <v>6</v>
      </c>
      <c r="E550" s="451" t="str">
        <f>E513</f>
        <v>couverts</v>
      </c>
      <c r="F550" s="261"/>
      <c r="G550" s="114"/>
      <c r="H550" s="114"/>
      <c r="I550" s="114"/>
      <c r="J550" s="114"/>
      <c r="K550" s="114"/>
      <c r="L550" s="115"/>
      <c r="BA550" s="466">
        <v>1</v>
      </c>
    </row>
    <row r="551" spans="2:53" ht="21" customHeight="1" x14ac:dyDescent="0.25">
      <c r="B551" s="73" t="str">
        <f t="shared" si="48"/>
        <v>►</v>
      </c>
      <c r="C551" s="451" t="str">
        <f>C513</f>
        <v>Famille à coller.N.Nom de votre recette.Recette mère ►.S.Saisissez le nom de la recette mère</v>
      </c>
      <c r="D551" s="451">
        <f>D513</f>
        <v>6</v>
      </c>
      <c r="E551" s="451" t="str">
        <f>E513</f>
        <v>couverts</v>
      </c>
      <c r="F551" s="261"/>
      <c r="G551" s="114"/>
      <c r="H551" s="114"/>
      <c r="I551" s="114"/>
      <c r="J551" s="114"/>
      <c r="K551" s="114"/>
      <c r="L551" s="115"/>
      <c r="BA551" s="466">
        <v>1</v>
      </c>
    </row>
    <row r="552" spans="2:53" ht="21" customHeight="1" x14ac:dyDescent="0.25">
      <c r="B552" s="73" t="str">
        <f t="shared" si="48"/>
        <v>►</v>
      </c>
      <c r="C552" s="451" t="str">
        <f>C513</f>
        <v>Famille à coller.N.Nom de votre recette.Recette mère ►.S.Saisissez le nom de la recette mère</v>
      </c>
      <c r="D552" s="451">
        <f>D513</f>
        <v>6</v>
      </c>
      <c r="E552" s="451" t="str">
        <f>E513</f>
        <v>couverts</v>
      </c>
      <c r="F552" s="261"/>
      <c r="G552" s="114"/>
      <c r="H552" s="114"/>
      <c r="I552" s="114"/>
      <c r="J552" s="114"/>
      <c r="K552" s="114"/>
      <c r="L552" s="115"/>
      <c r="BA552" s="466">
        <v>1</v>
      </c>
    </row>
    <row r="553" spans="2:53" ht="21" customHeight="1" x14ac:dyDescent="0.25">
      <c r="B553" s="73" t="str">
        <f t="shared" si="48"/>
        <v>►</v>
      </c>
      <c r="C553" s="451" t="str">
        <f>C513</f>
        <v>Famille à coller.N.Nom de votre recette.Recette mère ►.S.Saisissez le nom de la recette mère</v>
      </c>
      <c r="D553" s="451">
        <f>D513</f>
        <v>6</v>
      </c>
      <c r="E553" s="451" t="str">
        <f>E513</f>
        <v>couverts</v>
      </c>
      <c r="F553" s="261"/>
      <c r="G553" s="114"/>
      <c r="H553" s="114"/>
      <c r="I553" s="114"/>
      <c r="J553" s="114"/>
      <c r="K553" s="114"/>
      <c r="L553" s="115"/>
      <c r="BA553" s="466">
        <v>1</v>
      </c>
    </row>
    <row r="554" spans="2:53" ht="21" customHeight="1" x14ac:dyDescent="0.25">
      <c r="B554" s="73" t="str">
        <f t="shared" si="48"/>
        <v>►</v>
      </c>
      <c r="C554" s="451" t="str">
        <f>C513</f>
        <v>Famille à coller.N.Nom de votre recette.Recette mère ►.S.Saisissez le nom de la recette mère</v>
      </c>
      <c r="D554" s="451">
        <f>D513</f>
        <v>6</v>
      </c>
      <c r="E554" s="451" t="str">
        <f>E513</f>
        <v>couverts</v>
      </c>
      <c r="F554" s="261"/>
      <c r="G554" s="114"/>
      <c r="H554" s="114"/>
      <c r="I554" s="114"/>
      <c r="J554" s="114"/>
      <c r="K554" s="114"/>
      <c r="L554" s="115"/>
      <c r="BA554" s="466">
        <v>1</v>
      </c>
    </row>
    <row r="555" spans="2:53" ht="21" customHeight="1" x14ac:dyDescent="0.25">
      <c r="B555" s="116" t="s">
        <v>7</v>
      </c>
      <c r="C555" s="451" t="str">
        <f>C513</f>
        <v>Famille à coller.N.Nom de votre recette.Recette mère ►.S.Saisissez le nom de la recette mère</v>
      </c>
      <c r="D555" s="451">
        <f>D513</f>
        <v>6</v>
      </c>
      <c r="E555" s="451" t="str">
        <f>E513</f>
        <v>couverts</v>
      </c>
      <c r="F555" s="517" t="s">
        <v>98</v>
      </c>
      <c r="G555" s="518"/>
      <c r="H555" s="518"/>
      <c r="I555" s="518"/>
      <c r="J555" s="518"/>
      <c r="K555" s="519"/>
      <c r="L555" s="520" t="s">
        <v>127</v>
      </c>
      <c r="BA555" s="466">
        <v>1</v>
      </c>
    </row>
    <row r="556" spans="2:53" ht="21" customHeight="1" x14ac:dyDescent="0.25">
      <c r="B556" s="116" t="s">
        <v>7</v>
      </c>
      <c r="C556" s="451" t="str">
        <f>C513</f>
        <v>Famille à coller.N.Nom de votre recette.Recette mère ►.S.Saisissez le nom de la recette mère</v>
      </c>
      <c r="D556" s="451">
        <f>D513</f>
        <v>6</v>
      </c>
      <c r="E556" s="451" t="str">
        <f>E513</f>
        <v>couverts</v>
      </c>
      <c r="F556" s="145"/>
      <c r="G556" s="146"/>
      <c r="H556" s="146"/>
      <c r="I556" s="146"/>
      <c r="J556" s="146"/>
      <c r="K556" s="472"/>
      <c r="L556" s="147" t="s">
        <v>128</v>
      </c>
      <c r="BA556" s="466">
        <v>1</v>
      </c>
    </row>
    <row r="557" spans="2:53" ht="21" customHeight="1" x14ac:dyDescent="0.25">
      <c r="B557" s="116" t="s">
        <v>7</v>
      </c>
      <c r="C557" s="451" t="str">
        <f>C513</f>
        <v>Famille à coller.N.Nom de votre recette.Recette mère ►.S.Saisissez le nom de la recette mère</v>
      </c>
      <c r="D557" s="451">
        <f>D513</f>
        <v>6</v>
      </c>
      <c r="E557" s="451" t="str">
        <f>E513</f>
        <v>couverts</v>
      </c>
      <c r="F557" s="145"/>
      <c r="G557" s="146"/>
      <c r="H557" s="146"/>
      <c r="I557" s="146"/>
      <c r="J557" s="146"/>
      <c r="K557" s="472"/>
      <c r="L557" s="147" t="s">
        <v>266</v>
      </c>
      <c r="BA557" s="466">
        <v>1</v>
      </c>
    </row>
    <row r="558" spans="2:53" ht="21" customHeight="1" x14ac:dyDescent="0.25">
      <c r="B558" s="116" t="s">
        <v>7</v>
      </c>
      <c r="C558" s="451" t="str">
        <f>C541</f>
        <v>Famille à coller.N.Nom de votre recette.Recette mère ►.S.Saisissez le nom de la recette mère</v>
      </c>
      <c r="D558" s="451">
        <f>D541</f>
        <v>6</v>
      </c>
      <c r="E558" s="451" t="str">
        <f>E541</f>
        <v>couverts</v>
      </c>
      <c r="F558" s="994"/>
      <c r="G558" s="265"/>
      <c r="H558" s="265" t="s">
        <v>73</v>
      </c>
      <c r="I558" s="266"/>
      <c r="J558" s="267"/>
      <c r="K558" s="267"/>
      <c r="L558" s="268"/>
      <c r="BA558" s="466">
        <v>1</v>
      </c>
    </row>
    <row r="559" spans="2:53" ht="21" customHeight="1" thickBot="1" x14ac:dyDescent="0.3">
      <c r="B559" s="123" t="s">
        <v>7</v>
      </c>
      <c r="C559" s="455" t="str">
        <f>C541</f>
        <v>Famille à coller.N.Nom de votre recette.Recette mère ►.S.Saisissez le nom de la recette mère</v>
      </c>
      <c r="D559" s="455">
        <f>D541</f>
        <v>6</v>
      </c>
      <c r="E559" s="455" t="str">
        <f>E541</f>
        <v>couverts</v>
      </c>
      <c r="F559" s="269" t="s">
        <v>62</v>
      </c>
      <c r="G559" s="270"/>
      <c r="H559" s="271"/>
      <c r="I559" s="272"/>
      <c r="J559" s="271"/>
      <c r="K559" s="271"/>
      <c r="L559" s="273"/>
      <c r="BA559" s="466">
        <v>1</v>
      </c>
    </row>
    <row r="560" spans="2:53" ht="21" customHeight="1" thickBot="1" x14ac:dyDescent="0.3">
      <c r="B560" s="312" t="s">
        <v>7</v>
      </c>
      <c r="C560" s="464"/>
      <c r="D560" s="464"/>
      <c r="E560" s="464"/>
      <c r="F560" s="464"/>
      <c r="G560" s="464"/>
      <c r="H560" s="464"/>
      <c r="I560" s="464"/>
      <c r="J560" s="464"/>
      <c r="K560" s="464"/>
      <c r="L560" s="464"/>
      <c r="BA560" s="466">
        <v>1</v>
      </c>
    </row>
    <row r="561" spans="2:53" ht="21" customHeight="1" x14ac:dyDescent="0.25">
      <c r="B561" s="23" t="s">
        <v>7</v>
      </c>
      <c r="C561" s="456" t="str">
        <f>C567</f>
        <v>Famille à coller.N.Nom de votre recette.Recette mère ►.S.Saisissez le nom de la recette mère</v>
      </c>
      <c r="D561" s="457">
        <f>D567</f>
        <v>6</v>
      </c>
      <c r="E561" s="457" t="str">
        <f>E567</f>
        <v>couverts</v>
      </c>
      <c r="F561" s="279" t="s">
        <v>4</v>
      </c>
      <c r="G561" s="24" t="s">
        <v>8</v>
      </c>
      <c r="H561" s="3217" t="s">
        <v>206</v>
      </c>
      <c r="I561" s="3217"/>
      <c r="J561" s="3157" t="s">
        <v>10</v>
      </c>
      <c r="K561" s="3157"/>
      <c r="L561" s="3158"/>
      <c r="N561" s="522" t="s">
        <v>77</v>
      </c>
      <c r="O561" s="470" t="s">
        <v>647</v>
      </c>
      <c r="P561" s="470"/>
      <c r="Q561" s="470"/>
      <c r="BA561" s="466">
        <v>1</v>
      </c>
    </row>
    <row r="562" spans="2:53" ht="21" customHeight="1" x14ac:dyDescent="0.25">
      <c r="B562" s="25" t="s">
        <v>7</v>
      </c>
      <c r="C562" s="458" t="str">
        <f>C567</f>
        <v>Famille à coller.N.Nom de votre recette.Recette mère ►.S.Saisissez le nom de la recette mère</v>
      </c>
      <c r="D562" s="459"/>
      <c r="E562" s="459"/>
      <c r="F562" s="281" t="s">
        <v>207</v>
      </c>
      <c r="G562" s="26" t="s">
        <v>12</v>
      </c>
      <c r="H562" s="3218"/>
      <c r="I562" s="3218"/>
      <c r="J562" s="3159"/>
      <c r="K562" s="3159"/>
      <c r="L562" s="3160"/>
      <c r="N562" s="464"/>
      <c r="O562" s="469" t="s">
        <v>276</v>
      </c>
      <c r="BA562" s="466">
        <v>1</v>
      </c>
    </row>
    <row r="563" spans="2:53" ht="21" customHeight="1" x14ac:dyDescent="0.25">
      <c r="B563" s="25" t="s">
        <v>7</v>
      </c>
      <c r="C563" s="460" t="str">
        <f>C567</f>
        <v>Famille à coller.N.Nom de votre recette.Recette mère ►.S.Saisissez le nom de la recette mère</v>
      </c>
      <c r="D563" s="461"/>
      <c r="E563" s="462"/>
      <c r="F563" s="28"/>
      <c r="G563" s="29" t="s">
        <v>208</v>
      </c>
      <c r="H563" s="283"/>
      <c r="I563" s="30" t="s">
        <v>13</v>
      </c>
      <c r="J563" s="284" t="s">
        <v>14</v>
      </c>
      <c r="K563" s="9"/>
      <c r="L563" s="285"/>
      <c r="BA563" s="466">
        <v>1</v>
      </c>
    </row>
    <row r="564" spans="2:53" ht="21" customHeight="1" x14ac:dyDescent="0.25">
      <c r="B564" s="25" t="s">
        <v>7</v>
      </c>
      <c r="C564" s="428" t="str">
        <f>C567</f>
        <v>Famille à coller.N.Nom de votre recette.Recette mère ►.S.Saisissez le nom de la recette mère</v>
      </c>
      <c r="D564" s="428"/>
      <c r="E564" s="428"/>
      <c r="F564" s="36" t="s">
        <v>16</v>
      </c>
      <c r="G564" s="37"/>
      <c r="H564" s="37"/>
      <c r="I564" s="288" t="s">
        <v>17</v>
      </c>
      <c r="J564" s="3214" t="str">
        <f>F567</f>
        <v>Famille à coller.N.Nom de votre recette.Recette mère ►.S.Saisissez le nom de la recette mère</v>
      </c>
      <c r="K564" s="3214"/>
      <c r="L564" s="3215"/>
      <c r="BA564" s="466">
        <v>1</v>
      </c>
    </row>
    <row r="565" spans="2:53" ht="21" customHeight="1" x14ac:dyDescent="0.25">
      <c r="B565" s="25" t="s">
        <v>7</v>
      </c>
      <c r="C565" s="428" t="str">
        <f>C567</f>
        <v>Famille à coller.N.Nom de votre recette.Recette mère ►.S.Saisissez le nom de la recette mère</v>
      </c>
      <c r="D565" s="428"/>
      <c r="E565" s="428"/>
      <c r="F565" s="43">
        <v>6</v>
      </c>
      <c r="G565" s="44" t="s">
        <v>66</v>
      </c>
      <c r="H565" s="36"/>
      <c r="I565" s="36"/>
      <c r="J565" s="3214"/>
      <c r="K565" s="3214"/>
      <c r="L565" s="3215"/>
      <c r="BA565" s="466">
        <v>1</v>
      </c>
    </row>
    <row r="566" spans="2:53" ht="21" customHeight="1" x14ac:dyDescent="0.25">
      <c r="B566" s="25" t="s">
        <v>5</v>
      </c>
      <c r="C566" s="428" t="str">
        <f>C567</f>
        <v>Famille à coller.N.Nom de votre recette.Recette mère ►.S.Saisissez le nom de la recette mère</v>
      </c>
      <c r="D566" s="428"/>
      <c r="E566" s="428"/>
      <c r="F566" s="289"/>
      <c r="G566" s="48"/>
      <c r="H566" s="48"/>
      <c r="I566" s="48"/>
      <c r="J566" s="48"/>
      <c r="K566" s="48"/>
      <c r="L566" s="429"/>
      <c r="BA566" s="466">
        <v>1</v>
      </c>
    </row>
    <row r="567" spans="2:53" ht="21" customHeight="1" thickBot="1" x14ac:dyDescent="0.3">
      <c r="B567" s="430" t="s">
        <v>5</v>
      </c>
      <c r="C567" s="431" t="str">
        <f>F567</f>
        <v>Famille à coller.N.Nom de votre recette.Recette mère ►.S.Saisissez le nom de la recette mère</v>
      </c>
      <c r="D567" s="431">
        <f>F565</f>
        <v>6</v>
      </c>
      <c r="E567" s="431" t="str">
        <f>G565</f>
        <v>couverts</v>
      </c>
      <c r="F567" s="435" t="str">
        <f>UPPER(LEFT(H561,1))&amp;LOWER(MID(H561,2,999))&amp;"."&amp;UPPER(LEFT(J561,1))&amp;"."&amp;UPPER(LEFT(J561,1))&amp;LOWER(MID(J561,2,999))&amp;"."&amp;IF(ISTEXT(L567),K567&amp;"."&amp;UPPER(LEFT(L567,1))&amp;"."&amp;UPPER(LEFT(L567,1))&amp;LOWER(MID(L567,2,999)),G567)</f>
        <v>Famille à coller.N.Nom de votre recette.Recette mère ►.S.Saisissez le nom de la recette mère</v>
      </c>
      <c r="G567" s="432" t="s">
        <v>22</v>
      </c>
      <c r="H567" s="3216" t="s">
        <v>23</v>
      </c>
      <c r="I567" s="3216"/>
      <c r="J567" s="3216"/>
      <c r="K567" s="433" t="s">
        <v>24</v>
      </c>
      <c r="L567" s="434" t="s">
        <v>25</v>
      </c>
      <c r="BA567" s="466">
        <v>1</v>
      </c>
    </row>
    <row r="568" spans="2:53" ht="21" customHeight="1" thickTop="1" thickBot="1" x14ac:dyDescent="0.3">
      <c r="B568" s="104" t="s">
        <v>7</v>
      </c>
      <c r="C568" s="440" t="str">
        <f>C567</f>
        <v>Famille à coller.N.Nom de votre recette.Recette mère ►.S.Saisissez le nom de la recette mère</v>
      </c>
      <c r="D568" s="440"/>
      <c r="E568" s="440"/>
      <c r="F568" s="105" t="s">
        <v>27</v>
      </c>
      <c r="G568" s="106">
        <v>18</v>
      </c>
      <c r="H568" s="107" t="s">
        <v>265</v>
      </c>
      <c r="I568" s="108"/>
      <c r="J568" s="108"/>
      <c r="K568" s="420" t="s">
        <v>85</v>
      </c>
      <c r="L568" s="109"/>
      <c r="O568" s="596"/>
      <c r="BA568" s="466">
        <v>1</v>
      </c>
    </row>
    <row r="569" spans="2:53" ht="21" customHeight="1" thickTop="1" x14ac:dyDescent="0.25">
      <c r="B569" s="73" t="str">
        <f t="shared" ref="B569:B572" si="49">IF(OR(F569&lt;&gt;""),"A", "►")</f>
        <v>A</v>
      </c>
      <c r="C569" s="523" t="str">
        <f>C567</f>
        <v>Famille à coller.N.Nom de votre recette.Recette mère ►.S.Saisissez le nom de la recette mère</v>
      </c>
      <c r="D569" s="523"/>
      <c r="E569" s="524"/>
      <c r="F569" s="138" t="s">
        <v>88</v>
      </c>
      <c r="G569" s="167">
        <v>1.7361111111111112E-2</v>
      </c>
      <c r="H569" s="163"/>
      <c r="I569" s="163">
        <v>3</v>
      </c>
      <c r="J569" s="407" t="s">
        <v>132</v>
      </c>
      <c r="K569" s="408"/>
      <c r="L569" s="409"/>
      <c r="O569" s="596"/>
      <c r="BA569" s="466">
        <v>1</v>
      </c>
    </row>
    <row r="570" spans="2:53" ht="21" customHeight="1" thickBot="1" x14ac:dyDescent="0.3">
      <c r="B570" s="73" t="str">
        <f t="shared" si="49"/>
        <v>A</v>
      </c>
      <c r="C570" s="451" t="str">
        <f>C567</f>
        <v>Famille à coller.N.Nom de votre recette.Recette mère ►.S.Saisissez le nom de la recette mère</v>
      </c>
      <c r="D570" s="451"/>
      <c r="E570" s="525"/>
      <c r="F570" s="138" t="s">
        <v>88</v>
      </c>
      <c r="G570" s="167">
        <v>1.7361111111111112E-2</v>
      </c>
      <c r="H570" s="163"/>
      <c r="I570" s="163">
        <v>3</v>
      </c>
      <c r="J570" s="133" t="s">
        <v>133</v>
      </c>
      <c r="K570" s="133"/>
      <c r="L570" s="325"/>
      <c r="O570" s="596"/>
      <c r="BA570" s="466">
        <v>1</v>
      </c>
    </row>
    <row r="571" spans="2:53" ht="21" customHeight="1" thickTop="1" thickBot="1" x14ac:dyDescent="0.3">
      <c r="B571" s="73" t="str">
        <f t="shared" si="49"/>
        <v>A</v>
      </c>
      <c r="C571" s="451" t="str">
        <f>C567</f>
        <v>Famille à coller.N.Nom de votre recette.Recette mère ►.S.Saisissez le nom de la recette mère</v>
      </c>
      <c r="D571" s="451">
        <f>D567</f>
        <v>6</v>
      </c>
      <c r="E571" s="525" t="str">
        <f>E567</f>
        <v>couverts</v>
      </c>
      <c r="F571" s="138" t="s">
        <v>88</v>
      </c>
      <c r="G571" s="167">
        <v>5.9027777777777797E-2</v>
      </c>
      <c r="H571" s="163"/>
      <c r="I571" s="163">
        <v>3</v>
      </c>
      <c r="J571" s="133" t="s">
        <v>134</v>
      </c>
      <c r="K571" s="133"/>
      <c r="L571" s="325"/>
      <c r="O571" s="475" t="s">
        <v>27</v>
      </c>
      <c r="BA571" s="466">
        <v>1</v>
      </c>
    </row>
    <row r="572" spans="2:53" ht="21" customHeight="1" thickTop="1" x14ac:dyDescent="0.25">
      <c r="B572" s="73" t="str">
        <f t="shared" si="49"/>
        <v>A</v>
      </c>
      <c r="C572" s="451" t="str">
        <f>C567</f>
        <v>Famille à coller.N.Nom de votre recette.Recette mère ►.S.Saisissez le nom de la recette mère</v>
      </c>
      <c r="D572" s="451">
        <f>D567</f>
        <v>6</v>
      </c>
      <c r="E572" s="525" t="str">
        <f>E567</f>
        <v>couverts</v>
      </c>
      <c r="F572" s="138" t="s">
        <v>88</v>
      </c>
      <c r="G572" s="167">
        <v>2.4305555555555556E-2</v>
      </c>
      <c r="H572" s="163"/>
      <c r="I572" s="163">
        <v>3</v>
      </c>
      <c r="J572" s="133" t="s">
        <v>135</v>
      </c>
      <c r="K572" s="133"/>
      <c r="L572" s="325"/>
      <c r="O572" s="474" t="s">
        <v>279</v>
      </c>
      <c r="BA572" s="466">
        <v>1</v>
      </c>
    </row>
    <row r="573" spans="2:53" ht="21" customHeight="1" x14ac:dyDescent="0.25">
      <c r="B573" s="73" t="str">
        <f>IF(OR(F573&lt;&gt;""),"A", "►")</f>
        <v>A</v>
      </c>
      <c r="C573" s="451" t="str">
        <f>C567</f>
        <v>Famille à coller.N.Nom de votre recette.Recette mère ►.S.Saisissez le nom de la recette mère</v>
      </c>
      <c r="D573" s="451">
        <f>D567</f>
        <v>6</v>
      </c>
      <c r="E573" s="525" t="str">
        <f>E567</f>
        <v>couverts</v>
      </c>
      <c r="F573" s="138" t="s">
        <v>88</v>
      </c>
      <c r="G573" s="167">
        <v>1.0416666666666666E-2</v>
      </c>
      <c r="H573" s="163"/>
      <c r="I573" s="163">
        <v>170</v>
      </c>
      <c r="J573" s="133" t="s">
        <v>136</v>
      </c>
      <c r="K573" s="133"/>
      <c r="L573" s="325"/>
      <c r="O573" s="136" t="s">
        <v>86</v>
      </c>
      <c r="BA573" s="466">
        <v>1</v>
      </c>
    </row>
    <row r="574" spans="2:53" ht="21" customHeight="1" x14ac:dyDescent="0.25">
      <c r="B574" s="73" t="str">
        <f t="shared" ref="B574:B582" si="50">IF(OR(F574&lt;&gt;""),"A", "►")</f>
        <v>A</v>
      </c>
      <c r="C574" s="451" t="str">
        <f>C567</f>
        <v>Famille à coller.N.Nom de votre recette.Recette mère ►.S.Saisissez le nom de la recette mère</v>
      </c>
      <c r="D574" s="451">
        <f>D567</f>
        <v>6</v>
      </c>
      <c r="E574" s="525" t="str">
        <f>E567</f>
        <v>couverts</v>
      </c>
      <c r="F574" s="138" t="s">
        <v>88</v>
      </c>
      <c r="G574" s="167">
        <v>6.9444444444444441E-3</v>
      </c>
      <c r="H574" s="163"/>
      <c r="I574" s="163">
        <v>150</v>
      </c>
      <c r="J574" s="133" t="s">
        <v>152</v>
      </c>
      <c r="K574" s="133"/>
      <c r="L574" s="325"/>
      <c r="O574" s="138" t="s">
        <v>88</v>
      </c>
      <c r="BA574" s="466">
        <v>1</v>
      </c>
    </row>
    <row r="575" spans="2:53" ht="21" customHeight="1" x14ac:dyDescent="0.25">
      <c r="B575" s="73" t="str">
        <f t="shared" si="50"/>
        <v>A</v>
      </c>
      <c r="C575" s="451" t="str">
        <f>C567</f>
        <v>Famille à coller.N.Nom de votre recette.Recette mère ►.S.Saisissez le nom de la recette mère</v>
      </c>
      <c r="D575" s="451">
        <f>D567</f>
        <v>6</v>
      </c>
      <c r="E575" s="525" t="str">
        <f>E567</f>
        <v>couverts</v>
      </c>
      <c r="F575" s="138" t="s">
        <v>88</v>
      </c>
      <c r="G575" s="167">
        <v>0.10069444444444445</v>
      </c>
      <c r="H575" s="163"/>
      <c r="I575" s="163">
        <v>120</v>
      </c>
      <c r="J575" s="133" t="s">
        <v>224</v>
      </c>
      <c r="K575" s="132"/>
      <c r="L575" s="164"/>
      <c r="O575" s="140" t="s">
        <v>90</v>
      </c>
      <c r="BA575" s="466">
        <v>1</v>
      </c>
    </row>
    <row r="576" spans="2:53" ht="21" customHeight="1" x14ac:dyDescent="0.25">
      <c r="B576" s="73" t="str">
        <f t="shared" si="50"/>
        <v>A</v>
      </c>
      <c r="C576" s="451" t="str">
        <f>C567</f>
        <v>Famille à coller.N.Nom de votre recette.Recette mère ►.S.Saisissez le nom de la recette mère</v>
      </c>
      <c r="D576" s="451">
        <f>D567</f>
        <v>6</v>
      </c>
      <c r="E576" s="525" t="str">
        <f>E567</f>
        <v>couverts</v>
      </c>
      <c r="F576" s="138" t="s">
        <v>88</v>
      </c>
      <c r="G576" s="167">
        <v>1.3888888888888888E-2</v>
      </c>
      <c r="H576" s="163"/>
      <c r="I576" s="163">
        <v>120</v>
      </c>
      <c r="J576" s="133" t="s">
        <v>225</v>
      </c>
      <c r="K576" s="132"/>
      <c r="L576" s="164"/>
      <c r="O576" s="140" t="s">
        <v>278</v>
      </c>
      <c r="BA576" s="466">
        <v>1</v>
      </c>
    </row>
    <row r="577" spans="2:53" ht="21" customHeight="1" x14ac:dyDescent="0.25">
      <c r="B577" s="73" t="str">
        <f t="shared" si="50"/>
        <v>A</v>
      </c>
      <c r="C577" s="451" t="str">
        <f>C567</f>
        <v>Famille à coller.N.Nom de votre recette.Recette mère ►.S.Saisissez le nom de la recette mère</v>
      </c>
      <c r="D577" s="451">
        <f>D567</f>
        <v>6</v>
      </c>
      <c r="E577" s="525" t="str">
        <f>E567</f>
        <v>couverts</v>
      </c>
      <c r="F577" s="138" t="s">
        <v>88</v>
      </c>
      <c r="G577" s="167">
        <v>3.125E-2</v>
      </c>
      <c r="H577" s="163"/>
      <c r="I577" s="163"/>
      <c r="J577" s="133" t="s">
        <v>227</v>
      </c>
      <c r="K577" s="132"/>
      <c r="L577" s="164"/>
      <c r="BA577" s="466">
        <v>1</v>
      </c>
    </row>
    <row r="578" spans="2:53" ht="21" customHeight="1" x14ac:dyDescent="0.25">
      <c r="B578" s="73" t="str">
        <f t="shared" si="50"/>
        <v>A</v>
      </c>
      <c r="C578" s="451" t="str">
        <f>C567</f>
        <v>Famille à coller.N.Nom de votre recette.Recette mère ►.S.Saisissez le nom de la recette mère</v>
      </c>
      <c r="D578" s="451">
        <f>D567</f>
        <v>6</v>
      </c>
      <c r="E578" s="525" t="str">
        <f>E567</f>
        <v>couverts</v>
      </c>
      <c r="F578" s="138" t="s">
        <v>88</v>
      </c>
      <c r="G578" s="167">
        <v>2.4305555555555556E-2</v>
      </c>
      <c r="H578" s="163"/>
      <c r="I578" s="163"/>
      <c r="J578" s="133" t="s">
        <v>228</v>
      </c>
      <c r="K578" s="132"/>
      <c r="L578" s="164"/>
      <c r="BA578" s="466">
        <v>1</v>
      </c>
    </row>
    <row r="579" spans="2:53" ht="21" customHeight="1" x14ac:dyDescent="0.25">
      <c r="B579" s="73" t="str">
        <f t="shared" si="50"/>
        <v>A</v>
      </c>
      <c r="C579" s="451" t="str">
        <f>C567</f>
        <v>Famille à coller.N.Nom de votre recette.Recette mère ►.S.Saisissez le nom de la recette mère</v>
      </c>
      <c r="D579" s="451">
        <f>D567</f>
        <v>6</v>
      </c>
      <c r="E579" s="525" t="str">
        <f>E567</f>
        <v>couverts</v>
      </c>
      <c r="F579" s="138" t="s">
        <v>88</v>
      </c>
      <c r="G579" s="167">
        <v>7.2916666666666671E-2</v>
      </c>
      <c r="H579" s="163"/>
      <c r="I579" s="411" t="s">
        <v>269</v>
      </c>
      <c r="J579" s="133" t="s">
        <v>229</v>
      </c>
      <c r="K579" s="132"/>
      <c r="L579" s="164"/>
      <c r="BA579" s="466">
        <v>1</v>
      </c>
    </row>
    <row r="580" spans="2:53" ht="21" customHeight="1" x14ac:dyDescent="0.25">
      <c r="B580" s="73" t="str">
        <f t="shared" si="50"/>
        <v>A</v>
      </c>
      <c r="C580" s="451" t="str">
        <f>C567</f>
        <v>Famille à coller.N.Nom de votre recette.Recette mère ►.S.Saisissez le nom de la recette mère</v>
      </c>
      <c r="D580" s="451">
        <f>D567</f>
        <v>6</v>
      </c>
      <c r="E580" s="525" t="str">
        <f>E567</f>
        <v>couverts</v>
      </c>
      <c r="F580" s="138" t="s">
        <v>88</v>
      </c>
      <c r="G580" s="167">
        <v>3.4722222222222224E-2</v>
      </c>
      <c r="H580" s="163"/>
      <c r="I580" s="163"/>
      <c r="J580" s="133" t="s">
        <v>226</v>
      </c>
      <c r="K580" s="132"/>
      <c r="L580" s="164"/>
      <c r="BA580" s="466">
        <v>1</v>
      </c>
    </row>
    <row r="581" spans="2:53" ht="21" customHeight="1" x14ac:dyDescent="0.25">
      <c r="B581" s="73" t="str">
        <f t="shared" si="50"/>
        <v>A</v>
      </c>
      <c r="C581" s="451" t="str">
        <f>C567</f>
        <v>Famille à coller.N.Nom de votre recette.Recette mère ►.S.Saisissez le nom de la recette mère</v>
      </c>
      <c r="D581" s="451">
        <f>D567</f>
        <v>6</v>
      </c>
      <c r="E581" s="525" t="str">
        <f>E567</f>
        <v>couverts</v>
      </c>
      <c r="F581" s="138" t="s">
        <v>88</v>
      </c>
      <c r="G581" s="167"/>
      <c r="H581" s="326" t="s">
        <v>129</v>
      </c>
      <c r="I581" s="165">
        <v>65</v>
      </c>
      <c r="J581" s="327" t="s">
        <v>130</v>
      </c>
      <c r="K581" s="132"/>
      <c r="L581" s="164"/>
      <c r="BA581" s="466">
        <v>1</v>
      </c>
    </row>
    <row r="582" spans="2:53" ht="21" customHeight="1" x14ac:dyDescent="0.25">
      <c r="B582" s="73" t="str">
        <f t="shared" si="50"/>
        <v>A</v>
      </c>
      <c r="C582" s="451" t="str">
        <f>C567</f>
        <v>Famille à coller.N.Nom de votre recette.Recette mère ►.S.Saisissez le nom de la recette mère</v>
      </c>
      <c r="D582" s="451">
        <f>D567</f>
        <v>6</v>
      </c>
      <c r="E582" s="525" t="str">
        <f>E567</f>
        <v>couverts</v>
      </c>
      <c r="F582" s="138" t="s">
        <v>88</v>
      </c>
      <c r="G582" s="167"/>
      <c r="H582" s="328" t="s">
        <v>129</v>
      </c>
      <c r="I582" s="166">
        <v>3</v>
      </c>
      <c r="J582" s="329" t="s">
        <v>131</v>
      </c>
      <c r="K582" s="132"/>
      <c r="L582" s="164"/>
      <c r="BA582" s="466">
        <v>1</v>
      </c>
    </row>
    <row r="583" spans="2:53" ht="21" customHeight="1" x14ac:dyDescent="0.25">
      <c r="B583" s="116" t="s">
        <v>7</v>
      </c>
      <c r="C583" s="451" t="str">
        <f>C567</f>
        <v>Famille à coller.N.Nom de votre recette.Recette mère ►.S.Saisissez le nom de la recette mère</v>
      </c>
      <c r="D583" s="451">
        <f>D567</f>
        <v>6</v>
      </c>
      <c r="E583" s="525" t="str">
        <f>E567</f>
        <v>couverts</v>
      </c>
      <c r="F583" s="330" t="s">
        <v>2</v>
      </c>
      <c r="G583" s="331">
        <f>SUM(G569:G582)</f>
        <v>0.41319444444444448</v>
      </c>
      <c r="K583" s="132"/>
      <c r="L583" s="164"/>
      <c r="BA583" s="466">
        <v>1</v>
      </c>
    </row>
    <row r="584" spans="2:53" ht="21" customHeight="1" thickBot="1" x14ac:dyDescent="0.3">
      <c r="B584" s="73" t="str">
        <f t="shared" ref="B584" si="51">IF(OR(F584&lt;&gt;"",G584&lt;&gt; "",H584&lt;&gt;"",I584&lt;&gt;""),"A", "►")</f>
        <v>►</v>
      </c>
      <c r="C584" s="451" t="str">
        <f>C567</f>
        <v>Famille à coller.N.Nom de votre recette.Recette mère ►.S.Saisissez le nom de la recette mère</v>
      </c>
      <c r="D584" s="451">
        <f>D567</f>
        <v>6</v>
      </c>
      <c r="E584" s="525" t="str">
        <f>E567</f>
        <v>couverts</v>
      </c>
      <c r="F584" s="114"/>
      <c r="G584" s="114"/>
      <c r="H584" s="114"/>
      <c r="I584" s="114"/>
      <c r="J584" s="114"/>
      <c r="K584" s="114"/>
      <c r="L584" s="115"/>
      <c r="BA584" s="466">
        <v>1</v>
      </c>
    </row>
    <row r="585" spans="2:53" ht="21" customHeight="1" thickTop="1" thickBot="1" x14ac:dyDescent="0.3">
      <c r="B585" s="116" t="s">
        <v>7</v>
      </c>
      <c r="C585" s="451" t="str">
        <f>C567</f>
        <v>Famille à coller.N.Nom de votre recette.Recette mère ►.S.Saisissez le nom de la recette mère</v>
      </c>
      <c r="D585" s="451">
        <f>D567</f>
        <v>6</v>
      </c>
      <c r="E585" s="525" t="str">
        <f>E567</f>
        <v>couverts</v>
      </c>
      <c r="F585" s="613"/>
      <c r="G585" s="612"/>
      <c r="H585" s="373"/>
      <c r="I585" s="108"/>
      <c r="J585" s="206"/>
      <c r="K585" s="206"/>
      <c r="L585" s="109"/>
      <c r="BA585" s="466">
        <v>1</v>
      </c>
    </row>
    <row r="586" spans="2:53" ht="21" customHeight="1" thickTop="1" x14ac:dyDescent="0.25">
      <c r="B586" s="116" t="s">
        <v>7</v>
      </c>
      <c r="C586" s="451" t="str">
        <f>C567</f>
        <v>Famille à coller.N.Nom de votre recette.Recette mère ►.S.Saisissez le nom de la recette mère</v>
      </c>
      <c r="D586" s="451">
        <f>D567</f>
        <v>6</v>
      </c>
      <c r="E586" s="525" t="str">
        <f>E567</f>
        <v>couverts</v>
      </c>
      <c r="F586" s="374">
        <v>3.472222222222222E-3</v>
      </c>
      <c r="G586" s="375" t="s">
        <v>241</v>
      </c>
      <c r="H586" s="135"/>
      <c r="I586" s="135"/>
      <c r="J586" s="135"/>
      <c r="K586" s="166">
        <v>100</v>
      </c>
      <c r="L586" s="376" t="s">
        <v>242</v>
      </c>
      <c r="BA586" s="466">
        <v>1</v>
      </c>
    </row>
    <row r="587" spans="2:53" ht="21" customHeight="1" x14ac:dyDescent="0.25">
      <c r="B587" s="116" t="s">
        <v>7</v>
      </c>
      <c r="C587" s="451" t="str">
        <f>C567</f>
        <v>Famille à coller.N.Nom de votre recette.Recette mère ►.S.Saisissez le nom de la recette mère</v>
      </c>
      <c r="D587" s="451">
        <f>D567</f>
        <v>6</v>
      </c>
      <c r="E587" s="525" t="str">
        <f>E567</f>
        <v>couverts</v>
      </c>
      <c r="F587" s="377">
        <v>1.0416666666666666E-2</v>
      </c>
      <c r="G587" s="375" t="s">
        <v>243</v>
      </c>
      <c r="H587" s="135"/>
      <c r="I587" s="135"/>
      <c r="J587" s="135"/>
      <c r="K587" s="165">
        <v>90</v>
      </c>
      <c r="L587" s="378" t="s">
        <v>244</v>
      </c>
      <c r="BA587" s="466">
        <v>1</v>
      </c>
    </row>
    <row r="588" spans="2:53" ht="21" customHeight="1" x14ac:dyDescent="0.25">
      <c r="B588" s="116" t="s">
        <v>7</v>
      </c>
      <c r="C588" s="451" t="str">
        <f>C567</f>
        <v>Famille à coller.N.Nom de votre recette.Recette mère ►.S.Saisissez le nom de la recette mère</v>
      </c>
      <c r="D588" s="451">
        <f>D567</f>
        <v>6</v>
      </c>
      <c r="E588" s="525" t="str">
        <f>E567</f>
        <v>couverts</v>
      </c>
      <c r="F588" s="379">
        <v>2.0833333333333332E-2</v>
      </c>
      <c r="G588" s="375" t="s">
        <v>245</v>
      </c>
      <c r="H588" s="114"/>
      <c r="I588" s="114"/>
      <c r="J588" s="114"/>
      <c r="K588" s="380" t="s">
        <v>246</v>
      </c>
      <c r="L588" s="381" t="s">
        <v>247</v>
      </c>
      <c r="BA588" s="466">
        <v>1</v>
      </c>
    </row>
    <row r="589" spans="2:53" ht="21" customHeight="1" thickBot="1" x14ac:dyDescent="0.3">
      <c r="B589" s="116" t="s">
        <v>7</v>
      </c>
      <c r="C589" s="451" t="str">
        <f>C567</f>
        <v>Famille à coller.N.Nom de votre recette.Recette mère ►.S.Saisissez le nom de la recette mère</v>
      </c>
      <c r="D589" s="451">
        <f>D567</f>
        <v>6</v>
      </c>
      <c r="E589" s="525" t="str">
        <f>E567</f>
        <v>couverts</v>
      </c>
      <c r="F589" s="382">
        <f>F586+F587+F588</f>
        <v>3.4722222222222224E-2</v>
      </c>
      <c r="G589" s="383" t="s">
        <v>2</v>
      </c>
      <c r="H589" s="114"/>
      <c r="I589" s="114"/>
      <c r="J589" s="114"/>
      <c r="K589" s="384" t="s">
        <v>246</v>
      </c>
      <c r="L589" s="385" t="s">
        <v>248</v>
      </c>
      <c r="BA589" s="466">
        <v>1</v>
      </c>
    </row>
    <row r="590" spans="2:53" ht="21" customHeight="1" thickTop="1" x14ac:dyDescent="0.25">
      <c r="B590" s="116" t="s">
        <v>7</v>
      </c>
      <c r="C590" s="451" t="str">
        <f>C567</f>
        <v>Famille à coller.N.Nom de votre recette.Recette mère ►.S.Saisissez le nom de la recette mère</v>
      </c>
      <c r="D590" s="451">
        <f>D567</f>
        <v>6</v>
      </c>
      <c r="E590" s="451" t="str">
        <f>E567</f>
        <v>couverts</v>
      </c>
      <c r="F590" s="235" t="s">
        <v>68</v>
      </c>
      <c r="G590" s="348"/>
      <c r="H590" s="348"/>
      <c r="I590" s="348"/>
      <c r="J590" s="348"/>
      <c r="K590" s="348"/>
      <c r="L590" s="349"/>
      <c r="BA590" s="466">
        <v>1</v>
      </c>
    </row>
    <row r="591" spans="2:53" ht="21" customHeight="1" x14ac:dyDescent="0.25">
      <c r="B591" s="73" t="str">
        <f t="shared" ref="B591:B608" si="52">IF(OR(F591&lt;&gt;"",G591&lt;&gt; "",H591&lt;&gt;"",I591&lt;&gt;""),"A", "►")</f>
        <v>►</v>
      </c>
      <c r="C591" s="451" t="str">
        <f>C567</f>
        <v>Famille à coller.N.Nom de votre recette.Recette mère ►.S.Saisissez le nom de la recette mère</v>
      </c>
      <c r="D591" s="451">
        <f>D567</f>
        <v>6</v>
      </c>
      <c r="E591" s="451" t="str">
        <f>E567</f>
        <v>couverts</v>
      </c>
      <c r="F591" s="386"/>
      <c r="G591" s="375"/>
      <c r="H591" s="375"/>
      <c r="I591" s="375"/>
      <c r="J591" s="375"/>
      <c r="K591" s="375"/>
      <c r="L591" s="387"/>
      <c r="BA591" s="466">
        <v>1</v>
      </c>
    </row>
    <row r="592" spans="2:53" ht="21" customHeight="1" x14ac:dyDescent="0.25">
      <c r="B592" s="73" t="str">
        <f t="shared" si="52"/>
        <v>►</v>
      </c>
      <c r="C592" s="451" t="str">
        <f>C567</f>
        <v>Famille à coller.N.Nom de votre recette.Recette mère ►.S.Saisissez le nom de la recette mère</v>
      </c>
      <c r="D592" s="451">
        <f>D567</f>
        <v>6</v>
      </c>
      <c r="E592" s="451" t="str">
        <f>E567</f>
        <v>couverts</v>
      </c>
      <c r="F592" s="386"/>
      <c r="G592" s="375"/>
      <c r="H592" s="375"/>
      <c r="I592" s="375"/>
      <c r="J592" s="375"/>
      <c r="K592" s="375"/>
      <c r="L592" s="387"/>
      <c r="BA592" s="466">
        <v>1</v>
      </c>
    </row>
    <row r="593" spans="2:53" ht="21" customHeight="1" x14ac:dyDescent="0.25">
      <c r="B593" s="73" t="str">
        <f t="shared" si="52"/>
        <v>►</v>
      </c>
      <c r="C593" s="451" t="str">
        <f>C567</f>
        <v>Famille à coller.N.Nom de votre recette.Recette mère ►.S.Saisissez le nom de la recette mère</v>
      </c>
      <c r="D593" s="451">
        <f>D567</f>
        <v>6</v>
      </c>
      <c r="E593" s="451" t="str">
        <f>E567</f>
        <v>couverts</v>
      </c>
      <c r="F593" s="261"/>
      <c r="G593" s="114"/>
      <c r="H593" s="114"/>
      <c r="I593" s="114"/>
      <c r="J593" s="114"/>
      <c r="K593" s="114"/>
      <c r="L593" s="115"/>
      <c r="BA593" s="466">
        <v>1</v>
      </c>
    </row>
    <row r="594" spans="2:53" ht="21" customHeight="1" x14ac:dyDescent="0.25">
      <c r="B594" s="73" t="str">
        <f t="shared" si="52"/>
        <v>►</v>
      </c>
      <c r="C594" s="451" t="str">
        <f>C567</f>
        <v>Famille à coller.N.Nom de votre recette.Recette mère ►.S.Saisissez le nom de la recette mère</v>
      </c>
      <c r="D594" s="451">
        <f>D567</f>
        <v>6</v>
      </c>
      <c r="E594" s="451" t="str">
        <f>E567</f>
        <v>couverts</v>
      </c>
      <c r="F594" s="261"/>
      <c r="G594" s="114"/>
      <c r="H594" s="114"/>
      <c r="I594" s="114"/>
      <c r="J594" s="114"/>
      <c r="K594" s="114"/>
      <c r="L594" s="115"/>
      <c r="BA594" s="466">
        <v>1</v>
      </c>
    </row>
    <row r="595" spans="2:53" ht="21" customHeight="1" x14ac:dyDescent="0.25">
      <c r="B595" s="73" t="str">
        <f t="shared" si="52"/>
        <v>►</v>
      </c>
      <c r="C595" s="451" t="str">
        <f>C567</f>
        <v>Famille à coller.N.Nom de votre recette.Recette mère ►.S.Saisissez le nom de la recette mère</v>
      </c>
      <c r="D595" s="451">
        <f>D567</f>
        <v>6</v>
      </c>
      <c r="E595" s="451" t="str">
        <f>E567</f>
        <v>couverts</v>
      </c>
      <c r="F595" s="261"/>
      <c r="G595" s="114"/>
      <c r="H595" s="114"/>
      <c r="I595" s="114"/>
      <c r="J595" s="114"/>
      <c r="K595" s="114"/>
      <c r="L595" s="115"/>
      <c r="BA595" s="466">
        <v>1</v>
      </c>
    </row>
    <row r="596" spans="2:53" ht="21" customHeight="1" x14ac:dyDescent="0.25">
      <c r="B596" s="73" t="str">
        <f t="shared" si="52"/>
        <v>►</v>
      </c>
      <c r="C596" s="451" t="str">
        <f>C567</f>
        <v>Famille à coller.N.Nom de votre recette.Recette mère ►.S.Saisissez le nom de la recette mère</v>
      </c>
      <c r="D596" s="451">
        <f>D567</f>
        <v>6</v>
      </c>
      <c r="E596" s="451" t="str">
        <f>E567</f>
        <v>couverts</v>
      </c>
      <c r="F596" s="261"/>
      <c r="G596" s="114"/>
      <c r="H596" s="114"/>
      <c r="I596" s="114"/>
      <c r="J596" s="114"/>
      <c r="K596" s="114"/>
      <c r="L596" s="115"/>
      <c r="BA596" s="466">
        <v>1</v>
      </c>
    </row>
    <row r="597" spans="2:53" ht="21" customHeight="1" x14ac:dyDescent="0.25">
      <c r="B597" s="73" t="str">
        <f t="shared" si="52"/>
        <v>►</v>
      </c>
      <c r="C597" s="451" t="str">
        <f>C567</f>
        <v>Famille à coller.N.Nom de votre recette.Recette mère ►.S.Saisissez le nom de la recette mère</v>
      </c>
      <c r="D597" s="451">
        <f>D567</f>
        <v>6</v>
      </c>
      <c r="E597" s="451" t="str">
        <f>E567</f>
        <v>couverts</v>
      </c>
      <c r="F597" s="261"/>
      <c r="G597" s="114"/>
      <c r="H597" s="114"/>
      <c r="I597" s="114"/>
      <c r="J597" s="114"/>
      <c r="K597" s="114"/>
      <c r="L597" s="115"/>
      <c r="BA597" s="466">
        <v>1</v>
      </c>
    </row>
    <row r="598" spans="2:53" ht="21" customHeight="1" x14ac:dyDescent="0.25">
      <c r="B598" s="73" t="str">
        <f t="shared" si="52"/>
        <v>►</v>
      </c>
      <c r="C598" s="451" t="str">
        <f>C567</f>
        <v>Famille à coller.N.Nom de votre recette.Recette mère ►.S.Saisissez le nom de la recette mère</v>
      </c>
      <c r="D598" s="451">
        <f>D567</f>
        <v>6</v>
      </c>
      <c r="E598" s="451" t="str">
        <f>E567</f>
        <v>couverts</v>
      </c>
      <c r="F598" s="261"/>
      <c r="G598" s="114"/>
      <c r="H598" s="114"/>
      <c r="I598" s="114"/>
      <c r="J598" s="114"/>
      <c r="K598" s="114"/>
      <c r="L598" s="115"/>
      <c r="BA598" s="466">
        <v>1</v>
      </c>
    </row>
    <row r="599" spans="2:53" ht="21" customHeight="1" x14ac:dyDescent="0.25">
      <c r="B599" s="73" t="str">
        <f t="shared" si="52"/>
        <v>►</v>
      </c>
      <c r="C599" s="451" t="str">
        <f>C567</f>
        <v>Famille à coller.N.Nom de votre recette.Recette mère ►.S.Saisissez le nom de la recette mère</v>
      </c>
      <c r="D599" s="451">
        <f>D567</f>
        <v>6</v>
      </c>
      <c r="E599" s="451" t="str">
        <f>E567</f>
        <v>couverts</v>
      </c>
      <c r="F599" s="261"/>
      <c r="G599" s="114"/>
      <c r="H599" s="114"/>
      <c r="I599" s="114"/>
      <c r="J599" s="114"/>
      <c r="K599" s="114"/>
      <c r="L599" s="115"/>
      <c r="BA599" s="466">
        <v>1</v>
      </c>
    </row>
    <row r="600" spans="2:53" ht="21" customHeight="1" x14ac:dyDescent="0.25">
      <c r="B600" s="73" t="str">
        <f t="shared" si="52"/>
        <v>►</v>
      </c>
      <c r="C600" s="451" t="str">
        <f>C567</f>
        <v>Famille à coller.N.Nom de votre recette.Recette mère ►.S.Saisissez le nom de la recette mère</v>
      </c>
      <c r="D600" s="451">
        <f>D567</f>
        <v>6</v>
      </c>
      <c r="E600" s="451" t="str">
        <f>E567</f>
        <v>couverts</v>
      </c>
      <c r="F600" s="261"/>
      <c r="G600" s="114"/>
      <c r="H600" s="114"/>
      <c r="I600" s="114"/>
      <c r="J600" s="114"/>
      <c r="K600" s="114"/>
      <c r="L600" s="115"/>
      <c r="BA600" s="466">
        <v>1</v>
      </c>
    </row>
    <row r="601" spans="2:53" ht="21" customHeight="1" x14ac:dyDescent="0.25">
      <c r="B601" s="73" t="str">
        <f t="shared" si="52"/>
        <v>►</v>
      </c>
      <c r="C601" s="451" t="str">
        <f>C567</f>
        <v>Famille à coller.N.Nom de votre recette.Recette mère ►.S.Saisissez le nom de la recette mère</v>
      </c>
      <c r="D601" s="451">
        <f>D567</f>
        <v>6</v>
      </c>
      <c r="E601" s="451" t="str">
        <f>E567</f>
        <v>couverts</v>
      </c>
      <c r="F601" s="261"/>
      <c r="G601" s="114"/>
      <c r="H601" s="114"/>
      <c r="I601" s="114"/>
      <c r="J601" s="114"/>
      <c r="K601" s="114"/>
      <c r="L601" s="115"/>
      <c r="BA601" s="466">
        <v>1</v>
      </c>
    </row>
    <row r="602" spans="2:53" ht="21" customHeight="1" x14ac:dyDescent="0.25">
      <c r="B602" s="73" t="str">
        <f t="shared" si="52"/>
        <v>►</v>
      </c>
      <c r="C602" s="451" t="str">
        <f>C567</f>
        <v>Famille à coller.N.Nom de votre recette.Recette mère ►.S.Saisissez le nom de la recette mère</v>
      </c>
      <c r="D602" s="451">
        <f>D567</f>
        <v>6</v>
      </c>
      <c r="E602" s="451" t="str">
        <f>E567</f>
        <v>couverts</v>
      </c>
      <c r="F602" s="261"/>
      <c r="G602" s="114"/>
      <c r="H602" s="114"/>
      <c r="I602" s="114"/>
      <c r="J602" s="114"/>
      <c r="K602" s="114"/>
      <c r="L602" s="115"/>
      <c r="BA602" s="466">
        <v>1</v>
      </c>
    </row>
    <row r="603" spans="2:53" ht="21" customHeight="1" x14ac:dyDescent="0.25">
      <c r="B603" s="73" t="str">
        <f t="shared" si="52"/>
        <v>►</v>
      </c>
      <c r="C603" s="451" t="str">
        <f>C567</f>
        <v>Famille à coller.N.Nom de votre recette.Recette mère ►.S.Saisissez le nom de la recette mère</v>
      </c>
      <c r="D603" s="451">
        <f>D567</f>
        <v>6</v>
      </c>
      <c r="E603" s="451" t="str">
        <f>E567</f>
        <v>couverts</v>
      </c>
      <c r="F603" s="261"/>
      <c r="G603" s="114"/>
      <c r="H603" s="114"/>
      <c r="I603" s="114"/>
      <c r="J603" s="114"/>
      <c r="K603" s="114"/>
      <c r="L603" s="115"/>
      <c r="BA603" s="466">
        <v>1</v>
      </c>
    </row>
    <row r="604" spans="2:53" ht="21" customHeight="1" x14ac:dyDescent="0.25">
      <c r="B604" s="73" t="str">
        <f t="shared" si="52"/>
        <v>►</v>
      </c>
      <c r="C604" s="451" t="str">
        <f>C567</f>
        <v>Famille à coller.N.Nom de votre recette.Recette mère ►.S.Saisissez le nom de la recette mère</v>
      </c>
      <c r="D604" s="451">
        <f>D567</f>
        <v>6</v>
      </c>
      <c r="E604" s="451" t="str">
        <f>E567</f>
        <v>couverts</v>
      </c>
      <c r="F604" s="261"/>
      <c r="G604" s="114"/>
      <c r="H604" s="114"/>
      <c r="I604" s="114"/>
      <c r="J604" s="114"/>
      <c r="K604" s="114"/>
      <c r="L604" s="115"/>
      <c r="BA604" s="466">
        <v>1</v>
      </c>
    </row>
    <row r="605" spans="2:53" ht="21" customHeight="1" x14ac:dyDescent="0.25">
      <c r="B605" s="73" t="str">
        <f t="shared" si="52"/>
        <v>►</v>
      </c>
      <c r="C605" s="451" t="str">
        <f>C567</f>
        <v>Famille à coller.N.Nom de votre recette.Recette mère ►.S.Saisissez le nom de la recette mère</v>
      </c>
      <c r="D605" s="451">
        <f>D567</f>
        <v>6</v>
      </c>
      <c r="E605" s="451" t="str">
        <f>E567</f>
        <v>couverts</v>
      </c>
      <c r="F605" s="261"/>
      <c r="G605" s="114"/>
      <c r="H605" s="114"/>
      <c r="I605" s="114"/>
      <c r="J605" s="114"/>
      <c r="K605" s="114"/>
      <c r="L605" s="115"/>
      <c r="BA605" s="466">
        <v>1</v>
      </c>
    </row>
    <row r="606" spans="2:53" ht="21" customHeight="1" x14ac:dyDescent="0.25">
      <c r="B606" s="73" t="str">
        <f t="shared" si="52"/>
        <v>►</v>
      </c>
      <c r="C606" s="451" t="str">
        <f>C567</f>
        <v>Famille à coller.N.Nom de votre recette.Recette mère ►.S.Saisissez le nom de la recette mère</v>
      </c>
      <c r="D606" s="451">
        <f>D567</f>
        <v>6</v>
      </c>
      <c r="E606" s="451" t="str">
        <f>E567</f>
        <v>couverts</v>
      </c>
      <c r="F606" s="261"/>
      <c r="G606" s="114"/>
      <c r="H606" s="114"/>
      <c r="I606" s="114"/>
      <c r="J606" s="114"/>
      <c r="K606" s="114"/>
      <c r="L606" s="115"/>
      <c r="BA606" s="466">
        <v>1</v>
      </c>
    </row>
    <row r="607" spans="2:53" ht="21" customHeight="1" x14ac:dyDescent="0.25">
      <c r="B607" s="73" t="str">
        <f t="shared" si="52"/>
        <v>►</v>
      </c>
      <c r="C607" s="451" t="str">
        <f>C567</f>
        <v>Famille à coller.N.Nom de votre recette.Recette mère ►.S.Saisissez le nom de la recette mère</v>
      </c>
      <c r="D607" s="451">
        <f>D567</f>
        <v>6</v>
      </c>
      <c r="E607" s="451" t="str">
        <f>E567</f>
        <v>couverts</v>
      </c>
      <c r="F607" s="261"/>
      <c r="G607" s="114"/>
      <c r="H607" s="114"/>
      <c r="I607" s="114"/>
      <c r="J607" s="114"/>
      <c r="K607" s="114"/>
      <c r="L607" s="115"/>
      <c r="BA607" s="466">
        <v>1</v>
      </c>
    </row>
    <row r="608" spans="2:53" ht="21" customHeight="1" x14ac:dyDescent="0.25">
      <c r="B608" s="73" t="str">
        <f t="shared" si="52"/>
        <v>►</v>
      </c>
      <c r="C608" s="451" t="str">
        <f>C567</f>
        <v>Famille à coller.N.Nom de votre recette.Recette mère ►.S.Saisissez le nom de la recette mère</v>
      </c>
      <c r="D608" s="451">
        <f>D567</f>
        <v>6</v>
      </c>
      <c r="E608" s="451" t="str">
        <f>E567</f>
        <v>couverts</v>
      </c>
      <c r="F608" s="261"/>
      <c r="G608" s="114"/>
      <c r="H608" s="114"/>
      <c r="I608" s="114"/>
      <c r="J608" s="114"/>
      <c r="K608" s="114"/>
      <c r="L608" s="115"/>
      <c r="BA608" s="466">
        <v>1</v>
      </c>
    </row>
    <row r="609" spans="2:53" ht="21" customHeight="1" x14ac:dyDescent="0.25">
      <c r="B609" s="116" t="s">
        <v>7</v>
      </c>
      <c r="C609" s="451" t="str">
        <f>C567</f>
        <v>Famille à coller.N.Nom de votre recette.Recette mère ►.S.Saisissez le nom de la recette mère</v>
      </c>
      <c r="D609" s="451">
        <f>D567</f>
        <v>6</v>
      </c>
      <c r="E609" s="451" t="str">
        <f>E567</f>
        <v>couverts</v>
      </c>
      <c r="F609" s="517" t="s">
        <v>98</v>
      </c>
      <c r="G609" s="518"/>
      <c r="H609" s="518"/>
      <c r="I609" s="518"/>
      <c r="J609" s="518"/>
      <c r="K609" s="519"/>
      <c r="L609" s="520" t="s">
        <v>127</v>
      </c>
      <c r="BA609" s="466">
        <v>1</v>
      </c>
    </row>
    <row r="610" spans="2:53" ht="21" customHeight="1" x14ac:dyDescent="0.25">
      <c r="B610" s="116" t="s">
        <v>7</v>
      </c>
      <c r="C610" s="451" t="str">
        <f>C567</f>
        <v>Famille à coller.N.Nom de votre recette.Recette mère ►.S.Saisissez le nom de la recette mère</v>
      </c>
      <c r="D610" s="451">
        <f>D567</f>
        <v>6</v>
      </c>
      <c r="E610" s="451" t="str">
        <f>E567</f>
        <v>couverts</v>
      </c>
      <c r="F610" s="145"/>
      <c r="G610" s="146"/>
      <c r="H610" s="146"/>
      <c r="I610" s="146"/>
      <c r="J610" s="146"/>
      <c r="K610" s="472"/>
      <c r="L610" s="147" t="s">
        <v>128</v>
      </c>
      <c r="BA610" s="466">
        <v>1</v>
      </c>
    </row>
    <row r="611" spans="2:53" ht="21" customHeight="1" x14ac:dyDescent="0.25">
      <c r="B611" s="116" t="s">
        <v>7</v>
      </c>
      <c r="C611" s="451" t="str">
        <f>C567</f>
        <v>Famille à coller.N.Nom de votre recette.Recette mère ►.S.Saisissez le nom de la recette mère</v>
      </c>
      <c r="D611" s="451">
        <f>D567</f>
        <v>6</v>
      </c>
      <c r="E611" s="451" t="str">
        <f>E567</f>
        <v>couverts</v>
      </c>
      <c r="F611" s="145"/>
      <c r="G611" s="146"/>
      <c r="H611" s="146"/>
      <c r="I611" s="146"/>
      <c r="J611" s="146"/>
      <c r="K611" s="472"/>
      <c r="L611" s="147" t="s">
        <v>266</v>
      </c>
      <c r="BA611" s="466">
        <v>1</v>
      </c>
    </row>
    <row r="612" spans="2:53" ht="21" customHeight="1" x14ac:dyDescent="0.25">
      <c r="B612" s="116" t="s">
        <v>7</v>
      </c>
      <c r="C612" s="451" t="str">
        <f>C595</f>
        <v>Famille à coller.N.Nom de votre recette.Recette mère ►.S.Saisissez le nom de la recette mère</v>
      </c>
      <c r="D612" s="451">
        <f>D595</f>
        <v>6</v>
      </c>
      <c r="E612" s="451" t="str">
        <f>E595</f>
        <v>couverts</v>
      </c>
      <c r="F612" s="994"/>
      <c r="G612" s="265"/>
      <c r="H612" s="265" t="s">
        <v>73</v>
      </c>
      <c r="I612" s="266"/>
      <c r="J612" s="267"/>
      <c r="K612" s="267"/>
      <c r="L612" s="268"/>
      <c r="BA612" s="466">
        <v>1</v>
      </c>
    </row>
    <row r="613" spans="2:53" ht="21" customHeight="1" thickBot="1" x14ac:dyDescent="0.3">
      <c r="B613" s="123" t="s">
        <v>7</v>
      </c>
      <c r="C613" s="455" t="str">
        <f>C595</f>
        <v>Famille à coller.N.Nom de votre recette.Recette mère ►.S.Saisissez le nom de la recette mère</v>
      </c>
      <c r="D613" s="455">
        <f>D595</f>
        <v>6</v>
      </c>
      <c r="E613" s="455" t="str">
        <f>E595</f>
        <v>couverts</v>
      </c>
      <c r="F613" s="269" t="s">
        <v>62</v>
      </c>
      <c r="G613" s="270"/>
      <c r="H613" s="271"/>
      <c r="I613" s="272"/>
      <c r="J613" s="271"/>
      <c r="K613" s="271"/>
      <c r="L613" s="273"/>
      <c r="BA613" s="466">
        <v>1</v>
      </c>
    </row>
    <row r="614" spans="2:53" ht="21" customHeight="1" thickBot="1" x14ac:dyDescent="0.3">
      <c r="B614" s="312" t="s">
        <v>7</v>
      </c>
      <c r="C614" s="464"/>
      <c r="D614" s="464"/>
      <c r="E614" s="464"/>
      <c r="F614" s="464"/>
      <c r="G614" s="464"/>
      <c r="H614" s="464"/>
      <c r="I614" s="464"/>
      <c r="J614" s="464"/>
      <c r="K614" s="464"/>
      <c r="L614" s="464"/>
      <c r="BA614" s="466">
        <v>1</v>
      </c>
    </row>
    <row r="615" spans="2:53" ht="21" customHeight="1" x14ac:dyDescent="0.25">
      <c r="B615" s="23" t="s">
        <v>7</v>
      </c>
      <c r="C615" s="456" t="str">
        <f>C621</f>
        <v>Famille à coller.N.Nom de votre recette.Recette mère ►.S.Saisissez le nom de la recette mère</v>
      </c>
      <c r="D615" s="457">
        <f>D621</f>
        <v>6</v>
      </c>
      <c r="E615" s="457" t="str">
        <f>E621</f>
        <v>couverts</v>
      </c>
      <c r="F615" s="279" t="s">
        <v>4</v>
      </c>
      <c r="G615" s="24" t="s">
        <v>8</v>
      </c>
      <c r="H615" s="3217" t="s">
        <v>206</v>
      </c>
      <c r="I615" s="3217"/>
      <c r="J615" s="3157" t="s">
        <v>10</v>
      </c>
      <c r="K615" s="3157"/>
      <c r="L615" s="3158"/>
      <c r="N615" s="522" t="s">
        <v>77</v>
      </c>
      <c r="O615" s="470" t="s">
        <v>647</v>
      </c>
      <c r="P615" s="470"/>
      <c r="Q615" s="470"/>
      <c r="BA615" s="466">
        <v>1</v>
      </c>
    </row>
    <row r="616" spans="2:53" ht="21" customHeight="1" x14ac:dyDescent="0.25">
      <c r="B616" s="25" t="s">
        <v>7</v>
      </c>
      <c r="C616" s="458" t="str">
        <f>C621</f>
        <v>Famille à coller.N.Nom de votre recette.Recette mère ►.S.Saisissez le nom de la recette mère</v>
      </c>
      <c r="D616" s="459"/>
      <c r="E616" s="459"/>
      <c r="F616" s="281" t="s">
        <v>207</v>
      </c>
      <c r="G616" s="26" t="s">
        <v>12</v>
      </c>
      <c r="H616" s="3218"/>
      <c r="I616" s="3218"/>
      <c r="J616" s="3159"/>
      <c r="K616" s="3159"/>
      <c r="L616" s="3160"/>
      <c r="N616" s="464"/>
      <c r="O616" s="469" t="s">
        <v>276</v>
      </c>
      <c r="BA616" s="466">
        <v>1</v>
      </c>
    </row>
    <row r="617" spans="2:53" ht="21" customHeight="1" x14ac:dyDescent="0.25">
      <c r="B617" s="25" t="s">
        <v>7</v>
      </c>
      <c r="C617" s="460" t="str">
        <f>C621</f>
        <v>Famille à coller.N.Nom de votre recette.Recette mère ►.S.Saisissez le nom de la recette mère</v>
      </c>
      <c r="D617" s="461"/>
      <c r="E617" s="462"/>
      <c r="F617" s="28"/>
      <c r="G617" s="29" t="s">
        <v>208</v>
      </c>
      <c r="H617" s="283"/>
      <c r="I617" s="30" t="s">
        <v>13</v>
      </c>
      <c r="J617" s="284" t="s">
        <v>14</v>
      </c>
      <c r="K617" s="9"/>
      <c r="L617" s="285"/>
      <c r="BA617" s="466">
        <v>1</v>
      </c>
    </row>
    <row r="618" spans="2:53" ht="21" customHeight="1" x14ac:dyDescent="0.25">
      <c r="B618" s="25" t="s">
        <v>7</v>
      </c>
      <c r="C618" s="428" t="str">
        <f>C621</f>
        <v>Famille à coller.N.Nom de votre recette.Recette mère ►.S.Saisissez le nom de la recette mère</v>
      </c>
      <c r="D618" s="428"/>
      <c r="E618" s="428"/>
      <c r="F618" s="36" t="s">
        <v>16</v>
      </c>
      <c r="G618" s="37"/>
      <c r="H618" s="37"/>
      <c r="I618" s="288" t="s">
        <v>17</v>
      </c>
      <c r="J618" s="3214" t="str">
        <f>F621</f>
        <v>Famille à coller.N.Nom de votre recette.Recette mère ►.S.Saisissez le nom de la recette mère</v>
      </c>
      <c r="K618" s="3214"/>
      <c r="L618" s="3215"/>
      <c r="BA618" s="466">
        <v>1</v>
      </c>
    </row>
    <row r="619" spans="2:53" ht="21" customHeight="1" x14ac:dyDescent="0.25">
      <c r="B619" s="25" t="s">
        <v>7</v>
      </c>
      <c r="C619" s="428" t="str">
        <f>C621</f>
        <v>Famille à coller.N.Nom de votre recette.Recette mère ►.S.Saisissez le nom de la recette mère</v>
      </c>
      <c r="D619" s="428"/>
      <c r="E619" s="428"/>
      <c r="F619" s="43">
        <v>6</v>
      </c>
      <c r="G619" s="44" t="s">
        <v>66</v>
      </c>
      <c r="H619" s="36"/>
      <c r="I619" s="36"/>
      <c r="J619" s="3214"/>
      <c r="K619" s="3214"/>
      <c r="L619" s="3215"/>
      <c r="BA619" s="466">
        <v>1</v>
      </c>
    </row>
    <row r="620" spans="2:53" ht="21" customHeight="1" x14ac:dyDescent="0.25">
      <c r="B620" s="25" t="s">
        <v>5</v>
      </c>
      <c r="C620" s="428" t="str">
        <f>C621</f>
        <v>Famille à coller.N.Nom de votre recette.Recette mère ►.S.Saisissez le nom de la recette mère</v>
      </c>
      <c r="D620" s="428"/>
      <c r="E620" s="428"/>
      <c r="F620" s="289"/>
      <c r="G620" s="48"/>
      <c r="H620" s="48"/>
      <c r="I620" s="48"/>
      <c r="J620" s="48"/>
      <c r="K620" s="48"/>
      <c r="L620" s="429"/>
      <c r="BA620" s="466">
        <v>1</v>
      </c>
    </row>
    <row r="621" spans="2:53" ht="21" customHeight="1" thickBot="1" x14ac:dyDescent="0.3">
      <c r="B621" s="430" t="s">
        <v>5</v>
      </c>
      <c r="C621" s="431" t="str">
        <f>F621</f>
        <v>Famille à coller.N.Nom de votre recette.Recette mère ►.S.Saisissez le nom de la recette mère</v>
      </c>
      <c r="D621" s="431">
        <f>F619</f>
        <v>6</v>
      </c>
      <c r="E621" s="431" t="str">
        <f>G619</f>
        <v>couverts</v>
      </c>
      <c r="F621" s="435" t="str">
        <f>UPPER(LEFT(H615,1))&amp;LOWER(MID(H615,2,999))&amp;"."&amp;UPPER(LEFT(J615,1))&amp;"."&amp;UPPER(LEFT(J615,1))&amp;LOWER(MID(J615,2,999))&amp;"."&amp;IF(ISTEXT(L621),K621&amp;"."&amp;UPPER(LEFT(L621,1))&amp;"."&amp;UPPER(LEFT(L621,1))&amp;LOWER(MID(L621,2,999)),G621)</f>
        <v>Famille à coller.N.Nom de votre recette.Recette mère ►.S.Saisissez le nom de la recette mère</v>
      </c>
      <c r="G621" s="432" t="s">
        <v>22</v>
      </c>
      <c r="H621" s="3216" t="s">
        <v>23</v>
      </c>
      <c r="I621" s="3216"/>
      <c r="J621" s="3216"/>
      <c r="K621" s="433" t="s">
        <v>24</v>
      </c>
      <c r="L621" s="434" t="s">
        <v>25</v>
      </c>
      <c r="BA621" s="466">
        <v>1</v>
      </c>
    </row>
    <row r="622" spans="2:53" ht="21" customHeight="1" thickTop="1" thickBot="1" x14ac:dyDescent="0.3">
      <c r="B622" s="104" t="s">
        <v>7</v>
      </c>
      <c r="C622" s="440" t="str">
        <f>C621</f>
        <v>Famille à coller.N.Nom de votre recette.Recette mère ►.S.Saisissez le nom de la recette mère</v>
      </c>
      <c r="D622" s="440"/>
      <c r="E622" s="440"/>
      <c r="F622" s="105" t="s">
        <v>27</v>
      </c>
      <c r="G622" s="106">
        <v>4</v>
      </c>
      <c r="H622" s="107" t="s">
        <v>265</v>
      </c>
      <c r="I622" s="108"/>
      <c r="J622" s="206"/>
      <c r="K622" s="206" t="s">
        <v>272</v>
      </c>
      <c r="L622" s="109"/>
      <c r="BA622" s="466">
        <v>1</v>
      </c>
    </row>
    <row r="623" spans="2:53" ht="21" customHeight="1" thickTop="1" x14ac:dyDescent="0.25">
      <c r="B623" s="104" t="s">
        <v>7</v>
      </c>
      <c r="C623" s="523" t="str">
        <f>C621</f>
        <v>Famille à coller.N.Nom de votre recette.Recette mère ►.S.Saisissez le nom de la recette mère</v>
      </c>
      <c r="D623" s="523"/>
      <c r="E623" s="524"/>
      <c r="F623" s="9"/>
      <c r="G623" s="9"/>
      <c r="H623" s="9"/>
      <c r="I623" s="9"/>
      <c r="J623" s="9"/>
      <c r="K623" s="9"/>
      <c r="L623" s="207"/>
      <c r="BA623" s="466">
        <v>1</v>
      </c>
    </row>
    <row r="624" spans="2:53" ht="21" customHeight="1" x14ac:dyDescent="0.25">
      <c r="B624" s="104" t="s">
        <v>7</v>
      </c>
      <c r="C624" s="451" t="str">
        <f>C621</f>
        <v>Famille à coller.N.Nom de votre recette.Recette mère ►.S.Saisissez le nom de la recette mère</v>
      </c>
      <c r="D624" s="451"/>
      <c r="E624" s="525"/>
      <c r="F624" s="421" t="s">
        <v>183</v>
      </c>
      <c r="G624" s="422" t="s">
        <v>184</v>
      </c>
      <c r="H624" s="423"/>
      <c r="I624" s="424" t="s">
        <v>185</v>
      </c>
      <c r="J624" s="422" t="s">
        <v>7</v>
      </c>
      <c r="K624" s="422" t="s">
        <v>186</v>
      </c>
      <c r="L624" s="207" t="s">
        <v>187</v>
      </c>
      <c r="BA624" s="466">
        <v>1</v>
      </c>
    </row>
    <row r="625" spans="2:53" ht="21" customHeight="1" x14ac:dyDescent="0.25">
      <c r="B625" s="104" t="s">
        <v>7</v>
      </c>
      <c r="C625" s="451" t="str">
        <f>C621</f>
        <v>Famille à coller.N.Nom de votre recette.Recette mère ►.S.Saisissez le nom de la recette mère</v>
      </c>
      <c r="D625" s="451">
        <f>D621</f>
        <v>6</v>
      </c>
      <c r="E625" s="525" t="str">
        <f>E621</f>
        <v>couverts</v>
      </c>
      <c r="F625" s="208" t="str">
        <f>"cellule "&amp;ADDRESS(ROW(L625),COLUMN(L625),4)&amp;"  vous pouvez saisir un autre poids"</f>
        <v>cellule L625  vous pouvez saisir un autre poids</v>
      </c>
      <c r="G625" s="209"/>
      <c r="H625" s="210"/>
      <c r="I625" s="122"/>
      <c r="J625" s="209"/>
      <c r="L625" s="211">
        <v>1</v>
      </c>
      <c r="BA625" s="466">
        <v>1</v>
      </c>
    </row>
    <row r="626" spans="2:53" ht="21" customHeight="1" x14ac:dyDescent="0.25">
      <c r="B626" s="104" t="s">
        <v>7</v>
      </c>
      <c r="C626" s="451" t="str">
        <f>C621</f>
        <v>Famille à coller.N.Nom de votre recette.Recette mère ►.S.Saisissez le nom de la recette mère</v>
      </c>
      <c r="D626" s="451">
        <f>D621</f>
        <v>6</v>
      </c>
      <c r="E626" s="525" t="str">
        <f>E621</f>
        <v>couverts</v>
      </c>
      <c r="F626" s="212">
        <v>100</v>
      </c>
      <c r="G626" s="134">
        <v>120</v>
      </c>
      <c r="H626" s="213"/>
      <c r="I626" s="134">
        <v>180</v>
      </c>
      <c r="J626" s="134">
        <v>180</v>
      </c>
      <c r="K626" s="134">
        <v>200</v>
      </c>
      <c r="L626" s="214" t="s">
        <v>190</v>
      </c>
      <c r="BA626" s="466">
        <v>1</v>
      </c>
    </row>
    <row r="627" spans="2:53" ht="21" customHeight="1" x14ac:dyDescent="0.25">
      <c r="B627" s="104" t="s">
        <v>7</v>
      </c>
      <c r="C627" s="451" t="str">
        <f>C621</f>
        <v>Famille à coller.N.Nom de votre recette.Recette mère ►.S.Saisissez le nom de la recette mère</v>
      </c>
      <c r="D627" s="451">
        <f>D621</f>
        <v>6</v>
      </c>
      <c r="E627" s="525" t="str">
        <f>E621</f>
        <v>couverts</v>
      </c>
      <c r="F627" s="215">
        <f>IF(MOD(L625*1000/F626,1)=0,L625*1000/F626,IF(MOD(L625*1000/F626,1)&lt;0.5,INT(L625*1000/F626),INT(L625*1000/F626)+1))</f>
        <v>10</v>
      </c>
      <c r="G627" s="216">
        <f>IF(MOD(L625*1000/G626,1)=0,L625*1000/G626,IF(MOD(L625*1000/G626,1)&lt;0.5,INT(L625*1000/G626),INT(L625*1000/G626)+1))</f>
        <v>8</v>
      </c>
      <c r="H627" s="217"/>
      <c r="I627" s="216">
        <f>IF(MOD(L625*1000/I626,1)=0,L625*1000/I626,IF(MOD(L625*1000/I626,1)&lt;0.5,INT(L625*1000/I626),INT(L625*1000/I626)+1))</f>
        <v>6</v>
      </c>
      <c r="J627" s="216">
        <f>IF(MOD(L625*1000/J626,1)=0,L625*1000/J626,IF(MOD(L625*1000/J626,1)&lt;0.5,INT(L625*1000/J626),INT(L625*1000/J626)+1))</f>
        <v>6</v>
      </c>
      <c r="K627" s="216">
        <f>IF(MOD(L625*1000/K626,1)=0,L625*1000/K626,IF(MOD(L625*1000/K626,1)&lt;0.5,INT(L625*1000/K626),INT(L625*1000/K626)+1))</f>
        <v>5</v>
      </c>
      <c r="L627" s="218" t="s">
        <v>79</v>
      </c>
      <c r="BA627" s="466">
        <v>1</v>
      </c>
    </row>
    <row r="628" spans="2:53" ht="21" customHeight="1" x14ac:dyDescent="0.25">
      <c r="B628" s="104" t="s">
        <v>7</v>
      </c>
      <c r="C628" s="451" t="str">
        <f>C621</f>
        <v>Famille à coller.N.Nom de votre recette.Recette mère ►.S.Saisissez le nom de la recette mère</v>
      </c>
      <c r="D628" s="451">
        <f>D621</f>
        <v>6</v>
      </c>
      <c r="E628" s="525" t="str">
        <f>E621</f>
        <v>couverts</v>
      </c>
      <c r="F628" s="208" t="str">
        <f>"cellule "&amp;ADDRESS(ROW(L628),COLUMN(L628),4)&amp;"  vous pouvez saisir un autre poids"</f>
        <v>cellule L628  vous pouvez saisir un autre poids</v>
      </c>
      <c r="G628" s="213"/>
      <c r="H628" s="219"/>
      <c r="I628" s="9"/>
      <c r="J628" s="213"/>
      <c r="L628" s="220">
        <v>1</v>
      </c>
      <c r="BA628" s="466">
        <v>1</v>
      </c>
    </row>
    <row r="629" spans="2:53" ht="21" customHeight="1" x14ac:dyDescent="0.25">
      <c r="B629" s="104" t="s">
        <v>7</v>
      </c>
      <c r="C629" s="451" t="str">
        <f>C621</f>
        <v>Famille à coller.N.Nom de votre recette.Recette mère ►.S.Saisissez le nom de la recette mère</v>
      </c>
      <c r="D629" s="451">
        <f>D621</f>
        <v>6</v>
      </c>
      <c r="E629" s="525" t="str">
        <f>E621</f>
        <v>couverts</v>
      </c>
      <c r="F629" s="221">
        <v>10</v>
      </c>
      <c r="G629" s="157">
        <v>8</v>
      </c>
      <c r="H629" s="222"/>
      <c r="I629" s="157">
        <v>5</v>
      </c>
      <c r="J629" s="157">
        <v>6</v>
      </c>
      <c r="K629" s="157">
        <v>10</v>
      </c>
      <c r="L629" s="223" t="s">
        <v>192</v>
      </c>
      <c r="BA629" s="466">
        <v>1</v>
      </c>
    </row>
    <row r="630" spans="2:53" ht="21" customHeight="1" x14ac:dyDescent="0.25">
      <c r="B630" s="104" t="s">
        <v>7</v>
      </c>
      <c r="C630" s="451" t="str">
        <f>C621</f>
        <v>Famille à coller.N.Nom de votre recette.Recette mère ►.S.Saisissez le nom de la recette mère</v>
      </c>
      <c r="D630" s="451">
        <f>D621</f>
        <v>6</v>
      </c>
      <c r="E630" s="525" t="str">
        <f>E621</f>
        <v>couverts</v>
      </c>
      <c r="F630" s="224">
        <f>L628/F629*1000</f>
        <v>100</v>
      </c>
      <c r="G630" s="225">
        <f>L628/G629*1000</f>
        <v>125</v>
      </c>
      <c r="H630" s="93"/>
      <c r="I630" s="225">
        <f>L628/I629*1000</f>
        <v>200</v>
      </c>
      <c r="J630" s="225">
        <f>L628/J629*1000</f>
        <v>166.66666666666666</v>
      </c>
      <c r="K630" s="225">
        <f>L628/K629*1000</f>
        <v>100</v>
      </c>
      <c r="L630" s="218" t="s">
        <v>94</v>
      </c>
      <c r="BA630" s="466">
        <v>1</v>
      </c>
    </row>
    <row r="631" spans="2:53" ht="21" customHeight="1" x14ac:dyDescent="0.25">
      <c r="B631" s="104" t="s">
        <v>7</v>
      </c>
      <c r="C631" s="451" t="str">
        <f>C621</f>
        <v>Famille à coller.N.Nom de votre recette.Recette mère ►.S.Saisissez le nom de la recette mère</v>
      </c>
      <c r="D631" s="451">
        <f>D621</f>
        <v>6</v>
      </c>
      <c r="E631" s="525" t="str">
        <f>E621</f>
        <v>couverts</v>
      </c>
      <c r="F631" s="226" t="s">
        <v>187</v>
      </c>
      <c r="G631" s="227"/>
      <c r="H631" s="228" t="s">
        <v>81</v>
      </c>
      <c r="I631" s="227"/>
      <c r="J631" s="227"/>
      <c r="K631" s="228" t="s">
        <v>83</v>
      </c>
      <c r="L631" s="115"/>
      <c r="BA631" s="466">
        <v>1</v>
      </c>
    </row>
    <row r="632" spans="2:53" ht="21" customHeight="1" x14ac:dyDescent="0.25">
      <c r="B632" s="104" t="s">
        <v>7</v>
      </c>
      <c r="C632" s="451" t="str">
        <f>C621</f>
        <v>Famille à coller.N.Nom de votre recette.Recette mère ►.S.Saisissez le nom de la recette mère</v>
      </c>
      <c r="D632" s="451">
        <f>D621</f>
        <v>6</v>
      </c>
      <c r="E632" s="525" t="str">
        <f>E621</f>
        <v>couverts</v>
      </c>
      <c r="F632" s="226" t="s">
        <v>80</v>
      </c>
      <c r="G632" s="227"/>
      <c r="H632" s="333" t="s">
        <v>82</v>
      </c>
      <c r="I632" s="227"/>
      <c r="J632" s="227"/>
      <c r="K632" s="228" t="s">
        <v>84</v>
      </c>
      <c r="L632" s="425" t="s">
        <v>193</v>
      </c>
      <c r="BA632" s="466">
        <v>1</v>
      </c>
    </row>
    <row r="633" spans="2:53" ht="21" customHeight="1" thickBot="1" x14ac:dyDescent="0.3">
      <c r="B633" s="104" t="s">
        <v>7</v>
      </c>
      <c r="C633" s="451" t="str">
        <f>C621</f>
        <v>Famille à coller.N.Nom de votre recette.Recette mère ►.S.Saisissez le nom de la recette mère</v>
      </c>
      <c r="D633" s="451">
        <f>D621</f>
        <v>6</v>
      </c>
      <c r="E633" s="525" t="str">
        <f>E621</f>
        <v>couverts</v>
      </c>
      <c r="F633" s="114"/>
      <c r="G633" s="114"/>
      <c r="H633" s="114"/>
      <c r="I633" s="114"/>
      <c r="J633" s="114"/>
      <c r="K633" s="114"/>
      <c r="L633" s="115"/>
      <c r="BA633" s="466">
        <v>1</v>
      </c>
    </row>
    <row r="634" spans="2:53" ht="21" customHeight="1" thickTop="1" thickBot="1" x14ac:dyDescent="0.3">
      <c r="B634" s="104" t="s">
        <v>7</v>
      </c>
      <c r="C634" s="451" t="str">
        <f>C621</f>
        <v>Famille à coller.N.Nom de votre recette.Recette mère ►.S.Saisissez le nom de la recette mère</v>
      </c>
      <c r="D634" s="451">
        <f>D621</f>
        <v>6</v>
      </c>
      <c r="E634" s="525" t="str">
        <f>E621</f>
        <v>couverts</v>
      </c>
      <c r="F634" s="206" t="s">
        <v>230</v>
      </c>
      <c r="G634" s="106"/>
      <c r="H634" s="373" t="s">
        <v>239</v>
      </c>
      <c r="I634" s="108"/>
      <c r="J634" s="206"/>
      <c r="K634" s="206"/>
      <c r="L634" s="109"/>
      <c r="BA634" s="466">
        <v>1</v>
      </c>
    </row>
    <row r="635" spans="2:53" ht="21" customHeight="1" thickTop="1" x14ac:dyDescent="0.25">
      <c r="B635" s="104" t="s">
        <v>7</v>
      </c>
      <c r="C635" s="451" t="str">
        <f>C621</f>
        <v>Famille à coller.N.Nom de votre recette.Recette mère ►.S.Saisissez le nom de la recette mère</v>
      </c>
      <c r="D635" s="451">
        <f>D621</f>
        <v>6</v>
      </c>
      <c r="E635" s="525" t="str">
        <f>E621</f>
        <v>couverts</v>
      </c>
      <c r="F635" s="264"/>
      <c r="G635" s="122"/>
      <c r="H635" s="122"/>
      <c r="I635" s="122"/>
      <c r="J635" s="335" t="s">
        <v>231</v>
      </c>
      <c r="K635" s="122"/>
      <c r="L635" s="426"/>
      <c r="BA635" s="466">
        <v>1</v>
      </c>
    </row>
    <row r="636" spans="2:53" ht="21" customHeight="1" x14ac:dyDescent="0.25">
      <c r="B636" s="104" t="s">
        <v>7</v>
      </c>
      <c r="C636" s="451" t="str">
        <f>C621</f>
        <v>Famille à coller.N.Nom de votre recette.Recette mère ►.S.Saisissez le nom de la recette mère</v>
      </c>
      <c r="D636" s="451">
        <f>D621</f>
        <v>6</v>
      </c>
      <c r="E636" s="525" t="str">
        <f>E621</f>
        <v>couverts</v>
      </c>
      <c r="F636" s="336" t="s">
        <v>232</v>
      </c>
      <c r="G636" s="337" t="s">
        <v>233</v>
      </c>
      <c r="H636" s="3183" t="s">
        <v>49</v>
      </c>
      <c r="I636" s="3183"/>
      <c r="J636" s="338" t="s">
        <v>234</v>
      </c>
      <c r="L636" s="339" t="s">
        <v>235</v>
      </c>
      <c r="BA636" s="466">
        <v>1</v>
      </c>
    </row>
    <row r="637" spans="2:53" ht="21" customHeight="1" x14ac:dyDescent="0.25">
      <c r="B637" s="104" t="s">
        <v>7</v>
      </c>
      <c r="C637" s="451" t="str">
        <f>C621</f>
        <v>Famille à coller.N.Nom de votre recette.Recette mère ►.S.Saisissez le nom de la recette mère</v>
      </c>
      <c r="D637" s="451">
        <f>D621</f>
        <v>6</v>
      </c>
      <c r="E637" s="525" t="str">
        <f>E621</f>
        <v>couverts</v>
      </c>
      <c r="F637" s="3184">
        <v>750</v>
      </c>
      <c r="G637" s="340">
        <v>1</v>
      </c>
      <c r="H637" s="3185" t="s">
        <v>236</v>
      </c>
      <c r="I637" s="3185"/>
      <c r="J637" s="341">
        <v>16</v>
      </c>
      <c r="K637" s="190">
        <f>G637*F637</f>
        <v>750</v>
      </c>
      <c r="L637" s="342" t="s">
        <v>237</v>
      </c>
      <c r="BA637" s="466">
        <v>1</v>
      </c>
    </row>
    <row r="638" spans="2:53" ht="21" customHeight="1" x14ac:dyDescent="0.25">
      <c r="B638" s="104" t="s">
        <v>7</v>
      </c>
      <c r="C638" s="451" t="str">
        <f>C621</f>
        <v>Famille à coller.N.Nom de votre recette.Recette mère ►.S.Saisissez le nom de la recette mère</v>
      </c>
      <c r="D638" s="451">
        <f>D621</f>
        <v>6</v>
      </c>
      <c r="E638" s="525" t="str">
        <f>E621</f>
        <v>couverts</v>
      </c>
      <c r="F638" s="3184"/>
      <c r="G638" s="343">
        <v>120</v>
      </c>
      <c r="H638" s="42" t="s">
        <v>238</v>
      </c>
      <c r="I638" s="344"/>
      <c r="J638" s="345">
        <v>1.2</v>
      </c>
      <c r="K638" s="346">
        <f>(G638*F637)/1000</f>
        <v>90</v>
      </c>
      <c r="L638" s="3199" t="s">
        <v>273</v>
      </c>
      <c r="BA638" s="466">
        <v>1</v>
      </c>
    </row>
    <row r="639" spans="2:53" ht="21" customHeight="1" x14ac:dyDescent="0.25">
      <c r="B639" s="104" t="s">
        <v>7</v>
      </c>
      <c r="C639" s="451" t="str">
        <f>C621</f>
        <v>Famille à coller.N.Nom de votre recette.Recette mère ►.S.Saisissez le nom de la recette mère</v>
      </c>
      <c r="D639" s="451">
        <f>D621</f>
        <v>6</v>
      </c>
      <c r="E639" s="525" t="str">
        <f>E621</f>
        <v>couverts</v>
      </c>
      <c r="F639" s="347" t="str">
        <f>INT(K637/J637) &amp; " " &amp; L637 &amp; " de " &amp; J637 &amp; " " &amp; H637 &amp; IF(MOD(K637,J637)&gt;0, " + 1 "&amp;L637&amp;" de " &amp; TEXT(MOD(K637,J637), "0.00") &amp; " " &amp; H637, "")</f>
        <v>46 Assiette(s) de 16 madeleine(s) + 1 Assiette(s) de 14.00 madeleine(s)</v>
      </c>
      <c r="G639" s="9"/>
      <c r="H639" s="9"/>
      <c r="I639" s="9"/>
      <c r="J639" s="9"/>
      <c r="K639" s="114"/>
      <c r="L639" s="3199"/>
      <c r="BA639" s="466">
        <v>1</v>
      </c>
    </row>
    <row r="640" spans="2:53" ht="21" customHeight="1" x14ac:dyDescent="0.25">
      <c r="B640" s="104" t="s">
        <v>7</v>
      </c>
      <c r="C640" s="451" t="str">
        <f>C621</f>
        <v>Famille à coller.N.Nom de votre recette.Recette mère ►.S.Saisissez le nom de la recette mère</v>
      </c>
      <c r="D640" s="451">
        <f>D621</f>
        <v>6</v>
      </c>
      <c r="E640" s="525" t="str">
        <f>E621</f>
        <v>couverts</v>
      </c>
      <c r="F640" s="122" t="str">
        <f>IF(MOD(K638, J638) = 0, INT(K638/J638) &amp; " " &amp; L637 &amp; " de " &amp; J638 &amp; " kg", INT(K638/J638) &amp; " " &amp; L637 &amp; " de " &amp; J638 &amp; " kg" &amp; " + 1 "&amp;L637&amp;" de " &amp; TEXT(MOD(K638, J638), "0.00") &amp; " kg")</f>
        <v>75 Assiette(s) de 1.2 kg + 1 Assiette(s) de 0.00 kg</v>
      </c>
      <c r="G640" s="9"/>
      <c r="H640" s="9"/>
      <c r="I640" s="9"/>
      <c r="J640" s="9"/>
      <c r="K640" s="114"/>
      <c r="L640" s="3199"/>
      <c r="BA640" s="466">
        <v>1</v>
      </c>
    </row>
    <row r="641" spans="2:53" ht="21" customHeight="1" x14ac:dyDescent="0.25">
      <c r="B641" s="73" t="str">
        <f t="shared" ref="B641:B662" si="53">IF(OR(F641&lt;&gt;"",G641&lt;&gt; "",H641&lt;&gt;"",I641&lt;&gt;""),"A", "►")</f>
        <v>►</v>
      </c>
      <c r="C641" s="451" t="str">
        <f>C621</f>
        <v>Famille à coller.N.Nom de votre recette.Recette mère ►.S.Saisissez le nom de la recette mère</v>
      </c>
      <c r="D641" s="451">
        <f>D621</f>
        <v>6</v>
      </c>
      <c r="E641" s="525" t="str">
        <f>E621</f>
        <v>couverts</v>
      </c>
      <c r="F641" s="114"/>
      <c r="G641" s="114"/>
      <c r="H641" s="114"/>
      <c r="I641" s="114"/>
      <c r="J641" s="114"/>
      <c r="K641" s="114"/>
      <c r="L641" s="115"/>
      <c r="BA641" s="466">
        <v>1</v>
      </c>
    </row>
    <row r="642" spans="2:53" ht="21" customHeight="1" x14ac:dyDescent="0.25">
      <c r="B642" s="104" t="s">
        <v>7</v>
      </c>
      <c r="C642" s="451" t="str">
        <f>C621</f>
        <v>Famille à coller.N.Nom de votre recette.Recette mère ►.S.Saisissez le nom de la recette mère</v>
      </c>
      <c r="D642" s="451">
        <f>D621</f>
        <v>6</v>
      </c>
      <c r="E642" s="451" t="str">
        <f>E621</f>
        <v>couverts</v>
      </c>
      <c r="F642" s="393" t="s">
        <v>68</v>
      </c>
      <c r="G642" s="348"/>
      <c r="H642" s="348"/>
      <c r="I642" s="348"/>
      <c r="J642" s="348"/>
      <c r="K642" s="348"/>
      <c r="L642" s="349"/>
      <c r="BA642" s="466">
        <v>1</v>
      </c>
    </row>
    <row r="643" spans="2:53" ht="21" customHeight="1" x14ac:dyDescent="0.25">
      <c r="B643" s="73" t="str">
        <f t="shared" si="53"/>
        <v>►</v>
      </c>
      <c r="C643" s="451" t="str">
        <f>C621</f>
        <v>Famille à coller.N.Nom de votre recette.Recette mère ►.S.Saisissez le nom de la recette mère</v>
      </c>
      <c r="D643" s="451">
        <f>D621</f>
        <v>6</v>
      </c>
      <c r="E643" s="451" t="str">
        <f>E621</f>
        <v>couverts</v>
      </c>
      <c r="F643" s="386"/>
      <c r="G643" s="375"/>
      <c r="H643" s="375"/>
      <c r="I643" s="375"/>
      <c r="J643" s="375"/>
      <c r="K643" s="375"/>
      <c r="L643" s="387"/>
      <c r="BA643" s="466">
        <v>1</v>
      </c>
    </row>
    <row r="644" spans="2:53" ht="21" customHeight="1" x14ac:dyDescent="0.25">
      <c r="B644" s="73" t="str">
        <f t="shared" si="53"/>
        <v>►</v>
      </c>
      <c r="C644" s="451" t="str">
        <f>C621</f>
        <v>Famille à coller.N.Nom de votre recette.Recette mère ►.S.Saisissez le nom de la recette mère</v>
      </c>
      <c r="D644" s="451">
        <f>D621</f>
        <v>6</v>
      </c>
      <c r="E644" s="451" t="str">
        <f>E621</f>
        <v>couverts</v>
      </c>
      <c r="F644" s="386"/>
      <c r="G644" s="375"/>
      <c r="H644" s="375"/>
      <c r="I644" s="375"/>
      <c r="J644" s="375"/>
      <c r="K644" s="375"/>
      <c r="L644" s="387"/>
      <c r="BA644" s="466">
        <v>1</v>
      </c>
    </row>
    <row r="645" spans="2:53" ht="21" customHeight="1" x14ac:dyDescent="0.25">
      <c r="B645" s="73" t="str">
        <f t="shared" si="53"/>
        <v>►</v>
      </c>
      <c r="C645" s="451" t="str">
        <f>C621</f>
        <v>Famille à coller.N.Nom de votre recette.Recette mère ►.S.Saisissez le nom de la recette mère</v>
      </c>
      <c r="D645" s="451">
        <f>D621</f>
        <v>6</v>
      </c>
      <c r="E645" s="451" t="str">
        <f>E621</f>
        <v>couverts</v>
      </c>
      <c r="F645" s="261"/>
      <c r="G645" s="114"/>
      <c r="H645" s="114"/>
      <c r="I645" s="114"/>
      <c r="J645" s="114"/>
      <c r="K645" s="114"/>
      <c r="L645" s="115"/>
      <c r="BA645" s="466">
        <v>1</v>
      </c>
    </row>
    <row r="646" spans="2:53" ht="21" customHeight="1" x14ac:dyDescent="0.25">
      <c r="B646" s="73" t="str">
        <f t="shared" si="53"/>
        <v>►</v>
      </c>
      <c r="C646" s="451" t="str">
        <f>C621</f>
        <v>Famille à coller.N.Nom de votre recette.Recette mère ►.S.Saisissez le nom de la recette mère</v>
      </c>
      <c r="D646" s="451">
        <f>D621</f>
        <v>6</v>
      </c>
      <c r="E646" s="451" t="str">
        <f>E621</f>
        <v>couverts</v>
      </c>
      <c r="F646" s="261"/>
      <c r="G646" s="114"/>
      <c r="H646" s="114"/>
      <c r="I646" s="114"/>
      <c r="J646" s="114"/>
      <c r="K646" s="114"/>
      <c r="L646" s="115"/>
      <c r="BA646" s="466">
        <v>1</v>
      </c>
    </row>
    <row r="647" spans="2:53" ht="21" customHeight="1" x14ac:dyDescent="0.25">
      <c r="B647" s="73" t="str">
        <f t="shared" si="53"/>
        <v>►</v>
      </c>
      <c r="C647" s="451" t="str">
        <f>C621</f>
        <v>Famille à coller.N.Nom de votre recette.Recette mère ►.S.Saisissez le nom de la recette mère</v>
      </c>
      <c r="D647" s="451">
        <f>D621</f>
        <v>6</v>
      </c>
      <c r="E647" s="451" t="str">
        <f>E621</f>
        <v>couverts</v>
      </c>
      <c r="F647" s="261"/>
      <c r="G647" s="114"/>
      <c r="H647" s="114"/>
      <c r="I647" s="114"/>
      <c r="J647" s="114"/>
      <c r="K647" s="114"/>
      <c r="L647" s="115"/>
      <c r="BA647" s="466">
        <v>1</v>
      </c>
    </row>
    <row r="648" spans="2:53" ht="21" customHeight="1" x14ac:dyDescent="0.25">
      <c r="B648" s="73" t="str">
        <f t="shared" si="53"/>
        <v>►</v>
      </c>
      <c r="C648" s="451" t="str">
        <f>C621</f>
        <v>Famille à coller.N.Nom de votre recette.Recette mère ►.S.Saisissez le nom de la recette mère</v>
      </c>
      <c r="D648" s="451">
        <f>D621</f>
        <v>6</v>
      </c>
      <c r="E648" s="451" t="str">
        <f>E621</f>
        <v>couverts</v>
      </c>
      <c r="F648" s="261"/>
      <c r="G648" s="114"/>
      <c r="H648" s="114"/>
      <c r="I648" s="114"/>
      <c r="J648" s="114"/>
      <c r="K648" s="114"/>
      <c r="L648" s="115"/>
      <c r="BA648" s="466">
        <v>1</v>
      </c>
    </row>
    <row r="649" spans="2:53" ht="21" customHeight="1" x14ac:dyDescent="0.25">
      <c r="B649" s="73" t="str">
        <f t="shared" si="53"/>
        <v>►</v>
      </c>
      <c r="C649" s="451" t="str">
        <f>C621</f>
        <v>Famille à coller.N.Nom de votre recette.Recette mère ►.S.Saisissez le nom de la recette mère</v>
      </c>
      <c r="D649" s="451">
        <f>D621</f>
        <v>6</v>
      </c>
      <c r="E649" s="451" t="str">
        <f>E621</f>
        <v>couverts</v>
      </c>
      <c r="F649" s="261"/>
      <c r="G649" s="114"/>
      <c r="H649" s="114"/>
      <c r="I649" s="114"/>
      <c r="J649" s="114"/>
      <c r="K649" s="114"/>
      <c r="L649" s="115"/>
      <c r="BA649" s="466">
        <v>1</v>
      </c>
    </row>
    <row r="650" spans="2:53" ht="21" customHeight="1" x14ac:dyDescent="0.25">
      <c r="B650" s="73" t="str">
        <f t="shared" si="53"/>
        <v>►</v>
      </c>
      <c r="C650" s="451" t="str">
        <f>C621</f>
        <v>Famille à coller.N.Nom de votre recette.Recette mère ►.S.Saisissez le nom de la recette mère</v>
      </c>
      <c r="D650" s="451">
        <f>D621</f>
        <v>6</v>
      </c>
      <c r="E650" s="451" t="str">
        <f>E621</f>
        <v>couverts</v>
      </c>
      <c r="F650" s="261"/>
      <c r="G650" s="114"/>
      <c r="H650" s="114"/>
      <c r="I650" s="114"/>
      <c r="J650" s="114"/>
      <c r="K650" s="114"/>
      <c r="L650" s="115"/>
      <c r="BA650" s="466">
        <v>1</v>
      </c>
    </row>
    <row r="651" spans="2:53" ht="21" customHeight="1" x14ac:dyDescent="0.25">
      <c r="B651" s="73" t="str">
        <f t="shared" si="53"/>
        <v>►</v>
      </c>
      <c r="C651" s="451" t="str">
        <f>C621</f>
        <v>Famille à coller.N.Nom de votre recette.Recette mère ►.S.Saisissez le nom de la recette mère</v>
      </c>
      <c r="D651" s="451">
        <f>D621</f>
        <v>6</v>
      </c>
      <c r="E651" s="451" t="str">
        <f>E621</f>
        <v>couverts</v>
      </c>
      <c r="F651" s="261"/>
      <c r="G651" s="114"/>
      <c r="H651" s="114"/>
      <c r="I651" s="114"/>
      <c r="J651" s="114"/>
      <c r="K651" s="114"/>
      <c r="L651" s="115"/>
      <c r="BA651" s="466">
        <v>1</v>
      </c>
    </row>
    <row r="652" spans="2:53" ht="21" customHeight="1" x14ac:dyDescent="0.25">
      <c r="B652" s="73" t="str">
        <f t="shared" si="53"/>
        <v>►</v>
      </c>
      <c r="C652" s="451" t="str">
        <f>C621</f>
        <v>Famille à coller.N.Nom de votre recette.Recette mère ►.S.Saisissez le nom de la recette mère</v>
      </c>
      <c r="D652" s="451">
        <f>D621</f>
        <v>6</v>
      </c>
      <c r="E652" s="451" t="str">
        <f>E621</f>
        <v>couverts</v>
      </c>
      <c r="F652" s="261"/>
      <c r="G652" s="114"/>
      <c r="H652" s="114"/>
      <c r="I652" s="114"/>
      <c r="J652" s="114"/>
      <c r="K652" s="114"/>
      <c r="L652" s="115"/>
      <c r="BA652" s="466">
        <v>1</v>
      </c>
    </row>
    <row r="653" spans="2:53" ht="21" customHeight="1" x14ac:dyDescent="0.25">
      <c r="B653" s="73" t="str">
        <f t="shared" si="53"/>
        <v>►</v>
      </c>
      <c r="C653" s="451" t="str">
        <f>C621</f>
        <v>Famille à coller.N.Nom de votre recette.Recette mère ►.S.Saisissez le nom de la recette mère</v>
      </c>
      <c r="D653" s="451">
        <f>D621</f>
        <v>6</v>
      </c>
      <c r="E653" s="451" t="str">
        <f>E621</f>
        <v>couverts</v>
      </c>
      <c r="F653" s="261"/>
      <c r="G653" s="114"/>
      <c r="H653" s="114"/>
      <c r="I653" s="114"/>
      <c r="J653" s="114"/>
      <c r="K653" s="114"/>
      <c r="L653" s="115"/>
      <c r="BA653" s="466">
        <v>1</v>
      </c>
    </row>
    <row r="654" spans="2:53" ht="21" customHeight="1" x14ac:dyDescent="0.25">
      <c r="B654" s="73" t="str">
        <f t="shared" si="53"/>
        <v>►</v>
      </c>
      <c r="C654" s="451" t="str">
        <f>C621</f>
        <v>Famille à coller.N.Nom de votre recette.Recette mère ►.S.Saisissez le nom de la recette mère</v>
      </c>
      <c r="D654" s="451">
        <f>D621</f>
        <v>6</v>
      </c>
      <c r="E654" s="451" t="str">
        <f>E621</f>
        <v>couverts</v>
      </c>
      <c r="F654" s="261"/>
      <c r="G654" s="114"/>
      <c r="H654" s="114"/>
      <c r="I654" s="114"/>
      <c r="J654" s="114"/>
      <c r="K654" s="114"/>
      <c r="L654" s="115"/>
      <c r="BA654" s="466">
        <v>1</v>
      </c>
    </row>
    <row r="655" spans="2:53" ht="21" customHeight="1" x14ac:dyDescent="0.25">
      <c r="B655" s="73" t="str">
        <f t="shared" si="53"/>
        <v>►</v>
      </c>
      <c r="C655" s="451" t="str">
        <f>C621</f>
        <v>Famille à coller.N.Nom de votre recette.Recette mère ►.S.Saisissez le nom de la recette mère</v>
      </c>
      <c r="D655" s="451">
        <f>D621</f>
        <v>6</v>
      </c>
      <c r="E655" s="451" t="str">
        <f>E621</f>
        <v>couverts</v>
      </c>
      <c r="F655" s="261"/>
      <c r="G655" s="114"/>
      <c r="H655" s="114"/>
      <c r="I655" s="114"/>
      <c r="J655" s="114"/>
      <c r="K655" s="114"/>
      <c r="L655" s="115"/>
      <c r="BA655" s="466">
        <v>1</v>
      </c>
    </row>
    <row r="656" spans="2:53" ht="21" customHeight="1" x14ac:dyDescent="0.25">
      <c r="B656" s="73" t="str">
        <f t="shared" si="53"/>
        <v>►</v>
      </c>
      <c r="C656" s="451" t="str">
        <f>C621</f>
        <v>Famille à coller.N.Nom de votre recette.Recette mère ►.S.Saisissez le nom de la recette mère</v>
      </c>
      <c r="D656" s="451">
        <f>D621</f>
        <v>6</v>
      </c>
      <c r="E656" s="451" t="str">
        <f>E621</f>
        <v>couverts</v>
      </c>
      <c r="F656" s="261"/>
      <c r="G656" s="114"/>
      <c r="H656" s="114"/>
      <c r="I656" s="114"/>
      <c r="J656" s="114"/>
      <c r="K656" s="114"/>
      <c r="L656" s="115"/>
      <c r="BA656" s="466">
        <v>1</v>
      </c>
    </row>
    <row r="657" spans="2:53" ht="21" customHeight="1" x14ac:dyDescent="0.25">
      <c r="B657" s="73" t="str">
        <f t="shared" si="53"/>
        <v>►</v>
      </c>
      <c r="C657" s="451" t="str">
        <f>C621</f>
        <v>Famille à coller.N.Nom de votre recette.Recette mère ►.S.Saisissez le nom de la recette mère</v>
      </c>
      <c r="D657" s="451">
        <f>D621</f>
        <v>6</v>
      </c>
      <c r="E657" s="451" t="str">
        <f>E621</f>
        <v>couverts</v>
      </c>
      <c r="F657" s="261"/>
      <c r="G657" s="114"/>
      <c r="H657" s="114"/>
      <c r="I657" s="114"/>
      <c r="J657" s="114"/>
      <c r="K657" s="114"/>
      <c r="L657" s="115"/>
      <c r="BA657" s="466">
        <v>1</v>
      </c>
    </row>
    <row r="658" spans="2:53" ht="21" customHeight="1" x14ac:dyDescent="0.25">
      <c r="B658" s="73" t="str">
        <f t="shared" si="53"/>
        <v>►</v>
      </c>
      <c r="C658" s="451" t="str">
        <f>C621</f>
        <v>Famille à coller.N.Nom de votre recette.Recette mère ►.S.Saisissez le nom de la recette mère</v>
      </c>
      <c r="D658" s="451">
        <f>D621</f>
        <v>6</v>
      </c>
      <c r="E658" s="451" t="str">
        <f>E621</f>
        <v>couverts</v>
      </c>
      <c r="F658" s="261"/>
      <c r="G658" s="114"/>
      <c r="H658" s="114"/>
      <c r="I658" s="114"/>
      <c r="J658" s="114"/>
      <c r="K658" s="114"/>
      <c r="L658" s="115"/>
      <c r="BA658" s="466">
        <v>1</v>
      </c>
    </row>
    <row r="659" spans="2:53" ht="21" customHeight="1" x14ac:dyDescent="0.25">
      <c r="B659" s="73" t="str">
        <f t="shared" si="53"/>
        <v>►</v>
      </c>
      <c r="C659" s="451" t="str">
        <f>C621</f>
        <v>Famille à coller.N.Nom de votre recette.Recette mère ►.S.Saisissez le nom de la recette mère</v>
      </c>
      <c r="D659" s="451">
        <f>D621</f>
        <v>6</v>
      </c>
      <c r="E659" s="451" t="str">
        <f>E621</f>
        <v>couverts</v>
      </c>
      <c r="F659" s="261"/>
      <c r="G659" s="114"/>
      <c r="H659" s="114"/>
      <c r="I659" s="114"/>
      <c r="J659" s="114"/>
      <c r="K659" s="114"/>
      <c r="L659" s="115"/>
      <c r="BA659" s="466">
        <v>1</v>
      </c>
    </row>
    <row r="660" spans="2:53" ht="21" customHeight="1" x14ac:dyDescent="0.25">
      <c r="B660" s="73" t="str">
        <f t="shared" si="53"/>
        <v>►</v>
      </c>
      <c r="C660" s="451" t="str">
        <f>C621</f>
        <v>Famille à coller.N.Nom de votre recette.Recette mère ►.S.Saisissez le nom de la recette mère</v>
      </c>
      <c r="D660" s="451">
        <f>D621</f>
        <v>6</v>
      </c>
      <c r="E660" s="451" t="str">
        <f>E621</f>
        <v>couverts</v>
      </c>
      <c r="F660" s="261"/>
      <c r="G660" s="114"/>
      <c r="H660" s="114"/>
      <c r="I660" s="114"/>
      <c r="J660" s="114"/>
      <c r="K660" s="114"/>
      <c r="L660" s="115"/>
      <c r="BA660" s="466">
        <v>1</v>
      </c>
    </row>
    <row r="661" spans="2:53" ht="21" customHeight="1" x14ac:dyDescent="0.25">
      <c r="B661" s="73" t="str">
        <f t="shared" si="53"/>
        <v>►</v>
      </c>
      <c r="C661" s="451" t="str">
        <f>C621</f>
        <v>Famille à coller.N.Nom de votre recette.Recette mère ►.S.Saisissez le nom de la recette mère</v>
      </c>
      <c r="D661" s="451">
        <f>D621</f>
        <v>6</v>
      </c>
      <c r="E661" s="451" t="str">
        <f>E621</f>
        <v>couverts</v>
      </c>
      <c r="F661" s="261"/>
      <c r="G661" s="114"/>
      <c r="H661" s="114"/>
      <c r="I661" s="114"/>
      <c r="J661" s="114"/>
      <c r="K661" s="114"/>
      <c r="L661" s="115"/>
      <c r="BA661" s="466">
        <v>1</v>
      </c>
    </row>
    <row r="662" spans="2:53" ht="21" customHeight="1" x14ac:dyDescent="0.25">
      <c r="B662" s="73" t="str">
        <f t="shared" si="53"/>
        <v>►</v>
      </c>
      <c r="C662" s="451" t="str">
        <f>C621</f>
        <v>Famille à coller.N.Nom de votre recette.Recette mère ►.S.Saisissez le nom de la recette mère</v>
      </c>
      <c r="D662" s="451">
        <f>D621</f>
        <v>6</v>
      </c>
      <c r="E662" s="451" t="str">
        <f>E621</f>
        <v>couverts</v>
      </c>
      <c r="F662" s="261"/>
      <c r="G662" s="114"/>
      <c r="H662" s="114"/>
      <c r="I662" s="114"/>
      <c r="J662" s="114"/>
      <c r="K662" s="114"/>
      <c r="L662" s="115"/>
      <c r="BA662" s="466">
        <v>1</v>
      </c>
    </row>
    <row r="663" spans="2:53" ht="21" customHeight="1" x14ac:dyDescent="0.25">
      <c r="B663" s="116" t="s">
        <v>7</v>
      </c>
      <c r="C663" s="451" t="str">
        <f>C621</f>
        <v>Famille à coller.N.Nom de votre recette.Recette mère ►.S.Saisissez le nom de la recette mère</v>
      </c>
      <c r="D663" s="451">
        <f>D621</f>
        <v>6</v>
      </c>
      <c r="E663" s="451" t="str">
        <f>E621</f>
        <v>couverts</v>
      </c>
      <c r="F663" s="517" t="s">
        <v>98</v>
      </c>
      <c r="G663" s="518"/>
      <c r="H663" s="518"/>
      <c r="I663" s="518"/>
      <c r="J663" s="518"/>
      <c r="K663" s="519"/>
      <c r="L663" s="520" t="s">
        <v>127</v>
      </c>
      <c r="BA663" s="466">
        <v>1</v>
      </c>
    </row>
    <row r="664" spans="2:53" ht="21" customHeight="1" x14ac:dyDescent="0.25">
      <c r="B664" s="116" t="s">
        <v>7</v>
      </c>
      <c r="C664" s="451" t="str">
        <f>C621</f>
        <v>Famille à coller.N.Nom de votre recette.Recette mère ►.S.Saisissez le nom de la recette mère</v>
      </c>
      <c r="D664" s="451">
        <f>D621</f>
        <v>6</v>
      </c>
      <c r="E664" s="451" t="str">
        <f>E621</f>
        <v>couverts</v>
      </c>
      <c r="F664" s="145"/>
      <c r="G664" s="146"/>
      <c r="H664" s="146"/>
      <c r="I664" s="146"/>
      <c r="J664" s="146"/>
      <c r="K664" s="472"/>
      <c r="L664" s="147" t="s">
        <v>128</v>
      </c>
      <c r="BA664" s="466">
        <v>1</v>
      </c>
    </row>
    <row r="665" spans="2:53" ht="21" customHeight="1" x14ac:dyDescent="0.25">
      <c r="B665" s="116" t="s">
        <v>7</v>
      </c>
      <c r="C665" s="451" t="str">
        <f>C621</f>
        <v>Famille à coller.N.Nom de votre recette.Recette mère ►.S.Saisissez le nom de la recette mère</v>
      </c>
      <c r="D665" s="451">
        <f>D621</f>
        <v>6</v>
      </c>
      <c r="E665" s="451" t="str">
        <f>E621</f>
        <v>couverts</v>
      </c>
      <c r="F665" s="145"/>
      <c r="G665" s="146"/>
      <c r="H665" s="146"/>
      <c r="I665" s="146"/>
      <c r="J665" s="146"/>
      <c r="K665" s="472"/>
      <c r="L665" s="147" t="s">
        <v>266</v>
      </c>
      <c r="BA665" s="466">
        <v>1</v>
      </c>
    </row>
    <row r="666" spans="2:53" ht="21" customHeight="1" x14ac:dyDescent="0.25">
      <c r="B666" s="116" t="s">
        <v>7</v>
      </c>
      <c r="C666" s="451" t="str">
        <f>C649</f>
        <v>Famille à coller.N.Nom de votre recette.Recette mère ►.S.Saisissez le nom de la recette mère</v>
      </c>
      <c r="D666" s="451">
        <f>D649</f>
        <v>6</v>
      </c>
      <c r="E666" s="451" t="str">
        <f>E649</f>
        <v>couverts</v>
      </c>
      <c r="F666" s="994"/>
      <c r="G666" s="265"/>
      <c r="H666" s="265" t="s">
        <v>73</v>
      </c>
      <c r="I666" s="266"/>
      <c r="J666" s="267"/>
      <c r="K666" s="267"/>
      <c r="L666" s="268"/>
      <c r="BA666" s="466">
        <v>1</v>
      </c>
    </row>
    <row r="667" spans="2:53" ht="21" customHeight="1" thickBot="1" x14ac:dyDescent="0.3">
      <c r="B667" s="123" t="s">
        <v>7</v>
      </c>
      <c r="C667" s="455" t="str">
        <f>C649</f>
        <v>Famille à coller.N.Nom de votre recette.Recette mère ►.S.Saisissez le nom de la recette mère</v>
      </c>
      <c r="D667" s="455">
        <f>D649</f>
        <v>6</v>
      </c>
      <c r="E667" s="455" t="str">
        <f>E649</f>
        <v>couverts</v>
      </c>
      <c r="F667" s="269" t="s">
        <v>62</v>
      </c>
      <c r="G667" s="270"/>
      <c r="H667" s="271"/>
      <c r="I667" s="272"/>
      <c r="J667" s="271"/>
      <c r="K667" s="271"/>
      <c r="L667" s="273"/>
      <c r="BA667" s="466">
        <v>1</v>
      </c>
    </row>
    <row r="668" spans="2:53" ht="21" customHeight="1" thickBot="1" x14ac:dyDescent="0.3">
      <c r="B668" s="312" t="s">
        <v>7</v>
      </c>
      <c r="C668" s="464"/>
      <c r="D668" s="464"/>
      <c r="E668" s="464"/>
      <c r="F668" s="464"/>
      <c r="G668" s="464"/>
      <c r="H668" s="464"/>
      <c r="I668" s="464"/>
      <c r="J668" s="464"/>
      <c r="K668" s="464"/>
      <c r="L668" s="464"/>
      <c r="BA668" s="466">
        <v>1</v>
      </c>
    </row>
    <row r="669" spans="2:53" ht="21" customHeight="1" x14ac:dyDescent="0.25">
      <c r="B669" s="23" t="s">
        <v>7</v>
      </c>
      <c r="C669" s="456" t="str">
        <f>C675</f>
        <v>Famille à coller.N.Nom de votre recette.Recette mère ►.S.Saisissez le nom de la recette mère</v>
      </c>
      <c r="D669" s="457">
        <f>D675</f>
        <v>6</v>
      </c>
      <c r="E669" s="457" t="str">
        <f>E675</f>
        <v>couverts</v>
      </c>
      <c r="F669" s="279" t="s">
        <v>4</v>
      </c>
      <c r="G669" s="24" t="s">
        <v>8</v>
      </c>
      <c r="H669" s="3217" t="s">
        <v>206</v>
      </c>
      <c r="I669" s="3217"/>
      <c r="J669" s="3157" t="s">
        <v>10</v>
      </c>
      <c r="K669" s="3157"/>
      <c r="L669" s="3158"/>
      <c r="N669" s="522" t="s">
        <v>77</v>
      </c>
      <c r="O669" s="470" t="s">
        <v>647</v>
      </c>
      <c r="P669" s="470"/>
      <c r="Q669" s="470"/>
      <c r="BA669" s="466">
        <v>1</v>
      </c>
    </row>
    <row r="670" spans="2:53" ht="21" customHeight="1" x14ac:dyDescent="0.25">
      <c r="B670" s="25" t="s">
        <v>7</v>
      </c>
      <c r="C670" s="458" t="str">
        <f>C675</f>
        <v>Famille à coller.N.Nom de votre recette.Recette mère ►.S.Saisissez le nom de la recette mère</v>
      </c>
      <c r="D670" s="459"/>
      <c r="E670" s="459"/>
      <c r="F670" s="281" t="s">
        <v>207</v>
      </c>
      <c r="G670" s="26" t="s">
        <v>12</v>
      </c>
      <c r="H670" s="3218"/>
      <c r="I670" s="3218"/>
      <c r="J670" s="3159"/>
      <c r="K670" s="3159"/>
      <c r="L670" s="3160"/>
      <c r="N670" s="464"/>
      <c r="O670" s="469" t="s">
        <v>276</v>
      </c>
      <c r="BA670" s="466">
        <v>1</v>
      </c>
    </row>
    <row r="671" spans="2:53" ht="21" customHeight="1" x14ac:dyDescent="0.25">
      <c r="B671" s="25" t="s">
        <v>7</v>
      </c>
      <c r="C671" s="460" t="str">
        <f>C675</f>
        <v>Famille à coller.N.Nom de votre recette.Recette mère ►.S.Saisissez le nom de la recette mère</v>
      </c>
      <c r="D671" s="461"/>
      <c r="E671" s="462"/>
      <c r="F671" s="28"/>
      <c r="G671" s="29" t="s">
        <v>208</v>
      </c>
      <c r="H671" s="283"/>
      <c r="I671" s="30" t="s">
        <v>13</v>
      </c>
      <c r="J671" s="284" t="s">
        <v>14</v>
      </c>
      <c r="K671" s="9"/>
      <c r="L671" s="285"/>
      <c r="BA671" s="466">
        <v>1</v>
      </c>
    </row>
    <row r="672" spans="2:53" ht="21" customHeight="1" x14ac:dyDescent="0.25">
      <c r="B672" s="25" t="s">
        <v>7</v>
      </c>
      <c r="C672" s="428" t="str">
        <f>C675</f>
        <v>Famille à coller.N.Nom de votre recette.Recette mère ►.S.Saisissez le nom de la recette mère</v>
      </c>
      <c r="D672" s="428"/>
      <c r="E672" s="428"/>
      <c r="F672" s="36" t="s">
        <v>16</v>
      </c>
      <c r="G672" s="37"/>
      <c r="H672" s="37"/>
      <c r="I672" s="288" t="s">
        <v>17</v>
      </c>
      <c r="J672" s="3214" t="str">
        <f>F675</f>
        <v>Famille à coller.N.Nom de votre recette.Recette mère ►.S.Saisissez le nom de la recette mère</v>
      </c>
      <c r="K672" s="3214"/>
      <c r="L672" s="3215"/>
      <c r="BA672" s="466">
        <v>1</v>
      </c>
    </row>
    <row r="673" spans="2:53" ht="21" customHeight="1" x14ac:dyDescent="0.25">
      <c r="B673" s="25" t="s">
        <v>7</v>
      </c>
      <c r="C673" s="428" t="str">
        <f>C675</f>
        <v>Famille à coller.N.Nom de votre recette.Recette mère ►.S.Saisissez le nom de la recette mère</v>
      </c>
      <c r="D673" s="428"/>
      <c r="E673" s="428"/>
      <c r="F673" s="43">
        <v>6</v>
      </c>
      <c r="G673" s="44" t="s">
        <v>66</v>
      </c>
      <c r="H673" s="36"/>
      <c r="I673" s="36"/>
      <c r="J673" s="3214"/>
      <c r="K673" s="3214"/>
      <c r="L673" s="3215"/>
      <c r="BA673" s="466">
        <v>1</v>
      </c>
    </row>
    <row r="674" spans="2:53" ht="21" customHeight="1" x14ac:dyDescent="0.25">
      <c r="B674" s="25" t="s">
        <v>5</v>
      </c>
      <c r="C674" s="428" t="str">
        <f>C675</f>
        <v>Famille à coller.N.Nom de votre recette.Recette mère ►.S.Saisissez le nom de la recette mère</v>
      </c>
      <c r="D674" s="428"/>
      <c r="E674" s="428"/>
      <c r="F674" s="289"/>
      <c r="G674" s="48"/>
      <c r="H674" s="48"/>
      <c r="I674" s="48"/>
      <c r="J674" s="48"/>
      <c r="K674" s="48"/>
      <c r="L674" s="429"/>
      <c r="BA674" s="466">
        <v>1</v>
      </c>
    </row>
    <row r="675" spans="2:53" ht="21" customHeight="1" thickBot="1" x14ac:dyDescent="0.3">
      <c r="B675" s="430" t="s">
        <v>5</v>
      </c>
      <c r="C675" s="431" t="str">
        <f>F675</f>
        <v>Famille à coller.N.Nom de votre recette.Recette mère ►.S.Saisissez le nom de la recette mère</v>
      </c>
      <c r="D675" s="431">
        <f>F673</f>
        <v>6</v>
      </c>
      <c r="E675" s="431" t="str">
        <f>G673</f>
        <v>couverts</v>
      </c>
      <c r="F675" s="435" t="str">
        <f>UPPER(LEFT(H669,1))&amp;LOWER(MID(H669,2,999))&amp;"."&amp;UPPER(LEFT(J669,1))&amp;"."&amp;UPPER(LEFT(J669,1))&amp;LOWER(MID(J669,2,999))&amp;"."&amp;IF(ISTEXT(L675),K675&amp;"."&amp;UPPER(LEFT(L675,1))&amp;"."&amp;UPPER(LEFT(L675,1))&amp;LOWER(MID(L675,2,999)),G675)</f>
        <v>Famille à coller.N.Nom de votre recette.Recette mère ►.S.Saisissez le nom de la recette mère</v>
      </c>
      <c r="G675" s="432" t="s">
        <v>22</v>
      </c>
      <c r="H675" s="3216" t="s">
        <v>23</v>
      </c>
      <c r="I675" s="3216"/>
      <c r="J675" s="3216"/>
      <c r="K675" s="433" t="s">
        <v>24</v>
      </c>
      <c r="L675" s="434" t="s">
        <v>25</v>
      </c>
      <c r="BA675" s="466">
        <v>1</v>
      </c>
    </row>
    <row r="676" spans="2:53" ht="21" customHeight="1" thickTop="1" thickBot="1" x14ac:dyDescent="0.3">
      <c r="B676" s="104" t="s">
        <v>7</v>
      </c>
      <c r="C676" s="440" t="str">
        <f>C675</f>
        <v>Famille à coller.N.Nom de votre recette.Recette mère ►.S.Saisissez le nom de la recette mère</v>
      </c>
      <c r="D676" s="440"/>
      <c r="E676" s="440"/>
      <c r="F676" s="105" t="s">
        <v>27</v>
      </c>
      <c r="G676" s="106">
        <v>5</v>
      </c>
      <c r="H676" s="107" t="s">
        <v>265</v>
      </c>
      <c r="I676" s="108"/>
      <c r="J676" s="108"/>
      <c r="K676" s="399" t="s">
        <v>270</v>
      </c>
      <c r="L676" s="109"/>
      <c r="BA676" s="466">
        <v>1</v>
      </c>
    </row>
    <row r="677" spans="2:53" ht="21" customHeight="1" thickTop="1" x14ac:dyDescent="0.25">
      <c r="B677" s="104" t="s">
        <v>7</v>
      </c>
      <c r="C677" s="523" t="str">
        <f>C675</f>
        <v>Famille à coller.N.Nom de votre recette.Recette mère ►.S.Saisissez le nom de la recette mère</v>
      </c>
      <c r="D677" s="523"/>
      <c r="E677" s="524"/>
      <c r="F677" s="235"/>
      <c r="G677" s="85"/>
      <c r="H677" s="85"/>
      <c r="I677" s="85"/>
      <c r="J677" s="85"/>
      <c r="K677" s="85"/>
      <c r="L677" s="425" t="s">
        <v>193</v>
      </c>
      <c r="BA677" s="466">
        <v>1</v>
      </c>
    </row>
    <row r="678" spans="2:53" ht="21" customHeight="1" x14ac:dyDescent="0.25">
      <c r="B678" s="104" t="s">
        <v>7</v>
      </c>
      <c r="C678" s="451" t="str">
        <f>C675</f>
        <v>Famille à coller.N.Nom de votre recette.Recette mère ►.S.Saisissez le nom de la recette mère</v>
      </c>
      <c r="D678" s="451"/>
      <c r="E678" s="525"/>
      <c r="F678" s="236"/>
      <c r="G678" s="237" t="s">
        <v>194</v>
      </c>
      <c r="H678" s="114"/>
      <c r="I678" s="238">
        <v>2</v>
      </c>
      <c r="J678" s="239"/>
      <c r="K678" s="240">
        <v>10</v>
      </c>
      <c r="L678" s="241" t="s">
        <v>195</v>
      </c>
      <c r="BA678" s="466">
        <v>1</v>
      </c>
    </row>
    <row r="679" spans="2:53" ht="21" customHeight="1" x14ac:dyDescent="0.25">
      <c r="B679" s="104" t="s">
        <v>7</v>
      </c>
      <c r="C679" s="451" t="str">
        <f>C675</f>
        <v>Famille à coller.N.Nom de votre recette.Recette mère ►.S.Saisissez le nom de la recette mère</v>
      </c>
      <c r="D679" s="451">
        <f>D675</f>
        <v>6</v>
      </c>
      <c r="E679" s="525" t="str">
        <f>E675</f>
        <v>couverts</v>
      </c>
      <c r="F679" s="242"/>
      <c r="G679" s="243" t="s">
        <v>196</v>
      </c>
      <c r="H679" s="114"/>
      <c r="I679" s="244">
        <v>1</v>
      </c>
      <c r="J679" s="245"/>
      <c r="K679" s="246">
        <v>15</v>
      </c>
      <c r="L679" s="247" t="s">
        <v>197</v>
      </c>
      <c r="BA679" s="466">
        <v>1</v>
      </c>
    </row>
    <row r="680" spans="2:53" ht="21" customHeight="1" x14ac:dyDescent="0.25">
      <c r="B680" s="104" t="s">
        <v>7</v>
      </c>
      <c r="C680" s="451" t="str">
        <f>C675</f>
        <v>Famille à coller.N.Nom de votre recette.Recette mère ►.S.Saisissez le nom de la recette mère</v>
      </c>
      <c r="D680" s="451">
        <f>D675</f>
        <v>6</v>
      </c>
      <c r="E680" s="525" t="str">
        <f>E675</f>
        <v>couverts</v>
      </c>
      <c r="F680" s="248"/>
      <c r="G680" s="249" t="s">
        <v>198</v>
      </c>
      <c r="H680" s="114"/>
      <c r="I680" s="250">
        <f>IF(I678=0,0,IF(I679=0,0,I678-I679))</f>
        <v>1</v>
      </c>
      <c r="J680" s="251"/>
      <c r="K680" s="252">
        <f>IF(K678=0,0,IF(K679=0,0,K679-K678))</f>
        <v>5</v>
      </c>
      <c r="L680" s="253" t="s">
        <v>199</v>
      </c>
      <c r="BA680" s="466">
        <v>1</v>
      </c>
    </row>
    <row r="681" spans="2:53" ht="21" customHeight="1" x14ac:dyDescent="0.25">
      <c r="B681" s="104" t="s">
        <v>7</v>
      </c>
      <c r="C681" s="451" t="str">
        <f>C675</f>
        <v>Famille à coller.N.Nom de votre recette.Recette mère ►.S.Saisissez le nom de la recette mère</v>
      </c>
      <c r="D681" s="451">
        <f>D675</f>
        <v>6</v>
      </c>
      <c r="E681" s="525" t="str">
        <f>E675</f>
        <v>couverts</v>
      </c>
      <c r="F681" s="248"/>
      <c r="G681" s="249" t="s">
        <v>200</v>
      </c>
      <c r="H681" s="114"/>
      <c r="I681" s="254">
        <f>IF(I678=0,0,I680/I678)</f>
        <v>0.5</v>
      </c>
      <c r="J681" s="255"/>
      <c r="K681" s="256">
        <f>IF(K678=0,0,IF(ISBLANK(K678),0,(K680/K678)*100))</f>
        <v>50</v>
      </c>
      <c r="L681" s="253" t="s">
        <v>201</v>
      </c>
      <c r="BA681" s="466">
        <v>1</v>
      </c>
    </row>
    <row r="682" spans="2:53" ht="21" customHeight="1" x14ac:dyDescent="0.25">
      <c r="B682" s="104" t="s">
        <v>7</v>
      </c>
      <c r="C682" s="451" t="str">
        <f>C675</f>
        <v>Famille à coller.N.Nom de votre recette.Recette mère ►.S.Saisissez le nom de la recette mère</v>
      </c>
      <c r="D682" s="451">
        <f>D675</f>
        <v>6</v>
      </c>
      <c r="E682" s="525" t="str">
        <f>E675</f>
        <v>couverts</v>
      </c>
      <c r="F682" s="242"/>
      <c r="G682" s="243" t="s">
        <v>202</v>
      </c>
      <c r="H682" s="114"/>
      <c r="I682" s="257">
        <v>50</v>
      </c>
      <c r="J682" s="239"/>
      <c r="K682" s="240">
        <v>10</v>
      </c>
      <c r="L682" s="241" t="s">
        <v>195</v>
      </c>
      <c r="BA682" s="466">
        <v>1</v>
      </c>
    </row>
    <row r="683" spans="2:53" ht="21" customHeight="1" x14ac:dyDescent="0.25">
      <c r="B683" s="104" t="s">
        <v>7</v>
      </c>
      <c r="C683" s="451" t="str">
        <f>C675</f>
        <v>Famille à coller.N.Nom de votre recette.Recette mère ►.S.Saisissez le nom de la recette mère</v>
      </c>
      <c r="D683" s="451">
        <f>D675</f>
        <v>6</v>
      </c>
      <c r="E683" s="525" t="str">
        <f>E675</f>
        <v>couverts</v>
      </c>
      <c r="F683" s="248"/>
      <c r="G683" s="249" t="s">
        <v>198</v>
      </c>
      <c r="H683" s="114"/>
      <c r="I683" s="250">
        <f>I678*I682%</f>
        <v>1</v>
      </c>
      <c r="J683" s="258"/>
      <c r="K683" s="259">
        <v>50</v>
      </c>
      <c r="L683" s="260" t="s">
        <v>201</v>
      </c>
      <c r="BA683" s="466">
        <v>1</v>
      </c>
    </row>
    <row r="684" spans="2:53" ht="21" customHeight="1" x14ac:dyDescent="0.25">
      <c r="B684" s="104" t="s">
        <v>7</v>
      </c>
      <c r="C684" s="451" t="str">
        <f>C675</f>
        <v>Famille à coller.N.Nom de votre recette.Recette mère ►.S.Saisissez le nom de la recette mère</v>
      </c>
      <c r="D684" s="451">
        <f>D675</f>
        <v>6</v>
      </c>
      <c r="E684" s="525" t="str">
        <f>E675</f>
        <v>couverts</v>
      </c>
      <c r="F684" s="248"/>
      <c r="G684" s="249" t="s">
        <v>203</v>
      </c>
      <c r="H684" s="114"/>
      <c r="I684" s="250">
        <f>I678-I683</f>
        <v>1</v>
      </c>
      <c r="J684" s="251"/>
      <c r="K684" s="252">
        <f>K682*K683%</f>
        <v>5</v>
      </c>
      <c r="L684" s="253" t="s">
        <v>199</v>
      </c>
      <c r="BA684" s="466">
        <v>1</v>
      </c>
    </row>
    <row r="685" spans="2:53" ht="21" customHeight="1" x14ac:dyDescent="0.25">
      <c r="B685" s="104" t="s">
        <v>7</v>
      </c>
      <c r="C685" s="451" t="str">
        <f>C675</f>
        <v>Famille à coller.N.Nom de votre recette.Recette mère ►.S.Saisissez le nom de la recette mère</v>
      </c>
      <c r="D685" s="451">
        <f>D675</f>
        <v>6</v>
      </c>
      <c r="E685" s="525" t="str">
        <f>E675</f>
        <v>couverts</v>
      </c>
      <c r="F685" s="261"/>
      <c r="G685" s="262"/>
      <c r="H685" s="114"/>
      <c r="I685" s="263"/>
      <c r="J685" s="332"/>
      <c r="K685" s="252">
        <f>((K682*K683)/100)+K682</f>
        <v>15</v>
      </c>
      <c r="L685" s="253" t="s">
        <v>197</v>
      </c>
      <c r="BA685" s="466">
        <v>1</v>
      </c>
    </row>
    <row r="686" spans="2:53" ht="21" customHeight="1" x14ac:dyDescent="0.25">
      <c r="B686" s="104" t="s">
        <v>7</v>
      </c>
      <c r="C686" s="451" t="str">
        <f>C675</f>
        <v>Famille à coller.N.Nom de votre recette.Recette mère ►.S.Saisissez le nom de la recette mère</v>
      </c>
      <c r="D686" s="451">
        <f>D675</f>
        <v>6</v>
      </c>
      <c r="E686" s="525" t="str">
        <f>E675</f>
        <v>couverts</v>
      </c>
      <c r="F686" s="573"/>
      <c r="G686" s="571"/>
      <c r="H686" s="571"/>
      <c r="I686" s="571"/>
      <c r="J686" s="571"/>
      <c r="K686" s="571"/>
      <c r="L686" s="572"/>
      <c r="BA686" s="466">
        <v>1</v>
      </c>
    </row>
    <row r="687" spans="2:53" ht="21" customHeight="1" x14ac:dyDescent="0.25">
      <c r="B687" s="104" t="s">
        <v>7</v>
      </c>
      <c r="C687" s="451" t="str">
        <f>C675</f>
        <v>Famille à coller.N.Nom de votre recette.Recette mère ►.S.Saisissez le nom de la recette mère</v>
      </c>
      <c r="D687" s="451">
        <f>D675</f>
        <v>6</v>
      </c>
      <c r="E687" s="525" t="str">
        <f>E675</f>
        <v>couverts</v>
      </c>
      <c r="F687" s="606" t="s">
        <v>38</v>
      </c>
      <c r="G687" s="3278" t="s">
        <v>40</v>
      </c>
      <c r="H687" s="3279" t="s">
        <v>74</v>
      </c>
      <c r="I687" s="3281" t="s">
        <v>41</v>
      </c>
      <c r="J687" s="3282" t="s">
        <v>216</v>
      </c>
      <c r="K687" s="3284" t="s">
        <v>358</v>
      </c>
      <c r="L687" s="3286" t="s">
        <v>51</v>
      </c>
      <c r="BA687" s="466">
        <v>1</v>
      </c>
    </row>
    <row r="688" spans="2:53" ht="21" customHeight="1" x14ac:dyDescent="0.25">
      <c r="B688" s="104" t="s">
        <v>7</v>
      </c>
      <c r="C688" s="451" t="str">
        <f>C675</f>
        <v>Famille à coller.N.Nom de votre recette.Recette mère ►.S.Saisissez le nom de la recette mère</v>
      </c>
      <c r="D688" s="451">
        <f>D675</f>
        <v>6</v>
      </c>
      <c r="E688" s="525" t="str">
        <f>E675</f>
        <v>couverts</v>
      </c>
      <c r="F688" s="293" t="s">
        <v>46</v>
      </c>
      <c r="G688" s="2993"/>
      <c r="H688" s="3280"/>
      <c r="I688" s="3058"/>
      <c r="J688" s="3283"/>
      <c r="K688" s="3285"/>
      <c r="L688" s="3227"/>
      <c r="BA688" s="466">
        <v>1</v>
      </c>
    </row>
    <row r="689" spans="2:53" ht="21" customHeight="1" x14ac:dyDescent="0.25">
      <c r="B689" s="73" t="str">
        <f>IF(OR(L689&lt;&gt;""),"A", "►")</f>
        <v>A</v>
      </c>
      <c r="C689" s="451" t="str">
        <f>C675</f>
        <v>Famille à coller.N.Nom de votre recette.Recette mère ►.S.Saisissez le nom de la recette mère</v>
      </c>
      <c r="D689" s="451">
        <f>D675</f>
        <v>6</v>
      </c>
      <c r="E689" s="525" t="str">
        <f>E675</f>
        <v>couverts</v>
      </c>
      <c r="F689" s="65"/>
      <c r="G689" s="67">
        <v>350</v>
      </c>
      <c r="H689" s="611">
        <f>IFERROR(INDEX(F695:L695,MATCH(I689,F694:L694,0)) * G689 * IF(ISBLANK(F689), 1, F689), 0)</f>
        <v>0.35000000000000003</v>
      </c>
      <c r="I689" s="53" t="s">
        <v>21</v>
      </c>
      <c r="J689" s="298">
        <v>16</v>
      </c>
      <c r="K689" s="598">
        <f t="shared" ref="K689:K690" si="54">((H689-(H689*J689%)))</f>
        <v>0.29400000000000004</v>
      </c>
      <c r="L689" s="605" t="s">
        <v>354</v>
      </c>
      <c r="BA689" s="466">
        <v>1</v>
      </c>
    </row>
    <row r="690" spans="2:53" ht="21" customHeight="1" x14ac:dyDescent="0.25">
      <c r="B690" s="73" t="str">
        <f t="shared" ref="B690:B692" si="55">IF(OR(L690&lt;&gt;""),"A", "►")</f>
        <v>A</v>
      </c>
      <c r="C690" s="451" t="str">
        <f>C675</f>
        <v>Famille à coller.N.Nom de votre recette.Recette mère ►.S.Saisissez le nom de la recette mère</v>
      </c>
      <c r="D690" s="451">
        <f>D675</f>
        <v>6</v>
      </c>
      <c r="E690" s="451" t="str">
        <f>E675</f>
        <v>couverts</v>
      </c>
      <c r="F690" s="80"/>
      <c r="G690" s="604">
        <v>1.2</v>
      </c>
      <c r="H690" s="611">
        <f>IFERROR(INDEX(F695:L695,MATCH(I690,F694:L694,0)) * G690 * IF(ISBLANK(F690), 1, F690), 0)</f>
        <v>1.2</v>
      </c>
      <c r="I690" s="597" t="s">
        <v>26</v>
      </c>
      <c r="J690" s="300">
        <v>22</v>
      </c>
      <c r="K690" s="598">
        <f t="shared" si="54"/>
        <v>0.93599999999999994</v>
      </c>
      <c r="L690" s="599" t="s">
        <v>355</v>
      </c>
      <c r="BA690" s="466">
        <v>1</v>
      </c>
    </row>
    <row r="691" spans="2:53" ht="21" customHeight="1" x14ac:dyDescent="0.25">
      <c r="B691" s="73" t="str">
        <f t="shared" si="55"/>
        <v>A</v>
      </c>
      <c r="C691" s="451" t="str">
        <f>C675</f>
        <v>Famille à coller.N.Nom de votre recette.Recette mère ►.S.Saisissez le nom de la recette mère</v>
      </c>
      <c r="D691" s="451">
        <f>D675</f>
        <v>6</v>
      </c>
      <c r="E691" s="451" t="str">
        <f>E675</f>
        <v>couverts</v>
      </c>
      <c r="F691" s="80">
        <v>2</v>
      </c>
      <c r="G691" s="67">
        <v>50</v>
      </c>
      <c r="H691" s="611">
        <f>IFERROR(INDEX(F695:L695,MATCH(I691,F694:L694,0)) * G691 * IF(ISBLANK(F691), 1, F691), 0)</f>
        <v>0.1</v>
      </c>
      <c r="I691" s="53" t="s">
        <v>21</v>
      </c>
      <c r="J691" s="300"/>
      <c r="K691" s="598">
        <f>((H691-(H691*J691%)))</f>
        <v>0.1</v>
      </c>
      <c r="L691" s="600" t="s">
        <v>204</v>
      </c>
      <c r="BA691" s="466">
        <v>1</v>
      </c>
    </row>
    <row r="692" spans="2:53" ht="21" customHeight="1" x14ac:dyDescent="0.25">
      <c r="B692" s="73" t="str">
        <f t="shared" si="55"/>
        <v>A</v>
      </c>
      <c r="C692" s="451" t="str">
        <f>C675</f>
        <v>Famille à coller.N.Nom de votre recette.Recette mère ►.S.Saisissez le nom de la recette mère</v>
      </c>
      <c r="D692" s="451">
        <f>D675</f>
        <v>6</v>
      </c>
      <c r="E692" s="525" t="str">
        <f>E675</f>
        <v>couverts</v>
      </c>
      <c r="F692" s="80"/>
      <c r="G692" s="67">
        <v>1</v>
      </c>
      <c r="H692" s="611">
        <f>IFERROR(INDEX(F695:L695,MATCH(I692,F694:L694,0)) * G692 * IF(ISBLANK(F692), 1, F692), 0)</f>
        <v>0.5</v>
      </c>
      <c r="I692" s="84" t="s">
        <v>57</v>
      </c>
      <c r="J692" s="300"/>
      <c r="K692" s="598">
        <f>((H692-(H692*J692%)))</f>
        <v>0.5</v>
      </c>
      <c r="L692" s="599" t="s">
        <v>359</v>
      </c>
      <c r="BA692" s="466">
        <v>1</v>
      </c>
    </row>
    <row r="693" spans="2:53" ht="21" customHeight="1" x14ac:dyDescent="0.25">
      <c r="B693" s="104" t="s">
        <v>7</v>
      </c>
      <c r="C693" s="451" t="str">
        <f>C675</f>
        <v>Famille à coller.N.Nom de votre recette.Recette mère ►.S.Saisissez le nom de la recette mère</v>
      </c>
      <c r="D693" s="451">
        <f>D675</f>
        <v>6</v>
      </c>
      <c r="E693" s="525" t="str">
        <f>E675</f>
        <v>couverts</v>
      </c>
      <c r="F693" s="610" t="s">
        <v>357</v>
      </c>
      <c r="G693" s="114"/>
      <c r="H693" s="114"/>
      <c r="I693" s="114"/>
      <c r="J693" s="114"/>
      <c r="K693" s="114"/>
      <c r="L693" s="609" t="s">
        <v>360</v>
      </c>
      <c r="BA693" s="466">
        <v>1</v>
      </c>
    </row>
    <row r="694" spans="2:53" ht="21" customHeight="1" x14ac:dyDescent="0.25">
      <c r="B694" s="104" t="s">
        <v>7</v>
      </c>
      <c r="C694" s="451" t="str">
        <f>C675</f>
        <v>Famille à coller.N.Nom de votre recette.Recette mère ►.S.Saisissez le nom de la recette mère</v>
      </c>
      <c r="D694" s="451">
        <f>D675</f>
        <v>6</v>
      </c>
      <c r="E694" s="525" t="str">
        <f>E675</f>
        <v>couverts</v>
      </c>
      <c r="F694" s="597" t="s">
        <v>26</v>
      </c>
      <c r="G694" s="53" t="s">
        <v>21</v>
      </c>
      <c r="H694" s="545"/>
      <c r="I694" s="84" t="s">
        <v>57</v>
      </c>
      <c r="J694" s="84" t="s">
        <v>56</v>
      </c>
      <c r="K694" s="72" t="s">
        <v>55</v>
      </c>
      <c r="L694" s="607" t="s">
        <v>53</v>
      </c>
      <c r="BA694" s="466">
        <v>1</v>
      </c>
    </row>
    <row r="695" spans="2:53" ht="21" customHeight="1" x14ac:dyDescent="0.25">
      <c r="B695" s="104" t="s">
        <v>5</v>
      </c>
      <c r="C695" s="451" t="str">
        <f>C675</f>
        <v>Famille à coller.N.Nom de votre recette.Recette mère ►.S.Saisissez le nom de la recette mère</v>
      </c>
      <c r="D695" s="451">
        <f>D675</f>
        <v>6</v>
      </c>
      <c r="E695" s="525" t="str">
        <f>E675</f>
        <v>couverts</v>
      </c>
      <c r="F695" s="601">
        <v>1</v>
      </c>
      <c r="G695" s="601">
        <v>1E-3</v>
      </c>
      <c r="H695" s="545"/>
      <c r="I695" s="602">
        <v>0.5</v>
      </c>
      <c r="J695" s="601">
        <v>0.25</v>
      </c>
      <c r="K695" s="603">
        <v>1</v>
      </c>
      <c r="L695" s="608">
        <v>0.01</v>
      </c>
      <c r="BA695" s="466">
        <v>1</v>
      </c>
    </row>
    <row r="696" spans="2:53" ht="21" customHeight="1" thickBot="1" x14ac:dyDescent="0.3">
      <c r="B696" s="104" t="s">
        <v>5</v>
      </c>
      <c r="C696" s="451" t="str">
        <f>C675</f>
        <v>Famille à coller.N.Nom de votre recette.Recette mère ►.S.Saisissez le nom de la recette mère</v>
      </c>
      <c r="D696" s="451">
        <f>D675</f>
        <v>6</v>
      </c>
      <c r="E696" s="525" t="str">
        <f>E675</f>
        <v>couverts</v>
      </c>
      <c r="F696" s="114"/>
      <c r="G696" s="114"/>
      <c r="H696" s="114"/>
      <c r="I696" s="114"/>
      <c r="J696" s="114"/>
      <c r="K696" s="114"/>
      <c r="L696" s="115"/>
      <c r="BA696" s="466">
        <v>1</v>
      </c>
    </row>
    <row r="697" spans="2:53" ht="21" customHeight="1" thickTop="1" x14ac:dyDescent="0.25">
      <c r="B697" s="104" t="s">
        <v>7</v>
      </c>
      <c r="C697" s="451" t="str">
        <f>C675</f>
        <v>Famille à coller.N.Nom de votre recette.Recette mère ►.S.Saisissez le nom de la recette mère</v>
      </c>
      <c r="D697" s="451">
        <f>D675</f>
        <v>6</v>
      </c>
      <c r="E697" s="451" t="str">
        <f>E675</f>
        <v>couverts</v>
      </c>
      <c r="F697" s="235" t="s">
        <v>68</v>
      </c>
      <c r="G697" s="348"/>
      <c r="H697" s="348"/>
      <c r="I697" s="348"/>
      <c r="J697" s="348"/>
      <c r="K697" s="348"/>
      <c r="L697" s="349"/>
      <c r="BA697" s="466">
        <v>1</v>
      </c>
    </row>
    <row r="698" spans="2:53" ht="21" customHeight="1" x14ac:dyDescent="0.25">
      <c r="B698" s="73" t="str">
        <f t="shared" ref="B698:B716" si="56">IF(OR(F698&lt;&gt;"",G698&lt;&gt; "",H698&lt;&gt;"",I698&lt;&gt;""),"A", "►")</f>
        <v>►</v>
      </c>
      <c r="C698" s="451" t="str">
        <f>C675</f>
        <v>Famille à coller.N.Nom de votre recette.Recette mère ►.S.Saisissez le nom de la recette mère</v>
      </c>
      <c r="D698" s="451">
        <f>D675</f>
        <v>6</v>
      </c>
      <c r="E698" s="451" t="str">
        <f>E675</f>
        <v>couverts</v>
      </c>
      <c r="F698" s="386"/>
      <c r="G698" s="375"/>
      <c r="H698" s="375"/>
      <c r="I698" s="375"/>
      <c r="J698" s="375"/>
      <c r="K698" s="375"/>
      <c r="L698" s="387"/>
      <c r="BA698" s="466">
        <v>1</v>
      </c>
    </row>
    <row r="699" spans="2:53" ht="21" customHeight="1" x14ac:dyDescent="0.25">
      <c r="B699" s="73" t="str">
        <f t="shared" si="56"/>
        <v>►</v>
      </c>
      <c r="C699" s="451" t="str">
        <f>C675</f>
        <v>Famille à coller.N.Nom de votre recette.Recette mère ►.S.Saisissez le nom de la recette mère</v>
      </c>
      <c r="D699" s="451">
        <f>D675</f>
        <v>6</v>
      </c>
      <c r="E699" s="451" t="str">
        <f>E675</f>
        <v>couverts</v>
      </c>
      <c r="F699" s="386"/>
      <c r="G699" s="375"/>
      <c r="H699" s="375"/>
      <c r="I699" s="375"/>
      <c r="J699" s="375"/>
      <c r="K699" s="375"/>
      <c r="L699" s="387"/>
      <c r="BA699" s="466">
        <v>1</v>
      </c>
    </row>
    <row r="700" spans="2:53" ht="21" customHeight="1" x14ac:dyDescent="0.25">
      <c r="B700" s="73" t="str">
        <f t="shared" si="56"/>
        <v>►</v>
      </c>
      <c r="C700" s="451" t="str">
        <f>C675</f>
        <v>Famille à coller.N.Nom de votre recette.Recette mère ►.S.Saisissez le nom de la recette mère</v>
      </c>
      <c r="D700" s="451">
        <f>D675</f>
        <v>6</v>
      </c>
      <c r="E700" s="451" t="str">
        <f>E675</f>
        <v>couverts</v>
      </c>
      <c r="F700" s="261"/>
      <c r="G700" s="114"/>
      <c r="H700" s="114"/>
      <c r="I700" s="114"/>
      <c r="J700" s="114"/>
      <c r="K700" s="114"/>
      <c r="L700" s="115"/>
      <c r="BA700" s="466">
        <v>1</v>
      </c>
    </row>
    <row r="701" spans="2:53" ht="21" customHeight="1" x14ac:dyDescent="0.25">
      <c r="B701" s="73" t="str">
        <f t="shared" si="56"/>
        <v>►</v>
      </c>
      <c r="C701" s="451" t="str">
        <f>C675</f>
        <v>Famille à coller.N.Nom de votre recette.Recette mère ►.S.Saisissez le nom de la recette mère</v>
      </c>
      <c r="D701" s="451">
        <f>D675</f>
        <v>6</v>
      </c>
      <c r="E701" s="451" t="str">
        <f>E675</f>
        <v>couverts</v>
      </c>
      <c r="F701" s="261"/>
      <c r="G701" s="114"/>
      <c r="H701" s="114"/>
      <c r="I701" s="114"/>
      <c r="J701" s="114"/>
      <c r="K701" s="114"/>
      <c r="L701" s="115"/>
      <c r="BA701" s="466">
        <v>1</v>
      </c>
    </row>
    <row r="702" spans="2:53" ht="21" customHeight="1" x14ac:dyDescent="0.25">
      <c r="B702" s="73" t="str">
        <f t="shared" si="56"/>
        <v>►</v>
      </c>
      <c r="C702" s="451" t="str">
        <f>C675</f>
        <v>Famille à coller.N.Nom de votre recette.Recette mère ►.S.Saisissez le nom de la recette mère</v>
      </c>
      <c r="D702" s="451">
        <f>D675</f>
        <v>6</v>
      </c>
      <c r="E702" s="451" t="str">
        <f>E675</f>
        <v>couverts</v>
      </c>
      <c r="F702" s="261"/>
      <c r="G702" s="114"/>
      <c r="H702" s="114"/>
      <c r="I702" s="114"/>
      <c r="J702" s="114"/>
      <c r="K702" s="114"/>
      <c r="L702" s="115"/>
      <c r="BA702" s="466">
        <v>1</v>
      </c>
    </row>
    <row r="703" spans="2:53" ht="21" customHeight="1" x14ac:dyDescent="0.25">
      <c r="B703" s="73" t="str">
        <f t="shared" si="56"/>
        <v>►</v>
      </c>
      <c r="C703" s="451" t="str">
        <f>C675</f>
        <v>Famille à coller.N.Nom de votre recette.Recette mère ►.S.Saisissez le nom de la recette mère</v>
      </c>
      <c r="D703" s="451">
        <f>D675</f>
        <v>6</v>
      </c>
      <c r="E703" s="451" t="str">
        <f>E675</f>
        <v>couverts</v>
      </c>
      <c r="F703" s="261"/>
      <c r="G703" s="114"/>
      <c r="H703" s="114"/>
      <c r="I703" s="114"/>
      <c r="J703" s="114"/>
      <c r="K703" s="114"/>
      <c r="L703" s="115"/>
      <c r="BA703" s="466">
        <v>1</v>
      </c>
    </row>
    <row r="704" spans="2:53" ht="21" customHeight="1" x14ac:dyDescent="0.25">
      <c r="B704" s="73" t="str">
        <f t="shared" si="56"/>
        <v>►</v>
      </c>
      <c r="C704" s="451" t="str">
        <f>C675</f>
        <v>Famille à coller.N.Nom de votre recette.Recette mère ►.S.Saisissez le nom de la recette mère</v>
      </c>
      <c r="D704" s="451">
        <f>D675</f>
        <v>6</v>
      </c>
      <c r="E704" s="451" t="str">
        <f>E675</f>
        <v>couverts</v>
      </c>
      <c r="F704" s="261"/>
      <c r="G704" s="114"/>
      <c r="H704" s="114"/>
      <c r="I704" s="114"/>
      <c r="J704" s="114"/>
      <c r="K704" s="114"/>
      <c r="L704" s="115"/>
      <c r="BA704" s="466">
        <v>1</v>
      </c>
    </row>
    <row r="705" spans="2:53" ht="21" customHeight="1" x14ac:dyDescent="0.25">
      <c r="B705" s="73" t="str">
        <f t="shared" si="56"/>
        <v>►</v>
      </c>
      <c r="C705" s="451" t="str">
        <f>C675</f>
        <v>Famille à coller.N.Nom de votre recette.Recette mère ►.S.Saisissez le nom de la recette mère</v>
      </c>
      <c r="D705" s="451">
        <f>D675</f>
        <v>6</v>
      </c>
      <c r="E705" s="451" t="str">
        <f>E675</f>
        <v>couverts</v>
      </c>
      <c r="F705" s="261"/>
      <c r="G705" s="114"/>
      <c r="H705" s="114"/>
      <c r="I705" s="114"/>
      <c r="J705" s="114"/>
      <c r="K705" s="114"/>
      <c r="L705" s="115"/>
      <c r="BA705" s="466">
        <v>1</v>
      </c>
    </row>
    <row r="706" spans="2:53" ht="21" customHeight="1" x14ac:dyDescent="0.25">
      <c r="B706" s="73" t="str">
        <f t="shared" si="56"/>
        <v>►</v>
      </c>
      <c r="C706" s="451" t="str">
        <f>C675</f>
        <v>Famille à coller.N.Nom de votre recette.Recette mère ►.S.Saisissez le nom de la recette mère</v>
      </c>
      <c r="D706" s="451">
        <f>D675</f>
        <v>6</v>
      </c>
      <c r="E706" s="451" t="str">
        <f>E675</f>
        <v>couverts</v>
      </c>
      <c r="F706" s="261"/>
      <c r="G706" s="114"/>
      <c r="H706" s="114"/>
      <c r="I706" s="114"/>
      <c r="J706" s="114"/>
      <c r="K706" s="114"/>
      <c r="L706" s="115"/>
      <c r="BA706" s="466">
        <v>1</v>
      </c>
    </row>
    <row r="707" spans="2:53" ht="21" customHeight="1" x14ac:dyDescent="0.25">
      <c r="B707" s="73" t="str">
        <f t="shared" si="56"/>
        <v>►</v>
      </c>
      <c r="C707" s="451" t="str">
        <f>C675</f>
        <v>Famille à coller.N.Nom de votre recette.Recette mère ►.S.Saisissez le nom de la recette mère</v>
      </c>
      <c r="D707" s="451">
        <f>D675</f>
        <v>6</v>
      </c>
      <c r="E707" s="451" t="str">
        <f>E675</f>
        <v>couverts</v>
      </c>
      <c r="F707" s="261"/>
      <c r="G707" s="114"/>
      <c r="H707" s="114"/>
      <c r="I707" s="114"/>
      <c r="J707" s="114"/>
      <c r="K707" s="114"/>
      <c r="L707" s="115"/>
      <c r="BA707" s="466">
        <v>1</v>
      </c>
    </row>
    <row r="708" spans="2:53" ht="21" customHeight="1" x14ac:dyDescent="0.25">
      <c r="B708" s="73" t="str">
        <f t="shared" si="56"/>
        <v>►</v>
      </c>
      <c r="C708" s="451" t="str">
        <f>C675</f>
        <v>Famille à coller.N.Nom de votre recette.Recette mère ►.S.Saisissez le nom de la recette mère</v>
      </c>
      <c r="D708" s="451">
        <f>D675</f>
        <v>6</v>
      </c>
      <c r="E708" s="451" t="str">
        <f>E675</f>
        <v>couverts</v>
      </c>
      <c r="F708" s="261"/>
      <c r="G708" s="114"/>
      <c r="H708" s="114"/>
      <c r="I708" s="114"/>
      <c r="J708" s="114"/>
      <c r="K708" s="114"/>
      <c r="L708" s="115"/>
      <c r="BA708" s="466">
        <v>1</v>
      </c>
    </row>
    <row r="709" spans="2:53" ht="21" customHeight="1" x14ac:dyDescent="0.25">
      <c r="B709" s="73" t="str">
        <f t="shared" si="56"/>
        <v>►</v>
      </c>
      <c r="C709" s="451" t="str">
        <f>C675</f>
        <v>Famille à coller.N.Nom de votre recette.Recette mère ►.S.Saisissez le nom de la recette mère</v>
      </c>
      <c r="D709" s="451">
        <f>D675</f>
        <v>6</v>
      </c>
      <c r="E709" s="451" t="str">
        <f>E675</f>
        <v>couverts</v>
      </c>
      <c r="F709" s="261"/>
      <c r="G709" s="114"/>
      <c r="H709" s="114"/>
      <c r="I709" s="114"/>
      <c r="J709" s="114"/>
      <c r="K709" s="114"/>
      <c r="L709" s="115"/>
      <c r="BA709" s="466">
        <v>1</v>
      </c>
    </row>
    <row r="710" spans="2:53" ht="21" customHeight="1" x14ac:dyDescent="0.25">
      <c r="B710" s="73" t="str">
        <f t="shared" si="56"/>
        <v>►</v>
      </c>
      <c r="C710" s="451" t="str">
        <f>C675</f>
        <v>Famille à coller.N.Nom de votre recette.Recette mère ►.S.Saisissez le nom de la recette mère</v>
      </c>
      <c r="D710" s="451">
        <f>D675</f>
        <v>6</v>
      </c>
      <c r="E710" s="451" t="str">
        <f>E675</f>
        <v>couverts</v>
      </c>
      <c r="F710" s="261"/>
      <c r="G710" s="114"/>
      <c r="H710" s="114"/>
      <c r="I710" s="114"/>
      <c r="J710" s="114"/>
      <c r="K710" s="114"/>
      <c r="L710" s="115"/>
      <c r="BA710" s="466">
        <v>1</v>
      </c>
    </row>
    <row r="711" spans="2:53" ht="21" customHeight="1" x14ac:dyDescent="0.25">
      <c r="B711" s="73" t="str">
        <f t="shared" si="56"/>
        <v>►</v>
      </c>
      <c r="C711" s="451" t="str">
        <f>C675</f>
        <v>Famille à coller.N.Nom de votre recette.Recette mère ►.S.Saisissez le nom de la recette mère</v>
      </c>
      <c r="D711" s="451">
        <f>D675</f>
        <v>6</v>
      </c>
      <c r="E711" s="451" t="str">
        <f>E675</f>
        <v>couverts</v>
      </c>
      <c r="F711" s="261"/>
      <c r="G711" s="114"/>
      <c r="H711" s="114"/>
      <c r="I711" s="114"/>
      <c r="J711" s="114"/>
      <c r="K711" s="114"/>
      <c r="L711" s="115"/>
      <c r="BA711" s="466">
        <v>1</v>
      </c>
    </row>
    <row r="712" spans="2:53" ht="21" customHeight="1" x14ac:dyDescent="0.25">
      <c r="B712" s="73" t="str">
        <f t="shared" si="56"/>
        <v>►</v>
      </c>
      <c r="C712" s="451" t="str">
        <f>C675</f>
        <v>Famille à coller.N.Nom de votre recette.Recette mère ►.S.Saisissez le nom de la recette mère</v>
      </c>
      <c r="D712" s="451">
        <f>D675</f>
        <v>6</v>
      </c>
      <c r="E712" s="451" t="str">
        <f>E675</f>
        <v>couverts</v>
      </c>
      <c r="F712" s="261"/>
      <c r="G712" s="114"/>
      <c r="H712" s="114"/>
      <c r="I712" s="114"/>
      <c r="J712" s="114"/>
      <c r="K712" s="114"/>
      <c r="L712" s="115"/>
      <c r="BA712" s="466">
        <v>1</v>
      </c>
    </row>
    <row r="713" spans="2:53" ht="21" customHeight="1" x14ac:dyDescent="0.25">
      <c r="B713" s="73" t="str">
        <f t="shared" si="56"/>
        <v>►</v>
      </c>
      <c r="C713" s="451" t="str">
        <f>C675</f>
        <v>Famille à coller.N.Nom de votre recette.Recette mère ►.S.Saisissez le nom de la recette mère</v>
      </c>
      <c r="D713" s="451">
        <f>D675</f>
        <v>6</v>
      </c>
      <c r="E713" s="451" t="str">
        <f>E675</f>
        <v>couverts</v>
      </c>
      <c r="F713" s="261"/>
      <c r="G713" s="114"/>
      <c r="H713" s="114"/>
      <c r="I713" s="114"/>
      <c r="J713" s="114"/>
      <c r="K713" s="114"/>
      <c r="L713" s="115"/>
      <c r="BA713" s="466">
        <v>1</v>
      </c>
    </row>
    <row r="714" spans="2:53" ht="21" customHeight="1" x14ac:dyDescent="0.25">
      <c r="B714" s="73" t="str">
        <f t="shared" si="56"/>
        <v>►</v>
      </c>
      <c r="C714" s="451" t="str">
        <f>C675</f>
        <v>Famille à coller.N.Nom de votre recette.Recette mère ►.S.Saisissez le nom de la recette mère</v>
      </c>
      <c r="D714" s="451">
        <f>D675</f>
        <v>6</v>
      </c>
      <c r="E714" s="451" t="str">
        <f>E675</f>
        <v>couverts</v>
      </c>
      <c r="F714" s="261"/>
      <c r="G714" s="114"/>
      <c r="H714" s="114"/>
      <c r="I714" s="114"/>
      <c r="J714" s="114"/>
      <c r="K714" s="114"/>
      <c r="L714" s="115"/>
      <c r="BA714" s="466">
        <v>1</v>
      </c>
    </row>
    <row r="715" spans="2:53" ht="21" customHeight="1" x14ac:dyDescent="0.25">
      <c r="B715" s="73" t="str">
        <f t="shared" si="56"/>
        <v>►</v>
      </c>
      <c r="C715" s="451" t="str">
        <f>C675</f>
        <v>Famille à coller.N.Nom de votre recette.Recette mère ►.S.Saisissez le nom de la recette mère</v>
      </c>
      <c r="D715" s="451">
        <f>D675</f>
        <v>6</v>
      </c>
      <c r="E715" s="451" t="str">
        <f>E675</f>
        <v>couverts</v>
      </c>
      <c r="F715" s="261"/>
      <c r="G715" s="114"/>
      <c r="H715" s="114"/>
      <c r="I715" s="114"/>
      <c r="J715" s="114"/>
      <c r="K715" s="114"/>
      <c r="L715" s="115"/>
      <c r="BA715" s="466">
        <v>1</v>
      </c>
    </row>
    <row r="716" spans="2:53" ht="21" customHeight="1" x14ac:dyDescent="0.25">
      <c r="B716" s="73" t="str">
        <f t="shared" si="56"/>
        <v>►</v>
      </c>
      <c r="C716" s="451" t="str">
        <f>C675</f>
        <v>Famille à coller.N.Nom de votre recette.Recette mère ►.S.Saisissez le nom de la recette mère</v>
      </c>
      <c r="D716" s="451">
        <f>D675</f>
        <v>6</v>
      </c>
      <c r="E716" s="451" t="str">
        <f>E675</f>
        <v>couverts</v>
      </c>
      <c r="F716" s="261"/>
      <c r="G716" s="114"/>
      <c r="H716" s="114"/>
      <c r="I716" s="114"/>
      <c r="J716" s="114"/>
      <c r="K716" s="114"/>
      <c r="L716" s="115"/>
      <c r="BA716" s="466">
        <v>1</v>
      </c>
    </row>
    <row r="717" spans="2:53" ht="21" customHeight="1" x14ac:dyDescent="0.25">
      <c r="B717" s="116" t="s">
        <v>7</v>
      </c>
      <c r="C717" s="451" t="str">
        <f>C675</f>
        <v>Famille à coller.N.Nom de votre recette.Recette mère ►.S.Saisissez le nom de la recette mère</v>
      </c>
      <c r="D717" s="451">
        <f>D675</f>
        <v>6</v>
      </c>
      <c r="E717" s="451" t="str">
        <f>E675</f>
        <v>couverts</v>
      </c>
      <c r="F717" s="517" t="s">
        <v>98</v>
      </c>
      <c r="G717" s="518"/>
      <c r="H717" s="518"/>
      <c r="I717" s="518"/>
      <c r="J717" s="518"/>
      <c r="K717" s="519"/>
      <c r="L717" s="520" t="s">
        <v>127</v>
      </c>
      <c r="BA717" s="466">
        <v>1</v>
      </c>
    </row>
    <row r="718" spans="2:53" ht="21" customHeight="1" x14ac:dyDescent="0.25">
      <c r="B718" s="116" t="s">
        <v>7</v>
      </c>
      <c r="C718" s="451" t="str">
        <f>C675</f>
        <v>Famille à coller.N.Nom de votre recette.Recette mère ►.S.Saisissez le nom de la recette mère</v>
      </c>
      <c r="D718" s="451">
        <f>D675</f>
        <v>6</v>
      </c>
      <c r="E718" s="451" t="str">
        <f>E675</f>
        <v>couverts</v>
      </c>
      <c r="F718" s="145"/>
      <c r="G718" s="146"/>
      <c r="H718" s="146"/>
      <c r="I718" s="146"/>
      <c r="J718" s="146"/>
      <c r="K718" s="472"/>
      <c r="L718" s="147" t="s">
        <v>128</v>
      </c>
      <c r="BA718" s="466">
        <v>1</v>
      </c>
    </row>
    <row r="719" spans="2:53" ht="21" customHeight="1" x14ac:dyDescent="0.25">
      <c r="B719" s="116" t="s">
        <v>7</v>
      </c>
      <c r="C719" s="451" t="str">
        <f>C675</f>
        <v>Famille à coller.N.Nom de votre recette.Recette mère ►.S.Saisissez le nom de la recette mère</v>
      </c>
      <c r="D719" s="451">
        <f>D675</f>
        <v>6</v>
      </c>
      <c r="E719" s="451" t="str">
        <f>E675</f>
        <v>couverts</v>
      </c>
      <c r="F719" s="145"/>
      <c r="G719" s="146"/>
      <c r="H719" s="146"/>
      <c r="I719" s="146"/>
      <c r="J719" s="146"/>
      <c r="K719" s="472"/>
      <c r="L719" s="147" t="s">
        <v>266</v>
      </c>
      <c r="BA719" s="466">
        <v>1</v>
      </c>
    </row>
    <row r="720" spans="2:53" ht="21" customHeight="1" x14ac:dyDescent="0.25">
      <c r="B720" s="116" t="s">
        <v>7</v>
      </c>
      <c r="C720" s="451" t="str">
        <f>C703</f>
        <v>Famille à coller.N.Nom de votre recette.Recette mère ►.S.Saisissez le nom de la recette mère</v>
      </c>
      <c r="D720" s="451">
        <f>D703</f>
        <v>6</v>
      </c>
      <c r="E720" s="451" t="str">
        <f>E703</f>
        <v>couverts</v>
      </c>
      <c r="F720" s="994"/>
      <c r="G720" s="265"/>
      <c r="H720" s="265" t="s">
        <v>73</v>
      </c>
      <c r="I720" s="266"/>
      <c r="J720" s="267"/>
      <c r="K720" s="267"/>
      <c r="L720" s="268"/>
      <c r="BA720" s="466">
        <v>1</v>
      </c>
    </row>
    <row r="721" spans="1:55" ht="21" customHeight="1" thickBot="1" x14ac:dyDescent="0.3">
      <c r="B721" s="123" t="s">
        <v>7</v>
      </c>
      <c r="C721" s="455" t="str">
        <f>C703</f>
        <v>Famille à coller.N.Nom de votre recette.Recette mère ►.S.Saisissez le nom de la recette mère</v>
      </c>
      <c r="D721" s="455">
        <f>D703</f>
        <v>6</v>
      </c>
      <c r="E721" s="455" t="str">
        <f>E703</f>
        <v>couverts</v>
      </c>
      <c r="F721" s="269" t="s">
        <v>62</v>
      </c>
      <c r="G721" s="270"/>
      <c r="H721" s="271"/>
      <c r="I721" s="272"/>
      <c r="J721" s="271"/>
      <c r="K721" s="271"/>
      <c r="L721" s="273"/>
      <c r="AE721" s="27"/>
      <c r="AF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S721" s="27"/>
      <c r="AT721" s="27"/>
      <c r="AU721" s="27"/>
      <c r="AV721" s="27"/>
      <c r="AW721" s="27"/>
      <c r="AX721" s="27"/>
      <c r="AY721" s="27"/>
      <c r="AZ721" s="27"/>
      <c r="BA721" s="466">
        <v>1</v>
      </c>
    </row>
    <row r="722" spans="1:55" ht="21" customHeight="1" x14ac:dyDescent="0.25">
      <c r="BA722" s="466">
        <v>1</v>
      </c>
    </row>
    <row r="723" spans="1:55" ht="21" customHeight="1" x14ac:dyDescent="0.25">
      <c r="BA723" s="552" t="s">
        <v>344</v>
      </c>
    </row>
    <row r="724" spans="1:55" x14ac:dyDescent="0.25">
      <c r="A724" s="466">
        <v>1</v>
      </c>
      <c r="B724" s="466">
        <v>1</v>
      </c>
      <c r="C724" s="466">
        <v>1</v>
      </c>
      <c r="D724" s="466">
        <v>1</v>
      </c>
      <c r="E724" s="466">
        <v>1</v>
      </c>
      <c r="F724" s="466">
        <v>1</v>
      </c>
      <c r="G724" s="466">
        <v>1</v>
      </c>
      <c r="H724" s="466">
        <v>1</v>
      </c>
      <c r="I724" s="466">
        <v>1</v>
      </c>
      <c r="J724" s="466">
        <v>1</v>
      </c>
      <c r="K724" s="466">
        <v>1</v>
      </c>
      <c r="L724" s="466">
        <v>1</v>
      </c>
      <c r="M724" s="466">
        <v>1</v>
      </c>
      <c r="N724" s="466">
        <v>1</v>
      </c>
      <c r="O724" s="466">
        <v>1</v>
      </c>
      <c r="P724" s="466">
        <v>1</v>
      </c>
      <c r="Q724" s="466">
        <v>1</v>
      </c>
      <c r="R724" s="466">
        <v>1</v>
      </c>
      <c r="S724" s="466">
        <v>1</v>
      </c>
      <c r="T724" s="466">
        <v>1</v>
      </c>
      <c r="U724" s="466">
        <v>1</v>
      </c>
      <c r="V724" s="466">
        <v>1</v>
      </c>
      <c r="W724" s="466">
        <v>1</v>
      </c>
      <c r="X724" s="466">
        <v>1</v>
      </c>
      <c r="Y724" s="466">
        <v>1</v>
      </c>
      <c r="Z724" s="466">
        <v>1</v>
      </c>
      <c r="AA724" s="466">
        <v>1</v>
      </c>
      <c r="AB724" s="466">
        <v>1</v>
      </c>
      <c r="AC724" s="466">
        <v>1</v>
      </c>
      <c r="AD724" s="466">
        <v>1</v>
      </c>
      <c r="AE724" s="466">
        <v>1</v>
      </c>
      <c r="AF724" s="466">
        <v>1</v>
      </c>
      <c r="AG724" s="466">
        <v>1</v>
      </c>
      <c r="AH724" s="466">
        <v>1</v>
      </c>
      <c r="AI724" s="466">
        <v>1</v>
      </c>
      <c r="AJ724" s="466">
        <v>1</v>
      </c>
      <c r="AK724" s="466">
        <v>1</v>
      </c>
      <c r="AL724" s="466">
        <v>1</v>
      </c>
      <c r="AM724" s="466">
        <v>1</v>
      </c>
      <c r="AN724" s="466">
        <v>1</v>
      </c>
      <c r="AO724" s="466">
        <v>1</v>
      </c>
      <c r="AP724" s="466">
        <v>1</v>
      </c>
      <c r="AQ724" s="466">
        <v>1</v>
      </c>
      <c r="AR724" s="466">
        <v>1</v>
      </c>
      <c r="AS724" s="466">
        <v>1</v>
      </c>
      <c r="AT724" s="466">
        <v>1</v>
      </c>
      <c r="AU724" s="466">
        <v>1</v>
      </c>
      <c r="AV724" s="466">
        <v>1</v>
      </c>
      <c r="AW724" s="466">
        <v>1</v>
      </c>
      <c r="AX724" s="466">
        <v>1</v>
      </c>
      <c r="AY724" s="466">
        <v>1</v>
      </c>
      <c r="AZ724" s="466">
        <v>1</v>
      </c>
      <c r="BA724" s="1" t="str">
        <f>ADDRESS(ROW(),COLUMN(),4)</f>
        <v>BA724</v>
      </c>
      <c r="BB724" s="553"/>
      <c r="BC724" s="554" t="str">
        <f>ADDRESS(ROW(),COLUMN(),4)</f>
        <v>BC724</v>
      </c>
    </row>
  </sheetData>
  <mergeCells count="136">
    <mergeCell ref="G687:G688"/>
    <mergeCell ref="H687:H688"/>
    <mergeCell ref="I687:I688"/>
    <mergeCell ref="J687:J688"/>
    <mergeCell ref="K687:K688"/>
    <mergeCell ref="L687:L688"/>
    <mergeCell ref="J672:L673"/>
    <mergeCell ref="H675:J675"/>
    <mergeCell ref="H621:J621"/>
    <mergeCell ref="H615:I616"/>
    <mergeCell ref="J615:L616"/>
    <mergeCell ref="F637:F638"/>
    <mergeCell ref="H637:I637"/>
    <mergeCell ref="L638:L640"/>
    <mergeCell ref="J618:L619"/>
    <mergeCell ref="H669:I670"/>
    <mergeCell ref="J669:L670"/>
    <mergeCell ref="H636:I636"/>
    <mergeCell ref="H459:J459"/>
    <mergeCell ref="H453:I454"/>
    <mergeCell ref="J453:L454"/>
    <mergeCell ref="J510:L511"/>
    <mergeCell ref="H513:J513"/>
    <mergeCell ref="H507:I508"/>
    <mergeCell ref="J507:L508"/>
    <mergeCell ref="J564:L565"/>
    <mergeCell ref="H567:J567"/>
    <mergeCell ref="H561:I562"/>
    <mergeCell ref="J561:L562"/>
    <mergeCell ref="J348:L349"/>
    <mergeCell ref="H351:J351"/>
    <mergeCell ref="H345:I346"/>
    <mergeCell ref="J345:L346"/>
    <mergeCell ref="J402:L403"/>
    <mergeCell ref="H405:J405"/>
    <mergeCell ref="H399:I400"/>
    <mergeCell ref="J399:L400"/>
    <mergeCell ref="J456:L457"/>
    <mergeCell ref="H237:I238"/>
    <mergeCell ref="J237:L238"/>
    <mergeCell ref="H291:I292"/>
    <mergeCell ref="J291:L292"/>
    <mergeCell ref="J240:L241"/>
    <mergeCell ref="H243:J243"/>
    <mergeCell ref="F300:L302"/>
    <mergeCell ref="F305:L308"/>
    <mergeCell ref="J294:L295"/>
    <mergeCell ref="H297:J297"/>
    <mergeCell ref="AU209:AY209"/>
    <mergeCell ref="AU210:AY210"/>
    <mergeCell ref="J186:L187"/>
    <mergeCell ref="H189:J189"/>
    <mergeCell ref="AU211:AY211"/>
    <mergeCell ref="AU212:AY212"/>
    <mergeCell ref="AU213:AY213"/>
    <mergeCell ref="AT214:AY215"/>
    <mergeCell ref="AT224:AX226"/>
    <mergeCell ref="AS144:AS153"/>
    <mergeCell ref="AT144:AT145"/>
    <mergeCell ref="O155:Q155"/>
    <mergeCell ref="H183:I184"/>
    <mergeCell ref="J183:L184"/>
    <mergeCell ref="AT198:AY198"/>
    <mergeCell ref="AS199:AY199"/>
    <mergeCell ref="AT202:AY205"/>
    <mergeCell ref="AU208:AY208"/>
    <mergeCell ref="J132:L133"/>
    <mergeCell ref="O134:O139"/>
    <mergeCell ref="H135:J135"/>
    <mergeCell ref="I137:I138"/>
    <mergeCell ref="AS135:AS140"/>
    <mergeCell ref="AT136:AY138"/>
    <mergeCell ref="O142:Q142"/>
    <mergeCell ref="J137:J138"/>
    <mergeCell ref="K137:K138"/>
    <mergeCell ref="H129:I130"/>
    <mergeCell ref="J129:L130"/>
    <mergeCell ref="AS79:AS80"/>
    <mergeCell ref="AV94:AV95"/>
    <mergeCell ref="AW94:AW95"/>
    <mergeCell ref="AN102:AO103"/>
    <mergeCell ref="AP102:AQ103"/>
    <mergeCell ref="AT113:AU113"/>
    <mergeCell ref="AV113:AW113"/>
    <mergeCell ref="AW63:AY65"/>
    <mergeCell ref="H68:I69"/>
    <mergeCell ref="J68:L69"/>
    <mergeCell ref="N68:O69"/>
    <mergeCell ref="P68:P69"/>
    <mergeCell ref="Q68:Q69"/>
    <mergeCell ref="AV72:AV73"/>
    <mergeCell ref="AW72:AW73"/>
    <mergeCell ref="AX72:AX73"/>
    <mergeCell ref="Y69:Y70"/>
    <mergeCell ref="AA69:AD71"/>
    <mergeCell ref="AC72:AD78"/>
    <mergeCell ref="W78:Y78"/>
    <mergeCell ref="H74:J74"/>
    <mergeCell ref="J71:L72"/>
    <mergeCell ref="AW24:AW25"/>
    <mergeCell ref="AX24:AX25"/>
    <mergeCell ref="AS51:AY52"/>
    <mergeCell ref="AX54:AX55"/>
    <mergeCell ref="AY54:AY55"/>
    <mergeCell ref="AN56:AQ59"/>
    <mergeCell ref="AV24:AV25"/>
    <mergeCell ref="AN60:AQ61"/>
    <mergeCell ref="AW60:AY60"/>
    <mergeCell ref="AW61:AY62"/>
    <mergeCell ref="B3:B5"/>
    <mergeCell ref="AN10:AQ12"/>
    <mergeCell ref="AS10:AY12"/>
    <mergeCell ref="H10:I11"/>
    <mergeCell ref="J10:L11"/>
    <mergeCell ref="N10:O11"/>
    <mergeCell ref="P10:P11"/>
    <mergeCell ref="Q10:Q11"/>
    <mergeCell ref="W3:AD4"/>
    <mergeCell ref="W5:AD5"/>
    <mergeCell ref="W6:AD6"/>
    <mergeCell ref="W25:AD26"/>
    <mergeCell ref="W27:AD27"/>
    <mergeCell ref="W28:AB28"/>
    <mergeCell ref="W64:AD64"/>
    <mergeCell ref="W65:AD65"/>
    <mergeCell ref="W66:X67"/>
    <mergeCell ref="AA66:AD68"/>
    <mergeCell ref="J13:L14"/>
    <mergeCell ref="H16:J16"/>
    <mergeCell ref="I18:I19"/>
    <mergeCell ref="J18:J19"/>
    <mergeCell ref="K18:K19"/>
    <mergeCell ref="N18:N19"/>
    <mergeCell ref="O18:O19"/>
    <mergeCell ref="P18:P19"/>
    <mergeCell ref="Q18:Q19"/>
  </mergeCells>
  <conditionalFormatting sqref="K20:K61">
    <cfRule type="cellIs" dxfId="35" priority="7" operator="notEqual">
      <formula>1</formula>
    </cfRule>
  </conditionalFormatting>
  <conditionalFormatting sqref="K139:K180">
    <cfRule type="cellIs" dxfId="34" priority="6" operator="notEqual">
      <formula>1</formula>
    </cfRule>
  </conditionalFormatting>
  <conditionalFormatting sqref="AT146:AT147">
    <cfRule type="cellIs" dxfId="33" priority="3" operator="notEqual">
      <formula>1</formula>
    </cfRule>
  </conditionalFormatting>
  <conditionalFormatting sqref="AX26:AX28">
    <cfRule type="cellIs" dxfId="32" priority="1" operator="notEqual">
      <formula>1</formula>
    </cfRule>
  </conditionalFormatting>
  <conditionalFormatting sqref="AX74">
    <cfRule type="cellIs" dxfId="31" priority="2" operator="notEqual">
      <formula>1</formula>
    </cfRule>
  </conditionalFormatting>
  <hyperlinks>
    <hyperlink ref="AW182" r:id="rId1" xr:uid="{90C74E09-CB16-4457-BD5C-546587C30056}"/>
    <hyperlink ref="Z24" r:id="rId2" xr:uid="{ECD1530D-D0E0-4EF9-B72E-2DF0F9B1269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Nota.du.18.Mars.2025</vt:lpstr>
      <vt:lpstr>Transmission.des.savoirs.2025</vt:lpstr>
      <vt:lpstr>Mode.d.Emploi</vt:lpstr>
      <vt:lpstr>Qu'est-ce</vt:lpstr>
      <vt:lpstr>Explications</vt:lpstr>
      <vt:lpstr>Modeles.A.7.lignes</vt:lpstr>
      <vt:lpstr>Modèles.A.14.lignes</vt:lpstr>
      <vt:lpstr>Modèles.A.32.lignes </vt:lpstr>
      <vt:lpstr>Modèles.A.42.lignes</vt:lpstr>
      <vt:lpstr>Modèles.au.poids.21.03.2025</vt:lpstr>
      <vt:lpstr>les.postits.A.7.14.32.42.lignes</vt:lpstr>
      <vt:lpstr>Postits.compatibles</vt:lpstr>
      <vt:lpstr>Répertoire.calculable</vt:lpstr>
      <vt:lpstr>Répertoire.exemple</vt:lpstr>
      <vt:lpstr>Exemple.de.Répertoire.simple</vt:lpstr>
      <vt:lpstr>Identité.des.Postis</vt:lpstr>
      <vt:lpstr>Identité.des.fiches.recettes</vt:lpstr>
      <vt:lpstr>Texte.pour.cellules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Joël Leboucher</dc:creator>
  <cp:lastModifiedBy>Joël Leboucher</cp:lastModifiedBy>
  <dcterms:created xsi:type="dcterms:W3CDTF">2025-03-07T17:23:16Z</dcterms:created>
  <dcterms:modified xsi:type="dcterms:W3CDTF">2025-03-23T06:34:18Z</dcterms:modified>
</cp:coreProperties>
</file>